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filterPrivacy="1" codeName="EstaPasta_de_trabalho" defaultThemeVersion="124226"/>
  <xr:revisionPtr revIDLastSave="0" documentId="13_ncr:1_{738303CD-2EDA-4D39-B0CC-C3923904B739}" xr6:coauthVersionLast="47" xr6:coauthVersionMax="47" xr10:uidLastSave="{00000000-0000-0000-0000-000000000000}"/>
  <bookViews>
    <workbookView xWindow="-120" yWindow="-120" windowWidth="20730" windowHeight="11310" firstSheet="2" activeTab="2" xr2:uid="{00000000-000D-0000-FFFF-FFFF00000000}"/>
  </bookViews>
  <sheets>
    <sheet name="BASE EDITAL" sheetId="8" state="hidden" r:id="rId1"/>
    <sheet name="BASE FORMAÇÃO" sheetId="1" state="hidden" r:id="rId2"/>
    <sheet name="MAPA DE PREÇOS" sheetId="2" r:id="rId3"/>
    <sheet name="EDITAL" sheetId="11" r:id="rId4"/>
    <sheet name="CRONOGRAMA" sheetId="12" state="hidden" r:id="rId5"/>
    <sheet name="ABC" sheetId="10" state="hidden" r:id="rId6"/>
    <sheet name="METODOLOGIA" sheetId="9" state="hidden" r:id="rId7"/>
    <sheet name="Tabela de Apoio" sheetId="5" state="hidden" r:id="rId8"/>
  </sheets>
  <definedNames>
    <definedName name="_xlnm._FilterDatabase" localSheetId="1" hidden="1">'BASE FORMAÇÃO'!$A$1:$K$1</definedName>
    <definedName name="Excel_BuiltIn_Print_Area" localSheetId="2">'MAPA DE PREÇOS'!$N$6:$P$33</definedName>
  </definedNames>
  <calcPr calcId="191029" iterateDelta="1E-4"/>
</workbook>
</file>

<file path=xl/calcChain.xml><?xml version="1.0" encoding="utf-8"?>
<calcChain xmlns="http://schemas.openxmlformats.org/spreadsheetml/2006/main">
  <c r="P40" i="2" l="1"/>
  <c r="P42" i="2" s="1"/>
  <c r="Q40" i="2"/>
  <c r="Q42" i="2" s="1"/>
  <c r="Q44" i="2" s="1"/>
  <c r="Q46" i="2" s="1"/>
  <c r="Q48" i="2" s="1"/>
  <c r="Q50" i="2" s="1"/>
  <c r="Q52" i="2" s="1"/>
  <c r="Q54" i="2" s="1"/>
  <c r="R40" i="2"/>
  <c r="R42" i="2" s="1"/>
  <c r="R44" i="2" s="1"/>
  <c r="R46" i="2" s="1"/>
  <c r="R48" i="2" s="1"/>
  <c r="R50" i="2" s="1"/>
  <c r="R52" i="2" s="1"/>
  <c r="R54" i="2" s="1"/>
  <c r="S40" i="2"/>
  <c r="S42" i="2" s="1"/>
  <c r="S44" i="2" s="1"/>
  <c r="S46" i="2" s="1"/>
  <c r="S48" i="2" s="1"/>
  <c r="S50" i="2" s="1"/>
  <c r="S52" i="2" s="1"/>
  <c r="S54" i="2" s="1"/>
  <c r="T40" i="2"/>
  <c r="T42" i="2" s="1"/>
  <c r="T44" i="2" s="1"/>
  <c r="T46" i="2" s="1"/>
  <c r="T48" i="2" s="1"/>
  <c r="T50" i="2" s="1"/>
  <c r="T52" i="2" s="1"/>
  <c r="T54" i="2" s="1"/>
  <c r="U40" i="2"/>
  <c r="V40" i="2"/>
  <c r="V42" i="2" s="1"/>
  <c r="V44" i="2" s="1"/>
  <c r="V46" i="2" s="1"/>
  <c r="V48" i="2" s="1"/>
  <c r="V50" i="2" s="1"/>
  <c r="V52" i="2" s="1"/>
  <c r="V54" i="2" s="1"/>
  <c r="W40" i="2"/>
  <c r="W42" i="2" s="1"/>
  <c r="W44" i="2" s="1"/>
  <c r="W46" i="2" s="1"/>
  <c r="W48" i="2" s="1"/>
  <c r="W50" i="2" s="1"/>
  <c r="W52" i="2" s="1"/>
  <c r="W54" i="2" s="1"/>
  <c r="X40" i="2"/>
  <c r="X42" i="2" s="1"/>
  <c r="X44" i="2" s="1"/>
  <c r="X46" i="2" s="1"/>
  <c r="X48" i="2" s="1"/>
  <c r="X50" i="2" s="1"/>
  <c r="X52" i="2" s="1"/>
  <c r="X54" i="2" s="1"/>
  <c r="Y40" i="2"/>
  <c r="Y42" i="2" s="1"/>
  <c r="Z40" i="2"/>
  <c r="Z42" i="2" s="1"/>
  <c r="AA40" i="2"/>
  <c r="AA42" i="2" s="1"/>
  <c r="AA44" i="2" s="1"/>
  <c r="AA46" i="2" s="1"/>
  <c r="AA48" i="2" s="1"/>
  <c r="AB40" i="2"/>
  <c r="AC40" i="2"/>
  <c r="AC42" i="2" s="1"/>
  <c r="AC44" i="2" s="1"/>
  <c r="AC46" i="2" s="1"/>
  <c r="AC48" i="2" s="1"/>
  <c r="AC50" i="2" s="1"/>
  <c r="AC52" i="2" s="1"/>
  <c r="AC54" i="2" s="1"/>
  <c r="AD40" i="2"/>
  <c r="AD42" i="2" s="1"/>
  <c r="AD44" i="2" s="1"/>
  <c r="AD46" i="2" s="1"/>
  <c r="AD48" i="2" s="1"/>
  <c r="AD50" i="2" s="1"/>
  <c r="AD52" i="2" s="1"/>
  <c r="AD54" i="2" s="1"/>
  <c r="AE40" i="2"/>
  <c r="AE42" i="2" s="1"/>
  <c r="AE44" i="2" s="1"/>
  <c r="AE46" i="2" s="1"/>
  <c r="AE48" i="2" s="1"/>
  <c r="AE50" i="2" s="1"/>
  <c r="AE52" i="2" s="1"/>
  <c r="AE54" i="2" s="1"/>
  <c r="AF40" i="2"/>
  <c r="AG40" i="2"/>
  <c r="AG42" i="2" s="1"/>
  <c r="AG44" i="2" s="1"/>
  <c r="AG46" i="2" s="1"/>
  <c r="AG48" i="2" s="1"/>
  <c r="AG50" i="2" s="1"/>
  <c r="AG52" i="2" s="1"/>
  <c r="AG54" i="2" s="1"/>
  <c r="AH40" i="2"/>
  <c r="AH42" i="2" s="1"/>
  <c r="AH44" i="2" s="1"/>
  <c r="AH46" i="2" s="1"/>
  <c r="AH48" i="2" s="1"/>
  <c r="AH50" i="2" s="1"/>
  <c r="AH52" i="2" s="1"/>
  <c r="AH54" i="2" s="1"/>
  <c r="AI40" i="2"/>
  <c r="AI42" i="2" s="1"/>
  <c r="AI44" i="2" s="1"/>
  <c r="AI46" i="2" s="1"/>
  <c r="AI48" i="2" s="1"/>
  <c r="AI50" i="2" s="1"/>
  <c r="AI52" i="2" s="1"/>
  <c r="AI54" i="2" s="1"/>
  <c r="P41" i="2"/>
  <c r="Q41" i="2"/>
  <c r="R41" i="2"/>
  <c r="S41" i="2"/>
  <c r="T41" i="2"/>
  <c r="U41" i="2"/>
  <c r="V41" i="2"/>
  <c r="W41" i="2"/>
  <c r="X41" i="2"/>
  <c r="Y41" i="2"/>
  <c r="Z41" i="2"/>
  <c r="AA41" i="2"/>
  <c r="AB41" i="2"/>
  <c r="AC41" i="2"/>
  <c r="AD41" i="2"/>
  <c r="AE41" i="2"/>
  <c r="AF41" i="2"/>
  <c r="AG41" i="2"/>
  <c r="AH41" i="2"/>
  <c r="AI41" i="2"/>
  <c r="J42" i="2"/>
  <c r="U42" i="2"/>
  <c r="U44" i="2" s="1"/>
  <c r="U46" i="2" s="1"/>
  <c r="U48" i="2" s="1"/>
  <c r="U50" i="2" s="1"/>
  <c r="U52" i="2" s="1"/>
  <c r="U54" i="2" s="1"/>
  <c r="AB42" i="2"/>
  <c r="AB44" i="2" s="1"/>
  <c r="AB46" i="2" s="1"/>
  <c r="AF42" i="2"/>
  <c r="AF44" i="2" s="1"/>
  <c r="AF46" i="2" s="1"/>
  <c r="O43" i="2"/>
  <c r="P43" i="2"/>
  <c r="Q43" i="2"/>
  <c r="R43" i="2"/>
  <c r="S43" i="2"/>
  <c r="T43" i="2"/>
  <c r="U43" i="2"/>
  <c r="V43" i="2"/>
  <c r="W43" i="2"/>
  <c r="X43" i="2"/>
  <c r="Y43" i="2"/>
  <c r="Z43" i="2"/>
  <c r="AA43" i="2"/>
  <c r="AB43" i="2"/>
  <c r="AC43" i="2"/>
  <c r="AD43" i="2"/>
  <c r="AE43" i="2"/>
  <c r="AF43" i="2"/>
  <c r="AG43" i="2"/>
  <c r="AH43" i="2"/>
  <c r="AI43" i="2"/>
  <c r="O44" i="2"/>
  <c r="O45" i="2"/>
  <c r="P45" i="2"/>
  <c r="Q45" i="2"/>
  <c r="R45" i="2"/>
  <c r="S45" i="2"/>
  <c r="T45" i="2"/>
  <c r="U45" i="2"/>
  <c r="V45" i="2"/>
  <c r="W45" i="2"/>
  <c r="X45" i="2"/>
  <c r="Y45" i="2"/>
  <c r="Z45" i="2"/>
  <c r="AA45" i="2"/>
  <c r="AB45" i="2"/>
  <c r="AC45" i="2"/>
  <c r="AD45" i="2"/>
  <c r="AE45" i="2"/>
  <c r="AF45" i="2"/>
  <c r="AG45" i="2"/>
  <c r="AH45" i="2"/>
  <c r="AI45" i="2"/>
  <c r="O46" i="2"/>
  <c r="O47" i="2"/>
  <c r="P47" i="2"/>
  <c r="Q47" i="2"/>
  <c r="R47" i="2"/>
  <c r="S47" i="2"/>
  <c r="T47" i="2"/>
  <c r="U47" i="2"/>
  <c r="V47" i="2"/>
  <c r="W47" i="2"/>
  <c r="X47" i="2"/>
  <c r="Y47" i="2"/>
  <c r="Z47" i="2"/>
  <c r="AA47" i="2"/>
  <c r="AB47" i="2"/>
  <c r="AC47" i="2"/>
  <c r="AD47" i="2"/>
  <c r="AE47" i="2"/>
  <c r="AF47" i="2"/>
  <c r="AG47" i="2"/>
  <c r="AH47" i="2"/>
  <c r="AI47" i="2"/>
  <c r="O48" i="2"/>
  <c r="AB48" i="2"/>
  <c r="AB50" i="2" s="1"/>
  <c r="AB52" i="2" s="1"/>
  <c r="AB54" i="2" s="1"/>
  <c r="AF48" i="2"/>
  <c r="AF50" i="2" s="1"/>
  <c r="AF52" i="2" s="1"/>
  <c r="AF54" i="2" s="1"/>
  <c r="O49" i="2"/>
  <c r="P49" i="2"/>
  <c r="Q49" i="2"/>
  <c r="R49" i="2"/>
  <c r="S49" i="2"/>
  <c r="T49" i="2"/>
  <c r="U49" i="2"/>
  <c r="V49" i="2"/>
  <c r="W49" i="2"/>
  <c r="X49" i="2"/>
  <c r="Y49" i="2"/>
  <c r="Z49" i="2"/>
  <c r="AA49" i="2"/>
  <c r="AB49" i="2"/>
  <c r="AC49" i="2"/>
  <c r="AD49" i="2"/>
  <c r="AE49" i="2"/>
  <c r="AF49" i="2"/>
  <c r="AG49" i="2"/>
  <c r="AH49" i="2"/>
  <c r="AI49" i="2"/>
  <c r="O50" i="2"/>
  <c r="AA50" i="2"/>
  <c r="AA52" i="2" s="1"/>
  <c r="AA54" i="2" s="1"/>
  <c r="O51" i="2"/>
  <c r="P51" i="2"/>
  <c r="Q51" i="2"/>
  <c r="R51" i="2"/>
  <c r="S51" i="2"/>
  <c r="T51" i="2"/>
  <c r="U51" i="2"/>
  <c r="V51" i="2"/>
  <c r="W51" i="2"/>
  <c r="X51" i="2"/>
  <c r="Y51" i="2"/>
  <c r="Z51" i="2"/>
  <c r="AA51" i="2"/>
  <c r="AB51" i="2"/>
  <c r="AC51" i="2"/>
  <c r="AD51" i="2"/>
  <c r="AE51" i="2"/>
  <c r="AF51" i="2"/>
  <c r="AG51" i="2"/>
  <c r="AH51" i="2"/>
  <c r="AI51" i="2"/>
  <c r="O52" i="2"/>
  <c r="O53" i="2"/>
  <c r="P53" i="2"/>
  <c r="Q53" i="2"/>
  <c r="R53" i="2"/>
  <c r="S53" i="2"/>
  <c r="T53" i="2"/>
  <c r="U53" i="2"/>
  <c r="V53" i="2"/>
  <c r="W53" i="2"/>
  <c r="X53" i="2"/>
  <c r="Y53" i="2"/>
  <c r="Z53" i="2"/>
  <c r="AA53" i="2"/>
  <c r="AB53" i="2"/>
  <c r="AC53" i="2"/>
  <c r="AD53" i="2"/>
  <c r="AE53" i="2"/>
  <c r="AF53" i="2"/>
  <c r="AG53" i="2"/>
  <c r="AH53" i="2"/>
  <c r="AI53" i="2"/>
  <c r="O54" i="2"/>
  <c r="P61" i="2"/>
  <c r="P63" i="2" s="1"/>
  <c r="P65" i="2" s="1"/>
  <c r="Q61" i="2"/>
  <c r="R61" i="2"/>
  <c r="S61" i="2"/>
  <c r="T61" i="2"/>
  <c r="T63" i="2" s="1"/>
  <c r="T65" i="2" s="1"/>
  <c r="T67" i="2" s="1"/>
  <c r="T69" i="2" s="1"/>
  <c r="T71" i="2" s="1"/>
  <c r="T73" i="2" s="1"/>
  <c r="T75" i="2" s="1"/>
  <c r="U61" i="2"/>
  <c r="U63" i="2" s="1"/>
  <c r="U65" i="2" s="1"/>
  <c r="U67" i="2" s="1"/>
  <c r="U69" i="2" s="1"/>
  <c r="U71" i="2" s="1"/>
  <c r="U73" i="2" s="1"/>
  <c r="U75" i="2" s="1"/>
  <c r="V61" i="2"/>
  <c r="V63" i="2" s="1"/>
  <c r="V65" i="2" s="1"/>
  <c r="V67" i="2" s="1"/>
  <c r="V69" i="2" s="1"/>
  <c r="V71" i="2" s="1"/>
  <c r="V73" i="2" s="1"/>
  <c r="V75" i="2" s="1"/>
  <c r="W61" i="2"/>
  <c r="W63" i="2" s="1"/>
  <c r="W65" i="2" s="1"/>
  <c r="W67" i="2" s="1"/>
  <c r="W69" i="2" s="1"/>
  <c r="W71" i="2" s="1"/>
  <c r="W73" i="2" s="1"/>
  <c r="W75" i="2" s="1"/>
  <c r="X61" i="2"/>
  <c r="X63" i="2" s="1"/>
  <c r="X65" i="2" s="1"/>
  <c r="X67" i="2" s="1"/>
  <c r="X69" i="2" s="1"/>
  <c r="X71" i="2" s="1"/>
  <c r="X73" i="2" s="1"/>
  <c r="X75" i="2" s="1"/>
  <c r="Y61" i="2"/>
  <c r="Y63" i="2" s="1"/>
  <c r="Y65" i="2" s="1"/>
  <c r="Y67" i="2" s="1"/>
  <c r="Y69" i="2" s="1"/>
  <c r="Y71" i="2" s="1"/>
  <c r="Y73" i="2" s="1"/>
  <c r="Y75" i="2" s="1"/>
  <c r="Z61" i="2"/>
  <c r="Z63" i="2" s="1"/>
  <c r="Z65" i="2" s="1"/>
  <c r="Z67" i="2" s="1"/>
  <c r="Z69" i="2" s="1"/>
  <c r="Z71" i="2" s="1"/>
  <c r="Z73" i="2" s="1"/>
  <c r="Z75" i="2" s="1"/>
  <c r="AA61" i="2"/>
  <c r="AA63" i="2" s="1"/>
  <c r="AA65" i="2" s="1"/>
  <c r="AA67" i="2" s="1"/>
  <c r="AA69" i="2" s="1"/>
  <c r="AA71" i="2" s="1"/>
  <c r="AA73" i="2" s="1"/>
  <c r="AA75" i="2" s="1"/>
  <c r="AB61" i="2"/>
  <c r="AB63" i="2" s="1"/>
  <c r="AB65" i="2" s="1"/>
  <c r="AB67" i="2" s="1"/>
  <c r="AB69" i="2" s="1"/>
  <c r="AB71" i="2" s="1"/>
  <c r="AB73" i="2" s="1"/>
  <c r="AB75" i="2" s="1"/>
  <c r="AC61" i="2"/>
  <c r="AC63" i="2" s="1"/>
  <c r="AD61" i="2"/>
  <c r="AD63" i="2" s="1"/>
  <c r="AD65" i="2" s="1"/>
  <c r="AD67" i="2" s="1"/>
  <c r="AD69" i="2" s="1"/>
  <c r="AD71" i="2" s="1"/>
  <c r="AD73" i="2" s="1"/>
  <c r="AD75" i="2" s="1"/>
  <c r="AE61" i="2"/>
  <c r="AE63" i="2" s="1"/>
  <c r="AE65" i="2" s="1"/>
  <c r="AE67" i="2" s="1"/>
  <c r="AE69" i="2" s="1"/>
  <c r="AE71" i="2" s="1"/>
  <c r="AE73" i="2" s="1"/>
  <c r="AE75" i="2" s="1"/>
  <c r="AF61" i="2"/>
  <c r="AF63" i="2" s="1"/>
  <c r="AF65" i="2" s="1"/>
  <c r="AF67" i="2" s="1"/>
  <c r="AF69" i="2" s="1"/>
  <c r="AF71" i="2" s="1"/>
  <c r="AF73" i="2" s="1"/>
  <c r="AF75" i="2" s="1"/>
  <c r="AG61" i="2"/>
  <c r="AG63" i="2" s="1"/>
  <c r="AG65" i="2" s="1"/>
  <c r="AG67" i="2" s="1"/>
  <c r="AG69" i="2" s="1"/>
  <c r="AG71" i="2" s="1"/>
  <c r="AG73" i="2" s="1"/>
  <c r="AG75" i="2" s="1"/>
  <c r="AH61" i="2"/>
  <c r="AH63" i="2" s="1"/>
  <c r="AH65" i="2" s="1"/>
  <c r="AH67" i="2" s="1"/>
  <c r="AH69" i="2" s="1"/>
  <c r="AH71" i="2" s="1"/>
  <c r="AH73" i="2" s="1"/>
  <c r="AH75" i="2" s="1"/>
  <c r="AI61" i="2"/>
  <c r="AI63" i="2" s="1"/>
  <c r="AI65" i="2" s="1"/>
  <c r="AI67" i="2" s="1"/>
  <c r="AI69" i="2" s="1"/>
  <c r="AI71" i="2" s="1"/>
  <c r="AI73" i="2" s="1"/>
  <c r="AI75" i="2" s="1"/>
  <c r="P62" i="2"/>
  <c r="Q62" i="2"/>
  <c r="R62" i="2"/>
  <c r="S62" i="2"/>
  <c r="T62" i="2"/>
  <c r="U62" i="2"/>
  <c r="V62" i="2"/>
  <c r="W62" i="2"/>
  <c r="X62" i="2"/>
  <c r="Y62" i="2"/>
  <c r="Z62" i="2"/>
  <c r="AA62" i="2"/>
  <c r="AB62" i="2"/>
  <c r="AC62" i="2"/>
  <c r="AD62" i="2"/>
  <c r="AE62" i="2"/>
  <c r="AF62" i="2"/>
  <c r="AG62" i="2"/>
  <c r="AH62" i="2"/>
  <c r="AI62" i="2"/>
  <c r="J63" i="2"/>
  <c r="Q63" i="2"/>
  <c r="Q65" i="2" s="1"/>
  <c r="Q67" i="2" s="1"/>
  <c r="Q69" i="2" s="1"/>
  <c r="Q71" i="2" s="1"/>
  <c r="Q73" i="2" s="1"/>
  <c r="Q75" i="2" s="1"/>
  <c r="R63" i="2"/>
  <c r="R65" i="2" s="1"/>
  <c r="R67" i="2" s="1"/>
  <c r="R69" i="2" s="1"/>
  <c r="R71" i="2" s="1"/>
  <c r="R73" i="2" s="1"/>
  <c r="R75" i="2" s="1"/>
  <c r="S63" i="2"/>
  <c r="O64" i="2"/>
  <c r="P64" i="2"/>
  <c r="Q64" i="2"/>
  <c r="R64" i="2"/>
  <c r="S64" i="2"/>
  <c r="T64" i="2"/>
  <c r="U64" i="2"/>
  <c r="V64" i="2"/>
  <c r="W64" i="2"/>
  <c r="X64" i="2"/>
  <c r="Y64" i="2"/>
  <c r="Z64" i="2"/>
  <c r="AA64" i="2"/>
  <c r="AB64" i="2"/>
  <c r="AC64" i="2"/>
  <c r="AD64" i="2"/>
  <c r="AE64" i="2"/>
  <c r="AF64" i="2"/>
  <c r="AG64" i="2"/>
  <c r="AH64" i="2"/>
  <c r="AI64" i="2"/>
  <c r="O65" i="2"/>
  <c r="O66" i="2"/>
  <c r="P66" i="2"/>
  <c r="Q66" i="2"/>
  <c r="R66" i="2"/>
  <c r="S66" i="2"/>
  <c r="T66" i="2"/>
  <c r="U66" i="2"/>
  <c r="V66" i="2"/>
  <c r="W66" i="2"/>
  <c r="X66" i="2"/>
  <c r="Y66" i="2"/>
  <c r="Z66" i="2"/>
  <c r="AA66" i="2"/>
  <c r="AB66" i="2"/>
  <c r="AC66" i="2"/>
  <c r="AD66" i="2"/>
  <c r="AE66" i="2"/>
  <c r="AF66" i="2"/>
  <c r="AG66" i="2"/>
  <c r="AH66" i="2"/>
  <c r="AI66" i="2"/>
  <c r="O67" i="2"/>
  <c r="O68" i="2"/>
  <c r="P68" i="2"/>
  <c r="Q68" i="2"/>
  <c r="R68" i="2"/>
  <c r="S68" i="2"/>
  <c r="T68" i="2"/>
  <c r="U68" i="2"/>
  <c r="V68" i="2"/>
  <c r="W68" i="2"/>
  <c r="X68" i="2"/>
  <c r="Y68" i="2"/>
  <c r="Z68" i="2"/>
  <c r="AA68" i="2"/>
  <c r="AB68" i="2"/>
  <c r="AC68" i="2"/>
  <c r="AD68" i="2"/>
  <c r="AE68" i="2"/>
  <c r="AF68" i="2"/>
  <c r="AG68" i="2"/>
  <c r="AH68" i="2"/>
  <c r="AI68" i="2"/>
  <c r="O69" i="2"/>
  <c r="O70" i="2"/>
  <c r="P70" i="2"/>
  <c r="Q70" i="2"/>
  <c r="R70" i="2"/>
  <c r="S70" i="2"/>
  <c r="T70" i="2"/>
  <c r="U70" i="2"/>
  <c r="V70" i="2"/>
  <c r="W70" i="2"/>
  <c r="X70" i="2"/>
  <c r="Y70" i="2"/>
  <c r="Z70" i="2"/>
  <c r="AA70" i="2"/>
  <c r="AB70" i="2"/>
  <c r="AC70" i="2"/>
  <c r="AD70" i="2"/>
  <c r="AE70" i="2"/>
  <c r="AF70" i="2"/>
  <c r="AG70" i="2"/>
  <c r="AH70" i="2"/>
  <c r="AI70" i="2"/>
  <c r="O71" i="2"/>
  <c r="O72" i="2"/>
  <c r="P72" i="2"/>
  <c r="Q72" i="2"/>
  <c r="R72" i="2"/>
  <c r="S72" i="2"/>
  <c r="T72" i="2"/>
  <c r="U72" i="2"/>
  <c r="V72" i="2"/>
  <c r="W72" i="2"/>
  <c r="X72" i="2"/>
  <c r="Y72" i="2"/>
  <c r="Z72" i="2"/>
  <c r="AA72" i="2"/>
  <c r="AB72" i="2"/>
  <c r="AC72" i="2"/>
  <c r="AD72" i="2"/>
  <c r="AE72" i="2"/>
  <c r="AF72" i="2"/>
  <c r="AG72" i="2"/>
  <c r="AH72" i="2"/>
  <c r="AI72" i="2"/>
  <c r="O73" i="2"/>
  <c r="O74" i="2"/>
  <c r="P74" i="2"/>
  <c r="Q74" i="2"/>
  <c r="R74" i="2"/>
  <c r="S74" i="2"/>
  <c r="T74" i="2"/>
  <c r="U74" i="2"/>
  <c r="V74" i="2"/>
  <c r="W74" i="2"/>
  <c r="X74" i="2"/>
  <c r="Y74" i="2"/>
  <c r="Z74" i="2"/>
  <c r="AA74" i="2"/>
  <c r="AB74" i="2"/>
  <c r="AC74" i="2"/>
  <c r="AD74" i="2"/>
  <c r="AE74" i="2"/>
  <c r="AF74" i="2"/>
  <c r="AG74" i="2"/>
  <c r="AH74" i="2"/>
  <c r="AI74" i="2"/>
  <c r="O75" i="2"/>
  <c r="P82" i="2"/>
  <c r="P84" i="2" s="1"/>
  <c r="P86" i="2" s="1"/>
  <c r="Q82" i="2"/>
  <c r="Q84" i="2" s="1"/>
  <c r="Q86" i="2" s="1"/>
  <c r="Q88" i="2" s="1"/>
  <c r="Q90" i="2" s="1"/>
  <c r="Q92" i="2" s="1"/>
  <c r="Q94" i="2" s="1"/>
  <c r="Q96" i="2" s="1"/>
  <c r="R82" i="2"/>
  <c r="R84" i="2" s="1"/>
  <c r="R86" i="2" s="1"/>
  <c r="R88" i="2" s="1"/>
  <c r="R90" i="2" s="1"/>
  <c r="R92" i="2" s="1"/>
  <c r="R94" i="2" s="1"/>
  <c r="R96" i="2" s="1"/>
  <c r="S82" i="2"/>
  <c r="S84" i="2" s="1"/>
  <c r="T82" i="2"/>
  <c r="T84" i="2" s="1"/>
  <c r="T86" i="2" s="1"/>
  <c r="T88" i="2" s="1"/>
  <c r="T90" i="2" s="1"/>
  <c r="T92" i="2" s="1"/>
  <c r="T94" i="2" s="1"/>
  <c r="T96" i="2" s="1"/>
  <c r="U82" i="2"/>
  <c r="U84" i="2" s="1"/>
  <c r="U86" i="2" s="1"/>
  <c r="U88" i="2" s="1"/>
  <c r="U90" i="2" s="1"/>
  <c r="U92" i="2" s="1"/>
  <c r="U94" i="2" s="1"/>
  <c r="U96" i="2" s="1"/>
  <c r="V82" i="2"/>
  <c r="V84" i="2" s="1"/>
  <c r="V86" i="2" s="1"/>
  <c r="V88" i="2" s="1"/>
  <c r="V90" i="2" s="1"/>
  <c r="V92" i="2" s="1"/>
  <c r="V94" i="2" s="1"/>
  <c r="V96" i="2" s="1"/>
  <c r="W82" i="2"/>
  <c r="W84" i="2" s="1"/>
  <c r="W86" i="2" s="1"/>
  <c r="W88" i="2" s="1"/>
  <c r="W90" i="2" s="1"/>
  <c r="W92" i="2" s="1"/>
  <c r="W94" i="2" s="1"/>
  <c r="W96" i="2" s="1"/>
  <c r="X82" i="2"/>
  <c r="X84" i="2" s="1"/>
  <c r="X86" i="2" s="1"/>
  <c r="X88" i="2" s="1"/>
  <c r="X90" i="2" s="1"/>
  <c r="X92" i="2" s="1"/>
  <c r="X94" i="2" s="1"/>
  <c r="X96" i="2" s="1"/>
  <c r="Y82" i="2"/>
  <c r="Y84" i="2" s="1"/>
  <c r="Y86" i="2" s="1"/>
  <c r="Y88" i="2" s="1"/>
  <c r="Y90" i="2" s="1"/>
  <c r="Y92" i="2" s="1"/>
  <c r="Y94" i="2" s="1"/>
  <c r="Y96" i="2" s="1"/>
  <c r="Z82" i="2"/>
  <c r="Z84" i="2" s="1"/>
  <c r="Z86" i="2" s="1"/>
  <c r="Z88" i="2" s="1"/>
  <c r="Z90" i="2" s="1"/>
  <c r="Z92" i="2" s="1"/>
  <c r="Z94" i="2" s="1"/>
  <c r="Z96" i="2" s="1"/>
  <c r="AA82" i="2"/>
  <c r="AA84" i="2" s="1"/>
  <c r="AA86" i="2" s="1"/>
  <c r="AA88" i="2" s="1"/>
  <c r="AA90" i="2" s="1"/>
  <c r="AA92" i="2" s="1"/>
  <c r="AA94" i="2" s="1"/>
  <c r="AA96" i="2" s="1"/>
  <c r="AB82" i="2"/>
  <c r="AB84" i="2" s="1"/>
  <c r="AB86" i="2" s="1"/>
  <c r="AB88" i="2" s="1"/>
  <c r="AB90" i="2" s="1"/>
  <c r="AB92" i="2" s="1"/>
  <c r="AB94" i="2" s="1"/>
  <c r="AB96" i="2" s="1"/>
  <c r="AC82" i="2"/>
  <c r="AD82" i="2"/>
  <c r="AD84" i="2" s="1"/>
  <c r="AD86" i="2" s="1"/>
  <c r="AD88" i="2" s="1"/>
  <c r="AD90" i="2" s="1"/>
  <c r="AD92" i="2" s="1"/>
  <c r="AD94" i="2" s="1"/>
  <c r="AD96" i="2" s="1"/>
  <c r="AE82" i="2"/>
  <c r="AE84" i="2" s="1"/>
  <c r="AE86" i="2" s="1"/>
  <c r="AE88" i="2" s="1"/>
  <c r="AE90" i="2" s="1"/>
  <c r="AE92" i="2" s="1"/>
  <c r="AE94" i="2" s="1"/>
  <c r="AE96" i="2" s="1"/>
  <c r="AF82" i="2"/>
  <c r="AF84" i="2" s="1"/>
  <c r="AF86" i="2" s="1"/>
  <c r="AF88" i="2" s="1"/>
  <c r="AF90" i="2" s="1"/>
  <c r="AF92" i="2" s="1"/>
  <c r="AF94" i="2" s="1"/>
  <c r="AF96" i="2" s="1"/>
  <c r="AG82" i="2"/>
  <c r="AG84" i="2" s="1"/>
  <c r="AG86" i="2" s="1"/>
  <c r="AG88" i="2" s="1"/>
  <c r="AG90" i="2" s="1"/>
  <c r="AG92" i="2" s="1"/>
  <c r="AG94" i="2" s="1"/>
  <c r="AG96" i="2" s="1"/>
  <c r="AH82" i="2"/>
  <c r="AH84" i="2" s="1"/>
  <c r="AH86" i="2" s="1"/>
  <c r="AH88" i="2" s="1"/>
  <c r="AH90" i="2" s="1"/>
  <c r="AH92" i="2" s="1"/>
  <c r="AH94" i="2" s="1"/>
  <c r="AH96" i="2" s="1"/>
  <c r="AI82" i="2"/>
  <c r="AI84" i="2" s="1"/>
  <c r="AI86" i="2" s="1"/>
  <c r="AI88" i="2" s="1"/>
  <c r="AI90" i="2" s="1"/>
  <c r="AI92" i="2" s="1"/>
  <c r="AI94" i="2" s="1"/>
  <c r="AI96" i="2" s="1"/>
  <c r="P83" i="2"/>
  <c r="Q83" i="2"/>
  <c r="R83" i="2"/>
  <c r="S83" i="2"/>
  <c r="T83" i="2"/>
  <c r="U83" i="2"/>
  <c r="V83" i="2"/>
  <c r="W83" i="2"/>
  <c r="X83" i="2"/>
  <c r="Y83" i="2"/>
  <c r="Z83" i="2"/>
  <c r="AA83" i="2"/>
  <c r="AB83" i="2"/>
  <c r="AC83" i="2"/>
  <c r="AD83" i="2"/>
  <c r="AE83" i="2"/>
  <c r="AF83" i="2"/>
  <c r="AG83" i="2"/>
  <c r="AH83" i="2"/>
  <c r="AI83" i="2"/>
  <c r="J84" i="2"/>
  <c r="AC84" i="2"/>
  <c r="AC86" i="2" s="1"/>
  <c r="AC88" i="2" s="1"/>
  <c r="AC90" i="2" s="1"/>
  <c r="AC92" i="2" s="1"/>
  <c r="AC94" i="2" s="1"/>
  <c r="AC96" i="2" s="1"/>
  <c r="O85" i="2"/>
  <c r="P85" i="2"/>
  <c r="Q85" i="2"/>
  <c r="R85" i="2"/>
  <c r="S85" i="2"/>
  <c r="T85" i="2"/>
  <c r="U85" i="2"/>
  <c r="V85" i="2"/>
  <c r="W85" i="2"/>
  <c r="X85" i="2"/>
  <c r="Y85" i="2"/>
  <c r="Z85" i="2"/>
  <c r="AA85" i="2"/>
  <c r="AB85" i="2"/>
  <c r="AC85" i="2"/>
  <c r="AD85" i="2"/>
  <c r="AE85" i="2"/>
  <c r="AF85" i="2"/>
  <c r="AG85" i="2"/>
  <c r="AH85" i="2"/>
  <c r="AI85" i="2"/>
  <c r="O86" i="2"/>
  <c r="O87" i="2"/>
  <c r="P87" i="2"/>
  <c r="Q87" i="2"/>
  <c r="R87" i="2"/>
  <c r="S87" i="2"/>
  <c r="T87" i="2"/>
  <c r="U87" i="2"/>
  <c r="V87" i="2"/>
  <c r="W87" i="2"/>
  <c r="X87" i="2"/>
  <c r="Y87" i="2"/>
  <c r="Z87" i="2"/>
  <c r="AA87" i="2"/>
  <c r="AB87" i="2"/>
  <c r="AC87" i="2"/>
  <c r="AD87" i="2"/>
  <c r="AE87" i="2"/>
  <c r="AF87" i="2"/>
  <c r="AG87" i="2"/>
  <c r="AH87" i="2"/>
  <c r="AI87" i="2"/>
  <c r="O88" i="2"/>
  <c r="O89" i="2"/>
  <c r="P89" i="2"/>
  <c r="Q89" i="2"/>
  <c r="R89" i="2"/>
  <c r="S89" i="2"/>
  <c r="T89" i="2"/>
  <c r="U89" i="2"/>
  <c r="V89" i="2"/>
  <c r="W89" i="2"/>
  <c r="X89" i="2"/>
  <c r="Y89" i="2"/>
  <c r="Z89" i="2"/>
  <c r="AA89" i="2"/>
  <c r="AB89" i="2"/>
  <c r="AC89" i="2"/>
  <c r="AD89" i="2"/>
  <c r="AE89" i="2"/>
  <c r="AF89" i="2"/>
  <c r="AG89" i="2"/>
  <c r="AH89" i="2"/>
  <c r="AI89" i="2"/>
  <c r="O90" i="2"/>
  <c r="O91" i="2"/>
  <c r="P91" i="2"/>
  <c r="Q91" i="2"/>
  <c r="R91" i="2"/>
  <c r="S91" i="2"/>
  <c r="T91" i="2"/>
  <c r="U91" i="2"/>
  <c r="V91" i="2"/>
  <c r="W91" i="2"/>
  <c r="X91" i="2"/>
  <c r="Y91" i="2"/>
  <c r="Z91" i="2"/>
  <c r="AA91" i="2"/>
  <c r="AB91" i="2"/>
  <c r="AC91" i="2"/>
  <c r="AD91" i="2"/>
  <c r="AE91" i="2"/>
  <c r="AF91" i="2"/>
  <c r="AG91" i="2"/>
  <c r="AH91" i="2"/>
  <c r="AI91" i="2"/>
  <c r="O92" i="2"/>
  <c r="O93" i="2"/>
  <c r="P93" i="2"/>
  <c r="Q93" i="2"/>
  <c r="R93" i="2"/>
  <c r="S93" i="2"/>
  <c r="T93" i="2"/>
  <c r="U93" i="2"/>
  <c r="V93" i="2"/>
  <c r="W93" i="2"/>
  <c r="X93" i="2"/>
  <c r="Y93" i="2"/>
  <c r="Z93" i="2"/>
  <c r="AA93" i="2"/>
  <c r="AB93" i="2"/>
  <c r="AC93" i="2"/>
  <c r="AD93" i="2"/>
  <c r="AE93" i="2"/>
  <c r="AF93" i="2"/>
  <c r="AG93" i="2"/>
  <c r="AH93" i="2"/>
  <c r="AI93" i="2"/>
  <c r="O94" i="2"/>
  <c r="O95" i="2"/>
  <c r="P95" i="2"/>
  <c r="Q95" i="2"/>
  <c r="R95" i="2"/>
  <c r="S95" i="2"/>
  <c r="T95" i="2"/>
  <c r="U95" i="2"/>
  <c r="V95" i="2"/>
  <c r="W95" i="2"/>
  <c r="X95" i="2"/>
  <c r="Y95" i="2"/>
  <c r="Z95" i="2"/>
  <c r="AA95" i="2"/>
  <c r="AB95" i="2"/>
  <c r="AC95" i="2"/>
  <c r="AD95" i="2"/>
  <c r="AE95" i="2"/>
  <c r="AF95" i="2"/>
  <c r="AG95" i="2"/>
  <c r="AH95" i="2"/>
  <c r="AI95" i="2"/>
  <c r="O96" i="2"/>
  <c r="P103" i="2"/>
  <c r="P105" i="2" s="1"/>
  <c r="Q103" i="2"/>
  <c r="Q105" i="2" s="1"/>
  <c r="Q107" i="2" s="1"/>
  <c r="Q109" i="2" s="1"/>
  <c r="Q111" i="2" s="1"/>
  <c r="Q113" i="2" s="1"/>
  <c r="Q115" i="2" s="1"/>
  <c r="Q117" i="2" s="1"/>
  <c r="R103" i="2"/>
  <c r="R105" i="2" s="1"/>
  <c r="R107" i="2" s="1"/>
  <c r="R109" i="2" s="1"/>
  <c r="R111" i="2" s="1"/>
  <c r="R113" i="2" s="1"/>
  <c r="R115" i="2" s="1"/>
  <c r="R117" i="2" s="1"/>
  <c r="S103" i="2"/>
  <c r="S105" i="2" s="1"/>
  <c r="S107" i="2" s="1"/>
  <c r="S109" i="2" s="1"/>
  <c r="S111" i="2" s="1"/>
  <c r="S113" i="2" s="1"/>
  <c r="S115" i="2" s="1"/>
  <c r="S117" i="2" s="1"/>
  <c r="T103" i="2"/>
  <c r="T105" i="2" s="1"/>
  <c r="T107" i="2" s="1"/>
  <c r="T109" i="2" s="1"/>
  <c r="T111" i="2" s="1"/>
  <c r="T113" i="2" s="1"/>
  <c r="T115" i="2" s="1"/>
  <c r="T117" i="2" s="1"/>
  <c r="U103" i="2"/>
  <c r="U105" i="2" s="1"/>
  <c r="U107" i="2" s="1"/>
  <c r="U109" i="2" s="1"/>
  <c r="U111" i="2" s="1"/>
  <c r="U113" i="2" s="1"/>
  <c r="U115" i="2" s="1"/>
  <c r="U117" i="2" s="1"/>
  <c r="V103" i="2"/>
  <c r="V105" i="2" s="1"/>
  <c r="V107" i="2" s="1"/>
  <c r="V109" i="2" s="1"/>
  <c r="V111" i="2" s="1"/>
  <c r="V113" i="2" s="1"/>
  <c r="V115" i="2" s="1"/>
  <c r="V117" i="2" s="1"/>
  <c r="W103" i="2"/>
  <c r="W105" i="2" s="1"/>
  <c r="X103" i="2"/>
  <c r="X105" i="2" s="1"/>
  <c r="X107" i="2" s="1"/>
  <c r="X109" i="2" s="1"/>
  <c r="X111" i="2" s="1"/>
  <c r="X113" i="2" s="1"/>
  <c r="X115" i="2" s="1"/>
  <c r="X117" i="2" s="1"/>
  <c r="Y103" i="2"/>
  <c r="Y105" i="2" s="1"/>
  <c r="Y107" i="2" s="1"/>
  <c r="Y109" i="2" s="1"/>
  <c r="Y111" i="2" s="1"/>
  <c r="Y113" i="2" s="1"/>
  <c r="Y115" i="2" s="1"/>
  <c r="Y117" i="2" s="1"/>
  <c r="Z103" i="2"/>
  <c r="Z105" i="2" s="1"/>
  <c r="Z107" i="2" s="1"/>
  <c r="Z109" i="2" s="1"/>
  <c r="Z111" i="2" s="1"/>
  <c r="Z113" i="2" s="1"/>
  <c r="Z115" i="2" s="1"/>
  <c r="Z117" i="2" s="1"/>
  <c r="AA103" i="2"/>
  <c r="AA105" i="2" s="1"/>
  <c r="AA107" i="2" s="1"/>
  <c r="AA109" i="2" s="1"/>
  <c r="AA111" i="2" s="1"/>
  <c r="AA113" i="2" s="1"/>
  <c r="AA115" i="2" s="1"/>
  <c r="AA117" i="2" s="1"/>
  <c r="AB103" i="2"/>
  <c r="AB105" i="2" s="1"/>
  <c r="AB107" i="2" s="1"/>
  <c r="AB109" i="2" s="1"/>
  <c r="AB111" i="2" s="1"/>
  <c r="AB113" i="2" s="1"/>
  <c r="AB115" i="2" s="1"/>
  <c r="AB117" i="2" s="1"/>
  <c r="AC103" i="2"/>
  <c r="AC105" i="2" s="1"/>
  <c r="AC107" i="2" s="1"/>
  <c r="AC109" i="2" s="1"/>
  <c r="AC111" i="2" s="1"/>
  <c r="AC113" i="2" s="1"/>
  <c r="AC115" i="2" s="1"/>
  <c r="AC117" i="2" s="1"/>
  <c r="AD103" i="2"/>
  <c r="AD105" i="2" s="1"/>
  <c r="AD107" i="2" s="1"/>
  <c r="AD109" i="2" s="1"/>
  <c r="AD111" i="2" s="1"/>
  <c r="AD113" i="2" s="1"/>
  <c r="AD115" i="2" s="1"/>
  <c r="AD117" i="2" s="1"/>
  <c r="AE103" i="2"/>
  <c r="AE105" i="2" s="1"/>
  <c r="AE107" i="2" s="1"/>
  <c r="AE109" i="2" s="1"/>
  <c r="AE111" i="2" s="1"/>
  <c r="AE113" i="2" s="1"/>
  <c r="AE115" i="2" s="1"/>
  <c r="AE117" i="2" s="1"/>
  <c r="AF103" i="2"/>
  <c r="AF105" i="2" s="1"/>
  <c r="AF107" i="2" s="1"/>
  <c r="AF109" i="2" s="1"/>
  <c r="AF111" i="2" s="1"/>
  <c r="AF113" i="2" s="1"/>
  <c r="AF115" i="2" s="1"/>
  <c r="AF117" i="2" s="1"/>
  <c r="AG103" i="2"/>
  <c r="AG105" i="2" s="1"/>
  <c r="AG107" i="2" s="1"/>
  <c r="AG109" i="2" s="1"/>
  <c r="AG111" i="2" s="1"/>
  <c r="AG113" i="2" s="1"/>
  <c r="AG115" i="2" s="1"/>
  <c r="AG117" i="2" s="1"/>
  <c r="AH103" i="2"/>
  <c r="AH105" i="2" s="1"/>
  <c r="AH107" i="2" s="1"/>
  <c r="AH109" i="2" s="1"/>
  <c r="AH111" i="2" s="1"/>
  <c r="AH113" i="2" s="1"/>
  <c r="AH115" i="2" s="1"/>
  <c r="AH117" i="2" s="1"/>
  <c r="AI103" i="2"/>
  <c r="AI105" i="2" s="1"/>
  <c r="AI107" i="2" s="1"/>
  <c r="AI109" i="2" s="1"/>
  <c r="AI111" i="2" s="1"/>
  <c r="AI113" i="2" s="1"/>
  <c r="AI115" i="2" s="1"/>
  <c r="AI117" i="2" s="1"/>
  <c r="P104" i="2"/>
  <c r="Q104" i="2"/>
  <c r="R104" i="2"/>
  <c r="S104" i="2"/>
  <c r="T104" i="2"/>
  <c r="U104" i="2"/>
  <c r="V104" i="2"/>
  <c r="W104" i="2"/>
  <c r="X104" i="2"/>
  <c r="Y104" i="2"/>
  <c r="Z104" i="2"/>
  <c r="AA104" i="2"/>
  <c r="AB104" i="2"/>
  <c r="AC104" i="2"/>
  <c r="AD104" i="2"/>
  <c r="AE104" i="2"/>
  <c r="AF104" i="2"/>
  <c r="AG104" i="2"/>
  <c r="AH104" i="2"/>
  <c r="AI104" i="2"/>
  <c r="J105" i="2"/>
  <c r="O106" i="2"/>
  <c r="P106" i="2"/>
  <c r="Q106" i="2"/>
  <c r="R106" i="2"/>
  <c r="S106" i="2"/>
  <c r="T106" i="2"/>
  <c r="U106" i="2"/>
  <c r="V106" i="2"/>
  <c r="W106" i="2"/>
  <c r="X106" i="2"/>
  <c r="Y106" i="2"/>
  <c r="Z106" i="2"/>
  <c r="AA106" i="2"/>
  <c r="AB106" i="2"/>
  <c r="AC106" i="2"/>
  <c r="AD106" i="2"/>
  <c r="AE106" i="2"/>
  <c r="AF106" i="2"/>
  <c r="AG106" i="2"/>
  <c r="AH106" i="2"/>
  <c r="AI106" i="2"/>
  <c r="O107" i="2"/>
  <c r="O108" i="2"/>
  <c r="P108" i="2"/>
  <c r="Q108" i="2"/>
  <c r="R108" i="2"/>
  <c r="S108" i="2"/>
  <c r="T108" i="2"/>
  <c r="U108" i="2"/>
  <c r="V108" i="2"/>
  <c r="W108" i="2"/>
  <c r="X108" i="2"/>
  <c r="Y108" i="2"/>
  <c r="Z108" i="2"/>
  <c r="AA108" i="2"/>
  <c r="AB108" i="2"/>
  <c r="AC108" i="2"/>
  <c r="AD108" i="2"/>
  <c r="AE108" i="2"/>
  <c r="AF108" i="2"/>
  <c r="AG108" i="2"/>
  <c r="AH108" i="2"/>
  <c r="AI108" i="2"/>
  <c r="O109" i="2"/>
  <c r="O110" i="2"/>
  <c r="P110" i="2"/>
  <c r="Q110" i="2"/>
  <c r="R110" i="2"/>
  <c r="S110" i="2"/>
  <c r="T110" i="2"/>
  <c r="U110" i="2"/>
  <c r="V110" i="2"/>
  <c r="W110" i="2"/>
  <c r="X110" i="2"/>
  <c r="Y110" i="2"/>
  <c r="Z110" i="2"/>
  <c r="AA110" i="2"/>
  <c r="AB110" i="2"/>
  <c r="AC110" i="2"/>
  <c r="AD110" i="2"/>
  <c r="AE110" i="2"/>
  <c r="AF110" i="2"/>
  <c r="AG110" i="2"/>
  <c r="AH110" i="2"/>
  <c r="AI110" i="2"/>
  <c r="O111" i="2"/>
  <c r="O112" i="2"/>
  <c r="P112" i="2"/>
  <c r="Q112" i="2"/>
  <c r="R112" i="2"/>
  <c r="S112" i="2"/>
  <c r="T112" i="2"/>
  <c r="U112" i="2"/>
  <c r="V112" i="2"/>
  <c r="W112" i="2"/>
  <c r="X112" i="2"/>
  <c r="Y112" i="2"/>
  <c r="Z112" i="2"/>
  <c r="AA112" i="2"/>
  <c r="AB112" i="2"/>
  <c r="AC112" i="2"/>
  <c r="AD112" i="2"/>
  <c r="AE112" i="2"/>
  <c r="AF112" i="2"/>
  <c r="AG112" i="2"/>
  <c r="AH112" i="2"/>
  <c r="AI112" i="2"/>
  <c r="O113" i="2"/>
  <c r="O114" i="2"/>
  <c r="P114" i="2"/>
  <c r="Q114" i="2"/>
  <c r="R114" i="2"/>
  <c r="S114" i="2"/>
  <c r="T114" i="2"/>
  <c r="U114" i="2"/>
  <c r="V114" i="2"/>
  <c r="W114" i="2"/>
  <c r="X114" i="2"/>
  <c r="Y114" i="2"/>
  <c r="Z114" i="2"/>
  <c r="AA114" i="2"/>
  <c r="AB114" i="2"/>
  <c r="AC114" i="2"/>
  <c r="AD114" i="2"/>
  <c r="AE114" i="2"/>
  <c r="AF114" i="2"/>
  <c r="AG114" i="2"/>
  <c r="AH114" i="2"/>
  <c r="AI114" i="2"/>
  <c r="O115" i="2"/>
  <c r="O116" i="2"/>
  <c r="P116" i="2"/>
  <c r="Q116" i="2"/>
  <c r="R116" i="2"/>
  <c r="S116" i="2"/>
  <c r="T116" i="2"/>
  <c r="U116" i="2"/>
  <c r="V116" i="2"/>
  <c r="W116" i="2"/>
  <c r="X116" i="2"/>
  <c r="Y116" i="2"/>
  <c r="Z116" i="2"/>
  <c r="AA116" i="2"/>
  <c r="AB116" i="2"/>
  <c r="AC116" i="2"/>
  <c r="AD116" i="2"/>
  <c r="AE116" i="2"/>
  <c r="AF116" i="2"/>
  <c r="AG116" i="2"/>
  <c r="AH116" i="2"/>
  <c r="AI116" i="2"/>
  <c r="O117" i="2"/>
  <c r="P124" i="2"/>
  <c r="P126" i="2" s="1"/>
  <c r="Q124" i="2"/>
  <c r="R124" i="2"/>
  <c r="S124" i="2"/>
  <c r="S126" i="2" s="1"/>
  <c r="S128" i="2" s="1"/>
  <c r="S130" i="2" s="1"/>
  <c r="S132" i="2" s="1"/>
  <c r="S134" i="2" s="1"/>
  <c r="S136" i="2" s="1"/>
  <c r="S138" i="2" s="1"/>
  <c r="T124" i="2"/>
  <c r="T126" i="2" s="1"/>
  <c r="T128" i="2" s="1"/>
  <c r="T130" i="2" s="1"/>
  <c r="T132" i="2" s="1"/>
  <c r="T134" i="2" s="1"/>
  <c r="T136" i="2" s="1"/>
  <c r="T138" i="2" s="1"/>
  <c r="U124" i="2"/>
  <c r="U126" i="2" s="1"/>
  <c r="U128" i="2" s="1"/>
  <c r="U130" i="2" s="1"/>
  <c r="U132" i="2" s="1"/>
  <c r="U134" i="2" s="1"/>
  <c r="U136" i="2" s="1"/>
  <c r="U138" i="2" s="1"/>
  <c r="V124" i="2"/>
  <c r="V126" i="2" s="1"/>
  <c r="V128" i="2" s="1"/>
  <c r="V130" i="2" s="1"/>
  <c r="V132" i="2" s="1"/>
  <c r="V134" i="2" s="1"/>
  <c r="V136" i="2" s="1"/>
  <c r="V138" i="2" s="1"/>
  <c r="W124" i="2"/>
  <c r="W126" i="2" s="1"/>
  <c r="W128" i="2" s="1"/>
  <c r="W130" i="2" s="1"/>
  <c r="W132" i="2" s="1"/>
  <c r="W134" i="2" s="1"/>
  <c r="W136" i="2" s="1"/>
  <c r="W138" i="2" s="1"/>
  <c r="X124" i="2"/>
  <c r="X126" i="2" s="1"/>
  <c r="X128" i="2" s="1"/>
  <c r="X130" i="2" s="1"/>
  <c r="X132" i="2" s="1"/>
  <c r="X134" i="2" s="1"/>
  <c r="X136" i="2" s="1"/>
  <c r="X138" i="2" s="1"/>
  <c r="Y124" i="2"/>
  <c r="Y126" i="2" s="1"/>
  <c r="Y128" i="2" s="1"/>
  <c r="Y130" i="2" s="1"/>
  <c r="Y132" i="2" s="1"/>
  <c r="Y134" i="2" s="1"/>
  <c r="Y136" i="2" s="1"/>
  <c r="Y138" i="2" s="1"/>
  <c r="Z124" i="2"/>
  <c r="Z126" i="2" s="1"/>
  <c r="Z128" i="2" s="1"/>
  <c r="Z130" i="2" s="1"/>
  <c r="Z132" i="2" s="1"/>
  <c r="Z134" i="2" s="1"/>
  <c r="Z136" i="2" s="1"/>
  <c r="Z138" i="2" s="1"/>
  <c r="AA124" i="2"/>
  <c r="AA126" i="2" s="1"/>
  <c r="AB124" i="2"/>
  <c r="AB126" i="2" s="1"/>
  <c r="AB128" i="2" s="1"/>
  <c r="AB130" i="2" s="1"/>
  <c r="AB132" i="2" s="1"/>
  <c r="AB134" i="2" s="1"/>
  <c r="AB136" i="2" s="1"/>
  <c r="AB138" i="2" s="1"/>
  <c r="AC124" i="2"/>
  <c r="AC126" i="2" s="1"/>
  <c r="AC128" i="2" s="1"/>
  <c r="AC130" i="2" s="1"/>
  <c r="AC132" i="2" s="1"/>
  <c r="AC134" i="2" s="1"/>
  <c r="AC136" i="2" s="1"/>
  <c r="AC138" i="2" s="1"/>
  <c r="AD124" i="2"/>
  <c r="AD126" i="2" s="1"/>
  <c r="AD128" i="2" s="1"/>
  <c r="AD130" i="2" s="1"/>
  <c r="AD132" i="2" s="1"/>
  <c r="AD134" i="2" s="1"/>
  <c r="AD136" i="2" s="1"/>
  <c r="AD138" i="2" s="1"/>
  <c r="AE124" i="2"/>
  <c r="AE126" i="2" s="1"/>
  <c r="AE128" i="2" s="1"/>
  <c r="AE130" i="2" s="1"/>
  <c r="AE132" i="2" s="1"/>
  <c r="AE134" i="2" s="1"/>
  <c r="AE136" i="2" s="1"/>
  <c r="AE138" i="2" s="1"/>
  <c r="AF124" i="2"/>
  <c r="AF126" i="2" s="1"/>
  <c r="AF128" i="2" s="1"/>
  <c r="AF130" i="2" s="1"/>
  <c r="AF132" i="2" s="1"/>
  <c r="AF134" i="2" s="1"/>
  <c r="AF136" i="2" s="1"/>
  <c r="AF138" i="2" s="1"/>
  <c r="AG124" i="2"/>
  <c r="AG126" i="2" s="1"/>
  <c r="AG128" i="2" s="1"/>
  <c r="AG130" i="2" s="1"/>
  <c r="AG132" i="2" s="1"/>
  <c r="AG134" i="2" s="1"/>
  <c r="AG136" i="2" s="1"/>
  <c r="AG138" i="2" s="1"/>
  <c r="AH124" i="2"/>
  <c r="AH126" i="2" s="1"/>
  <c r="AH128" i="2" s="1"/>
  <c r="AH130" i="2" s="1"/>
  <c r="AH132" i="2" s="1"/>
  <c r="AH134" i="2" s="1"/>
  <c r="AH136" i="2" s="1"/>
  <c r="AH138" i="2" s="1"/>
  <c r="AI124" i="2"/>
  <c r="AI126" i="2" s="1"/>
  <c r="AI128" i="2" s="1"/>
  <c r="AI130" i="2" s="1"/>
  <c r="AI132" i="2" s="1"/>
  <c r="AI134" i="2" s="1"/>
  <c r="AI136" i="2" s="1"/>
  <c r="AI138" i="2" s="1"/>
  <c r="P125" i="2"/>
  <c r="Q125" i="2"/>
  <c r="R125" i="2"/>
  <c r="S125" i="2"/>
  <c r="T125" i="2"/>
  <c r="U125" i="2"/>
  <c r="V125" i="2"/>
  <c r="W125" i="2"/>
  <c r="X125" i="2"/>
  <c r="Y125" i="2"/>
  <c r="Z125" i="2"/>
  <c r="AA125" i="2"/>
  <c r="AB125" i="2"/>
  <c r="AC125" i="2"/>
  <c r="AD125" i="2"/>
  <c r="AE125" i="2"/>
  <c r="AF125" i="2"/>
  <c r="AG125" i="2"/>
  <c r="AH125" i="2"/>
  <c r="AI125" i="2"/>
  <c r="J126" i="2"/>
  <c r="Q126" i="2"/>
  <c r="Q128" i="2" s="1"/>
  <c r="Q130" i="2" s="1"/>
  <c r="Q132" i="2" s="1"/>
  <c r="Q134" i="2" s="1"/>
  <c r="Q136" i="2" s="1"/>
  <c r="Q138" i="2" s="1"/>
  <c r="R126" i="2"/>
  <c r="R128" i="2" s="1"/>
  <c r="R130" i="2" s="1"/>
  <c r="R132" i="2" s="1"/>
  <c r="R134" i="2" s="1"/>
  <c r="R136" i="2" s="1"/>
  <c r="R138" i="2" s="1"/>
  <c r="O127" i="2"/>
  <c r="P127" i="2"/>
  <c r="Q127" i="2"/>
  <c r="R127" i="2"/>
  <c r="S127" i="2"/>
  <c r="T127" i="2"/>
  <c r="U127" i="2"/>
  <c r="V127" i="2"/>
  <c r="W127" i="2"/>
  <c r="X127" i="2"/>
  <c r="Y127" i="2"/>
  <c r="Z127" i="2"/>
  <c r="AA127" i="2"/>
  <c r="AB127" i="2"/>
  <c r="AC127" i="2"/>
  <c r="AD127" i="2"/>
  <c r="AE127" i="2"/>
  <c r="AF127" i="2"/>
  <c r="AG127" i="2"/>
  <c r="AH127" i="2"/>
  <c r="AI127" i="2"/>
  <c r="O128" i="2"/>
  <c r="O129" i="2"/>
  <c r="P129" i="2"/>
  <c r="Q129" i="2"/>
  <c r="R129" i="2"/>
  <c r="S129" i="2"/>
  <c r="T129" i="2"/>
  <c r="U129" i="2"/>
  <c r="V129" i="2"/>
  <c r="W129" i="2"/>
  <c r="X129" i="2"/>
  <c r="Y129" i="2"/>
  <c r="Z129" i="2"/>
  <c r="AA129" i="2"/>
  <c r="AB129" i="2"/>
  <c r="AC129" i="2"/>
  <c r="AD129" i="2"/>
  <c r="AE129" i="2"/>
  <c r="AF129" i="2"/>
  <c r="AG129" i="2"/>
  <c r="AH129" i="2"/>
  <c r="AI129" i="2"/>
  <c r="O130" i="2"/>
  <c r="O131" i="2"/>
  <c r="P131" i="2"/>
  <c r="Q131" i="2"/>
  <c r="R131" i="2"/>
  <c r="S131" i="2"/>
  <c r="T131" i="2"/>
  <c r="U131" i="2"/>
  <c r="V131" i="2"/>
  <c r="W131" i="2"/>
  <c r="X131" i="2"/>
  <c r="Y131" i="2"/>
  <c r="Z131" i="2"/>
  <c r="AA131" i="2"/>
  <c r="AB131" i="2"/>
  <c r="AC131" i="2"/>
  <c r="AD131" i="2"/>
  <c r="AE131" i="2"/>
  <c r="AF131" i="2"/>
  <c r="AG131" i="2"/>
  <c r="AH131" i="2"/>
  <c r="AI131" i="2"/>
  <c r="O132" i="2"/>
  <c r="O133" i="2"/>
  <c r="P133" i="2"/>
  <c r="Q133" i="2"/>
  <c r="R133" i="2"/>
  <c r="S133" i="2"/>
  <c r="T133" i="2"/>
  <c r="U133" i="2"/>
  <c r="V133" i="2"/>
  <c r="W133" i="2"/>
  <c r="X133" i="2"/>
  <c r="Y133" i="2"/>
  <c r="Z133" i="2"/>
  <c r="AA133" i="2"/>
  <c r="AB133" i="2"/>
  <c r="AC133" i="2"/>
  <c r="AD133" i="2"/>
  <c r="AE133" i="2"/>
  <c r="AF133" i="2"/>
  <c r="AG133" i="2"/>
  <c r="AH133" i="2"/>
  <c r="AI133" i="2"/>
  <c r="O134" i="2"/>
  <c r="O135" i="2"/>
  <c r="P135" i="2"/>
  <c r="Q135" i="2"/>
  <c r="R135" i="2"/>
  <c r="S135" i="2"/>
  <c r="T135" i="2"/>
  <c r="U135" i="2"/>
  <c r="V135" i="2"/>
  <c r="W135" i="2"/>
  <c r="X135" i="2"/>
  <c r="Y135" i="2"/>
  <c r="Z135" i="2"/>
  <c r="AA135" i="2"/>
  <c r="AB135" i="2"/>
  <c r="AC135" i="2"/>
  <c r="AD135" i="2"/>
  <c r="AE135" i="2"/>
  <c r="AF135" i="2"/>
  <c r="AG135" i="2"/>
  <c r="AH135" i="2"/>
  <c r="AI135" i="2"/>
  <c r="O136" i="2"/>
  <c r="O137" i="2"/>
  <c r="P137" i="2"/>
  <c r="Q137" i="2"/>
  <c r="R137" i="2"/>
  <c r="S137" i="2"/>
  <c r="T137" i="2"/>
  <c r="U137" i="2"/>
  <c r="V137" i="2"/>
  <c r="W137" i="2"/>
  <c r="X137" i="2"/>
  <c r="Y137" i="2"/>
  <c r="Z137" i="2"/>
  <c r="AA137" i="2"/>
  <c r="AB137" i="2"/>
  <c r="AC137" i="2"/>
  <c r="AD137" i="2"/>
  <c r="AE137" i="2"/>
  <c r="AF137" i="2"/>
  <c r="AG137" i="2"/>
  <c r="AH137" i="2"/>
  <c r="AI137" i="2"/>
  <c r="O138" i="2"/>
  <c r="P145" i="2"/>
  <c r="P147" i="2" s="1"/>
  <c r="Q145" i="2"/>
  <c r="R145" i="2"/>
  <c r="R147" i="2" s="1"/>
  <c r="R149" i="2" s="1"/>
  <c r="R151" i="2" s="1"/>
  <c r="R153" i="2" s="1"/>
  <c r="R155" i="2" s="1"/>
  <c r="R157" i="2" s="1"/>
  <c r="R159" i="2" s="1"/>
  <c r="S145" i="2"/>
  <c r="S147" i="2" s="1"/>
  <c r="T145" i="2"/>
  <c r="T147" i="2" s="1"/>
  <c r="U145" i="2"/>
  <c r="U147" i="2" s="1"/>
  <c r="U149" i="2" s="1"/>
  <c r="U151" i="2" s="1"/>
  <c r="U153" i="2" s="1"/>
  <c r="U155" i="2" s="1"/>
  <c r="U157" i="2" s="1"/>
  <c r="U159" i="2" s="1"/>
  <c r="V145" i="2"/>
  <c r="V147" i="2" s="1"/>
  <c r="V149" i="2" s="1"/>
  <c r="V151" i="2" s="1"/>
  <c r="V153" i="2" s="1"/>
  <c r="V155" i="2" s="1"/>
  <c r="V157" i="2" s="1"/>
  <c r="V159" i="2" s="1"/>
  <c r="W145" i="2"/>
  <c r="W147" i="2" s="1"/>
  <c r="W149" i="2" s="1"/>
  <c r="W151" i="2" s="1"/>
  <c r="W153" i="2" s="1"/>
  <c r="W155" i="2" s="1"/>
  <c r="W157" i="2" s="1"/>
  <c r="W159" i="2" s="1"/>
  <c r="X145" i="2"/>
  <c r="X147" i="2" s="1"/>
  <c r="X149" i="2" s="1"/>
  <c r="X151" i="2" s="1"/>
  <c r="X153" i="2" s="1"/>
  <c r="X155" i="2" s="1"/>
  <c r="X157" i="2" s="1"/>
  <c r="X159" i="2" s="1"/>
  <c r="Y145" i="2"/>
  <c r="Y147" i="2" s="1"/>
  <c r="Y149" i="2" s="1"/>
  <c r="Y151" i="2" s="1"/>
  <c r="Y153" i="2" s="1"/>
  <c r="Y155" i="2" s="1"/>
  <c r="Y157" i="2" s="1"/>
  <c r="Y159" i="2" s="1"/>
  <c r="Z145" i="2"/>
  <c r="Z147" i="2" s="1"/>
  <c r="Z149" i="2" s="1"/>
  <c r="Z151" i="2" s="1"/>
  <c r="Z153" i="2" s="1"/>
  <c r="Z155" i="2" s="1"/>
  <c r="Z157" i="2" s="1"/>
  <c r="Z159" i="2" s="1"/>
  <c r="AA145" i="2"/>
  <c r="AA147" i="2" s="1"/>
  <c r="AA149" i="2" s="1"/>
  <c r="AA151" i="2" s="1"/>
  <c r="AA153" i="2" s="1"/>
  <c r="AA155" i="2" s="1"/>
  <c r="AA157" i="2" s="1"/>
  <c r="AA159" i="2" s="1"/>
  <c r="AB145" i="2"/>
  <c r="AB147" i="2" s="1"/>
  <c r="AB149" i="2" s="1"/>
  <c r="AB151" i="2" s="1"/>
  <c r="AB153" i="2" s="1"/>
  <c r="AB155" i="2" s="1"/>
  <c r="AB157" i="2" s="1"/>
  <c r="AB159" i="2" s="1"/>
  <c r="AC145" i="2"/>
  <c r="AC147" i="2" s="1"/>
  <c r="AC149" i="2" s="1"/>
  <c r="AC151" i="2" s="1"/>
  <c r="AC153" i="2" s="1"/>
  <c r="AC155" i="2" s="1"/>
  <c r="AC157" i="2" s="1"/>
  <c r="AC159" i="2" s="1"/>
  <c r="AD145" i="2"/>
  <c r="AD147" i="2" s="1"/>
  <c r="AD149" i="2" s="1"/>
  <c r="AD151" i="2" s="1"/>
  <c r="AD153" i="2" s="1"/>
  <c r="AD155" i="2" s="1"/>
  <c r="AD157" i="2" s="1"/>
  <c r="AD159" i="2" s="1"/>
  <c r="AE145" i="2"/>
  <c r="AE147" i="2" s="1"/>
  <c r="AE149" i="2" s="1"/>
  <c r="AE151" i="2" s="1"/>
  <c r="AE153" i="2" s="1"/>
  <c r="AE155" i="2" s="1"/>
  <c r="AE157" i="2" s="1"/>
  <c r="AE159" i="2" s="1"/>
  <c r="AF145" i="2"/>
  <c r="AF147" i="2" s="1"/>
  <c r="AF149" i="2" s="1"/>
  <c r="AF151" i="2" s="1"/>
  <c r="AF153" i="2" s="1"/>
  <c r="AF155" i="2" s="1"/>
  <c r="AF157" i="2" s="1"/>
  <c r="AF159" i="2" s="1"/>
  <c r="AG145" i="2"/>
  <c r="AG147" i="2" s="1"/>
  <c r="AG149" i="2" s="1"/>
  <c r="AG151" i="2" s="1"/>
  <c r="AG153" i="2" s="1"/>
  <c r="AG155" i="2" s="1"/>
  <c r="AG157" i="2" s="1"/>
  <c r="AG159" i="2" s="1"/>
  <c r="AH145" i="2"/>
  <c r="AH147" i="2" s="1"/>
  <c r="AH149" i="2" s="1"/>
  <c r="AH151" i="2" s="1"/>
  <c r="AH153" i="2" s="1"/>
  <c r="AH155" i="2" s="1"/>
  <c r="AH157" i="2" s="1"/>
  <c r="AH159" i="2" s="1"/>
  <c r="AI145" i="2"/>
  <c r="AI147" i="2" s="1"/>
  <c r="AI149" i="2" s="1"/>
  <c r="AI151" i="2" s="1"/>
  <c r="AI153" i="2" s="1"/>
  <c r="AI155" i="2" s="1"/>
  <c r="AI157" i="2" s="1"/>
  <c r="AI159" i="2" s="1"/>
  <c r="P146" i="2"/>
  <c r="Q146" i="2"/>
  <c r="R146" i="2"/>
  <c r="S146" i="2"/>
  <c r="T146" i="2"/>
  <c r="U146" i="2"/>
  <c r="V146" i="2"/>
  <c r="W146" i="2"/>
  <c r="X146" i="2"/>
  <c r="Y146" i="2"/>
  <c r="Z146" i="2"/>
  <c r="AA146" i="2"/>
  <c r="AB146" i="2"/>
  <c r="AC146" i="2"/>
  <c r="AD146" i="2"/>
  <c r="AE146" i="2"/>
  <c r="AF146" i="2"/>
  <c r="AG146" i="2"/>
  <c r="AH146" i="2"/>
  <c r="AI146" i="2"/>
  <c r="J147" i="2"/>
  <c r="Q147" i="2"/>
  <c r="O148" i="2"/>
  <c r="P148" i="2"/>
  <c r="Q148" i="2"/>
  <c r="R148" i="2"/>
  <c r="S148" i="2"/>
  <c r="T148" i="2"/>
  <c r="U148" i="2"/>
  <c r="V148" i="2"/>
  <c r="W148" i="2"/>
  <c r="X148" i="2"/>
  <c r="Y148" i="2"/>
  <c r="Z148" i="2"/>
  <c r="AA148" i="2"/>
  <c r="AB148" i="2"/>
  <c r="AC148" i="2"/>
  <c r="AD148" i="2"/>
  <c r="AE148" i="2"/>
  <c r="AF148" i="2"/>
  <c r="AG148" i="2"/>
  <c r="AH148" i="2"/>
  <c r="AI148" i="2"/>
  <c r="O149" i="2"/>
  <c r="T149" i="2"/>
  <c r="T151" i="2" s="1"/>
  <c r="T153" i="2" s="1"/>
  <c r="T155" i="2" s="1"/>
  <c r="T157" i="2" s="1"/>
  <c r="T159" i="2" s="1"/>
  <c r="O150" i="2"/>
  <c r="P150" i="2"/>
  <c r="Q150" i="2"/>
  <c r="R150" i="2"/>
  <c r="S150" i="2"/>
  <c r="T150" i="2"/>
  <c r="U150" i="2"/>
  <c r="V150" i="2"/>
  <c r="W150" i="2"/>
  <c r="X150" i="2"/>
  <c r="Y150" i="2"/>
  <c r="Z150" i="2"/>
  <c r="AA150" i="2"/>
  <c r="AB150" i="2"/>
  <c r="AC150" i="2"/>
  <c r="AD150" i="2"/>
  <c r="AE150" i="2"/>
  <c r="AF150" i="2"/>
  <c r="AG150" i="2"/>
  <c r="AH150" i="2"/>
  <c r="AI150" i="2"/>
  <c r="O151" i="2"/>
  <c r="O152" i="2"/>
  <c r="P152" i="2"/>
  <c r="Q152" i="2"/>
  <c r="R152" i="2"/>
  <c r="S152" i="2"/>
  <c r="T152" i="2"/>
  <c r="U152" i="2"/>
  <c r="V152" i="2"/>
  <c r="W152" i="2"/>
  <c r="X152" i="2"/>
  <c r="Y152" i="2"/>
  <c r="Z152" i="2"/>
  <c r="AA152" i="2"/>
  <c r="AB152" i="2"/>
  <c r="AC152" i="2"/>
  <c r="AD152" i="2"/>
  <c r="AE152" i="2"/>
  <c r="AF152" i="2"/>
  <c r="AG152" i="2"/>
  <c r="AH152" i="2"/>
  <c r="AI152" i="2"/>
  <c r="O153" i="2"/>
  <c r="O154" i="2"/>
  <c r="P154" i="2"/>
  <c r="Q154" i="2"/>
  <c r="R154" i="2"/>
  <c r="S154" i="2"/>
  <c r="T154" i="2"/>
  <c r="U154" i="2"/>
  <c r="V154" i="2"/>
  <c r="W154" i="2"/>
  <c r="X154" i="2"/>
  <c r="Y154" i="2"/>
  <c r="Z154" i="2"/>
  <c r="AA154" i="2"/>
  <c r="AB154" i="2"/>
  <c r="AC154" i="2"/>
  <c r="AD154" i="2"/>
  <c r="AE154" i="2"/>
  <c r="AF154" i="2"/>
  <c r="AG154" i="2"/>
  <c r="AH154" i="2"/>
  <c r="AI154" i="2"/>
  <c r="O155" i="2"/>
  <c r="O156" i="2"/>
  <c r="P156" i="2"/>
  <c r="Q156" i="2"/>
  <c r="R156" i="2"/>
  <c r="S156" i="2"/>
  <c r="T156" i="2"/>
  <c r="U156" i="2"/>
  <c r="V156" i="2"/>
  <c r="W156" i="2"/>
  <c r="X156" i="2"/>
  <c r="Y156" i="2"/>
  <c r="Z156" i="2"/>
  <c r="AA156" i="2"/>
  <c r="AB156" i="2"/>
  <c r="AC156" i="2"/>
  <c r="AD156" i="2"/>
  <c r="AE156" i="2"/>
  <c r="AF156" i="2"/>
  <c r="AG156" i="2"/>
  <c r="AH156" i="2"/>
  <c r="AI156" i="2"/>
  <c r="O157" i="2"/>
  <c r="O158" i="2"/>
  <c r="P158" i="2"/>
  <c r="Q158" i="2"/>
  <c r="R158" i="2"/>
  <c r="S158" i="2"/>
  <c r="T158" i="2"/>
  <c r="U158" i="2"/>
  <c r="V158" i="2"/>
  <c r="W158" i="2"/>
  <c r="X158" i="2"/>
  <c r="Y158" i="2"/>
  <c r="Z158" i="2"/>
  <c r="AA158" i="2"/>
  <c r="AB158" i="2"/>
  <c r="AC158" i="2"/>
  <c r="AD158" i="2"/>
  <c r="AE158" i="2"/>
  <c r="AF158" i="2"/>
  <c r="AG158" i="2"/>
  <c r="AH158" i="2"/>
  <c r="AI158" i="2"/>
  <c r="O159" i="2"/>
  <c r="P166" i="2"/>
  <c r="P168" i="2" s="1"/>
  <c r="P170" i="2" s="1"/>
  <c r="P172" i="2" s="1"/>
  <c r="P174" i="2" s="1"/>
  <c r="Q166" i="2"/>
  <c r="Q168" i="2" s="1"/>
  <c r="Q170" i="2" s="1"/>
  <c r="Q172" i="2" s="1"/>
  <c r="Q174" i="2" s="1"/>
  <c r="Q176" i="2" s="1"/>
  <c r="Q178" i="2" s="1"/>
  <c r="Q180" i="2" s="1"/>
  <c r="R166" i="2"/>
  <c r="R168" i="2" s="1"/>
  <c r="R170" i="2" s="1"/>
  <c r="R172" i="2" s="1"/>
  <c r="R174" i="2" s="1"/>
  <c r="R176" i="2" s="1"/>
  <c r="R178" i="2" s="1"/>
  <c r="R180" i="2" s="1"/>
  <c r="S166" i="2"/>
  <c r="S168" i="2" s="1"/>
  <c r="S170" i="2" s="1"/>
  <c r="S172" i="2" s="1"/>
  <c r="S174" i="2" s="1"/>
  <c r="S176" i="2" s="1"/>
  <c r="S178" i="2" s="1"/>
  <c r="S180" i="2" s="1"/>
  <c r="T166" i="2"/>
  <c r="T168" i="2" s="1"/>
  <c r="U166" i="2"/>
  <c r="U168" i="2" s="1"/>
  <c r="U170" i="2" s="1"/>
  <c r="U172" i="2" s="1"/>
  <c r="U174" i="2" s="1"/>
  <c r="U176" i="2" s="1"/>
  <c r="U178" i="2" s="1"/>
  <c r="U180" i="2" s="1"/>
  <c r="V166" i="2"/>
  <c r="V168" i="2" s="1"/>
  <c r="V170" i="2" s="1"/>
  <c r="V172" i="2" s="1"/>
  <c r="V174" i="2" s="1"/>
  <c r="V176" i="2" s="1"/>
  <c r="V178" i="2" s="1"/>
  <c r="V180" i="2" s="1"/>
  <c r="W166" i="2"/>
  <c r="W168" i="2" s="1"/>
  <c r="W170" i="2" s="1"/>
  <c r="W172" i="2" s="1"/>
  <c r="W174" i="2" s="1"/>
  <c r="W176" i="2" s="1"/>
  <c r="W178" i="2" s="1"/>
  <c r="W180" i="2" s="1"/>
  <c r="X166" i="2"/>
  <c r="X168" i="2" s="1"/>
  <c r="X170" i="2" s="1"/>
  <c r="X172" i="2" s="1"/>
  <c r="X174" i="2" s="1"/>
  <c r="X176" i="2" s="1"/>
  <c r="X178" i="2" s="1"/>
  <c r="X180" i="2" s="1"/>
  <c r="Y166" i="2"/>
  <c r="Y168" i="2" s="1"/>
  <c r="Y170" i="2" s="1"/>
  <c r="Y172" i="2" s="1"/>
  <c r="Y174" i="2" s="1"/>
  <c r="Y176" i="2" s="1"/>
  <c r="Y178" i="2" s="1"/>
  <c r="Y180" i="2" s="1"/>
  <c r="Z166" i="2"/>
  <c r="Z168" i="2" s="1"/>
  <c r="Z170" i="2" s="1"/>
  <c r="Z172" i="2" s="1"/>
  <c r="Z174" i="2" s="1"/>
  <c r="Z176" i="2" s="1"/>
  <c r="Z178" i="2" s="1"/>
  <c r="Z180" i="2" s="1"/>
  <c r="AA166" i="2"/>
  <c r="AA168" i="2" s="1"/>
  <c r="AA170" i="2" s="1"/>
  <c r="AA172" i="2" s="1"/>
  <c r="AA174" i="2" s="1"/>
  <c r="AA176" i="2" s="1"/>
  <c r="AA178" i="2" s="1"/>
  <c r="AA180" i="2" s="1"/>
  <c r="AB166" i="2"/>
  <c r="AB168" i="2" s="1"/>
  <c r="AB170" i="2" s="1"/>
  <c r="AB172" i="2" s="1"/>
  <c r="AB174" i="2" s="1"/>
  <c r="AB176" i="2" s="1"/>
  <c r="AB178" i="2" s="1"/>
  <c r="AB180" i="2" s="1"/>
  <c r="AC166" i="2"/>
  <c r="AC168" i="2" s="1"/>
  <c r="AC170" i="2" s="1"/>
  <c r="AC172" i="2" s="1"/>
  <c r="AC174" i="2" s="1"/>
  <c r="AC176" i="2" s="1"/>
  <c r="AC178" i="2" s="1"/>
  <c r="AC180" i="2" s="1"/>
  <c r="AD166" i="2"/>
  <c r="AD168" i="2" s="1"/>
  <c r="AD170" i="2" s="1"/>
  <c r="AD172" i="2" s="1"/>
  <c r="AD174" i="2" s="1"/>
  <c r="AD176" i="2" s="1"/>
  <c r="AD178" i="2" s="1"/>
  <c r="AD180" i="2" s="1"/>
  <c r="AE166" i="2"/>
  <c r="AE168" i="2" s="1"/>
  <c r="AE170" i="2" s="1"/>
  <c r="AE172" i="2" s="1"/>
  <c r="AE174" i="2" s="1"/>
  <c r="AE176" i="2" s="1"/>
  <c r="AE178" i="2" s="1"/>
  <c r="AE180" i="2" s="1"/>
  <c r="AF166" i="2"/>
  <c r="AF168" i="2" s="1"/>
  <c r="AF170" i="2" s="1"/>
  <c r="AF172" i="2" s="1"/>
  <c r="AF174" i="2" s="1"/>
  <c r="AF176" i="2" s="1"/>
  <c r="AF178" i="2" s="1"/>
  <c r="AF180" i="2" s="1"/>
  <c r="AG166" i="2"/>
  <c r="AG168" i="2" s="1"/>
  <c r="AG170" i="2" s="1"/>
  <c r="AG172" i="2" s="1"/>
  <c r="AG174" i="2" s="1"/>
  <c r="AG176" i="2" s="1"/>
  <c r="AG178" i="2" s="1"/>
  <c r="AG180" i="2" s="1"/>
  <c r="AH166" i="2"/>
  <c r="AH168" i="2" s="1"/>
  <c r="AH170" i="2" s="1"/>
  <c r="AH172" i="2" s="1"/>
  <c r="AH174" i="2" s="1"/>
  <c r="AH176" i="2" s="1"/>
  <c r="AH178" i="2" s="1"/>
  <c r="AH180" i="2" s="1"/>
  <c r="AI166" i="2"/>
  <c r="AI168" i="2" s="1"/>
  <c r="AI170" i="2" s="1"/>
  <c r="AI172" i="2" s="1"/>
  <c r="AI174" i="2" s="1"/>
  <c r="AI176" i="2" s="1"/>
  <c r="AI178" i="2" s="1"/>
  <c r="AI180" i="2" s="1"/>
  <c r="P167" i="2"/>
  <c r="Q167" i="2"/>
  <c r="R167" i="2"/>
  <c r="S167" i="2"/>
  <c r="T167" i="2"/>
  <c r="U167" i="2"/>
  <c r="V167" i="2"/>
  <c r="W167" i="2"/>
  <c r="X167" i="2"/>
  <c r="Y167" i="2"/>
  <c r="Z167" i="2"/>
  <c r="AA167" i="2"/>
  <c r="AB167" i="2"/>
  <c r="AC167" i="2"/>
  <c r="AD167" i="2"/>
  <c r="AE167" i="2"/>
  <c r="AF167" i="2"/>
  <c r="AG167" i="2"/>
  <c r="AH167" i="2"/>
  <c r="AI167" i="2"/>
  <c r="J168" i="2"/>
  <c r="O169" i="2"/>
  <c r="P169" i="2"/>
  <c r="Q169" i="2"/>
  <c r="R169" i="2"/>
  <c r="S169" i="2"/>
  <c r="T169" i="2"/>
  <c r="U169" i="2"/>
  <c r="V169" i="2"/>
  <c r="W169" i="2"/>
  <c r="X169" i="2"/>
  <c r="Y169" i="2"/>
  <c r="Z169" i="2"/>
  <c r="AA169" i="2"/>
  <c r="AB169" i="2"/>
  <c r="AC169" i="2"/>
  <c r="AD169" i="2"/>
  <c r="AE169" i="2"/>
  <c r="AF169" i="2"/>
  <c r="AG169" i="2"/>
  <c r="AH169" i="2"/>
  <c r="AI169" i="2"/>
  <c r="O170" i="2"/>
  <c r="O171" i="2"/>
  <c r="P171" i="2"/>
  <c r="Q171" i="2"/>
  <c r="R171" i="2"/>
  <c r="S171" i="2"/>
  <c r="T171" i="2"/>
  <c r="U171" i="2"/>
  <c r="V171" i="2"/>
  <c r="W171" i="2"/>
  <c r="X171" i="2"/>
  <c r="Y171" i="2"/>
  <c r="Z171" i="2"/>
  <c r="AA171" i="2"/>
  <c r="AB171" i="2"/>
  <c r="AC171" i="2"/>
  <c r="AD171" i="2"/>
  <c r="AE171" i="2"/>
  <c r="AF171" i="2"/>
  <c r="AG171" i="2"/>
  <c r="AH171" i="2"/>
  <c r="AI171" i="2"/>
  <c r="O172" i="2"/>
  <c r="O173" i="2"/>
  <c r="P173" i="2"/>
  <c r="Q173" i="2"/>
  <c r="R173" i="2"/>
  <c r="S173" i="2"/>
  <c r="T173" i="2"/>
  <c r="U173" i="2"/>
  <c r="V173" i="2"/>
  <c r="W173" i="2"/>
  <c r="X173" i="2"/>
  <c r="Y173" i="2"/>
  <c r="Z173" i="2"/>
  <c r="AA173" i="2"/>
  <c r="AB173" i="2"/>
  <c r="AC173" i="2"/>
  <c r="AD173" i="2"/>
  <c r="AE173" i="2"/>
  <c r="AF173" i="2"/>
  <c r="AG173" i="2"/>
  <c r="AH173" i="2"/>
  <c r="AI173" i="2"/>
  <c r="O174" i="2"/>
  <c r="O175" i="2"/>
  <c r="P175" i="2"/>
  <c r="Q175" i="2"/>
  <c r="R175" i="2"/>
  <c r="S175" i="2"/>
  <c r="T175" i="2"/>
  <c r="U175" i="2"/>
  <c r="V175" i="2"/>
  <c r="W175" i="2"/>
  <c r="X175" i="2"/>
  <c r="Y175" i="2"/>
  <c r="Z175" i="2"/>
  <c r="AA175" i="2"/>
  <c r="AB175" i="2"/>
  <c r="AC175" i="2"/>
  <c r="AD175" i="2"/>
  <c r="AE175" i="2"/>
  <c r="AF175" i="2"/>
  <c r="AG175" i="2"/>
  <c r="AH175" i="2"/>
  <c r="AI175" i="2"/>
  <c r="O176" i="2"/>
  <c r="O177" i="2"/>
  <c r="P177" i="2"/>
  <c r="Q177" i="2"/>
  <c r="R177" i="2"/>
  <c r="S177" i="2"/>
  <c r="T177" i="2"/>
  <c r="U177" i="2"/>
  <c r="V177" i="2"/>
  <c r="W177" i="2"/>
  <c r="X177" i="2"/>
  <c r="Y177" i="2"/>
  <c r="Z177" i="2"/>
  <c r="AA177" i="2"/>
  <c r="AB177" i="2"/>
  <c r="AC177" i="2"/>
  <c r="AD177" i="2"/>
  <c r="AE177" i="2"/>
  <c r="AF177" i="2"/>
  <c r="AG177" i="2"/>
  <c r="AH177" i="2"/>
  <c r="AI177" i="2"/>
  <c r="O178" i="2"/>
  <c r="O179" i="2"/>
  <c r="P179" i="2"/>
  <c r="Q179" i="2"/>
  <c r="R179" i="2"/>
  <c r="S179" i="2"/>
  <c r="T179" i="2"/>
  <c r="U179" i="2"/>
  <c r="V179" i="2"/>
  <c r="W179" i="2"/>
  <c r="X179" i="2"/>
  <c r="Y179" i="2"/>
  <c r="Z179" i="2"/>
  <c r="AA179" i="2"/>
  <c r="AB179" i="2"/>
  <c r="AC179" i="2"/>
  <c r="AD179" i="2"/>
  <c r="AE179" i="2"/>
  <c r="AF179" i="2"/>
  <c r="AG179" i="2"/>
  <c r="AH179" i="2"/>
  <c r="AI179" i="2"/>
  <c r="O180" i="2"/>
  <c r="P187" i="2"/>
  <c r="P189" i="2" s="1"/>
  <c r="Q187" i="2"/>
  <c r="Q189" i="2" s="1"/>
  <c r="Q191" i="2" s="1"/>
  <c r="Q193" i="2" s="1"/>
  <c r="Q195" i="2" s="1"/>
  <c r="Q197" i="2" s="1"/>
  <c r="Q199" i="2" s="1"/>
  <c r="Q201" i="2" s="1"/>
  <c r="R187" i="2"/>
  <c r="R189" i="2" s="1"/>
  <c r="R191" i="2" s="1"/>
  <c r="R193" i="2" s="1"/>
  <c r="R195" i="2" s="1"/>
  <c r="R197" i="2" s="1"/>
  <c r="R199" i="2" s="1"/>
  <c r="R201" i="2" s="1"/>
  <c r="S187" i="2"/>
  <c r="S189" i="2" s="1"/>
  <c r="S191" i="2" s="1"/>
  <c r="S193" i="2" s="1"/>
  <c r="S195" i="2" s="1"/>
  <c r="S197" i="2" s="1"/>
  <c r="S199" i="2" s="1"/>
  <c r="S201" i="2" s="1"/>
  <c r="T187" i="2"/>
  <c r="T189" i="2" s="1"/>
  <c r="T191" i="2" s="1"/>
  <c r="T193" i="2" s="1"/>
  <c r="T195" i="2" s="1"/>
  <c r="T197" i="2" s="1"/>
  <c r="T199" i="2" s="1"/>
  <c r="T201" i="2" s="1"/>
  <c r="U187" i="2"/>
  <c r="U189" i="2" s="1"/>
  <c r="U191" i="2" s="1"/>
  <c r="U193" i="2" s="1"/>
  <c r="U195" i="2" s="1"/>
  <c r="U197" i="2" s="1"/>
  <c r="U199" i="2" s="1"/>
  <c r="U201" i="2" s="1"/>
  <c r="V187" i="2"/>
  <c r="V189" i="2" s="1"/>
  <c r="V191" i="2" s="1"/>
  <c r="V193" i="2" s="1"/>
  <c r="V195" i="2" s="1"/>
  <c r="V197" i="2" s="1"/>
  <c r="V199" i="2" s="1"/>
  <c r="V201" i="2" s="1"/>
  <c r="W187" i="2"/>
  <c r="W189" i="2" s="1"/>
  <c r="W191" i="2" s="1"/>
  <c r="W193" i="2" s="1"/>
  <c r="W195" i="2" s="1"/>
  <c r="W197" i="2" s="1"/>
  <c r="W199" i="2" s="1"/>
  <c r="W201" i="2" s="1"/>
  <c r="X187" i="2"/>
  <c r="X189" i="2" s="1"/>
  <c r="X191" i="2" s="1"/>
  <c r="X193" i="2" s="1"/>
  <c r="X195" i="2" s="1"/>
  <c r="X197" i="2" s="1"/>
  <c r="X199" i="2" s="1"/>
  <c r="X201" i="2" s="1"/>
  <c r="Y187" i="2"/>
  <c r="Y189" i="2" s="1"/>
  <c r="Y191" i="2" s="1"/>
  <c r="Y193" i="2" s="1"/>
  <c r="Y195" i="2" s="1"/>
  <c r="Y197" i="2" s="1"/>
  <c r="Y199" i="2" s="1"/>
  <c r="Y201" i="2" s="1"/>
  <c r="Z187" i="2"/>
  <c r="Z189" i="2" s="1"/>
  <c r="Z191" i="2" s="1"/>
  <c r="Z193" i="2" s="1"/>
  <c r="Z195" i="2" s="1"/>
  <c r="Z197" i="2" s="1"/>
  <c r="Z199" i="2" s="1"/>
  <c r="Z201" i="2" s="1"/>
  <c r="AA187" i="2"/>
  <c r="AA189" i="2" s="1"/>
  <c r="AA191" i="2" s="1"/>
  <c r="AA193" i="2" s="1"/>
  <c r="AA195" i="2" s="1"/>
  <c r="AA197" i="2" s="1"/>
  <c r="AA199" i="2" s="1"/>
  <c r="AA201" i="2" s="1"/>
  <c r="AB187" i="2"/>
  <c r="AB189" i="2" s="1"/>
  <c r="AB191" i="2" s="1"/>
  <c r="AB193" i="2" s="1"/>
  <c r="AB195" i="2" s="1"/>
  <c r="AB197" i="2" s="1"/>
  <c r="AB199" i="2" s="1"/>
  <c r="AB201" i="2" s="1"/>
  <c r="AC187" i="2"/>
  <c r="AC189" i="2" s="1"/>
  <c r="AC191" i="2" s="1"/>
  <c r="AC193" i="2" s="1"/>
  <c r="AC195" i="2" s="1"/>
  <c r="AC197" i="2" s="1"/>
  <c r="AC199" i="2" s="1"/>
  <c r="AC201" i="2" s="1"/>
  <c r="AD187" i="2"/>
  <c r="AD189" i="2" s="1"/>
  <c r="AD191" i="2" s="1"/>
  <c r="AD193" i="2" s="1"/>
  <c r="AD195" i="2" s="1"/>
  <c r="AD197" i="2" s="1"/>
  <c r="AD199" i="2" s="1"/>
  <c r="AD201" i="2" s="1"/>
  <c r="AE187" i="2"/>
  <c r="AE189" i="2" s="1"/>
  <c r="AE191" i="2" s="1"/>
  <c r="AE193" i="2" s="1"/>
  <c r="AE195" i="2" s="1"/>
  <c r="AE197" i="2" s="1"/>
  <c r="AE199" i="2" s="1"/>
  <c r="AE201" i="2" s="1"/>
  <c r="AF187" i="2"/>
  <c r="AF189" i="2" s="1"/>
  <c r="AF191" i="2" s="1"/>
  <c r="AF193" i="2" s="1"/>
  <c r="AF195" i="2" s="1"/>
  <c r="AF197" i="2" s="1"/>
  <c r="AF199" i="2" s="1"/>
  <c r="AF201" i="2" s="1"/>
  <c r="AG187" i="2"/>
  <c r="AG189" i="2" s="1"/>
  <c r="AG191" i="2" s="1"/>
  <c r="AG193" i="2" s="1"/>
  <c r="AG195" i="2" s="1"/>
  <c r="AG197" i="2" s="1"/>
  <c r="AG199" i="2" s="1"/>
  <c r="AG201" i="2" s="1"/>
  <c r="AH187" i="2"/>
  <c r="AH189" i="2" s="1"/>
  <c r="AH191" i="2" s="1"/>
  <c r="AH193" i="2" s="1"/>
  <c r="AH195" i="2" s="1"/>
  <c r="AH197" i="2" s="1"/>
  <c r="AH199" i="2" s="1"/>
  <c r="AH201" i="2" s="1"/>
  <c r="AI187" i="2"/>
  <c r="AI189" i="2" s="1"/>
  <c r="AI191" i="2" s="1"/>
  <c r="AI193" i="2" s="1"/>
  <c r="AI195" i="2" s="1"/>
  <c r="AI197" i="2" s="1"/>
  <c r="AI199" i="2" s="1"/>
  <c r="AI201" i="2" s="1"/>
  <c r="P188" i="2"/>
  <c r="Q188" i="2"/>
  <c r="R188" i="2"/>
  <c r="S188" i="2"/>
  <c r="T188" i="2"/>
  <c r="U188" i="2"/>
  <c r="V188" i="2"/>
  <c r="W188" i="2"/>
  <c r="X188" i="2"/>
  <c r="Y188" i="2"/>
  <c r="Z188" i="2"/>
  <c r="AA188" i="2"/>
  <c r="AB188" i="2"/>
  <c r="AC188" i="2"/>
  <c r="AD188" i="2"/>
  <c r="AE188" i="2"/>
  <c r="AF188" i="2"/>
  <c r="AG188" i="2"/>
  <c r="AH188" i="2"/>
  <c r="AI188" i="2"/>
  <c r="J189" i="2"/>
  <c r="O190" i="2"/>
  <c r="P190" i="2"/>
  <c r="Q190" i="2"/>
  <c r="R190" i="2"/>
  <c r="S190" i="2"/>
  <c r="T190" i="2"/>
  <c r="U190" i="2"/>
  <c r="V190" i="2"/>
  <c r="W190" i="2"/>
  <c r="X190" i="2"/>
  <c r="Y190" i="2"/>
  <c r="Z190" i="2"/>
  <c r="AA190" i="2"/>
  <c r="AB190" i="2"/>
  <c r="AC190" i="2"/>
  <c r="AD190" i="2"/>
  <c r="AE190" i="2"/>
  <c r="AF190" i="2"/>
  <c r="AG190" i="2"/>
  <c r="AH190" i="2"/>
  <c r="AI190" i="2"/>
  <c r="O191" i="2"/>
  <c r="O192" i="2"/>
  <c r="P192" i="2"/>
  <c r="Q192" i="2"/>
  <c r="R192" i="2"/>
  <c r="S192" i="2"/>
  <c r="T192" i="2"/>
  <c r="U192" i="2"/>
  <c r="V192" i="2"/>
  <c r="W192" i="2"/>
  <c r="X192" i="2"/>
  <c r="Y192" i="2"/>
  <c r="Z192" i="2"/>
  <c r="AA192" i="2"/>
  <c r="AB192" i="2"/>
  <c r="AC192" i="2"/>
  <c r="AD192" i="2"/>
  <c r="AE192" i="2"/>
  <c r="AF192" i="2"/>
  <c r="AG192" i="2"/>
  <c r="AH192" i="2"/>
  <c r="AI192" i="2"/>
  <c r="O193" i="2"/>
  <c r="O194" i="2"/>
  <c r="P194" i="2"/>
  <c r="Q194" i="2"/>
  <c r="R194" i="2"/>
  <c r="S194" i="2"/>
  <c r="T194" i="2"/>
  <c r="U194" i="2"/>
  <c r="V194" i="2"/>
  <c r="W194" i="2"/>
  <c r="X194" i="2"/>
  <c r="Y194" i="2"/>
  <c r="Z194" i="2"/>
  <c r="AA194" i="2"/>
  <c r="AB194" i="2"/>
  <c r="AC194" i="2"/>
  <c r="AD194" i="2"/>
  <c r="AE194" i="2"/>
  <c r="AF194" i="2"/>
  <c r="AG194" i="2"/>
  <c r="AH194" i="2"/>
  <c r="AI194" i="2"/>
  <c r="O195" i="2"/>
  <c r="O196" i="2"/>
  <c r="P196" i="2"/>
  <c r="Q196" i="2"/>
  <c r="R196" i="2"/>
  <c r="S196" i="2"/>
  <c r="T196" i="2"/>
  <c r="U196" i="2"/>
  <c r="V196" i="2"/>
  <c r="W196" i="2"/>
  <c r="X196" i="2"/>
  <c r="Y196" i="2"/>
  <c r="Z196" i="2"/>
  <c r="AA196" i="2"/>
  <c r="AB196" i="2"/>
  <c r="AC196" i="2"/>
  <c r="AD196" i="2"/>
  <c r="AE196" i="2"/>
  <c r="AF196" i="2"/>
  <c r="AG196" i="2"/>
  <c r="AH196" i="2"/>
  <c r="AI196" i="2"/>
  <c r="O197" i="2"/>
  <c r="O198" i="2"/>
  <c r="P198" i="2"/>
  <c r="Q198" i="2"/>
  <c r="R198" i="2"/>
  <c r="S198" i="2"/>
  <c r="T198" i="2"/>
  <c r="U198" i="2"/>
  <c r="V198" i="2"/>
  <c r="W198" i="2"/>
  <c r="X198" i="2"/>
  <c r="Y198" i="2"/>
  <c r="Z198" i="2"/>
  <c r="AA198" i="2"/>
  <c r="AB198" i="2"/>
  <c r="AC198" i="2"/>
  <c r="AD198" i="2"/>
  <c r="AE198" i="2"/>
  <c r="AF198" i="2"/>
  <c r="AG198" i="2"/>
  <c r="AH198" i="2"/>
  <c r="AI198" i="2"/>
  <c r="O199" i="2"/>
  <c r="O200" i="2"/>
  <c r="P200" i="2"/>
  <c r="Q200" i="2"/>
  <c r="R200" i="2"/>
  <c r="S200" i="2"/>
  <c r="T200" i="2"/>
  <c r="U200" i="2"/>
  <c r="V200" i="2"/>
  <c r="W200" i="2"/>
  <c r="X200" i="2"/>
  <c r="Y200" i="2"/>
  <c r="Z200" i="2"/>
  <c r="AA200" i="2"/>
  <c r="AB200" i="2"/>
  <c r="AC200" i="2"/>
  <c r="AD200" i="2"/>
  <c r="AE200" i="2"/>
  <c r="AF200" i="2"/>
  <c r="AG200" i="2"/>
  <c r="AH200" i="2"/>
  <c r="AI200" i="2"/>
  <c r="O201" i="2"/>
  <c r="P208" i="2"/>
  <c r="P210" i="2" s="1"/>
  <c r="P212" i="2" s="1"/>
  <c r="P214" i="2" s="1"/>
  <c r="Q208" i="2"/>
  <c r="Q210" i="2" s="1"/>
  <c r="R208" i="2"/>
  <c r="R210" i="2" s="1"/>
  <c r="R212" i="2" s="1"/>
  <c r="R214" i="2" s="1"/>
  <c r="R216" i="2" s="1"/>
  <c r="R218" i="2" s="1"/>
  <c r="R220" i="2" s="1"/>
  <c r="R222" i="2" s="1"/>
  <c r="S208" i="2"/>
  <c r="S210" i="2" s="1"/>
  <c r="S212" i="2" s="1"/>
  <c r="S214" i="2" s="1"/>
  <c r="S216" i="2" s="1"/>
  <c r="S218" i="2" s="1"/>
  <c r="S220" i="2" s="1"/>
  <c r="S222" i="2" s="1"/>
  <c r="T208" i="2"/>
  <c r="T210" i="2" s="1"/>
  <c r="T212" i="2" s="1"/>
  <c r="T214" i="2" s="1"/>
  <c r="T216" i="2" s="1"/>
  <c r="T218" i="2" s="1"/>
  <c r="T220" i="2" s="1"/>
  <c r="T222" i="2" s="1"/>
  <c r="U208" i="2"/>
  <c r="U210" i="2" s="1"/>
  <c r="U212" i="2" s="1"/>
  <c r="U214" i="2" s="1"/>
  <c r="U216" i="2" s="1"/>
  <c r="U218" i="2" s="1"/>
  <c r="U220" i="2" s="1"/>
  <c r="U222" i="2" s="1"/>
  <c r="V208" i="2"/>
  <c r="V210" i="2" s="1"/>
  <c r="V212" i="2" s="1"/>
  <c r="V214" i="2" s="1"/>
  <c r="V216" i="2" s="1"/>
  <c r="V218" i="2" s="1"/>
  <c r="V220" i="2" s="1"/>
  <c r="V222" i="2" s="1"/>
  <c r="W208" i="2"/>
  <c r="W210" i="2" s="1"/>
  <c r="W212" i="2" s="1"/>
  <c r="W214" i="2" s="1"/>
  <c r="W216" i="2" s="1"/>
  <c r="W218" i="2" s="1"/>
  <c r="W220" i="2" s="1"/>
  <c r="W222" i="2" s="1"/>
  <c r="X208" i="2"/>
  <c r="X210" i="2" s="1"/>
  <c r="X212" i="2" s="1"/>
  <c r="X214" i="2" s="1"/>
  <c r="X216" i="2" s="1"/>
  <c r="X218" i="2" s="1"/>
  <c r="X220" i="2" s="1"/>
  <c r="X222" i="2" s="1"/>
  <c r="Y208" i="2"/>
  <c r="Y210" i="2" s="1"/>
  <c r="Y212" i="2" s="1"/>
  <c r="Y214" i="2" s="1"/>
  <c r="Y216" i="2" s="1"/>
  <c r="Y218" i="2" s="1"/>
  <c r="Y220" i="2" s="1"/>
  <c r="Y222" i="2" s="1"/>
  <c r="Z208" i="2"/>
  <c r="Z210" i="2" s="1"/>
  <c r="Z212" i="2" s="1"/>
  <c r="Z214" i="2" s="1"/>
  <c r="Z216" i="2" s="1"/>
  <c r="Z218" i="2" s="1"/>
  <c r="Z220" i="2" s="1"/>
  <c r="Z222" i="2" s="1"/>
  <c r="AA208" i="2"/>
  <c r="AA210" i="2" s="1"/>
  <c r="AA212" i="2" s="1"/>
  <c r="AA214" i="2" s="1"/>
  <c r="AA216" i="2" s="1"/>
  <c r="AA218" i="2" s="1"/>
  <c r="AA220" i="2" s="1"/>
  <c r="AA222" i="2" s="1"/>
  <c r="AB208" i="2"/>
  <c r="AB210" i="2" s="1"/>
  <c r="AB212" i="2" s="1"/>
  <c r="AB214" i="2" s="1"/>
  <c r="AB216" i="2" s="1"/>
  <c r="AB218" i="2" s="1"/>
  <c r="AB220" i="2" s="1"/>
  <c r="AB222" i="2" s="1"/>
  <c r="AC208" i="2"/>
  <c r="AC210" i="2" s="1"/>
  <c r="AC212" i="2" s="1"/>
  <c r="AC214" i="2" s="1"/>
  <c r="AC216" i="2" s="1"/>
  <c r="AC218" i="2" s="1"/>
  <c r="AC220" i="2" s="1"/>
  <c r="AC222" i="2" s="1"/>
  <c r="AD208" i="2"/>
  <c r="AD210" i="2" s="1"/>
  <c r="AD212" i="2" s="1"/>
  <c r="AD214" i="2" s="1"/>
  <c r="AD216" i="2" s="1"/>
  <c r="AD218" i="2" s="1"/>
  <c r="AD220" i="2" s="1"/>
  <c r="AD222" i="2" s="1"/>
  <c r="AE208" i="2"/>
  <c r="AE210" i="2" s="1"/>
  <c r="AE212" i="2" s="1"/>
  <c r="AE214" i="2" s="1"/>
  <c r="AE216" i="2" s="1"/>
  <c r="AE218" i="2" s="1"/>
  <c r="AE220" i="2" s="1"/>
  <c r="AE222" i="2" s="1"/>
  <c r="AF208" i="2"/>
  <c r="AF210" i="2" s="1"/>
  <c r="AF212" i="2" s="1"/>
  <c r="AF214" i="2" s="1"/>
  <c r="AF216" i="2" s="1"/>
  <c r="AF218" i="2" s="1"/>
  <c r="AF220" i="2" s="1"/>
  <c r="AF222" i="2" s="1"/>
  <c r="AG208" i="2"/>
  <c r="AG210" i="2" s="1"/>
  <c r="AG212" i="2" s="1"/>
  <c r="AG214" i="2" s="1"/>
  <c r="AG216" i="2" s="1"/>
  <c r="AG218" i="2" s="1"/>
  <c r="AG220" i="2" s="1"/>
  <c r="AG222" i="2" s="1"/>
  <c r="AH208" i="2"/>
  <c r="AH210" i="2" s="1"/>
  <c r="AH212" i="2" s="1"/>
  <c r="AH214" i="2" s="1"/>
  <c r="AH216" i="2" s="1"/>
  <c r="AH218" i="2" s="1"/>
  <c r="AH220" i="2" s="1"/>
  <c r="AH222" i="2" s="1"/>
  <c r="AI208" i="2"/>
  <c r="AI210" i="2" s="1"/>
  <c r="AI212" i="2" s="1"/>
  <c r="AI214" i="2" s="1"/>
  <c r="AI216" i="2" s="1"/>
  <c r="AI218" i="2" s="1"/>
  <c r="AI220" i="2" s="1"/>
  <c r="AI222" i="2" s="1"/>
  <c r="P209" i="2"/>
  <c r="Q209" i="2"/>
  <c r="R209" i="2"/>
  <c r="S209" i="2"/>
  <c r="T209" i="2"/>
  <c r="U209" i="2"/>
  <c r="V209" i="2"/>
  <c r="W209" i="2"/>
  <c r="X209" i="2"/>
  <c r="Y209" i="2"/>
  <c r="Z209" i="2"/>
  <c r="AA209" i="2"/>
  <c r="AB209" i="2"/>
  <c r="AC209" i="2"/>
  <c r="AD209" i="2"/>
  <c r="AE209" i="2"/>
  <c r="AF209" i="2"/>
  <c r="AG209" i="2"/>
  <c r="AH209" i="2"/>
  <c r="AI209" i="2"/>
  <c r="J210" i="2"/>
  <c r="O211" i="2"/>
  <c r="P211" i="2"/>
  <c r="Q211" i="2"/>
  <c r="R211" i="2"/>
  <c r="S211" i="2"/>
  <c r="T211" i="2"/>
  <c r="U211" i="2"/>
  <c r="V211" i="2"/>
  <c r="W211" i="2"/>
  <c r="X211" i="2"/>
  <c r="Y211" i="2"/>
  <c r="Z211" i="2"/>
  <c r="AA211" i="2"/>
  <c r="AB211" i="2"/>
  <c r="AC211" i="2"/>
  <c r="AD211" i="2"/>
  <c r="AE211" i="2"/>
  <c r="AF211" i="2"/>
  <c r="AG211" i="2"/>
  <c r="AH211" i="2"/>
  <c r="AI211" i="2"/>
  <c r="O212" i="2"/>
  <c r="O213" i="2"/>
  <c r="P213" i="2"/>
  <c r="Q213" i="2"/>
  <c r="R213" i="2"/>
  <c r="S213" i="2"/>
  <c r="T213" i="2"/>
  <c r="U213" i="2"/>
  <c r="V213" i="2"/>
  <c r="W213" i="2"/>
  <c r="X213" i="2"/>
  <c r="Y213" i="2"/>
  <c r="Z213" i="2"/>
  <c r="AA213" i="2"/>
  <c r="AB213" i="2"/>
  <c r="AC213" i="2"/>
  <c r="AD213" i="2"/>
  <c r="AE213" i="2"/>
  <c r="AF213" i="2"/>
  <c r="AG213" i="2"/>
  <c r="AH213" i="2"/>
  <c r="AI213" i="2"/>
  <c r="O214" i="2"/>
  <c r="O215" i="2"/>
  <c r="P215" i="2"/>
  <c r="Q215" i="2"/>
  <c r="R215" i="2"/>
  <c r="S215" i="2"/>
  <c r="T215" i="2"/>
  <c r="U215" i="2"/>
  <c r="V215" i="2"/>
  <c r="W215" i="2"/>
  <c r="X215" i="2"/>
  <c r="Y215" i="2"/>
  <c r="Z215" i="2"/>
  <c r="AA215" i="2"/>
  <c r="AB215" i="2"/>
  <c r="AC215" i="2"/>
  <c r="AD215" i="2"/>
  <c r="AE215" i="2"/>
  <c r="AF215" i="2"/>
  <c r="AG215" i="2"/>
  <c r="AH215" i="2"/>
  <c r="AI215" i="2"/>
  <c r="O216" i="2"/>
  <c r="O217" i="2"/>
  <c r="P217" i="2"/>
  <c r="Q217" i="2"/>
  <c r="R217" i="2"/>
  <c r="S217" i="2"/>
  <c r="T217" i="2"/>
  <c r="U217" i="2"/>
  <c r="V217" i="2"/>
  <c r="W217" i="2"/>
  <c r="X217" i="2"/>
  <c r="Y217" i="2"/>
  <c r="Z217" i="2"/>
  <c r="AA217" i="2"/>
  <c r="AB217" i="2"/>
  <c r="AC217" i="2"/>
  <c r="AD217" i="2"/>
  <c r="AE217" i="2"/>
  <c r="AF217" i="2"/>
  <c r="AG217" i="2"/>
  <c r="AH217" i="2"/>
  <c r="AI217" i="2"/>
  <c r="O218" i="2"/>
  <c r="O219" i="2"/>
  <c r="P219" i="2"/>
  <c r="Q219" i="2"/>
  <c r="R219" i="2"/>
  <c r="S219" i="2"/>
  <c r="T219" i="2"/>
  <c r="U219" i="2"/>
  <c r="V219" i="2"/>
  <c r="W219" i="2"/>
  <c r="X219" i="2"/>
  <c r="Y219" i="2"/>
  <c r="Z219" i="2"/>
  <c r="AA219" i="2"/>
  <c r="AB219" i="2"/>
  <c r="AC219" i="2"/>
  <c r="AD219" i="2"/>
  <c r="AE219" i="2"/>
  <c r="AF219" i="2"/>
  <c r="AG219" i="2"/>
  <c r="AH219" i="2"/>
  <c r="AI219" i="2"/>
  <c r="O220" i="2"/>
  <c r="O221" i="2"/>
  <c r="P221" i="2"/>
  <c r="Q221" i="2"/>
  <c r="R221" i="2"/>
  <c r="S221" i="2"/>
  <c r="T221" i="2"/>
  <c r="U221" i="2"/>
  <c r="V221" i="2"/>
  <c r="W221" i="2"/>
  <c r="X221" i="2"/>
  <c r="Y221" i="2"/>
  <c r="Z221" i="2"/>
  <c r="AA221" i="2"/>
  <c r="AB221" i="2"/>
  <c r="AC221" i="2"/>
  <c r="AD221" i="2"/>
  <c r="AE221" i="2"/>
  <c r="AF221" i="2"/>
  <c r="AG221" i="2"/>
  <c r="AH221" i="2"/>
  <c r="AI221" i="2"/>
  <c r="O222" i="2"/>
  <c r="P229" i="2"/>
  <c r="P231" i="2" s="1"/>
  <c r="P233" i="2" s="1"/>
  <c r="P235" i="2" s="1"/>
  <c r="P237" i="2" s="1"/>
  <c r="P239" i="2" s="1"/>
  <c r="Q229" i="2"/>
  <c r="Q231" i="2" s="1"/>
  <c r="Q233" i="2" s="1"/>
  <c r="Q235" i="2" s="1"/>
  <c r="Q237" i="2" s="1"/>
  <c r="Q239" i="2" s="1"/>
  <c r="Q241" i="2" s="1"/>
  <c r="Q243" i="2" s="1"/>
  <c r="R229" i="2"/>
  <c r="R231" i="2" s="1"/>
  <c r="S229" i="2"/>
  <c r="S231" i="2" s="1"/>
  <c r="S233" i="2" s="1"/>
  <c r="S235" i="2" s="1"/>
  <c r="S237" i="2" s="1"/>
  <c r="S239" i="2" s="1"/>
  <c r="S241" i="2" s="1"/>
  <c r="S243" i="2" s="1"/>
  <c r="T229" i="2"/>
  <c r="T231" i="2" s="1"/>
  <c r="U229" i="2"/>
  <c r="U231" i="2" s="1"/>
  <c r="U233" i="2" s="1"/>
  <c r="U235" i="2" s="1"/>
  <c r="U237" i="2" s="1"/>
  <c r="U239" i="2" s="1"/>
  <c r="U241" i="2" s="1"/>
  <c r="U243" i="2" s="1"/>
  <c r="V229" i="2"/>
  <c r="V231" i="2" s="1"/>
  <c r="V233" i="2" s="1"/>
  <c r="V235" i="2" s="1"/>
  <c r="V237" i="2" s="1"/>
  <c r="V239" i="2" s="1"/>
  <c r="V241" i="2" s="1"/>
  <c r="V243" i="2" s="1"/>
  <c r="W229" i="2"/>
  <c r="W231" i="2" s="1"/>
  <c r="W233" i="2" s="1"/>
  <c r="W235" i="2" s="1"/>
  <c r="W237" i="2" s="1"/>
  <c r="W239" i="2" s="1"/>
  <c r="W241" i="2" s="1"/>
  <c r="W243" i="2" s="1"/>
  <c r="X229" i="2"/>
  <c r="X231" i="2" s="1"/>
  <c r="X233" i="2" s="1"/>
  <c r="X235" i="2" s="1"/>
  <c r="X237" i="2" s="1"/>
  <c r="X239" i="2" s="1"/>
  <c r="X241" i="2" s="1"/>
  <c r="X243" i="2" s="1"/>
  <c r="Y229" i="2"/>
  <c r="Y231" i="2" s="1"/>
  <c r="Y233" i="2" s="1"/>
  <c r="Y235" i="2" s="1"/>
  <c r="Y237" i="2" s="1"/>
  <c r="Y239" i="2" s="1"/>
  <c r="Y241" i="2" s="1"/>
  <c r="Y243" i="2" s="1"/>
  <c r="Z229" i="2"/>
  <c r="Z231" i="2" s="1"/>
  <c r="Z233" i="2" s="1"/>
  <c r="Z235" i="2" s="1"/>
  <c r="Z237" i="2" s="1"/>
  <c r="Z239" i="2" s="1"/>
  <c r="Z241" i="2" s="1"/>
  <c r="Z243" i="2" s="1"/>
  <c r="AA229" i="2"/>
  <c r="AA231" i="2" s="1"/>
  <c r="AA233" i="2" s="1"/>
  <c r="AA235" i="2" s="1"/>
  <c r="AA237" i="2" s="1"/>
  <c r="AA239" i="2" s="1"/>
  <c r="AA241" i="2" s="1"/>
  <c r="AA243" i="2" s="1"/>
  <c r="AB229" i="2"/>
  <c r="AB231" i="2" s="1"/>
  <c r="AB233" i="2" s="1"/>
  <c r="AB235" i="2" s="1"/>
  <c r="AB237" i="2" s="1"/>
  <c r="AB239" i="2" s="1"/>
  <c r="AB241" i="2" s="1"/>
  <c r="AB243" i="2" s="1"/>
  <c r="AC229" i="2"/>
  <c r="AD229" i="2"/>
  <c r="AD231" i="2" s="1"/>
  <c r="AD233" i="2" s="1"/>
  <c r="AD235" i="2" s="1"/>
  <c r="AD237" i="2" s="1"/>
  <c r="AD239" i="2" s="1"/>
  <c r="AD241" i="2" s="1"/>
  <c r="AD243" i="2" s="1"/>
  <c r="AE229" i="2"/>
  <c r="AE231" i="2" s="1"/>
  <c r="AE233" i="2" s="1"/>
  <c r="AE235" i="2" s="1"/>
  <c r="AE237" i="2" s="1"/>
  <c r="AE239" i="2" s="1"/>
  <c r="AE241" i="2" s="1"/>
  <c r="AE243" i="2" s="1"/>
  <c r="AF229" i="2"/>
  <c r="AF231" i="2" s="1"/>
  <c r="AF233" i="2" s="1"/>
  <c r="AF235" i="2" s="1"/>
  <c r="AF237" i="2" s="1"/>
  <c r="AF239" i="2" s="1"/>
  <c r="AF241" i="2" s="1"/>
  <c r="AF243" i="2" s="1"/>
  <c r="AG229" i="2"/>
  <c r="AG231" i="2" s="1"/>
  <c r="AG233" i="2" s="1"/>
  <c r="AG235" i="2" s="1"/>
  <c r="AG237" i="2" s="1"/>
  <c r="AG239" i="2" s="1"/>
  <c r="AG241" i="2" s="1"/>
  <c r="AG243" i="2" s="1"/>
  <c r="AH229" i="2"/>
  <c r="AH231" i="2" s="1"/>
  <c r="AH233" i="2" s="1"/>
  <c r="AH235" i="2" s="1"/>
  <c r="AH237" i="2" s="1"/>
  <c r="AH239" i="2" s="1"/>
  <c r="AH241" i="2" s="1"/>
  <c r="AH243" i="2" s="1"/>
  <c r="AI229" i="2"/>
  <c r="AI231" i="2" s="1"/>
  <c r="AI233" i="2" s="1"/>
  <c r="AI235" i="2" s="1"/>
  <c r="AI237" i="2" s="1"/>
  <c r="AI239" i="2" s="1"/>
  <c r="AI241" i="2" s="1"/>
  <c r="AI243" i="2" s="1"/>
  <c r="P230" i="2"/>
  <c r="Q230" i="2"/>
  <c r="R230" i="2"/>
  <c r="S230" i="2"/>
  <c r="T230" i="2"/>
  <c r="U230" i="2"/>
  <c r="V230" i="2"/>
  <c r="W230" i="2"/>
  <c r="X230" i="2"/>
  <c r="Y230" i="2"/>
  <c r="Z230" i="2"/>
  <c r="AA230" i="2"/>
  <c r="AB230" i="2"/>
  <c r="AC230" i="2"/>
  <c r="AD230" i="2"/>
  <c r="AE230" i="2"/>
  <c r="AF230" i="2"/>
  <c r="AG230" i="2"/>
  <c r="AH230" i="2"/>
  <c r="AI230" i="2"/>
  <c r="J231" i="2"/>
  <c r="AC231" i="2"/>
  <c r="AC233" i="2" s="1"/>
  <c r="AC235" i="2" s="1"/>
  <c r="AC237" i="2" s="1"/>
  <c r="AC239" i="2" s="1"/>
  <c r="AC241" i="2" s="1"/>
  <c r="AC243" i="2" s="1"/>
  <c r="O232" i="2"/>
  <c r="P232" i="2"/>
  <c r="Q232" i="2"/>
  <c r="R232" i="2"/>
  <c r="S232" i="2"/>
  <c r="T232" i="2"/>
  <c r="U232" i="2"/>
  <c r="V232" i="2"/>
  <c r="W232" i="2"/>
  <c r="X232" i="2"/>
  <c r="Y232" i="2"/>
  <c r="Z232" i="2"/>
  <c r="AA232" i="2"/>
  <c r="AB232" i="2"/>
  <c r="AC232" i="2"/>
  <c r="AD232" i="2"/>
  <c r="AE232" i="2"/>
  <c r="AF232" i="2"/>
  <c r="AG232" i="2"/>
  <c r="AH232" i="2"/>
  <c r="AI232" i="2"/>
  <c r="O233" i="2"/>
  <c r="O234" i="2"/>
  <c r="P234" i="2"/>
  <c r="Q234" i="2"/>
  <c r="R234" i="2"/>
  <c r="S234" i="2"/>
  <c r="T234" i="2"/>
  <c r="U234" i="2"/>
  <c r="V234" i="2"/>
  <c r="W234" i="2"/>
  <c r="X234" i="2"/>
  <c r="Y234" i="2"/>
  <c r="Z234" i="2"/>
  <c r="AA234" i="2"/>
  <c r="AB234" i="2"/>
  <c r="AC234" i="2"/>
  <c r="AD234" i="2"/>
  <c r="AE234" i="2"/>
  <c r="AF234" i="2"/>
  <c r="AG234" i="2"/>
  <c r="AH234" i="2"/>
  <c r="AI234" i="2"/>
  <c r="O235" i="2"/>
  <c r="O236" i="2"/>
  <c r="P236" i="2"/>
  <c r="Q236" i="2"/>
  <c r="R236" i="2"/>
  <c r="S236" i="2"/>
  <c r="T236" i="2"/>
  <c r="U236" i="2"/>
  <c r="V236" i="2"/>
  <c r="W236" i="2"/>
  <c r="X236" i="2"/>
  <c r="Y236" i="2"/>
  <c r="Z236" i="2"/>
  <c r="AA236" i="2"/>
  <c r="AB236" i="2"/>
  <c r="AC236" i="2"/>
  <c r="AD236" i="2"/>
  <c r="AE236" i="2"/>
  <c r="AF236" i="2"/>
  <c r="AG236" i="2"/>
  <c r="AH236" i="2"/>
  <c r="AI236" i="2"/>
  <c r="O237" i="2"/>
  <c r="O238" i="2"/>
  <c r="P238" i="2"/>
  <c r="Q238" i="2"/>
  <c r="R238" i="2"/>
  <c r="S238" i="2"/>
  <c r="T238" i="2"/>
  <c r="U238" i="2"/>
  <c r="V238" i="2"/>
  <c r="W238" i="2"/>
  <c r="X238" i="2"/>
  <c r="Y238" i="2"/>
  <c r="Z238" i="2"/>
  <c r="AA238" i="2"/>
  <c r="AB238" i="2"/>
  <c r="AC238" i="2"/>
  <c r="AD238" i="2"/>
  <c r="AE238" i="2"/>
  <c r="AF238" i="2"/>
  <c r="AG238" i="2"/>
  <c r="AH238" i="2"/>
  <c r="AI238" i="2"/>
  <c r="O239" i="2"/>
  <c r="O240" i="2"/>
  <c r="P240" i="2"/>
  <c r="Q240" i="2"/>
  <c r="R240" i="2"/>
  <c r="S240" i="2"/>
  <c r="T240" i="2"/>
  <c r="U240" i="2"/>
  <c r="V240" i="2"/>
  <c r="W240" i="2"/>
  <c r="X240" i="2"/>
  <c r="Y240" i="2"/>
  <c r="Z240" i="2"/>
  <c r="AA240" i="2"/>
  <c r="AB240" i="2"/>
  <c r="AC240" i="2"/>
  <c r="AD240" i="2"/>
  <c r="AE240" i="2"/>
  <c r="AF240" i="2"/>
  <c r="AG240" i="2"/>
  <c r="AH240" i="2"/>
  <c r="AI240" i="2"/>
  <c r="O241" i="2"/>
  <c r="O242" i="2"/>
  <c r="P242" i="2"/>
  <c r="Q242" i="2"/>
  <c r="R242" i="2"/>
  <c r="S242" i="2"/>
  <c r="T242" i="2"/>
  <c r="U242" i="2"/>
  <c r="V242" i="2"/>
  <c r="W242" i="2"/>
  <c r="X242" i="2"/>
  <c r="Y242" i="2"/>
  <c r="Z242" i="2"/>
  <c r="AA242" i="2"/>
  <c r="AB242" i="2"/>
  <c r="AC242" i="2"/>
  <c r="AD242" i="2"/>
  <c r="AE242" i="2"/>
  <c r="AF242" i="2"/>
  <c r="AG242" i="2"/>
  <c r="AH242" i="2"/>
  <c r="AI242" i="2"/>
  <c r="O243" i="2"/>
  <c r="P250" i="2"/>
  <c r="P252" i="2" s="1"/>
  <c r="P254" i="2" s="1"/>
  <c r="Q250" i="2"/>
  <c r="R250" i="2"/>
  <c r="R252" i="2" s="1"/>
  <c r="R254" i="2" s="1"/>
  <c r="R256" i="2" s="1"/>
  <c r="R258" i="2" s="1"/>
  <c r="R260" i="2" s="1"/>
  <c r="R262" i="2" s="1"/>
  <c r="R264" i="2" s="1"/>
  <c r="S250" i="2"/>
  <c r="S252" i="2" s="1"/>
  <c r="S254" i="2" s="1"/>
  <c r="S256" i="2" s="1"/>
  <c r="S258" i="2" s="1"/>
  <c r="S260" i="2" s="1"/>
  <c r="S262" i="2" s="1"/>
  <c r="S264" i="2" s="1"/>
  <c r="T250" i="2"/>
  <c r="T252" i="2" s="1"/>
  <c r="T254" i="2" s="1"/>
  <c r="T256" i="2" s="1"/>
  <c r="T258" i="2" s="1"/>
  <c r="T260" i="2" s="1"/>
  <c r="T262" i="2" s="1"/>
  <c r="T264" i="2" s="1"/>
  <c r="U250" i="2"/>
  <c r="U252" i="2" s="1"/>
  <c r="U254" i="2" s="1"/>
  <c r="U256" i="2" s="1"/>
  <c r="U258" i="2" s="1"/>
  <c r="U260" i="2" s="1"/>
  <c r="U262" i="2" s="1"/>
  <c r="U264" i="2" s="1"/>
  <c r="V250" i="2"/>
  <c r="V252" i="2" s="1"/>
  <c r="V254" i="2" s="1"/>
  <c r="V256" i="2" s="1"/>
  <c r="V258" i="2" s="1"/>
  <c r="V260" i="2" s="1"/>
  <c r="V262" i="2" s="1"/>
  <c r="V264" i="2" s="1"/>
  <c r="W250" i="2"/>
  <c r="W252" i="2" s="1"/>
  <c r="W254" i="2" s="1"/>
  <c r="W256" i="2" s="1"/>
  <c r="W258" i="2" s="1"/>
  <c r="W260" i="2" s="1"/>
  <c r="W262" i="2" s="1"/>
  <c r="W264" i="2" s="1"/>
  <c r="X250" i="2"/>
  <c r="X252" i="2" s="1"/>
  <c r="X254" i="2" s="1"/>
  <c r="X256" i="2" s="1"/>
  <c r="X258" i="2" s="1"/>
  <c r="X260" i="2" s="1"/>
  <c r="X262" i="2" s="1"/>
  <c r="X264" i="2" s="1"/>
  <c r="Y250" i="2"/>
  <c r="Y252" i="2" s="1"/>
  <c r="Y254" i="2" s="1"/>
  <c r="Y256" i="2" s="1"/>
  <c r="Y258" i="2" s="1"/>
  <c r="Y260" i="2" s="1"/>
  <c r="Y262" i="2" s="1"/>
  <c r="Y264" i="2" s="1"/>
  <c r="Z250" i="2"/>
  <c r="Z252" i="2" s="1"/>
  <c r="Z254" i="2" s="1"/>
  <c r="Z256" i="2" s="1"/>
  <c r="Z258" i="2" s="1"/>
  <c r="Z260" i="2" s="1"/>
  <c r="Z262" i="2" s="1"/>
  <c r="Z264" i="2" s="1"/>
  <c r="AA250" i="2"/>
  <c r="AA252" i="2" s="1"/>
  <c r="AA254" i="2" s="1"/>
  <c r="AA256" i="2" s="1"/>
  <c r="AA258" i="2" s="1"/>
  <c r="AA260" i="2" s="1"/>
  <c r="AA262" i="2" s="1"/>
  <c r="AA264" i="2" s="1"/>
  <c r="AB250" i="2"/>
  <c r="AB252" i="2" s="1"/>
  <c r="AB254" i="2" s="1"/>
  <c r="AB256" i="2" s="1"/>
  <c r="AB258" i="2" s="1"/>
  <c r="AB260" i="2" s="1"/>
  <c r="AB262" i="2" s="1"/>
  <c r="AB264" i="2" s="1"/>
  <c r="AC250" i="2"/>
  <c r="AC252" i="2" s="1"/>
  <c r="AC254" i="2" s="1"/>
  <c r="AC256" i="2" s="1"/>
  <c r="AC258" i="2" s="1"/>
  <c r="AC260" i="2" s="1"/>
  <c r="AC262" i="2" s="1"/>
  <c r="AC264" i="2" s="1"/>
  <c r="AD250" i="2"/>
  <c r="AD252" i="2" s="1"/>
  <c r="AD254" i="2" s="1"/>
  <c r="AD256" i="2" s="1"/>
  <c r="AD258" i="2" s="1"/>
  <c r="AD260" i="2" s="1"/>
  <c r="AD262" i="2" s="1"/>
  <c r="AD264" i="2" s="1"/>
  <c r="AE250" i="2"/>
  <c r="AE252" i="2" s="1"/>
  <c r="AE254" i="2" s="1"/>
  <c r="AE256" i="2" s="1"/>
  <c r="AE258" i="2" s="1"/>
  <c r="AE260" i="2" s="1"/>
  <c r="AE262" i="2" s="1"/>
  <c r="AE264" i="2" s="1"/>
  <c r="AF250" i="2"/>
  <c r="AF252" i="2" s="1"/>
  <c r="AF254" i="2" s="1"/>
  <c r="AF256" i="2" s="1"/>
  <c r="AF258" i="2" s="1"/>
  <c r="AF260" i="2" s="1"/>
  <c r="AF262" i="2" s="1"/>
  <c r="AF264" i="2" s="1"/>
  <c r="AG250" i="2"/>
  <c r="AG252" i="2" s="1"/>
  <c r="AG254" i="2" s="1"/>
  <c r="AG256" i="2" s="1"/>
  <c r="AG258" i="2" s="1"/>
  <c r="AG260" i="2" s="1"/>
  <c r="AG262" i="2" s="1"/>
  <c r="AG264" i="2" s="1"/>
  <c r="AH250" i="2"/>
  <c r="AH252" i="2" s="1"/>
  <c r="AH254" i="2" s="1"/>
  <c r="AH256" i="2" s="1"/>
  <c r="AH258" i="2" s="1"/>
  <c r="AH260" i="2" s="1"/>
  <c r="AH262" i="2" s="1"/>
  <c r="AH264" i="2" s="1"/>
  <c r="AI250" i="2"/>
  <c r="AI252" i="2" s="1"/>
  <c r="AI254" i="2" s="1"/>
  <c r="AI256" i="2" s="1"/>
  <c r="AI258" i="2" s="1"/>
  <c r="AI260" i="2" s="1"/>
  <c r="AI262" i="2" s="1"/>
  <c r="AI264" i="2" s="1"/>
  <c r="P251" i="2"/>
  <c r="Q251" i="2"/>
  <c r="R251" i="2"/>
  <c r="S251" i="2"/>
  <c r="T251" i="2"/>
  <c r="U251" i="2"/>
  <c r="V251" i="2"/>
  <c r="W251" i="2"/>
  <c r="X251" i="2"/>
  <c r="Y251" i="2"/>
  <c r="Z251" i="2"/>
  <c r="AA251" i="2"/>
  <c r="AB251" i="2"/>
  <c r="AC251" i="2"/>
  <c r="AD251" i="2"/>
  <c r="AE251" i="2"/>
  <c r="AF251" i="2"/>
  <c r="AG251" i="2"/>
  <c r="AH251" i="2"/>
  <c r="AI251" i="2"/>
  <c r="J252" i="2"/>
  <c r="Q252" i="2"/>
  <c r="O253" i="2"/>
  <c r="P253" i="2"/>
  <c r="Q253" i="2"/>
  <c r="R253" i="2"/>
  <c r="S253" i="2"/>
  <c r="T253" i="2"/>
  <c r="U253" i="2"/>
  <c r="V253" i="2"/>
  <c r="W253" i="2"/>
  <c r="X253" i="2"/>
  <c r="Y253" i="2"/>
  <c r="Z253" i="2"/>
  <c r="AA253" i="2"/>
  <c r="AB253" i="2"/>
  <c r="AC253" i="2"/>
  <c r="AD253" i="2"/>
  <c r="AE253" i="2"/>
  <c r="AF253" i="2"/>
  <c r="AG253" i="2"/>
  <c r="AH253" i="2"/>
  <c r="AI253" i="2"/>
  <c r="O254" i="2"/>
  <c r="O255" i="2"/>
  <c r="P255" i="2"/>
  <c r="Q255" i="2"/>
  <c r="R255" i="2"/>
  <c r="S255" i="2"/>
  <c r="T255" i="2"/>
  <c r="U255" i="2"/>
  <c r="V255" i="2"/>
  <c r="W255" i="2"/>
  <c r="X255" i="2"/>
  <c r="Y255" i="2"/>
  <c r="Z255" i="2"/>
  <c r="AA255" i="2"/>
  <c r="AB255" i="2"/>
  <c r="AC255" i="2"/>
  <c r="AD255" i="2"/>
  <c r="AE255" i="2"/>
  <c r="AF255" i="2"/>
  <c r="AG255" i="2"/>
  <c r="AH255" i="2"/>
  <c r="AI255" i="2"/>
  <c r="O256" i="2"/>
  <c r="O257" i="2"/>
  <c r="P257" i="2"/>
  <c r="Q257" i="2"/>
  <c r="R257" i="2"/>
  <c r="S257" i="2"/>
  <c r="T257" i="2"/>
  <c r="U257" i="2"/>
  <c r="V257" i="2"/>
  <c r="W257" i="2"/>
  <c r="X257" i="2"/>
  <c r="Y257" i="2"/>
  <c r="Z257" i="2"/>
  <c r="AA257" i="2"/>
  <c r="AB257" i="2"/>
  <c r="AC257" i="2"/>
  <c r="AD257" i="2"/>
  <c r="AE257" i="2"/>
  <c r="AF257" i="2"/>
  <c r="AG257" i="2"/>
  <c r="AH257" i="2"/>
  <c r="AI257" i="2"/>
  <c r="O258" i="2"/>
  <c r="O259" i="2"/>
  <c r="P259" i="2"/>
  <c r="Q259" i="2"/>
  <c r="R259" i="2"/>
  <c r="S259" i="2"/>
  <c r="T259" i="2"/>
  <c r="U259" i="2"/>
  <c r="V259" i="2"/>
  <c r="W259" i="2"/>
  <c r="X259" i="2"/>
  <c r="Y259" i="2"/>
  <c r="Z259" i="2"/>
  <c r="AA259" i="2"/>
  <c r="AB259" i="2"/>
  <c r="AC259" i="2"/>
  <c r="AD259" i="2"/>
  <c r="AE259" i="2"/>
  <c r="AF259" i="2"/>
  <c r="AG259" i="2"/>
  <c r="AH259" i="2"/>
  <c r="AI259" i="2"/>
  <c r="O260" i="2"/>
  <c r="O261" i="2"/>
  <c r="P261" i="2"/>
  <c r="Q261" i="2"/>
  <c r="R261" i="2"/>
  <c r="S261" i="2"/>
  <c r="T261" i="2"/>
  <c r="U261" i="2"/>
  <c r="V261" i="2"/>
  <c r="W261" i="2"/>
  <c r="X261" i="2"/>
  <c r="Y261" i="2"/>
  <c r="Z261" i="2"/>
  <c r="AA261" i="2"/>
  <c r="AB261" i="2"/>
  <c r="AC261" i="2"/>
  <c r="AD261" i="2"/>
  <c r="AE261" i="2"/>
  <c r="AF261" i="2"/>
  <c r="AG261" i="2"/>
  <c r="AH261" i="2"/>
  <c r="AI261" i="2"/>
  <c r="O262" i="2"/>
  <c r="O263" i="2"/>
  <c r="P263" i="2"/>
  <c r="Q263" i="2"/>
  <c r="R263" i="2"/>
  <c r="S263" i="2"/>
  <c r="T263" i="2"/>
  <c r="U263" i="2"/>
  <c r="V263" i="2"/>
  <c r="W263" i="2"/>
  <c r="X263" i="2"/>
  <c r="Y263" i="2"/>
  <c r="Z263" i="2"/>
  <c r="AA263" i="2"/>
  <c r="AB263" i="2"/>
  <c r="AC263" i="2"/>
  <c r="AD263" i="2"/>
  <c r="AE263" i="2"/>
  <c r="AF263" i="2"/>
  <c r="AG263" i="2"/>
  <c r="AH263" i="2"/>
  <c r="AI263" i="2"/>
  <c r="O264" i="2"/>
  <c r="P271" i="2"/>
  <c r="P273" i="2" s="1"/>
  <c r="Q271" i="2"/>
  <c r="Q273" i="2" s="1"/>
  <c r="Q275" i="2" s="1"/>
  <c r="Q277" i="2" s="1"/>
  <c r="Q279" i="2" s="1"/>
  <c r="Q281" i="2" s="1"/>
  <c r="Q283" i="2" s="1"/>
  <c r="Q285" i="2" s="1"/>
  <c r="R271" i="2"/>
  <c r="R273" i="2" s="1"/>
  <c r="R275" i="2" s="1"/>
  <c r="R277" i="2" s="1"/>
  <c r="R279" i="2" s="1"/>
  <c r="R281" i="2" s="1"/>
  <c r="R283" i="2" s="1"/>
  <c r="R285" i="2" s="1"/>
  <c r="S271" i="2"/>
  <c r="S273" i="2" s="1"/>
  <c r="S275" i="2" s="1"/>
  <c r="S277" i="2" s="1"/>
  <c r="S279" i="2" s="1"/>
  <c r="S281" i="2" s="1"/>
  <c r="S283" i="2" s="1"/>
  <c r="S285" i="2" s="1"/>
  <c r="T271" i="2"/>
  <c r="T273" i="2" s="1"/>
  <c r="T275" i="2" s="1"/>
  <c r="T277" i="2" s="1"/>
  <c r="T279" i="2" s="1"/>
  <c r="T281" i="2" s="1"/>
  <c r="T283" i="2" s="1"/>
  <c r="T285" i="2" s="1"/>
  <c r="U271" i="2"/>
  <c r="U273" i="2" s="1"/>
  <c r="U275" i="2" s="1"/>
  <c r="U277" i="2" s="1"/>
  <c r="U279" i="2" s="1"/>
  <c r="U281" i="2" s="1"/>
  <c r="U283" i="2" s="1"/>
  <c r="U285" i="2" s="1"/>
  <c r="V271" i="2"/>
  <c r="V273" i="2" s="1"/>
  <c r="V275" i="2" s="1"/>
  <c r="V277" i="2" s="1"/>
  <c r="V279" i="2" s="1"/>
  <c r="V281" i="2" s="1"/>
  <c r="V283" i="2" s="1"/>
  <c r="V285" i="2" s="1"/>
  <c r="W271" i="2"/>
  <c r="W273" i="2" s="1"/>
  <c r="W275" i="2" s="1"/>
  <c r="W277" i="2" s="1"/>
  <c r="W279" i="2" s="1"/>
  <c r="W281" i="2" s="1"/>
  <c r="W283" i="2" s="1"/>
  <c r="W285" i="2" s="1"/>
  <c r="X271" i="2"/>
  <c r="X273" i="2" s="1"/>
  <c r="X275" i="2" s="1"/>
  <c r="X277" i="2" s="1"/>
  <c r="X279" i="2" s="1"/>
  <c r="X281" i="2" s="1"/>
  <c r="X283" i="2" s="1"/>
  <c r="X285" i="2" s="1"/>
  <c r="Y271" i="2"/>
  <c r="Y273" i="2" s="1"/>
  <c r="Y275" i="2" s="1"/>
  <c r="Y277" i="2" s="1"/>
  <c r="Y279" i="2" s="1"/>
  <c r="Y281" i="2" s="1"/>
  <c r="Y283" i="2" s="1"/>
  <c r="Y285" i="2" s="1"/>
  <c r="Z271" i="2"/>
  <c r="Z273" i="2" s="1"/>
  <c r="Z275" i="2" s="1"/>
  <c r="Z277" i="2" s="1"/>
  <c r="Z279" i="2" s="1"/>
  <c r="Z281" i="2" s="1"/>
  <c r="Z283" i="2" s="1"/>
  <c r="Z285" i="2" s="1"/>
  <c r="AA271" i="2"/>
  <c r="AA273" i="2" s="1"/>
  <c r="AA275" i="2" s="1"/>
  <c r="AA277" i="2" s="1"/>
  <c r="AA279" i="2" s="1"/>
  <c r="AA281" i="2" s="1"/>
  <c r="AA283" i="2" s="1"/>
  <c r="AA285" i="2" s="1"/>
  <c r="AB271" i="2"/>
  <c r="AB273" i="2" s="1"/>
  <c r="AB275" i="2" s="1"/>
  <c r="AB277" i="2" s="1"/>
  <c r="AB279" i="2" s="1"/>
  <c r="AB281" i="2" s="1"/>
  <c r="AB283" i="2" s="1"/>
  <c r="AB285" i="2" s="1"/>
  <c r="AC271" i="2"/>
  <c r="AC273" i="2" s="1"/>
  <c r="AC275" i="2" s="1"/>
  <c r="AC277" i="2" s="1"/>
  <c r="AC279" i="2" s="1"/>
  <c r="AC281" i="2" s="1"/>
  <c r="AC283" i="2" s="1"/>
  <c r="AC285" i="2" s="1"/>
  <c r="AD271" i="2"/>
  <c r="AD273" i="2" s="1"/>
  <c r="AD275" i="2" s="1"/>
  <c r="AD277" i="2" s="1"/>
  <c r="AD279" i="2" s="1"/>
  <c r="AD281" i="2" s="1"/>
  <c r="AD283" i="2" s="1"/>
  <c r="AD285" i="2" s="1"/>
  <c r="AE271" i="2"/>
  <c r="AE273" i="2" s="1"/>
  <c r="AE275" i="2" s="1"/>
  <c r="AE277" i="2" s="1"/>
  <c r="AE279" i="2" s="1"/>
  <c r="AE281" i="2" s="1"/>
  <c r="AE283" i="2" s="1"/>
  <c r="AE285" i="2" s="1"/>
  <c r="AF271" i="2"/>
  <c r="AF273" i="2" s="1"/>
  <c r="AF275" i="2" s="1"/>
  <c r="AF277" i="2" s="1"/>
  <c r="AF279" i="2" s="1"/>
  <c r="AF281" i="2" s="1"/>
  <c r="AF283" i="2" s="1"/>
  <c r="AF285" i="2" s="1"/>
  <c r="AG271" i="2"/>
  <c r="AG273" i="2" s="1"/>
  <c r="AG275" i="2" s="1"/>
  <c r="AG277" i="2" s="1"/>
  <c r="AG279" i="2" s="1"/>
  <c r="AG281" i="2" s="1"/>
  <c r="AG283" i="2" s="1"/>
  <c r="AG285" i="2" s="1"/>
  <c r="AH271" i="2"/>
  <c r="AH273" i="2" s="1"/>
  <c r="AH275" i="2" s="1"/>
  <c r="AH277" i="2" s="1"/>
  <c r="AH279" i="2" s="1"/>
  <c r="AH281" i="2" s="1"/>
  <c r="AH283" i="2" s="1"/>
  <c r="AH285" i="2" s="1"/>
  <c r="AI271" i="2"/>
  <c r="AI273" i="2" s="1"/>
  <c r="AI275" i="2" s="1"/>
  <c r="AI277" i="2" s="1"/>
  <c r="AI279" i="2" s="1"/>
  <c r="AI281" i="2" s="1"/>
  <c r="AI283" i="2" s="1"/>
  <c r="AI285" i="2" s="1"/>
  <c r="P272" i="2"/>
  <c r="Q272" i="2"/>
  <c r="R272" i="2"/>
  <c r="S272" i="2"/>
  <c r="T272" i="2"/>
  <c r="U272" i="2"/>
  <c r="V272" i="2"/>
  <c r="W272" i="2"/>
  <c r="X272" i="2"/>
  <c r="Y272" i="2"/>
  <c r="Z272" i="2"/>
  <c r="AA272" i="2"/>
  <c r="AB272" i="2"/>
  <c r="AC272" i="2"/>
  <c r="AD272" i="2"/>
  <c r="AE272" i="2"/>
  <c r="AF272" i="2"/>
  <c r="AG272" i="2"/>
  <c r="AH272" i="2"/>
  <c r="AI272" i="2"/>
  <c r="J273" i="2"/>
  <c r="O274" i="2"/>
  <c r="P274" i="2"/>
  <c r="Q274" i="2"/>
  <c r="R274" i="2"/>
  <c r="S274" i="2"/>
  <c r="T274" i="2"/>
  <c r="U274" i="2"/>
  <c r="V274" i="2"/>
  <c r="W274" i="2"/>
  <c r="X274" i="2"/>
  <c r="Y274" i="2"/>
  <c r="Z274" i="2"/>
  <c r="AA274" i="2"/>
  <c r="AB274" i="2"/>
  <c r="AC274" i="2"/>
  <c r="AD274" i="2"/>
  <c r="AE274" i="2"/>
  <c r="AF274" i="2"/>
  <c r="AG274" i="2"/>
  <c r="AH274" i="2"/>
  <c r="AI274" i="2"/>
  <c r="O275" i="2"/>
  <c r="O276" i="2"/>
  <c r="P276" i="2"/>
  <c r="Q276" i="2"/>
  <c r="R276" i="2"/>
  <c r="S276" i="2"/>
  <c r="T276" i="2"/>
  <c r="U276" i="2"/>
  <c r="V276" i="2"/>
  <c r="W276" i="2"/>
  <c r="X276" i="2"/>
  <c r="Y276" i="2"/>
  <c r="Z276" i="2"/>
  <c r="AA276" i="2"/>
  <c r="AB276" i="2"/>
  <c r="AC276" i="2"/>
  <c r="AD276" i="2"/>
  <c r="AE276" i="2"/>
  <c r="AF276" i="2"/>
  <c r="AG276" i="2"/>
  <c r="AH276" i="2"/>
  <c r="AI276" i="2"/>
  <c r="O277" i="2"/>
  <c r="O278" i="2"/>
  <c r="P278" i="2"/>
  <c r="Q278" i="2"/>
  <c r="R278" i="2"/>
  <c r="S278" i="2"/>
  <c r="T278" i="2"/>
  <c r="U278" i="2"/>
  <c r="V278" i="2"/>
  <c r="W278" i="2"/>
  <c r="X278" i="2"/>
  <c r="Y278" i="2"/>
  <c r="Z278" i="2"/>
  <c r="AA278" i="2"/>
  <c r="AB278" i="2"/>
  <c r="AC278" i="2"/>
  <c r="AD278" i="2"/>
  <c r="AE278" i="2"/>
  <c r="AF278" i="2"/>
  <c r="AG278" i="2"/>
  <c r="AH278" i="2"/>
  <c r="AI278" i="2"/>
  <c r="O279" i="2"/>
  <c r="O280" i="2"/>
  <c r="P280" i="2"/>
  <c r="Q280" i="2"/>
  <c r="R280" i="2"/>
  <c r="S280" i="2"/>
  <c r="T280" i="2"/>
  <c r="U280" i="2"/>
  <c r="V280" i="2"/>
  <c r="W280" i="2"/>
  <c r="X280" i="2"/>
  <c r="Y280" i="2"/>
  <c r="Z280" i="2"/>
  <c r="AA280" i="2"/>
  <c r="AB280" i="2"/>
  <c r="AC280" i="2"/>
  <c r="AD280" i="2"/>
  <c r="AE280" i="2"/>
  <c r="AF280" i="2"/>
  <c r="AG280" i="2"/>
  <c r="AH280" i="2"/>
  <c r="AI280" i="2"/>
  <c r="O281" i="2"/>
  <c r="O282" i="2"/>
  <c r="P282" i="2"/>
  <c r="Q282" i="2"/>
  <c r="R282" i="2"/>
  <c r="S282" i="2"/>
  <c r="T282" i="2"/>
  <c r="U282" i="2"/>
  <c r="V282" i="2"/>
  <c r="W282" i="2"/>
  <c r="X282" i="2"/>
  <c r="Y282" i="2"/>
  <c r="Z282" i="2"/>
  <c r="AA282" i="2"/>
  <c r="AB282" i="2"/>
  <c r="AC282" i="2"/>
  <c r="AD282" i="2"/>
  <c r="AE282" i="2"/>
  <c r="AF282" i="2"/>
  <c r="AG282" i="2"/>
  <c r="AH282" i="2"/>
  <c r="AI282" i="2"/>
  <c r="O283" i="2"/>
  <c r="O284" i="2"/>
  <c r="P284" i="2"/>
  <c r="Q284" i="2"/>
  <c r="R284" i="2"/>
  <c r="S284" i="2"/>
  <c r="T284" i="2"/>
  <c r="U284" i="2"/>
  <c r="V284" i="2"/>
  <c r="W284" i="2"/>
  <c r="X284" i="2"/>
  <c r="Y284" i="2"/>
  <c r="Z284" i="2"/>
  <c r="AA284" i="2"/>
  <c r="AB284" i="2"/>
  <c r="AC284" i="2"/>
  <c r="AD284" i="2"/>
  <c r="AE284" i="2"/>
  <c r="AF284" i="2"/>
  <c r="AG284" i="2"/>
  <c r="AH284" i="2"/>
  <c r="AI284" i="2"/>
  <c r="O285" i="2"/>
  <c r="P292" i="2"/>
  <c r="P294" i="2" s="1"/>
  <c r="Q292" i="2"/>
  <c r="Q294" i="2" s="1"/>
  <c r="R292" i="2"/>
  <c r="R294" i="2" s="1"/>
  <c r="R296" i="2" s="1"/>
  <c r="R298" i="2" s="1"/>
  <c r="R300" i="2" s="1"/>
  <c r="R302" i="2" s="1"/>
  <c r="R304" i="2" s="1"/>
  <c r="R306" i="2" s="1"/>
  <c r="S292" i="2"/>
  <c r="S294" i="2" s="1"/>
  <c r="S296" i="2" s="1"/>
  <c r="S298" i="2" s="1"/>
  <c r="S300" i="2" s="1"/>
  <c r="S302" i="2" s="1"/>
  <c r="S304" i="2" s="1"/>
  <c r="S306" i="2" s="1"/>
  <c r="T292" i="2"/>
  <c r="T294" i="2" s="1"/>
  <c r="T296" i="2" s="1"/>
  <c r="T298" i="2" s="1"/>
  <c r="T300" i="2" s="1"/>
  <c r="T302" i="2" s="1"/>
  <c r="T304" i="2" s="1"/>
  <c r="T306" i="2" s="1"/>
  <c r="U292" i="2"/>
  <c r="U294" i="2" s="1"/>
  <c r="U296" i="2" s="1"/>
  <c r="U298" i="2" s="1"/>
  <c r="U300" i="2" s="1"/>
  <c r="U302" i="2" s="1"/>
  <c r="U304" i="2" s="1"/>
  <c r="U306" i="2" s="1"/>
  <c r="V292" i="2"/>
  <c r="V294" i="2" s="1"/>
  <c r="V296" i="2" s="1"/>
  <c r="V298" i="2" s="1"/>
  <c r="V300" i="2" s="1"/>
  <c r="V302" i="2" s="1"/>
  <c r="V304" i="2" s="1"/>
  <c r="V306" i="2" s="1"/>
  <c r="W292" i="2"/>
  <c r="W294" i="2" s="1"/>
  <c r="W296" i="2" s="1"/>
  <c r="W298" i="2" s="1"/>
  <c r="W300" i="2" s="1"/>
  <c r="W302" i="2" s="1"/>
  <c r="W304" i="2" s="1"/>
  <c r="W306" i="2" s="1"/>
  <c r="X292" i="2"/>
  <c r="X294" i="2" s="1"/>
  <c r="X296" i="2" s="1"/>
  <c r="X298" i="2" s="1"/>
  <c r="X300" i="2" s="1"/>
  <c r="X302" i="2" s="1"/>
  <c r="X304" i="2" s="1"/>
  <c r="X306" i="2" s="1"/>
  <c r="Y292" i="2"/>
  <c r="Y294" i="2" s="1"/>
  <c r="Y296" i="2" s="1"/>
  <c r="Y298" i="2" s="1"/>
  <c r="Y300" i="2" s="1"/>
  <c r="Y302" i="2" s="1"/>
  <c r="Y304" i="2" s="1"/>
  <c r="Y306" i="2" s="1"/>
  <c r="Z292" i="2"/>
  <c r="Z294" i="2" s="1"/>
  <c r="Z296" i="2" s="1"/>
  <c r="Z298" i="2" s="1"/>
  <c r="Z300" i="2" s="1"/>
  <c r="Z302" i="2" s="1"/>
  <c r="Z304" i="2" s="1"/>
  <c r="Z306" i="2" s="1"/>
  <c r="AA292" i="2"/>
  <c r="AA294" i="2" s="1"/>
  <c r="AA296" i="2" s="1"/>
  <c r="AA298" i="2" s="1"/>
  <c r="AA300" i="2" s="1"/>
  <c r="AA302" i="2" s="1"/>
  <c r="AA304" i="2" s="1"/>
  <c r="AA306" i="2" s="1"/>
  <c r="AB292" i="2"/>
  <c r="AB294" i="2" s="1"/>
  <c r="AB296" i="2" s="1"/>
  <c r="AB298" i="2" s="1"/>
  <c r="AB300" i="2" s="1"/>
  <c r="AB302" i="2" s="1"/>
  <c r="AB304" i="2" s="1"/>
  <c r="AB306" i="2" s="1"/>
  <c r="AC292" i="2"/>
  <c r="AC294" i="2" s="1"/>
  <c r="AC296" i="2" s="1"/>
  <c r="AC298" i="2" s="1"/>
  <c r="AC300" i="2" s="1"/>
  <c r="AC302" i="2" s="1"/>
  <c r="AC304" i="2" s="1"/>
  <c r="AC306" i="2" s="1"/>
  <c r="AD292" i="2"/>
  <c r="AD294" i="2" s="1"/>
  <c r="AD296" i="2" s="1"/>
  <c r="AD298" i="2" s="1"/>
  <c r="AD300" i="2" s="1"/>
  <c r="AD302" i="2" s="1"/>
  <c r="AD304" i="2" s="1"/>
  <c r="AD306" i="2" s="1"/>
  <c r="AE292" i="2"/>
  <c r="AE294" i="2" s="1"/>
  <c r="AE296" i="2" s="1"/>
  <c r="AE298" i="2" s="1"/>
  <c r="AE300" i="2" s="1"/>
  <c r="AE302" i="2" s="1"/>
  <c r="AE304" i="2" s="1"/>
  <c r="AE306" i="2" s="1"/>
  <c r="AF292" i="2"/>
  <c r="AF294" i="2" s="1"/>
  <c r="AF296" i="2" s="1"/>
  <c r="AF298" i="2" s="1"/>
  <c r="AF300" i="2" s="1"/>
  <c r="AF302" i="2" s="1"/>
  <c r="AF304" i="2" s="1"/>
  <c r="AF306" i="2" s="1"/>
  <c r="AG292" i="2"/>
  <c r="AG294" i="2" s="1"/>
  <c r="AG296" i="2" s="1"/>
  <c r="AH292" i="2"/>
  <c r="AH294" i="2" s="1"/>
  <c r="AH296" i="2" s="1"/>
  <c r="AH298" i="2" s="1"/>
  <c r="AH300" i="2" s="1"/>
  <c r="AH302" i="2" s="1"/>
  <c r="AH304" i="2" s="1"/>
  <c r="AH306" i="2" s="1"/>
  <c r="AI292" i="2"/>
  <c r="AI294" i="2" s="1"/>
  <c r="AI296" i="2" s="1"/>
  <c r="AI298" i="2" s="1"/>
  <c r="AI300" i="2" s="1"/>
  <c r="AI302" i="2" s="1"/>
  <c r="AI304" i="2" s="1"/>
  <c r="AI306" i="2" s="1"/>
  <c r="P293" i="2"/>
  <c r="Q293" i="2"/>
  <c r="R293" i="2"/>
  <c r="S293" i="2"/>
  <c r="T293" i="2"/>
  <c r="U293" i="2"/>
  <c r="V293" i="2"/>
  <c r="W293" i="2"/>
  <c r="X293" i="2"/>
  <c r="Y293" i="2"/>
  <c r="Z293" i="2"/>
  <c r="AA293" i="2"/>
  <c r="AB293" i="2"/>
  <c r="AC293" i="2"/>
  <c r="AD293" i="2"/>
  <c r="AE293" i="2"/>
  <c r="AF293" i="2"/>
  <c r="AG293" i="2"/>
  <c r="AH293" i="2"/>
  <c r="AI293" i="2"/>
  <c r="J294" i="2"/>
  <c r="O295" i="2"/>
  <c r="P295" i="2"/>
  <c r="Q295" i="2"/>
  <c r="R295" i="2"/>
  <c r="S295" i="2"/>
  <c r="T295" i="2"/>
  <c r="U295" i="2"/>
  <c r="V295" i="2"/>
  <c r="W295" i="2"/>
  <c r="X295" i="2"/>
  <c r="Y295" i="2"/>
  <c r="Z295" i="2"/>
  <c r="AA295" i="2"/>
  <c r="AB295" i="2"/>
  <c r="AC295" i="2"/>
  <c r="AD295" i="2"/>
  <c r="AE295" i="2"/>
  <c r="AF295" i="2"/>
  <c r="AG295" i="2"/>
  <c r="AH295" i="2"/>
  <c r="AI295" i="2"/>
  <c r="O296" i="2"/>
  <c r="O297" i="2"/>
  <c r="P297" i="2"/>
  <c r="Q297" i="2"/>
  <c r="R297" i="2"/>
  <c r="S297" i="2"/>
  <c r="T297" i="2"/>
  <c r="U297" i="2"/>
  <c r="V297" i="2"/>
  <c r="W297" i="2"/>
  <c r="X297" i="2"/>
  <c r="Y297" i="2"/>
  <c r="Z297" i="2"/>
  <c r="AA297" i="2"/>
  <c r="AB297" i="2"/>
  <c r="AC297" i="2"/>
  <c r="AD297" i="2"/>
  <c r="AE297" i="2"/>
  <c r="AF297" i="2"/>
  <c r="AG297" i="2"/>
  <c r="AH297" i="2"/>
  <c r="AI297" i="2"/>
  <c r="O298" i="2"/>
  <c r="AG298" i="2"/>
  <c r="AG300" i="2" s="1"/>
  <c r="AG302" i="2" s="1"/>
  <c r="AG304" i="2" s="1"/>
  <c r="AG306" i="2" s="1"/>
  <c r="O299" i="2"/>
  <c r="P299" i="2"/>
  <c r="Q299" i="2"/>
  <c r="R299" i="2"/>
  <c r="S299" i="2"/>
  <c r="T299" i="2"/>
  <c r="U299" i="2"/>
  <c r="V299" i="2"/>
  <c r="W299" i="2"/>
  <c r="X299" i="2"/>
  <c r="Y299" i="2"/>
  <c r="Z299" i="2"/>
  <c r="AA299" i="2"/>
  <c r="AB299" i="2"/>
  <c r="AC299" i="2"/>
  <c r="AD299" i="2"/>
  <c r="AE299" i="2"/>
  <c r="AF299" i="2"/>
  <c r="AG299" i="2"/>
  <c r="AH299" i="2"/>
  <c r="AI299" i="2"/>
  <c r="O300" i="2"/>
  <c r="O301" i="2"/>
  <c r="P301" i="2"/>
  <c r="Q301" i="2"/>
  <c r="R301" i="2"/>
  <c r="S301" i="2"/>
  <c r="T301" i="2"/>
  <c r="U301" i="2"/>
  <c r="V301" i="2"/>
  <c r="W301" i="2"/>
  <c r="X301" i="2"/>
  <c r="Y301" i="2"/>
  <c r="Z301" i="2"/>
  <c r="AA301" i="2"/>
  <c r="AB301" i="2"/>
  <c r="AC301" i="2"/>
  <c r="AD301" i="2"/>
  <c r="AE301" i="2"/>
  <c r="AF301" i="2"/>
  <c r="AG301" i="2"/>
  <c r="AH301" i="2"/>
  <c r="AI301" i="2"/>
  <c r="O302" i="2"/>
  <c r="O303" i="2"/>
  <c r="P303" i="2"/>
  <c r="Q303" i="2"/>
  <c r="R303" i="2"/>
  <c r="S303" i="2"/>
  <c r="T303" i="2"/>
  <c r="U303" i="2"/>
  <c r="V303" i="2"/>
  <c r="W303" i="2"/>
  <c r="X303" i="2"/>
  <c r="Y303" i="2"/>
  <c r="Z303" i="2"/>
  <c r="AA303" i="2"/>
  <c r="AB303" i="2"/>
  <c r="AC303" i="2"/>
  <c r="AD303" i="2"/>
  <c r="AE303" i="2"/>
  <c r="AF303" i="2"/>
  <c r="AG303" i="2"/>
  <c r="AH303" i="2"/>
  <c r="AI303" i="2"/>
  <c r="O304" i="2"/>
  <c r="O305" i="2"/>
  <c r="P305" i="2"/>
  <c r="Q305" i="2"/>
  <c r="R305" i="2"/>
  <c r="S305" i="2"/>
  <c r="T305" i="2"/>
  <c r="U305" i="2"/>
  <c r="V305" i="2"/>
  <c r="W305" i="2"/>
  <c r="X305" i="2"/>
  <c r="Y305" i="2"/>
  <c r="Z305" i="2"/>
  <c r="AA305" i="2"/>
  <c r="AB305" i="2"/>
  <c r="AC305" i="2"/>
  <c r="AD305" i="2"/>
  <c r="AE305" i="2"/>
  <c r="AF305" i="2"/>
  <c r="AG305" i="2"/>
  <c r="AH305" i="2"/>
  <c r="AI305" i="2"/>
  <c r="O306" i="2"/>
  <c r="P313" i="2"/>
  <c r="P315" i="2" s="1"/>
  <c r="Q313" i="2"/>
  <c r="R313" i="2"/>
  <c r="S313" i="2"/>
  <c r="T313" i="2"/>
  <c r="T315" i="2" s="1"/>
  <c r="T317" i="2" s="1"/>
  <c r="T319" i="2" s="1"/>
  <c r="T321" i="2" s="1"/>
  <c r="T323" i="2" s="1"/>
  <c r="T325" i="2" s="1"/>
  <c r="T327" i="2" s="1"/>
  <c r="U313" i="2"/>
  <c r="U315" i="2" s="1"/>
  <c r="U317" i="2" s="1"/>
  <c r="U319" i="2" s="1"/>
  <c r="U321" i="2" s="1"/>
  <c r="U323" i="2" s="1"/>
  <c r="U325" i="2" s="1"/>
  <c r="U327" i="2" s="1"/>
  <c r="V313" i="2"/>
  <c r="V315" i="2" s="1"/>
  <c r="W313" i="2"/>
  <c r="W315" i="2" s="1"/>
  <c r="W317" i="2" s="1"/>
  <c r="W319" i="2" s="1"/>
  <c r="W321" i="2" s="1"/>
  <c r="W323" i="2" s="1"/>
  <c r="W325" i="2" s="1"/>
  <c r="W327" i="2" s="1"/>
  <c r="X313" i="2"/>
  <c r="X315" i="2" s="1"/>
  <c r="X317" i="2" s="1"/>
  <c r="X319" i="2" s="1"/>
  <c r="X321" i="2" s="1"/>
  <c r="X323" i="2" s="1"/>
  <c r="X325" i="2" s="1"/>
  <c r="X327" i="2" s="1"/>
  <c r="Y313" i="2"/>
  <c r="Y315" i="2" s="1"/>
  <c r="Y317" i="2" s="1"/>
  <c r="Y319" i="2" s="1"/>
  <c r="Y321" i="2" s="1"/>
  <c r="Y323" i="2" s="1"/>
  <c r="Y325" i="2" s="1"/>
  <c r="Y327" i="2" s="1"/>
  <c r="Z313" i="2"/>
  <c r="Z315" i="2" s="1"/>
  <c r="Z317" i="2" s="1"/>
  <c r="Z319" i="2" s="1"/>
  <c r="Z321" i="2" s="1"/>
  <c r="Z323" i="2" s="1"/>
  <c r="Z325" i="2" s="1"/>
  <c r="Z327" i="2" s="1"/>
  <c r="AA313" i="2"/>
  <c r="AA315" i="2" s="1"/>
  <c r="AA317" i="2" s="1"/>
  <c r="AA319" i="2" s="1"/>
  <c r="AA321" i="2" s="1"/>
  <c r="AA323" i="2" s="1"/>
  <c r="AA325" i="2" s="1"/>
  <c r="AA327" i="2" s="1"/>
  <c r="AB313" i="2"/>
  <c r="AB315" i="2" s="1"/>
  <c r="AB317" i="2" s="1"/>
  <c r="AB319" i="2" s="1"/>
  <c r="AB321" i="2" s="1"/>
  <c r="AB323" i="2" s="1"/>
  <c r="AB325" i="2" s="1"/>
  <c r="AB327" i="2" s="1"/>
  <c r="AC313" i="2"/>
  <c r="AC315" i="2" s="1"/>
  <c r="AC317" i="2" s="1"/>
  <c r="AC319" i="2" s="1"/>
  <c r="AC321" i="2" s="1"/>
  <c r="AC323" i="2" s="1"/>
  <c r="AC325" i="2" s="1"/>
  <c r="AC327" i="2" s="1"/>
  <c r="AD313" i="2"/>
  <c r="AD315" i="2" s="1"/>
  <c r="AD317" i="2" s="1"/>
  <c r="AD319" i="2" s="1"/>
  <c r="AD321" i="2" s="1"/>
  <c r="AD323" i="2" s="1"/>
  <c r="AD325" i="2" s="1"/>
  <c r="AD327" i="2" s="1"/>
  <c r="AE313" i="2"/>
  <c r="AE315" i="2" s="1"/>
  <c r="AE317" i="2" s="1"/>
  <c r="AE319" i="2" s="1"/>
  <c r="AE321" i="2" s="1"/>
  <c r="AE323" i="2" s="1"/>
  <c r="AE325" i="2" s="1"/>
  <c r="AE327" i="2" s="1"/>
  <c r="AF313" i="2"/>
  <c r="AF315" i="2" s="1"/>
  <c r="AF317" i="2" s="1"/>
  <c r="AF319" i="2" s="1"/>
  <c r="AF321" i="2" s="1"/>
  <c r="AF323" i="2" s="1"/>
  <c r="AF325" i="2" s="1"/>
  <c r="AF327" i="2" s="1"/>
  <c r="AG313" i="2"/>
  <c r="AG315" i="2" s="1"/>
  <c r="AG317" i="2" s="1"/>
  <c r="AG319" i="2" s="1"/>
  <c r="AG321" i="2" s="1"/>
  <c r="AG323" i="2" s="1"/>
  <c r="AG325" i="2" s="1"/>
  <c r="AG327" i="2" s="1"/>
  <c r="AH313" i="2"/>
  <c r="AH315" i="2" s="1"/>
  <c r="AH317" i="2" s="1"/>
  <c r="AH319" i="2" s="1"/>
  <c r="AH321" i="2" s="1"/>
  <c r="AH323" i="2" s="1"/>
  <c r="AH325" i="2" s="1"/>
  <c r="AH327" i="2" s="1"/>
  <c r="AI313" i="2"/>
  <c r="AI315" i="2" s="1"/>
  <c r="AI317" i="2" s="1"/>
  <c r="AI319" i="2" s="1"/>
  <c r="AI321" i="2" s="1"/>
  <c r="AI323" i="2" s="1"/>
  <c r="AI325" i="2" s="1"/>
  <c r="AI327" i="2" s="1"/>
  <c r="P314" i="2"/>
  <c r="Q314" i="2"/>
  <c r="R314" i="2"/>
  <c r="S314" i="2"/>
  <c r="T314" i="2"/>
  <c r="U314" i="2"/>
  <c r="V314" i="2"/>
  <c r="W314" i="2"/>
  <c r="X314" i="2"/>
  <c r="Y314" i="2"/>
  <c r="Z314" i="2"/>
  <c r="AA314" i="2"/>
  <c r="AB314" i="2"/>
  <c r="AC314" i="2"/>
  <c r="AD314" i="2"/>
  <c r="AE314" i="2"/>
  <c r="AF314" i="2"/>
  <c r="AG314" i="2"/>
  <c r="AH314" i="2"/>
  <c r="AI314" i="2"/>
  <c r="J315" i="2"/>
  <c r="Q315" i="2"/>
  <c r="Q317" i="2" s="1"/>
  <c r="Q319" i="2" s="1"/>
  <c r="Q321" i="2" s="1"/>
  <c r="Q323" i="2" s="1"/>
  <c r="Q325" i="2" s="1"/>
  <c r="Q327" i="2" s="1"/>
  <c r="R315" i="2"/>
  <c r="R317" i="2" s="1"/>
  <c r="R319" i="2" s="1"/>
  <c r="R321" i="2" s="1"/>
  <c r="R323" i="2" s="1"/>
  <c r="S315" i="2"/>
  <c r="S317" i="2" s="1"/>
  <c r="S319" i="2" s="1"/>
  <c r="S321" i="2" s="1"/>
  <c r="S323" i="2" s="1"/>
  <c r="S325" i="2" s="1"/>
  <c r="S327" i="2" s="1"/>
  <c r="O316" i="2"/>
  <c r="P316" i="2"/>
  <c r="Q316" i="2"/>
  <c r="R316" i="2"/>
  <c r="S316" i="2"/>
  <c r="T316" i="2"/>
  <c r="U316" i="2"/>
  <c r="V316" i="2"/>
  <c r="W316" i="2"/>
  <c r="X316" i="2"/>
  <c r="Y316" i="2"/>
  <c r="Z316" i="2"/>
  <c r="AA316" i="2"/>
  <c r="AB316" i="2"/>
  <c r="AC316" i="2"/>
  <c r="AD316" i="2"/>
  <c r="AE316" i="2"/>
  <c r="AF316" i="2"/>
  <c r="AG316" i="2"/>
  <c r="AH316" i="2"/>
  <c r="AI316" i="2"/>
  <c r="O317" i="2"/>
  <c r="O318" i="2"/>
  <c r="P318" i="2"/>
  <c r="Q318" i="2"/>
  <c r="R318" i="2"/>
  <c r="S318" i="2"/>
  <c r="T318" i="2"/>
  <c r="U318" i="2"/>
  <c r="V318" i="2"/>
  <c r="W318" i="2"/>
  <c r="X318" i="2"/>
  <c r="Y318" i="2"/>
  <c r="Z318" i="2"/>
  <c r="AA318" i="2"/>
  <c r="AB318" i="2"/>
  <c r="AC318" i="2"/>
  <c r="AD318" i="2"/>
  <c r="AE318" i="2"/>
  <c r="AF318" i="2"/>
  <c r="AG318" i="2"/>
  <c r="AH318" i="2"/>
  <c r="AI318" i="2"/>
  <c r="O319" i="2"/>
  <c r="O320" i="2"/>
  <c r="P320" i="2"/>
  <c r="Q320" i="2"/>
  <c r="R320" i="2"/>
  <c r="S320" i="2"/>
  <c r="T320" i="2"/>
  <c r="U320" i="2"/>
  <c r="V320" i="2"/>
  <c r="W320" i="2"/>
  <c r="X320" i="2"/>
  <c r="Y320" i="2"/>
  <c r="Z320" i="2"/>
  <c r="AA320" i="2"/>
  <c r="AB320" i="2"/>
  <c r="AC320" i="2"/>
  <c r="AD320" i="2"/>
  <c r="AE320" i="2"/>
  <c r="AF320" i="2"/>
  <c r="AG320" i="2"/>
  <c r="AH320" i="2"/>
  <c r="AI320" i="2"/>
  <c r="O321" i="2"/>
  <c r="O322" i="2"/>
  <c r="P322" i="2"/>
  <c r="Q322" i="2"/>
  <c r="R322" i="2"/>
  <c r="S322" i="2"/>
  <c r="T322" i="2"/>
  <c r="U322" i="2"/>
  <c r="V322" i="2"/>
  <c r="W322" i="2"/>
  <c r="X322" i="2"/>
  <c r="Y322" i="2"/>
  <c r="Z322" i="2"/>
  <c r="AA322" i="2"/>
  <c r="AB322" i="2"/>
  <c r="AC322" i="2"/>
  <c r="AD322" i="2"/>
  <c r="AE322" i="2"/>
  <c r="AF322" i="2"/>
  <c r="AG322" i="2"/>
  <c r="AH322" i="2"/>
  <c r="AI322" i="2"/>
  <c r="O323" i="2"/>
  <c r="O324" i="2"/>
  <c r="P324" i="2"/>
  <c r="Q324" i="2"/>
  <c r="R324" i="2"/>
  <c r="S324" i="2"/>
  <c r="T324" i="2"/>
  <c r="U324" i="2"/>
  <c r="V324" i="2"/>
  <c r="W324" i="2"/>
  <c r="X324" i="2"/>
  <c r="Y324" i="2"/>
  <c r="Z324" i="2"/>
  <c r="AA324" i="2"/>
  <c r="AB324" i="2"/>
  <c r="AC324" i="2"/>
  <c r="AD324" i="2"/>
  <c r="AE324" i="2"/>
  <c r="AF324" i="2"/>
  <c r="AG324" i="2"/>
  <c r="AH324" i="2"/>
  <c r="AI324" i="2"/>
  <c r="O325" i="2"/>
  <c r="R325" i="2"/>
  <c r="R327" i="2" s="1"/>
  <c r="O326" i="2"/>
  <c r="P326" i="2"/>
  <c r="Q326" i="2"/>
  <c r="R326" i="2"/>
  <c r="S326" i="2"/>
  <c r="T326" i="2"/>
  <c r="U326" i="2"/>
  <c r="V326" i="2"/>
  <c r="W326" i="2"/>
  <c r="X326" i="2"/>
  <c r="Y326" i="2"/>
  <c r="Z326" i="2"/>
  <c r="AA326" i="2"/>
  <c r="AB326" i="2"/>
  <c r="AC326" i="2"/>
  <c r="AD326" i="2"/>
  <c r="AE326" i="2"/>
  <c r="AF326" i="2"/>
  <c r="AG326" i="2"/>
  <c r="AH326" i="2"/>
  <c r="AI326" i="2"/>
  <c r="O327" i="2"/>
  <c r="P334" i="2"/>
  <c r="P336" i="2" s="1"/>
  <c r="P338" i="2" s="1"/>
  <c r="Q334" i="2"/>
  <c r="R334" i="2"/>
  <c r="R336" i="2" s="1"/>
  <c r="R338" i="2" s="1"/>
  <c r="R340" i="2" s="1"/>
  <c r="R342" i="2" s="1"/>
  <c r="R344" i="2" s="1"/>
  <c r="R346" i="2" s="1"/>
  <c r="R348" i="2" s="1"/>
  <c r="S334" i="2"/>
  <c r="S336" i="2" s="1"/>
  <c r="T334" i="2"/>
  <c r="T336" i="2" s="1"/>
  <c r="T338" i="2" s="1"/>
  <c r="T340" i="2" s="1"/>
  <c r="T342" i="2" s="1"/>
  <c r="T344" i="2" s="1"/>
  <c r="T346" i="2" s="1"/>
  <c r="T348" i="2" s="1"/>
  <c r="U334" i="2"/>
  <c r="U336" i="2" s="1"/>
  <c r="U338" i="2" s="1"/>
  <c r="U340" i="2" s="1"/>
  <c r="U342" i="2" s="1"/>
  <c r="U344" i="2" s="1"/>
  <c r="U346" i="2" s="1"/>
  <c r="U348" i="2" s="1"/>
  <c r="V334" i="2"/>
  <c r="V336" i="2" s="1"/>
  <c r="V338" i="2" s="1"/>
  <c r="V340" i="2" s="1"/>
  <c r="V342" i="2" s="1"/>
  <c r="V344" i="2" s="1"/>
  <c r="V346" i="2" s="1"/>
  <c r="V348" i="2" s="1"/>
  <c r="W334" i="2"/>
  <c r="W336" i="2" s="1"/>
  <c r="W338" i="2" s="1"/>
  <c r="W340" i="2" s="1"/>
  <c r="W342" i="2" s="1"/>
  <c r="W344" i="2" s="1"/>
  <c r="W346" i="2" s="1"/>
  <c r="W348" i="2" s="1"/>
  <c r="X334" i="2"/>
  <c r="X336" i="2" s="1"/>
  <c r="X338" i="2" s="1"/>
  <c r="X340" i="2" s="1"/>
  <c r="X342" i="2" s="1"/>
  <c r="X344" i="2" s="1"/>
  <c r="X346" i="2" s="1"/>
  <c r="X348" i="2" s="1"/>
  <c r="Y334" i="2"/>
  <c r="Y336" i="2" s="1"/>
  <c r="Y338" i="2" s="1"/>
  <c r="Y340" i="2" s="1"/>
  <c r="Y342" i="2" s="1"/>
  <c r="Y344" i="2" s="1"/>
  <c r="Y346" i="2" s="1"/>
  <c r="Y348" i="2" s="1"/>
  <c r="Z334" i="2"/>
  <c r="Z336" i="2" s="1"/>
  <c r="Z338" i="2" s="1"/>
  <c r="Z340" i="2" s="1"/>
  <c r="Z342" i="2" s="1"/>
  <c r="Z344" i="2" s="1"/>
  <c r="Z346" i="2" s="1"/>
  <c r="Z348" i="2" s="1"/>
  <c r="AA334" i="2"/>
  <c r="AA336" i="2" s="1"/>
  <c r="AA338" i="2" s="1"/>
  <c r="AA340" i="2" s="1"/>
  <c r="AA342" i="2" s="1"/>
  <c r="AA344" i="2" s="1"/>
  <c r="AA346" i="2" s="1"/>
  <c r="AA348" i="2" s="1"/>
  <c r="AB334" i="2"/>
  <c r="AB336" i="2" s="1"/>
  <c r="AB338" i="2" s="1"/>
  <c r="AB340" i="2" s="1"/>
  <c r="AB342" i="2" s="1"/>
  <c r="AB344" i="2" s="1"/>
  <c r="AB346" i="2" s="1"/>
  <c r="AB348" i="2" s="1"/>
  <c r="AC334" i="2"/>
  <c r="AC336" i="2" s="1"/>
  <c r="AC338" i="2" s="1"/>
  <c r="AC340" i="2" s="1"/>
  <c r="AC342" i="2" s="1"/>
  <c r="AC344" i="2" s="1"/>
  <c r="AC346" i="2" s="1"/>
  <c r="AC348" i="2" s="1"/>
  <c r="AD334" i="2"/>
  <c r="AE334" i="2"/>
  <c r="AE336" i="2" s="1"/>
  <c r="AE338" i="2" s="1"/>
  <c r="AE340" i="2" s="1"/>
  <c r="AE342" i="2" s="1"/>
  <c r="AE344" i="2" s="1"/>
  <c r="AE346" i="2" s="1"/>
  <c r="AE348" i="2" s="1"/>
  <c r="AF334" i="2"/>
  <c r="AF336" i="2" s="1"/>
  <c r="AF338" i="2" s="1"/>
  <c r="AF340" i="2" s="1"/>
  <c r="AF342" i="2" s="1"/>
  <c r="AF344" i="2" s="1"/>
  <c r="AF346" i="2" s="1"/>
  <c r="AF348" i="2" s="1"/>
  <c r="AG334" i="2"/>
  <c r="AG336" i="2" s="1"/>
  <c r="AG338" i="2" s="1"/>
  <c r="AG340" i="2" s="1"/>
  <c r="AG342" i="2" s="1"/>
  <c r="AG344" i="2" s="1"/>
  <c r="AG346" i="2" s="1"/>
  <c r="AG348" i="2" s="1"/>
  <c r="AH334" i="2"/>
  <c r="AH336" i="2" s="1"/>
  <c r="AH338" i="2" s="1"/>
  <c r="AH340" i="2" s="1"/>
  <c r="AH342" i="2" s="1"/>
  <c r="AH344" i="2" s="1"/>
  <c r="AH346" i="2" s="1"/>
  <c r="AH348" i="2" s="1"/>
  <c r="AI334" i="2"/>
  <c r="AI336" i="2" s="1"/>
  <c r="AI338" i="2" s="1"/>
  <c r="AI340" i="2" s="1"/>
  <c r="AI342" i="2" s="1"/>
  <c r="AI344" i="2" s="1"/>
  <c r="AI346" i="2" s="1"/>
  <c r="AI348" i="2" s="1"/>
  <c r="P335" i="2"/>
  <c r="Q335" i="2"/>
  <c r="R335" i="2"/>
  <c r="S335" i="2"/>
  <c r="T335" i="2"/>
  <c r="U335" i="2"/>
  <c r="V335" i="2"/>
  <c r="W335" i="2"/>
  <c r="X335" i="2"/>
  <c r="Y335" i="2"/>
  <c r="Z335" i="2"/>
  <c r="AA335" i="2"/>
  <c r="AB335" i="2"/>
  <c r="AC335" i="2"/>
  <c r="AD335" i="2"/>
  <c r="AE335" i="2"/>
  <c r="AF335" i="2"/>
  <c r="AG335" i="2"/>
  <c r="AH335" i="2"/>
  <c r="AI335" i="2"/>
  <c r="J336" i="2"/>
  <c r="Q336" i="2"/>
  <c r="AD336" i="2"/>
  <c r="AD338" i="2" s="1"/>
  <c r="AD340" i="2" s="1"/>
  <c r="AD342" i="2" s="1"/>
  <c r="AD344" i="2" s="1"/>
  <c r="AD346" i="2" s="1"/>
  <c r="AD348" i="2" s="1"/>
  <c r="O337" i="2"/>
  <c r="P337" i="2"/>
  <c r="Q337" i="2"/>
  <c r="R337" i="2"/>
  <c r="S337" i="2"/>
  <c r="T337" i="2"/>
  <c r="U337" i="2"/>
  <c r="V337" i="2"/>
  <c r="W337" i="2"/>
  <c r="X337" i="2"/>
  <c r="Y337" i="2"/>
  <c r="Z337" i="2"/>
  <c r="AA337" i="2"/>
  <c r="AB337" i="2"/>
  <c r="AC337" i="2"/>
  <c r="AD337" i="2"/>
  <c r="AE337" i="2"/>
  <c r="AF337" i="2"/>
  <c r="AG337" i="2"/>
  <c r="AH337" i="2"/>
  <c r="AI337" i="2"/>
  <c r="O338" i="2"/>
  <c r="O339" i="2"/>
  <c r="P339" i="2"/>
  <c r="Q339" i="2"/>
  <c r="R339" i="2"/>
  <c r="S339" i="2"/>
  <c r="T339" i="2"/>
  <c r="U339" i="2"/>
  <c r="V339" i="2"/>
  <c r="W339" i="2"/>
  <c r="X339" i="2"/>
  <c r="Y339" i="2"/>
  <c r="Z339" i="2"/>
  <c r="AA339" i="2"/>
  <c r="AB339" i="2"/>
  <c r="AC339" i="2"/>
  <c r="AD339" i="2"/>
  <c r="AE339" i="2"/>
  <c r="AF339" i="2"/>
  <c r="AG339" i="2"/>
  <c r="AH339" i="2"/>
  <c r="AI339" i="2"/>
  <c r="O340" i="2"/>
  <c r="O341" i="2"/>
  <c r="P341" i="2"/>
  <c r="Q341" i="2"/>
  <c r="R341" i="2"/>
  <c r="S341" i="2"/>
  <c r="T341" i="2"/>
  <c r="U341" i="2"/>
  <c r="V341" i="2"/>
  <c r="W341" i="2"/>
  <c r="X341" i="2"/>
  <c r="Y341" i="2"/>
  <c r="Z341" i="2"/>
  <c r="AA341" i="2"/>
  <c r="AB341" i="2"/>
  <c r="AC341" i="2"/>
  <c r="AD341" i="2"/>
  <c r="AE341" i="2"/>
  <c r="AF341" i="2"/>
  <c r="AG341" i="2"/>
  <c r="AH341" i="2"/>
  <c r="AI341" i="2"/>
  <c r="O342" i="2"/>
  <c r="O343" i="2"/>
  <c r="P343" i="2"/>
  <c r="Q343" i="2"/>
  <c r="R343" i="2"/>
  <c r="S343" i="2"/>
  <c r="T343" i="2"/>
  <c r="U343" i="2"/>
  <c r="V343" i="2"/>
  <c r="W343" i="2"/>
  <c r="X343" i="2"/>
  <c r="Y343" i="2"/>
  <c r="Z343" i="2"/>
  <c r="AA343" i="2"/>
  <c r="AB343" i="2"/>
  <c r="AC343" i="2"/>
  <c r="AD343" i="2"/>
  <c r="AE343" i="2"/>
  <c r="AF343" i="2"/>
  <c r="AG343" i="2"/>
  <c r="AH343" i="2"/>
  <c r="AI343" i="2"/>
  <c r="O344" i="2"/>
  <c r="O345" i="2"/>
  <c r="P345" i="2"/>
  <c r="Q345" i="2"/>
  <c r="R345" i="2"/>
  <c r="S345" i="2"/>
  <c r="T345" i="2"/>
  <c r="U345" i="2"/>
  <c r="V345" i="2"/>
  <c r="W345" i="2"/>
  <c r="X345" i="2"/>
  <c r="Y345" i="2"/>
  <c r="Z345" i="2"/>
  <c r="AA345" i="2"/>
  <c r="AB345" i="2"/>
  <c r="AC345" i="2"/>
  <c r="AD345" i="2"/>
  <c r="AE345" i="2"/>
  <c r="AF345" i="2"/>
  <c r="AG345" i="2"/>
  <c r="AH345" i="2"/>
  <c r="AI345" i="2"/>
  <c r="O346" i="2"/>
  <c r="O347" i="2"/>
  <c r="P347" i="2"/>
  <c r="Q347" i="2"/>
  <c r="R347" i="2"/>
  <c r="S347" i="2"/>
  <c r="T347" i="2"/>
  <c r="U347" i="2"/>
  <c r="V347" i="2"/>
  <c r="W347" i="2"/>
  <c r="X347" i="2"/>
  <c r="Y347" i="2"/>
  <c r="Z347" i="2"/>
  <c r="AA347" i="2"/>
  <c r="AB347" i="2"/>
  <c r="AC347" i="2"/>
  <c r="AD347" i="2"/>
  <c r="AE347" i="2"/>
  <c r="AF347" i="2"/>
  <c r="AG347" i="2"/>
  <c r="AH347" i="2"/>
  <c r="AI347" i="2"/>
  <c r="O348" i="2"/>
  <c r="P355" i="2"/>
  <c r="P357" i="2" s="1"/>
  <c r="P359" i="2" s="1"/>
  <c r="Q355" i="2"/>
  <c r="R355" i="2"/>
  <c r="R357" i="2" s="1"/>
  <c r="R359" i="2" s="1"/>
  <c r="R361" i="2" s="1"/>
  <c r="R363" i="2" s="1"/>
  <c r="R365" i="2" s="1"/>
  <c r="R367" i="2" s="1"/>
  <c r="R369" i="2" s="1"/>
  <c r="S355" i="2"/>
  <c r="S357" i="2" s="1"/>
  <c r="S359" i="2" s="1"/>
  <c r="S361" i="2" s="1"/>
  <c r="S363" i="2" s="1"/>
  <c r="S365" i="2" s="1"/>
  <c r="S367" i="2" s="1"/>
  <c r="S369" i="2" s="1"/>
  <c r="T355" i="2"/>
  <c r="T357" i="2" s="1"/>
  <c r="T359" i="2" s="1"/>
  <c r="T361" i="2" s="1"/>
  <c r="T363" i="2" s="1"/>
  <c r="T365" i="2" s="1"/>
  <c r="T367" i="2" s="1"/>
  <c r="T369" i="2" s="1"/>
  <c r="U355" i="2"/>
  <c r="U357" i="2" s="1"/>
  <c r="U359" i="2" s="1"/>
  <c r="U361" i="2" s="1"/>
  <c r="U363" i="2" s="1"/>
  <c r="U365" i="2" s="1"/>
  <c r="U367" i="2" s="1"/>
  <c r="U369" i="2" s="1"/>
  <c r="V355" i="2"/>
  <c r="V357" i="2" s="1"/>
  <c r="V359" i="2" s="1"/>
  <c r="V361" i="2" s="1"/>
  <c r="V363" i="2" s="1"/>
  <c r="V365" i="2" s="1"/>
  <c r="V367" i="2" s="1"/>
  <c r="V369" i="2" s="1"/>
  <c r="W355" i="2"/>
  <c r="W357" i="2" s="1"/>
  <c r="W359" i="2" s="1"/>
  <c r="W361" i="2" s="1"/>
  <c r="W363" i="2" s="1"/>
  <c r="W365" i="2" s="1"/>
  <c r="W367" i="2" s="1"/>
  <c r="W369" i="2" s="1"/>
  <c r="X355" i="2"/>
  <c r="X357" i="2" s="1"/>
  <c r="X359" i="2" s="1"/>
  <c r="X361" i="2" s="1"/>
  <c r="X363" i="2" s="1"/>
  <c r="X365" i="2" s="1"/>
  <c r="X367" i="2" s="1"/>
  <c r="X369" i="2" s="1"/>
  <c r="Y355" i="2"/>
  <c r="Y357" i="2" s="1"/>
  <c r="Y359" i="2" s="1"/>
  <c r="Y361" i="2" s="1"/>
  <c r="Y363" i="2" s="1"/>
  <c r="Y365" i="2" s="1"/>
  <c r="Y367" i="2" s="1"/>
  <c r="Y369" i="2" s="1"/>
  <c r="Z355" i="2"/>
  <c r="Z357" i="2" s="1"/>
  <c r="Z359" i="2" s="1"/>
  <c r="Z361" i="2" s="1"/>
  <c r="Z363" i="2" s="1"/>
  <c r="Z365" i="2" s="1"/>
  <c r="Z367" i="2" s="1"/>
  <c r="Z369" i="2" s="1"/>
  <c r="AA355" i="2"/>
  <c r="AA357" i="2" s="1"/>
  <c r="AA359" i="2" s="1"/>
  <c r="AA361" i="2" s="1"/>
  <c r="AA363" i="2" s="1"/>
  <c r="AA365" i="2" s="1"/>
  <c r="AA367" i="2" s="1"/>
  <c r="AA369" i="2" s="1"/>
  <c r="AB355" i="2"/>
  <c r="AB357" i="2" s="1"/>
  <c r="AB359" i="2" s="1"/>
  <c r="AB361" i="2" s="1"/>
  <c r="AB363" i="2" s="1"/>
  <c r="AB365" i="2" s="1"/>
  <c r="AB367" i="2" s="1"/>
  <c r="AB369" i="2" s="1"/>
  <c r="AC355" i="2"/>
  <c r="AC357" i="2" s="1"/>
  <c r="AC359" i="2" s="1"/>
  <c r="AC361" i="2" s="1"/>
  <c r="AC363" i="2" s="1"/>
  <c r="AC365" i="2" s="1"/>
  <c r="AC367" i="2" s="1"/>
  <c r="AC369" i="2" s="1"/>
  <c r="AD355" i="2"/>
  <c r="AD357" i="2" s="1"/>
  <c r="AD359" i="2" s="1"/>
  <c r="AD361" i="2" s="1"/>
  <c r="AD363" i="2" s="1"/>
  <c r="AD365" i="2" s="1"/>
  <c r="AD367" i="2" s="1"/>
  <c r="AD369" i="2" s="1"/>
  <c r="AE355" i="2"/>
  <c r="AE357" i="2" s="1"/>
  <c r="AE359" i="2" s="1"/>
  <c r="AE361" i="2" s="1"/>
  <c r="AE363" i="2" s="1"/>
  <c r="AE365" i="2" s="1"/>
  <c r="AE367" i="2" s="1"/>
  <c r="AE369" i="2" s="1"/>
  <c r="AF355" i="2"/>
  <c r="AF357" i="2" s="1"/>
  <c r="AF359" i="2" s="1"/>
  <c r="AF361" i="2" s="1"/>
  <c r="AF363" i="2" s="1"/>
  <c r="AF365" i="2" s="1"/>
  <c r="AF367" i="2" s="1"/>
  <c r="AF369" i="2" s="1"/>
  <c r="AG355" i="2"/>
  <c r="AG357" i="2" s="1"/>
  <c r="AG359" i="2" s="1"/>
  <c r="AG361" i="2" s="1"/>
  <c r="AG363" i="2" s="1"/>
  <c r="AG365" i="2" s="1"/>
  <c r="AG367" i="2" s="1"/>
  <c r="AG369" i="2" s="1"/>
  <c r="AH355" i="2"/>
  <c r="AH357" i="2" s="1"/>
  <c r="AH359" i="2" s="1"/>
  <c r="AH361" i="2" s="1"/>
  <c r="AH363" i="2" s="1"/>
  <c r="AH365" i="2" s="1"/>
  <c r="AH367" i="2" s="1"/>
  <c r="AH369" i="2" s="1"/>
  <c r="AI355" i="2"/>
  <c r="AI357" i="2" s="1"/>
  <c r="AI359" i="2" s="1"/>
  <c r="AI361" i="2" s="1"/>
  <c r="AI363" i="2" s="1"/>
  <c r="AI365" i="2" s="1"/>
  <c r="AI367" i="2" s="1"/>
  <c r="AI369" i="2" s="1"/>
  <c r="P356" i="2"/>
  <c r="Q356" i="2"/>
  <c r="R356" i="2"/>
  <c r="S356" i="2"/>
  <c r="T356" i="2"/>
  <c r="U356" i="2"/>
  <c r="V356" i="2"/>
  <c r="W356" i="2"/>
  <c r="X356" i="2"/>
  <c r="Y356" i="2"/>
  <c r="Z356" i="2"/>
  <c r="AA356" i="2"/>
  <c r="AB356" i="2"/>
  <c r="AC356" i="2"/>
  <c r="AD356" i="2"/>
  <c r="AE356" i="2"/>
  <c r="AF356" i="2"/>
  <c r="AG356" i="2"/>
  <c r="AH356" i="2"/>
  <c r="AI356" i="2"/>
  <c r="J357" i="2"/>
  <c r="Q357" i="2"/>
  <c r="O358" i="2"/>
  <c r="P358" i="2"/>
  <c r="Q358" i="2"/>
  <c r="R358" i="2"/>
  <c r="S358" i="2"/>
  <c r="T358" i="2"/>
  <c r="U358" i="2"/>
  <c r="V358" i="2"/>
  <c r="W358" i="2"/>
  <c r="X358" i="2"/>
  <c r="Y358" i="2"/>
  <c r="Z358" i="2"/>
  <c r="AA358" i="2"/>
  <c r="AB358" i="2"/>
  <c r="AC358" i="2"/>
  <c r="AD358" i="2"/>
  <c r="AE358" i="2"/>
  <c r="AF358" i="2"/>
  <c r="AG358" i="2"/>
  <c r="AH358" i="2"/>
  <c r="AI358" i="2"/>
  <c r="O359" i="2"/>
  <c r="O360" i="2"/>
  <c r="P360" i="2"/>
  <c r="Q360" i="2"/>
  <c r="R360" i="2"/>
  <c r="S360" i="2"/>
  <c r="T360" i="2"/>
  <c r="U360" i="2"/>
  <c r="V360" i="2"/>
  <c r="W360" i="2"/>
  <c r="X360" i="2"/>
  <c r="Y360" i="2"/>
  <c r="Z360" i="2"/>
  <c r="AA360" i="2"/>
  <c r="AB360" i="2"/>
  <c r="AC360" i="2"/>
  <c r="AD360" i="2"/>
  <c r="AE360" i="2"/>
  <c r="AF360" i="2"/>
  <c r="AG360" i="2"/>
  <c r="AH360" i="2"/>
  <c r="AI360" i="2"/>
  <c r="O361" i="2"/>
  <c r="O362" i="2"/>
  <c r="P362" i="2"/>
  <c r="Q362" i="2"/>
  <c r="R362" i="2"/>
  <c r="S362" i="2"/>
  <c r="T362" i="2"/>
  <c r="U362" i="2"/>
  <c r="V362" i="2"/>
  <c r="W362" i="2"/>
  <c r="X362" i="2"/>
  <c r="Y362" i="2"/>
  <c r="Z362" i="2"/>
  <c r="AA362" i="2"/>
  <c r="AB362" i="2"/>
  <c r="AC362" i="2"/>
  <c r="AD362" i="2"/>
  <c r="AE362" i="2"/>
  <c r="AF362" i="2"/>
  <c r="AG362" i="2"/>
  <c r="AH362" i="2"/>
  <c r="AI362" i="2"/>
  <c r="O363" i="2"/>
  <c r="O364" i="2"/>
  <c r="P364" i="2"/>
  <c r="Q364" i="2"/>
  <c r="R364" i="2"/>
  <c r="S364" i="2"/>
  <c r="T364" i="2"/>
  <c r="U364" i="2"/>
  <c r="V364" i="2"/>
  <c r="W364" i="2"/>
  <c r="X364" i="2"/>
  <c r="Y364" i="2"/>
  <c r="Z364" i="2"/>
  <c r="AA364" i="2"/>
  <c r="AB364" i="2"/>
  <c r="AC364" i="2"/>
  <c r="AD364" i="2"/>
  <c r="AE364" i="2"/>
  <c r="AF364" i="2"/>
  <c r="AG364" i="2"/>
  <c r="AH364" i="2"/>
  <c r="AI364" i="2"/>
  <c r="O365" i="2"/>
  <c r="O366" i="2"/>
  <c r="P366" i="2"/>
  <c r="Q366" i="2"/>
  <c r="R366" i="2"/>
  <c r="S366" i="2"/>
  <c r="T366" i="2"/>
  <c r="U366" i="2"/>
  <c r="V366" i="2"/>
  <c r="W366" i="2"/>
  <c r="X366" i="2"/>
  <c r="Y366" i="2"/>
  <c r="Z366" i="2"/>
  <c r="AA366" i="2"/>
  <c r="AB366" i="2"/>
  <c r="AC366" i="2"/>
  <c r="AD366" i="2"/>
  <c r="AE366" i="2"/>
  <c r="AF366" i="2"/>
  <c r="AG366" i="2"/>
  <c r="AH366" i="2"/>
  <c r="AI366" i="2"/>
  <c r="O367" i="2"/>
  <c r="O368" i="2"/>
  <c r="P368" i="2"/>
  <c r="Q368" i="2"/>
  <c r="R368" i="2"/>
  <c r="S368" i="2"/>
  <c r="T368" i="2"/>
  <c r="U368" i="2"/>
  <c r="V368" i="2"/>
  <c r="W368" i="2"/>
  <c r="X368" i="2"/>
  <c r="Y368" i="2"/>
  <c r="Z368" i="2"/>
  <c r="AA368" i="2"/>
  <c r="AB368" i="2"/>
  <c r="AC368" i="2"/>
  <c r="AD368" i="2"/>
  <c r="AE368" i="2"/>
  <c r="AF368" i="2"/>
  <c r="AG368" i="2"/>
  <c r="AH368" i="2"/>
  <c r="AI368" i="2"/>
  <c r="O369" i="2"/>
  <c r="P376" i="2"/>
  <c r="P378" i="2" s="1"/>
  <c r="Q376" i="2"/>
  <c r="Q378" i="2" s="1"/>
  <c r="Q380" i="2" s="1"/>
  <c r="Q382" i="2" s="1"/>
  <c r="Q384" i="2" s="1"/>
  <c r="Q386" i="2" s="1"/>
  <c r="Q388" i="2" s="1"/>
  <c r="Q390" i="2" s="1"/>
  <c r="R376" i="2"/>
  <c r="R378" i="2" s="1"/>
  <c r="S376" i="2"/>
  <c r="S378" i="2" s="1"/>
  <c r="S380" i="2" s="1"/>
  <c r="S382" i="2" s="1"/>
  <c r="S384" i="2" s="1"/>
  <c r="S386" i="2" s="1"/>
  <c r="S388" i="2" s="1"/>
  <c r="S390" i="2" s="1"/>
  <c r="T376" i="2"/>
  <c r="T378" i="2" s="1"/>
  <c r="T380" i="2" s="1"/>
  <c r="T382" i="2" s="1"/>
  <c r="T384" i="2" s="1"/>
  <c r="T386" i="2" s="1"/>
  <c r="T388" i="2" s="1"/>
  <c r="T390" i="2" s="1"/>
  <c r="U376" i="2"/>
  <c r="U378" i="2" s="1"/>
  <c r="U380" i="2" s="1"/>
  <c r="U382" i="2" s="1"/>
  <c r="U384" i="2" s="1"/>
  <c r="U386" i="2" s="1"/>
  <c r="U388" i="2" s="1"/>
  <c r="U390" i="2" s="1"/>
  <c r="V376" i="2"/>
  <c r="V378" i="2" s="1"/>
  <c r="V380" i="2" s="1"/>
  <c r="V382" i="2" s="1"/>
  <c r="V384" i="2" s="1"/>
  <c r="V386" i="2" s="1"/>
  <c r="V388" i="2" s="1"/>
  <c r="V390" i="2" s="1"/>
  <c r="W376" i="2"/>
  <c r="W378" i="2" s="1"/>
  <c r="W380" i="2" s="1"/>
  <c r="W382" i="2" s="1"/>
  <c r="W384" i="2" s="1"/>
  <c r="W386" i="2" s="1"/>
  <c r="W388" i="2" s="1"/>
  <c r="W390" i="2" s="1"/>
  <c r="X376" i="2"/>
  <c r="X378" i="2" s="1"/>
  <c r="X380" i="2" s="1"/>
  <c r="X382" i="2" s="1"/>
  <c r="X384" i="2" s="1"/>
  <c r="X386" i="2" s="1"/>
  <c r="X388" i="2" s="1"/>
  <c r="X390" i="2" s="1"/>
  <c r="Y376" i="2"/>
  <c r="Y378" i="2" s="1"/>
  <c r="Y380" i="2" s="1"/>
  <c r="Y382" i="2" s="1"/>
  <c r="Y384" i="2" s="1"/>
  <c r="Y386" i="2" s="1"/>
  <c r="Y388" i="2" s="1"/>
  <c r="Y390" i="2" s="1"/>
  <c r="Z376" i="2"/>
  <c r="Z378" i="2" s="1"/>
  <c r="Z380" i="2" s="1"/>
  <c r="Z382" i="2" s="1"/>
  <c r="Z384" i="2" s="1"/>
  <c r="Z386" i="2" s="1"/>
  <c r="Z388" i="2" s="1"/>
  <c r="Z390" i="2" s="1"/>
  <c r="AA376" i="2"/>
  <c r="AA378" i="2" s="1"/>
  <c r="AB376" i="2"/>
  <c r="AB378" i="2" s="1"/>
  <c r="AB380" i="2" s="1"/>
  <c r="AB382" i="2" s="1"/>
  <c r="AB384" i="2" s="1"/>
  <c r="AB386" i="2" s="1"/>
  <c r="AB388" i="2" s="1"/>
  <c r="AB390" i="2" s="1"/>
  <c r="AC376" i="2"/>
  <c r="AC378" i="2" s="1"/>
  <c r="AC380" i="2" s="1"/>
  <c r="AC382" i="2" s="1"/>
  <c r="AC384" i="2" s="1"/>
  <c r="AC386" i="2" s="1"/>
  <c r="AC388" i="2" s="1"/>
  <c r="AC390" i="2" s="1"/>
  <c r="AD376" i="2"/>
  <c r="AD378" i="2" s="1"/>
  <c r="AD380" i="2" s="1"/>
  <c r="AD382" i="2" s="1"/>
  <c r="AD384" i="2" s="1"/>
  <c r="AD386" i="2" s="1"/>
  <c r="AD388" i="2" s="1"/>
  <c r="AD390" i="2" s="1"/>
  <c r="AE376" i="2"/>
  <c r="AE378" i="2" s="1"/>
  <c r="AE380" i="2" s="1"/>
  <c r="AE382" i="2" s="1"/>
  <c r="AE384" i="2" s="1"/>
  <c r="AE386" i="2" s="1"/>
  <c r="AE388" i="2" s="1"/>
  <c r="AE390" i="2" s="1"/>
  <c r="AF376" i="2"/>
  <c r="AF378" i="2" s="1"/>
  <c r="AF380" i="2" s="1"/>
  <c r="AF382" i="2" s="1"/>
  <c r="AF384" i="2" s="1"/>
  <c r="AF386" i="2" s="1"/>
  <c r="AF388" i="2" s="1"/>
  <c r="AF390" i="2" s="1"/>
  <c r="AG376" i="2"/>
  <c r="AG378" i="2" s="1"/>
  <c r="AG380" i="2" s="1"/>
  <c r="AG382" i="2" s="1"/>
  <c r="AG384" i="2" s="1"/>
  <c r="AG386" i="2" s="1"/>
  <c r="AG388" i="2" s="1"/>
  <c r="AG390" i="2" s="1"/>
  <c r="AH376" i="2"/>
  <c r="AH378" i="2" s="1"/>
  <c r="AH380" i="2" s="1"/>
  <c r="AI376" i="2"/>
  <c r="AI378" i="2" s="1"/>
  <c r="AI380" i="2" s="1"/>
  <c r="AI382" i="2" s="1"/>
  <c r="AI384" i="2" s="1"/>
  <c r="AI386" i="2" s="1"/>
  <c r="AI388" i="2" s="1"/>
  <c r="AI390" i="2" s="1"/>
  <c r="P377" i="2"/>
  <c r="Q377" i="2"/>
  <c r="R377" i="2"/>
  <c r="S377" i="2"/>
  <c r="T377" i="2"/>
  <c r="U377" i="2"/>
  <c r="V377" i="2"/>
  <c r="W377" i="2"/>
  <c r="X377" i="2"/>
  <c r="Y377" i="2"/>
  <c r="Z377" i="2"/>
  <c r="AA377" i="2"/>
  <c r="AB377" i="2"/>
  <c r="AC377" i="2"/>
  <c r="AD377" i="2"/>
  <c r="AE377" i="2"/>
  <c r="AF377" i="2"/>
  <c r="AG377" i="2"/>
  <c r="AH377" i="2"/>
  <c r="AI377" i="2"/>
  <c r="J378" i="2"/>
  <c r="O379" i="2"/>
  <c r="P379" i="2"/>
  <c r="Q379" i="2"/>
  <c r="R379" i="2"/>
  <c r="S379" i="2"/>
  <c r="T379" i="2"/>
  <c r="U379" i="2"/>
  <c r="V379" i="2"/>
  <c r="W379" i="2"/>
  <c r="X379" i="2"/>
  <c r="Y379" i="2"/>
  <c r="Z379" i="2"/>
  <c r="AA379" i="2"/>
  <c r="AB379" i="2"/>
  <c r="AC379" i="2"/>
  <c r="AD379" i="2"/>
  <c r="AE379" i="2"/>
  <c r="AF379" i="2"/>
  <c r="AG379" i="2"/>
  <c r="AH379" i="2"/>
  <c r="AI379" i="2"/>
  <c r="O380" i="2"/>
  <c r="AA380" i="2"/>
  <c r="AA382" i="2" s="1"/>
  <c r="AA384" i="2" s="1"/>
  <c r="AA386" i="2" s="1"/>
  <c r="AA388" i="2" s="1"/>
  <c r="AA390" i="2" s="1"/>
  <c r="O381" i="2"/>
  <c r="P381" i="2"/>
  <c r="Q381" i="2"/>
  <c r="R381" i="2"/>
  <c r="S381" i="2"/>
  <c r="T381" i="2"/>
  <c r="U381" i="2"/>
  <c r="V381" i="2"/>
  <c r="W381" i="2"/>
  <c r="X381" i="2"/>
  <c r="Y381" i="2"/>
  <c r="Z381" i="2"/>
  <c r="AA381" i="2"/>
  <c r="AB381" i="2"/>
  <c r="AC381" i="2"/>
  <c r="AD381" i="2"/>
  <c r="AE381" i="2"/>
  <c r="AF381" i="2"/>
  <c r="AG381" i="2"/>
  <c r="AH381" i="2"/>
  <c r="AI381" i="2"/>
  <c r="O382" i="2"/>
  <c r="AH382" i="2"/>
  <c r="AH384" i="2" s="1"/>
  <c r="AH386" i="2" s="1"/>
  <c r="AH388" i="2" s="1"/>
  <c r="AH390" i="2" s="1"/>
  <c r="O383" i="2"/>
  <c r="P383" i="2"/>
  <c r="Q383" i="2"/>
  <c r="R383" i="2"/>
  <c r="S383" i="2"/>
  <c r="T383" i="2"/>
  <c r="U383" i="2"/>
  <c r="V383" i="2"/>
  <c r="W383" i="2"/>
  <c r="X383" i="2"/>
  <c r="Y383" i="2"/>
  <c r="Z383" i="2"/>
  <c r="AA383" i="2"/>
  <c r="AB383" i="2"/>
  <c r="AC383" i="2"/>
  <c r="AD383" i="2"/>
  <c r="AE383" i="2"/>
  <c r="AF383" i="2"/>
  <c r="AG383" i="2"/>
  <c r="AH383" i="2"/>
  <c r="AI383" i="2"/>
  <c r="O384" i="2"/>
  <c r="O385" i="2"/>
  <c r="P385" i="2"/>
  <c r="Q385" i="2"/>
  <c r="R385" i="2"/>
  <c r="S385" i="2"/>
  <c r="T385" i="2"/>
  <c r="U385" i="2"/>
  <c r="V385" i="2"/>
  <c r="W385" i="2"/>
  <c r="X385" i="2"/>
  <c r="Y385" i="2"/>
  <c r="Z385" i="2"/>
  <c r="AA385" i="2"/>
  <c r="AB385" i="2"/>
  <c r="AC385" i="2"/>
  <c r="AD385" i="2"/>
  <c r="AE385" i="2"/>
  <c r="AF385" i="2"/>
  <c r="AG385" i="2"/>
  <c r="AH385" i="2"/>
  <c r="AI385" i="2"/>
  <c r="O386" i="2"/>
  <c r="O387" i="2"/>
  <c r="P387" i="2"/>
  <c r="Q387" i="2"/>
  <c r="R387" i="2"/>
  <c r="S387" i="2"/>
  <c r="T387" i="2"/>
  <c r="U387" i="2"/>
  <c r="V387" i="2"/>
  <c r="W387" i="2"/>
  <c r="X387" i="2"/>
  <c r="Y387" i="2"/>
  <c r="Z387" i="2"/>
  <c r="AA387" i="2"/>
  <c r="AB387" i="2"/>
  <c r="AC387" i="2"/>
  <c r="AD387" i="2"/>
  <c r="AE387" i="2"/>
  <c r="AF387" i="2"/>
  <c r="AG387" i="2"/>
  <c r="AH387" i="2"/>
  <c r="AI387" i="2"/>
  <c r="O388" i="2"/>
  <c r="O389" i="2"/>
  <c r="P389" i="2"/>
  <c r="Q389" i="2"/>
  <c r="R389" i="2"/>
  <c r="S389" i="2"/>
  <c r="T389" i="2"/>
  <c r="U389" i="2"/>
  <c r="V389" i="2"/>
  <c r="W389" i="2"/>
  <c r="X389" i="2"/>
  <c r="Y389" i="2"/>
  <c r="Z389" i="2"/>
  <c r="AA389" i="2"/>
  <c r="AB389" i="2"/>
  <c r="AC389" i="2"/>
  <c r="AD389" i="2"/>
  <c r="AE389" i="2"/>
  <c r="AF389" i="2"/>
  <c r="AG389" i="2"/>
  <c r="AH389" i="2"/>
  <c r="AI389" i="2"/>
  <c r="O390" i="2"/>
  <c r="P397" i="2"/>
  <c r="P399" i="2" s="1"/>
  <c r="Q397" i="2"/>
  <c r="Q399" i="2" s="1"/>
  <c r="Q401" i="2" s="1"/>
  <c r="R397" i="2"/>
  <c r="R399" i="2" s="1"/>
  <c r="R401" i="2" s="1"/>
  <c r="R403" i="2" s="1"/>
  <c r="R405" i="2" s="1"/>
  <c r="R407" i="2" s="1"/>
  <c r="R409" i="2" s="1"/>
  <c r="R411" i="2" s="1"/>
  <c r="S397" i="2"/>
  <c r="S399" i="2" s="1"/>
  <c r="S401" i="2" s="1"/>
  <c r="S403" i="2" s="1"/>
  <c r="S405" i="2" s="1"/>
  <c r="S407" i="2" s="1"/>
  <c r="S409" i="2" s="1"/>
  <c r="S411" i="2" s="1"/>
  <c r="T397" i="2"/>
  <c r="T399" i="2" s="1"/>
  <c r="T401" i="2" s="1"/>
  <c r="T403" i="2" s="1"/>
  <c r="T405" i="2" s="1"/>
  <c r="T407" i="2" s="1"/>
  <c r="T409" i="2" s="1"/>
  <c r="T411" i="2" s="1"/>
  <c r="U397" i="2"/>
  <c r="U399" i="2" s="1"/>
  <c r="U401" i="2" s="1"/>
  <c r="U403" i="2" s="1"/>
  <c r="U405" i="2" s="1"/>
  <c r="U407" i="2" s="1"/>
  <c r="U409" i="2" s="1"/>
  <c r="U411" i="2" s="1"/>
  <c r="V397" i="2"/>
  <c r="V399" i="2" s="1"/>
  <c r="V401" i="2" s="1"/>
  <c r="V403" i="2" s="1"/>
  <c r="V405" i="2" s="1"/>
  <c r="V407" i="2" s="1"/>
  <c r="V409" i="2" s="1"/>
  <c r="V411" i="2" s="1"/>
  <c r="W397" i="2"/>
  <c r="W399" i="2" s="1"/>
  <c r="W401" i="2" s="1"/>
  <c r="W403" i="2" s="1"/>
  <c r="W405" i="2" s="1"/>
  <c r="W407" i="2" s="1"/>
  <c r="W409" i="2" s="1"/>
  <c r="W411" i="2" s="1"/>
  <c r="X397" i="2"/>
  <c r="X399" i="2" s="1"/>
  <c r="X401" i="2" s="1"/>
  <c r="X403" i="2" s="1"/>
  <c r="X405" i="2" s="1"/>
  <c r="X407" i="2" s="1"/>
  <c r="X409" i="2" s="1"/>
  <c r="X411" i="2" s="1"/>
  <c r="Y397" i="2"/>
  <c r="Y399" i="2" s="1"/>
  <c r="Y401" i="2" s="1"/>
  <c r="Y403" i="2" s="1"/>
  <c r="Y405" i="2" s="1"/>
  <c r="Y407" i="2" s="1"/>
  <c r="Y409" i="2" s="1"/>
  <c r="Y411" i="2" s="1"/>
  <c r="Z397" i="2"/>
  <c r="Z399" i="2" s="1"/>
  <c r="Z401" i="2" s="1"/>
  <c r="Z403" i="2" s="1"/>
  <c r="Z405" i="2" s="1"/>
  <c r="Z407" i="2" s="1"/>
  <c r="Z409" i="2" s="1"/>
  <c r="Z411" i="2" s="1"/>
  <c r="AA397" i="2"/>
  <c r="AA399" i="2" s="1"/>
  <c r="AA401" i="2" s="1"/>
  <c r="AA403" i="2" s="1"/>
  <c r="AA405" i="2" s="1"/>
  <c r="AA407" i="2" s="1"/>
  <c r="AA409" i="2" s="1"/>
  <c r="AA411" i="2" s="1"/>
  <c r="AB397" i="2"/>
  <c r="AB399" i="2" s="1"/>
  <c r="AB401" i="2" s="1"/>
  <c r="AB403" i="2" s="1"/>
  <c r="AB405" i="2" s="1"/>
  <c r="AB407" i="2" s="1"/>
  <c r="AB409" i="2" s="1"/>
  <c r="AB411" i="2" s="1"/>
  <c r="AC397" i="2"/>
  <c r="AC399" i="2" s="1"/>
  <c r="AC401" i="2" s="1"/>
  <c r="AC403" i="2" s="1"/>
  <c r="AC405" i="2" s="1"/>
  <c r="AC407" i="2" s="1"/>
  <c r="AC409" i="2" s="1"/>
  <c r="AC411" i="2" s="1"/>
  <c r="AD397" i="2"/>
  <c r="AD399" i="2" s="1"/>
  <c r="AD401" i="2" s="1"/>
  <c r="AD403" i="2" s="1"/>
  <c r="AD405" i="2" s="1"/>
  <c r="AD407" i="2" s="1"/>
  <c r="AD409" i="2" s="1"/>
  <c r="AD411" i="2" s="1"/>
  <c r="AE397" i="2"/>
  <c r="AE399" i="2" s="1"/>
  <c r="AE401" i="2" s="1"/>
  <c r="AE403" i="2" s="1"/>
  <c r="AE405" i="2" s="1"/>
  <c r="AE407" i="2" s="1"/>
  <c r="AE409" i="2" s="1"/>
  <c r="AE411" i="2" s="1"/>
  <c r="AF397" i="2"/>
  <c r="AF399" i="2" s="1"/>
  <c r="AF401" i="2" s="1"/>
  <c r="AF403" i="2" s="1"/>
  <c r="AF405" i="2" s="1"/>
  <c r="AF407" i="2" s="1"/>
  <c r="AF409" i="2" s="1"/>
  <c r="AF411" i="2" s="1"/>
  <c r="AG397" i="2"/>
  <c r="AG399" i="2" s="1"/>
  <c r="AG401" i="2" s="1"/>
  <c r="AG403" i="2" s="1"/>
  <c r="AG405" i="2" s="1"/>
  <c r="AG407" i="2" s="1"/>
  <c r="AG409" i="2" s="1"/>
  <c r="AG411" i="2" s="1"/>
  <c r="AH397" i="2"/>
  <c r="AH399" i="2" s="1"/>
  <c r="AH401" i="2" s="1"/>
  <c r="AH403" i="2" s="1"/>
  <c r="AH405" i="2" s="1"/>
  <c r="AH407" i="2" s="1"/>
  <c r="AH409" i="2" s="1"/>
  <c r="AH411" i="2" s="1"/>
  <c r="AI397" i="2"/>
  <c r="AI399" i="2" s="1"/>
  <c r="AI401" i="2" s="1"/>
  <c r="AI403" i="2" s="1"/>
  <c r="AI405" i="2" s="1"/>
  <c r="AI407" i="2" s="1"/>
  <c r="AI409" i="2" s="1"/>
  <c r="AI411" i="2" s="1"/>
  <c r="P398" i="2"/>
  <c r="Q398" i="2"/>
  <c r="R398" i="2"/>
  <c r="S398" i="2"/>
  <c r="T398" i="2"/>
  <c r="U398" i="2"/>
  <c r="V398" i="2"/>
  <c r="W398" i="2"/>
  <c r="X398" i="2"/>
  <c r="Y398" i="2"/>
  <c r="Z398" i="2"/>
  <c r="AA398" i="2"/>
  <c r="AB398" i="2"/>
  <c r="AC398" i="2"/>
  <c r="AD398" i="2"/>
  <c r="AE398" i="2"/>
  <c r="AF398" i="2"/>
  <c r="AG398" i="2"/>
  <c r="AH398" i="2"/>
  <c r="AI398" i="2"/>
  <c r="J399" i="2"/>
  <c r="O400" i="2"/>
  <c r="P400" i="2"/>
  <c r="Q400" i="2"/>
  <c r="R400" i="2"/>
  <c r="S400" i="2"/>
  <c r="T400" i="2"/>
  <c r="U400" i="2"/>
  <c r="V400" i="2"/>
  <c r="W400" i="2"/>
  <c r="X400" i="2"/>
  <c r="Y400" i="2"/>
  <c r="Z400" i="2"/>
  <c r="AA400" i="2"/>
  <c r="AB400" i="2"/>
  <c r="AC400" i="2"/>
  <c r="AD400" i="2"/>
  <c r="AE400" i="2"/>
  <c r="AF400" i="2"/>
  <c r="AG400" i="2"/>
  <c r="AH400" i="2"/>
  <c r="AI400" i="2"/>
  <c r="O401" i="2"/>
  <c r="O402" i="2"/>
  <c r="P402" i="2"/>
  <c r="Q402" i="2"/>
  <c r="R402" i="2"/>
  <c r="S402" i="2"/>
  <c r="T402" i="2"/>
  <c r="U402" i="2"/>
  <c r="V402" i="2"/>
  <c r="W402" i="2"/>
  <c r="X402" i="2"/>
  <c r="Y402" i="2"/>
  <c r="Z402" i="2"/>
  <c r="AA402" i="2"/>
  <c r="AB402" i="2"/>
  <c r="AC402" i="2"/>
  <c r="AD402" i="2"/>
  <c r="AE402" i="2"/>
  <c r="AF402" i="2"/>
  <c r="AG402" i="2"/>
  <c r="AH402" i="2"/>
  <c r="AI402" i="2"/>
  <c r="O403" i="2"/>
  <c r="Q403" i="2"/>
  <c r="Q405" i="2" s="1"/>
  <c r="Q407" i="2" s="1"/>
  <c r="Q409" i="2" s="1"/>
  <c r="Q411" i="2" s="1"/>
  <c r="O404" i="2"/>
  <c r="P404" i="2"/>
  <c r="Q404" i="2"/>
  <c r="R404" i="2"/>
  <c r="S404" i="2"/>
  <c r="T404" i="2"/>
  <c r="U404" i="2"/>
  <c r="V404" i="2"/>
  <c r="W404" i="2"/>
  <c r="X404" i="2"/>
  <c r="Y404" i="2"/>
  <c r="Z404" i="2"/>
  <c r="AA404" i="2"/>
  <c r="AB404" i="2"/>
  <c r="AC404" i="2"/>
  <c r="AD404" i="2"/>
  <c r="AE404" i="2"/>
  <c r="AF404" i="2"/>
  <c r="AG404" i="2"/>
  <c r="AH404" i="2"/>
  <c r="AI404" i="2"/>
  <c r="O405" i="2"/>
  <c r="O406" i="2"/>
  <c r="P406" i="2"/>
  <c r="Q406" i="2"/>
  <c r="R406" i="2"/>
  <c r="S406" i="2"/>
  <c r="T406" i="2"/>
  <c r="U406" i="2"/>
  <c r="V406" i="2"/>
  <c r="W406" i="2"/>
  <c r="X406" i="2"/>
  <c r="Y406" i="2"/>
  <c r="Z406" i="2"/>
  <c r="AA406" i="2"/>
  <c r="AB406" i="2"/>
  <c r="AC406" i="2"/>
  <c r="AD406" i="2"/>
  <c r="AE406" i="2"/>
  <c r="AF406" i="2"/>
  <c r="AG406" i="2"/>
  <c r="AH406" i="2"/>
  <c r="AI406" i="2"/>
  <c r="O407" i="2"/>
  <c r="O408" i="2"/>
  <c r="P408" i="2"/>
  <c r="Q408" i="2"/>
  <c r="R408" i="2"/>
  <c r="S408" i="2"/>
  <c r="T408" i="2"/>
  <c r="U408" i="2"/>
  <c r="V408" i="2"/>
  <c r="W408" i="2"/>
  <c r="X408" i="2"/>
  <c r="Y408" i="2"/>
  <c r="Z408" i="2"/>
  <c r="AA408" i="2"/>
  <c r="AB408" i="2"/>
  <c r="AC408" i="2"/>
  <c r="AD408" i="2"/>
  <c r="AE408" i="2"/>
  <c r="AF408" i="2"/>
  <c r="AG408" i="2"/>
  <c r="AH408" i="2"/>
  <c r="AI408" i="2"/>
  <c r="O409" i="2"/>
  <c r="O410" i="2"/>
  <c r="P410" i="2"/>
  <c r="Q410" i="2"/>
  <c r="R410" i="2"/>
  <c r="S410" i="2"/>
  <c r="T410" i="2"/>
  <c r="U410" i="2"/>
  <c r="V410" i="2"/>
  <c r="W410" i="2"/>
  <c r="X410" i="2"/>
  <c r="Y410" i="2"/>
  <c r="Z410" i="2"/>
  <c r="AA410" i="2"/>
  <c r="AB410" i="2"/>
  <c r="AC410" i="2"/>
  <c r="AD410" i="2"/>
  <c r="AE410" i="2"/>
  <c r="AF410" i="2"/>
  <c r="AG410" i="2"/>
  <c r="AH410" i="2"/>
  <c r="AI410" i="2"/>
  <c r="O411" i="2"/>
  <c r="P418" i="2"/>
  <c r="P420" i="2" s="1"/>
  <c r="Q418" i="2"/>
  <c r="R418" i="2"/>
  <c r="S418" i="2"/>
  <c r="S420" i="2" s="1"/>
  <c r="S422" i="2" s="1"/>
  <c r="S424" i="2" s="1"/>
  <c r="S426" i="2" s="1"/>
  <c r="S428" i="2" s="1"/>
  <c r="S430" i="2" s="1"/>
  <c r="S432" i="2" s="1"/>
  <c r="T418" i="2"/>
  <c r="T420" i="2" s="1"/>
  <c r="T422" i="2" s="1"/>
  <c r="U418" i="2"/>
  <c r="U420" i="2" s="1"/>
  <c r="U422" i="2" s="1"/>
  <c r="U424" i="2" s="1"/>
  <c r="U426" i="2" s="1"/>
  <c r="U428" i="2" s="1"/>
  <c r="U430" i="2" s="1"/>
  <c r="U432" i="2" s="1"/>
  <c r="V418" i="2"/>
  <c r="V420" i="2" s="1"/>
  <c r="W418" i="2"/>
  <c r="W420" i="2" s="1"/>
  <c r="W422" i="2" s="1"/>
  <c r="W424" i="2" s="1"/>
  <c r="W426" i="2" s="1"/>
  <c r="W428" i="2" s="1"/>
  <c r="W430" i="2" s="1"/>
  <c r="W432" i="2" s="1"/>
  <c r="X418" i="2"/>
  <c r="X420" i="2" s="1"/>
  <c r="X422" i="2" s="1"/>
  <c r="X424" i="2" s="1"/>
  <c r="X426" i="2" s="1"/>
  <c r="X428" i="2" s="1"/>
  <c r="X430" i="2" s="1"/>
  <c r="X432" i="2" s="1"/>
  <c r="Y418" i="2"/>
  <c r="Y420" i="2" s="1"/>
  <c r="Y422" i="2" s="1"/>
  <c r="Y424" i="2" s="1"/>
  <c r="Y426" i="2" s="1"/>
  <c r="Y428" i="2" s="1"/>
  <c r="Y430" i="2" s="1"/>
  <c r="Y432" i="2" s="1"/>
  <c r="Z418" i="2"/>
  <c r="Z420" i="2" s="1"/>
  <c r="Z422" i="2" s="1"/>
  <c r="Z424" i="2" s="1"/>
  <c r="Z426" i="2" s="1"/>
  <c r="Z428" i="2" s="1"/>
  <c r="Z430" i="2" s="1"/>
  <c r="Z432" i="2" s="1"/>
  <c r="AA418" i="2"/>
  <c r="AA420" i="2" s="1"/>
  <c r="AA422" i="2" s="1"/>
  <c r="AA424" i="2" s="1"/>
  <c r="AA426" i="2" s="1"/>
  <c r="AA428" i="2" s="1"/>
  <c r="AA430" i="2" s="1"/>
  <c r="AA432" i="2" s="1"/>
  <c r="AB418" i="2"/>
  <c r="AB420" i="2" s="1"/>
  <c r="AB422" i="2" s="1"/>
  <c r="AB424" i="2" s="1"/>
  <c r="AB426" i="2" s="1"/>
  <c r="AB428" i="2" s="1"/>
  <c r="AB430" i="2" s="1"/>
  <c r="AB432" i="2" s="1"/>
  <c r="AC418" i="2"/>
  <c r="AC420" i="2" s="1"/>
  <c r="AD418" i="2"/>
  <c r="AD420" i="2" s="1"/>
  <c r="AD422" i="2" s="1"/>
  <c r="AD424" i="2" s="1"/>
  <c r="AD426" i="2" s="1"/>
  <c r="AD428" i="2" s="1"/>
  <c r="AD430" i="2" s="1"/>
  <c r="AD432" i="2" s="1"/>
  <c r="AE418" i="2"/>
  <c r="AE420" i="2" s="1"/>
  <c r="AE422" i="2" s="1"/>
  <c r="AE424" i="2" s="1"/>
  <c r="AE426" i="2" s="1"/>
  <c r="AE428" i="2" s="1"/>
  <c r="AE430" i="2" s="1"/>
  <c r="AE432" i="2" s="1"/>
  <c r="AF418" i="2"/>
  <c r="AF420" i="2" s="1"/>
  <c r="AF422" i="2" s="1"/>
  <c r="AF424" i="2" s="1"/>
  <c r="AF426" i="2" s="1"/>
  <c r="AF428" i="2" s="1"/>
  <c r="AF430" i="2" s="1"/>
  <c r="AF432" i="2" s="1"/>
  <c r="AG418" i="2"/>
  <c r="AG420" i="2" s="1"/>
  <c r="AG422" i="2" s="1"/>
  <c r="AG424" i="2" s="1"/>
  <c r="AG426" i="2" s="1"/>
  <c r="AG428" i="2" s="1"/>
  <c r="AG430" i="2" s="1"/>
  <c r="AG432" i="2" s="1"/>
  <c r="AH418" i="2"/>
  <c r="AH420" i="2" s="1"/>
  <c r="AH422" i="2" s="1"/>
  <c r="AH424" i="2" s="1"/>
  <c r="AH426" i="2" s="1"/>
  <c r="AH428" i="2" s="1"/>
  <c r="AH430" i="2" s="1"/>
  <c r="AH432" i="2" s="1"/>
  <c r="AI418" i="2"/>
  <c r="AI420" i="2" s="1"/>
  <c r="AI422" i="2" s="1"/>
  <c r="AI424" i="2" s="1"/>
  <c r="AI426" i="2" s="1"/>
  <c r="AI428" i="2" s="1"/>
  <c r="AI430" i="2" s="1"/>
  <c r="AI432" i="2" s="1"/>
  <c r="P419" i="2"/>
  <c r="Q419" i="2"/>
  <c r="R419" i="2"/>
  <c r="S419" i="2"/>
  <c r="T419" i="2"/>
  <c r="U419" i="2"/>
  <c r="V419" i="2"/>
  <c r="W419" i="2"/>
  <c r="X419" i="2"/>
  <c r="Y419" i="2"/>
  <c r="Z419" i="2"/>
  <c r="AA419" i="2"/>
  <c r="AB419" i="2"/>
  <c r="AC419" i="2"/>
  <c r="AD419" i="2"/>
  <c r="AE419" i="2"/>
  <c r="AF419" i="2"/>
  <c r="AG419" i="2"/>
  <c r="AH419" i="2"/>
  <c r="AI419" i="2"/>
  <c r="J420" i="2"/>
  <c r="Q420" i="2"/>
  <c r="Q422" i="2" s="1"/>
  <c r="Q424" i="2" s="1"/>
  <c r="Q426" i="2" s="1"/>
  <c r="Q428" i="2" s="1"/>
  <c r="Q430" i="2" s="1"/>
  <c r="Q432" i="2" s="1"/>
  <c r="R420" i="2"/>
  <c r="R422" i="2" s="1"/>
  <c r="R424" i="2" s="1"/>
  <c r="R426" i="2" s="1"/>
  <c r="R428" i="2" s="1"/>
  <c r="R430" i="2" s="1"/>
  <c r="R432" i="2" s="1"/>
  <c r="O421" i="2"/>
  <c r="P421" i="2"/>
  <c r="Q421" i="2"/>
  <c r="R421" i="2"/>
  <c r="S421" i="2"/>
  <c r="T421" i="2"/>
  <c r="U421" i="2"/>
  <c r="V421" i="2"/>
  <c r="W421" i="2"/>
  <c r="X421" i="2"/>
  <c r="Y421" i="2"/>
  <c r="Z421" i="2"/>
  <c r="AA421" i="2"/>
  <c r="AB421" i="2"/>
  <c r="AC421" i="2"/>
  <c r="AD421" i="2"/>
  <c r="AE421" i="2"/>
  <c r="AF421" i="2"/>
  <c r="AG421" i="2"/>
  <c r="AH421" i="2"/>
  <c r="AI421" i="2"/>
  <c r="O422" i="2"/>
  <c r="AC422" i="2"/>
  <c r="AC424" i="2" s="1"/>
  <c r="AC426" i="2" s="1"/>
  <c r="AC428" i="2" s="1"/>
  <c r="AC430" i="2" s="1"/>
  <c r="AC432" i="2" s="1"/>
  <c r="O423" i="2"/>
  <c r="P423" i="2"/>
  <c r="Q423" i="2"/>
  <c r="R423" i="2"/>
  <c r="S423" i="2"/>
  <c r="T423" i="2"/>
  <c r="U423" i="2"/>
  <c r="V423" i="2"/>
  <c r="W423" i="2"/>
  <c r="X423" i="2"/>
  <c r="Y423" i="2"/>
  <c r="Z423" i="2"/>
  <c r="AA423" i="2"/>
  <c r="AB423" i="2"/>
  <c r="AC423" i="2"/>
  <c r="AD423" i="2"/>
  <c r="AE423" i="2"/>
  <c r="AF423" i="2"/>
  <c r="AG423" i="2"/>
  <c r="AH423" i="2"/>
  <c r="AI423" i="2"/>
  <c r="O424" i="2"/>
  <c r="T424" i="2"/>
  <c r="T426" i="2" s="1"/>
  <c r="T428" i="2" s="1"/>
  <c r="T430" i="2" s="1"/>
  <c r="T432" i="2" s="1"/>
  <c r="O425" i="2"/>
  <c r="P425" i="2"/>
  <c r="Q425" i="2"/>
  <c r="R425" i="2"/>
  <c r="S425" i="2"/>
  <c r="T425" i="2"/>
  <c r="U425" i="2"/>
  <c r="V425" i="2"/>
  <c r="W425" i="2"/>
  <c r="X425" i="2"/>
  <c r="Y425" i="2"/>
  <c r="Z425" i="2"/>
  <c r="AA425" i="2"/>
  <c r="AB425" i="2"/>
  <c r="AC425" i="2"/>
  <c r="AD425" i="2"/>
  <c r="AE425" i="2"/>
  <c r="AF425" i="2"/>
  <c r="AG425" i="2"/>
  <c r="AH425" i="2"/>
  <c r="AI425" i="2"/>
  <c r="O426" i="2"/>
  <c r="O427" i="2"/>
  <c r="P427" i="2"/>
  <c r="Q427" i="2"/>
  <c r="R427" i="2"/>
  <c r="S427" i="2"/>
  <c r="T427" i="2"/>
  <c r="U427" i="2"/>
  <c r="V427" i="2"/>
  <c r="W427" i="2"/>
  <c r="X427" i="2"/>
  <c r="Y427" i="2"/>
  <c r="Z427" i="2"/>
  <c r="AA427" i="2"/>
  <c r="AB427" i="2"/>
  <c r="AC427" i="2"/>
  <c r="AD427" i="2"/>
  <c r="AE427" i="2"/>
  <c r="AF427" i="2"/>
  <c r="AG427" i="2"/>
  <c r="AH427" i="2"/>
  <c r="AI427" i="2"/>
  <c r="O428" i="2"/>
  <c r="O429" i="2"/>
  <c r="P429" i="2"/>
  <c r="Q429" i="2"/>
  <c r="R429" i="2"/>
  <c r="S429" i="2"/>
  <c r="T429" i="2"/>
  <c r="U429" i="2"/>
  <c r="V429" i="2"/>
  <c r="W429" i="2"/>
  <c r="X429" i="2"/>
  <c r="Y429" i="2"/>
  <c r="Z429" i="2"/>
  <c r="AA429" i="2"/>
  <c r="AB429" i="2"/>
  <c r="AC429" i="2"/>
  <c r="AD429" i="2"/>
  <c r="AE429" i="2"/>
  <c r="AF429" i="2"/>
  <c r="AG429" i="2"/>
  <c r="AH429" i="2"/>
  <c r="AI429" i="2"/>
  <c r="O430" i="2"/>
  <c r="O431" i="2"/>
  <c r="P431" i="2"/>
  <c r="Q431" i="2"/>
  <c r="R431" i="2"/>
  <c r="S431" i="2"/>
  <c r="T431" i="2"/>
  <c r="U431" i="2"/>
  <c r="V431" i="2"/>
  <c r="W431" i="2"/>
  <c r="X431" i="2"/>
  <c r="Y431" i="2"/>
  <c r="Z431" i="2"/>
  <c r="AA431" i="2"/>
  <c r="AB431" i="2"/>
  <c r="AC431" i="2"/>
  <c r="AD431" i="2"/>
  <c r="AE431" i="2"/>
  <c r="AF431" i="2"/>
  <c r="AG431" i="2"/>
  <c r="AH431" i="2"/>
  <c r="AI431" i="2"/>
  <c r="O432" i="2"/>
  <c r="P439" i="2"/>
  <c r="P441" i="2" s="1"/>
  <c r="P443" i="2" s="1"/>
  <c r="Q439" i="2"/>
  <c r="Q441" i="2" s="1"/>
  <c r="Q443" i="2" s="1"/>
  <c r="Q445" i="2" s="1"/>
  <c r="Q447" i="2" s="1"/>
  <c r="Q449" i="2" s="1"/>
  <c r="Q451" i="2" s="1"/>
  <c r="Q453" i="2" s="1"/>
  <c r="R439" i="2"/>
  <c r="R441" i="2" s="1"/>
  <c r="S439" i="2"/>
  <c r="S441" i="2" s="1"/>
  <c r="S443" i="2" s="1"/>
  <c r="S445" i="2" s="1"/>
  <c r="S447" i="2" s="1"/>
  <c r="S449" i="2" s="1"/>
  <c r="S451" i="2" s="1"/>
  <c r="S453" i="2" s="1"/>
  <c r="T439" i="2"/>
  <c r="T441" i="2" s="1"/>
  <c r="T443" i="2" s="1"/>
  <c r="T445" i="2" s="1"/>
  <c r="T447" i="2" s="1"/>
  <c r="T449" i="2" s="1"/>
  <c r="T451" i="2" s="1"/>
  <c r="T453" i="2" s="1"/>
  <c r="U439" i="2"/>
  <c r="U441" i="2" s="1"/>
  <c r="U443" i="2" s="1"/>
  <c r="U445" i="2" s="1"/>
  <c r="U447" i="2" s="1"/>
  <c r="U449" i="2" s="1"/>
  <c r="U451" i="2" s="1"/>
  <c r="U453" i="2" s="1"/>
  <c r="V439" i="2"/>
  <c r="V441" i="2" s="1"/>
  <c r="V443" i="2" s="1"/>
  <c r="V445" i="2" s="1"/>
  <c r="V447" i="2" s="1"/>
  <c r="V449" i="2" s="1"/>
  <c r="V451" i="2" s="1"/>
  <c r="V453" i="2" s="1"/>
  <c r="W439" i="2"/>
  <c r="W441" i="2" s="1"/>
  <c r="W443" i="2" s="1"/>
  <c r="W445" i="2" s="1"/>
  <c r="W447" i="2" s="1"/>
  <c r="W449" i="2" s="1"/>
  <c r="W451" i="2" s="1"/>
  <c r="W453" i="2" s="1"/>
  <c r="X439" i="2"/>
  <c r="X441" i="2" s="1"/>
  <c r="X443" i="2" s="1"/>
  <c r="X445" i="2" s="1"/>
  <c r="X447" i="2" s="1"/>
  <c r="X449" i="2" s="1"/>
  <c r="X451" i="2" s="1"/>
  <c r="X453" i="2" s="1"/>
  <c r="Y439" i="2"/>
  <c r="Y441" i="2" s="1"/>
  <c r="Y443" i="2" s="1"/>
  <c r="Y445" i="2" s="1"/>
  <c r="Y447" i="2" s="1"/>
  <c r="Y449" i="2" s="1"/>
  <c r="Y451" i="2" s="1"/>
  <c r="Y453" i="2" s="1"/>
  <c r="Z439" i="2"/>
  <c r="Z441" i="2" s="1"/>
  <c r="Z443" i="2" s="1"/>
  <c r="Z445" i="2" s="1"/>
  <c r="Z447" i="2" s="1"/>
  <c r="Z449" i="2" s="1"/>
  <c r="Z451" i="2" s="1"/>
  <c r="Z453" i="2" s="1"/>
  <c r="AA439" i="2"/>
  <c r="AA441" i="2" s="1"/>
  <c r="AA443" i="2" s="1"/>
  <c r="AA445" i="2" s="1"/>
  <c r="AA447" i="2" s="1"/>
  <c r="AA449" i="2" s="1"/>
  <c r="AA451" i="2" s="1"/>
  <c r="AA453" i="2" s="1"/>
  <c r="AB439" i="2"/>
  <c r="AB441" i="2" s="1"/>
  <c r="AB443" i="2" s="1"/>
  <c r="AB445" i="2" s="1"/>
  <c r="AB447" i="2" s="1"/>
  <c r="AB449" i="2" s="1"/>
  <c r="AB451" i="2" s="1"/>
  <c r="AB453" i="2" s="1"/>
  <c r="AC439" i="2"/>
  <c r="AC441" i="2" s="1"/>
  <c r="AC443" i="2" s="1"/>
  <c r="AC445" i="2" s="1"/>
  <c r="AC447" i="2" s="1"/>
  <c r="AC449" i="2" s="1"/>
  <c r="AC451" i="2" s="1"/>
  <c r="AC453" i="2" s="1"/>
  <c r="AD439" i="2"/>
  <c r="AD441" i="2" s="1"/>
  <c r="AD443" i="2" s="1"/>
  <c r="AD445" i="2" s="1"/>
  <c r="AD447" i="2" s="1"/>
  <c r="AD449" i="2" s="1"/>
  <c r="AD451" i="2" s="1"/>
  <c r="AD453" i="2" s="1"/>
  <c r="AE439" i="2"/>
  <c r="AE441" i="2" s="1"/>
  <c r="AE443" i="2" s="1"/>
  <c r="AE445" i="2" s="1"/>
  <c r="AE447" i="2" s="1"/>
  <c r="AE449" i="2" s="1"/>
  <c r="AE451" i="2" s="1"/>
  <c r="AE453" i="2" s="1"/>
  <c r="AF439" i="2"/>
  <c r="AF441" i="2" s="1"/>
  <c r="AF443" i="2" s="1"/>
  <c r="AF445" i="2" s="1"/>
  <c r="AF447" i="2" s="1"/>
  <c r="AF449" i="2" s="1"/>
  <c r="AF451" i="2" s="1"/>
  <c r="AF453" i="2" s="1"/>
  <c r="AG439" i="2"/>
  <c r="AG441" i="2" s="1"/>
  <c r="AG443" i="2" s="1"/>
  <c r="AG445" i="2" s="1"/>
  <c r="AG447" i="2" s="1"/>
  <c r="AG449" i="2" s="1"/>
  <c r="AG451" i="2" s="1"/>
  <c r="AG453" i="2" s="1"/>
  <c r="AH439" i="2"/>
  <c r="AH441" i="2" s="1"/>
  <c r="AH443" i="2" s="1"/>
  <c r="AH445" i="2" s="1"/>
  <c r="AH447" i="2" s="1"/>
  <c r="AH449" i="2" s="1"/>
  <c r="AH451" i="2" s="1"/>
  <c r="AH453" i="2" s="1"/>
  <c r="AI439" i="2"/>
  <c r="AI441" i="2" s="1"/>
  <c r="AI443" i="2" s="1"/>
  <c r="AI445" i="2" s="1"/>
  <c r="AI447" i="2" s="1"/>
  <c r="AI449" i="2" s="1"/>
  <c r="AI451" i="2" s="1"/>
  <c r="AI453" i="2" s="1"/>
  <c r="P440" i="2"/>
  <c r="Q440" i="2"/>
  <c r="R440" i="2"/>
  <c r="S440" i="2"/>
  <c r="T440" i="2"/>
  <c r="U440" i="2"/>
  <c r="V440" i="2"/>
  <c r="W440" i="2"/>
  <c r="X440" i="2"/>
  <c r="Y440" i="2"/>
  <c r="Z440" i="2"/>
  <c r="AA440" i="2"/>
  <c r="AB440" i="2"/>
  <c r="AC440" i="2"/>
  <c r="AD440" i="2"/>
  <c r="AE440" i="2"/>
  <c r="AF440" i="2"/>
  <c r="AG440" i="2"/>
  <c r="AH440" i="2"/>
  <c r="AI440" i="2"/>
  <c r="J441" i="2"/>
  <c r="O442" i="2"/>
  <c r="P442" i="2"/>
  <c r="Q442" i="2"/>
  <c r="R442" i="2"/>
  <c r="S442" i="2"/>
  <c r="T442" i="2"/>
  <c r="U442" i="2"/>
  <c r="V442" i="2"/>
  <c r="W442" i="2"/>
  <c r="X442" i="2"/>
  <c r="Y442" i="2"/>
  <c r="Z442" i="2"/>
  <c r="AA442" i="2"/>
  <c r="AB442" i="2"/>
  <c r="AC442" i="2"/>
  <c r="AD442" i="2"/>
  <c r="AE442" i="2"/>
  <c r="AF442" i="2"/>
  <c r="AG442" i="2"/>
  <c r="AH442" i="2"/>
  <c r="AI442" i="2"/>
  <c r="O443" i="2"/>
  <c r="O444" i="2"/>
  <c r="P444" i="2"/>
  <c r="Q444" i="2"/>
  <c r="R444" i="2"/>
  <c r="S444" i="2"/>
  <c r="T444" i="2"/>
  <c r="U444" i="2"/>
  <c r="V444" i="2"/>
  <c r="W444" i="2"/>
  <c r="X444" i="2"/>
  <c r="Y444" i="2"/>
  <c r="Z444" i="2"/>
  <c r="AA444" i="2"/>
  <c r="AB444" i="2"/>
  <c r="AC444" i="2"/>
  <c r="AD444" i="2"/>
  <c r="AE444" i="2"/>
  <c r="AF444" i="2"/>
  <c r="AG444" i="2"/>
  <c r="AH444" i="2"/>
  <c r="AI444" i="2"/>
  <c r="O445" i="2"/>
  <c r="O446" i="2"/>
  <c r="P446" i="2"/>
  <c r="Q446" i="2"/>
  <c r="R446" i="2"/>
  <c r="S446" i="2"/>
  <c r="T446" i="2"/>
  <c r="U446" i="2"/>
  <c r="V446" i="2"/>
  <c r="W446" i="2"/>
  <c r="X446" i="2"/>
  <c r="Y446" i="2"/>
  <c r="Z446" i="2"/>
  <c r="AA446" i="2"/>
  <c r="AB446" i="2"/>
  <c r="AC446" i="2"/>
  <c r="AD446" i="2"/>
  <c r="AE446" i="2"/>
  <c r="AF446" i="2"/>
  <c r="AG446" i="2"/>
  <c r="AH446" i="2"/>
  <c r="AI446" i="2"/>
  <c r="O447" i="2"/>
  <c r="O448" i="2"/>
  <c r="P448" i="2"/>
  <c r="Q448" i="2"/>
  <c r="R448" i="2"/>
  <c r="S448" i="2"/>
  <c r="T448" i="2"/>
  <c r="U448" i="2"/>
  <c r="V448" i="2"/>
  <c r="W448" i="2"/>
  <c r="X448" i="2"/>
  <c r="Y448" i="2"/>
  <c r="Z448" i="2"/>
  <c r="AA448" i="2"/>
  <c r="AB448" i="2"/>
  <c r="AC448" i="2"/>
  <c r="AD448" i="2"/>
  <c r="AE448" i="2"/>
  <c r="AF448" i="2"/>
  <c r="AG448" i="2"/>
  <c r="AH448" i="2"/>
  <c r="AI448" i="2"/>
  <c r="O449" i="2"/>
  <c r="O450" i="2"/>
  <c r="P450" i="2"/>
  <c r="Q450" i="2"/>
  <c r="R450" i="2"/>
  <c r="S450" i="2"/>
  <c r="T450" i="2"/>
  <c r="U450" i="2"/>
  <c r="V450" i="2"/>
  <c r="W450" i="2"/>
  <c r="X450" i="2"/>
  <c r="Y450" i="2"/>
  <c r="Z450" i="2"/>
  <c r="AA450" i="2"/>
  <c r="AB450" i="2"/>
  <c r="AC450" i="2"/>
  <c r="AD450" i="2"/>
  <c r="AE450" i="2"/>
  <c r="AF450" i="2"/>
  <c r="AG450" i="2"/>
  <c r="AH450" i="2"/>
  <c r="AI450" i="2"/>
  <c r="O451" i="2"/>
  <c r="O452" i="2"/>
  <c r="P452" i="2"/>
  <c r="Q452" i="2"/>
  <c r="R452" i="2"/>
  <c r="S452" i="2"/>
  <c r="T452" i="2"/>
  <c r="U452" i="2"/>
  <c r="V452" i="2"/>
  <c r="W452" i="2"/>
  <c r="X452" i="2"/>
  <c r="Y452" i="2"/>
  <c r="Z452" i="2"/>
  <c r="AA452" i="2"/>
  <c r="AB452" i="2"/>
  <c r="AC452" i="2"/>
  <c r="AD452" i="2"/>
  <c r="AE452" i="2"/>
  <c r="AF452" i="2"/>
  <c r="AG452" i="2"/>
  <c r="AH452" i="2"/>
  <c r="AI452" i="2"/>
  <c r="O453" i="2"/>
  <c r="P460" i="2"/>
  <c r="P462" i="2" s="1"/>
  <c r="Q460" i="2"/>
  <c r="Q462" i="2" s="1"/>
  <c r="Q464" i="2" s="1"/>
  <c r="Q466" i="2" s="1"/>
  <c r="Q468" i="2" s="1"/>
  <c r="Q470" i="2" s="1"/>
  <c r="Q472" i="2" s="1"/>
  <c r="Q474" i="2" s="1"/>
  <c r="R460" i="2"/>
  <c r="R462" i="2" s="1"/>
  <c r="R464" i="2" s="1"/>
  <c r="R466" i="2" s="1"/>
  <c r="R468" i="2" s="1"/>
  <c r="R470" i="2" s="1"/>
  <c r="R472" i="2" s="1"/>
  <c r="R474" i="2" s="1"/>
  <c r="S460" i="2"/>
  <c r="S462" i="2" s="1"/>
  <c r="S464" i="2" s="1"/>
  <c r="S466" i="2" s="1"/>
  <c r="S468" i="2" s="1"/>
  <c r="S470" i="2" s="1"/>
  <c r="S472" i="2" s="1"/>
  <c r="S474" i="2" s="1"/>
  <c r="T460" i="2"/>
  <c r="T462" i="2" s="1"/>
  <c r="T464" i="2" s="1"/>
  <c r="T466" i="2" s="1"/>
  <c r="T468" i="2" s="1"/>
  <c r="T470" i="2" s="1"/>
  <c r="T472" i="2" s="1"/>
  <c r="T474" i="2" s="1"/>
  <c r="U460" i="2"/>
  <c r="U462" i="2" s="1"/>
  <c r="U464" i="2" s="1"/>
  <c r="U466" i="2" s="1"/>
  <c r="U468" i="2" s="1"/>
  <c r="U470" i="2" s="1"/>
  <c r="U472" i="2" s="1"/>
  <c r="U474" i="2" s="1"/>
  <c r="V460" i="2"/>
  <c r="V462" i="2" s="1"/>
  <c r="V464" i="2" s="1"/>
  <c r="V466" i="2" s="1"/>
  <c r="V468" i="2" s="1"/>
  <c r="V470" i="2" s="1"/>
  <c r="V472" i="2" s="1"/>
  <c r="V474" i="2" s="1"/>
  <c r="W460" i="2"/>
  <c r="W462" i="2" s="1"/>
  <c r="W464" i="2" s="1"/>
  <c r="W466" i="2" s="1"/>
  <c r="W468" i="2" s="1"/>
  <c r="W470" i="2" s="1"/>
  <c r="W472" i="2" s="1"/>
  <c r="W474" i="2" s="1"/>
  <c r="X460" i="2"/>
  <c r="X462" i="2" s="1"/>
  <c r="X464" i="2" s="1"/>
  <c r="X466" i="2" s="1"/>
  <c r="X468" i="2" s="1"/>
  <c r="X470" i="2" s="1"/>
  <c r="X472" i="2" s="1"/>
  <c r="X474" i="2" s="1"/>
  <c r="Y460" i="2"/>
  <c r="Y462" i="2" s="1"/>
  <c r="Y464" i="2" s="1"/>
  <c r="Y466" i="2" s="1"/>
  <c r="Y468" i="2" s="1"/>
  <c r="Y470" i="2" s="1"/>
  <c r="Y472" i="2" s="1"/>
  <c r="Y474" i="2" s="1"/>
  <c r="Z460" i="2"/>
  <c r="Z462" i="2" s="1"/>
  <c r="Z464" i="2" s="1"/>
  <c r="Z466" i="2" s="1"/>
  <c r="Z468" i="2" s="1"/>
  <c r="Z470" i="2" s="1"/>
  <c r="Z472" i="2" s="1"/>
  <c r="Z474" i="2" s="1"/>
  <c r="AA460" i="2"/>
  <c r="AA462" i="2" s="1"/>
  <c r="AA464" i="2" s="1"/>
  <c r="AA466" i="2" s="1"/>
  <c r="AA468" i="2" s="1"/>
  <c r="AA470" i="2" s="1"/>
  <c r="AA472" i="2" s="1"/>
  <c r="AA474" i="2" s="1"/>
  <c r="AB460" i="2"/>
  <c r="AB462" i="2" s="1"/>
  <c r="AB464" i="2" s="1"/>
  <c r="AB466" i="2" s="1"/>
  <c r="AB468" i="2" s="1"/>
  <c r="AB470" i="2" s="1"/>
  <c r="AB472" i="2" s="1"/>
  <c r="AB474" i="2" s="1"/>
  <c r="AC460" i="2"/>
  <c r="AC462" i="2" s="1"/>
  <c r="AC464" i="2" s="1"/>
  <c r="AC466" i="2" s="1"/>
  <c r="AC468" i="2" s="1"/>
  <c r="AC470" i="2" s="1"/>
  <c r="AC472" i="2" s="1"/>
  <c r="AC474" i="2" s="1"/>
  <c r="AD460" i="2"/>
  <c r="AD462" i="2" s="1"/>
  <c r="AD464" i="2" s="1"/>
  <c r="AD466" i="2" s="1"/>
  <c r="AD468" i="2" s="1"/>
  <c r="AD470" i="2" s="1"/>
  <c r="AD472" i="2" s="1"/>
  <c r="AD474" i="2" s="1"/>
  <c r="AE460" i="2"/>
  <c r="AE462" i="2" s="1"/>
  <c r="AE464" i="2" s="1"/>
  <c r="AE466" i="2" s="1"/>
  <c r="AE468" i="2" s="1"/>
  <c r="AE470" i="2" s="1"/>
  <c r="AE472" i="2" s="1"/>
  <c r="AE474" i="2" s="1"/>
  <c r="AF460" i="2"/>
  <c r="AF462" i="2" s="1"/>
  <c r="AF464" i="2" s="1"/>
  <c r="AF466" i="2" s="1"/>
  <c r="AF468" i="2" s="1"/>
  <c r="AF470" i="2" s="1"/>
  <c r="AF472" i="2" s="1"/>
  <c r="AF474" i="2" s="1"/>
  <c r="AG460" i="2"/>
  <c r="AG462" i="2" s="1"/>
  <c r="AG464" i="2" s="1"/>
  <c r="AG466" i="2" s="1"/>
  <c r="AG468" i="2" s="1"/>
  <c r="AG470" i="2" s="1"/>
  <c r="AG472" i="2" s="1"/>
  <c r="AG474" i="2" s="1"/>
  <c r="AH460" i="2"/>
  <c r="AH462" i="2" s="1"/>
  <c r="AH464" i="2" s="1"/>
  <c r="AH466" i="2" s="1"/>
  <c r="AH468" i="2" s="1"/>
  <c r="AH470" i="2" s="1"/>
  <c r="AH472" i="2" s="1"/>
  <c r="AH474" i="2" s="1"/>
  <c r="AI460" i="2"/>
  <c r="AI462" i="2" s="1"/>
  <c r="AI464" i="2" s="1"/>
  <c r="AI466" i="2" s="1"/>
  <c r="AI468" i="2" s="1"/>
  <c r="AI470" i="2" s="1"/>
  <c r="AI472" i="2" s="1"/>
  <c r="AI474" i="2" s="1"/>
  <c r="P461" i="2"/>
  <c r="Q461" i="2"/>
  <c r="R461" i="2"/>
  <c r="S461" i="2"/>
  <c r="T461" i="2"/>
  <c r="U461" i="2"/>
  <c r="V461" i="2"/>
  <c r="W461" i="2"/>
  <c r="X461" i="2"/>
  <c r="Y461" i="2"/>
  <c r="Z461" i="2"/>
  <c r="AA461" i="2"/>
  <c r="AB461" i="2"/>
  <c r="AC461" i="2"/>
  <c r="AD461" i="2"/>
  <c r="AE461" i="2"/>
  <c r="AF461" i="2"/>
  <c r="AG461" i="2"/>
  <c r="AH461" i="2"/>
  <c r="AI461" i="2"/>
  <c r="J462" i="2"/>
  <c r="O463" i="2"/>
  <c r="P463" i="2"/>
  <c r="Q463" i="2"/>
  <c r="R463" i="2"/>
  <c r="S463" i="2"/>
  <c r="T463" i="2"/>
  <c r="U463" i="2"/>
  <c r="V463" i="2"/>
  <c r="W463" i="2"/>
  <c r="X463" i="2"/>
  <c r="Y463" i="2"/>
  <c r="Z463" i="2"/>
  <c r="AA463" i="2"/>
  <c r="AB463" i="2"/>
  <c r="AC463" i="2"/>
  <c r="AD463" i="2"/>
  <c r="AE463" i="2"/>
  <c r="AF463" i="2"/>
  <c r="AG463" i="2"/>
  <c r="AH463" i="2"/>
  <c r="AI463" i="2"/>
  <c r="O464" i="2"/>
  <c r="O465" i="2"/>
  <c r="P465" i="2"/>
  <c r="Q465" i="2"/>
  <c r="R465" i="2"/>
  <c r="S465" i="2"/>
  <c r="T465" i="2"/>
  <c r="U465" i="2"/>
  <c r="V465" i="2"/>
  <c r="W465" i="2"/>
  <c r="X465" i="2"/>
  <c r="Y465" i="2"/>
  <c r="Z465" i="2"/>
  <c r="AA465" i="2"/>
  <c r="AB465" i="2"/>
  <c r="AC465" i="2"/>
  <c r="AD465" i="2"/>
  <c r="AE465" i="2"/>
  <c r="AF465" i="2"/>
  <c r="AG465" i="2"/>
  <c r="AH465" i="2"/>
  <c r="AI465" i="2"/>
  <c r="O466" i="2"/>
  <c r="O467" i="2"/>
  <c r="P467" i="2"/>
  <c r="Q467" i="2"/>
  <c r="R467" i="2"/>
  <c r="S467" i="2"/>
  <c r="T467" i="2"/>
  <c r="U467" i="2"/>
  <c r="V467" i="2"/>
  <c r="W467" i="2"/>
  <c r="X467" i="2"/>
  <c r="Y467" i="2"/>
  <c r="Z467" i="2"/>
  <c r="AA467" i="2"/>
  <c r="AB467" i="2"/>
  <c r="AC467" i="2"/>
  <c r="AD467" i="2"/>
  <c r="AE467" i="2"/>
  <c r="AF467" i="2"/>
  <c r="AG467" i="2"/>
  <c r="AH467" i="2"/>
  <c r="AI467" i="2"/>
  <c r="O468" i="2"/>
  <c r="O469" i="2"/>
  <c r="P469" i="2"/>
  <c r="Q469" i="2"/>
  <c r="R469" i="2"/>
  <c r="S469" i="2"/>
  <c r="T469" i="2"/>
  <c r="U469" i="2"/>
  <c r="V469" i="2"/>
  <c r="W469" i="2"/>
  <c r="X469" i="2"/>
  <c r="Y469" i="2"/>
  <c r="Z469" i="2"/>
  <c r="AA469" i="2"/>
  <c r="AB469" i="2"/>
  <c r="AC469" i="2"/>
  <c r="AD469" i="2"/>
  <c r="AE469" i="2"/>
  <c r="AF469" i="2"/>
  <c r="AG469" i="2"/>
  <c r="AH469" i="2"/>
  <c r="AI469" i="2"/>
  <c r="O470" i="2"/>
  <c r="O471" i="2"/>
  <c r="P471" i="2"/>
  <c r="Q471" i="2"/>
  <c r="R471" i="2"/>
  <c r="S471" i="2"/>
  <c r="T471" i="2"/>
  <c r="U471" i="2"/>
  <c r="V471" i="2"/>
  <c r="W471" i="2"/>
  <c r="X471" i="2"/>
  <c r="Y471" i="2"/>
  <c r="Z471" i="2"/>
  <c r="AA471" i="2"/>
  <c r="AB471" i="2"/>
  <c r="AC471" i="2"/>
  <c r="AD471" i="2"/>
  <c r="AE471" i="2"/>
  <c r="AF471" i="2"/>
  <c r="AG471" i="2"/>
  <c r="AH471" i="2"/>
  <c r="AI471" i="2"/>
  <c r="O472" i="2"/>
  <c r="O473" i="2"/>
  <c r="P473" i="2"/>
  <c r="Q473" i="2"/>
  <c r="R473" i="2"/>
  <c r="S473" i="2"/>
  <c r="T473" i="2"/>
  <c r="U473" i="2"/>
  <c r="V473" i="2"/>
  <c r="W473" i="2"/>
  <c r="X473" i="2"/>
  <c r="Y473" i="2"/>
  <c r="Z473" i="2"/>
  <c r="AA473" i="2"/>
  <c r="AB473" i="2"/>
  <c r="AC473" i="2"/>
  <c r="AD473" i="2"/>
  <c r="AE473" i="2"/>
  <c r="AF473" i="2"/>
  <c r="AG473" i="2"/>
  <c r="AH473" i="2"/>
  <c r="AI473" i="2"/>
  <c r="O474" i="2"/>
  <c r="P481" i="2"/>
  <c r="P483" i="2" s="1"/>
  <c r="Q481" i="2"/>
  <c r="Q483" i="2" s="1"/>
  <c r="Q485" i="2" s="1"/>
  <c r="R481" i="2"/>
  <c r="R483" i="2" s="1"/>
  <c r="S481" i="2"/>
  <c r="S483" i="2" s="1"/>
  <c r="T481" i="2"/>
  <c r="T483" i="2" s="1"/>
  <c r="T485" i="2" s="1"/>
  <c r="T487" i="2" s="1"/>
  <c r="U481" i="2"/>
  <c r="U483" i="2" s="1"/>
  <c r="U485" i="2" s="1"/>
  <c r="U487" i="2" s="1"/>
  <c r="U489" i="2" s="1"/>
  <c r="U491" i="2" s="1"/>
  <c r="U493" i="2" s="1"/>
  <c r="U495" i="2" s="1"/>
  <c r="V481" i="2"/>
  <c r="V483" i="2" s="1"/>
  <c r="V485" i="2" s="1"/>
  <c r="V487" i="2" s="1"/>
  <c r="V489" i="2" s="1"/>
  <c r="V491" i="2" s="1"/>
  <c r="V493" i="2" s="1"/>
  <c r="V495" i="2" s="1"/>
  <c r="W481" i="2"/>
  <c r="W483" i="2" s="1"/>
  <c r="W485" i="2" s="1"/>
  <c r="W487" i="2" s="1"/>
  <c r="W489" i="2" s="1"/>
  <c r="W491" i="2" s="1"/>
  <c r="W493" i="2" s="1"/>
  <c r="W495" i="2" s="1"/>
  <c r="X481" i="2"/>
  <c r="X483" i="2" s="1"/>
  <c r="X485" i="2" s="1"/>
  <c r="X487" i="2" s="1"/>
  <c r="X489" i="2" s="1"/>
  <c r="X491" i="2" s="1"/>
  <c r="X493" i="2" s="1"/>
  <c r="X495" i="2" s="1"/>
  <c r="Y481" i="2"/>
  <c r="Y483" i="2" s="1"/>
  <c r="Y485" i="2" s="1"/>
  <c r="Y487" i="2" s="1"/>
  <c r="Y489" i="2" s="1"/>
  <c r="Y491" i="2" s="1"/>
  <c r="Y493" i="2" s="1"/>
  <c r="Y495" i="2" s="1"/>
  <c r="Z481" i="2"/>
  <c r="Z483" i="2" s="1"/>
  <c r="Z485" i="2" s="1"/>
  <c r="Z487" i="2" s="1"/>
  <c r="Z489" i="2" s="1"/>
  <c r="Z491" i="2" s="1"/>
  <c r="Z493" i="2" s="1"/>
  <c r="Z495" i="2" s="1"/>
  <c r="AA481" i="2"/>
  <c r="AA483" i="2" s="1"/>
  <c r="AA485" i="2" s="1"/>
  <c r="AA487" i="2" s="1"/>
  <c r="AA489" i="2" s="1"/>
  <c r="AA491" i="2" s="1"/>
  <c r="AA493" i="2" s="1"/>
  <c r="AA495" i="2" s="1"/>
  <c r="AB481" i="2"/>
  <c r="AB483" i="2" s="1"/>
  <c r="AB485" i="2" s="1"/>
  <c r="AB487" i="2" s="1"/>
  <c r="AB489" i="2" s="1"/>
  <c r="AB491" i="2" s="1"/>
  <c r="AB493" i="2" s="1"/>
  <c r="AB495" i="2" s="1"/>
  <c r="AC481" i="2"/>
  <c r="AC483" i="2" s="1"/>
  <c r="AC485" i="2" s="1"/>
  <c r="AC487" i="2" s="1"/>
  <c r="AC489" i="2" s="1"/>
  <c r="AC491" i="2" s="1"/>
  <c r="AC493" i="2" s="1"/>
  <c r="AC495" i="2" s="1"/>
  <c r="AD481" i="2"/>
  <c r="AD483" i="2" s="1"/>
  <c r="AD485" i="2" s="1"/>
  <c r="AD487" i="2" s="1"/>
  <c r="AD489" i="2" s="1"/>
  <c r="AD491" i="2" s="1"/>
  <c r="AD493" i="2" s="1"/>
  <c r="AD495" i="2" s="1"/>
  <c r="AE481" i="2"/>
  <c r="AE483" i="2" s="1"/>
  <c r="AE485" i="2" s="1"/>
  <c r="AE487" i="2" s="1"/>
  <c r="AE489" i="2" s="1"/>
  <c r="AE491" i="2" s="1"/>
  <c r="AE493" i="2" s="1"/>
  <c r="AE495" i="2" s="1"/>
  <c r="AF481" i="2"/>
  <c r="AF483" i="2" s="1"/>
  <c r="AF485" i="2" s="1"/>
  <c r="AF487" i="2" s="1"/>
  <c r="AF489" i="2" s="1"/>
  <c r="AF491" i="2" s="1"/>
  <c r="AF493" i="2" s="1"/>
  <c r="AF495" i="2" s="1"/>
  <c r="AG481" i="2"/>
  <c r="AG483" i="2" s="1"/>
  <c r="AG485" i="2" s="1"/>
  <c r="AG487" i="2" s="1"/>
  <c r="AG489" i="2" s="1"/>
  <c r="AG491" i="2" s="1"/>
  <c r="AG493" i="2" s="1"/>
  <c r="AG495" i="2" s="1"/>
  <c r="AH481" i="2"/>
  <c r="AH483" i="2" s="1"/>
  <c r="AH485" i="2" s="1"/>
  <c r="AH487" i="2" s="1"/>
  <c r="AH489" i="2" s="1"/>
  <c r="AH491" i="2" s="1"/>
  <c r="AH493" i="2" s="1"/>
  <c r="AH495" i="2" s="1"/>
  <c r="AI481" i="2"/>
  <c r="AI483" i="2" s="1"/>
  <c r="AI485" i="2" s="1"/>
  <c r="AI487" i="2" s="1"/>
  <c r="AI489" i="2" s="1"/>
  <c r="AI491" i="2" s="1"/>
  <c r="AI493" i="2" s="1"/>
  <c r="AI495" i="2" s="1"/>
  <c r="P482" i="2"/>
  <c r="Q482" i="2"/>
  <c r="R482" i="2"/>
  <c r="S482" i="2"/>
  <c r="T482" i="2"/>
  <c r="U482" i="2"/>
  <c r="V482" i="2"/>
  <c r="W482" i="2"/>
  <c r="X482" i="2"/>
  <c r="Y482" i="2"/>
  <c r="Z482" i="2"/>
  <c r="AA482" i="2"/>
  <c r="AB482" i="2"/>
  <c r="AC482" i="2"/>
  <c r="AD482" i="2"/>
  <c r="AE482" i="2"/>
  <c r="AF482" i="2"/>
  <c r="AG482" i="2"/>
  <c r="AH482" i="2"/>
  <c r="AI482" i="2"/>
  <c r="J483" i="2"/>
  <c r="O484" i="2"/>
  <c r="P484" i="2"/>
  <c r="Q484" i="2"/>
  <c r="R484" i="2"/>
  <c r="S484" i="2"/>
  <c r="T484" i="2"/>
  <c r="U484" i="2"/>
  <c r="V484" i="2"/>
  <c r="W484" i="2"/>
  <c r="X484" i="2"/>
  <c r="Y484" i="2"/>
  <c r="Z484" i="2"/>
  <c r="AA484" i="2"/>
  <c r="AB484" i="2"/>
  <c r="AC484" i="2"/>
  <c r="AD484" i="2"/>
  <c r="AE484" i="2"/>
  <c r="AF484" i="2"/>
  <c r="AG484" i="2"/>
  <c r="AH484" i="2"/>
  <c r="AI484" i="2"/>
  <c r="O485" i="2"/>
  <c r="O486" i="2"/>
  <c r="P486" i="2"/>
  <c r="Q486" i="2"/>
  <c r="R486" i="2"/>
  <c r="S486" i="2"/>
  <c r="T486" i="2"/>
  <c r="U486" i="2"/>
  <c r="V486" i="2"/>
  <c r="W486" i="2"/>
  <c r="X486" i="2"/>
  <c r="Y486" i="2"/>
  <c r="Z486" i="2"/>
  <c r="AA486" i="2"/>
  <c r="AB486" i="2"/>
  <c r="AC486" i="2"/>
  <c r="AD486" i="2"/>
  <c r="AE486" i="2"/>
  <c r="AF486" i="2"/>
  <c r="AG486" i="2"/>
  <c r="AH486" i="2"/>
  <c r="AI486" i="2"/>
  <c r="O487" i="2"/>
  <c r="Q487" i="2"/>
  <c r="Q489" i="2" s="1"/>
  <c r="Q491" i="2" s="1"/>
  <c r="Q493" i="2" s="1"/>
  <c r="Q495" i="2" s="1"/>
  <c r="O488" i="2"/>
  <c r="P488" i="2"/>
  <c r="Q488" i="2"/>
  <c r="R488" i="2"/>
  <c r="S488" i="2"/>
  <c r="T488" i="2"/>
  <c r="U488" i="2"/>
  <c r="V488" i="2"/>
  <c r="W488" i="2"/>
  <c r="X488" i="2"/>
  <c r="Y488" i="2"/>
  <c r="Z488" i="2"/>
  <c r="AA488" i="2"/>
  <c r="AB488" i="2"/>
  <c r="AC488" i="2"/>
  <c r="AD488" i="2"/>
  <c r="AE488" i="2"/>
  <c r="AF488" i="2"/>
  <c r="AG488" i="2"/>
  <c r="AH488" i="2"/>
  <c r="AI488" i="2"/>
  <c r="O489" i="2"/>
  <c r="T489" i="2"/>
  <c r="T491" i="2" s="1"/>
  <c r="T493" i="2" s="1"/>
  <c r="T495" i="2" s="1"/>
  <c r="O490" i="2"/>
  <c r="P490" i="2"/>
  <c r="Q490" i="2"/>
  <c r="R490" i="2"/>
  <c r="S490" i="2"/>
  <c r="T490" i="2"/>
  <c r="U490" i="2"/>
  <c r="V490" i="2"/>
  <c r="W490" i="2"/>
  <c r="X490" i="2"/>
  <c r="Y490" i="2"/>
  <c r="Z490" i="2"/>
  <c r="AA490" i="2"/>
  <c r="AB490" i="2"/>
  <c r="AC490" i="2"/>
  <c r="AD490" i="2"/>
  <c r="AE490" i="2"/>
  <c r="AF490" i="2"/>
  <c r="AG490" i="2"/>
  <c r="AH490" i="2"/>
  <c r="AI490" i="2"/>
  <c r="O491" i="2"/>
  <c r="O492" i="2"/>
  <c r="P492" i="2"/>
  <c r="Q492" i="2"/>
  <c r="R492" i="2"/>
  <c r="S492" i="2"/>
  <c r="T492" i="2"/>
  <c r="U492" i="2"/>
  <c r="V492" i="2"/>
  <c r="W492" i="2"/>
  <c r="X492" i="2"/>
  <c r="Y492" i="2"/>
  <c r="Z492" i="2"/>
  <c r="AA492" i="2"/>
  <c r="AB492" i="2"/>
  <c r="AC492" i="2"/>
  <c r="AD492" i="2"/>
  <c r="AE492" i="2"/>
  <c r="AF492" i="2"/>
  <c r="AG492" i="2"/>
  <c r="AH492" i="2"/>
  <c r="AI492" i="2"/>
  <c r="O493" i="2"/>
  <c r="O494" i="2"/>
  <c r="P494" i="2"/>
  <c r="Q494" i="2"/>
  <c r="R494" i="2"/>
  <c r="S494" i="2"/>
  <c r="T494" i="2"/>
  <c r="U494" i="2"/>
  <c r="V494" i="2"/>
  <c r="W494" i="2"/>
  <c r="X494" i="2"/>
  <c r="Y494" i="2"/>
  <c r="Z494" i="2"/>
  <c r="AA494" i="2"/>
  <c r="AB494" i="2"/>
  <c r="AC494" i="2"/>
  <c r="AD494" i="2"/>
  <c r="AE494" i="2"/>
  <c r="AF494" i="2"/>
  <c r="AG494" i="2"/>
  <c r="AH494" i="2"/>
  <c r="AI494" i="2"/>
  <c r="O495" i="2"/>
  <c r="P502" i="2"/>
  <c r="P504" i="2" s="1"/>
  <c r="Q502" i="2"/>
  <c r="R502" i="2"/>
  <c r="S502" i="2"/>
  <c r="S504" i="2" s="1"/>
  <c r="T502" i="2"/>
  <c r="T504" i="2" s="1"/>
  <c r="T506" i="2" s="1"/>
  <c r="T508" i="2" s="1"/>
  <c r="T510" i="2" s="1"/>
  <c r="T512" i="2" s="1"/>
  <c r="T514" i="2" s="1"/>
  <c r="T516" i="2" s="1"/>
  <c r="U502" i="2"/>
  <c r="U504" i="2" s="1"/>
  <c r="U506" i="2" s="1"/>
  <c r="U508" i="2" s="1"/>
  <c r="U510" i="2" s="1"/>
  <c r="U512" i="2" s="1"/>
  <c r="U514" i="2" s="1"/>
  <c r="U516" i="2" s="1"/>
  <c r="V502" i="2"/>
  <c r="V504" i="2" s="1"/>
  <c r="V506" i="2" s="1"/>
  <c r="V508" i="2" s="1"/>
  <c r="V510" i="2" s="1"/>
  <c r="V512" i="2" s="1"/>
  <c r="V514" i="2" s="1"/>
  <c r="V516" i="2" s="1"/>
  <c r="W502" i="2"/>
  <c r="W504" i="2" s="1"/>
  <c r="W506" i="2" s="1"/>
  <c r="W508" i="2" s="1"/>
  <c r="W510" i="2" s="1"/>
  <c r="W512" i="2" s="1"/>
  <c r="W514" i="2" s="1"/>
  <c r="W516" i="2" s="1"/>
  <c r="X502" i="2"/>
  <c r="X504" i="2" s="1"/>
  <c r="X506" i="2" s="1"/>
  <c r="X508" i="2" s="1"/>
  <c r="X510" i="2" s="1"/>
  <c r="X512" i="2" s="1"/>
  <c r="X514" i="2" s="1"/>
  <c r="X516" i="2" s="1"/>
  <c r="Y502" i="2"/>
  <c r="Y504" i="2" s="1"/>
  <c r="Y506" i="2" s="1"/>
  <c r="Y508" i="2" s="1"/>
  <c r="Y510" i="2" s="1"/>
  <c r="Y512" i="2" s="1"/>
  <c r="Y514" i="2" s="1"/>
  <c r="Y516" i="2" s="1"/>
  <c r="Z502" i="2"/>
  <c r="Z504" i="2" s="1"/>
  <c r="Z506" i="2" s="1"/>
  <c r="Z508" i="2" s="1"/>
  <c r="Z510" i="2" s="1"/>
  <c r="Z512" i="2" s="1"/>
  <c r="Z514" i="2" s="1"/>
  <c r="Z516" i="2" s="1"/>
  <c r="AA502" i="2"/>
  <c r="AA504" i="2" s="1"/>
  <c r="AA506" i="2" s="1"/>
  <c r="AA508" i="2" s="1"/>
  <c r="AA510" i="2" s="1"/>
  <c r="AA512" i="2" s="1"/>
  <c r="AA514" i="2" s="1"/>
  <c r="AA516" i="2" s="1"/>
  <c r="AB502" i="2"/>
  <c r="AB504" i="2" s="1"/>
  <c r="AB506" i="2" s="1"/>
  <c r="AB508" i="2" s="1"/>
  <c r="AB510" i="2" s="1"/>
  <c r="AB512" i="2" s="1"/>
  <c r="AB514" i="2" s="1"/>
  <c r="AB516" i="2" s="1"/>
  <c r="AC502" i="2"/>
  <c r="AC504" i="2" s="1"/>
  <c r="AC506" i="2" s="1"/>
  <c r="AC508" i="2" s="1"/>
  <c r="AC510" i="2" s="1"/>
  <c r="AC512" i="2" s="1"/>
  <c r="AC514" i="2" s="1"/>
  <c r="AC516" i="2" s="1"/>
  <c r="AD502" i="2"/>
  <c r="AD504" i="2" s="1"/>
  <c r="AD506" i="2" s="1"/>
  <c r="AD508" i="2" s="1"/>
  <c r="AD510" i="2" s="1"/>
  <c r="AD512" i="2" s="1"/>
  <c r="AD514" i="2" s="1"/>
  <c r="AD516" i="2" s="1"/>
  <c r="AE502" i="2"/>
  <c r="AE504" i="2" s="1"/>
  <c r="AE506" i="2" s="1"/>
  <c r="AE508" i="2" s="1"/>
  <c r="AE510" i="2" s="1"/>
  <c r="AE512" i="2" s="1"/>
  <c r="AE514" i="2" s="1"/>
  <c r="AE516" i="2" s="1"/>
  <c r="AF502" i="2"/>
  <c r="AF504" i="2" s="1"/>
  <c r="AF506" i="2" s="1"/>
  <c r="AF508" i="2" s="1"/>
  <c r="AF510" i="2" s="1"/>
  <c r="AF512" i="2" s="1"/>
  <c r="AF514" i="2" s="1"/>
  <c r="AF516" i="2" s="1"/>
  <c r="AG502" i="2"/>
  <c r="AG504" i="2" s="1"/>
  <c r="AG506" i="2" s="1"/>
  <c r="AG508" i="2" s="1"/>
  <c r="AG510" i="2" s="1"/>
  <c r="AG512" i="2" s="1"/>
  <c r="AG514" i="2" s="1"/>
  <c r="AG516" i="2" s="1"/>
  <c r="AH502" i="2"/>
  <c r="AH504" i="2" s="1"/>
  <c r="AH506" i="2" s="1"/>
  <c r="AH508" i="2" s="1"/>
  <c r="AH510" i="2" s="1"/>
  <c r="AH512" i="2" s="1"/>
  <c r="AH514" i="2" s="1"/>
  <c r="AH516" i="2" s="1"/>
  <c r="AI502" i="2"/>
  <c r="AI504" i="2" s="1"/>
  <c r="AI506" i="2" s="1"/>
  <c r="AI508" i="2" s="1"/>
  <c r="AI510" i="2" s="1"/>
  <c r="AI512" i="2" s="1"/>
  <c r="AI514" i="2" s="1"/>
  <c r="AI516" i="2" s="1"/>
  <c r="P503" i="2"/>
  <c r="Q503" i="2"/>
  <c r="R503" i="2"/>
  <c r="S503" i="2"/>
  <c r="T503" i="2"/>
  <c r="U503" i="2"/>
  <c r="V503" i="2"/>
  <c r="W503" i="2"/>
  <c r="X503" i="2"/>
  <c r="Y503" i="2"/>
  <c r="Z503" i="2"/>
  <c r="AA503" i="2"/>
  <c r="AB503" i="2"/>
  <c r="AC503" i="2"/>
  <c r="AD503" i="2"/>
  <c r="AE503" i="2"/>
  <c r="AF503" i="2"/>
  <c r="AG503" i="2"/>
  <c r="AH503" i="2"/>
  <c r="AI503" i="2"/>
  <c r="J504" i="2"/>
  <c r="Q504" i="2"/>
  <c r="Q506" i="2" s="1"/>
  <c r="Q508" i="2" s="1"/>
  <c r="Q510" i="2" s="1"/>
  <c r="Q512" i="2" s="1"/>
  <c r="Q514" i="2" s="1"/>
  <c r="Q516" i="2" s="1"/>
  <c r="R504" i="2"/>
  <c r="R506" i="2" s="1"/>
  <c r="R508" i="2" s="1"/>
  <c r="R510" i="2" s="1"/>
  <c r="R512" i="2" s="1"/>
  <c r="R514" i="2" s="1"/>
  <c r="R516" i="2" s="1"/>
  <c r="O505" i="2"/>
  <c r="P505" i="2"/>
  <c r="Q505" i="2"/>
  <c r="R505" i="2"/>
  <c r="S505" i="2"/>
  <c r="T505" i="2"/>
  <c r="U505" i="2"/>
  <c r="V505" i="2"/>
  <c r="W505" i="2"/>
  <c r="X505" i="2"/>
  <c r="Y505" i="2"/>
  <c r="Z505" i="2"/>
  <c r="AA505" i="2"/>
  <c r="AB505" i="2"/>
  <c r="AC505" i="2"/>
  <c r="AD505" i="2"/>
  <c r="AE505" i="2"/>
  <c r="AF505" i="2"/>
  <c r="AG505" i="2"/>
  <c r="AH505" i="2"/>
  <c r="AI505" i="2"/>
  <c r="O506" i="2"/>
  <c r="O507" i="2"/>
  <c r="P507" i="2"/>
  <c r="Q507" i="2"/>
  <c r="R507" i="2"/>
  <c r="S507" i="2"/>
  <c r="T507" i="2"/>
  <c r="U507" i="2"/>
  <c r="V507" i="2"/>
  <c r="W507" i="2"/>
  <c r="X507" i="2"/>
  <c r="Y507" i="2"/>
  <c r="Z507" i="2"/>
  <c r="AA507" i="2"/>
  <c r="AB507" i="2"/>
  <c r="AC507" i="2"/>
  <c r="AD507" i="2"/>
  <c r="AE507" i="2"/>
  <c r="AF507" i="2"/>
  <c r="AG507" i="2"/>
  <c r="AH507" i="2"/>
  <c r="AI507" i="2"/>
  <c r="O508" i="2"/>
  <c r="O509" i="2"/>
  <c r="P509" i="2"/>
  <c r="Q509" i="2"/>
  <c r="R509" i="2"/>
  <c r="S509" i="2"/>
  <c r="T509" i="2"/>
  <c r="U509" i="2"/>
  <c r="V509" i="2"/>
  <c r="W509" i="2"/>
  <c r="X509" i="2"/>
  <c r="Y509" i="2"/>
  <c r="Z509" i="2"/>
  <c r="AA509" i="2"/>
  <c r="AB509" i="2"/>
  <c r="AC509" i="2"/>
  <c r="AD509" i="2"/>
  <c r="AE509" i="2"/>
  <c r="AF509" i="2"/>
  <c r="AG509" i="2"/>
  <c r="AH509" i="2"/>
  <c r="AI509" i="2"/>
  <c r="O510" i="2"/>
  <c r="O511" i="2"/>
  <c r="P511" i="2"/>
  <c r="Q511" i="2"/>
  <c r="R511" i="2"/>
  <c r="S511" i="2"/>
  <c r="T511" i="2"/>
  <c r="U511" i="2"/>
  <c r="V511" i="2"/>
  <c r="W511" i="2"/>
  <c r="X511" i="2"/>
  <c r="Y511" i="2"/>
  <c r="Z511" i="2"/>
  <c r="AA511" i="2"/>
  <c r="AB511" i="2"/>
  <c r="AC511" i="2"/>
  <c r="AD511" i="2"/>
  <c r="AE511" i="2"/>
  <c r="AF511" i="2"/>
  <c r="AG511" i="2"/>
  <c r="AH511" i="2"/>
  <c r="AI511" i="2"/>
  <c r="O512" i="2"/>
  <c r="O513" i="2"/>
  <c r="P513" i="2"/>
  <c r="Q513" i="2"/>
  <c r="R513" i="2"/>
  <c r="S513" i="2"/>
  <c r="T513" i="2"/>
  <c r="U513" i="2"/>
  <c r="V513" i="2"/>
  <c r="W513" i="2"/>
  <c r="X513" i="2"/>
  <c r="Y513" i="2"/>
  <c r="Z513" i="2"/>
  <c r="AA513" i="2"/>
  <c r="AB513" i="2"/>
  <c r="AC513" i="2"/>
  <c r="AD513" i="2"/>
  <c r="AE513" i="2"/>
  <c r="AF513" i="2"/>
  <c r="AG513" i="2"/>
  <c r="AH513" i="2"/>
  <c r="AI513" i="2"/>
  <c r="O514" i="2"/>
  <c r="O515" i="2"/>
  <c r="P515" i="2"/>
  <c r="Q515" i="2"/>
  <c r="R515" i="2"/>
  <c r="S515" i="2"/>
  <c r="T515" i="2"/>
  <c r="U515" i="2"/>
  <c r="V515" i="2"/>
  <c r="W515" i="2"/>
  <c r="X515" i="2"/>
  <c r="Y515" i="2"/>
  <c r="Z515" i="2"/>
  <c r="AA515" i="2"/>
  <c r="AB515" i="2"/>
  <c r="AC515" i="2"/>
  <c r="AD515" i="2"/>
  <c r="AE515" i="2"/>
  <c r="AF515" i="2"/>
  <c r="AG515" i="2"/>
  <c r="AH515" i="2"/>
  <c r="AI515" i="2"/>
  <c r="O516" i="2"/>
  <c r="P523" i="2"/>
  <c r="P525" i="2" s="1"/>
  <c r="P527" i="2" s="1"/>
  <c r="Q523" i="2"/>
  <c r="Q525" i="2" s="1"/>
  <c r="R523" i="2"/>
  <c r="R525" i="2" s="1"/>
  <c r="R527" i="2" s="1"/>
  <c r="R529" i="2" s="1"/>
  <c r="R531" i="2" s="1"/>
  <c r="R533" i="2" s="1"/>
  <c r="R535" i="2" s="1"/>
  <c r="R537" i="2" s="1"/>
  <c r="S523" i="2"/>
  <c r="S525" i="2" s="1"/>
  <c r="S527" i="2" s="1"/>
  <c r="S529" i="2" s="1"/>
  <c r="S531" i="2" s="1"/>
  <c r="S533" i="2" s="1"/>
  <c r="S535" i="2" s="1"/>
  <c r="S537" i="2" s="1"/>
  <c r="T523" i="2"/>
  <c r="T525" i="2" s="1"/>
  <c r="T527" i="2" s="1"/>
  <c r="T529" i="2" s="1"/>
  <c r="T531" i="2" s="1"/>
  <c r="T533" i="2" s="1"/>
  <c r="T535" i="2" s="1"/>
  <c r="T537" i="2" s="1"/>
  <c r="U523" i="2"/>
  <c r="V523" i="2"/>
  <c r="V525" i="2" s="1"/>
  <c r="V527" i="2" s="1"/>
  <c r="V529" i="2" s="1"/>
  <c r="V531" i="2" s="1"/>
  <c r="V533" i="2" s="1"/>
  <c r="V535" i="2" s="1"/>
  <c r="V537" i="2" s="1"/>
  <c r="W523" i="2"/>
  <c r="W525" i="2" s="1"/>
  <c r="W527" i="2" s="1"/>
  <c r="W529" i="2" s="1"/>
  <c r="W531" i="2" s="1"/>
  <c r="W533" i="2" s="1"/>
  <c r="W535" i="2" s="1"/>
  <c r="W537" i="2" s="1"/>
  <c r="X523" i="2"/>
  <c r="X525" i="2" s="1"/>
  <c r="X527" i="2" s="1"/>
  <c r="X529" i="2" s="1"/>
  <c r="X531" i="2" s="1"/>
  <c r="X533" i="2" s="1"/>
  <c r="X535" i="2" s="1"/>
  <c r="X537" i="2" s="1"/>
  <c r="Y523" i="2"/>
  <c r="Y525" i="2" s="1"/>
  <c r="Y527" i="2" s="1"/>
  <c r="Y529" i="2" s="1"/>
  <c r="Y531" i="2" s="1"/>
  <c r="Y533" i="2" s="1"/>
  <c r="Y535" i="2" s="1"/>
  <c r="Y537" i="2" s="1"/>
  <c r="Z523" i="2"/>
  <c r="Z525" i="2" s="1"/>
  <c r="Z527" i="2" s="1"/>
  <c r="Z529" i="2" s="1"/>
  <c r="Z531" i="2" s="1"/>
  <c r="Z533" i="2" s="1"/>
  <c r="Z535" i="2" s="1"/>
  <c r="Z537" i="2" s="1"/>
  <c r="AA523" i="2"/>
  <c r="AA525" i="2" s="1"/>
  <c r="AA527" i="2" s="1"/>
  <c r="AB523" i="2"/>
  <c r="AB525" i="2" s="1"/>
  <c r="AC523" i="2"/>
  <c r="AC525" i="2" s="1"/>
  <c r="AC527" i="2" s="1"/>
  <c r="AC529" i="2" s="1"/>
  <c r="AC531" i="2" s="1"/>
  <c r="AC533" i="2" s="1"/>
  <c r="AC535" i="2" s="1"/>
  <c r="AC537" i="2" s="1"/>
  <c r="AD523" i="2"/>
  <c r="AD525" i="2" s="1"/>
  <c r="AD527" i="2" s="1"/>
  <c r="AD529" i="2" s="1"/>
  <c r="AD531" i="2" s="1"/>
  <c r="AD533" i="2" s="1"/>
  <c r="AD535" i="2" s="1"/>
  <c r="AD537" i="2" s="1"/>
  <c r="AE523" i="2"/>
  <c r="AE525" i="2" s="1"/>
  <c r="AE527" i="2" s="1"/>
  <c r="AE529" i="2" s="1"/>
  <c r="AE531" i="2" s="1"/>
  <c r="AE533" i="2" s="1"/>
  <c r="AE535" i="2" s="1"/>
  <c r="AE537" i="2" s="1"/>
  <c r="AF523" i="2"/>
  <c r="AF525" i="2" s="1"/>
  <c r="AF527" i="2" s="1"/>
  <c r="AF529" i="2" s="1"/>
  <c r="AF531" i="2" s="1"/>
  <c r="AF533" i="2" s="1"/>
  <c r="AF535" i="2" s="1"/>
  <c r="AF537" i="2" s="1"/>
  <c r="AG523" i="2"/>
  <c r="AG525" i="2" s="1"/>
  <c r="AG527" i="2" s="1"/>
  <c r="AG529" i="2" s="1"/>
  <c r="AG531" i="2" s="1"/>
  <c r="AG533" i="2" s="1"/>
  <c r="AG535" i="2" s="1"/>
  <c r="AG537" i="2" s="1"/>
  <c r="AH523" i="2"/>
  <c r="AH525" i="2" s="1"/>
  <c r="AH527" i="2" s="1"/>
  <c r="AH529" i="2" s="1"/>
  <c r="AH531" i="2" s="1"/>
  <c r="AH533" i="2" s="1"/>
  <c r="AH535" i="2" s="1"/>
  <c r="AH537" i="2" s="1"/>
  <c r="AI523" i="2"/>
  <c r="AI525" i="2" s="1"/>
  <c r="AI527" i="2" s="1"/>
  <c r="AI529" i="2" s="1"/>
  <c r="AI531" i="2" s="1"/>
  <c r="AI533" i="2" s="1"/>
  <c r="AI535" i="2" s="1"/>
  <c r="AI537" i="2" s="1"/>
  <c r="P524" i="2"/>
  <c r="Q524" i="2"/>
  <c r="R524" i="2"/>
  <c r="S524" i="2"/>
  <c r="T524" i="2"/>
  <c r="U524" i="2"/>
  <c r="V524" i="2"/>
  <c r="W524" i="2"/>
  <c r="X524" i="2"/>
  <c r="Y524" i="2"/>
  <c r="Z524" i="2"/>
  <c r="AA524" i="2"/>
  <c r="AB524" i="2"/>
  <c r="AC524" i="2"/>
  <c r="AD524" i="2"/>
  <c r="AE524" i="2"/>
  <c r="AF524" i="2"/>
  <c r="AG524" i="2"/>
  <c r="AH524" i="2"/>
  <c r="AI524" i="2"/>
  <c r="J525" i="2"/>
  <c r="U525" i="2"/>
  <c r="U527" i="2" s="1"/>
  <c r="U529" i="2" s="1"/>
  <c r="U531" i="2" s="1"/>
  <c r="U533" i="2" s="1"/>
  <c r="U535" i="2" s="1"/>
  <c r="U537" i="2" s="1"/>
  <c r="O526" i="2"/>
  <c r="P526" i="2"/>
  <c r="Q526" i="2"/>
  <c r="R526" i="2"/>
  <c r="S526" i="2"/>
  <c r="T526" i="2"/>
  <c r="U526" i="2"/>
  <c r="V526" i="2"/>
  <c r="W526" i="2"/>
  <c r="X526" i="2"/>
  <c r="Y526" i="2"/>
  <c r="Z526" i="2"/>
  <c r="AA526" i="2"/>
  <c r="AB526" i="2"/>
  <c r="AC526" i="2"/>
  <c r="AD526" i="2"/>
  <c r="AE526" i="2"/>
  <c r="AF526" i="2"/>
  <c r="AG526" i="2"/>
  <c r="AH526" i="2"/>
  <c r="AI526" i="2"/>
  <c r="O527" i="2"/>
  <c r="AB527" i="2"/>
  <c r="AB529" i="2" s="1"/>
  <c r="AB531" i="2" s="1"/>
  <c r="AB533" i="2" s="1"/>
  <c r="AB535" i="2" s="1"/>
  <c r="AB537" i="2" s="1"/>
  <c r="O528" i="2"/>
  <c r="P528" i="2"/>
  <c r="Q528" i="2"/>
  <c r="R528" i="2"/>
  <c r="S528" i="2"/>
  <c r="T528" i="2"/>
  <c r="U528" i="2"/>
  <c r="V528" i="2"/>
  <c r="W528" i="2"/>
  <c r="X528" i="2"/>
  <c r="Y528" i="2"/>
  <c r="Z528" i="2"/>
  <c r="AA528" i="2"/>
  <c r="AB528" i="2"/>
  <c r="AC528" i="2"/>
  <c r="AD528" i="2"/>
  <c r="AE528" i="2"/>
  <c r="AF528" i="2"/>
  <c r="AG528" i="2"/>
  <c r="AH528" i="2"/>
  <c r="AI528" i="2"/>
  <c r="O529" i="2"/>
  <c r="AA529" i="2"/>
  <c r="AA531" i="2" s="1"/>
  <c r="AA533" i="2" s="1"/>
  <c r="AA535" i="2" s="1"/>
  <c r="AA537" i="2" s="1"/>
  <c r="O530" i="2"/>
  <c r="P530" i="2"/>
  <c r="Q530" i="2"/>
  <c r="R530" i="2"/>
  <c r="S530" i="2"/>
  <c r="T530" i="2"/>
  <c r="U530" i="2"/>
  <c r="V530" i="2"/>
  <c r="W530" i="2"/>
  <c r="X530" i="2"/>
  <c r="Y530" i="2"/>
  <c r="Z530" i="2"/>
  <c r="AA530" i="2"/>
  <c r="AB530" i="2"/>
  <c r="AC530" i="2"/>
  <c r="AD530" i="2"/>
  <c r="AE530" i="2"/>
  <c r="AF530" i="2"/>
  <c r="AG530" i="2"/>
  <c r="AH530" i="2"/>
  <c r="AI530" i="2"/>
  <c r="O531" i="2"/>
  <c r="O532" i="2"/>
  <c r="P532" i="2"/>
  <c r="Q532" i="2"/>
  <c r="R532" i="2"/>
  <c r="S532" i="2"/>
  <c r="T532" i="2"/>
  <c r="U532" i="2"/>
  <c r="V532" i="2"/>
  <c r="W532" i="2"/>
  <c r="X532" i="2"/>
  <c r="Y532" i="2"/>
  <c r="Z532" i="2"/>
  <c r="AA532" i="2"/>
  <c r="AB532" i="2"/>
  <c r="AC532" i="2"/>
  <c r="AD532" i="2"/>
  <c r="AE532" i="2"/>
  <c r="AF532" i="2"/>
  <c r="AG532" i="2"/>
  <c r="AH532" i="2"/>
  <c r="AI532" i="2"/>
  <c r="O533" i="2"/>
  <c r="O534" i="2"/>
  <c r="P534" i="2"/>
  <c r="Q534" i="2"/>
  <c r="R534" i="2"/>
  <c r="S534" i="2"/>
  <c r="T534" i="2"/>
  <c r="U534" i="2"/>
  <c r="V534" i="2"/>
  <c r="W534" i="2"/>
  <c r="X534" i="2"/>
  <c r="Y534" i="2"/>
  <c r="Z534" i="2"/>
  <c r="AA534" i="2"/>
  <c r="AB534" i="2"/>
  <c r="AC534" i="2"/>
  <c r="AD534" i="2"/>
  <c r="AE534" i="2"/>
  <c r="AF534" i="2"/>
  <c r="AG534" i="2"/>
  <c r="AH534" i="2"/>
  <c r="AI534" i="2"/>
  <c r="O535" i="2"/>
  <c r="O536" i="2"/>
  <c r="P536" i="2"/>
  <c r="Q536" i="2"/>
  <c r="R536" i="2"/>
  <c r="S536" i="2"/>
  <c r="T536" i="2"/>
  <c r="U536" i="2"/>
  <c r="V536" i="2"/>
  <c r="W536" i="2"/>
  <c r="X536" i="2"/>
  <c r="Y536" i="2"/>
  <c r="Z536" i="2"/>
  <c r="AA536" i="2"/>
  <c r="AB536" i="2"/>
  <c r="AC536" i="2"/>
  <c r="AD536" i="2"/>
  <c r="AE536" i="2"/>
  <c r="AF536" i="2"/>
  <c r="AG536" i="2"/>
  <c r="AH536" i="2"/>
  <c r="AI536" i="2"/>
  <c r="O537" i="2"/>
  <c r="P544" i="2"/>
  <c r="P546" i="2" s="1"/>
  <c r="Q544" i="2"/>
  <c r="Q546" i="2" s="1"/>
  <c r="Q548" i="2" s="1"/>
  <c r="Q550" i="2" s="1"/>
  <c r="Q552" i="2" s="1"/>
  <c r="Q554" i="2" s="1"/>
  <c r="Q556" i="2" s="1"/>
  <c r="Q558" i="2" s="1"/>
  <c r="R544" i="2"/>
  <c r="R546" i="2" s="1"/>
  <c r="R548" i="2" s="1"/>
  <c r="R550" i="2" s="1"/>
  <c r="R552" i="2" s="1"/>
  <c r="R554" i="2" s="1"/>
  <c r="R556" i="2" s="1"/>
  <c r="R558" i="2" s="1"/>
  <c r="S544" i="2"/>
  <c r="S546" i="2" s="1"/>
  <c r="S548" i="2" s="1"/>
  <c r="S550" i="2" s="1"/>
  <c r="S552" i="2" s="1"/>
  <c r="S554" i="2" s="1"/>
  <c r="S556" i="2" s="1"/>
  <c r="S558" i="2" s="1"/>
  <c r="T544" i="2"/>
  <c r="T546" i="2" s="1"/>
  <c r="U544" i="2"/>
  <c r="U546" i="2" s="1"/>
  <c r="U548" i="2" s="1"/>
  <c r="U550" i="2" s="1"/>
  <c r="U552" i="2" s="1"/>
  <c r="U554" i="2" s="1"/>
  <c r="U556" i="2" s="1"/>
  <c r="U558" i="2" s="1"/>
  <c r="V544" i="2"/>
  <c r="V546" i="2" s="1"/>
  <c r="V548" i="2" s="1"/>
  <c r="V550" i="2" s="1"/>
  <c r="V552" i="2" s="1"/>
  <c r="V554" i="2" s="1"/>
  <c r="V556" i="2" s="1"/>
  <c r="V558" i="2" s="1"/>
  <c r="W544" i="2"/>
  <c r="W546" i="2" s="1"/>
  <c r="W548" i="2" s="1"/>
  <c r="W550" i="2" s="1"/>
  <c r="W552" i="2" s="1"/>
  <c r="W554" i="2" s="1"/>
  <c r="W556" i="2" s="1"/>
  <c r="W558" i="2" s="1"/>
  <c r="X544" i="2"/>
  <c r="X546" i="2" s="1"/>
  <c r="X548" i="2" s="1"/>
  <c r="X550" i="2" s="1"/>
  <c r="X552" i="2" s="1"/>
  <c r="X554" i="2" s="1"/>
  <c r="X556" i="2" s="1"/>
  <c r="X558" i="2" s="1"/>
  <c r="Y544" i="2"/>
  <c r="Y546" i="2" s="1"/>
  <c r="Y548" i="2" s="1"/>
  <c r="Y550" i="2" s="1"/>
  <c r="Y552" i="2" s="1"/>
  <c r="Y554" i="2" s="1"/>
  <c r="Y556" i="2" s="1"/>
  <c r="Y558" i="2" s="1"/>
  <c r="Z544" i="2"/>
  <c r="Z546" i="2" s="1"/>
  <c r="Z548" i="2" s="1"/>
  <c r="Z550" i="2" s="1"/>
  <c r="Z552" i="2" s="1"/>
  <c r="Z554" i="2" s="1"/>
  <c r="Z556" i="2" s="1"/>
  <c r="Z558" i="2" s="1"/>
  <c r="AA544" i="2"/>
  <c r="AA546" i="2" s="1"/>
  <c r="AA548" i="2" s="1"/>
  <c r="AA550" i="2" s="1"/>
  <c r="AA552" i="2" s="1"/>
  <c r="AA554" i="2" s="1"/>
  <c r="AA556" i="2" s="1"/>
  <c r="AA558" i="2" s="1"/>
  <c r="AB544" i="2"/>
  <c r="AB546" i="2" s="1"/>
  <c r="AB548" i="2" s="1"/>
  <c r="AB550" i="2" s="1"/>
  <c r="AB552" i="2" s="1"/>
  <c r="AB554" i="2" s="1"/>
  <c r="AB556" i="2" s="1"/>
  <c r="AB558" i="2" s="1"/>
  <c r="AC544" i="2"/>
  <c r="AC546" i="2" s="1"/>
  <c r="AC548" i="2" s="1"/>
  <c r="AC550" i="2" s="1"/>
  <c r="AC552" i="2" s="1"/>
  <c r="AC554" i="2" s="1"/>
  <c r="AC556" i="2" s="1"/>
  <c r="AC558" i="2" s="1"/>
  <c r="AD544" i="2"/>
  <c r="AD546" i="2" s="1"/>
  <c r="AD548" i="2" s="1"/>
  <c r="AD550" i="2" s="1"/>
  <c r="AD552" i="2" s="1"/>
  <c r="AD554" i="2" s="1"/>
  <c r="AD556" i="2" s="1"/>
  <c r="AD558" i="2" s="1"/>
  <c r="AE544" i="2"/>
  <c r="AE546" i="2" s="1"/>
  <c r="AE548" i="2" s="1"/>
  <c r="AE550" i="2" s="1"/>
  <c r="AE552" i="2" s="1"/>
  <c r="AE554" i="2" s="1"/>
  <c r="AE556" i="2" s="1"/>
  <c r="AE558" i="2" s="1"/>
  <c r="AF544" i="2"/>
  <c r="AF546" i="2" s="1"/>
  <c r="AF548" i="2" s="1"/>
  <c r="AF550" i="2" s="1"/>
  <c r="AF552" i="2" s="1"/>
  <c r="AF554" i="2" s="1"/>
  <c r="AF556" i="2" s="1"/>
  <c r="AF558" i="2" s="1"/>
  <c r="AG544" i="2"/>
  <c r="AG546" i="2" s="1"/>
  <c r="AG548" i="2" s="1"/>
  <c r="AG550" i="2" s="1"/>
  <c r="AG552" i="2" s="1"/>
  <c r="AG554" i="2" s="1"/>
  <c r="AG556" i="2" s="1"/>
  <c r="AG558" i="2" s="1"/>
  <c r="AH544" i="2"/>
  <c r="AH546" i="2" s="1"/>
  <c r="AH548" i="2" s="1"/>
  <c r="AH550" i="2" s="1"/>
  <c r="AH552" i="2" s="1"/>
  <c r="AH554" i="2" s="1"/>
  <c r="AH556" i="2" s="1"/>
  <c r="AH558" i="2" s="1"/>
  <c r="AI544" i="2"/>
  <c r="AI546" i="2" s="1"/>
  <c r="AI548" i="2" s="1"/>
  <c r="AI550" i="2" s="1"/>
  <c r="AI552" i="2" s="1"/>
  <c r="AI554" i="2" s="1"/>
  <c r="AI556" i="2" s="1"/>
  <c r="AI558" i="2" s="1"/>
  <c r="P545" i="2"/>
  <c r="Q545" i="2"/>
  <c r="R545" i="2"/>
  <c r="S545" i="2"/>
  <c r="T545" i="2"/>
  <c r="U545" i="2"/>
  <c r="V545" i="2"/>
  <c r="W545" i="2"/>
  <c r="X545" i="2"/>
  <c r="Y545" i="2"/>
  <c r="Z545" i="2"/>
  <c r="AA545" i="2"/>
  <c r="AB545" i="2"/>
  <c r="AC545" i="2"/>
  <c r="AD545" i="2"/>
  <c r="AE545" i="2"/>
  <c r="AF545" i="2"/>
  <c r="AG545" i="2"/>
  <c r="AH545" i="2"/>
  <c r="AI545" i="2"/>
  <c r="J546" i="2"/>
  <c r="O547" i="2"/>
  <c r="P547" i="2"/>
  <c r="Q547" i="2"/>
  <c r="R547" i="2"/>
  <c r="S547" i="2"/>
  <c r="T547" i="2"/>
  <c r="U547" i="2"/>
  <c r="V547" i="2"/>
  <c r="W547" i="2"/>
  <c r="X547" i="2"/>
  <c r="Y547" i="2"/>
  <c r="Z547" i="2"/>
  <c r="AA547" i="2"/>
  <c r="AB547" i="2"/>
  <c r="AC547" i="2"/>
  <c r="AD547" i="2"/>
  <c r="AE547" i="2"/>
  <c r="AF547" i="2"/>
  <c r="AG547" i="2"/>
  <c r="AH547" i="2"/>
  <c r="AI547" i="2"/>
  <c r="O548" i="2"/>
  <c r="O549" i="2"/>
  <c r="P549" i="2"/>
  <c r="Q549" i="2"/>
  <c r="R549" i="2"/>
  <c r="S549" i="2"/>
  <c r="T549" i="2"/>
  <c r="U549" i="2"/>
  <c r="V549" i="2"/>
  <c r="W549" i="2"/>
  <c r="X549" i="2"/>
  <c r="Y549" i="2"/>
  <c r="Z549" i="2"/>
  <c r="AA549" i="2"/>
  <c r="AB549" i="2"/>
  <c r="AC549" i="2"/>
  <c r="AD549" i="2"/>
  <c r="AE549" i="2"/>
  <c r="AF549" i="2"/>
  <c r="AG549" i="2"/>
  <c r="AH549" i="2"/>
  <c r="AI549" i="2"/>
  <c r="O550" i="2"/>
  <c r="O551" i="2"/>
  <c r="P551" i="2"/>
  <c r="Q551" i="2"/>
  <c r="R551" i="2"/>
  <c r="S551" i="2"/>
  <c r="T551" i="2"/>
  <c r="U551" i="2"/>
  <c r="V551" i="2"/>
  <c r="W551" i="2"/>
  <c r="X551" i="2"/>
  <c r="Y551" i="2"/>
  <c r="Z551" i="2"/>
  <c r="AA551" i="2"/>
  <c r="AB551" i="2"/>
  <c r="AC551" i="2"/>
  <c r="AD551" i="2"/>
  <c r="AE551" i="2"/>
  <c r="AF551" i="2"/>
  <c r="AG551" i="2"/>
  <c r="AH551" i="2"/>
  <c r="AI551" i="2"/>
  <c r="O552" i="2"/>
  <c r="O553" i="2"/>
  <c r="P553" i="2"/>
  <c r="Q553" i="2"/>
  <c r="R553" i="2"/>
  <c r="S553" i="2"/>
  <c r="T553" i="2"/>
  <c r="U553" i="2"/>
  <c r="V553" i="2"/>
  <c r="W553" i="2"/>
  <c r="X553" i="2"/>
  <c r="Y553" i="2"/>
  <c r="Z553" i="2"/>
  <c r="AA553" i="2"/>
  <c r="AB553" i="2"/>
  <c r="AC553" i="2"/>
  <c r="AD553" i="2"/>
  <c r="AE553" i="2"/>
  <c r="AF553" i="2"/>
  <c r="AG553" i="2"/>
  <c r="AH553" i="2"/>
  <c r="AI553" i="2"/>
  <c r="O554" i="2"/>
  <c r="O555" i="2"/>
  <c r="P555" i="2"/>
  <c r="Q555" i="2"/>
  <c r="R555" i="2"/>
  <c r="S555" i="2"/>
  <c r="T555" i="2"/>
  <c r="U555" i="2"/>
  <c r="V555" i="2"/>
  <c r="W555" i="2"/>
  <c r="X555" i="2"/>
  <c r="Y555" i="2"/>
  <c r="Z555" i="2"/>
  <c r="AA555" i="2"/>
  <c r="AB555" i="2"/>
  <c r="AC555" i="2"/>
  <c r="AD555" i="2"/>
  <c r="AE555" i="2"/>
  <c r="AF555" i="2"/>
  <c r="AG555" i="2"/>
  <c r="AH555" i="2"/>
  <c r="AI555" i="2"/>
  <c r="O556" i="2"/>
  <c r="O557" i="2"/>
  <c r="P557" i="2"/>
  <c r="Q557" i="2"/>
  <c r="R557" i="2"/>
  <c r="S557" i="2"/>
  <c r="T557" i="2"/>
  <c r="U557" i="2"/>
  <c r="V557" i="2"/>
  <c r="W557" i="2"/>
  <c r="X557" i="2"/>
  <c r="Y557" i="2"/>
  <c r="Z557" i="2"/>
  <c r="AA557" i="2"/>
  <c r="AB557" i="2"/>
  <c r="AC557" i="2"/>
  <c r="AD557" i="2"/>
  <c r="AE557" i="2"/>
  <c r="AF557" i="2"/>
  <c r="AG557" i="2"/>
  <c r="AH557" i="2"/>
  <c r="AI557" i="2"/>
  <c r="O558" i="2"/>
  <c r="P565" i="2"/>
  <c r="P567" i="2" s="1"/>
  <c r="Q565" i="2"/>
  <c r="Q567" i="2" s="1"/>
  <c r="Q569" i="2" s="1"/>
  <c r="Q571" i="2" s="1"/>
  <c r="Q573" i="2" s="1"/>
  <c r="Q575" i="2" s="1"/>
  <c r="Q577" i="2" s="1"/>
  <c r="Q579" i="2" s="1"/>
  <c r="R565" i="2"/>
  <c r="R567" i="2" s="1"/>
  <c r="S565" i="2"/>
  <c r="S567" i="2" s="1"/>
  <c r="S569" i="2" s="1"/>
  <c r="S571" i="2" s="1"/>
  <c r="S573" i="2" s="1"/>
  <c r="S575" i="2" s="1"/>
  <c r="S577" i="2" s="1"/>
  <c r="S579" i="2" s="1"/>
  <c r="T565" i="2"/>
  <c r="T567" i="2" s="1"/>
  <c r="T569" i="2" s="1"/>
  <c r="T571" i="2" s="1"/>
  <c r="T573" i="2" s="1"/>
  <c r="T575" i="2" s="1"/>
  <c r="T577" i="2" s="1"/>
  <c r="T579" i="2" s="1"/>
  <c r="U565" i="2"/>
  <c r="U567" i="2" s="1"/>
  <c r="U569" i="2" s="1"/>
  <c r="U571" i="2" s="1"/>
  <c r="U573" i="2" s="1"/>
  <c r="U575" i="2" s="1"/>
  <c r="U577" i="2" s="1"/>
  <c r="U579" i="2" s="1"/>
  <c r="V565" i="2"/>
  <c r="V567" i="2" s="1"/>
  <c r="V569" i="2" s="1"/>
  <c r="V571" i="2" s="1"/>
  <c r="V573" i="2" s="1"/>
  <c r="V575" i="2" s="1"/>
  <c r="V577" i="2" s="1"/>
  <c r="V579" i="2" s="1"/>
  <c r="W565" i="2"/>
  <c r="W567" i="2" s="1"/>
  <c r="W569" i="2" s="1"/>
  <c r="W571" i="2" s="1"/>
  <c r="W573" i="2" s="1"/>
  <c r="W575" i="2" s="1"/>
  <c r="W577" i="2" s="1"/>
  <c r="W579" i="2" s="1"/>
  <c r="X565" i="2"/>
  <c r="X567" i="2" s="1"/>
  <c r="X569" i="2" s="1"/>
  <c r="X571" i="2" s="1"/>
  <c r="X573" i="2" s="1"/>
  <c r="X575" i="2" s="1"/>
  <c r="X577" i="2" s="1"/>
  <c r="X579" i="2" s="1"/>
  <c r="Y565" i="2"/>
  <c r="Y567" i="2" s="1"/>
  <c r="Y569" i="2" s="1"/>
  <c r="Y571" i="2" s="1"/>
  <c r="Y573" i="2" s="1"/>
  <c r="Y575" i="2" s="1"/>
  <c r="Y577" i="2" s="1"/>
  <c r="Y579" i="2" s="1"/>
  <c r="Z565" i="2"/>
  <c r="Z567" i="2" s="1"/>
  <c r="Z569" i="2" s="1"/>
  <c r="Z571" i="2" s="1"/>
  <c r="Z573" i="2" s="1"/>
  <c r="Z575" i="2" s="1"/>
  <c r="Z577" i="2" s="1"/>
  <c r="Z579" i="2" s="1"/>
  <c r="AA565" i="2"/>
  <c r="AA567" i="2" s="1"/>
  <c r="AA569" i="2" s="1"/>
  <c r="AA571" i="2" s="1"/>
  <c r="AA573" i="2" s="1"/>
  <c r="AA575" i="2" s="1"/>
  <c r="AA577" i="2" s="1"/>
  <c r="AA579" i="2" s="1"/>
  <c r="AB565" i="2"/>
  <c r="AB567" i="2" s="1"/>
  <c r="AB569" i="2" s="1"/>
  <c r="AB571" i="2" s="1"/>
  <c r="AB573" i="2" s="1"/>
  <c r="AB575" i="2" s="1"/>
  <c r="AB577" i="2" s="1"/>
  <c r="AB579" i="2" s="1"/>
  <c r="AC565" i="2"/>
  <c r="AC567" i="2" s="1"/>
  <c r="AC569" i="2" s="1"/>
  <c r="AC571" i="2" s="1"/>
  <c r="AC573" i="2" s="1"/>
  <c r="AC575" i="2" s="1"/>
  <c r="AC577" i="2" s="1"/>
  <c r="AC579" i="2" s="1"/>
  <c r="AD565" i="2"/>
  <c r="AD567" i="2" s="1"/>
  <c r="AD569" i="2" s="1"/>
  <c r="AD571" i="2" s="1"/>
  <c r="AD573" i="2" s="1"/>
  <c r="AD575" i="2" s="1"/>
  <c r="AD577" i="2" s="1"/>
  <c r="AD579" i="2" s="1"/>
  <c r="AE565" i="2"/>
  <c r="AE567" i="2" s="1"/>
  <c r="AE569" i="2" s="1"/>
  <c r="AE571" i="2" s="1"/>
  <c r="AE573" i="2" s="1"/>
  <c r="AE575" i="2" s="1"/>
  <c r="AE577" i="2" s="1"/>
  <c r="AE579" i="2" s="1"/>
  <c r="AF565" i="2"/>
  <c r="AF567" i="2" s="1"/>
  <c r="AF569" i="2" s="1"/>
  <c r="AF571" i="2" s="1"/>
  <c r="AF573" i="2" s="1"/>
  <c r="AF575" i="2" s="1"/>
  <c r="AF577" i="2" s="1"/>
  <c r="AF579" i="2" s="1"/>
  <c r="AG565" i="2"/>
  <c r="AG567" i="2" s="1"/>
  <c r="AG569" i="2" s="1"/>
  <c r="AG571" i="2" s="1"/>
  <c r="AG573" i="2" s="1"/>
  <c r="AG575" i="2" s="1"/>
  <c r="AG577" i="2" s="1"/>
  <c r="AG579" i="2" s="1"/>
  <c r="AH565" i="2"/>
  <c r="AH567" i="2" s="1"/>
  <c r="AH569" i="2" s="1"/>
  <c r="AH571" i="2" s="1"/>
  <c r="AH573" i="2" s="1"/>
  <c r="AH575" i="2" s="1"/>
  <c r="AH577" i="2" s="1"/>
  <c r="AH579" i="2" s="1"/>
  <c r="AI565" i="2"/>
  <c r="AI567" i="2" s="1"/>
  <c r="AI569" i="2" s="1"/>
  <c r="AI571" i="2" s="1"/>
  <c r="AI573" i="2" s="1"/>
  <c r="AI575" i="2" s="1"/>
  <c r="AI577" i="2" s="1"/>
  <c r="AI579" i="2" s="1"/>
  <c r="P566" i="2"/>
  <c r="Q566" i="2"/>
  <c r="R566" i="2"/>
  <c r="S566" i="2"/>
  <c r="T566" i="2"/>
  <c r="U566" i="2"/>
  <c r="V566" i="2"/>
  <c r="W566" i="2"/>
  <c r="X566" i="2"/>
  <c r="Y566" i="2"/>
  <c r="Z566" i="2"/>
  <c r="AA566" i="2"/>
  <c r="AB566" i="2"/>
  <c r="AC566" i="2"/>
  <c r="AD566" i="2"/>
  <c r="AE566" i="2"/>
  <c r="AF566" i="2"/>
  <c r="AG566" i="2"/>
  <c r="AH566" i="2"/>
  <c r="AI566" i="2"/>
  <c r="J567" i="2"/>
  <c r="O568" i="2"/>
  <c r="P568" i="2"/>
  <c r="Q568" i="2"/>
  <c r="R568" i="2"/>
  <c r="S568" i="2"/>
  <c r="T568" i="2"/>
  <c r="U568" i="2"/>
  <c r="V568" i="2"/>
  <c r="W568" i="2"/>
  <c r="X568" i="2"/>
  <c r="Y568" i="2"/>
  <c r="Z568" i="2"/>
  <c r="AA568" i="2"/>
  <c r="AB568" i="2"/>
  <c r="AC568" i="2"/>
  <c r="AD568" i="2"/>
  <c r="AE568" i="2"/>
  <c r="AF568" i="2"/>
  <c r="AG568" i="2"/>
  <c r="AH568" i="2"/>
  <c r="AI568" i="2"/>
  <c r="O569" i="2"/>
  <c r="O570" i="2"/>
  <c r="P570" i="2"/>
  <c r="Q570" i="2"/>
  <c r="R570" i="2"/>
  <c r="S570" i="2"/>
  <c r="T570" i="2"/>
  <c r="U570" i="2"/>
  <c r="V570" i="2"/>
  <c r="W570" i="2"/>
  <c r="X570" i="2"/>
  <c r="Y570" i="2"/>
  <c r="Z570" i="2"/>
  <c r="AA570" i="2"/>
  <c r="AB570" i="2"/>
  <c r="AC570" i="2"/>
  <c r="AD570" i="2"/>
  <c r="AE570" i="2"/>
  <c r="AF570" i="2"/>
  <c r="AG570" i="2"/>
  <c r="AH570" i="2"/>
  <c r="AI570" i="2"/>
  <c r="O571" i="2"/>
  <c r="O572" i="2"/>
  <c r="P572" i="2"/>
  <c r="Q572" i="2"/>
  <c r="R572" i="2"/>
  <c r="S572" i="2"/>
  <c r="T572" i="2"/>
  <c r="U572" i="2"/>
  <c r="V572" i="2"/>
  <c r="W572" i="2"/>
  <c r="X572" i="2"/>
  <c r="Y572" i="2"/>
  <c r="Z572" i="2"/>
  <c r="AA572" i="2"/>
  <c r="AB572" i="2"/>
  <c r="AC572" i="2"/>
  <c r="AD572" i="2"/>
  <c r="AE572" i="2"/>
  <c r="AF572" i="2"/>
  <c r="AG572" i="2"/>
  <c r="AH572" i="2"/>
  <c r="AI572" i="2"/>
  <c r="O573" i="2"/>
  <c r="O574" i="2"/>
  <c r="P574" i="2"/>
  <c r="Q574" i="2"/>
  <c r="R574" i="2"/>
  <c r="S574" i="2"/>
  <c r="T574" i="2"/>
  <c r="U574" i="2"/>
  <c r="V574" i="2"/>
  <c r="W574" i="2"/>
  <c r="X574" i="2"/>
  <c r="Y574" i="2"/>
  <c r="Z574" i="2"/>
  <c r="AA574" i="2"/>
  <c r="AB574" i="2"/>
  <c r="AC574" i="2"/>
  <c r="AD574" i="2"/>
  <c r="AE574" i="2"/>
  <c r="AF574" i="2"/>
  <c r="AG574" i="2"/>
  <c r="AH574" i="2"/>
  <c r="AI574" i="2"/>
  <c r="O575" i="2"/>
  <c r="O576" i="2"/>
  <c r="P576" i="2"/>
  <c r="Q576" i="2"/>
  <c r="R576" i="2"/>
  <c r="S576" i="2"/>
  <c r="T576" i="2"/>
  <c r="U576" i="2"/>
  <c r="V576" i="2"/>
  <c r="W576" i="2"/>
  <c r="X576" i="2"/>
  <c r="Y576" i="2"/>
  <c r="Z576" i="2"/>
  <c r="AA576" i="2"/>
  <c r="AB576" i="2"/>
  <c r="AC576" i="2"/>
  <c r="AD576" i="2"/>
  <c r="AE576" i="2"/>
  <c r="AF576" i="2"/>
  <c r="AG576" i="2"/>
  <c r="AH576" i="2"/>
  <c r="AI576" i="2"/>
  <c r="O577" i="2"/>
  <c r="O578" i="2"/>
  <c r="P578" i="2"/>
  <c r="Q578" i="2"/>
  <c r="R578" i="2"/>
  <c r="S578" i="2"/>
  <c r="T578" i="2"/>
  <c r="U578" i="2"/>
  <c r="V578" i="2"/>
  <c r="W578" i="2"/>
  <c r="X578" i="2"/>
  <c r="Y578" i="2"/>
  <c r="Z578" i="2"/>
  <c r="AA578" i="2"/>
  <c r="AB578" i="2"/>
  <c r="AC578" i="2"/>
  <c r="AD578" i="2"/>
  <c r="AE578" i="2"/>
  <c r="AF578" i="2"/>
  <c r="AG578" i="2"/>
  <c r="AH578" i="2"/>
  <c r="AI578" i="2"/>
  <c r="O579" i="2"/>
  <c r="P586" i="2"/>
  <c r="P588" i="2" s="1"/>
  <c r="Q586" i="2"/>
  <c r="R586" i="2"/>
  <c r="S586" i="2"/>
  <c r="S588" i="2" s="1"/>
  <c r="S590" i="2" s="1"/>
  <c r="S592" i="2" s="1"/>
  <c r="S594" i="2" s="1"/>
  <c r="S596" i="2" s="1"/>
  <c r="S598" i="2" s="1"/>
  <c r="S600" i="2" s="1"/>
  <c r="T586" i="2"/>
  <c r="T588" i="2" s="1"/>
  <c r="T590" i="2" s="1"/>
  <c r="T592" i="2" s="1"/>
  <c r="T594" i="2" s="1"/>
  <c r="T596" i="2" s="1"/>
  <c r="T598" i="2" s="1"/>
  <c r="T600" i="2" s="1"/>
  <c r="U586" i="2"/>
  <c r="U588" i="2" s="1"/>
  <c r="U590" i="2" s="1"/>
  <c r="U592" i="2" s="1"/>
  <c r="U594" i="2" s="1"/>
  <c r="U596" i="2" s="1"/>
  <c r="U598" i="2" s="1"/>
  <c r="U600" i="2" s="1"/>
  <c r="V586" i="2"/>
  <c r="V588" i="2" s="1"/>
  <c r="V590" i="2" s="1"/>
  <c r="V592" i="2" s="1"/>
  <c r="V594" i="2" s="1"/>
  <c r="V596" i="2" s="1"/>
  <c r="V598" i="2" s="1"/>
  <c r="V600" i="2" s="1"/>
  <c r="W586" i="2"/>
  <c r="W588" i="2" s="1"/>
  <c r="W590" i="2" s="1"/>
  <c r="W592" i="2" s="1"/>
  <c r="W594" i="2" s="1"/>
  <c r="W596" i="2" s="1"/>
  <c r="W598" i="2" s="1"/>
  <c r="W600" i="2" s="1"/>
  <c r="X586" i="2"/>
  <c r="X588" i="2" s="1"/>
  <c r="X590" i="2" s="1"/>
  <c r="X592" i="2" s="1"/>
  <c r="X594" i="2" s="1"/>
  <c r="X596" i="2" s="1"/>
  <c r="X598" i="2" s="1"/>
  <c r="X600" i="2" s="1"/>
  <c r="Y586" i="2"/>
  <c r="Y588" i="2" s="1"/>
  <c r="Y590" i="2" s="1"/>
  <c r="Y592" i="2" s="1"/>
  <c r="Y594" i="2" s="1"/>
  <c r="Y596" i="2" s="1"/>
  <c r="Y598" i="2" s="1"/>
  <c r="Y600" i="2" s="1"/>
  <c r="Z586" i="2"/>
  <c r="Z588" i="2" s="1"/>
  <c r="Z590" i="2" s="1"/>
  <c r="Z592" i="2" s="1"/>
  <c r="Z594" i="2" s="1"/>
  <c r="Z596" i="2" s="1"/>
  <c r="Z598" i="2" s="1"/>
  <c r="Z600" i="2" s="1"/>
  <c r="AA586" i="2"/>
  <c r="AA588" i="2" s="1"/>
  <c r="AA590" i="2" s="1"/>
  <c r="AA592" i="2" s="1"/>
  <c r="AA594" i="2" s="1"/>
  <c r="AA596" i="2" s="1"/>
  <c r="AA598" i="2" s="1"/>
  <c r="AA600" i="2" s="1"/>
  <c r="AB586" i="2"/>
  <c r="AB588" i="2" s="1"/>
  <c r="AB590" i="2" s="1"/>
  <c r="AB592" i="2" s="1"/>
  <c r="AB594" i="2" s="1"/>
  <c r="AB596" i="2" s="1"/>
  <c r="AB598" i="2" s="1"/>
  <c r="AB600" i="2" s="1"/>
  <c r="AC586" i="2"/>
  <c r="AC588" i="2" s="1"/>
  <c r="AC590" i="2" s="1"/>
  <c r="AC592" i="2" s="1"/>
  <c r="AC594" i="2" s="1"/>
  <c r="AC596" i="2" s="1"/>
  <c r="AC598" i="2" s="1"/>
  <c r="AC600" i="2" s="1"/>
  <c r="AD586" i="2"/>
  <c r="AD588" i="2" s="1"/>
  <c r="AD590" i="2" s="1"/>
  <c r="AD592" i="2" s="1"/>
  <c r="AD594" i="2" s="1"/>
  <c r="AD596" i="2" s="1"/>
  <c r="AD598" i="2" s="1"/>
  <c r="AD600" i="2" s="1"/>
  <c r="AE586" i="2"/>
  <c r="AE588" i="2" s="1"/>
  <c r="AE590" i="2" s="1"/>
  <c r="AE592" i="2" s="1"/>
  <c r="AE594" i="2" s="1"/>
  <c r="AE596" i="2" s="1"/>
  <c r="AE598" i="2" s="1"/>
  <c r="AE600" i="2" s="1"/>
  <c r="AF586" i="2"/>
  <c r="AF588" i="2" s="1"/>
  <c r="AF590" i="2" s="1"/>
  <c r="AF592" i="2" s="1"/>
  <c r="AF594" i="2" s="1"/>
  <c r="AF596" i="2" s="1"/>
  <c r="AF598" i="2" s="1"/>
  <c r="AF600" i="2" s="1"/>
  <c r="AG586" i="2"/>
  <c r="AG588" i="2" s="1"/>
  <c r="AG590" i="2" s="1"/>
  <c r="AG592" i="2" s="1"/>
  <c r="AG594" i="2" s="1"/>
  <c r="AG596" i="2" s="1"/>
  <c r="AG598" i="2" s="1"/>
  <c r="AG600" i="2" s="1"/>
  <c r="AH586" i="2"/>
  <c r="AH588" i="2" s="1"/>
  <c r="AH590" i="2" s="1"/>
  <c r="AH592" i="2" s="1"/>
  <c r="AH594" i="2" s="1"/>
  <c r="AH596" i="2" s="1"/>
  <c r="AH598" i="2" s="1"/>
  <c r="AH600" i="2" s="1"/>
  <c r="AI586" i="2"/>
  <c r="AI588" i="2" s="1"/>
  <c r="AI590" i="2" s="1"/>
  <c r="AI592" i="2" s="1"/>
  <c r="AI594" i="2" s="1"/>
  <c r="AI596" i="2" s="1"/>
  <c r="AI598" i="2" s="1"/>
  <c r="AI600" i="2" s="1"/>
  <c r="P587" i="2"/>
  <c r="Q587" i="2"/>
  <c r="R587" i="2"/>
  <c r="S587" i="2"/>
  <c r="T587" i="2"/>
  <c r="U587" i="2"/>
  <c r="V587" i="2"/>
  <c r="W587" i="2"/>
  <c r="X587" i="2"/>
  <c r="Y587" i="2"/>
  <c r="Z587" i="2"/>
  <c r="AA587" i="2"/>
  <c r="AB587" i="2"/>
  <c r="AC587" i="2"/>
  <c r="AD587" i="2"/>
  <c r="AE587" i="2"/>
  <c r="AF587" i="2"/>
  <c r="AG587" i="2"/>
  <c r="AH587" i="2"/>
  <c r="AI587" i="2"/>
  <c r="J588" i="2"/>
  <c r="Q588" i="2"/>
  <c r="Q590" i="2" s="1"/>
  <c r="Q592" i="2" s="1"/>
  <c r="Q594" i="2" s="1"/>
  <c r="Q596" i="2" s="1"/>
  <c r="Q598" i="2" s="1"/>
  <c r="Q600" i="2" s="1"/>
  <c r="R588" i="2"/>
  <c r="R590" i="2" s="1"/>
  <c r="R592" i="2" s="1"/>
  <c r="R594" i="2" s="1"/>
  <c r="R596" i="2" s="1"/>
  <c r="R598" i="2" s="1"/>
  <c r="R600" i="2" s="1"/>
  <c r="O589" i="2"/>
  <c r="P589" i="2"/>
  <c r="Q589" i="2"/>
  <c r="R589" i="2"/>
  <c r="S589" i="2"/>
  <c r="T589" i="2"/>
  <c r="U589" i="2"/>
  <c r="V589" i="2"/>
  <c r="W589" i="2"/>
  <c r="X589" i="2"/>
  <c r="Y589" i="2"/>
  <c r="Z589" i="2"/>
  <c r="AA589" i="2"/>
  <c r="AB589" i="2"/>
  <c r="AC589" i="2"/>
  <c r="AD589" i="2"/>
  <c r="AE589" i="2"/>
  <c r="AF589" i="2"/>
  <c r="AG589" i="2"/>
  <c r="AH589" i="2"/>
  <c r="AI589" i="2"/>
  <c r="O590" i="2"/>
  <c r="O591" i="2"/>
  <c r="P591" i="2"/>
  <c r="Q591" i="2"/>
  <c r="R591" i="2"/>
  <c r="S591" i="2"/>
  <c r="T591" i="2"/>
  <c r="U591" i="2"/>
  <c r="V591" i="2"/>
  <c r="W591" i="2"/>
  <c r="X591" i="2"/>
  <c r="Y591" i="2"/>
  <c r="Z591" i="2"/>
  <c r="AA591" i="2"/>
  <c r="AB591" i="2"/>
  <c r="AC591" i="2"/>
  <c r="AD591" i="2"/>
  <c r="AE591" i="2"/>
  <c r="AF591" i="2"/>
  <c r="AG591" i="2"/>
  <c r="AH591" i="2"/>
  <c r="AI591" i="2"/>
  <c r="O592" i="2"/>
  <c r="O593" i="2"/>
  <c r="P593" i="2"/>
  <c r="Q593" i="2"/>
  <c r="R593" i="2"/>
  <c r="S593" i="2"/>
  <c r="T593" i="2"/>
  <c r="U593" i="2"/>
  <c r="V593" i="2"/>
  <c r="W593" i="2"/>
  <c r="X593" i="2"/>
  <c r="Y593" i="2"/>
  <c r="Z593" i="2"/>
  <c r="AA593" i="2"/>
  <c r="AB593" i="2"/>
  <c r="AC593" i="2"/>
  <c r="AD593" i="2"/>
  <c r="AE593" i="2"/>
  <c r="AF593" i="2"/>
  <c r="AG593" i="2"/>
  <c r="AH593" i="2"/>
  <c r="AI593" i="2"/>
  <c r="O594" i="2"/>
  <c r="O595" i="2"/>
  <c r="P595" i="2"/>
  <c r="Q595" i="2"/>
  <c r="R595" i="2"/>
  <c r="S595" i="2"/>
  <c r="T595" i="2"/>
  <c r="U595" i="2"/>
  <c r="V595" i="2"/>
  <c r="W595" i="2"/>
  <c r="X595" i="2"/>
  <c r="Y595" i="2"/>
  <c r="Z595" i="2"/>
  <c r="AA595" i="2"/>
  <c r="AB595" i="2"/>
  <c r="AC595" i="2"/>
  <c r="AD595" i="2"/>
  <c r="AE595" i="2"/>
  <c r="AF595" i="2"/>
  <c r="AG595" i="2"/>
  <c r="AH595" i="2"/>
  <c r="AI595" i="2"/>
  <c r="O596" i="2"/>
  <c r="O597" i="2"/>
  <c r="P597" i="2"/>
  <c r="Q597" i="2"/>
  <c r="R597" i="2"/>
  <c r="S597" i="2"/>
  <c r="T597" i="2"/>
  <c r="U597" i="2"/>
  <c r="V597" i="2"/>
  <c r="W597" i="2"/>
  <c r="X597" i="2"/>
  <c r="Y597" i="2"/>
  <c r="Z597" i="2"/>
  <c r="AA597" i="2"/>
  <c r="AB597" i="2"/>
  <c r="AC597" i="2"/>
  <c r="AD597" i="2"/>
  <c r="AE597" i="2"/>
  <c r="AF597" i="2"/>
  <c r="AG597" i="2"/>
  <c r="AH597" i="2"/>
  <c r="AI597" i="2"/>
  <c r="O598" i="2"/>
  <c r="O599" i="2"/>
  <c r="P599" i="2"/>
  <c r="Q599" i="2"/>
  <c r="R599" i="2"/>
  <c r="S599" i="2"/>
  <c r="T599" i="2"/>
  <c r="U599" i="2"/>
  <c r="V599" i="2"/>
  <c r="W599" i="2"/>
  <c r="X599" i="2"/>
  <c r="Y599" i="2"/>
  <c r="Z599" i="2"/>
  <c r="AA599" i="2"/>
  <c r="AB599" i="2"/>
  <c r="AC599" i="2"/>
  <c r="AD599" i="2"/>
  <c r="AE599" i="2"/>
  <c r="AF599" i="2"/>
  <c r="AG599" i="2"/>
  <c r="AH599" i="2"/>
  <c r="AI599" i="2"/>
  <c r="O600" i="2"/>
  <c r="P607" i="2"/>
  <c r="P609" i="2" s="1"/>
  <c r="P611" i="2" s="1"/>
  <c r="P613" i="2" s="1"/>
  <c r="P615" i="2" s="1"/>
  <c r="P617" i="2" s="1"/>
  <c r="P619" i="2" s="1"/>
  <c r="Q607" i="2"/>
  <c r="Q609" i="2" s="1"/>
  <c r="Q611" i="2" s="1"/>
  <c r="Q613" i="2" s="1"/>
  <c r="Q615" i="2" s="1"/>
  <c r="Q617" i="2" s="1"/>
  <c r="Q619" i="2" s="1"/>
  <c r="Q621" i="2" s="1"/>
  <c r="R607" i="2"/>
  <c r="R609" i="2" s="1"/>
  <c r="R611" i="2" s="1"/>
  <c r="S607" i="2"/>
  <c r="S609" i="2" s="1"/>
  <c r="S611" i="2" s="1"/>
  <c r="S613" i="2" s="1"/>
  <c r="S615" i="2" s="1"/>
  <c r="S617" i="2" s="1"/>
  <c r="S619" i="2" s="1"/>
  <c r="S621" i="2" s="1"/>
  <c r="T607" i="2"/>
  <c r="T609" i="2" s="1"/>
  <c r="T611" i="2" s="1"/>
  <c r="T613" i="2" s="1"/>
  <c r="T615" i="2" s="1"/>
  <c r="T617" i="2" s="1"/>
  <c r="U607" i="2"/>
  <c r="V607" i="2"/>
  <c r="V609" i="2" s="1"/>
  <c r="V611" i="2" s="1"/>
  <c r="V613" i="2" s="1"/>
  <c r="V615" i="2" s="1"/>
  <c r="V617" i="2" s="1"/>
  <c r="V619" i="2" s="1"/>
  <c r="V621" i="2" s="1"/>
  <c r="W607" i="2"/>
  <c r="W609" i="2" s="1"/>
  <c r="W611" i="2" s="1"/>
  <c r="W613" i="2" s="1"/>
  <c r="W615" i="2" s="1"/>
  <c r="W617" i="2" s="1"/>
  <c r="W619" i="2" s="1"/>
  <c r="W621" i="2" s="1"/>
  <c r="X607" i="2"/>
  <c r="X609" i="2" s="1"/>
  <c r="X611" i="2" s="1"/>
  <c r="X613" i="2" s="1"/>
  <c r="X615" i="2" s="1"/>
  <c r="X617" i="2" s="1"/>
  <c r="X619" i="2" s="1"/>
  <c r="X621" i="2" s="1"/>
  <c r="Y607" i="2"/>
  <c r="Y609" i="2" s="1"/>
  <c r="Y611" i="2" s="1"/>
  <c r="Y613" i="2" s="1"/>
  <c r="Z607" i="2"/>
  <c r="Z609" i="2" s="1"/>
  <c r="Z611" i="2" s="1"/>
  <c r="Z613" i="2" s="1"/>
  <c r="Z615" i="2" s="1"/>
  <c r="Z617" i="2" s="1"/>
  <c r="Z619" i="2" s="1"/>
  <c r="Z621" i="2" s="1"/>
  <c r="AA607" i="2"/>
  <c r="AA609" i="2" s="1"/>
  <c r="AA611" i="2" s="1"/>
  <c r="AA613" i="2" s="1"/>
  <c r="AA615" i="2" s="1"/>
  <c r="AA617" i="2" s="1"/>
  <c r="AA619" i="2" s="1"/>
  <c r="AA621" i="2" s="1"/>
  <c r="AB607" i="2"/>
  <c r="AB609" i="2" s="1"/>
  <c r="AB611" i="2" s="1"/>
  <c r="AB613" i="2" s="1"/>
  <c r="AB615" i="2" s="1"/>
  <c r="AB617" i="2" s="1"/>
  <c r="AB619" i="2" s="1"/>
  <c r="AB621" i="2" s="1"/>
  <c r="AC607" i="2"/>
  <c r="AC609" i="2" s="1"/>
  <c r="AC611" i="2" s="1"/>
  <c r="AC613" i="2" s="1"/>
  <c r="AC615" i="2" s="1"/>
  <c r="AC617" i="2" s="1"/>
  <c r="AC619" i="2" s="1"/>
  <c r="AC621" i="2" s="1"/>
  <c r="AD607" i="2"/>
  <c r="AD609" i="2" s="1"/>
  <c r="AD611" i="2" s="1"/>
  <c r="AD613" i="2" s="1"/>
  <c r="AD615" i="2" s="1"/>
  <c r="AD617" i="2" s="1"/>
  <c r="AD619" i="2" s="1"/>
  <c r="AD621" i="2" s="1"/>
  <c r="AE607" i="2"/>
  <c r="AE609" i="2" s="1"/>
  <c r="AE611" i="2" s="1"/>
  <c r="AE613" i="2" s="1"/>
  <c r="AE615" i="2" s="1"/>
  <c r="AE617" i="2" s="1"/>
  <c r="AE619" i="2" s="1"/>
  <c r="AE621" i="2" s="1"/>
  <c r="AF607" i="2"/>
  <c r="AF609" i="2" s="1"/>
  <c r="AF611" i="2" s="1"/>
  <c r="AF613" i="2" s="1"/>
  <c r="AF615" i="2" s="1"/>
  <c r="AF617" i="2" s="1"/>
  <c r="AF619" i="2" s="1"/>
  <c r="AF621" i="2" s="1"/>
  <c r="AG607" i="2"/>
  <c r="AG609" i="2" s="1"/>
  <c r="AG611" i="2" s="1"/>
  <c r="AG613" i="2" s="1"/>
  <c r="AG615" i="2" s="1"/>
  <c r="AG617" i="2" s="1"/>
  <c r="AG619" i="2" s="1"/>
  <c r="AG621" i="2" s="1"/>
  <c r="AH607" i="2"/>
  <c r="AH609" i="2" s="1"/>
  <c r="AH611" i="2" s="1"/>
  <c r="AH613" i="2" s="1"/>
  <c r="AH615" i="2" s="1"/>
  <c r="AH617" i="2" s="1"/>
  <c r="AH619" i="2" s="1"/>
  <c r="AH621" i="2" s="1"/>
  <c r="AI607" i="2"/>
  <c r="AI609" i="2" s="1"/>
  <c r="AI611" i="2" s="1"/>
  <c r="AI613" i="2" s="1"/>
  <c r="AI615" i="2" s="1"/>
  <c r="AI617" i="2" s="1"/>
  <c r="AI619" i="2" s="1"/>
  <c r="AI621" i="2" s="1"/>
  <c r="P608" i="2"/>
  <c r="Q608" i="2"/>
  <c r="R608" i="2"/>
  <c r="S608" i="2"/>
  <c r="T608" i="2"/>
  <c r="U608" i="2"/>
  <c r="V608" i="2"/>
  <c r="W608" i="2"/>
  <c r="X608" i="2"/>
  <c r="Y608" i="2"/>
  <c r="Z608" i="2"/>
  <c r="AA608" i="2"/>
  <c r="AB608" i="2"/>
  <c r="AC608" i="2"/>
  <c r="AD608" i="2"/>
  <c r="AE608" i="2"/>
  <c r="AF608" i="2"/>
  <c r="AG608" i="2"/>
  <c r="AH608" i="2"/>
  <c r="AI608" i="2"/>
  <c r="J609" i="2"/>
  <c r="U609" i="2"/>
  <c r="O610" i="2"/>
  <c r="P610" i="2"/>
  <c r="Q610" i="2"/>
  <c r="R610" i="2"/>
  <c r="S610" i="2"/>
  <c r="T610" i="2"/>
  <c r="U610" i="2"/>
  <c r="V610" i="2"/>
  <c r="W610" i="2"/>
  <c r="X610" i="2"/>
  <c r="Y610" i="2"/>
  <c r="Z610" i="2"/>
  <c r="AA610" i="2"/>
  <c r="AB610" i="2"/>
  <c r="AC610" i="2"/>
  <c r="AD610" i="2"/>
  <c r="AE610" i="2"/>
  <c r="AF610" i="2"/>
  <c r="AG610" i="2"/>
  <c r="AH610" i="2"/>
  <c r="AI610" i="2"/>
  <c r="O611" i="2"/>
  <c r="O612" i="2"/>
  <c r="P612" i="2"/>
  <c r="Q612" i="2"/>
  <c r="R612" i="2"/>
  <c r="S612" i="2"/>
  <c r="T612" i="2"/>
  <c r="U612" i="2"/>
  <c r="V612" i="2"/>
  <c r="W612" i="2"/>
  <c r="X612" i="2"/>
  <c r="Y612" i="2"/>
  <c r="Z612" i="2"/>
  <c r="AA612" i="2"/>
  <c r="AB612" i="2"/>
  <c r="AC612" i="2"/>
  <c r="AD612" i="2"/>
  <c r="AE612" i="2"/>
  <c r="AF612" i="2"/>
  <c r="AG612" i="2"/>
  <c r="AH612" i="2"/>
  <c r="AI612" i="2"/>
  <c r="O613" i="2"/>
  <c r="R613" i="2"/>
  <c r="R615" i="2" s="1"/>
  <c r="R617" i="2" s="1"/>
  <c r="R619" i="2" s="1"/>
  <c r="R621" i="2" s="1"/>
  <c r="O614" i="2"/>
  <c r="P614" i="2"/>
  <c r="Q614" i="2"/>
  <c r="R614" i="2"/>
  <c r="S614" i="2"/>
  <c r="T614" i="2"/>
  <c r="U614" i="2"/>
  <c r="V614" i="2"/>
  <c r="W614" i="2"/>
  <c r="X614" i="2"/>
  <c r="Y614" i="2"/>
  <c r="Z614" i="2"/>
  <c r="AA614" i="2"/>
  <c r="AB614" i="2"/>
  <c r="AC614" i="2"/>
  <c r="AD614" i="2"/>
  <c r="AE614" i="2"/>
  <c r="AF614" i="2"/>
  <c r="AG614" i="2"/>
  <c r="AH614" i="2"/>
  <c r="AI614" i="2"/>
  <c r="O615" i="2"/>
  <c r="Y615" i="2"/>
  <c r="Y617" i="2" s="1"/>
  <c r="Y619" i="2" s="1"/>
  <c r="Y621" i="2" s="1"/>
  <c r="O616" i="2"/>
  <c r="P616" i="2"/>
  <c r="Q616" i="2"/>
  <c r="R616" i="2"/>
  <c r="S616" i="2"/>
  <c r="T616" i="2"/>
  <c r="U616" i="2"/>
  <c r="V616" i="2"/>
  <c r="W616" i="2"/>
  <c r="X616" i="2"/>
  <c r="Y616" i="2"/>
  <c r="Z616" i="2"/>
  <c r="AA616" i="2"/>
  <c r="AB616" i="2"/>
  <c r="AC616" i="2"/>
  <c r="AD616" i="2"/>
  <c r="AE616" i="2"/>
  <c r="AF616" i="2"/>
  <c r="AG616" i="2"/>
  <c r="AH616" i="2"/>
  <c r="AI616" i="2"/>
  <c r="O617" i="2"/>
  <c r="O618" i="2"/>
  <c r="P618" i="2"/>
  <c r="Q618" i="2"/>
  <c r="R618" i="2"/>
  <c r="S618" i="2"/>
  <c r="T618" i="2"/>
  <c r="U618" i="2"/>
  <c r="V618" i="2"/>
  <c r="W618" i="2"/>
  <c r="X618" i="2"/>
  <c r="Y618" i="2"/>
  <c r="Z618" i="2"/>
  <c r="AA618" i="2"/>
  <c r="AB618" i="2"/>
  <c r="AC618" i="2"/>
  <c r="AD618" i="2"/>
  <c r="AE618" i="2"/>
  <c r="AF618" i="2"/>
  <c r="AG618" i="2"/>
  <c r="AH618" i="2"/>
  <c r="AI618" i="2"/>
  <c r="O619" i="2"/>
  <c r="O620" i="2"/>
  <c r="P620" i="2"/>
  <c r="Q620" i="2"/>
  <c r="R620" i="2"/>
  <c r="S620" i="2"/>
  <c r="T620" i="2"/>
  <c r="U620" i="2"/>
  <c r="V620" i="2"/>
  <c r="W620" i="2"/>
  <c r="X620" i="2"/>
  <c r="Y620" i="2"/>
  <c r="Z620" i="2"/>
  <c r="AA620" i="2"/>
  <c r="AB620" i="2"/>
  <c r="AC620" i="2"/>
  <c r="AD620" i="2"/>
  <c r="AE620" i="2"/>
  <c r="AF620" i="2"/>
  <c r="AG620" i="2"/>
  <c r="AH620" i="2"/>
  <c r="AI620" i="2"/>
  <c r="O621" i="2"/>
  <c r="P628" i="2"/>
  <c r="P630" i="2" s="1"/>
  <c r="P632" i="2" s="1"/>
  <c r="P634" i="2" s="1"/>
  <c r="Q628" i="2"/>
  <c r="Q630" i="2" s="1"/>
  <c r="Q632" i="2" s="1"/>
  <c r="Q634" i="2" s="1"/>
  <c r="Q636" i="2" s="1"/>
  <c r="Q638" i="2" s="1"/>
  <c r="Q640" i="2" s="1"/>
  <c r="Q642" i="2" s="1"/>
  <c r="R628" i="2"/>
  <c r="R630" i="2" s="1"/>
  <c r="R632" i="2" s="1"/>
  <c r="R634" i="2" s="1"/>
  <c r="R636" i="2" s="1"/>
  <c r="R638" i="2" s="1"/>
  <c r="R640" i="2" s="1"/>
  <c r="R642" i="2" s="1"/>
  <c r="S628" i="2"/>
  <c r="S630" i="2" s="1"/>
  <c r="S632" i="2" s="1"/>
  <c r="T628" i="2"/>
  <c r="T630" i="2" s="1"/>
  <c r="U628" i="2"/>
  <c r="U630" i="2" s="1"/>
  <c r="U632" i="2" s="1"/>
  <c r="U634" i="2" s="1"/>
  <c r="U636" i="2" s="1"/>
  <c r="U638" i="2" s="1"/>
  <c r="U640" i="2" s="1"/>
  <c r="U642" i="2" s="1"/>
  <c r="V628" i="2"/>
  <c r="V630" i="2" s="1"/>
  <c r="V632" i="2" s="1"/>
  <c r="V634" i="2" s="1"/>
  <c r="V636" i="2" s="1"/>
  <c r="V638" i="2" s="1"/>
  <c r="V640" i="2" s="1"/>
  <c r="V642" i="2" s="1"/>
  <c r="W628" i="2"/>
  <c r="W630" i="2" s="1"/>
  <c r="W632" i="2" s="1"/>
  <c r="W634" i="2" s="1"/>
  <c r="W636" i="2" s="1"/>
  <c r="W638" i="2" s="1"/>
  <c r="W640" i="2" s="1"/>
  <c r="W642" i="2" s="1"/>
  <c r="X628" i="2"/>
  <c r="X630" i="2" s="1"/>
  <c r="X632" i="2" s="1"/>
  <c r="X634" i="2" s="1"/>
  <c r="X636" i="2" s="1"/>
  <c r="X638" i="2" s="1"/>
  <c r="X640" i="2" s="1"/>
  <c r="X642" i="2" s="1"/>
  <c r="Y628" i="2"/>
  <c r="Y630" i="2" s="1"/>
  <c r="Y632" i="2" s="1"/>
  <c r="Y634" i="2" s="1"/>
  <c r="Y636" i="2" s="1"/>
  <c r="Y638" i="2" s="1"/>
  <c r="Y640" i="2" s="1"/>
  <c r="Y642" i="2" s="1"/>
  <c r="Z628" i="2"/>
  <c r="Z630" i="2" s="1"/>
  <c r="Z632" i="2" s="1"/>
  <c r="Z634" i="2" s="1"/>
  <c r="Z636" i="2" s="1"/>
  <c r="Z638" i="2" s="1"/>
  <c r="Z640" i="2" s="1"/>
  <c r="Z642" i="2" s="1"/>
  <c r="AA628" i="2"/>
  <c r="AA630" i="2" s="1"/>
  <c r="AA632" i="2" s="1"/>
  <c r="AA634" i="2" s="1"/>
  <c r="AA636" i="2" s="1"/>
  <c r="AA638" i="2" s="1"/>
  <c r="AA640" i="2" s="1"/>
  <c r="AA642" i="2" s="1"/>
  <c r="AB628" i="2"/>
  <c r="AB630" i="2" s="1"/>
  <c r="AB632" i="2" s="1"/>
  <c r="AB634" i="2" s="1"/>
  <c r="AB636" i="2" s="1"/>
  <c r="AB638" i="2" s="1"/>
  <c r="AB640" i="2" s="1"/>
  <c r="AB642" i="2" s="1"/>
  <c r="AC628" i="2"/>
  <c r="AC630" i="2" s="1"/>
  <c r="AC632" i="2" s="1"/>
  <c r="AC634" i="2" s="1"/>
  <c r="AC636" i="2" s="1"/>
  <c r="AC638" i="2" s="1"/>
  <c r="AC640" i="2" s="1"/>
  <c r="AC642" i="2" s="1"/>
  <c r="AD628" i="2"/>
  <c r="AD630" i="2" s="1"/>
  <c r="AD632" i="2" s="1"/>
  <c r="AD634" i="2" s="1"/>
  <c r="AD636" i="2" s="1"/>
  <c r="AD638" i="2" s="1"/>
  <c r="AD640" i="2" s="1"/>
  <c r="AD642" i="2" s="1"/>
  <c r="AE628" i="2"/>
  <c r="AE630" i="2" s="1"/>
  <c r="AE632" i="2" s="1"/>
  <c r="AE634" i="2" s="1"/>
  <c r="AE636" i="2" s="1"/>
  <c r="AE638" i="2" s="1"/>
  <c r="AE640" i="2" s="1"/>
  <c r="AE642" i="2" s="1"/>
  <c r="AF628" i="2"/>
  <c r="AF630" i="2" s="1"/>
  <c r="AF632" i="2" s="1"/>
  <c r="AF634" i="2" s="1"/>
  <c r="AF636" i="2" s="1"/>
  <c r="AF638" i="2" s="1"/>
  <c r="AF640" i="2" s="1"/>
  <c r="AF642" i="2" s="1"/>
  <c r="AG628" i="2"/>
  <c r="AG630" i="2" s="1"/>
  <c r="AG632" i="2" s="1"/>
  <c r="AG634" i="2" s="1"/>
  <c r="AG636" i="2" s="1"/>
  <c r="AG638" i="2" s="1"/>
  <c r="AG640" i="2" s="1"/>
  <c r="AG642" i="2" s="1"/>
  <c r="AH628" i="2"/>
  <c r="AH630" i="2" s="1"/>
  <c r="AH632" i="2" s="1"/>
  <c r="AH634" i="2" s="1"/>
  <c r="AH636" i="2" s="1"/>
  <c r="AH638" i="2" s="1"/>
  <c r="AH640" i="2" s="1"/>
  <c r="AH642" i="2" s="1"/>
  <c r="AI628" i="2"/>
  <c r="AI630" i="2" s="1"/>
  <c r="AI632" i="2" s="1"/>
  <c r="AI634" i="2" s="1"/>
  <c r="AI636" i="2" s="1"/>
  <c r="AI638" i="2" s="1"/>
  <c r="AI640" i="2" s="1"/>
  <c r="AI642" i="2" s="1"/>
  <c r="P629" i="2"/>
  <c r="Q629" i="2"/>
  <c r="R629" i="2"/>
  <c r="S629" i="2"/>
  <c r="T629" i="2"/>
  <c r="U629" i="2"/>
  <c r="V629" i="2"/>
  <c r="W629" i="2"/>
  <c r="X629" i="2"/>
  <c r="Y629" i="2"/>
  <c r="Z629" i="2"/>
  <c r="AA629" i="2"/>
  <c r="AB629" i="2"/>
  <c r="AC629" i="2"/>
  <c r="AD629" i="2"/>
  <c r="AE629" i="2"/>
  <c r="AF629" i="2"/>
  <c r="AG629" i="2"/>
  <c r="AH629" i="2"/>
  <c r="AI629" i="2"/>
  <c r="J630" i="2"/>
  <c r="O631" i="2"/>
  <c r="P631" i="2"/>
  <c r="Q631" i="2"/>
  <c r="R631" i="2"/>
  <c r="S631" i="2"/>
  <c r="T631" i="2"/>
  <c r="U631" i="2"/>
  <c r="V631" i="2"/>
  <c r="W631" i="2"/>
  <c r="X631" i="2"/>
  <c r="Y631" i="2"/>
  <c r="Z631" i="2"/>
  <c r="AA631" i="2"/>
  <c r="AB631" i="2"/>
  <c r="AC631" i="2"/>
  <c r="AD631" i="2"/>
  <c r="AE631" i="2"/>
  <c r="AF631" i="2"/>
  <c r="AG631" i="2"/>
  <c r="AH631" i="2"/>
  <c r="AI631" i="2"/>
  <c r="O632" i="2"/>
  <c r="O633" i="2"/>
  <c r="P633" i="2"/>
  <c r="Q633" i="2"/>
  <c r="R633" i="2"/>
  <c r="S633" i="2"/>
  <c r="T633" i="2"/>
  <c r="U633" i="2"/>
  <c r="V633" i="2"/>
  <c r="W633" i="2"/>
  <c r="X633" i="2"/>
  <c r="Y633" i="2"/>
  <c r="Z633" i="2"/>
  <c r="AA633" i="2"/>
  <c r="AB633" i="2"/>
  <c r="AC633" i="2"/>
  <c r="AD633" i="2"/>
  <c r="AE633" i="2"/>
  <c r="AF633" i="2"/>
  <c r="AG633" i="2"/>
  <c r="AH633" i="2"/>
  <c r="AI633" i="2"/>
  <c r="O634" i="2"/>
  <c r="O635" i="2"/>
  <c r="P635" i="2"/>
  <c r="Q635" i="2"/>
  <c r="R635" i="2"/>
  <c r="S635" i="2"/>
  <c r="T635" i="2"/>
  <c r="U635" i="2"/>
  <c r="V635" i="2"/>
  <c r="W635" i="2"/>
  <c r="X635" i="2"/>
  <c r="Y635" i="2"/>
  <c r="Z635" i="2"/>
  <c r="AA635" i="2"/>
  <c r="AB635" i="2"/>
  <c r="AC635" i="2"/>
  <c r="AD635" i="2"/>
  <c r="AE635" i="2"/>
  <c r="AF635" i="2"/>
  <c r="AG635" i="2"/>
  <c r="AH635" i="2"/>
  <c r="AI635" i="2"/>
  <c r="O636" i="2"/>
  <c r="O637" i="2"/>
  <c r="P637" i="2"/>
  <c r="Q637" i="2"/>
  <c r="R637" i="2"/>
  <c r="S637" i="2"/>
  <c r="T637" i="2"/>
  <c r="U637" i="2"/>
  <c r="V637" i="2"/>
  <c r="W637" i="2"/>
  <c r="X637" i="2"/>
  <c r="Y637" i="2"/>
  <c r="Z637" i="2"/>
  <c r="AA637" i="2"/>
  <c r="AB637" i="2"/>
  <c r="AC637" i="2"/>
  <c r="AD637" i="2"/>
  <c r="AE637" i="2"/>
  <c r="AF637" i="2"/>
  <c r="AG637" i="2"/>
  <c r="AH637" i="2"/>
  <c r="AI637" i="2"/>
  <c r="O638" i="2"/>
  <c r="O639" i="2"/>
  <c r="P639" i="2"/>
  <c r="Q639" i="2"/>
  <c r="R639" i="2"/>
  <c r="S639" i="2"/>
  <c r="T639" i="2"/>
  <c r="U639" i="2"/>
  <c r="V639" i="2"/>
  <c r="W639" i="2"/>
  <c r="X639" i="2"/>
  <c r="Y639" i="2"/>
  <c r="Z639" i="2"/>
  <c r="AA639" i="2"/>
  <c r="AB639" i="2"/>
  <c r="AC639" i="2"/>
  <c r="AD639" i="2"/>
  <c r="AE639" i="2"/>
  <c r="AF639" i="2"/>
  <c r="AG639" i="2"/>
  <c r="AH639" i="2"/>
  <c r="AI639" i="2"/>
  <c r="O640" i="2"/>
  <c r="O641" i="2"/>
  <c r="P641" i="2"/>
  <c r="Q641" i="2"/>
  <c r="R641" i="2"/>
  <c r="S641" i="2"/>
  <c r="T641" i="2"/>
  <c r="U641" i="2"/>
  <c r="V641" i="2"/>
  <c r="W641" i="2"/>
  <c r="X641" i="2"/>
  <c r="Y641" i="2"/>
  <c r="Z641" i="2"/>
  <c r="AA641" i="2"/>
  <c r="AB641" i="2"/>
  <c r="AC641" i="2"/>
  <c r="AD641" i="2"/>
  <c r="AE641" i="2"/>
  <c r="AF641" i="2"/>
  <c r="AG641" i="2"/>
  <c r="AH641" i="2"/>
  <c r="AI641" i="2"/>
  <c r="O642" i="2"/>
  <c r="P649" i="2"/>
  <c r="P651" i="2" s="1"/>
  <c r="Q649" i="2"/>
  <c r="R649" i="2"/>
  <c r="R651" i="2" s="1"/>
  <c r="R653" i="2" s="1"/>
  <c r="R655" i="2" s="1"/>
  <c r="R657" i="2" s="1"/>
  <c r="R659" i="2" s="1"/>
  <c r="R661" i="2" s="1"/>
  <c r="R663" i="2" s="1"/>
  <c r="S649" i="2"/>
  <c r="S651" i="2" s="1"/>
  <c r="S653" i="2" s="1"/>
  <c r="S655" i="2" s="1"/>
  <c r="S657" i="2" s="1"/>
  <c r="S659" i="2" s="1"/>
  <c r="S661" i="2" s="1"/>
  <c r="S663" i="2" s="1"/>
  <c r="T649" i="2"/>
  <c r="T651" i="2" s="1"/>
  <c r="T653" i="2" s="1"/>
  <c r="T655" i="2" s="1"/>
  <c r="T657" i="2" s="1"/>
  <c r="T659" i="2" s="1"/>
  <c r="T661" i="2" s="1"/>
  <c r="T663" i="2" s="1"/>
  <c r="U649" i="2"/>
  <c r="U651" i="2" s="1"/>
  <c r="U653" i="2" s="1"/>
  <c r="U655" i="2" s="1"/>
  <c r="U657" i="2" s="1"/>
  <c r="U659" i="2" s="1"/>
  <c r="U661" i="2" s="1"/>
  <c r="U663" i="2" s="1"/>
  <c r="V649" i="2"/>
  <c r="V651" i="2" s="1"/>
  <c r="V653" i="2" s="1"/>
  <c r="V655" i="2" s="1"/>
  <c r="V657" i="2" s="1"/>
  <c r="V659" i="2" s="1"/>
  <c r="V661" i="2" s="1"/>
  <c r="V663" i="2" s="1"/>
  <c r="W649" i="2"/>
  <c r="W651" i="2" s="1"/>
  <c r="W653" i="2" s="1"/>
  <c r="W655" i="2" s="1"/>
  <c r="W657" i="2" s="1"/>
  <c r="W659" i="2" s="1"/>
  <c r="W661" i="2" s="1"/>
  <c r="W663" i="2" s="1"/>
  <c r="X649" i="2"/>
  <c r="X651" i="2" s="1"/>
  <c r="X653" i="2" s="1"/>
  <c r="X655" i="2" s="1"/>
  <c r="X657" i="2" s="1"/>
  <c r="X659" i="2" s="1"/>
  <c r="X661" i="2" s="1"/>
  <c r="X663" i="2" s="1"/>
  <c r="Y649" i="2"/>
  <c r="Y651" i="2" s="1"/>
  <c r="Y653" i="2" s="1"/>
  <c r="Y655" i="2" s="1"/>
  <c r="Y657" i="2" s="1"/>
  <c r="Y659" i="2" s="1"/>
  <c r="Y661" i="2" s="1"/>
  <c r="Y663" i="2" s="1"/>
  <c r="Z649" i="2"/>
  <c r="Z651" i="2" s="1"/>
  <c r="Z653" i="2" s="1"/>
  <c r="Z655" i="2" s="1"/>
  <c r="Z657" i="2" s="1"/>
  <c r="Z659" i="2" s="1"/>
  <c r="Z661" i="2" s="1"/>
  <c r="Z663" i="2" s="1"/>
  <c r="AA649" i="2"/>
  <c r="AA651" i="2" s="1"/>
  <c r="AA653" i="2" s="1"/>
  <c r="AA655" i="2" s="1"/>
  <c r="AA657" i="2" s="1"/>
  <c r="AA659" i="2" s="1"/>
  <c r="AA661" i="2" s="1"/>
  <c r="AA663" i="2" s="1"/>
  <c r="AB649" i="2"/>
  <c r="AB651" i="2" s="1"/>
  <c r="AB653" i="2" s="1"/>
  <c r="AB655" i="2" s="1"/>
  <c r="AB657" i="2" s="1"/>
  <c r="AB659" i="2" s="1"/>
  <c r="AB661" i="2" s="1"/>
  <c r="AB663" i="2" s="1"/>
  <c r="AC649" i="2"/>
  <c r="AC651" i="2" s="1"/>
  <c r="AC653" i="2" s="1"/>
  <c r="AC655" i="2" s="1"/>
  <c r="AC657" i="2" s="1"/>
  <c r="AC659" i="2" s="1"/>
  <c r="AC661" i="2" s="1"/>
  <c r="AC663" i="2" s="1"/>
  <c r="AD649" i="2"/>
  <c r="AD651" i="2" s="1"/>
  <c r="AD653" i="2" s="1"/>
  <c r="AD655" i="2" s="1"/>
  <c r="AD657" i="2" s="1"/>
  <c r="AD659" i="2" s="1"/>
  <c r="AD661" i="2" s="1"/>
  <c r="AD663" i="2" s="1"/>
  <c r="AE649" i="2"/>
  <c r="AE651" i="2" s="1"/>
  <c r="AE653" i="2" s="1"/>
  <c r="AE655" i="2" s="1"/>
  <c r="AE657" i="2" s="1"/>
  <c r="AE659" i="2" s="1"/>
  <c r="AE661" i="2" s="1"/>
  <c r="AE663" i="2" s="1"/>
  <c r="AF649" i="2"/>
  <c r="AF651" i="2" s="1"/>
  <c r="AF653" i="2" s="1"/>
  <c r="AF655" i="2" s="1"/>
  <c r="AF657" i="2" s="1"/>
  <c r="AF659" i="2" s="1"/>
  <c r="AF661" i="2" s="1"/>
  <c r="AF663" i="2" s="1"/>
  <c r="AG649" i="2"/>
  <c r="AG651" i="2" s="1"/>
  <c r="AG653" i="2" s="1"/>
  <c r="AG655" i="2" s="1"/>
  <c r="AG657" i="2" s="1"/>
  <c r="AG659" i="2" s="1"/>
  <c r="AG661" i="2" s="1"/>
  <c r="AG663" i="2" s="1"/>
  <c r="AH649" i="2"/>
  <c r="AH651" i="2" s="1"/>
  <c r="AH653" i="2" s="1"/>
  <c r="AH655" i="2" s="1"/>
  <c r="AH657" i="2" s="1"/>
  <c r="AH659" i="2" s="1"/>
  <c r="AH661" i="2" s="1"/>
  <c r="AH663" i="2" s="1"/>
  <c r="AI649" i="2"/>
  <c r="AI651" i="2" s="1"/>
  <c r="AI653" i="2" s="1"/>
  <c r="AI655" i="2" s="1"/>
  <c r="AI657" i="2" s="1"/>
  <c r="AI659" i="2" s="1"/>
  <c r="AI661" i="2" s="1"/>
  <c r="AI663" i="2" s="1"/>
  <c r="P650" i="2"/>
  <c r="Q650" i="2"/>
  <c r="R650" i="2"/>
  <c r="S650" i="2"/>
  <c r="T650" i="2"/>
  <c r="U650" i="2"/>
  <c r="V650" i="2"/>
  <c r="W650" i="2"/>
  <c r="X650" i="2"/>
  <c r="Y650" i="2"/>
  <c r="Z650" i="2"/>
  <c r="AA650" i="2"/>
  <c r="AB650" i="2"/>
  <c r="AC650" i="2"/>
  <c r="AD650" i="2"/>
  <c r="AE650" i="2"/>
  <c r="AF650" i="2"/>
  <c r="AG650" i="2"/>
  <c r="AH650" i="2"/>
  <c r="AI650" i="2"/>
  <c r="J651" i="2"/>
  <c r="Q651" i="2"/>
  <c r="Q653" i="2" s="1"/>
  <c r="Q655" i="2" s="1"/>
  <c r="Q657" i="2" s="1"/>
  <c r="Q659" i="2" s="1"/>
  <c r="Q661" i="2" s="1"/>
  <c r="Q663" i="2" s="1"/>
  <c r="O652" i="2"/>
  <c r="P652" i="2"/>
  <c r="Q652" i="2"/>
  <c r="R652" i="2"/>
  <c r="S652" i="2"/>
  <c r="T652" i="2"/>
  <c r="U652" i="2"/>
  <c r="V652" i="2"/>
  <c r="W652" i="2"/>
  <c r="X652" i="2"/>
  <c r="Y652" i="2"/>
  <c r="Z652" i="2"/>
  <c r="AA652" i="2"/>
  <c r="AB652" i="2"/>
  <c r="AC652" i="2"/>
  <c r="AD652" i="2"/>
  <c r="AE652" i="2"/>
  <c r="AF652" i="2"/>
  <c r="AG652" i="2"/>
  <c r="AH652" i="2"/>
  <c r="AI652" i="2"/>
  <c r="O653" i="2"/>
  <c r="O654" i="2"/>
  <c r="P654" i="2"/>
  <c r="Q654" i="2"/>
  <c r="R654" i="2"/>
  <c r="S654" i="2"/>
  <c r="T654" i="2"/>
  <c r="U654" i="2"/>
  <c r="V654" i="2"/>
  <c r="W654" i="2"/>
  <c r="X654" i="2"/>
  <c r="Y654" i="2"/>
  <c r="Z654" i="2"/>
  <c r="AA654" i="2"/>
  <c r="AB654" i="2"/>
  <c r="AC654" i="2"/>
  <c r="AD654" i="2"/>
  <c r="AE654" i="2"/>
  <c r="AF654" i="2"/>
  <c r="AG654" i="2"/>
  <c r="AH654" i="2"/>
  <c r="AI654" i="2"/>
  <c r="O655" i="2"/>
  <c r="O656" i="2"/>
  <c r="P656" i="2"/>
  <c r="Q656" i="2"/>
  <c r="R656" i="2"/>
  <c r="S656" i="2"/>
  <c r="T656" i="2"/>
  <c r="U656" i="2"/>
  <c r="V656" i="2"/>
  <c r="W656" i="2"/>
  <c r="X656" i="2"/>
  <c r="Y656" i="2"/>
  <c r="Z656" i="2"/>
  <c r="AA656" i="2"/>
  <c r="AB656" i="2"/>
  <c r="AC656" i="2"/>
  <c r="AD656" i="2"/>
  <c r="AE656" i="2"/>
  <c r="AF656" i="2"/>
  <c r="AG656" i="2"/>
  <c r="AH656" i="2"/>
  <c r="AI656" i="2"/>
  <c r="O657" i="2"/>
  <c r="O658" i="2"/>
  <c r="P658" i="2"/>
  <c r="Q658" i="2"/>
  <c r="R658" i="2"/>
  <c r="S658" i="2"/>
  <c r="T658" i="2"/>
  <c r="U658" i="2"/>
  <c r="V658" i="2"/>
  <c r="W658" i="2"/>
  <c r="X658" i="2"/>
  <c r="Y658" i="2"/>
  <c r="Z658" i="2"/>
  <c r="AA658" i="2"/>
  <c r="AB658" i="2"/>
  <c r="AC658" i="2"/>
  <c r="AD658" i="2"/>
  <c r="AE658" i="2"/>
  <c r="AF658" i="2"/>
  <c r="AG658" i="2"/>
  <c r="AH658" i="2"/>
  <c r="AI658" i="2"/>
  <c r="O659" i="2"/>
  <c r="O660" i="2"/>
  <c r="P660" i="2"/>
  <c r="Q660" i="2"/>
  <c r="R660" i="2"/>
  <c r="S660" i="2"/>
  <c r="T660" i="2"/>
  <c r="U660" i="2"/>
  <c r="V660" i="2"/>
  <c r="W660" i="2"/>
  <c r="X660" i="2"/>
  <c r="Y660" i="2"/>
  <c r="Z660" i="2"/>
  <c r="AA660" i="2"/>
  <c r="AB660" i="2"/>
  <c r="AC660" i="2"/>
  <c r="AD660" i="2"/>
  <c r="AE660" i="2"/>
  <c r="AF660" i="2"/>
  <c r="AG660" i="2"/>
  <c r="AH660" i="2"/>
  <c r="AI660" i="2"/>
  <c r="O661" i="2"/>
  <c r="O662" i="2"/>
  <c r="P662" i="2"/>
  <c r="Q662" i="2"/>
  <c r="R662" i="2"/>
  <c r="S662" i="2"/>
  <c r="T662" i="2"/>
  <c r="U662" i="2"/>
  <c r="V662" i="2"/>
  <c r="W662" i="2"/>
  <c r="X662" i="2"/>
  <c r="Y662" i="2"/>
  <c r="Z662" i="2"/>
  <c r="AA662" i="2"/>
  <c r="AB662" i="2"/>
  <c r="AC662" i="2"/>
  <c r="AD662" i="2"/>
  <c r="AE662" i="2"/>
  <c r="AF662" i="2"/>
  <c r="AG662" i="2"/>
  <c r="AH662" i="2"/>
  <c r="AI662" i="2"/>
  <c r="O663" i="2"/>
  <c r="P670" i="2"/>
  <c r="P672" i="2" s="1"/>
  <c r="P674" i="2" s="1"/>
  <c r="Q670" i="2"/>
  <c r="Q672" i="2" s="1"/>
  <c r="R670" i="2"/>
  <c r="R672" i="2" s="1"/>
  <c r="R674" i="2" s="1"/>
  <c r="R676" i="2" s="1"/>
  <c r="R678" i="2" s="1"/>
  <c r="R680" i="2" s="1"/>
  <c r="R682" i="2" s="1"/>
  <c r="R684" i="2" s="1"/>
  <c r="S670" i="2"/>
  <c r="S672" i="2" s="1"/>
  <c r="S674" i="2" s="1"/>
  <c r="S676" i="2" s="1"/>
  <c r="S678" i="2" s="1"/>
  <c r="S680" i="2" s="1"/>
  <c r="S682" i="2" s="1"/>
  <c r="S684" i="2" s="1"/>
  <c r="T670" i="2"/>
  <c r="T672" i="2" s="1"/>
  <c r="T674" i="2" s="1"/>
  <c r="T676" i="2" s="1"/>
  <c r="T678" i="2" s="1"/>
  <c r="T680" i="2" s="1"/>
  <c r="T682" i="2" s="1"/>
  <c r="T684" i="2" s="1"/>
  <c r="U670" i="2"/>
  <c r="U672" i="2" s="1"/>
  <c r="U674" i="2" s="1"/>
  <c r="U676" i="2" s="1"/>
  <c r="U678" i="2" s="1"/>
  <c r="U680" i="2" s="1"/>
  <c r="U682" i="2" s="1"/>
  <c r="U684" i="2" s="1"/>
  <c r="V670" i="2"/>
  <c r="V672" i="2" s="1"/>
  <c r="V674" i="2" s="1"/>
  <c r="V676" i="2" s="1"/>
  <c r="V678" i="2" s="1"/>
  <c r="V680" i="2" s="1"/>
  <c r="V682" i="2" s="1"/>
  <c r="V684" i="2" s="1"/>
  <c r="W670" i="2"/>
  <c r="W672" i="2" s="1"/>
  <c r="W674" i="2" s="1"/>
  <c r="W676" i="2" s="1"/>
  <c r="W678" i="2" s="1"/>
  <c r="W680" i="2" s="1"/>
  <c r="W682" i="2" s="1"/>
  <c r="W684" i="2" s="1"/>
  <c r="X670" i="2"/>
  <c r="X672" i="2" s="1"/>
  <c r="X674" i="2" s="1"/>
  <c r="X676" i="2" s="1"/>
  <c r="X678" i="2" s="1"/>
  <c r="X680" i="2" s="1"/>
  <c r="X682" i="2" s="1"/>
  <c r="X684" i="2" s="1"/>
  <c r="Y670" i="2"/>
  <c r="Y672" i="2" s="1"/>
  <c r="Z670" i="2"/>
  <c r="Z672" i="2" s="1"/>
  <c r="Z674" i="2" s="1"/>
  <c r="Z676" i="2" s="1"/>
  <c r="Z678" i="2" s="1"/>
  <c r="Z680" i="2" s="1"/>
  <c r="Z682" i="2" s="1"/>
  <c r="Z684" i="2" s="1"/>
  <c r="AA670" i="2"/>
  <c r="AA672" i="2" s="1"/>
  <c r="AA674" i="2" s="1"/>
  <c r="AA676" i="2" s="1"/>
  <c r="AA678" i="2" s="1"/>
  <c r="AA680" i="2" s="1"/>
  <c r="AA682" i="2" s="1"/>
  <c r="AA684" i="2" s="1"/>
  <c r="AB670" i="2"/>
  <c r="AB672" i="2" s="1"/>
  <c r="AB674" i="2" s="1"/>
  <c r="AB676" i="2" s="1"/>
  <c r="AB678" i="2" s="1"/>
  <c r="AB680" i="2" s="1"/>
  <c r="AB682" i="2" s="1"/>
  <c r="AB684" i="2" s="1"/>
  <c r="AC670" i="2"/>
  <c r="AC672" i="2" s="1"/>
  <c r="AC674" i="2" s="1"/>
  <c r="AC676" i="2" s="1"/>
  <c r="AC678" i="2" s="1"/>
  <c r="AC680" i="2" s="1"/>
  <c r="AC682" i="2" s="1"/>
  <c r="AC684" i="2" s="1"/>
  <c r="AD670" i="2"/>
  <c r="AD672" i="2" s="1"/>
  <c r="AD674" i="2" s="1"/>
  <c r="AD676" i="2" s="1"/>
  <c r="AD678" i="2" s="1"/>
  <c r="AD680" i="2" s="1"/>
  <c r="AD682" i="2" s="1"/>
  <c r="AD684" i="2" s="1"/>
  <c r="AE670" i="2"/>
  <c r="AE672" i="2" s="1"/>
  <c r="AE674" i="2" s="1"/>
  <c r="AE676" i="2" s="1"/>
  <c r="AE678" i="2" s="1"/>
  <c r="AE680" i="2" s="1"/>
  <c r="AE682" i="2" s="1"/>
  <c r="AE684" i="2" s="1"/>
  <c r="AF670" i="2"/>
  <c r="AF672" i="2" s="1"/>
  <c r="AF674" i="2" s="1"/>
  <c r="AF676" i="2" s="1"/>
  <c r="AF678" i="2" s="1"/>
  <c r="AF680" i="2" s="1"/>
  <c r="AF682" i="2" s="1"/>
  <c r="AF684" i="2" s="1"/>
  <c r="AG670" i="2"/>
  <c r="AG672" i="2" s="1"/>
  <c r="AG674" i="2" s="1"/>
  <c r="AG676" i="2" s="1"/>
  <c r="AG678" i="2" s="1"/>
  <c r="AG680" i="2" s="1"/>
  <c r="AG682" i="2" s="1"/>
  <c r="AG684" i="2" s="1"/>
  <c r="AH670" i="2"/>
  <c r="AH672" i="2" s="1"/>
  <c r="AH674" i="2" s="1"/>
  <c r="AH676" i="2" s="1"/>
  <c r="AH678" i="2" s="1"/>
  <c r="AH680" i="2" s="1"/>
  <c r="AH682" i="2" s="1"/>
  <c r="AH684" i="2" s="1"/>
  <c r="AI670" i="2"/>
  <c r="AI672" i="2" s="1"/>
  <c r="AI674" i="2" s="1"/>
  <c r="AI676" i="2" s="1"/>
  <c r="AI678" i="2" s="1"/>
  <c r="AI680" i="2" s="1"/>
  <c r="AI682" i="2" s="1"/>
  <c r="AI684" i="2" s="1"/>
  <c r="P671" i="2"/>
  <c r="Q671" i="2"/>
  <c r="R671" i="2"/>
  <c r="S671" i="2"/>
  <c r="T671" i="2"/>
  <c r="U671" i="2"/>
  <c r="V671" i="2"/>
  <c r="W671" i="2"/>
  <c r="X671" i="2"/>
  <c r="Y671" i="2"/>
  <c r="Z671" i="2"/>
  <c r="AA671" i="2"/>
  <c r="AB671" i="2"/>
  <c r="AC671" i="2"/>
  <c r="AD671" i="2"/>
  <c r="AE671" i="2"/>
  <c r="AF671" i="2"/>
  <c r="AG671" i="2"/>
  <c r="AH671" i="2"/>
  <c r="AI671" i="2"/>
  <c r="J672" i="2"/>
  <c r="O673" i="2"/>
  <c r="P673" i="2"/>
  <c r="Q673" i="2"/>
  <c r="R673" i="2"/>
  <c r="S673" i="2"/>
  <c r="T673" i="2"/>
  <c r="U673" i="2"/>
  <c r="V673" i="2"/>
  <c r="W673" i="2"/>
  <c r="X673" i="2"/>
  <c r="Y673" i="2"/>
  <c r="Z673" i="2"/>
  <c r="AA673" i="2"/>
  <c r="AB673" i="2"/>
  <c r="AC673" i="2"/>
  <c r="AD673" i="2"/>
  <c r="AE673" i="2"/>
  <c r="AF673" i="2"/>
  <c r="AG673" i="2"/>
  <c r="AH673" i="2"/>
  <c r="AI673" i="2"/>
  <c r="O674" i="2"/>
  <c r="O675" i="2"/>
  <c r="P675" i="2"/>
  <c r="Q675" i="2"/>
  <c r="R675" i="2"/>
  <c r="S675" i="2"/>
  <c r="T675" i="2"/>
  <c r="U675" i="2"/>
  <c r="V675" i="2"/>
  <c r="W675" i="2"/>
  <c r="X675" i="2"/>
  <c r="Y675" i="2"/>
  <c r="Z675" i="2"/>
  <c r="AA675" i="2"/>
  <c r="AB675" i="2"/>
  <c r="AC675" i="2"/>
  <c r="AD675" i="2"/>
  <c r="AE675" i="2"/>
  <c r="AF675" i="2"/>
  <c r="AG675" i="2"/>
  <c r="AH675" i="2"/>
  <c r="AI675" i="2"/>
  <c r="O676" i="2"/>
  <c r="O677" i="2"/>
  <c r="P677" i="2"/>
  <c r="Q677" i="2"/>
  <c r="R677" i="2"/>
  <c r="S677" i="2"/>
  <c r="T677" i="2"/>
  <c r="U677" i="2"/>
  <c r="V677" i="2"/>
  <c r="W677" i="2"/>
  <c r="X677" i="2"/>
  <c r="Y677" i="2"/>
  <c r="Z677" i="2"/>
  <c r="AA677" i="2"/>
  <c r="AB677" i="2"/>
  <c r="AC677" i="2"/>
  <c r="AD677" i="2"/>
  <c r="AE677" i="2"/>
  <c r="AF677" i="2"/>
  <c r="AG677" i="2"/>
  <c r="AH677" i="2"/>
  <c r="AI677" i="2"/>
  <c r="O678" i="2"/>
  <c r="O679" i="2"/>
  <c r="P679" i="2"/>
  <c r="Q679" i="2"/>
  <c r="R679" i="2"/>
  <c r="S679" i="2"/>
  <c r="T679" i="2"/>
  <c r="U679" i="2"/>
  <c r="V679" i="2"/>
  <c r="W679" i="2"/>
  <c r="X679" i="2"/>
  <c r="Y679" i="2"/>
  <c r="Z679" i="2"/>
  <c r="AA679" i="2"/>
  <c r="AB679" i="2"/>
  <c r="AC679" i="2"/>
  <c r="AD679" i="2"/>
  <c r="AE679" i="2"/>
  <c r="AF679" i="2"/>
  <c r="AG679" i="2"/>
  <c r="AH679" i="2"/>
  <c r="AI679" i="2"/>
  <c r="O680" i="2"/>
  <c r="O681" i="2"/>
  <c r="P681" i="2"/>
  <c r="Q681" i="2"/>
  <c r="R681" i="2"/>
  <c r="S681" i="2"/>
  <c r="T681" i="2"/>
  <c r="U681" i="2"/>
  <c r="V681" i="2"/>
  <c r="W681" i="2"/>
  <c r="X681" i="2"/>
  <c r="Y681" i="2"/>
  <c r="Z681" i="2"/>
  <c r="AA681" i="2"/>
  <c r="AB681" i="2"/>
  <c r="AC681" i="2"/>
  <c r="AD681" i="2"/>
  <c r="AE681" i="2"/>
  <c r="AF681" i="2"/>
  <c r="AG681" i="2"/>
  <c r="AH681" i="2"/>
  <c r="AI681" i="2"/>
  <c r="O682" i="2"/>
  <c r="O683" i="2"/>
  <c r="P683" i="2"/>
  <c r="Q683" i="2"/>
  <c r="R683" i="2"/>
  <c r="S683" i="2"/>
  <c r="T683" i="2"/>
  <c r="U683" i="2"/>
  <c r="V683" i="2"/>
  <c r="W683" i="2"/>
  <c r="X683" i="2"/>
  <c r="Y683" i="2"/>
  <c r="Z683" i="2"/>
  <c r="AA683" i="2"/>
  <c r="AB683" i="2"/>
  <c r="AC683" i="2"/>
  <c r="AD683" i="2"/>
  <c r="AE683" i="2"/>
  <c r="AF683" i="2"/>
  <c r="AG683" i="2"/>
  <c r="AH683" i="2"/>
  <c r="AI683" i="2"/>
  <c r="O684" i="2"/>
  <c r="P691" i="2"/>
  <c r="P693" i="2" s="1"/>
  <c r="P695" i="2" s="1"/>
  <c r="Q691" i="2"/>
  <c r="Q693" i="2" s="1"/>
  <c r="R691" i="2"/>
  <c r="R693" i="2" s="1"/>
  <c r="R695" i="2" s="1"/>
  <c r="R697" i="2" s="1"/>
  <c r="R699" i="2" s="1"/>
  <c r="R701" i="2" s="1"/>
  <c r="R703" i="2" s="1"/>
  <c r="R705" i="2" s="1"/>
  <c r="S691" i="2"/>
  <c r="S693" i="2" s="1"/>
  <c r="S695" i="2" s="1"/>
  <c r="S697" i="2" s="1"/>
  <c r="S699" i="2" s="1"/>
  <c r="S701" i="2" s="1"/>
  <c r="S703" i="2" s="1"/>
  <c r="S705" i="2" s="1"/>
  <c r="T691" i="2"/>
  <c r="T693" i="2" s="1"/>
  <c r="T695" i="2" s="1"/>
  <c r="T697" i="2" s="1"/>
  <c r="T699" i="2" s="1"/>
  <c r="T701" i="2" s="1"/>
  <c r="T703" i="2" s="1"/>
  <c r="T705" i="2" s="1"/>
  <c r="U691" i="2"/>
  <c r="U693" i="2" s="1"/>
  <c r="U695" i="2" s="1"/>
  <c r="U697" i="2" s="1"/>
  <c r="U699" i="2" s="1"/>
  <c r="U701" i="2" s="1"/>
  <c r="U703" i="2" s="1"/>
  <c r="U705" i="2" s="1"/>
  <c r="V691" i="2"/>
  <c r="V693" i="2" s="1"/>
  <c r="V695" i="2" s="1"/>
  <c r="V697" i="2" s="1"/>
  <c r="V699" i="2" s="1"/>
  <c r="V701" i="2" s="1"/>
  <c r="V703" i="2" s="1"/>
  <c r="V705" i="2" s="1"/>
  <c r="W691" i="2"/>
  <c r="W693" i="2" s="1"/>
  <c r="W695" i="2" s="1"/>
  <c r="W697" i="2" s="1"/>
  <c r="W699" i="2" s="1"/>
  <c r="W701" i="2" s="1"/>
  <c r="W703" i="2" s="1"/>
  <c r="W705" i="2" s="1"/>
  <c r="X691" i="2"/>
  <c r="X693" i="2" s="1"/>
  <c r="X695" i="2" s="1"/>
  <c r="X697" i="2" s="1"/>
  <c r="X699" i="2" s="1"/>
  <c r="X701" i="2" s="1"/>
  <c r="X703" i="2" s="1"/>
  <c r="X705" i="2" s="1"/>
  <c r="Y691" i="2"/>
  <c r="Y693" i="2" s="1"/>
  <c r="Y695" i="2" s="1"/>
  <c r="Y697" i="2" s="1"/>
  <c r="Y699" i="2" s="1"/>
  <c r="Y701" i="2" s="1"/>
  <c r="Y703" i="2" s="1"/>
  <c r="Y705" i="2" s="1"/>
  <c r="Z691" i="2"/>
  <c r="Z693" i="2" s="1"/>
  <c r="Z695" i="2" s="1"/>
  <c r="Z697" i="2" s="1"/>
  <c r="Z699" i="2" s="1"/>
  <c r="Z701" i="2" s="1"/>
  <c r="Z703" i="2" s="1"/>
  <c r="Z705" i="2" s="1"/>
  <c r="AA691" i="2"/>
  <c r="AA693" i="2" s="1"/>
  <c r="AA695" i="2" s="1"/>
  <c r="AA697" i="2" s="1"/>
  <c r="AA699" i="2" s="1"/>
  <c r="AA701" i="2" s="1"/>
  <c r="AA703" i="2" s="1"/>
  <c r="AA705" i="2" s="1"/>
  <c r="AB691" i="2"/>
  <c r="AB693" i="2" s="1"/>
  <c r="AB695" i="2" s="1"/>
  <c r="AB697" i="2" s="1"/>
  <c r="AB699" i="2" s="1"/>
  <c r="AB701" i="2" s="1"/>
  <c r="AB703" i="2" s="1"/>
  <c r="AB705" i="2" s="1"/>
  <c r="AC691" i="2"/>
  <c r="AC693" i="2" s="1"/>
  <c r="AC695" i="2" s="1"/>
  <c r="AC697" i="2" s="1"/>
  <c r="AC699" i="2" s="1"/>
  <c r="AC701" i="2" s="1"/>
  <c r="AC703" i="2" s="1"/>
  <c r="AC705" i="2" s="1"/>
  <c r="AD691" i="2"/>
  <c r="AD693" i="2" s="1"/>
  <c r="AD695" i="2" s="1"/>
  <c r="AD697" i="2" s="1"/>
  <c r="AD699" i="2" s="1"/>
  <c r="AD701" i="2" s="1"/>
  <c r="AD703" i="2" s="1"/>
  <c r="AD705" i="2" s="1"/>
  <c r="AE691" i="2"/>
  <c r="AE693" i="2" s="1"/>
  <c r="AE695" i="2" s="1"/>
  <c r="AE697" i="2" s="1"/>
  <c r="AE699" i="2" s="1"/>
  <c r="AE701" i="2" s="1"/>
  <c r="AE703" i="2" s="1"/>
  <c r="AE705" i="2" s="1"/>
  <c r="AF691" i="2"/>
  <c r="AF693" i="2" s="1"/>
  <c r="AF695" i="2" s="1"/>
  <c r="AF697" i="2" s="1"/>
  <c r="AF699" i="2" s="1"/>
  <c r="AF701" i="2" s="1"/>
  <c r="AF703" i="2" s="1"/>
  <c r="AF705" i="2" s="1"/>
  <c r="AG691" i="2"/>
  <c r="AG693" i="2" s="1"/>
  <c r="AG695" i="2" s="1"/>
  <c r="AG697" i="2" s="1"/>
  <c r="AG699" i="2" s="1"/>
  <c r="AG701" i="2" s="1"/>
  <c r="AG703" i="2" s="1"/>
  <c r="AG705" i="2" s="1"/>
  <c r="AH691" i="2"/>
  <c r="AH693" i="2" s="1"/>
  <c r="AH695" i="2" s="1"/>
  <c r="AH697" i="2" s="1"/>
  <c r="AH699" i="2" s="1"/>
  <c r="AH701" i="2" s="1"/>
  <c r="AH703" i="2" s="1"/>
  <c r="AH705" i="2" s="1"/>
  <c r="AI691" i="2"/>
  <c r="AI693" i="2" s="1"/>
  <c r="AI695" i="2" s="1"/>
  <c r="AI697" i="2" s="1"/>
  <c r="AI699" i="2" s="1"/>
  <c r="AI701" i="2" s="1"/>
  <c r="AI703" i="2" s="1"/>
  <c r="AI705" i="2" s="1"/>
  <c r="P692" i="2"/>
  <c r="Q692" i="2"/>
  <c r="R692" i="2"/>
  <c r="S692" i="2"/>
  <c r="T692" i="2"/>
  <c r="U692" i="2"/>
  <c r="V692" i="2"/>
  <c r="W692" i="2"/>
  <c r="X692" i="2"/>
  <c r="Y692" i="2"/>
  <c r="Z692" i="2"/>
  <c r="AA692" i="2"/>
  <c r="AB692" i="2"/>
  <c r="AC692" i="2"/>
  <c r="AD692" i="2"/>
  <c r="AE692" i="2"/>
  <c r="AF692" i="2"/>
  <c r="AG692" i="2"/>
  <c r="AH692" i="2"/>
  <c r="AI692" i="2"/>
  <c r="J693" i="2"/>
  <c r="O694" i="2"/>
  <c r="P694" i="2"/>
  <c r="Q694" i="2"/>
  <c r="R694" i="2"/>
  <c r="S694" i="2"/>
  <c r="T694" i="2"/>
  <c r="U694" i="2"/>
  <c r="V694" i="2"/>
  <c r="W694" i="2"/>
  <c r="X694" i="2"/>
  <c r="Y694" i="2"/>
  <c r="Z694" i="2"/>
  <c r="AA694" i="2"/>
  <c r="AB694" i="2"/>
  <c r="AC694" i="2"/>
  <c r="AD694" i="2"/>
  <c r="AE694" i="2"/>
  <c r="AF694" i="2"/>
  <c r="AG694" i="2"/>
  <c r="AH694" i="2"/>
  <c r="AI694" i="2"/>
  <c r="O695" i="2"/>
  <c r="O696" i="2"/>
  <c r="P696" i="2"/>
  <c r="Q696" i="2"/>
  <c r="R696" i="2"/>
  <c r="S696" i="2"/>
  <c r="T696" i="2"/>
  <c r="U696" i="2"/>
  <c r="V696" i="2"/>
  <c r="W696" i="2"/>
  <c r="X696" i="2"/>
  <c r="Y696" i="2"/>
  <c r="Z696" i="2"/>
  <c r="AA696" i="2"/>
  <c r="AB696" i="2"/>
  <c r="AC696" i="2"/>
  <c r="AD696" i="2"/>
  <c r="AE696" i="2"/>
  <c r="AF696" i="2"/>
  <c r="AG696" i="2"/>
  <c r="AH696" i="2"/>
  <c r="AI696" i="2"/>
  <c r="O697" i="2"/>
  <c r="O698" i="2"/>
  <c r="P698" i="2"/>
  <c r="Q698" i="2"/>
  <c r="R698" i="2"/>
  <c r="S698" i="2"/>
  <c r="T698" i="2"/>
  <c r="U698" i="2"/>
  <c r="V698" i="2"/>
  <c r="W698" i="2"/>
  <c r="X698" i="2"/>
  <c r="Y698" i="2"/>
  <c r="Z698" i="2"/>
  <c r="AA698" i="2"/>
  <c r="AB698" i="2"/>
  <c r="AC698" i="2"/>
  <c r="AD698" i="2"/>
  <c r="AE698" i="2"/>
  <c r="AF698" i="2"/>
  <c r="AG698" i="2"/>
  <c r="AH698" i="2"/>
  <c r="AI698" i="2"/>
  <c r="O699" i="2"/>
  <c r="O700" i="2"/>
  <c r="P700" i="2"/>
  <c r="Q700" i="2"/>
  <c r="R700" i="2"/>
  <c r="S700" i="2"/>
  <c r="T700" i="2"/>
  <c r="U700" i="2"/>
  <c r="V700" i="2"/>
  <c r="W700" i="2"/>
  <c r="X700" i="2"/>
  <c r="Y700" i="2"/>
  <c r="Z700" i="2"/>
  <c r="AA700" i="2"/>
  <c r="AB700" i="2"/>
  <c r="AC700" i="2"/>
  <c r="AD700" i="2"/>
  <c r="AE700" i="2"/>
  <c r="AF700" i="2"/>
  <c r="AG700" i="2"/>
  <c r="AH700" i="2"/>
  <c r="AI700" i="2"/>
  <c r="O701" i="2"/>
  <c r="O702" i="2"/>
  <c r="P702" i="2"/>
  <c r="Q702" i="2"/>
  <c r="R702" i="2"/>
  <c r="S702" i="2"/>
  <c r="T702" i="2"/>
  <c r="U702" i="2"/>
  <c r="V702" i="2"/>
  <c r="W702" i="2"/>
  <c r="X702" i="2"/>
  <c r="Y702" i="2"/>
  <c r="Z702" i="2"/>
  <c r="AA702" i="2"/>
  <c r="AB702" i="2"/>
  <c r="AC702" i="2"/>
  <c r="AD702" i="2"/>
  <c r="AE702" i="2"/>
  <c r="AF702" i="2"/>
  <c r="AG702" i="2"/>
  <c r="AH702" i="2"/>
  <c r="AI702" i="2"/>
  <c r="O703" i="2"/>
  <c r="O704" i="2"/>
  <c r="P704" i="2"/>
  <c r="Q704" i="2"/>
  <c r="R704" i="2"/>
  <c r="S704" i="2"/>
  <c r="T704" i="2"/>
  <c r="U704" i="2"/>
  <c r="V704" i="2"/>
  <c r="W704" i="2"/>
  <c r="X704" i="2"/>
  <c r="Y704" i="2"/>
  <c r="Z704" i="2"/>
  <c r="AA704" i="2"/>
  <c r="AB704" i="2"/>
  <c r="AC704" i="2"/>
  <c r="AD704" i="2"/>
  <c r="AE704" i="2"/>
  <c r="AF704" i="2"/>
  <c r="AG704" i="2"/>
  <c r="AH704" i="2"/>
  <c r="AI704" i="2"/>
  <c r="O705" i="2"/>
  <c r="P712" i="2"/>
  <c r="P714" i="2" s="1"/>
  <c r="Q712" i="2"/>
  <c r="Q714" i="2" s="1"/>
  <c r="Q716" i="2" s="1"/>
  <c r="Q718" i="2" s="1"/>
  <c r="Q720" i="2" s="1"/>
  <c r="Q722" i="2" s="1"/>
  <c r="Q724" i="2" s="1"/>
  <c r="Q726" i="2" s="1"/>
  <c r="R712" i="2"/>
  <c r="R714" i="2" s="1"/>
  <c r="R716" i="2" s="1"/>
  <c r="R718" i="2" s="1"/>
  <c r="R720" i="2" s="1"/>
  <c r="R722" i="2" s="1"/>
  <c r="R724" i="2" s="1"/>
  <c r="R726" i="2" s="1"/>
  <c r="S712" i="2"/>
  <c r="S714" i="2" s="1"/>
  <c r="S716" i="2" s="1"/>
  <c r="S718" i="2" s="1"/>
  <c r="S720" i="2" s="1"/>
  <c r="S722" i="2" s="1"/>
  <c r="S724" i="2" s="1"/>
  <c r="S726" i="2" s="1"/>
  <c r="T712" i="2"/>
  <c r="T714" i="2" s="1"/>
  <c r="T716" i="2" s="1"/>
  <c r="T718" i="2" s="1"/>
  <c r="T720" i="2" s="1"/>
  <c r="T722" i="2" s="1"/>
  <c r="T724" i="2" s="1"/>
  <c r="T726" i="2" s="1"/>
  <c r="U712" i="2"/>
  <c r="U714" i="2" s="1"/>
  <c r="U716" i="2" s="1"/>
  <c r="U718" i="2" s="1"/>
  <c r="U720" i="2" s="1"/>
  <c r="U722" i="2" s="1"/>
  <c r="U724" i="2" s="1"/>
  <c r="U726" i="2" s="1"/>
  <c r="V712" i="2"/>
  <c r="V714" i="2" s="1"/>
  <c r="V716" i="2" s="1"/>
  <c r="V718" i="2" s="1"/>
  <c r="V720" i="2" s="1"/>
  <c r="V722" i="2" s="1"/>
  <c r="V724" i="2" s="1"/>
  <c r="V726" i="2" s="1"/>
  <c r="W712" i="2"/>
  <c r="W714" i="2" s="1"/>
  <c r="W716" i="2" s="1"/>
  <c r="W718" i="2" s="1"/>
  <c r="W720" i="2" s="1"/>
  <c r="W722" i="2" s="1"/>
  <c r="W724" i="2" s="1"/>
  <c r="W726" i="2" s="1"/>
  <c r="X712" i="2"/>
  <c r="X714" i="2" s="1"/>
  <c r="X716" i="2" s="1"/>
  <c r="X718" i="2" s="1"/>
  <c r="X720" i="2" s="1"/>
  <c r="X722" i="2" s="1"/>
  <c r="X724" i="2" s="1"/>
  <c r="X726" i="2" s="1"/>
  <c r="Y712" i="2"/>
  <c r="Y714" i="2" s="1"/>
  <c r="Y716" i="2" s="1"/>
  <c r="Y718" i="2" s="1"/>
  <c r="Y720" i="2" s="1"/>
  <c r="Y722" i="2" s="1"/>
  <c r="Y724" i="2" s="1"/>
  <c r="Y726" i="2" s="1"/>
  <c r="Z712" i="2"/>
  <c r="Z714" i="2" s="1"/>
  <c r="Z716" i="2" s="1"/>
  <c r="Z718" i="2" s="1"/>
  <c r="Z720" i="2" s="1"/>
  <c r="Z722" i="2" s="1"/>
  <c r="Z724" i="2" s="1"/>
  <c r="Z726" i="2" s="1"/>
  <c r="AA712" i="2"/>
  <c r="AA714" i="2" s="1"/>
  <c r="AB712" i="2"/>
  <c r="AB714" i="2" s="1"/>
  <c r="AB716" i="2" s="1"/>
  <c r="AB718" i="2" s="1"/>
  <c r="AB720" i="2" s="1"/>
  <c r="AB722" i="2" s="1"/>
  <c r="AB724" i="2" s="1"/>
  <c r="AB726" i="2" s="1"/>
  <c r="AC712" i="2"/>
  <c r="AC714" i="2" s="1"/>
  <c r="AC716" i="2" s="1"/>
  <c r="AC718" i="2" s="1"/>
  <c r="AC720" i="2" s="1"/>
  <c r="AC722" i="2" s="1"/>
  <c r="AC724" i="2" s="1"/>
  <c r="AC726" i="2" s="1"/>
  <c r="AD712" i="2"/>
  <c r="AD714" i="2" s="1"/>
  <c r="AD716" i="2" s="1"/>
  <c r="AD718" i="2" s="1"/>
  <c r="AD720" i="2" s="1"/>
  <c r="AD722" i="2" s="1"/>
  <c r="AD724" i="2" s="1"/>
  <c r="AD726" i="2" s="1"/>
  <c r="AE712" i="2"/>
  <c r="AE714" i="2" s="1"/>
  <c r="AE716" i="2" s="1"/>
  <c r="AE718" i="2" s="1"/>
  <c r="AE720" i="2" s="1"/>
  <c r="AE722" i="2" s="1"/>
  <c r="AE724" i="2" s="1"/>
  <c r="AE726" i="2" s="1"/>
  <c r="AF712" i="2"/>
  <c r="AF714" i="2" s="1"/>
  <c r="AF716" i="2" s="1"/>
  <c r="AF718" i="2" s="1"/>
  <c r="AF720" i="2" s="1"/>
  <c r="AF722" i="2" s="1"/>
  <c r="AF724" i="2" s="1"/>
  <c r="AF726" i="2" s="1"/>
  <c r="AG712" i="2"/>
  <c r="AG714" i="2" s="1"/>
  <c r="AG716" i="2" s="1"/>
  <c r="AG718" i="2" s="1"/>
  <c r="AG720" i="2" s="1"/>
  <c r="AG722" i="2" s="1"/>
  <c r="AG724" i="2" s="1"/>
  <c r="AG726" i="2" s="1"/>
  <c r="AH712" i="2"/>
  <c r="AH714" i="2" s="1"/>
  <c r="AH716" i="2" s="1"/>
  <c r="AH718" i="2" s="1"/>
  <c r="AH720" i="2" s="1"/>
  <c r="AH722" i="2" s="1"/>
  <c r="AH724" i="2" s="1"/>
  <c r="AH726" i="2" s="1"/>
  <c r="AI712" i="2"/>
  <c r="AI714" i="2" s="1"/>
  <c r="AI716" i="2" s="1"/>
  <c r="AI718" i="2" s="1"/>
  <c r="AI720" i="2" s="1"/>
  <c r="AI722" i="2" s="1"/>
  <c r="AI724" i="2" s="1"/>
  <c r="AI726" i="2" s="1"/>
  <c r="P713" i="2"/>
  <c r="Q713" i="2"/>
  <c r="R713" i="2"/>
  <c r="S713" i="2"/>
  <c r="T713" i="2"/>
  <c r="U713" i="2"/>
  <c r="V713" i="2"/>
  <c r="W713" i="2"/>
  <c r="X713" i="2"/>
  <c r="Y713" i="2"/>
  <c r="Z713" i="2"/>
  <c r="AA713" i="2"/>
  <c r="AB713" i="2"/>
  <c r="AC713" i="2"/>
  <c r="AD713" i="2"/>
  <c r="AE713" i="2"/>
  <c r="AF713" i="2"/>
  <c r="AG713" i="2"/>
  <c r="AH713" i="2"/>
  <c r="AI713" i="2"/>
  <c r="J714" i="2"/>
  <c r="O715" i="2"/>
  <c r="P715" i="2"/>
  <c r="Q715" i="2"/>
  <c r="R715" i="2"/>
  <c r="S715" i="2"/>
  <c r="T715" i="2"/>
  <c r="U715" i="2"/>
  <c r="V715" i="2"/>
  <c r="W715" i="2"/>
  <c r="X715" i="2"/>
  <c r="Y715" i="2"/>
  <c r="Z715" i="2"/>
  <c r="AA715" i="2"/>
  <c r="AB715" i="2"/>
  <c r="AC715" i="2"/>
  <c r="AD715" i="2"/>
  <c r="AE715" i="2"/>
  <c r="AF715" i="2"/>
  <c r="AG715" i="2"/>
  <c r="AH715" i="2"/>
  <c r="AI715" i="2"/>
  <c r="O716" i="2"/>
  <c r="AA716" i="2"/>
  <c r="AA718" i="2" s="1"/>
  <c r="AA720" i="2" s="1"/>
  <c r="AA722" i="2" s="1"/>
  <c r="AA724" i="2" s="1"/>
  <c r="AA726" i="2" s="1"/>
  <c r="O717" i="2"/>
  <c r="P717" i="2"/>
  <c r="Q717" i="2"/>
  <c r="R717" i="2"/>
  <c r="S717" i="2"/>
  <c r="T717" i="2"/>
  <c r="U717" i="2"/>
  <c r="V717" i="2"/>
  <c r="W717" i="2"/>
  <c r="X717" i="2"/>
  <c r="Y717" i="2"/>
  <c r="Z717" i="2"/>
  <c r="AA717" i="2"/>
  <c r="AB717" i="2"/>
  <c r="AC717" i="2"/>
  <c r="AD717" i="2"/>
  <c r="AE717" i="2"/>
  <c r="AF717" i="2"/>
  <c r="AG717" i="2"/>
  <c r="AH717" i="2"/>
  <c r="AI717" i="2"/>
  <c r="O718" i="2"/>
  <c r="O719" i="2"/>
  <c r="P719" i="2"/>
  <c r="Q719" i="2"/>
  <c r="R719" i="2"/>
  <c r="S719" i="2"/>
  <c r="T719" i="2"/>
  <c r="U719" i="2"/>
  <c r="V719" i="2"/>
  <c r="W719" i="2"/>
  <c r="X719" i="2"/>
  <c r="Y719" i="2"/>
  <c r="Z719" i="2"/>
  <c r="AA719" i="2"/>
  <c r="AB719" i="2"/>
  <c r="AC719" i="2"/>
  <c r="AD719" i="2"/>
  <c r="AE719" i="2"/>
  <c r="AF719" i="2"/>
  <c r="AG719" i="2"/>
  <c r="AH719" i="2"/>
  <c r="AI719" i="2"/>
  <c r="O720" i="2"/>
  <c r="O721" i="2"/>
  <c r="P721" i="2"/>
  <c r="Q721" i="2"/>
  <c r="R721" i="2"/>
  <c r="S721" i="2"/>
  <c r="T721" i="2"/>
  <c r="U721" i="2"/>
  <c r="V721" i="2"/>
  <c r="W721" i="2"/>
  <c r="X721" i="2"/>
  <c r="Y721" i="2"/>
  <c r="Z721" i="2"/>
  <c r="AA721" i="2"/>
  <c r="AB721" i="2"/>
  <c r="AC721" i="2"/>
  <c r="AD721" i="2"/>
  <c r="AE721" i="2"/>
  <c r="AF721" i="2"/>
  <c r="AG721" i="2"/>
  <c r="AH721" i="2"/>
  <c r="AI721" i="2"/>
  <c r="O722" i="2"/>
  <c r="O723" i="2"/>
  <c r="P723" i="2"/>
  <c r="Q723" i="2"/>
  <c r="R723" i="2"/>
  <c r="S723" i="2"/>
  <c r="T723" i="2"/>
  <c r="U723" i="2"/>
  <c r="V723" i="2"/>
  <c r="W723" i="2"/>
  <c r="X723" i="2"/>
  <c r="Y723" i="2"/>
  <c r="Z723" i="2"/>
  <c r="AA723" i="2"/>
  <c r="AB723" i="2"/>
  <c r="AC723" i="2"/>
  <c r="AD723" i="2"/>
  <c r="AE723" i="2"/>
  <c r="AF723" i="2"/>
  <c r="AG723" i="2"/>
  <c r="AH723" i="2"/>
  <c r="AI723" i="2"/>
  <c r="O724" i="2"/>
  <c r="O725" i="2"/>
  <c r="P725" i="2"/>
  <c r="Q725" i="2"/>
  <c r="R725" i="2"/>
  <c r="S725" i="2"/>
  <c r="T725" i="2"/>
  <c r="U725" i="2"/>
  <c r="V725" i="2"/>
  <c r="W725" i="2"/>
  <c r="X725" i="2"/>
  <c r="Y725" i="2"/>
  <c r="Z725" i="2"/>
  <c r="AA725" i="2"/>
  <c r="AB725" i="2"/>
  <c r="AC725" i="2"/>
  <c r="AD725" i="2"/>
  <c r="AE725" i="2"/>
  <c r="AF725" i="2"/>
  <c r="AG725" i="2"/>
  <c r="AH725" i="2"/>
  <c r="AI725" i="2"/>
  <c r="O726" i="2"/>
  <c r="P733" i="2"/>
  <c r="P735" i="2" s="1"/>
  <c r="Q733" i="2"/>
  <c r="Q735" i="2" s="1"/>
  <c r="Q737" i="2" s="1"/>
  <c r="Q739" i="2" s="1"/>
  <c r="Q741" i="2" s="1"/>
  <c r="Q743" i="2" s="1"/>
  <c r="Q745" i="2" s="1"/>
  <c r="Q747" i="2" s="1"/>
  <c r="R733" i="2"/>
  <c r="R735" i="2" s="1"/>
  <c r="R737" i="2" s="1"/>
  <c r="R739" i="2" s="1"/>
  <c r="R741" i="2" s="1"/>
  <c r="R743" i="2" s="1"/>
  <c r="R745" i="2" s="1"/>
  <c r="R747" i="2" s="1"/>
  <c r="S733" i="2"/>
  <c r="S735" i="2" s="1"/>
  <c r="S737" i="2" s="1"/>
  <c r="S739" i="2" s="1"/>
  <c r="S741" i="2" s="1"/>
  <c r="S743" i="2" s="1"/>
  <c r="S745" i="2" s="1"/>
  <c r="S747" i="2" s="1"/>
  <c r="T733" i="2"/>
  <c r="T735" i="2" s="1"/>
  <c r="T737" i="2" s="1"/>
  <c r="T739" i="2" s="1"/>
  <c r="T741" i="2" s="1"/>
  <c r="T743" i="2" s="1"/>
  <c r="T745" i="2" s="1"/>
  <c r="T747" i="2" s="1"/>
  <c r="U733" i="2"/>
  <c r="U735" i="2" s="1"/>
  <c r="U737" i="2" s="1"/>
  <c r="U739" i="2" s="1"/>
  <c r="U741" i="2" s="1"/>
  <c r="U743" i="2" s="1"/>
  <c r="U745" i="2" s="1"/>
  <c r="U747" i="2" s="1"/>
  <c r="V733" i="2"/>
  <c r="V735" i="2" s="1"/>
  <c r="V737" i="2" s="1"/>
  <c r="V739" i="2" s="1"/>
  <c r="V741" i="2" s="1"/>
  <c r="V743" i="2" s="1"/>
  <c r="V745" i="2" s="1"/>
  <c r="V747" i="2" s="1"/>
  <c r="W733" i="2"/>
  <c r="W735" i="2" s="1"/>
  <c r="W737" i="2" s="1"/>
  <c r="W739" i="2" s="1"/>
  <c r="W741" i="2" s="1"/>
  <c r="W743" i="2" s="1"/>
  <c r="W745" i="2" s="1"/>
  <c r="W747" i="2" s="1"/>
  <c r="X733" i="2"/>
  <c r="X735" i="2" s="1"/>
  <c r="X737" i="2" s="1"/>
  <c r="X739" i="2" s="1"/>
  <c r="X741" i="2" s="1"/>
  <c r="X743" i="2" s="1"/>
  <c r="X745" i="2" s="1"/>
  <c r="X747" i="2" s="1"/>
  <c r="Y733" i="2"/>
  <c r="Y735" i="2" s="1"/>
  <c r="Y737" i="2" s="1"/>
  <c r="Y739" i="2" s="1"/>
  <c r="Y741" i="2" s="1"/>
  <c r="Y743" i="2" s="1"/>
  <c r="Y745" i="2" s="1"/>
  <c r="Y747" i="2" s="1"/>
  <c r="Z733" i="2"/>
  <c r="Z735" i="2" s="1"/>
  <c r="Z737" i="2" s="1"/>
  <c r="Z739" i="2" s="1"/>
  <c r="Z741" i="2" s="1"/>
  <c r="Z743" i="2" s="1"/>
  <c r="Z745" i="2" s="1"/>
  <c r="Z747" i="2" s="1"/>
  <c r="AA733" i="2"/>
  <c r="AA735" i="2" s="1"/>
  <c r="AA737" i="2" s="1"/>
  <c r="AA739" i="2" s="1"/>
  <c r="AA741" i="2" s="1"/>
  <c r="AA743" i="2" s="1"/>
  <c r="AA745" i="2" s="1"/>
  <c r="AA747" i="2" s="1"/>
  <c r="AB733" i="2"/>
  <c r="AB735" i="2" s="1"/>
  <c r="AB737" i="2" s="1"/>
  <c r="AB739" i="2" s="1"/>
  <c r="AB741" i="2" s="1"/>
  <c r="AB743" i="2" s="1"/>
  <c r="AB745" i="2" s="1"/>
  <c r="AB747" i="2" s="1"/>
  <c r="AC733" i="2"/>
  <c r="AC735" i="2" s="1"/>
  <c r="AC737" i="2" s="1"/>
  <c r="AC739" i="2" s="1"/>
  <c r="AC741" i="2" s="1"/>
  <c r="AC743" i="2" s="1"/>
  <c r="AC745" i="2" s="1"/>
  <c r="AC747" i="2" s="1"/>
  <c r="AD733" i="2"/>
  <c r="AD735" i="2" s="1"/>
  <c r="AD737" i="2" s="1"/>
  <c r="AD739" i="2" s="1"/>
  <c r="AD741" i="2" s="1"/>
  <c r="AD743" i="2" s="1"/>
  <c r="AD745" i="2" s="1"/>
  <c r="AD747" i="2" s="1"/>
  <c r="AE733" i="2"/>
  <c r="AE735" i="2" s="1"/>
  <c r="AE737" i="2" s="1"/>
  <c r="AE739" i="2" s="1"/>
  <c r="AE741" i="2" s="1"/>
  <c r="AE743" i="2" s="1"/>
  <c r="AE745" i="2" s="1"/>
  <c r="AE747" i="2" s="1"/>
  <c r="AF733" i="2"/>
  <c r="AF735" i="2" s="1"/>
  <c r="AF737" i="2" s="1"/>
  <c r="AF739" i="2" s="1"/>
  <c r="AF741" i="2" s="1"/>
  <c r="AF743" i="2" s="1"/>
  <c r="AF745" i="2" s="1"/>
  <c r="AF747" i="2" s="1"/>
  <c r="AG733" i="2"/>
  <c r="AG735" i="2" s="1"/>
  <c r="AG737" i="2" s="1"/>
  <c r="AG739" i="2" s="1"/>
  <c r="AG741" i="2" s="1"/>
  <c r="AG743" i="2" s="1"/>
  <c r="AG745" i="2" s="1"/>
  <c r="AG747" i="2" s="1"/>
  <c r="AH733" i="2"/>
  <c r="AH735" i="2" s="1"/>
  <c r="AH737" i="2" s="1"/>
  <c r="AH739" i="2" s="1"/>
  <c r="AH741" i="2" s="1"/>
  <c r="AH743" i="2" s="1"/>
  <c r="AH745" i="2" s="1"/>
  <c r="AH747" i="2" s="1"/>
  <c r="AI733" i="2"/>
  <c r="AI735" i="2" s="1"/>
  <c r="AI737" i="2" s="1"/>
  <c r="AI739" i="2" s="1"/>
  <c r="AI741" i="2" s="1"/>
  <c r="AI743" i="2" s="1"/>
  <c r="AI745" i="2" s="1"/>
  <c r="AI747" i="2" s="1"/>
  <c r="P734" i="2"/>
  <c r="Q734" i="2"/>
  <c r="R734" i="2"/>
  <c r="S734" i="2"/>
  <c r="T734" i="2"/>
  <c r="U734" i="2"/>
  <c r="V734" i="2"/>
  <c r="W734" i="2"/>
  <c r="X734" i="2"/>
  <c r="Y734" i="2"/>
  <c r="Z734" i="2"/>
  <c r="AA734" i="2"/>
  <c r="AB734" i="2"/>
  <c r="AC734" i="2"/>
  <c r="AD734" i="2"/>
  <c r="AE734" i="2"/>
  <c r="AF734" i="2"/>
  <c r="AG734" i="2"/>
  <c r="AH734" i="2"/>
  <c r="AI734" i="2"/>
  <c r="J735" i="2"/>
  <c r="O736" i="2"/>
  <c r="P736" i="2"/>
  <c r="Q736" i="2"/>
  <c r="R736" i="2"/>
  <c r="S736" i="2"/>
  <c r="T736" i="2"/>
  <c r="U736" i="2"/>
  <c r="V736" i="2"/>
  <c r="W736" i="2"/>
  <c r="X736" i="2"/>
  <c r="Y736" i="2"/>
  <c r="Z736" i="2"/>
  <c r="AA736" i="2"/>
  <c r="AB736" i="2"/>
  <c r="AC736" i="2"/>
  <c r="AD736" i="2"/>
  <c r="AE736" i="2"/>
  <c r="AF736" i="2"/>
  <c r="AG736" i="2"/>
  <c r="AH736" i="2"/>
  <c r="AI736" i="2"/>
  <c r="O737" i="2"/>
  <c r="O738" i="2"/>
  <c r="P738" i="2"/>
  <c r="Q738" i="2"/>
  <c r="R738" i="2"/>
  <c r="S738" i="2"/>
  <c r="T738" i="2"/>
  <c r="U738" i="2"/>
  <c r="V738" i="2"/>
  <c r="W738" i="2"/>
  <c r="X738" i="2"/>
  <c r="Y738" i="2"/>
  <c r="Z738" i="2"/>
  <c r="AA738" i="2"/>
  <c r="AB738" i="2"/>
  <c r="AC738" i="2"/>
  <c r="AD738" i="2"/>
  <c r="AE738" i="2"/>
  <c r="AF738" i="2"/>
  <c r="AG738" i="2"/>
  <c r="AH738" i="2"/>
  <c r="AI738" i="2"/>
  <c r="O739" i="2"/>
  <c r="O740" i="2"/>
  <c r="P740" i="2"/>
  <c r="Q740" i="2"/>
  <c r="R740" i="2"/>
  <c r="S740" i="2"/>
  <c r="T740" i="2"/>
  <c r="U740" i="2"/>
  <c r="V740" i="2"/>
  <c r="W740" i="2"/>
  <c r="X740" i="2"/>
  <c r="Y740" i="2"/>
  <c r="Z740" i="2"/>
  <c r="AA740" i="2"/>
  <c r="AB740" i="2"/>
  <c r="AC740" i="2"/>
  <c r="AD740" i="2"/>
  <c r="AE740" i="2"/>
  <c r="AF740" i="2"/>
  <c r="AG740" i="2"/>
  <c r="AH740" i="2"/>
  <c r="AI740" i="2"/>
  <c r="O741" i="2"/>
  <c r="O742" i="2"/>
  <c r="P742" i="2"/>
  <c r="Q742" i="2"/>
  <c r="R742" i="2"/>
  <c r="S742" i="2"/>
  <c r="T742" i="2"/>
  <c r="U742" i="2"/>
  <c r="V742" i="2"/>
  <c r="W742" i="2"/>
  <c r="X742" i="2"/>
  <c r="Y742" i="2"/>
  <c r="Z742" i="2"/>
  <c r="AA742" i="2"/>
  <c r="AB742" i="2"/>
  <c r="AC742" i="2"/>
  <c r="AD742" i="2"/>
  <c r="AE742" i="2"/>
  <c r="AF742" i="2"/>
  <c r="AG742" i="2"/>
  <c r="AH742" i="2"/>
  <c r="AI742" i="2"/>
  <c r="O743" i="2"/>
  <c r="O744" i="2"/>
  <c r="P744" i="2"/>
  <c r="Q744" i="2"/>
  <c r="R744" i="2"/>
  <c r="S744" i="2"/>
  <c r="T744" i="2"/>
  <c r="U744" i="2"/>
  <c r="V744" i="2"/>
  <c r="W744" i="2"/>
  <c r="X744" i="2"/>
  <c r="Y744" i="2"/>
  <c r="Z744" i="2"/>
  <c r="AA744" i="2"/>
  <c r="AB744" i="2"/>
  <c r="AC744" i="2"/>
  <c r="AD744" i="2"/>
  <c r="AE744" i="2"/>
  <c r="AF744" i="2"/>
  <c r="AG744" i="2"/>
  <c r="AH744" i="2"/>
  <c r="AI744" i="2"/>
  <c r="O745" i="2"/>
  <c r="O746" i="2"/>
  <c r="P746" i="2"/>
  <c r="Q746" i="2"/>
  <c r="R746" i="2"/>
  <c r="S746" i="2"/>
  <c r="T746" i="2"/>
  <c r="U746" i="2"/>
  <c r="V746" i="2"/>
  <c r="W746" i="2"/>
  <c r="X746" i="2"/>
  <c r="Y746" i="2"/>
  <c r="Z746" i="2"/>
  <c r="AA746" i="2"/>
  <c r="AB746" i="2"/>
  <c r="AC746" i="2"/>
  <c r="AD746" i="2"/>
  <c r="AE746" i="2"/>
  <c r="AF746" i="2"/>
  <c r="AG746" i="2"/>
  <c r="AH746" i="2"/>
  <c r="AI746" i="2"/>
  <c r="O747" i="2"/>
  <c r="P754" i="2"/>
  <c r="P756" i="2" s="1"/>
  <c r="Q754" i="2"/>
  <c r="R754" i="2"/>
  <c r="S754" i="2"/>
  <c r="S756" i="2" s="1"/>
  <c r="T754" i="2"/>
  <c r="T756" i="2" s="1"/>
  <c r="T758" i="2" s="1"/>
  <c r="T760" i="2" s="1"/>
  <c r="T762" i="2" s="1"/>
  <c r="T764" i="2" s="1"/>
  <c r="T766" i="2" s="1"/>
  <c r="T768" i="2" s="1"/>
  <c r="U754" i="2"/>
  <c r="U756" i="2" s="1"/>
  <c r="U758" i="2" s="1"/>
  <c r="U760" i="2" s="1"/>
  <c r="U762" i="2" s="1"/>
  <c r="U764" i="2" s="1"/>
  <c r="U766" i="2" s="1"/>
  <c r="U768" i="2" s="1"/>
  <c r="V754" i="2"/>
  <c r="V756" i="2" s="1"/>
  <c r="V758" i="2" s="1"/>
  <c r="V760" i="2" s="1"/>
  <c r="V762" i="2" s="1"/>
  <c r="V764" i="2" s="1"/>
  <c r="V766" i="2" s="1"/>
  <c r="V768" i="2" s="1"/>
  <c r="W754" i="2"/>
  <c r="W756" i="2" s="1"/>
  <c r="W758" i="2" s="1"/>
  <c r="W760" i="2" s="1"/>
  <c r="W762" i="2" s="1"/>
  <c r="W764" i="2" s="1"/>
  <c r="W766" i="2" s="1"/>
  <c r="W768" i="2" s="1"/>
  <c r="X754" i="2"/>
  <c r="X756" i="2" s="1"/>
  <c r="X758" i="2" s="1"/>
  <c r="X760" i="2" s="1"/>
  <c r="X762" i="2" s="1"/>
  <c r="X764" i="2" s="1"/>
  <c r="X766" i="2" s="1"/>
  <c r="X768" i="2" s="1"/>
  <c r="Y754" i="2"/>
  <c r="Y756" i="2" s="1"/>
  <c r="Y758" i="2" s="1"/>
  <c r="Y760" i="2" s="1"/>
  <c r="Y762" i="2" s="1"/>
  <c r="Y764" i="2" s="1"/>
  <c r="Y766" i="2" s="1"/>
  <c r="Y768" i="2" s="1"/>
  <c r="Z754" i="2"/>
  <c r="Z756" i="2" s="1"/>
  <c r="Z758" i="2" s="1"/>
  <c r="Z760" i="2" s="1"/>
  <c r="Z762" i="2" s="1"/>
  <c r="Z764" i="2" s="1"/>
  <c r="Z766" i="2" s="1"/>
  <c r="Z768" i="2" s="1"/>
  <c r="AA754" i="2"/>
  <c r="AA756" i="2" s="1"/>
  <c r="AA758" i="2" s="1"/>
  <c r="AA760" i="2" s="1"/>
  <c r="AA762" i="2" s="1"/>
  <c r="AA764" i="2" s="1"/>
  <c r="AA766" i="2" s="1"/>
  <c r="AA768" i="2" s="1"/>
  <c r="AB754" i="2"/>
  <c r="AB756" i="2" s="1"/>
  <c r="AB758" i="2" s="1"/>
  <c r="AB760" i="2" s="1"/>
  <c r="AB762" i="2" s="1"/>
  <c r="AB764" i="2" s="1"/>
  <c r="AB766" i="2" s="1"/>
  <c r="AB768" i="2" s="1"/>
  <c r="AC754" i="2"/>
  <c r="AC756" i="2" s="1"/>
  <c r="AC758" i="2" s="1"/>
  <c r="AC760" i="2" s="1"/>
  <c r="AC762" i="2" s="1"/>
  <c r="AC764" i="2" s="1"/>
  <c r="AC766" i="2" s="1"/>
  <c r="AC768" i="2" s="1"/>
  <c r="AD754" i="2"/>
  <c r="AD756" i="2" s="1"/>
  <c r="AD758" i="2" s="1"/>
  <c r="AD760" i="2" s="1"/>
  <c r="AD762" i="2" s="1"/>
  <c r="AD764" i="2" s="1"/>
  <c r="AD766" i="2" s="1"/>
  <c r="AD768" i="2" s="1"/>
  <c r="AE754" i="2"/>
  <c r="AE756" i="2" s="1"/>
  <c r="AE758" i="2" s="1"/>
  <c r="AE760" i="2" s="1"/>
  <c r="AE762" i="2" s="1"/>
  <c r="AE764" i="2" s="1"/>
  <c r="AE766" i="2" s="1"/>
  <c r="AE768" i="2" s="1"/>
  <c r="AF754" i="2"/>
  <c r="AF756" i="2" s="1"/>
  <c r="AF758" i="2" s="1"/>
  <c r="AF760" i="2" s="1"/>
  <c r="AF762" i="2" s="1"/>
  <c r="AF764" i="2" s="1"/>
  <c r="AF766" i="2" s="1"/>
  <c r="AF768" i="2" s="1"/>
  <c r="AG754" i="2"/>
  <c r="AG756" i="2" s="1"/>
  <c r="AG758" i="2" s="1"/>
  <c r="AG760" i="2" s="1"/>
  <c r="AG762" i="2" s="1"/>
  <c r="AG764" i="2" s="1"/>
  <c r="AG766" i="2" s="1"/>
  <c r="AG768" i="2" s="1"/>
  <c r="AH754" i="2"/>
  <c r="AH756" i="2" s="1"/>
  <c r="AH758" i="2" s="1"/>
  <c r="AH760" i="2" s="1"/>
  <c r="AH762" i="2" s="1"/>
  <c r="AH764" i="2" s="1"/>
  <c r="AH766" i="2" s="1"/>
  <c r="AH768" i="2" s="1"/>
  <c r="AI754" i="2"/>
  <c r="AI756" i="2" s="1"/>
  <c r="AI758" i="2" s="1"/>
  <c r="AI760" i="2" s="1"/>
  <c r="AI762" i="2" s="1"/>
  <c r="AI764" i="2" s="1"/>
  <c r="AI766" i="2" s="1"/>
  <c r="AI768" i="2" s="1"/>
  <c r="P755" i="2"/>
  <c r="Q755" i="2"/>
  <c r="R755" i="2"/>
  <c r="S755" i="2"/>
  <c r="T755" i="2"/>
  <c r="U755" i="2"/>
  <c r="V755" i="2"/>
  <c r="W755" i="2"/>
  <c r="X755" i="2"/>
  <c r="Y755" i="2"/>
  <c r="Z755" i="2"/>
  <c r="AA755" i="2"/>
  <c r="AB755" i="2"/>
  <c r="AC755" i="2"/>
  <c r="AD755" i="2"/>
  <c r="AE755" i="2"/>
  <c r="AF755" i="2"/>
  <c r="AG755" i="2"/>
  <c r="AH755" i="2"/>
  <c r="AI755" i="2"/>
  <c r="J756" i="2"/>
  <c r="Q756" i="2"/>
  <c r="Q758" i="2" s="1"/>
  <c r="Q760" i="2" s="1"/>
  <c r="Q762" i="2" s="1"/>
  <c r="Q764" i="2" s="1"/>
  <c r="Q766" i="2" s="1"/>
  <c r="Q768" i="2" s="1"/>
  <c r="R756" i="2"/>
  <c r="R758" i="2" s="1"/>
  <c r="R760" i="2" s="1"/>
  <c r="R762" i="2" s="1"/>
  <c r="R764" i="2" s="1"/>
  <c r="R766" i="2" s="1"/>
  <c r="R768" i="2" s="1"/>
  <c r="O757" i="2"/>
  <c r="P757" i="2"/>
  <c r="Q757" i="2"/>
  <c r="R757" i="2"/>
  <c r="S757" i="2"/>
  <c r="T757" i="2"/>
  <c r="U757" i="2"/>
  <c r="V757" i="2"/>
  <c r="W757" i="2"/>
  <c r="X757" i="2"/>
  <c r="Y757" i="2"/>
  <c r="Z757" i="2"/>
  <c r="AA757" i="2"/>
  <c r="AB757" i="2"/>
  <c r="AC757" i="2"/>
  <c r="AD757" i="2"/>
  <c r="AE757" i="2"/>
  <c r="AF757" i="2"/>
  <c r="AG757" i="2"/>
  <c r="AH757" i="2"/>
  <c r="AI757" i="2"/>
  <c r="O758" i="2"/>
  <c r="O759" i="2"/>
  <c r="P759" i="2"/>
  <c r="Q759" i="2"/>
  <c r="R759" i="2"/>
  <c r="S759" i="2"/>
  <c r="T759" i="2"/>
  <c r="U759" i="2"/>
  <c r="V759" i="2"/>
  <c r="W759" i="2"/>
  <c r="X759" i="2"/>
  <c r="Y759" i="2"/>
  <c r="Z759" i="2"/>
  <c r="AA759" i="2"/>
  <c r="AB759" i="2"/>
  <c r="AC759" i="2"/>
  <c r="AD759" i="2"/>
  <c r="AE759" i="2"/>
  <c r="AF759" i="2"/>
  <c r="AG759" i="2"/>
  <c r="AH759" i="2"/>
  <c r="AI759" i="2"/>
  <c r="O760" i="2"/>
  <c r="O761" i="2"/>
  <c r="P761" i="2"/>
  <c r="Q761" i="2"/>
  <c r="R761" i="2"/>
  <c r="S761" i="2"/>
  <c r="T761" i="2"/>
  <c r="U761" i="2"/>
  <c r="V761" i="2"/>
  <c r="W761" i="2"/>
  <c r="X761" i="2"/>
  <c r="Y761" i="2"/>
  <c r="Z761" i="2"/>
  <c r="AA761" i="2"/>
  <c r="AB761" i="2"/>
  <c r="AC761" i="2"/>
  <c r="AD761" i="2"/>
  <c r="AE761" i="2"/>
  <c r="AF761" i="2"/>
  <c r="AG761" i="2"/>
  <c r="AH761" i="2"/>
  <c r="AI761" i="2"/>
  <c r="O762" i="2"/>
  <c r="O763" i="2"/>
  <c r="P763" i="2"/>
  <c r="Q763" i="2"/>
  <c r="R763" i="2"/>
  <c r="S763" i="2"/>
  <c r="T763" i="2"/>
  <c r="U763" i="2"/>
  <c r="V763" i="2"/>
  <c r="W763" i="2"/>
  <c r="X763" i="2"/>
  <c r="Y763" i="2"/>
  <c r="Z763" i="2"/>
  <c r="AA763" i="2"/>
  <c r="AB763" i="2"/>
  <c r="AC763" i="2"/>
  <c r="AD763" i="2"/>
  <c r="AE763" i="2"/>
  <c r="AF763" i="2"/>
  <c r="AG763" i="2"/>
  <c r="AH763" i="2"/>
  <c r="AI763" i="2"/>
  <c r="O764" i="2"/>
  <c r="O765" i="2"/>
  <c r="P765" i="2"/>
  <c r="Q765" i="2"/>
  <c r="R765" i="2"/>
  <c r="S765" i="2"/>
  <c r="T765" i="2"/>
  <c r="U765" i="2"/>
  <c r="V765" i="2"/>
  <c r="W765" i="2"/>
  <c r="X765" i="2"/>
  <c r="Y765" i="2"/>
  <c r="Z765" i="2"/>
  <c r="AA765" i="2"/>
  <c r="AB765" i="2"/>
  <c r="AC765" i="2"/>
  <c r="AD765" i="2"/>
  <c r="AE765" i="2"/>
  <c r="AF765" i="2"/>
  <c r="AG765" i="2"/>
  <c r="AH765" i="2"/>
  <c r="AI765" i="2"/>
  <c r="O766" i="2"/>
  <c r="O767" i="2"/>
  <c r="P767" i="2"/>
  <c r="Q767" i="2"/>
  <c r="R767" i="2"/>
  <c r="S767" i="2"/>
  <c r="T767" i="2"/>
  <c r="U767" i="2"/>
  <c r="V767" i="2"/>
  <c r="W767" i="2"/>
  <c r="X767" i="2"/>
  <c r="Y767" i="2"/>
  <c r="Z767" i="2"/>
  <c r="AA767" i="2"/>
  <c r="AB767" i="2"/>
  <c r="AC767" i="2"/>
  <c r="AD767" i="2"/>
  <c r="AE767" i="2"/>
  <c r="AF767" i="2"/>
  <c r="AG767" i="2"/>
  <c r="AH767" i="2"/>
  <c r="AI767" i="2"/>
  <c r="O768" i="2"/>
  <c r="P775" i="2"/>
  <c r="P777" i="2" s="1"/>
  <c r="P779" i="2" s="1"/>
  <c r="Q775" i="2"/>
  <c r="Q777" i="2" s="1"/>
  <c r="R775" i="2"/>
  <c r="R777" i="2" s="1"/>
  <c r="R779" i="2" s="1"/>
  <c r="R781" i="2" s="1"/>
  <c r="R783" i="2" s="1"/>
  <c r="R785" i="2" s="1"/>
  <c r="R787" i="2" s="1"/>
  <c r="R789" i="2" s="1"/>
  <c r="S775" i="2"/>
  <c r="S777" i="2" s="1"/>
  <c r="S779" i="2" s="1"/>
  <c r="S781" i="2" s="1"/>
  <c r="S783" i="2" s="1"/>
  <c r="S785" i="2" s="1"/>
  <c r="S787" i="2" s="1"/>
  <c r="S789" i="2" s="1"/>
  <c r="T775" i="2"/>
  <c r="T777" i="2" s="1"/>
  <c r="T779" i="2" s="1"/>
  <c r="T781" i="2" s="1"/>
  <c r="T783" i="2" s="1"/>
  <c r="T785" i="2" s="1"/>
  <c r="T787" i="2" s="1"/>
  <c r="T789" i="2" s="1"/>
  <c r="U775" i="2"/>
  <c r="U777" i="2" s="1"/>
  <c r="U779" i="2" s="1"/>
  <c r="U781" i="2" s="1"/>
  <c r="U783" i="2" s="1"/>
  <c r="U785" i="2" s="1"/>
  <c r="U787" i="2" s="1"/>
  <c r="U789" i="2" s="1"/>
  <c r="V775" i="2"/>
  <c r="V777" i="2" s="1"/>
  <c r="V779" i="2" s="1"/>
  <c r="V781" i="2" s="1"/>
  <c r="V783" i="2" s="1"/>
  <c r="V785" i="2" s="1"/>
  <c r="V787" i="2" s="1"/>
  <c r="V789" i="2" s="1"/>
  <c r="W775" i="2"/>
  <c r="W777" i="2" s="1"/>
  <c r="W779" i="2" s="1"/>
  <c r="W781" i="2" s="1"/>
  <c r="W783" i="2" s="1"/>
  <c r="W785" i="2" s="1"/>
  <c r="W787" i="2" s="1"/>
  <c r="W789" i="2" s="1"/>
  <c r="X775" i="2"/>
  <c r="X777" i="2" s="1"/>
  <c r="X779" i="2" s="1"/>
  <c r="X781" i="2" s="1"/>
  <c r="X783" i="2" s="1"/>
  <c r="X785" i="2" s="1"/>
  <c r="X787" i="2" s="1"/>
  <c r="X789" i="2" s="1"/>
  <c r="Y775" i="2"/>
  <c r="Y777" i="2" s="1"/>
  <c r="Y779" i="2" s="1"/>
  <c r="Y781" i="2" s="1"/>
  <c r="Y783" i="2" s="1"/>
  <c r="Y785" i="2" s="1"/>
  <c r="Y787" i="2" s="1"/>
  <c r="Y789" i="2" s="1"/>
  <c r="Z775" i="2"/>
  <c r="Z777" i="2" s="1"/>
  <c r="Z779" i="2" s="1"/>
  <c r="Z781" i="2" s="1"/>
  <c r="Z783" i="2" s="1"/>
  <c r="Z785" i="2" s="1"/>
  <c r="Z787" i="2" s="1"/>
  <c r="Z789" i="2" s="1"/>
  <c r="AA775" i="2"/>
  <c r="AA777" i="2" s="1"/>
  <c r="AA779" i="2" s="1"/>
  <c r="AA781" i="2" s="1"/>
  <c r="AA783" i="2" s="1"/>
  <c r="AA785" i="2" s="1"/>
  <c r="AA787" i="2" s="1"/>
  <c r="AA789" i="2" s="1"/>
  <c r="AB775" i="2"/>
  <c r="AB777" i="2" s="1"/>
  <c r="AB779" i="2" s="1"/>
  <c r="AB781" i="2" s="1"/>
  <c r="AB783" i="2" s="1"/>
  <c r="AB785" i="2" s="1"/>
  <c r="AB787" i="2" s="1"/>
  <c r="AB789" i="2" s="1"/>
  <c r="AC775" i="2"/>
  <c r="AC777" i="2" s="1"/>
  <c r="AC779" i="2" s="1"/>
  <c r="AC781" i="2" s="1"/>
  <c r="AC783" i="2" s="1"/>
  <c r="AC785" i="2" s="1"/>
  <c r="AC787" i="2" s="1"/>
  <c r="AC789" i="2" s="1"/>
  <c r="AD775" i="2"/>
  <c r="AD777" i="2" s="1"/>
  <c r="AD779" i="2" s="1"/>
  <c r="AD781" i="2" s="1"/>
  <c r="AD783" i="2" s="1"/>
  <c r="AD785" i="2" s="1"/>
  <c r="AD787" i="2" s="1"/>
  <c r="AD789" i="2" s="1"/>
  <c r="AE775" i="2"/>
  <c r="AE777" i="2" s="1"/>
  <c r="AE779" i="2" s="1"/>
  <c r="AE781" i="2" s="1"/>
  <c r="AE783" i="2" s="1"/>
  <c r="AE785" i="2" s="1"/>
  <c r="AE787" i="2" s="1"/>
  <c r="AE789" i="2" s="1"/>
  <c r="AF775" i="2"/>
  <c r="AF777" i="2" s="1"/>
  <c r="AF779" i="2" s="1"/>
  <c r="AF781" i="2" s="1"/>
  <c r="AF783" i="2" s="1"/>
  <c r="AF785" i="2" s="1"/>
  <c r="AF787" i="2" s="1"/>
  <c r="AF789" i="2" s="1"/>
  <c r="AG775" i="2"/>
  <c r="AG777" i="2" s="1"/>
  <c r="AG779" i="2" s="1"/>
  <c r="AG781" i="2" s="1"/>
  <c r="AG783" i="2" s="1"/>
  <c r="AG785" i="2" s="1"/>
  <c r="AG787" i="2" s="1"/>
  <c r="AG789" i="2" s="1"/>
  <c r="AH775" i="2"/>
  <c r="AH777" i="2" s="1"/>
  <c r="AH779" i="2" s="1"/>
  <c r="AH781" i="2" s="1"/>
  <c r="AH783" i="2" s="1"/>
  <c r="AH785" i="2" s="1"/>
  <c r="AH787" i="2" s="1"/>
  <c r="AH789" i="2" s="1"/>
  <c r="AI775" i="2"/>
  <c r="AI777" i="2" s="1"/>
  <c r="AI779" i="2" s="1"/>
  <c r="AI781" i="2" s="1"/>
  <c r="AI783" i="2" s="1"/>
  <c r="AI785" i="2" s="1"/>
  <c r="AI787" i="2" s="1"/>
  <c r="AI789" i="2" s="1"/>
  <c r="P776" i="2"/>
  <c r="Q776" i="2"/>
  <c r="R776" i="2"/>
  <c r="S776" i="2"/>
  <c r="T776" i="2"/>
  <c r="U776" i="2"/>
  <c r="V776" i="2"/>
  <c r="W776" i="2"/>
  <c r="X776" i="2"/>
  <c r="Y776" i="2"/>
  <c r="Z776" i="2"/>
  <c r="AA776" i="2"/>
  <c r="AB776" i="2"/>
  <c r="AC776" i="2"/>
  <c r="AD776" i="2"/>
  <c r="AE776" i="2"/>
  <c r="AF776" i="2"/>
  <c r="AG776" i="2"/>
  <c r="AH776" i="2"/>
  <c r="AI776" i="2"/>
  <c r="J777" i="2"/>
  <c r="O778" i="2"/>
  <c r="P778" i="2"/>
  <c r="Q778" i="2"/>
  <c r="R778" i="2"/>
  <c r="S778" i="2"/>
  <c r="T778" i="2"/>
  <c r="U778" i="2"/>
  <c r="V778" i="2"/>
  <c r="W778" i="2"/>
  <c r="X778" i="2"/>
  <c r="Y778" i="2"/>
  <c r="Z778" i="2"/>
  <c r="AA778" i="2"/>
  <c r="AB778" i="2"/>
  <c r="AC778" i="2"/>
  <c r="AD778" i="2"/>
  <c r="AE778" i="2"/>
  <c r="AF778" i="2"/>
  <c r="AG778" i="2"/>
  <c r="AH778" i="2"/>
  <c r="AI778" i="2"/>
  <c r="O779" i="2"/>
  <c r="O780" i="2"/>
  <c r="P780" i="2"/>
  <c r="Q780" i="2"/>
  <c r="R780" i="2"/>
  <c r="S780" i="2"/>
  <c r="T780" i="2"/>
  <c r="U780" i="2"/>
  <c r="V780" i="2"/>
  <c r="W780" i="2"/>
  <c r="X780" i="2"/>
  <c r="Y780" i="2"/>
  <c r="Z780" i="2"/>
  <c r="AA780" i="2"/>
  <c r="AB780" i="2"/>
  <c r="AC780" i="2"/>
  <c r="AD780" i="2"/>
  <c r="AE780" i="2"/>
  <c r="AF780" i="2"/>
  <c r="AG780" i="2"/>
  <c r="AH780" i="2"/>
  <c r="AI780" i="2"/>
  <c r="O781" i="2"/>
  <c r="O782" i="2"/>
  <c r="P782" i="2"/>
  <c r="Q782" i="2"/>
  <c r="R782" i="2"/>
  <c r="S782" i="2"/>
  <c r="T782" i="2"/>
  <c r="U782" i="2"/>
  <c r="V782" i="2"/>
  <c r="W782" i="2"/>
  <c r="X782" i="2"/>
  <c r="Y782" i="2"/>
  <c r="Z782" i="2"/>
  <c r="AA782" i="2"/>
  <c r="AB782" i="2"/>
  <c r="AC782" i="2"/>
  <c r="AD782" i="2"/>
  <c r="AE782" i="2"/>
  <c r="AF782" i="2"/>
  <c r="AG782" i="2"/>
  <c r="AH782" i="2"/>
  <c r="AI782" i="2"/>
  <c r="O783" i="2"/>
  <c r="O784" i="2"/>
  <c r="P784" i="2"/>
  <c r="Q784" i="2"/>
  <c r="R784" i="2"/>
  <c r="S784" i="2"/>
  <c r="T784" i="2"/>
  <c r="U784" i="2"/>
  <c r="V784" i="2"/>
  <c r="W784" i="2"/>
  <c r="X784" i="2"/>
  <c r="Y784" i="2"/>
  <c r="Z784" i="2"/>
  <c r="AA784" i="2"/>
  <c r="AB784" i="2"/>
  <c r="AC784" i="2"/>
  <c r="AD784" i="2"/>
  <c r="AE784" i="2"/>
  <c r="AF784" i="2"/>
  <c r="AG784" i="2"/>
  <c r="AH784" i="2"/>
  <c r="AI784" i="2"/>
  <c r="O785" i="2"/>
  <c r="O786" i="2"/>
  <c r="P786" i="2"/>
  <c r="Q786" i="2"/>
  <c r="R786" i="2"/>
  <c r="S786" i="2"/>
  <c r="T786" i="2"/>
  <c r="U786" i="2"/>
  <c r="V786" i="2"/>
  <c r="W786" i="2"/>
  <c r="X786" i="2"/>
  <c r="Y786" i="2"/>
  <c r="Z786" i="2"/>
  <c r="AA786" i="2"/>
  <c r="AB786" i="2"/>
  <c r="AC786" i="2"/>
  <c r="AD786" i="2"/>
  <c r="AE786" i="2"/>
  <c r="AF786" i="2"/>
  <c r="AG786" i="2"/>
  <c r="AH786" i="2"/>
  <c r="AI786" i="2"/>
  <c r="O787" i="2"/>
  <c r="O788" i="2"/>
  <c r="P788" i="2"/>
  <c r="Q788" i="2"/>
  <c r="R788" i="2"/>
  <c r="S788" i="2"/>
  <c r="T788" i="2"/>
  <c r="U788" i="2"/>
  <c r="V788" i="2"/>
  <c r="W788" i="2"/>
  <c r="X788" i="2"/>
  <c r="Y788" i="2"/>
  <c r="Z788" i="2"/>
  <c r="AA788" i="2"/>
  <c r="AB788" i="2"/>
  <c r="AC788" i="2"/>
  <c r="AD788" i="2"/>
  <c r="AE788" i="2"/>
  <c r="AF788" i="2"/>
  <c r="AG788" i="2"/>
  <c r="AH788" i="2"/>
  <c r="AI788" i="2"/>
  <c r="O789" i="2"/>
  <c r="P796" i="2"/>
  <c r="P798" i="2" s="1"/>
  <c r="Q796" i="2"/>
  <c r="Q798" i="2" s="1"/>
  <c r="Q800" i="2" s="1"/>
  <c r="Q802" i="2" s="1"/>
  <c r="Q804" i="2" s="1"/>
  <c r="Q806" i="2" s="1"/>
  <c r="Q808" i="2" s="1"/>
  <c r="Q810" i="2" s="1"/>
  <c r="R796" i="2"/>
  <c r="R798" i="2" s="1"/>
  <c r="R800" i="2" s="1"/>
  <c r="R802" i="2" s="1"/>
  <c r="R804" i="2" s="1"/>
  <c r="R806" i="2" s="1"/>
  <c r="R808" i="2" s="1"/>
  <c r="R810" i="2" s="1"/>
  <c r="S796" i="2"/>
  <c r="S798" i="2" s="1"/>
  <c r="S800" i="2" s="1"/>
  <c r="S802" i="2" s="1"/>
  <c r="S804" i="2" s="1"/>
  <c r="S806" i="2" s="1"/>
  <c r="S808" i="2" s="1"/>
  <c r="S810" i="2" s="1"/>
  <c r="T796" i="2"/>
  <c r="T798" i="2" s="1"/>
  <c r="T800" i="2" s="1"/>
  <c r="T802" i="2" s="1"/>
  <c r="T804" i="2" s="1"/>
  <c r="T806" i="2" s="1"/>
  <c r="T808" i="2" s="1"/>
  <c r="T810" i="2" s="1"/>
  <c r="U796" i="2"/>
  <c r="U798" i="2" s="1"/>
  <c r="U800" i="2" s="1"/>
  <c r="U802" i="2" s="1"/>
  <c r="U804" i="2" s="1"/>
  <c r="U806" i="2" s="1"/>
  <c r="U808" i="2" s="1"/>
  <c r="U810" i="2" s="1"/>
  <c r="V796" i="2"/>
  <c r="V798" i="2" s="1"/>
  <c r="V800" i="2" s="1"/>
  <c r="V802" i="2" s="1"/>
  <c r="V804" i="2" s="1"/>
  <c r="V806" i="2" s="1"/>
  <c r="V808" i="2" s="1"/>
  <c r="V810" i="2" s="1"/>
  <c r="W796" i="2"/>
  <c r="W798" i="2" s="1"/>
  <c r="W800" i="2" s="1"/>
  <c r="W802" i="2" s="1"/>
  <c r="W804" i="2" s="1"/>
  <c r="W806" i="2" s="1"/>
  <c r="W808" i="2" s="1"/>
  <c r="W810" i="2" s="1"/>
  <c r="X796" i="2"/>
  <c r="X798" i="2" s="1"/>
  <c r="X800" i="2" s="1"/>
  <c r="X802" i="2" s="1"/>
  <c r="X804" i="2" s="1"/>
  <c r="X806" i="2" s="1"/>
  <c r="X808" i="2" s="1"/>
  <c r="X810" i="2" s="1"/>
  <c r="Y796" i="2"/>
  <c r="Y798" i="2" s="1"/>
  <c r="Y800" i="2" s="1"/>
  <c r="Y802" i="2" s="1"/>
  <c r="Y804" i="2" s="1"/>
  <c r="Y806" i="2" s="1"/>
  <c r="Y808" i="2" s="1"/>
  <c r="Y810" i="2" s="1"/>
  <c r="Z796" i="2"/>
  <c r="Z798" i="2" s="1"/>
  <c r="Z800" i="2" s="1"/>
  <c r="Z802" i="2" s="1"/>
  <c r="Z804" i="2" s="1"/>
  <c r="Z806" i="2" s="1"/>
  <c r="Z808" i="2" s="1"/>
  <c r="Z810" i="2" s="1"/>
  <c r="AA796" i="2"/>
  <c r="AA798" i="2" s="1"/>
  <c r="AA800" i="2" s="1"/>
  <c r="AA802" i="2" s="1"/>
  <c r="AA804" i="2" s="1"/>
  <c r="AA806" i="2" s="1"/>
  <c r="AA808" i="2" s="1"/>
  <c r="AA810" i="2" s="1"/>
  <c r="AB796" i="2"/>
  <c r="AB798" i="2" s="1"/>
  <c r="AB800" i="2" s="1"/>
  <c r="AB802" i="2" s="1"/>
  <c r="AB804" i="2" s="1"/>
  <c r="AB806" i="2" s="1"/>
  <c r="AB808" i="2" s="1"/>
  <c r="AB810" i="2" s="1"/>
  <c r="AC796" i="2"/>
  <c r="AC798" i="2" s="1"/>
  <c r="AC800" i="2" s="1"/>
  <c r="AC802" i="2" s="1"/>
  <c r="AC804" i="2" s="1"/>
  <c r="AC806" i="2" s="1"/>
  <c r="AC808" i="2" s="1"/>
  <c r="AC810" i="2" s="1"/>
  <c r="AD796" i="2"/>
  <c r="AD798" i="2" s="1"/>
  <c r="AD800" i="2" s="1"/>
  <c r="AD802" i="2" s="1"/>
  <c r="AD804" i="2" s="1"/>
  <c r="AD806" i="2" s="1"/>
  <c r="AD808" i="2" s="1"/>
  <c r="AD810" i="2" s="1"/>
  <c r="AE796" i="2"/>
  <c r="AE798" i="2" s="1"/>
  <c r="AE800" i="2" s="1"/>
  <c r="AE802" i="2" s="1"/>
  <c r="AE804" i="2" s="1"/>
  <c r="AE806" i="2" s="1"/>
  <c r="AE808" i="2" s="1"/>
  <c r="AE810" i="2" s="1"/>
  <c r="AF796" i="2"/>
  <c r="AF798" i="2" s="1"/>
  <c r="AF800" i="2" s="1"/>
  <c r="AF802" i="2" s="1"/>
  <c r="AF804" i="2" s="1"/>
  <c r="AF806" i="2" s="1"/>
  <c r="AF808" i="2" s="1"/>
  <c r="AF810" i="2" s="1"/>
  <c r="AG796" i="2"/>
  <c r="AG798" i="2" s="1"/>
  <c r="AG800" i="2" s="1"/>
  <c r="AG802" i="2" s="1"/>
  <c r="AG804" i="2" s="1"/>
  <c r="AG806" i="2" s="1"/>
  <c r="AG808" i="2" s="1"/>
  <c r="AG810" i="2" s="1"/>
  <c r="AH796" i="2"/>
  <c r="AH798" i="2" s="1"/>
  <c r="AH800" i="2" s="1"/>
  <c r="AH802" i="2" s="1"/>
  <c r="AH804" i="2" s="1"/>
  <c r="AH806" i="2" s="1"/>
  <c r="AH808" i="2" s="1"/>
  <c r="AH810" i="2" s="1"/>
  <c r="AI796" i="2"/>
  <c r="AI798" i="2" s="1"/>
  <c r="AI800" i="2" s="1"/>
  <c r="AI802" i="2" s="1"/>
  <c r="AI804" i="2" s="1"/>
  <c r="AI806" i="2" s="1"/>
  <c r="AI808" i="2" s="1"/>
  <c r="AI810" i="2" s="1"/>
  <c r="P797" i="2"/>
  <c r="Q797" i="2"/>
  <c r="R797" i="2"/>
  <c r="S797" i="2"/>
  <c r="T797" i="2"/>
  <c r="U797" i="2"/>
  <c r="V797" i="2"/>
  <c r="W797" i="2"/>
  <c r="X797" i="2"/>
  <c r="Y797" i="2"/>
  <c r="Z797" i="2"/>
  <c r="AA797" i="2"/>
  <c r="AB797" i="2"/>
  <c r="AC797" i="2"/>
  <c r="AD797" i="2"/>
  <c r="AE797" i="2"/>
  <c r="AF797" i="2"/>
  <c r="AG797" i="2"/>
  <c r="AH797" i="2"/>
  <c r="AI797" i="2"/>
  <c r="J798" i="2"/>
  <c r="O799" i="2"/>
  <c r="P799" i="2"/>
  <c r="Q799" i="2"/>
  <c r="R799" i="2"/>
  <c r="S799" i="2"/>
  <c r="T799" i="2"/>
  <c r="U799" i="2"/>
  <c r="V799" i="2"/>
  <c r="W799" i="2"/>
  <c r="X799" i="2"/>
  <c r="Y799" i="2"/>
  <c r="Z799" i="2"/>
  <c r="AA799" i="2"/>
  <c r="AB799" i="2"/>
  <c r="AC799" i="2"/>
  <c r="AD799" i="2"/>
  <c r="AE799" i="2"/>
  <c r="AF799" i="2"/>
  <c r="AG799" i="2"/>
  <c r="AH799" i="2"/>
  <c r="AI799" i="2"/>
  <c r="O800" i="2"/>
  <c r="O801" i="2"/>
  <c r="P801" i="2"/>
  <c r="Q801" i="2"/>
  <c r="R801" i="2"/>
  <c r="S801" i="2"/>
  <c r="T801" i="2"/>
  <c r="U801" i="2"/>
  <c r="V801" i="2"/>
  <c r="W801" i="2"/>
  <c r="X801" i="2"/>
  <c r="Y801" i="2"/>
  <c r="Z801" i="2"/>
  <c r="AA801" i="2"/>
  <c r="AB801" i="2"/>
  <c r="AC801" i="2"/>
  <c r="AD801" i="2"/>
  <c r="AE801" i="2"/>
  <c r="AF801" i="2"/>
  <c r="AG801" i="2"/>
  <c r="AH801" i="2"/>
  <c r="AI801" i="2"/>
  <c r="O802" i="2"/>
  <c r="O803" i="2"/>
  <c r="P803" i="2"/>
  <c r="Q803" i="2"/>
  <c r="R803" i="2"/>
  <c r="S803" i="2"/>
  <c r="T803" i="2"/>
  <c r="U803" i="2"/>
  <c r="V803" i="2"/>
  <c r="W803" i="2"/>
  <c r="X803" i="2"/>
  <c r="Y803" i="2"/>
  <c r="Z803" i="2"/>
  <c r="AA803" i="2"/>
  <c r="AB803" i="2"/>
  <c r="AC803" i="2"/>
  <c r="AD803" i="2"/>
  <c r="AE803" i="2"/>
  <c r="AF803" i="2"/>
  <c r="AG803" i="2"/>
  <c r="AH803" i="2"/>
  <c r="AI803" i="2"/>
  <c r="O804" i="2"/>
  <c r="O805" i="2"/>
  <c r="P805" i="2"/>
  <c r="Q805" i="2"/>
  <c r="R805" i="2"/>
  <c r="S805" i="2"/>
  <c r="T805" i="2"/>
  <c r="U805" i="2"/>
  <c r="V805" i="2"/>
  <c r="W805" i="2"/>
  <c r="X805" i="2"/>
  <c r="Y805" i="2"/>
  <c r="Z805" i="2"/>
  <c r="AA805" i="2"/>
  <c r="AB805" i="2"/>
  <c r="AC805" i="2"/>
  <c r="AD805" i="2"/>
  <c r="AE805" i="2"/>
  <c r="AF805" i="2"/>
  <c r="AG805" i="2"/>
  <c r="AH805" i="2"/>
  <c r="AI805" i="2"/>
  <c r="O806" i="2"/>
  <c r="O807" i="2"/>
  <c r="P807" i="2"/>
  <c r="Q807" i="2"/>
  <c r="R807" i="2"/>
  <c r="S807" i="2"/>
  <c r="T807" i="2"/>
  <c r="U807" i="2"/>
  <c r="V807" i="2"/>
  <c r="W807" i="2"/>
  <c r="X807" i="2"/>
  <c r="Y807" i="2"/>
  <c r="Z807" i="2"/>
  <c r="AA807" i="2"/>
  <c r="AB807" i="2"/>
  <c r="AC807" i="2"/>
  <c r="AD807" i="2"/>
  <c r="AE807" i="2"/>
  <c r="AF807" i="2"/>
  <c r="AG807" i="2"/>
  <c r="AH807" i="2"/>
  <c r="AI807" i="2"/>
  <c r="O808" i="2"/>
  <c r="O809" i="2"/>
  <c r="P809" i="2"/>
  <c r="Q809" i="2"/>
  <c r="R809" i="2"/>
  <c r="S809" i="2"/>
  <c r="T809" i="2"/>
  <c r="U809" i="2"/>
  <c r="V809" i="2"/>
  <c r="W809" i="2"/>
  <c r="X809" i="2"/>
  <c r="Y809" i="2"/>
  <c r="Z809" i="2"/>
  <c r="AA809" i="2"/>
  <c r="AB809" i="2"/>
  <c r="AC809" i="2"/>
  <c r="AD809" i="2"/>
  <c r="AE809" i="2"/>
  <c r="AF809" i="2"/>
  <c r="AG809" i="2"/>
  <c r="AH809" i="2"/>
  <c r="AI809" i="2"/>
  <c r="O810" i="2"/>
  <c r="P817" i="2"/>
  <c r="P819" i="2" s="1"/>
  <c r="Q817" i="2"/>
  <c r="Q819" i="2" s="1"/>
  <c r="R817" i="2"/>
  <c r="R819" i="2" s="1"/>
  <c r="R821" i="2" s="1"/>
  <c r="R823" i="2" s="1"/>
  <c r="R825" i="2" s="1"/>
  <c r="R827" i="2" s="1"/>
  <c r="R829" i="2" s="1"/>
  <c r="R831" i="2" s="1"/>
  <c r="S817" i="2"/>
  <c r="S819" i="2" s="1"/>
  <c r="S821" i="2" s="1"/>
  <c r="S823" i="2" s="1"/>
  <c r="S825" i="2" s="1"/>
  <c r="S827" i="2" s="1"/>
  <c r="S829" i="2" s="1"/>
  <c r="S831" i="2" s="1"/>
  <c r="T817" i="2"/>
  <c r="T819" i="2" s="1"/>
  <c r="T821" i="2" s="1"/>
  <c r="T823" i="2" s="1"/>
  <c r="T825" i="2" s="1"/>
  <c r="T827" i="2" s="1"/>
  <c r="T829" i="2" s="1"/>
  <c r="T831" i="2" s="1"/>
  <c r="U817" i="2"/>
  <c r="U819" i="2" s="1"/>
  <c r="U821" i="2" s="1"/>
  <c r="U823" i="2" s="1"/>
  <c r="U825" i="2" s="1"/>
  <c r="U827" i="2" s="1"/>
  <c r="U829" i="2" s="1"/>
  <c r="U831" i="2" s="1"/>
  <c r="V817" i="2"/>
  <c r="V819" i="2" s="1"/>
  <c r="V821" i="2" s="1"/>
  <c r="V823" i="2" s="1"/>
  <c r="V825" i="2" s="1"/>
  <c r="V827" i="2" s="1"/>
  <c r="V829" i="2" s="1"/>
  <c r="V831" i="2" s="1"/>
  <c r="W817" i="2"/>
  <c r="W819" i="2" s="1"/>
  <c r="W821" i="2" s="1"/>
  <c r="W823" i="2" s="1"/>
  <c r="W825" i="2" s="1"/>
  <c r="W827" i="2" s="1"/>
  <c r="W829" i="2" s="1"/>
  <c r="W831" i="2" s="1"/>
  <c r="X817" i="2"/>
  <c r="X819" i="2" s="1"/>
  <c r="X821" i="2" s="1"/>
  <c r="X823" i="2" s="1"/>
  <c r="X825" i="2" s="1"/>
  <c r="X827" i="2" s="1"/>
  <c r="X829" i="2" s="1"/>
  <c r="X831" i="2" s="1"/>
  <c r="Y817" i="2"/>
  <c r="Y819" i="2" s="1"/>
  <c r="Y821" i="2" s="1"/>
  <c r="Y823" i="2" s="1"/>
  <c r="Y825" i="2" s="1"/>
  <c r="Y827" i="2" s="1"/>
  <c r="Y829" i="2" s="1"/>
  <c r="Y831" i="2" s="1"/>
  <c r="Z817" i="2"/>
  <c r="Z819" i="2" s="1"/>
  <c r="Z821" i="2" s="1"/>
  <c r="Z823" i="2" s="1"/>
  <c r="Z825" i="2" s="1"/>
  <c r="Z827" i="2" s="1"/>
  <c r="Z829" i="2" s="1"/>
  <c r="Z831" i="2" s="1"/>
  <c r="AA817" i="2"/>
  <c r="AA819" i="2" s="1"/>
  <c r="AA821" i="2" s="1"/>
  <c r="AA823" i="2" s="1"/>
  <c r="AA825" i="2" s="1"/>
  <c r="AA827" i="2" s="1"/>
  <c r="AA829" i="2" s="1"/>
  <c r="AA831" i="2" s="1"/>
  <c r="AB817" i="2"/>
  <c r="AB819" i="2" s="1"/>
  <c r="AB821" i="2" s="1"/>
  <c r="AB823" i="2" s="1"/>
  <c r="AB825" i="2" s="1"/>
  <c r="AB827" i="2" s="1"/>
  <c r="AB829" i="2" s="1"/>
  <c r="AB831" i="2" s="1"/>
  <c r="AC817" i="2"/>
  <c r="AC819" i="2" s="1"/>
  <c r="AC821" i="2" s="1"/>
  <c r="AC823" i="2" s="1"/>
  <c r="AC825" i="2" s="1"/>
  <c r="AC827" i="2" s="1"/>
  <c r="AC829" i="2" s="1"/>
  <c r="AC831" i="2" s="1"/>
  <c r="AD817" i="2"/>
  <c r="AD819" i="2" s="1"/>
  <c r="AD821" i="2" s="1"/>
  <c r="AD823" i="2" s="1"/>
  <c r="AD825" i="2" s="1"/>
  <c r="AD827" i="2" s="1"/>
  <c r="AD829" i="2" s="1"/>
  <c r="AD831" i="2" s="1"/>
  <c r="AE817" i="2"/>
  <c r="AE819" i="2" s="1"/>
  <c r="AE821" i="2" s="1"/>
  <c r="AE823" i="2" s="1"/>
  <c r="AE825" i="2" s="1"/>
  <c r="AE827" i="2" s="1"/>
  <c r="AE829" i="2" s="1"/>
  <c r="AE831" i="2" s="1"/>
  <c r="AF817" i="2"/>
  <c r="AF819" i="2" s="1"/>
  <c r="AF821" i="2" s="1"/>
  <c r="AF823" i="2" s="1"/>
  <c r="AF825" i="2" s="1"/>
  <c r="AF827" i="2" s="1"/>
  <c r="AF829" i="2" s="1"/>
  <c r="AF831" i="2" s="1"/>
  <c r="AG817" i="2"/>
  <c r="AG819" i="2" s="1"/>
  <c r="AG821" i="2" s="1"/>
  <c r="AG823" i="2" s="1"/>
  <c r="AG825" i="2" s="1"/>
  <c r="AG827" i="2" s="1"/>
  <c r="AG829" i="2" s="1"/>
  <c r="AG831" i="2" s="1"/>
  <c r="AH817" i="2"/>
  <c r="AH819" i="2" s="1"/>
  <c r="AH821" i="2" s="1"/>
  <c r="AH823" i="2" s="1"/>
  <c r="AH825" i="2" s="1"/>
  <c r="AH827" i="2" s="1"/>
  <c r="AH829" i="2" s="1"/>
  <c r="AH831" i="2" s="1"/>
  <c r="AI817" i="2"/>
  <c r="AI819" i="2" s="1"/>
  <c r="AI821" i="2" s="1"/>
  <c r="AI823" i="2" s="1"/>
  <c r="AI825" i="2" s="1"/>
  <c r="AI827" i="2" s="1"/>
  <c r="AI829" i="2" s="1"/>
  <c r="AI831" i="2" s="1"/>
  <c r="P818" i="2"/>
  <c r="Q818" i="2"/>
  <c r="R818" i="2"/>
  <c r="S818" i="2"/>
  <c r="T818" i="2"/>
  <c r="U818" i="2"/>
  <c r="V818" i="2"/>
  <c r="W818" i="2"/>
  <c r="X818" i="2"/>
  <c r="Y818" i="2"/>
  <c r="Z818" i="2"/>
  <c r="AA818" i="2"/>
  <c r="AB818" i="2"/>
  <c r="AC818" i="2"/>
  <c r="AD818" i="2"/>
  <c r="AE818" i="2"/>
  <c r="AF818" i="2"/>
  <c r="AG818" i="2"/>
  <c r="AH818" i="2"/>
  <c r="AI818" i="2"/>
  <c r="J819" i="2"/>
  <c r="O820" i="2"/>
  <c r="P820" i="2"/>
  <c r="Q820" i="2"/>
  <c r="R820" i="2"/>
  <c r="S820" i="2"/>
  <c r="T820" i="2"/>
  <c r="U820" i="2"/>
  <c r="V820" i="2"/>
  <c r="W820" i="2"/>
  <c r="X820" i="2"/>
  <c r="Y820" i="2"/>
  <c r="Z820" i="2"/>
  <c r="AA820" i="2"/>
  <c r="AB820" i="2"/>
  <c r="AC820" i="2"/>
  <c r="AD820" i="2"/>
  <c r="AE820" i="2"/>
  <c r="AF820" i="2"/>
  <c r="AG820" i="2"/>
  <c r="AH820" i="2"/>
  <c r="AI820" i="2"/>
  <c r="O821" i="2"/>
  <c r="O822" i="2"/>
  <c r="P822" i="2"/>
  <c r="Q822" i="2"/>
  <c r="R822" i="2"/>
  <c r="S822" i="2"/>
  <c r="T822" i="2"/>
  <c r="U822" i="2"/>
  <c r="V822" i="2"/>
  <c r="W822" i="2"/>
  <c r="X822" i="2"/>
  <c r="Y822" i="2"/>
  <c r="Z822" i="2"/>
  <c r="AA822" i="2"/>
  <c r="AB822" i="2"/>
  <c r="AC822" i="2"/>
  <c r="AD822" i="2"/>
  <c r="AE822" i="2"/>
  <c r="AF822" i="2"/>
  <c r="AG822" i="2"/>
  <c r="AH822" i="2"/>
  <c r="AI822" i="2"/>
  <c r="O823" i="2"/>
  <c r="O824" i="2"/>
  <c r="P824" i="2"/>
  <c r="Q824" i="2"/>
  <c r="R824" i="2"/>
  <c r="S824" i="2"/>
  <c r="T824" i="2"/>
  <c r="U824" i="2"/>
  <c r="V824" i="2"/>
  <c r="W824" i="2"/>
  <c r="X824" i="2"/>
  <c r="Y824" i="2"/>
  <c r="Z824" i="2"/>
  <c r="AA824" i="2"/>
  <c r="AB824" i="2"/>
  <c r="AC824" i="2"/>
  <c r="AD824" i="2"/>
  <c r="AE824" i="2"/>
  <c r="AF824" i="2"/>
  <c r="AG824" i="2"/>
  <c r="AH824" i="2"/>
  <c r="AI824" i="2"/>
  <c r="O825" i="2"/>
  <c r="O826" i="2"/>
  <c r="P826" i="2"/>
  <c r="Q826" i="2"/>
  <c r="R826" i="2"/>
  <c r="S826" i="2"/>
  <c r="T826" i="2"/>
  <c r="U826" i="2"/>
  <c r="V826" i="2"/>
  <c r="W826" i="2"/>
  <c r="X826" i="2"/>
  <c r="Y826" i="2"/>
  <c r="Z826" i="2"/>
  <c r="AA826" i="2"/>
  <c r="AB826" i="2"/>
  <c r="AC826" i="2"/>
  <c r="AD826" i="2"/>
  <c r="AE826" i="2"/>
  <c r="AF826" i="2"/>
  <c r="AG826" i="2"/>
  <c r="AH826" i="2"/>
  <c r="AI826" i="2"/>
  <c r="O827" i="2"/>
  <c r="O828" i="2"/>
  <c r="P828" i="2"/>
  <c r="Q828" i="2"/>
  <c r="R828" i="2"/>
  <c r="S828" i="2"/>
  <c r="T828" i="2"/>
  <c r="U828" i="2"/>
  <c r="V828" i="2"/>
  <c r="W828" i="2"/>
  <c r="X828" i="2"/>
  <c r="Y828" i="2"/>
  <c r="Z828" i="2"/>
  <c r="AA828" i="2"/>
  <c r="AB828" i="2"/>
  <c r="AC828" i="2"/>
  <c r="AD828" i="2"/>
  <c r="AE828" i="2"/>
  <c r="AF828" i="2"/>
  <c r="AG828" i="2"/>
  <c r="AH828" i="2"/>
  <c r="AI828" i="2"/>
  <c r="O829" i="2"/>
  <c r="O830" i="2"/>
  <c r="P830" i="2"/>
  <c r="Q830" i="2"/>
  <c r="R830" i="2"/>
  <c r="S830" i="2"/>
  <c r="T830" i="2"/>
  <c r="U830" i="2"/>
  <c r="V830" i="2"/>
  <c r="W830" i="2"/>
  <c r="X830" i="2"/>
  <c r="Y830" i="2"/>
  <c r="Z830" i="2"/>
  <c r="AA830" i="2"/>
  <c r="AB830" i="2"/>
  <c r="AC830" i="2"/>
  <c r="AD830" i="2"/>
  <c r="AE830" i="2"/>
  <c r="AF830" i="2"/>
  <c r="AG830" i="2"/>
  <c r="AH830" i="2"/>
  <c r="AI830" i="2"/>
  <c r="O831" i="2"/>
  <c r="P838" i="2"/>
  <c r="P840" i="2" s="1"/>
  <c r="Q838" i="2"/>
  <c r="R838" i="2"/>
  <c r="S838" i="2"/>
  <c r="S840" i="2" s="1"/>
  <c r="S842" i="2" s="1"/>
  <c r="T838" i="2"/>
  <c r="T840" i="2" s="1"/>
  <c r="T842" i="2" s="1"/>
  <c r="T844" i="2" s="1"/>
  <c r="T846" i="2" s="1"/>
  <c r="T848" i="2" s="1"/>
  <c r="T850" i="2" s="1"/>
  <c r="T852" i="2" s="1"/>
  <c r="U838" i="2"/>
  <c r="U840" i="2" s="1"/>
  <c r="U842" i="2" s="1"/>
  <c r="U844" i="2" s="1"/>
  <c r="U846" i="2" s="1"/>
  <c r="U848" i="2" s="1"/>
  <c r="U850" i="2" s="1"/>
  <c r="U852" i="2" s="1"/>
  <c r="V838" i="2"/>
  <c r="V840" i="2" s="1"/>
  <c r="V842" i="2" s="1"/>
  <c r="V844" i="2" s="1"/>
  <c r="V846" i="2" s="1"/>
  <c r="V848" i="2" s="1"/>
  <c r="V850" i="2" s="1"/>
  <c r="V852" i="2" s="1"/>
  <c r="W838" i="2"/>
  <c r="W840" i="2" s="1"/>
  <c r="W842" i="2" s="1"/>
  <c r="W844" i="2" s="1"/>
  <c r="W846" i="2" s="1"/>
  <c r="W848" i="2" s="1"/>
  <c r="W850" i="2" s="1"/>
  <c r="W852" i="2" s="1"/>
  <c r="X838" i="2"/>
  <c r="X840" i="2" s="1"/>
  <c r="X842" i="2" s="1"/>
  <c r="X844" i="2" s="1"/>
  <c r="X846" i="2" s="1"/>
  <c r="X848" i="2" s="1"/>
  <c r="X850" i="2" s="1"/>
  <c r="X852" i="2" s="1"/>
  <c r="Y838" i="2"/>
  <c r="Y840" i="2" s="1"/>
  <c r="Y842" i="2" s="1"/>
  <c r="Y844" i="2" s="1"/>
  <c r="Y846" i="2" s="1"/>
  <c r="Y848" i="2" s="1"/>
  <c r="Y850" i="2" s="1"/>
  <c r="Y852" i="2" s="1"/>
  <c r="Z838" i="2"/>
  <c r="Z840" i="2" s="1"/>
  <c r="Z842" i="2" s="1"/>
  <c r="Z844" i="2" s="1"/>
  <c r="Z846" i="2" s="1"/>
  <c r="Z848" i="2" s="1"/>
  <c r="Z850" i="2" s="1"/>
  <c r="Z852" i="2" s="1"/>
  <c r="AA838" i="2"/>
  <c r="AA840" i="2" s="1"/>
  <c r="AA842" i="2" s="1"/>
  <c r="AA844" i="2" s="1"/>
  <c r="AA846" i="2" s="1"/>
  <c r="AA848" i="2" s="1"/>
  <c r="AA850" i="2" s="1"/>
  <c r="AA852" i="2" s="1"/>
  <c r="AB838" i="2"/>
  <c r="AB840" i="2" s="1"/>
  <c r="AB842" i="2" s="1"/>
  <c r="AB844" i="2" s="1"/>
  <c r="AB846" i="2" s="1"/>
  <c r="AB848" i="2" s="1"/>
  <c r="AB850" i="2" s="1"/>
  <c r="AB852" i="2" s="1"/>
  <c r="AC838" i="2"/>
  <c r="AC840" i="2" s="1"/>
  <c r="AC842" i="2" s="1"/>
  <c r="AC844" i="2" s="1"/>
  <c r="AC846" i="2" s="1"/>
  <c r="AC848" i="2" s="1"/>
  <c r="AC850" i="2" s="1"/>
  <c r="AC852" i="2" s="1"/>
  <c r="AD838" i="2"/>
  <c r="AD840" i="2" s="1"/>
  <c r="AD842" i="2" s="1"/>
  <c r="AD844" i="2" s="1"/>
  <c r="AD846" i="2" s="1"/>
  <c r="AD848" i="2" s="1"/>
  <c r="AD850" i="2" s="1"/>
  <c r="AD852" i="2" s="1"/>
  <c r="AE838" i="2"/>
  <c r="AE840" i="2" s="1"/>
  <c r="AE842" i="2" s="1"/>
  <c r="AE844" i="2" s="1"/>
  <c r="AE846" i="2" s="1"/>
  <c r="AE848" i="2" s="1"/>
  <c r="AE850" i="2" s="1"/>
  <c r="AE852" i="2" s="1"/>
  <c r="AF838" i="2"/>
  <c r="AF840" i="2" s="1"/>
  <c r="AF842" i="2" s="1"/>
  <c r="AF844" i="2" s="1"/>
  <c r="AF846" i="2" s="1"/>
  <c r="AF848" i="2" s="1"/>
  <c r="AF850" i="2" s="1"/>
  <c r="AF852" i="2" s="1"/>
  <c r="AG838" i="2"/>
  <c r="AG840" i="2" s="1"/>
  <c r="AG842" i="2" s="1"/>
  <c r="AG844" i="2" s="1"/>
  <c r="AG846" i="2" s="1"/>
  <c r="AG848" i="2" s="1"/>
  <c r="AG850" i="2" s="1"/>
  <c r="AG852" i="2" s="1"/>
  <c r="AH838" i="2"/>
  <c r="AH840" i="2" s="1"/>
  <c r="AH842" i="2" s="1"/>
  <c r="AH844" i="2" s="1"/>
  <c r="AH846" i="2" s="1"/>
  <c r="AH848" i="2" s="1"/>
  <c r="AH850" i="2" s="1"/>
  <c r="AH852" i="2" s="1"/>
  <c r="AI838" i="2"/>
  <c r="AI840" i="2" s="1"/>
  <c r="AI842" i="2" s="1"/>
  <c r="AI844" i="2" s="1"/>
  <c r="AI846" i="2" s="1"/>
  <c r="AI848" i="2" s="1"/>
  <c r="AI850" i="2" s="1"/>
  <c r="AI852" i="2" s="1"/>
  <c r="P839" i="2"/>
  <c r="Q839" i="2"/>
  <c r="R839" i="2"/>
  <c r="S839" i="2"/>
  <c r="T839" i="2"/>
  <c r="U839" i="2"/>
  <c r="V839" i="2"/>
  <c r="W839" i="2"/>
  <c r="X839" i="2"/>
  <c r="Y839" i="2"/>
  <c r="Z839" i="2"/>
  <c r="AA839" i="2"/>
  <c r="AB839" i="2"/>
  <c r="AC839" i="2"/>
  <c r="AD839" i="2"/>
  <c r="AE839" i="2"/>
  <c r="AF839" i="2"/>
  <c r="AG839" i="2"/>
  <c r="AH839" i="2"/>
  <c r="AI839" i="2"/>
  <c r="J840" i="2"/>
  <c r="Q840" i="2"/>
  <c r="R840" i="2"/>
  <c r="O841" i="2"/>
  <c r="P841" i="2"/>
  <c r="Q841" i="2"/>
  <c r="R841" i="2"/>
  <c r="S841" i="2"/>
  <c r="T841" i="2"/>
  <c r="U841" i="2"/>
  <c r="V841" i="2"/>
  <c r="W841" i="2"/>
  <c r="X841" i="2"/>
  <c r="Y841" i="2"/>
  <c r="Z841" i="2"/>
  <c r="AA841" i="2"/>
  <c r="AB841" i="2"/>
  <c r="AC841" i="2"/>
  <c r="AD841" i="2"/>
  <c r="AE841" i="2"/>
  <c r="AF841" i="2"/>
  <c r="AG841" i="2"/>
  <c r="AH841" i="2"/>
  <c r="AI841" i="2"/>
  <c r="O842" i="2"/>
  <c r="O843" i="2"/>
  <c r="P843" i="2"/>
  <c r="Q843" i="2"/>
  <c r="R843" i="2"/>
  <c r="S843" i="2"/>
  <c r="T843" i="2"/>
  <c r="U843" i="2"/>
  <c r="V843" i="2"/>
  <c r="W843" i="2"/>
  <c r="X843" i="2"/>
  <c r="Y843" i="2"/>
  <c r="Z843" i="2"/>
  <c r="AA843" i="2"/>
  <c r="AB843" i="2"/>
  <c r="AC843" i="2"/>
  <c r="AD843" i="2"/>
  <c r="AE843" i="2"/>
  <c r="AF843" i="2"/>
  <c r="AG843" i="2"/>
  <c r="AH843" i="2"/>
  <c r="AI843" i="2"/>
  <c r="O844" i="2"/>
  <c r="S844" i="2"/>
  <c r="S846" i="2" s="1"/>
  <c r="S848" i="2" s="1"/>
  <c r="S850" i="2" s="1"/>
  <c r="S852" i="2" s="1"/>
  <c r="O845" i="2"/>
  <c r="P845" i="2"/>
  <c r="Q845" i="2"/>
  <c r="R845" i="2"/>
  <c r="S845" i="2"/>
  <c r="T845" i="2"/>
  <c r="U845" i="2"/>
  <c r="V845" i="2"/>
  <c r="W845" i="2"/>
  <c r="X845" i="2"/>
  <c r="Y845" i="2"/>
  <c r="Z845" i="2"/>
  <c r="AA845" i="2"/>
  <c r="AB845" i="2"/>
  <c r="AC845" i="2"/>
  <c r="AD845" i="2"/>
  <c r="AE845" i="2"/>
  <c r="AF845" i="2"/>
  <c r="AG845" i="2"/>
  <c r="AH845" i="2"/>
  <c r="AI845" i="2"/>
  <c r="O846" i="2"/>
  <c r="O847" i="2"/>
  <c r="P847" i="2"/>
  <c r="Q847" i="2"/>
  <c r="R847" i="2"/>
  <c r="S847" i="2"/>
  <c r="T847" i="2"/>
  <c r="U847" i="2"/>
  <c r="V847" i="2"/>
  <c r="W847" i="2"/>
  <c r="X847" i="2"/>
  <c r="Y847" i="2"/>
  <c r="Z847" i="2"/>
  <c r="AA847" i="2"/>
  <c r="AB847" i="2"/>
  <c r="AC847" i="2"/>
  <c r="AD847" i="2"/>
  <c r="AE847" i="2"/>
  <c r="AF847" i="2"/>
  <c r="AG847" i="2"/>
  <c r="AH847" i="2"/>
  <c r="AI847" i="2"/>
  <c r="O848" i="2"/>
  <c r="O849" i="2"/>
  <c r="P849" i="2"/>
  <c r="Q849" i="2"/>
  <c r="R849" i="2"/>
  <c r="S849" i="2"/>
  <c r="T849" i="2"/>
  <c r="U849" i="2"/>
  <c r="V849" i="2"/>
  <c r="W849" i="2"/>
  <c r="X849" i="2"/>
  <c r="Y849" i="2"/>
  <c r="Z849" i="2"/>
  <c r="AA849" i="2"/>
  <c r="AB849" i="2"/>
  <c r="AC849" i="2"/>
  <c r="AD849" i="2"/>
  <c r="AE849" i="2"/>
  <c r="AF849" i="2"/>
  <c r="AG849" i="2"/>
  <c r="AH849" i="2"/>
  <c r="AI849" i="2"/>
  <c r="O850" i="2"/>
  <c r="O851" i="2"/>
  <c r="P851" i="2"/>
  <c r="Q851" i="2"/>
  <c r="R851" i="2"/>
  <c r="S851" i="2"/>
  <c r="T851" i="2"/>
  <c r="U851" i="2"/>
  <c r="V851" i="2"/>
  <c r="W851" i="2"/>
  <c r="X851" i="2"/>
  <c r="Y851" i="2"/>
  <c r="Z851" i="2"/>
  <c r="AA851" i="2"/>
  <c r="AB851" i="2"/>
  <c r="AC851" i="2"/>
  <c r="AD851" i="2"/>
  <c r="AE851" i="2"/>
  <c r="AF851" i="2"/>
  <c r="AG851" i="2"/>
  <c r="AH851" i="2"/>
  <c r="AI851" i="2"/>
  <c r="O852" i="2"/>
  <c r="P859" i="2"/>
  <c r="P861" i="2" s="1"/>
  <c r="Q859" i="2"/>
  <c r="R859" i="2"/>
  <c r="R861" i="2" s="1"/>
  <c r="R863" i="2" s="1"/>
  <c r="R865" i="2" s="1"/>
  <c r="R867" i="2" s="1"/>
  <c r="R869" i="2" s="1"/>
  <c r="R871" i="2" s="1"/>
  <c r="R873" i="2" s="1"/>
  <c r="S859" i="2"/>
  <c r="S861" i="2" s="1"/>
  <c r="S863" i="2" s="1"/>
  <c r="S865" i="2" s="1"/>
  <c r="S867" i="2" s="1"/>
  <c r="S869" i="2" s="1"/>
  <c r="S871" i="2" s="1"/>
  <c r="S873" i="2" s="1"/>
  <c r="T859" i="2"/>
  <c r="T861" i="2" s="1"/>
  <c r="T863" i="2" s="1"/>
  <c r="T865" i="2" s="1"/>
  <c r="T867" i="2" s="1"/>
  <c r="T869" i="2" s="1"/>
  <c r="T871" i="2" s="1"/>
  <c r="T873" i="2" s="1"/>
  <c r="U859" i="2"/>
  <c r="U861" i="2" s="1"/>
  <c r="U863" i="2" s="1"/>
  <c r="U865" i="2" s="1"/>
  <c r="U867" i="2" s="1"/>
  <c r="U869" i="2" s="1"/>
  <c r="U871" i="2" s="1"/>
  <c r="U873" i="2" s="1"/>
  <c r="V859" i="2"/>
  <c r="V861" i="2" s="1"/>
  <c r="V863" i="2" s="1"/>
  <c r="V865" i="2" s="1"/>
  <c r="V867" i="2" s="1"/>
  <c r="V869" i="2" s="1"/>
  <c r="V871" i="2" s="1"/>
  <c r="V873" i="2" s="1"/>
  <c r="W859" i="2"/>
  <c r="W861" i="2" s="1"/>
  <c r="W863" i="2" s="1"/>
  <c r="W865" i="2" s="1"/>
  <c r="W867" i="2" s="1"/>
  <c r="W869" i="2" s="1"/>
  <c r="W871" i="2" s="1"/>
  <c r="W873" i="2" s="1"/>
  <c r="X859" i="2"/>
  <c r="X861" i="2" s="1"/>
  <c r="X863" i="2" s="1"/>
  <c r="X865" i="2" s="1"/>
  <c r="X867" i="2" s="1"/>
  <c r="X869" i="2" s="1"/>
  <c r="X871" i="2" s="1"/>
  <c r="X873" i="2" s="1"/>
  <c r="Y859" i="2"/>
  <c r="Y861" i="2" s="1"/>
  <c r="Y863" i="2" s="1"/>
  <c r="Y865" i="2" s="1"/>
  <c r="Y867" i="2" s="1"/>
  <c r="Y869" i="2" s="1"/>
  <c r="Y871" i="2" s="1"/>
  <c r="Y873" i="2" s="1"/>
  <c r="Z859" i="2"/>
  <c r="Z861" i="2" s="1"/>
  <c r="Z863" i="2" s="1"/>
  <c r="Z865" i="2" s="1"/>
  <c r="Z867" i="2" s="1"/>
  <c r="Z869" i="2" s="1"/>
  <c r="Z871" i="2" s="1"/>
  <c r="Z873" i="2" s="1"/>
  <c r="AA859" i="2"/>
  <c r="AA861" i="2" s="1"/>
  <c r="AA863" i="2" s="1"/>
  <c r="AA865" i="2" s="1"/>
  <c r="AA867" i="2" s="1"/>
  <c r="AA869" i="2" s="1"/>
  <c r="AA871" i="2" s="1"/>
  <c r="AA873" i="2" s="1"/>
  <c r="AB859" i="2"/>
  <c r="AB861" i="2" s="1"/>
  <c r="AB863" i="2" s="1"/>
  <c r="AB865" i="2" s="1"/>
  <c r="AB867" i="2" s="1"/>
  <c r="AB869" i="2" s="1"/>
  <c r="AB871" i="2" s="1"/>
  <c r="AB873" i="2" s="1"/>
  <c r="AC859" i="2"/>
  <c r="AC861" i="2" s="1"/>
  <c r="AC863" i="2" s="1"/>
  <c r="AC865" i="2" s="1"/>
  <c r="AC867" i="2" s="1"/>
  <c r="AC869" i="2" s="1"/>
  <c r="AC871" i="2" s="1"/>
  <c r="AC873" i="2" s="1"/>
  <c r="AD859" i="2"/>
  <c r="AD861" i="2" s="1"/>
  <c r="AD863" i="2" s="1"/>
  <c r="AD865" i="2" s="1"/>
  <c r="AD867" i="2" s="1"/>
  <c r="AD869" i="2" s="1"/>
  <c r="AD871" i="2" s="1"/>
  <c r="AD873" i="2" s="1"/>
  <c r="AE859" i="2"/>
  <c r="AE861" i="2" s="1"/>
  <c r="AE863" i="2" s="1"/>
  <c r="AE865" i="2" s="1"/>
  <c r="AE867" i="2" s="1"/>
  <c r="AE869" i="2" s="1"/>
  <c r="AE871" i="2" s="1"/>
  <c r="AE873" i="2" s="1"/>
  <c r="AF859" i="2"/>
  <c r="AF861" i="2" s="1"/>
  <c r="AF863" i="2" s="1"/>
  <c r="AF865" i="2" s="1"/>
  <c r="AF867" i="2" s="1"/>
  <c r="AF869" i="2" s="1"/>
  <c r="AF871" i="2" s="1"/>
  <c r="AF873" i="2" s="1"/>
  <c r="AG859" i="2"/>
  <c r="AG861" i="2" s="1"/>
  <c r="AG863" i="2" s="1"/>
  <c r="AG865" i="2" s="1"/>
  <c r="AG867" i="2" s="1"/>
  <c r="AG869" i="2" s="1"/>
  <c r="AG871" i="2" s="1"/>
  <c r="AG873" i="2" s="1"/>
  <c r="AH859" i="2"/>
  <c r="AH861" i="2" s="1"/>
  <c r="AH863" i="2" s="1"/>
  <c r="AH865" i="2" s="1"/>
  <c r="AH867" i="2" s="1"/>
  <c r="AH869" i="2" s="1"/>
  <c r="AH871" i="2" s="1"/>
  <c r="AH873" i="2" s="1"/>
  <c r="AI859" i="2"/>
  <c r="AI861" i="2" s="1"/>
  <c r="AI863" i="2" s="1"/>
  <c r="AI865" i="2" s="1"/>
  <c r="AI867" i="2" s="1"/>
  <c r="AI869" i="2" s="1"/>
  <c r="AI871" i="2" s="1"/>
  <c r="AI873" i="2" s="1"/>
  <c r="P860" i="2"/>
  <c r="Q860" i="2"/>
  <c r="R860" i="2"/>
  <c r="S860" i="2"/>
  <c r="T860" i="2"/>
  <c r="U860" i="2"/>
  <c r="V860" i="2"/>
  <c r="W860" i="2"/>
  <c r="X860" i="2"/>
  <c r="Y860" i="2"/>
  <c r="Z860" i="2"/>
  <c r="AA860" i="2"/>
  <c r="AB860" i="2"/>
  <c r="AC860" i="2"/>
  <c r="AD860" i="2"/>
  <c r="AE860" i="2"/>
  <c r="AF860" i="2"/>
  <c r="AG860" i="2"/>
  <c r="AH860" i="2"/>
  <c r="AI860" i="2"/>
  <c r="J861" i="2"/>
  <c r="Q861" i="2"/>
  <c r="Q863" i="2" s="1"/>
  <c r="Q865" i="2" s="1"/>
  <c r="Q867" i="2" s="1"/>
  <c r="Q869" i="2" s="1"/>
  <c r="Q871" i="2" s="1"/>
  <c r="Q873" i="2" s="1"/>
  <c r="O862" i="2"/>
  <c r="P862" i="2"/>
  <c r="Q862" i="2"/>
  <c r="R862" i="2"/>
  <c r="S862" i="2"/>
  <c r="T862" i="2"/>
  <c r="U862" i="2"/>
  <c r="V862" i="2"/>
  <c r="W862" i="2"/>
  <c r="X862" i="2"/>
  <c r="Y862" i="2"/>
  <c r="Z862" i="2"/>
  <c r="AA862" i="2"/>
  <c r="AB862" i="2"/>
  <c r="AC862" i="2"/>
  <c r="AD862" i="2"/>
  <c r="AE862" i="2"/>
  <c r="AF862" i="2"/>
  <c r="AG862" i="2"/>
  <c r="AH862" i="2"/>
  <c r="AI862" i="2"/>
  <c r="O863" i="2"/>
  <c r="O864" i="2"/>
  <c r="P864" i="2"/>
  <c r="Q864" i="2"/>
  <c r="R864" i="2"/>
  <c r="S864" i="2"/>
  <c r="T864" i="2"/>
  <c r="U864" i="2"/>
  <c r="V864" i="2"/>
  <c r="W864" i="2"/>
  <c r="X864" i="2"/>
  <c r="Y864" i="2"/>
  <c r="Z864" i="2"/>
  <c r="AA864" i="2"/>
  <c r="AB864" i="2"/>
  <c r="AC864" i="2"/>
  <c r="AD864" i="2"/>
  <c r="AE864" i="2"/>
  <c r="AF864" i="2"/>
  <c r="AG864" i="2"/>
  <c r="AH864" i="2"/>
  <c r="AI864" i="2"/>
  <c r="O865" i="2"/>
  <c r="O866" i="2"/>
  <c r="P866" i="2"/>
  <c r="Q866" i="2"/>
  <c r="R866" i="2"/>
  <c r="S866" i="2"/>
  <c r="T866" i="2"/>
  <c r="U866" i="2"/>
  <c r="V866" i="2"/>
  <c r="W866" i="2"/>
  <c r="X866" i="2"/>
  <c r="Y866" i="2"/>
  <c r="Z866" i="2"/>
  <c r="AA866" i="2"/>
  <c r="AB866" i="2"/>
  <c r="AC866" i="2"/>
  <c r="AD866" i="2"/>
  <c r="AE866" i="2"/>
  <c r="AF866" i="2"/>
  <c r="AG866" i="2"/>
  <c r="AH866" i="2"/>
  <c r="AI866" i="2"/>
  <c r="O867" i="2"/>
  <c r="O868" i="2"/>
  <c r="P868" i="2"/>
  <c r="Q868" i="2"/>
  <c r="R868" i="2"/>
  <c r="S868" i="2"/>
  <c r="T868" i="2"/>
  <c r="U868" i="2"/>
  <c r="V868" i="2"/>
  <c r="W868" i="2"/>
  <c r="X868" i="2"/>
  <c r="Y868" i="2"/>
  <c r="Z868" i="2"/>
  <c r="AA868" i="2"/>
  <c r="AB868" i="2"/>
  <c r="AC868" i="2"/>
  <c r="AD868" i="2"/>
  <c r="AE868" i="2"/>
  <c r="AF868" i="2"/>
  <c r="AG868" i="2"/>
  <c r="AH868" i="2"/>
  <c r="AI868" i="2"/>
  <c r="O869" i="2"/>
  <c r="O870" i="2"/>
  <c r="P870" i="2"/>
  <c r="Q870" i="2"/>
  <c r="R870" i="2"/>
  <c r="S870" i="2"/>
  <c r="T870" i="2"/>
  <c r="U870" i="2"/>
  <c r="V870" i="2"/>
  <c r="W870" i="2"/>
  <c r="X870" i="2"/>
  <c r="Y870" i="2"/>
  <c r="Z870" i="2"/>
  <c r="AA870" i="2"/>
  <c r="AB870" i="2"/>
  <c r="AC870" i="2"/>
  <c r="AD870" i="2"/>
  <c r="AE870" i="2"/>
  <c r="AF870" i="2"/>
  <c r="AG870" i="2"/>
  <c r="AH870" i="2"/>
  <c r="AI870" i="2"/>
  <c r="O871" i="2"/>
  <c r="O872" i="2"/>
  <c r="P872" i="2"/>
  <c r="Q872" i="2"/>
  <c r="R872" i="2"/>
  <c r="S872" i="2"/>
  <c r="T872" i="2"/>
  <c r="U872" i="2"/>
  <c r="V872" i="2"/>
  <c r="W872" i="2"/>
  <c r="X872" i="2"/>
  <c r="Y872" i="2"/>
  <c r="Z872" i="2"/>
  <c r="AA872" i="2"/>
  <c r="AB872" i="2"/>
  <c r="AC872" i="2"/>
  <c r="AD872" i="2"/>
  <c r="AE872" i="2"/>
  <c r="AF872" i="2"/>
  <c r="AG872" i="2"/>
  <c r="AH872" i="2"/>
  <c r="AI872" i="2"/>
  <c r="O873" i="2"/>
  <c r="P880" i="2"/>
  <c r="P882" i="2" s="1"/>
  <c r="Q880" i="2"/>
  <c r="R880" i="2"/>
  <c r="S880" i="2"/>
  <c r="S882" i="2" s="1"/>
  <c r="S884" i="2" s="1"/>
  <c r="S886" i="2" s="1"/>
  <c r="S888" i="2" s="1"/>
  <c r="S890" i="2" s="1"/>
  <c r="S892" i="2" s="1"/>
  <c r="S894" i="2" s="1"/>
  <c r="T880" i="2"/>
  <c r="T882" i="2" s="1"/>
  <c r="T884" i="2" s="1"/>
  <c r="T886" i="2" s="1"/>
  <c r="T888" i="2" s="1"/>
  <c r="T890" i="2" s="1"/>
  <c r="T892" i="2" s="1"/>
  <c r="T894" i="2" s="1"/>
  <c r="U880" i="2"/>
  <c r="U882" i="2" s="1"/>
  <c r="U884" i="2" s="1"/>
  <c r="U886" i="2" s="1"/>
  <c r="U888" i="2" s="1"/>
  <c r="U890" i="2" s="1"/>
  <c r="U892" i="2" s="1"/>
  <c r="U894" i="2" s="1"/>
  <c r="V880" i="2"/>
  <c r="V882" i="2" s="1"/>
  <c r="W880" i="2"/>
  <c r="W882" i="2" s="1"/>
  <c r="W884" i="2" s="1"/>
  <c r="W886" i="2" s="1"/>
  <c r="W888" i="2" s="1"/>
  <c r="W890" i="2" s="1"/>
  <c r="W892" i="2" s="1"/>
  <c r="W894" i="2" s="1"/>
  <c r="X880" i="2"/>
  <c r="X882" i="2" s="1"/>
  <c r="X884" i="2" s="1"/>
  <c r="X886" i="2" s="1"/>
  <c r="X888" i="2" s="1"/>
  <c r="X890" i="2" s="1"/>
  <c r="X892" i="2" s="1"/>
  <c r="X894" i="2" s="1"/>
  <c r="Y880" i="2"/>
  <c r="Y882" i="2" s="1"/>
  <c r="Y884" i="2" s="1"/>
  <c r="Y886" i="2" s="1"/>
  <c r="Y888" i="2" s="1"/>
  <c r="Y890" i="2" s="1"/>
  <c r="Y892" i="2" s="1"/>
  <c r="Y894" i="2" s="1"/>
  <c r="Z880" i="2"/>
  <c r="Z882" i="2" s="1"/>
  <c r="Z884" i="2" s="1"/>
  <c r="Z886" i="2" s="1"/>
  <c r="Z888" i="2" s="1"/>
  <c r="Z890" i="2" s="1"/>
  <c r="Z892" i="2" s="1"/>
  <c r="Z894" i="2" s="1"/>
  <c r="AA880" i="2"/>
  <c r="AA882" i="2" s="1"/>
  <c r="AA884" i="2" s="1"/>
  <c r="AA886" i="2" s="1"/>
  <c r="AA888" i="2" s="1"/>
  <c r="AA890" i="2" s="1"/>
  <c r="AA892" i="2" s="1"/>
  <c r="AA894" i="2" s="1"/>
  <c r="AB880" i="2"/>
  <c r="AB882" i="2" s="1"/>
  <c r="AB884" i="2" s="1"/>
  <c r="AB886" i="2" s="1"/>
  <c r="AB888" i="2" s="1"/>
  <c r="AB890" i="2" s="1"/>
  <c r="AB892" i="2" s="1"/>
  <c r="AB894" i="2" s="1"/>
  <c r="AC880" i="2"/>
  <c r="AC882" i="2" s="1"/>
  <c r="AC884" i="2" s="1"/>
  <c r="AC886" i="2" s="1"/>
  <c r="AC888" i="2" s="1"/>
  <c r="AC890" i="2" s="1"/>
  <c r="AC892" i="2" s="1"/>
  <c r="AC894" i="2" s="1"/>
  <c r="AD880" i="2"/>
  <c r="AD882" i="2" s="1"/>
  <c r="AD884" i="2" s="1"/>
  <c r="AD886" i="2" s="1"/>
  <c r="AD888" i="2" s="1"/>
  <c r="AD890" i="2" s="1"/>
  <c r="AD892" i="2" s="1"/>
  <c r="AD894" i="2" s="1"/>
  <c r="AE880" i="2"/>
  <c r="AE882" i="2" s="1"/>
  <c r="AE884" i="2" s="1"/>
  <c r="AE886" i="2" s="1"/>
  <c r="AE888" i="2" s="1"/>
  <c r="AE890" i="2" s="1"/>
  <c r="AE892" i="2" s="1"/>
  <c r="AE894" i="2" s="1"/>
  <c r="AF880" i="2"/>
  <c r="AF882" i="2" s="1"/>
  <c r="AF884" i="2" s="1"/>
  <c r="AF886" i="2" s="1"/>
  <c r="AF888" i="2" s="1"/>
  <c r="AF890" i="2" s="1"/>
  <c r="AF892" i="2" s="1"/>
  <c r="AF894" i="2" s="1"/>
  <c r="AG880" i="2"/>
  <c r="AG882" i="2" s="1"/>
  <c r="AG884" i="2" s="1"/>
  <c r="AG886" i="2" s="1"/>
  <c r="AG888" i="2" s="1"/>
  <c r="AG890" i="2" s="1"/>
  <c r="AG892" i="2" s="1"/>
  <c r="AG894" i="2" s="1"/>
  <c r="AH880" i="2"/>
  <c r="AH882" i="2" s="1"/>
  <c r="AH884" i="2" s="1"/>
  <c r="AH886" i="2" s="1"/>
  <c r="AH888" i="2" s="1"/>
  <c r="AH890" i="2" s="1"/>
  <c r="AH892" i="2" s="1"/>
  <c r="AH894" i="2" s="1"/>
  <c r="AI880" i="2"/>
  <c r="AI882" i="2" s="1"/>
  <c r="AI884" i="2" s="1"/>
  <c r="AI886" i="2" s="1"/>
  <c r="AI888" i="2" s="1"/>
  <c r="AI890" i="2" s="1"/>
  <c r="AI892" i="2" s="1"/>
  <c r="AI894" i="2" s="1"/>
  <c r="P881" i="2"/>
  <c r="Q881" i="2"/>
  <c r="R881" i="2"/>
  <c r="S881" i="2"/>
  <c r="T881" i="2"/>
  <c r="U881" i="2"/>
  <c r="V881" i="2"/>
  <c r="W881" i="2"/>
  <c r="X881" i="2"/>
  <c r="Y881" i="2"/>
  <c r="Z881" i="2"/>
  <c r="AA881" i="2"/>
  <c r="AB881" i="2"/>
  <c r="AC881" i="2"/>
  <c r="AD881" i="2"/>
  <c r="AE881" i="2"/>
  <c r="AF881" i="2"/>
  <c r="AG881" i="2"/>
  <c r="AH881" i="2"/>
  <c r="AI881" i="2"/>
  <c r="J882" i="2"/>
  <c r="Q882" i="2"/>
  <c r="Q884" i="2" s="1"/>
  <c r="Q886" i="2" s="1"/>
  <c r="Q888" i="2" s="1"/>
  <c r="Q890" i="2" s="1"/>
  <c r="Q892" i="2" s="1"/>
  <c r="Q894" i="2" s="1"/>
  <c r="R882" i="2"/>
  <c r="R884" i="2" s="1"/>
  <c r="R886" i="2" s="1"/>
  <c r="R888" i="2" s="1"/>
  <c r="R890" i="2" s="1"/>
  <c r="R892" i="2" s="1"/>
  <c r="R894" i="2" s="1"/>
  <c r="O883" i="2"/>
  <c r="P883" i="2"/>
  <c r="Q883" i="2"/>
  <c r="R883" i="2"/>
  <c r="S883" i="2"/>
  <c r="T883" i="2"/>
  <c r="U883" i="2"/>
  <c r="V883" i="2"/>
  <c r="W883" i="2"/>
  <c r="X883" i="2"/>
  <c r="Y883" i="2"/>
  <c r="Z883" i="2"/>
  <c r="AA883" i="2"/>
  <c r="AB883" i="2"/>
  <c r="AC883" i="2"/>
  <c r="AD883" i="2"/>
  <c r="AE883" i="2"/>
  <c r="AF883" i="2"/>
  <c r="AG883" i="2"/>
  <c r="AH883" i="2"/>
  <c r="AI883" i="2"/>
  <c r="O884" i="2"/>
  <c r="O885" i="2"/>
  <c r="P885" i="2"/>
  <c r="Q885" i="2"/>
  <c r="R885" i="2"/>
  <c r="S885" i="2"/>
  <c r="T885" i="2"/>
  <c r="U885" i="2"/>
  <c r="V885" i="2"/>
  <c r="W885" i="2"/>
  <c r="X885" i="2"/>
  <c r="Y885" i="2"/>
  <c r="Z885" i="2"/>
  <c r="AA885" i="2"/>
  <c r="AB885" i="2"/>
  <c r="AC885" i="2"/>
  <c r="AD885" i="2"/>
  <c r="AE885" i="2"/>
  <c r="AF885" i="2"/>
  <c r="AG885" i="2"/>
  <c r="AH885" i="2"/>
  <c r="AI885" i="2"/>
  <c r="O886" i="2"/>
  <c r="O887" i="2"/>
  <c r="P887" i="2"/>
  <c r="Q887" i="2"/>
  <c r="R887" i="2"/>
  <c r="S887" i="2"/>
  <c r="T887" i="2"/>
  <c r="U887" i="2"/>
  <c r="V887" i="2"/>
  <c r="W887" i="2"/>
  <c r="X887" i="2"/>
  <c r="Y887" i="2"/>
  <c r="Z887" i="2"/>
  <c r="AA887" i="2"/>
  <c r="AB887" i="2"/>
  <c r="AC887" i="2"/>
  <c r="AD887" i="2"/>
  <c r="AE887" i="2"/>
  <c r="AF887" i="2"/>
  <c r="AG887" i="2"/>
  <c r="AH887" i="2"/>
  <c r="AI887" i="2"/>
  <c r="O888" i="2"/>
  <c r="O889" i="2"/>
  <c r="P889" i="2"/>
  <c r="Q889" i="2"/>
  <c r="R889" i="2"/>
  <c r="S889" i="2"/>
  <c r="T889" i="2"/>
  <c r="U889" i="2"/>
  <c r="V889" i="2"/>
  <c r="W889" i="2"/>
  <c r="X889" i="2"/>
  <c r="Y889" i="2"/>
  <c r="Z889" i="2"/>
  <c r="AA889" i="2"/>
  <c r="AB889" i="2"/>
  <c r="AC889" i="2"/>
  <c r="AD889" i="2"/>
  <c r="AE889" i="2"/>
  <c r="AF889" i="2"/>
  <c r="AG889" i="2"/>
  <c r="AH889" i="2"/>
  <c r="AI889" i="2"/>
  <c r="O890" i="2"/>
  <c r="O891" i="2"/>
  <c r="P891" i="2"/>
  <c r="Q891" i="2"/>
  <c r="R891" i="2"/>
  <c r="S891" i="2"/>
  <c r="T891" i="2"/>
  <c r="U891" i="2"/>
  <c r="V891" i="2"/>
  <c r="W891" i="2"/>
  <c r="X891" i="2"/>
  <c r="Y891" i="2"/>
  <c r="Z891" i="2"/>
  <c r="AA891" i="2"/>
  <c r="AB891" i="2"/>
  <c r="AC891" i="2"/>
  <c r="AD891" i="2"/>
  <c r="AE891" i="2"/>
  <c r="AF891" i="2"/>
  <c r="AG891" i="2"/>
  <c r="AH891" i="2"/>
  <c r="AI891" i="2"/>
  <c r="O892" i="2"/>
  <c r="O893" i="2"/>
  <c r="P893" i="2"/>
  <c r="Q893" i="2"/>
  <c r="R893" i="2"/>
  <c r="S893" i="2"/>
  <c r="T893" i="2"/>
  <c r="U893" i="2"/>
  <c r="V893" i="2"/>
  <c r="W893" i="2"/>
  <c r="X893" i="2"/>
  <c r="Y893" i="2"/>
  <c r="Z893" i="2"/>
  <c r="AA893" i="2"/>
  <c r="AB893" i="2"/>
  <c r="AC893" i="2"/>
  <c r="AD893" i="2"/>
  <c r="AE893" i="2"/>
  <c r="AF893" i="2"/>
  <c r="AG893" i="2"/>
  <c r="AH893" i="2"/>
  <c r="AI893" i="2"/>
  <c r="O894" i="2"/>
  <c r="P901" i="2"/>
  <c r="P903" i="2" s="1"/>
  <c r="P905" i="2" s="1"/>
  <c r="Q901" i="2"/>
  <c r="Q903" i="2" s="1"/>
  <c r="Q905" i="2" s="1"/>
  <c r="Q907" i="2" s="1"/>
  <c r="Q909" i="2" s="1"/>
  <c r="Q911" i="2" s="1"/>
  <c r="Q913" i="2" s="1"/>
  <c r="Q915" i="2" s="1"/>
  <c r="R901" i="2"/>
  <c r="R903" i="2" s="1"/>
  <c r="R905" i="2" s="1"/>
  <c r="R907" i="2" s="1"/>
  <c r="R909" i="2" s="1"/>
  <c r="R911" i="2" s="1"/>
  <c r="R913" i="2" s="1"/>
  <c r="R915" i="2" s="1"/>
  <c r="S901" i="2"/>
  <c r="S903" i="2" s="1"/>
  <c r="S905" i="2" s="1"/>
  <c r="S907" i="2" s="1"/>
  <c r="S909" i="2" s="1"/>
  <c r="S911" i="2" s="1"/>
  <c r="S913" i="2" s="1"/>
  <c r="S915" i="2" s="1"/>
  <c r="T901" i="2"/>
  <c r="T903" i="2" s="1"/>
  <c r="T905" i="2" s="1"/>
  <c r="T907" i="2" s="1"/>
  <c r="T909" i="2" s="1"/>
  <c r="T911" i="2" s="1"/>
  <c r="T913" i="2" s="1"/>
  <c r="T915" i="2" s="1"/>
  <c r="U901" i="2"/>
  <c r="V901" i="2"/>
  <c r="V903" i="2" s="1"/>
  <c r="V905" i="2" s="1"/>
  <c r="V907" i="2" s="1"/>
  <c r="V909" i="2" s="1"/>
  <c r="V911" i="2" s="1"/>
  <c r="V913" i="2" s="1"/>
  <c r="V915" i="2" s="1"/>
  <c r="W901" i="2"/>
  <c r="W903" i="2" s="1"/>
  <c r="W905" i="2" s="1"/>
  <c r="W907" i="2" s="1"/>
  <c r="W909" i="2" s="1"/>
  <c r="W911" i="2" s="1"/>
  <c r="W913" i="2" s="1"/>
  <c r="W915" i="2" s="1"/>
  <c r="X901" i="2"/>
  <c r="X903" i="2" s="1"/>
  <c r="X905" i="2" s="1"/>
  <c r="X907" i="2" s="1"/>
  <c r="X909" i="2" s="1"/>
  <c r="X911" i="2" s="1"/>
  <c r="X913" i="2" s="1"/>
  <c r="X915" i="2" s="1"/>
  <c r="Y901" i="2"/>
  <c r="Y903" i="2" s="1"/>
  <c r="Y905" i="2" s="1"/>
  <c r="Y907" i="2" s="1"/>
  <c r="Y909" i="2" s="1"/>
  <c r="Y911" i="2" s="1"/>
  <c r="Y913" i="2" s="1"/>
  <c r="Y915" i="2" s="1"/>
  <c r="Z901" i="2"/>
  <c r="Z903" i="2" s="1"/>
  <c r="Z905" i="2" s="1"/>
  <c r="Z907" i="2" s="1"/>
  <c r="Z909" i="2" s="1"/>
  <c r="Z911" i="2" s="1"/>
  <c r="Z913" i="2" s="1"/>
  <c r="Z915" i="2" s="1"/>
  <c r="AA901" i="2"/>
  <c r="AA903" i="2" s="1"/>
  <c r="AA905" i="2" s="1"/>
  <c r="AA907" i="2" s="1"/>
  <c r="AA909" i="2" s="1"/>
  <c r="AA911" i="2" s="1"/>
  <c r="AA913" i="2" s="1"/>
  <c r="AA915" i="2" s="1"/>
  <c r="AB901" i="2"/>
  <c r="AB903" i="2" s="1"/>
  <c r="AB905" i="2" s="1"/>
  <c r="AB907" i="2" s="1"/>
  <c r="AB909" i="2" s="1"/>
  <c r="AB911" i="2" s="1"/>
  <c r="AB913" i="2" s="1"/>
  <c r="AB915" i="2" s="1"/>
  <c r="AC901" i="2"/>
  <c r="AC903" i="2" s="1"/>
  <c r="AC905" i="2" s="1"/>
  <c r="AC907" i="2" s="1"/>
  <c r="AC909" i="2" s="1"/>
  <c r="AC911" i="2" s="1"/>
  <c r="AC913" i="2" s="1"/>
  <c r="AC915" i="2" s="1"/>
  <c r="AD901" i="2"/>
  <c r="AD903" i="2" s="1"/>
  <c r="AD905" i="2" s="1"/>
  <c r="AD907" i="2" s="1"/>
  <c r="AD909" i="2" s="1"/>
  <c r="AD911" i="2" s="1"/>
  <c r="AD913" i="2" s="1"/>
  <c r="AD915" i="2" s="1"/>
  <c r="AE901" i="2"/>
  <c r="AE903" i="2" s="1"/>
  <c r="AE905" i="2" s="1"/>
  <c r="AE907" i="2" s="1"/>
  <c r="AE909" i="2" s="1"/>
  <c r="AE911" i="2" s="1"/>
  <c r="AE913" i="2" s="1"/>
  <c r="AE915" i="2" s="1"/>
  <c r="AF901" i="2"/>
  <c r="AF903" i="2" s="1"/>
  <c r="AF905" i="2" s="1"/>
  <c r="AF907" i="2" s="1"/>
  <c r="AF909" i="2" s="1"/>
  <c r="AF911" i="2" s="1"/>
  <c r="AF913" i="2" s="1"/>
  <c r="AF915" i="2" s="1"/>
  <c r="AG901" i="2"/>
  <c r="AG903" i="2" s="1"/>
  <c r="AG905" i="2" s="1"/>
  <c r="AG907" i="2" s="1"/>
  <c r="AG909" i="2" s="1"/>
  <c r="AG911" i="2" s="1"/>
  <c r="AG913" i="2" s="1"/>
  <c r="AG915" i="2" s="1"/>
  <c r="AH901" i="2"/>
  <c r="AH903" i="2" s="1"/>
  <c r="AH905" i="2" s="1"/>
  <c r="AH907" i="2" s="1"/>
  <c r="AH909" i="2" s="1"/>
  <c r="AH911" i="2" s="1"/>
  <c r="AH913" i="2" s="1"/>
  <c r="AH915" i="2" s="1"/>
  <c r="AI901" i="2"/>
  <c r="AI903" i="2" s="1"/>
  <c r="AI905" i="2" s="1"/>
  <c r="AI907" i="2" s="1"/>
  <c r="AI909" i="2" s="1"/>
  <c r="AI911" i="2" s="1"/>
  <c r="AI913" i="2" s="1"/>
  <c r="AI915" i="2" s="1"/>
  <c r="P902" i="2"/>
  <c r="Q902" i="2"/>
  <c r="R902" i="2"/>
  <c r="S902" i="2"/>
  <c r="T902" i="2"/>
  <c r="U902" i="2"/>
  <c r="V902" i="2"/>
  <c r="W902" i="2"/>
  <c r="X902" i="2"/>
  <c r="Y902" i="2"/>
  <c r="Z902" i="2"/>
  <c r="AA902" i="2"/>
  <c r="AB902" i="2"/>
  <c r="AC902" i="2"/>
  <c r="AD902" i="2"/>
  <c r="AE902" i="2"/>
  <c r="AF902" i="2"/>
  <c r="AG902" i="2"/>
  <c r="AH902" i="2"/>
  <c r="AI902" i="2"/>
  <c r="J903" i="2"/>
  <c r="U903" i="2"/>
  <c r="U905" i="2" s="1"/>
  <c r="U907" i="2" s="1"/>
  <c r="U909" i="2" s="1"/>
  <c r="U911" i="2" s="1"/>
  <c r="U913" i="2" s="1"/>
  <c r="U915" i="2" s="1"/>
  <c r="O904" i="2"/>
  <c r="P904" i="2"/>
  <c r="Q904" i="2"/>
  <c r="R904" i="2"/>
  <c r="S904" i="2"/>
  <c r="T904" i="2"/>
  <c r="U904" i="2"/>
  <c r="V904" i="2"/>
  <c r="W904" i="2"/>
  <c r="X904" i="2"/>
  <c r="Y904" i="2"/>
  <c r="Z904" i="2"/>
  <c r="AA904" i="2"/>
  <c r="AB904" i="2"/>
  <c r="AC904" i="2"/>
  <c r="AD904" i="2"/>
  <c r="AE904" i="2"/>
  <c r="AF904" i="2"/>
  <c r="AG904" i="2"/>
  <c r="AH904" i="2"/>
  <c r="AI904" i="2"/>
  <c r="O905" i="2"/>
  <c r="O906" i="2"/>
  <c r="P906" i="2"/>
  <c r="Q906" i="2"/>
  <c r="R906" i="2"/>
  <c r="S906" i="2"/>
  <c r="T906" i="2"/>
  <c r="U906" i="2"/>
  <c r="V906" i="2"/>
  <c r="W906" i="2"/>
  <c r="X906" i="2"/>
  <c r="Y906" i="2"/>
  <c r="Z906" i="2"/>
  <c r="AA906" i="2"/>
  <c r="AB906" i="2"/>
  <c r="AC906" i="2"/>
  <c r="AD906" i="2"/>
  <c r="AE906" i="2"/>
  <c r="AF906" i="2"/>
  <c r="AG906" i="2"/>
  <c r="AH906" i="2"/>
  <c r="AI906" i="2"/>
  <c r="O907" i="2"/>
  <c r="O908" i="2"/>
  <c r="P908" i="2"/>
  <c r="Q908" i="2"/>
  <c r="R908" i="2"/>
  <c r="S908" i="2"/>
  <c r="T908" i="2"/>
  <c r="U908" i="2"/>
  <c r="V908" i="2"/>
  <c r="W908" i="2"/>
  <c r="X908" i="2"/>
  <c r="Y908" i="2"/>
  <c r="Z908" i="2"/>
  <c r="AA908" i="2"/>
  <c r="AB908" i="2"/>
  <c r="AC908" i="2"/>
  <c r="AD908" i="2"/>
  <c r="AE908" i="2"/>
  <c r="AF908" i="2"/>
  <c r="AG908" i="2"/>
  <c r="AH908" i="2"/>
  <c r="AI908" i="2"/>
  <c r="O909" i="2"/>
  <c r="O910" i="2"/>
  <c r="P910" i="2"/>
  <c r="Q910" i="2"/>
  <c r="R910" i="2"/>
  <c r="S910" i="2"/>
  <c r="T910" i="2"/>
  <c r="U910" i="2"/>
  <c r="V910" i="2"/>
  <c r="W910" i="2"/>
  <c r="X910" i="2"/>
  <c r="Y910" i="2"/>
  <c r="Z910" i="2"/>
  <c r="AA910" i="2"/>
  <c r="AB910" i="2"/>
  <c r="AC910" i="2"/>
  <c r="AD910" i="2"/>
  <c r="AE910" i="2"/>
  <c r="AF910" i="2"/>
  <c r="AG910" i="2"/>
  <c r="AH910" i="2"/>
  <c r="AI910" i="2"/>
  <c r="O911" i="2"/>
  <c r="O912" i="2"/>
  <c r="P912" i="2"/>
  <c r="Q912" i="2"/>
  <c r="R912" i="2"/>
  <c r="S912" i="2"/>
  <c r="T912" i="2"/>
  <c r="U912" i="2"/>
  <c r="V912" i="2"/>
  <c r="W912" i="2"/>
  <c r="X912" i="2"/>
  <c r="Y912" i="2"/>
  <c r="Z912" i="2"/>
  <c r="AA912" i="2"/>
  <c r="AB912" i="2"/>
  <c r="AC912" i="2"/>
  <c r="AD912" i="2"/>
  <c r="AE912" i="2"/>
  <c r="AF912" i="2"/>
  <c r="AG912" i="2"/>
  <c r="AH912" i="2"/>
  <c r="AI912" i="2"/>
  <c r="O913" i="2"/>
  <c r="O914" i="2"/>
  <c r="P914" i="2"/>
  <c r="Q914" i="2"/>
  <c r="R914" i="2"/>
  <c r="S914" i="2"/>
  <c r="T914" i="2"/>
  <c r="U914" i="2"/>
  <c r="V914" i="2"/>
  <c r="W914" i="2"/>
  <c r="X914" i="2"/>
  <c r="Y914" i="2"/>
  <c r="Z914" i="2"/>
  <c r="AA914" i="2"/>
  <c r="AB914" i="2"/>
  <c r="AC914" i="2"/>
  <c r="AD914" i="2"/>
  <c r="AE914" i="2"/>
  <c r="AF914" i="2"/>
  <c r="AG914" i="2"/>
  <c r="AH914" i="2"/>
  <c r="AI914" i="2"/>
  <c r="O915" i="2"/>
  <c r="P922" i="2"/>
  <c r="P924" i="2" s="1"/>
  <c r="Q922" i="2"/>
  <c r="Q924" i="2" s="1"/>
  <c r="Q926" i="2" s="1"/>
  <c r="Q928" i="2" s="1"/>
  <c r="Q930" i="2" s="1"/>
  <c r="Q932" i="2" s="1"/>
  <c r="Q934" i="2" s="1"/>
  <c r="Q936" i="2" s="1"/>
  <c r="R922" i="2"/>
  <c r="R924" i="2" s="1"/>
  <c r="R926" i="2" s="1"/>
  <c r="R928" i="2" s="1"/>
  <c r="R930" i="2" s="1"/>
  <c r="R932" i="2" s="1"/>
  <c r="R934" i="2" s="1"/>
  <c r="R936" i="2" s="1"/>
  <c r="S922" i="2"/>
  <c r="S924" i="2" s="1"/>
  <c r="S926" i="2" s="1"/>
  <c r="S928" i="2" s="1"/>
  <c r="S930" i="2" s="1"/>
  <c r="S932" i="2" s="1"/>
  <c r="S934" i="2" s="1"/>
  <c r="S936" i="2" s="1"/>
  <c r="T922" i="2"/>
  <c r="T924" i="2" s="1"/>
  <c r="T926" i="2" s="1"/>
  <c r="T928" i="2" s="1"/>
  <c r="T930" i="2" s="1"/>
  <c r="T932" i="2" s="1"/>
  <c r="T934" i="2" s="1"/>
  <c r="T936" i="2" s="1"/>
  <c r="U922" i="2"/>
  <c r="U924" i="2" s="1"/>
  <c r="U926" i="2" s="1"/>
  <c r="U928" i="2" s="1"/>
  <c r="U930" i="2" s="1"/>
  <c r="U932" i="2" s="1"/>
  <c r="U934" i="2" s="1"/>
  <c r="U936" i="2" s="1"/>
  <c r="V922" i="2"/>
  <c r="V924" i="2" s="1"/>
  <c r="V926" i="2" s="1"/>
  <c r="V928" i="2" s="1"/>
  <c r="V930" i="2" s="1"/>
  <c r="V932" i="2" s="1"/>
  <c r="V934" i="2" s="1"/>
  <c r="V936" i="2" s="1"/>
  <c r="W922" i="2"/>
  <c r="W924" i="2" s="1"/>
  <c r="W926" i="2" s="1"/>
  <c r="W928" i="2" s="1"/>
  <c r="W930" i="2" s="1"/>
  <c r="W932" i="2" s="1"/>
  <c r="W934" i="2" s="1"/>
  <c r="W936" i="2" s="1"/>
  <c r="X922" i="2"/>
  <c r="X924" i="2" s="1"/>
  <c r="X926" i="2" s="1"/>
  <c r="X928" i="2" s="1"/>
  <c r="X930" i="2" s="1"/>
  <c r="X932" i="2" s="1"/>
  <c r="X934" i="2" s="1"/>
  <c r="X936" i="2" s="1"/>
  <c r="Y922" i="2"/>
  <c r="Y924" i="2" s="1"/>
  <c r="Y926" i="2" s="1"/>
  <c r="Y928" i="2" s="1"/>
  <c r="Y930" i="2" s="1"/>
  <c r="Y932" i="2" s="1"/>
  <c r="Y934" i="2" s="1"/>
  <c r="Y936" i="2" s="1"/>
  <c r="Z922" i="2"/>
  <c r="Z924" i="2" s="1"/>
  <c r="Z926" i="2" s="1"/>
  <c r="Z928" i="2" s="1"/>
  <c r="Z930" i="2" s="1"/>
  <c r="Z932" i="2" s="1"/>
  <c r="Z934" i="2" s="1"/>
  <c r="Z936" i="2" s="1"/>
  <c r="AA922" i="2"/>
  <c r="AA924" i="2" s="1"/>
  <c r="AA926" i="2" s="1"/>
  <c r="AA928" i="2" s="1"/>
  <c r="AA930" i="2" s="1"/>
  <c r="AA932" i="2" s="1"/>
  <c r="AA934" i="2" s="1"/>
  <c r="AA936" i="2" s="1"/>
  <c r="AB922" i="2"/>
  <c r="AB924" i="2" s="1"/>
  <c r="AB926" i="2" s="1"/>
  <c r="AB928" i="2" s="1"/>
  <c r="AB930" i="2" s="1"/>
  <c r="AB932" i="2" s="1"/>
  <c r="AB934" i="2" s="1"/>
  <c r="AB936" i="2" s="1"/>
  <c r="AC922" i="2"/>
  <c r="AC924" i="2" s="1"/>
  <c r="AC926" i="2" s="1"/>
  <c r="AC928" i="2" s="1"/>
  <c r="AC930" i="2" s="1"/>
  <c r="AC932" i="2" s="1"/>
  <c r="AC934" i="2" s="1"/>
  <c r="AC936" i="2" s="1"/>
  <c r="AD922" i="2"/>
  <c r="AD924" i="2" s="1"/>
  <c r="AD926" i="2" s="1"/>
  <c r="AD928" i="2" s="1"/>
  <c r="AD930" i="2" s="1"/>
  <c r="AD932" i="2" s="1"/>
  <c r="AD934" i="2" s="1"/>
  <c r="AD936" i="2" s="1"/>
  <c r="AE922" i="2"/>
  <c r="AE924" i="2" s="1"/>
  <c r="AE926" i="2" s="1"/>
  <c r="AE928" i="2" s="1"/>
  <c r="AE930" i="2" s="1"/>
  <c r="AE932" i="2" s="1"/>
  <c r="AE934" i="2" s="1"/>
  <c r="AE936" i="2" s="1"/>
  <c r="AF922" i="2"/>
  <c r="AF924" i="2" s="1"/>
  <c r="AF926" i="2" s="1"/>
  <c r="AF928" i="2" s="1"/>
  <c r="AF930" i="2" s="1"/>
  <c r="AF932" i="2" s="1"/>
  <c r="AF934" i="2" s="1"/>
  <c r="AF936" i="2" s="1"/>
  <c r="AG922" i="2"/>
  <c r="AG924" i="2" s="1"/>
  <c r="AG926" i="2" s="1"/>
  <c r="AG928" i="2" s="1"/>
  <c r="AG930" i="2" s="1"/>
  <c r="AG932" i="2" s="1"/>
  <c r="AG934" i="2" s="1"/>
  <c r="AG936" i="2" s="1"/>
  <c r="AH922" i="2"/>
  <c r="AH924" i="2" s="1"/>
  <c r="AH926" i="2" s="1"/>
  <c r="AH928" i="2" s="1"/>
  <c r="AH930" i="2" s="1"/>
  <c r="AH932" i="2" s="1"/>
  <c r="AH934" i="2" s="1"/>
  <c r="AH936" i="2" s="1"/>
  <c r="AI922" i="2"/>
  <c r="AI924" i="2" s="1"/>
  <c r="AI926" i="2" s="1"/>
  <c r="AI928" i="2" s="1"/>
  <c r="AI930" i="2" s="1"/>
  <c r="AI932" i="2" s="1"/>
  <c r="AI934" i="2" s="1"/>
  <c r="AI936" i="2" s="1"/>
  <c r="P923" i="2"/>
  <c r="Q923" i="2"/>
  <c r="R923" i="2"/>
  <c r="S923" i="2"/>
  <c r="T923" i="2"/>
  <c r="U923" i="2"/>
  <c r="V923" i="2"/>
  <c r="W923" i="2"/>
  <c r="X923" i="2"/>
  <c r="Y923" i="2"/>
  <c r="Z923" i="2"/>
  <c r="AA923" i="2"/>
  <c r="AB923" i="2"/>
  <c r="AC923" i="2"/>
  <c r="AD923" i="2"/>
  <c r="AE923" i="2"/>
  <c r="AF923" i="2"/>
  <c r="AG923" i="2"/>
  <c r="AH923" i="2"/>
  <c r="AI923" i="2"/>
  <c r="J924" i="2"/>
  <c r="O925" i="2"/>
  <c r="P925" i="2"/>
  <c r="Q925" i="2"/>
  <c r="R925" i="2"/>
  <c r="S925" i="2"/>
  <c r="T925" i="2"/>
  <c r="U925" i="2"/>
  <c r="V925" i="2"/>
  <c r="W925" i="2"/>
  <c r="X925" i="2"/>
  <c r="Y925" i="2"/>
  <c r="Z925" i="2"/>
  <c r="AA925" i="2"/>
  <c r="AB925" i="2"/>
  <c r="AC925" i="2"/>
  <c r="AD925" i="2"/>
  <c r="AE925" i="2"/>
  <c r="AF925" i="2"/>
  <c r="AG925" i="2"/>
  <c r="AH925" i="2"/>
  <c r="AI925" i="2"/>
  <c r="O926" i="2"/>
  <c r="O927" i="2"/>
  <c r="P927" i="2"/>
  <c r="Q927" i="2"/>
  <c r="R927" i="2"/>
  <c r="S927" i="2"/>
  <c r="T927" i="2"/>
  <c r="U927" i="2"/>
  <c r="V927" i="2"/>
  <c r="W927" i="2"/>
  <c r="X927" i="2"/>
  <c r="Y927" i="2"/>
  <c r="Z927" i="2"/>
  <c r="AA927" i="2"/>
  <c r="AB927" i="2"/>
  <c r="AC927" i="2"/>
  <c r="AD927" i="2"/>
  <c r="AE927" i="2"/>
  <c r="AF927" i="2"/>
  <c r="AG927" i="2"/>
  <c r="AH927" i="2"/>
  <c r="AI927" i="2"/>
  <c r="O928" i="2"/>
  <c r="O929" i="2"/>
  <c r="P929" i="2"/>
  <c r="Q929" i="2"/>
  <c r="R929" i="2"/>
  <c r="S929" i="2"/>
  <c r="T929" i="2"/>
  <c r="U929" i="2"/>
  <c r="V929" i="2"/>
  <c r="W929" i="2"/>
  <c r="X929" i="2"/>
  <c r="Y929" i="2"/>
  <c r="Z929" i="2"/>
  <c r="AA929" i="2"/>
  <c r="AB929" i="2"/>
  <c r="AC929" i="2"/>
  <c r="AD929" i="2"/>
  <c r="AE929" i="2"/>
  <c r="AF929" i="2"/>
  <c r="AG929" i="2"/>
  <c r="AH929" i="2"/>
  <c r="AI929" i="2"/>
  <c r="O930" i="2"/>
  <c r="O931" i="2"/>
  <c r="P931" i="2"/>
  <c r="Q931" i="2"/>
  <c r="R931" i="2"/>
  <c r="S931" i="2"/>
  <c r="T931" i="2"/>
  <c r="U931" i="2"/>
  <c r="V931" i="2"/>
  <c r="W931" i="2"/>
  <c r="X931" i="2"/>
  <c r="Y931" i="2"/>
  <c r="Z931" i="2"/>
  <c r="AA931" i="2"/>
  <c r="AB931" i="2"/>
  <c r="AC931" i="2"/>
  <c r="AD931" i="2"/>
  <c r="AE931" i="2"/>
  <c r="AF931" i="2"/>
  <c r="AG931" i="2"/>
  <c r="AH931" i="2"/>
  <c r="AI931" i="2"/>
  <c r="O932" i="2"/>
  <c r="O933" i="2"/>
  <c r="P933" i="2"/>
  <c r="Q933" i="2"/>
  <c r="R933" i="2"/>
  <c r="S933" i="2"/>
  <c r="T933" i="2"/>
  <c r="U933" i="2"/>
  <c r="V933" i="2"/>
  <c r="W933" i="2"/>
  <c r="X933" i="2"/>
  <c r="Y933" i="2"/>
  <c r="Z933" i="2"/>
  <c r="AA933" i="2"/>
  <c r="AB933" i="2"/>
  <c r="AC933" i="2"/>
  <c r="AD933" i="2"/>
  <c r="AE933" i="2"/>
  <c r="AF933" i="2"/>
  <c r="AG933" i="2"/>
  <c r="AH933" i="2"/>
  <c r="AI933" i="2"/>
  <c r="O934" i="2"/>
  <c r="O935" i="2"/>
  <c r="P935" i="2"/>
  <c r="Q935" i="2"/>
  <c r="R935" i="2"/>
  <c r="S935" i="2"/>
  <c r="T935" i="2"/>
  <c r="U935" i="2"/>
  <c r="V935" i="2"/>
  <c r="W935" i="2"/>
  <c r="X935" i="2"/>
  <c r="Y935" i="2"/>
  <c r="Z935" i="2"/>
  <c r="AA935" i="2"/>
  <c r="AB935" i="2"/>
  <c r="AC935" i="2"/>
  <c r="AD935" i="2"/>
  <c r="AE935" i="2"/>
  <c r="AF935" i="2"/>
  <c r="AG935" i="2"/>
  <c r="AH935" i="2"/>
  <c r="AI935" i="2"/>
  <c r="O936" i="2"/>
  <c r="P943" i="2"/>
  <c r="P945" i="2" s="1"/>
  <c r="Q943" i="2"/>
  <c r="Q945" i="2" s="1"/>
  <c r="Q947" i="2" s="1"/>
  <c r="Q949" i="2" s="1"/>
  <c r="Q951" i="2" s="1"/>
  <c r="Q953" i="2" s="1"/>
  <c r="Q955" i="2" s="1"/>
  <c r="Q957" i="2" s="1"/>
  <c r="R943" i="2"/>
  <c r="R945" i="2" s="1"/>
  <c r="R947" i="2" s="1"/>
  <c r="R949" i="2" s="1"/>
  <c r="R951" i="2" s="1"/>
  <c r="R953" i="2" s="1"/>
  <c r="R955" i="2" s="1"/>
  <c r="R957" i="2" s="1"/>
  <c r="S943" i="2"/>
  <c r="S945" i="2" s="1"/>
  <c r="S947" i="2" s="1"/>
  <c r="S949" i="2" s="1"/>
  <c r="S951" i="2" s="1"/>
  <c r="S953" i="2" s="1"/>
  <c r="S955" i="2" s="1"/>
  <c r="S957" i="2" s="1"/>
  <c r="T943" i="2"/>
  <c r="T945" i="2" s="1"/>
  <c r="T947" i="2" s="1"/>
  <c r="T949" i="2" s="1"/>
  <c r="T951" i="2" s="1"/>
  <c r="T953" i="2" s="1"/>
  <c r="T955" i="2" s="1"/>
  <c r="T957" i="2" s="1"/>
  <c r="U943" i="2"/>
  <c r="U945" i="2" s="1"/>
  <c r="U947" i="2" s="1"/>
  <c r="U949" i="2" s="1"/>
  <c r="U951" i="2" s="1"/>
  <c r="U953" i="2" s="1"/>
  <c r="U955" i="2" s="1"/>
  <c r="U957" i="2" s="1"/>
  <c r="V943" i="2"/>
  <c r="V945" i="2" s="1"/>
  <c r="V947" i="2" s="1"/>
  <c r="V949" i="2" s="1"/>
  <c r="V951" i="2" s="1"/>
  <c r="V953" i="2" s="1"/>
  <c r="V955" i="2" s="1"/>
  <c r="V957" i="2" s="1"/>
  <c r="W943" i="2"/>
  <c r="W945" i="2" s="1"/>
  <c r="W947" i="2" s="1"/>
  <c r="W949" i="2" s="1"/>
  <c r="W951" i="2" s="1"/>
  <c r="W953" i="2" s="1"/>
  <c r="W955" i="2" s="1"/>
  <c r="W957" i="2" s="1"/>
  <c r="X943" i="2"/>
  <c r="X945" i="2" s="1"/>
  <c r="X947" i="2" s="1"/>
  <c r="X949" i="2" s="1"/>
  <c r="X951" i="2" s="1"/>
  <c r="X953" i="2" s="1"/>
  <c r="X955" i="2" s="1"/>
  <c r="X957" i="2" s="1"/>
  <c r="Y943" i="2"/>
  <c r="Y945" i="2" s="1"/>
  <c r="Y947" i="2" s="1"/>
  <c r="Y949" i="2" s="1"/>
  <c r="Y951" i="2" s="1"/>
  <c r="Y953" i="2" s="1"/>
  <c r="Y955" i="2" s="1"/>
  <c r="Y957" i="2" s="1"/>
  <c r="Z943" i="2"/>
  <c r="Z945" i="2" s="1"/>
  <c r="Z947" i="2" s="1"/>
  <c r="Z949" i="2" s="1"/>
  <c r="Z951" i="2" s="1"/>
  <c r="Z953" i="2" s="1"/>
  <c r="Z955" i="2" s="1"/>
  <c r="Z957" i="2" s="1"/>
  <c r="AA943" i="2"/>
  <c r="AA945" i="2" s="1"/>
  <c r="AA947" i="2" s="1"/>
  <c r="AA949" i="2" s="1"/>
  <c r="AA951" i="2" s="1"/>
  <c r="AA953" i="2" s="1"/>
  <c r="AA955" i="2" s="1"/>
  <c r="AA957" i="2" s="1"/>
  <c r="AB943" i="2"/>
  <c r="AB945" i="2" s="1"/>
  <c r="AB947" i="2" s="1"/>
  <c r="AB949" i="2" s="1"/>
  <c r="AB951" i="2" s="1"/>
  <c r="AB953" i="2" s="1"/>
  <c r="AB955" i="2" s="1"/>
  <c r="AB957" i="2" s="1"/>
  <c r="AC943" i="2"/>
  <c r="AC945" i="2" s="1"/>
  <c r="AC947" i="2" s="1"/>
  <c r="AC949" i="2" s="1"/>
  <c r="AC951" i="2" s="1"/>
  <c r="AC953" i="2" s="1"/>
  <c r="AC955" i="2" s="1"/>
  <c r="AC957" i="2" s="1"/>
  <c r="AD943" i="2"/>
  <c r="AD945" i="2" s="1"/>
  <c r="AD947" i="2" s="1"/>
  <c r="AD949" i="2" s="1"/>
  <c r="AD951" i="2" s="1"/>
  <c r="AD953" i="2" s="1"/>
  <c r="AD955" i="2" s="1"/>
  <c r="AD957" i="2" s="1"/>
  <c r="AE943" i="2"/>
  <c r="AE945" i="2" s="1"/>
  <c r="AE947" i="2" s="1"/>
  <c r="AE949" i="2" s="1"/>
  <c r="AE951" i="2" s="1"/>
  <c r="AE953" i="2" s="1"/>
  <c r="AE955" i="2" s="1"/>
  <c r="AE957" i="2" s="1"/>
  <c r="AF943" i="2"/>
  <c r="AF945" i="2" s="1"/>
  <c r="AF947" i="2" s="1"/>
  <c r="AF949" i="2" s="1"/>
  <c r="AF951" i="2" s="1"/>
  <c r="AF953" i="2" s="1"/>
  <c r="AF955" i="2" s="1"/>
  <c r="AF957" i="2" s="1"/>
  <c r="AG943" i="2"/>
  <c r="AG945" i="2" s="1"/>
  <c r="AG947" i="2" s="1"/>
  <c r="AG949" i="2" s="1"/>
  <c r="AG951" i="2" s="1"/>
  <c r="AG953" i="2" s="1"/>
  <c r="AG955" i="2" s="1"/>
  <c r="AG957" i="2" s="1"/>
  <c r="AH943" i="2"/>
  <c r="AH945" i="2" s="1"/>
  <c r="AH947" i="2" s="1"/>
  <c r="AH949" i="2" s="1"/>
  <c r="AH951" i="2" s="1"/>
  <c r="AH953" i="2" s="1"/>
  <c r="AH955" i="2" s="1"/>
  <c r="AH957" i="2" s="1"/>
  <c r="AI943" i="2"/>
  <c r="AI945" i="2" s="1"/>
  <c r="AI947" i="2" s="1"/>
  <c r="AI949" i="2" s="1"/>
  <c r="AI951" i="2" s="1"/>
  <c r="AI953" i="2" s="1"/>
  <c r="AI955" i="2" s="1"/>
  <c r="AI957" i="2" s="1"/>
  <c r="P944" i="2"/>
  <c r="Q944" i="2"/>
  <c r="R944" i="2"/>
  <c r="S944" i="2"/>
  <c r="T944" i="2"/>
  <c r="U944" i="2"/>
  <c r="V944" i="2"/>
  <c r="W944" i="2"/>
  <c r="X944" i="2"/>
  <c r="Y944" i="2"/>
  <c r="Z944" i="2"/>
  <c r="AA944" i="2"/>
  <c r="AB944" i="2"/>
  <c r="AC944" i="2"/>
  <c r="AD944" i="2"/>
  <c r="AE944" i="2"/>
  <c r="AF944" i="2"/>
  <c r="AG944" i="2"/>
  <c r="AH944" i="2"/>
  <c r="AI944" i="2"/>
  <c r="J945" i="2"/>
  <c r="O946" i="2"/>
  <c r="P946" i="2"/>
  <c r="Q946" i="2"/>
  <c r="R946" i="2"/>
  <c r="S946" i="2"/>
  <c r="T946" i="2"/>
  <c r="U946" i="2"/>
  <c r="V946" i="2"/>
  <c r="W946" i="2"/>
  <c r="X946" i="2"/>
  <c r="Y946" i="2"/>
  <c r="Z946" i="2"/>
  <c r="AA946" i="2"/>
  <c r="AB946" i="2"/>
  <c r="AC946" i="2"/>
  <c r="AD946" i="2"/>
  <c r="AE946" i="2"/>
  <c r="AF946" i="2"/>
  <c r="AG946" i="2"/>
  <c r="AH946" i="2"/>
  <c r="AI946" i="2"/>
  <c r="O947" i="2"/>
  <c r="O948" i="2"/>
  <c r="P948" i="2"/>
  <c r="Q948" i="2"/>
  <c r="R948" i="2"/>
  <c r="S948" i="2"/>
  <c r="T948" i="2"/>
  <c r="U948" i="2"/>
  <c r="V948" i="2"/>
  <c r="W948" i="2"/>
  <c r="X948" i="2"/>
  <c r="Y948" i="2"/>
  <c r="Z948" i="2"/>
  <c r="AA948" i="2"/>
  <c r="AB948" i="2"/>
  <c r="AC948" i="2"/>
  <c r="AD948" i="2"/>
  <c r="AE948" i="2"/>
  <c r="AF948" i="2"/>
  <c r="AG948" i="2"/>
  <c r="AH948" i="2"/>
  <c r="AI948" i="2"/>
  <c r="O949" i="2"/>
  <c r="O950" i="2"/>
  <c r="P950" i="2"/>
  <c r="Q950" i="2"/>
  <c r="R950" i="2"/>
  <c r="S950" i="2"/>
  <c r="T950" i="2"/>
  <c r="U950" i="2"/>
  <c r="V950" i="2"/>
  <c r="W950" i="2"/>
  <c r="X950" i="2"/>
  <c r="Y950" i="2"/>
  <c r="Z950" i="2"/>
  <c r="AA950" i="2"/>
  <c r="AB950" i="2"/>
  <c r="AC950" i="2"/>
  <c r="AD950" i="2"/>
  <c r="AE950" i="2"/>
  <c r="AF950" i="2"/>
  <c r="AG950" i="2"/>
  <c r="AH950" i="2"/>
  <c r="AI950" i="2"/>
  <c r="O951" i="2"/>
  <c r="O952" i="2"/>
  <c r="P952" i="2"/>
  <c r="Q952" i="2"/>
  <c r="R952" i="2"/>
  <c r="S952" i="2"/>
  <c r="T952" i="2"/>
  <c r="U952" i="2"/>
  <c r="V952" i="2"/>
  <c r="W952" i="2"/>
  <c r="X952" i="2"/>
  <c r="Y952" i="2"/>
  <c r="Z952" i="2"/>
  <c r="AA952" i="2"/>
  <c r="AB952" i="2"/>
  <c r="AC952" i="2"/>
  <c r="AD952" i="2"/>
  <c r="AE952" i="2"/>
  <c r="AF952" i="2"/>
  <c r="AG952" i="2"/>
  <c r="AH952" i="2"/>
  <c r="AI952" i="2"/>
  <c r="O953" i="2"/>
  <c r="O954" i="2"/>
  <c r="P954" i="2"/>
  <c r="Q954" i="2"/>
  <c r="R954" i="2"/>
  <c r="S954" i="2"/>
  <c r="T954" i="2"/>
  <c r="U954" i="2"/>
  <c r="V954" i="2"/>
  <c r="W954" i="2"/>
  <c r="X954" i="2"/>
  <c r="Y954" i="2"/>
  <c r="Z954" i="2"/>
  <c r="AA954" i="2"/>
  <c r="AB954" i="2"/>
  <c r="AC954" i="2"/>
  <c r="AD954" i="2"/>
  <c r="AE954" i="2"/>
  <c r="AF954" i="2"/>
  <c r="AG954" i="2"/>
  <c r="AH954" i="2"/>
  <c r="AI954" i="2"/>
  <c r="O955" i="2"/>
  <c r="O956" i="2"/>
  <c r="P956" i="2"/>
  <c r="Q956" i="2"/>
  <c r="R956" i="2"/>
  <c r="S956" i="2"/>
  <c r="T956" i="2"/>
  <c r="U956" i="2"/>
  <c r="V956" i="2"/>
  <c r="W956" i="2"/>
  <c r="X956" i="2"/>
  <c r="Y956" i="2"/>
  <c r="Z956" i="2"/>
  <c r="AA956" i="2"/>
  <c r="AB956" i="2"/>
  <c r="AC956" i="2"/>
  <c r="AD956" i="2"/>
  <c r="AE956" i="2"/>
  <c r="AF956" i="2"/>
  <c r="AG956" i="2"/>
  <c r="AH956" i="2"/>
  <c r="AI956" i="2"/>
  <c r="O957" i="2"/>
  <c r="P964" i="2"/>
  <c r="P966" i="2" s="1"/>
  <c r="Q964" i="2"/>
  <c r="R964" i="2"/>
  <c r="S964" i="2"/>
  <c r="S966" i="2" s="1"/>
  <c r="S968" i="2" s="1"/>
  <c r="S970" i="2" s="1"/>
  <c r="S972" i="2" s="1"/>
  <c r="S974" i="2" s="1"/>
  <c r="S976" i="2" s="1"/>
  <c r="S978" i="2" s="1"/>
  <c r="T964" i="2"/>
  <c r="T966" i="2" s="1"/>
  <c r="T968" i="2" s="1"/>
  <c r="T970" i="2" s="1"/>
  <c r="T972" i="2" s="1"/>
  <c r="T974" i="2" s="1"/>
  <c r="T976" i="2" s="1"/>
  <c r="T978" i="2" s="1"/>
  <c r="U964" i="2"/>
  <c r="U966" i="2" s="1"/>
  <c r="U968" i="2" s="1"/>
  <c r="U970" i="2" s="1"/>
  <c r="U972" i="2" s="1"/>
  <c r="U974" i="2" s="1"/>
  <c r="U976" i="2" s="1"/>
  <c r="U978" i="2" s="1"/>
  <c r="V964" i="2"/>
  <c r="V966" i="2" s="1"/>
  <c r="W964" i="2"/>
  <c r="W966" i="2" s="1"/>
  <c r="W968" i="2" s="1"/>
  <c r="W970" i="2" s="1"/>
  <c r="W972" i="2" s="1"/>
  <c r="W974" i="2" s="1"/>
  <c r="W976" i="2" s="1"/>
  <c r="W978" i="2" s="1"/>
  <c r="X964" i="2"/>
  <c r="X966" i="2" s="1"/>
  <c r="X968" i="2" s="1"/>
  <c r="X970" i="2" s="1"/>
  <c r="X972" i="2" s="1"/>
  <c r="X974" i="2" s="1"/>
  <c r="X976" i="2" s="1"/>
  <c r="X978" i="2" s="1"/>
  <c r="Y964" i="2"/>
  <c r="Y966" i="2" s="1"/>
  <c r="Y968" i="2" s="1"/>
  <c r="Y970" i="2" s="1"/>
  <c r="Y972" i="2" s="1"/>
  <c r="Y974" i="2" s="1"/>
  <c r="Y976" i="2" s="1"/>
  <c r="Y978" i="2" s="1"/>
  <c r="Z964" i="2"/>
  <c r="Z966" i="2" s="1"/>
  <c r="Z968" i="2" s="1"/>
  <c r="Z970" i="2" s="1"/>
  <c r="Z972" i="2" s="1"/>
  <c r="Z974" i="2" s="1"/>
  <c r="Z976" i="2" s="1"/>
  <c r="Z978" i="2" s="1"/>
  <c r="AA964" i="2"/>
  <c r="AA966" i="2" s="1"/>
  <c r="AA968" i="2" s="1"/>
  <c r="AA970" i="2" s="1"/>
  <c r="AA972" i="2" s="1"/>
  <c r="AA974" i="2" s="1"/>
  <c r="AA976" i="2" s="1"/>
  <c r="AA978" i="2" s="1"/>
  <c r="AB964" i="2"/>
  <c r="AB966" i="2" s="1"/>
  <c r="AB968" i="2" s="1"/>
  <c r="AB970" i="2" s="1"/>
  <c r="AB972" i="2" s="1"/>
  <c r="AB974" i="2" s="1"/>
  <c r="AB976" i="2" s="1"/>
  <c r="AB978" i="2" s="1"/>
  <c r="AC964" i="2"/>
  <c r="AC966" i="2" s="1"/>
  <c r="AC968" i="2" s="1"/>
  <c r="AC970" i="2" s="1"/>
  <c r="AC972" i="2" s="1"/>
  <c r="AC974" i="2" s="1"/>
  <c r="AC976" i="2" s="1"/>
  <c r="AC978" i="2" s="1"/>
  <c r="AD964" i="2"/>
  <c r="AD966" i="2" s="1"/>
  <c r="AD968" i="2" s="1"/>
  <c r="AD970" i="2" s="1"/>
  <c r="AD972" i="2" s="1"/>
  <c r="AD974" i="2" s="1"/>
  <c r="AD976" i="2" s="1"/>
  <c r="AD978" i="2" s="1"/>
  <c r="AE964" i="2"/>
  <c r="AE966" i="2" s="1"/>
  <c r="AE968" i="2" s="1"/>
  <c r="AE970" i="2" s="1"/>
  <c r="AE972" i="2" s="1"/>
  <c r="AE974" i="2" s="1"/>
  <c r="AE976" i="2" s="1"/>
  <c r="AE978" i="2" s="1"/>
  <c r="AF964" i="2"/>
  <c r="AF966" i="2" s="1"/>
  <c r="AF968" i="2" s="1"/>
  <c r="AF970" i="2" s="1"/>
  <c r="AF972" i="2" s="1"/>
  <c r="AF974" i="2" s="1"/>
  <c r="AF976" i="2" s="1"/>
  <c r="AF978" i="2" s="1"/>
  <c r="AG964" i="2"/>
  <c r="AG966" i="2" s="1"/>
  <c r="AG968" i="2" s="1"/>
  <c r="AG970" i="2" s="1"/>
  <c r="AG972" i="2" s="1"/>
  <c r="AG974" i="2" s="1"/>
  <c r="AG976" i="2" s="1"/>
  <c r="AG978" i="2" s="1"/>
  <c r="AH964" i="2"/>
  <c r="AH966" i="2" s="1"/>
  <c r="AH968" i="2" s="1"/>
  <c r="AH970" i="2" s="1"/>
  <c r="AH972" i="2" s="1"/>
  <c r="AH974" i="2" s="1"/>
  <c r="AH976" i="2" s="1"/>
  <c r="AH978" i="2" s="1"/>
  <c r="AI964" i="2"/>
  <c r="AI966" i="2" s="1"/>
  <c r="AI968" i="2" s="1"/>
  <c r="AI970" i="2" s="1"/>
  <c r="AI972" i="2" s="1"/>
  <c r="AI974" i="2" s="1"/>
  <c r="AI976" i="2" s="1"/>
  <c r="AI978" i="2" s="1"/>
  <c r="P965" i="2"/>
  <c r="Q965" i="2"/>
  <c r="R965" i="2"/>
  <c r="S965" i="2"/>
  <c r="T965" i="2"/>
  <c r="U965" i="2"/>
  <c r="V965" i="2"/>
  <c r="W965" i="2"/>
  <c r="X965" i="2"/>
  <c r="Y965" i="2"/>
  <c r="Z965" i="2"/>
  <c r="AA965" i="2"/>
  <c r="AB965" i="2"/>
  <c r="AC965" i="2"/>
  <c r="AD965" i="2"/>
  <c r="AE965" i="2"/>
  <c r="AF965" i="2"/>
  <c r="AG965" i="2"/>
  <c r="AH965" i="2"/>
  <c r="AI965" i="2"/>
  <c r="J966" i="2"/>
  <c r="Q966" i="2"/>
  <c r="Q968" i="2" s="1"/>
  <c r="Q970" i="2" s="1"/>
  <c r="Q972" i="2" s="1"/>
  <c r="Q974" i="2" s="1"/>
  <c r="Q976" i="2" s="1"/>
  <c r="Q978" i="2" s="1"/>
  <c r="R966" i="2"/>
  <c r="O967" i="2"/>
  <c r="P967" i="2"/>
  <c r="Q967" i="2"/>
  <c r="R967" i="2"/>
  <c r="S967" i="2"/>
  <c r="T967" i="2"/>
  <c r="U967" i="2"/>
  <c r="V967" i="2"/>
  <c r="W967" i="2"/>
  <c r="X967" i="2"/>
  <c r="Y967" i="2"/>
  <c r="Z967" i="2"/>
  <c r="AA967" i="2"/>
  <c r="AB967" i="2"/>
  <c r="AC967" i="2"/>
  <c r="AD967" i="2"/>
  <c r="AE967" i="2"/>
  <c r="AF967" i="2"/>
  <c r="AG967" i="2"/>
  <c r="AH967" i="2"/>
  <c r="AI967" i="2"/>
  <c r="O968" i="2"/>
  <c r="O969" i="2"/>
  <c r="P969" i="2"/>
  <c r="Q969" i="2"/>
  <c r="R969" i="2"/>
  <c r="S969" i="2"/>
  <c r="T969" i="2"/>
  <c r="U969" i="2"/>
  <c r="V969" i="2"/>
  <c r="W969" i="2"/>
  <c r="X969" i="2"/>
  <c r="Y969" i="2"/>
  <c r="Z969" i="2"/>
  <c r="AA969" i="2"/>
  <c r="AB969" i="2"/>
  <c r="AC969" i="2"/>
  <c r="AD969" i="2"/>
  <c r="AE969" i="2"/>
  <c r="AF969" i="2"/>
  <c r="AG969" i="2"/>
  <c r="AH969" i="2"/>
  <c r="AI969" i="2"/>
  <c r="O970" i="2"/>
  <c r="O971" i="2"/>
  <c r="P971" i="2"/>
  <c r="Q971" i="2"/>
  <c r="R971" i="2"/>
  <c r="S971" i="2"/>
  <c r="T971" i="2"/>
  <c r="U971" i="2"/>
  <c r="V971" i="2"/>
  <c r="W971" i="2"/>
  <c r="X971" i="2"/>
  <c r="Y971" i="2"/>
  <c r="Z971" i="2"/>
  <c r="AA971" i="2"/>
  <c r="AB971" i="2"/>
  <c r="AC971" i="2"/>
  <c r="AD971" i="2"/>
  <c r="AE971" i="2"/>
  <c r="AF971" i="2"/>
  <c r="AG971" i="2"/>
  <c r="AH971" i="2"/>
  <c r="AI971" i="2"/>
  <c r="O972" i="2"/>
  <c r="O973" i="2"/>
  <c r="P973" i="2"/>
  <c r="Q973" i="2"/>
  <c r="R973" i="2"/>
  <c r="S973" i="2"/>
  <c r="T973" i="2"/>
  <c r="U973" i="2"/>
  <c r="V973" i="2"/>
  <c r="W973" i="2"/>
  <c r="X973" i="2"/>
  <c r="Y973" i="2"/>
  <c r="Z973" i="2"/>
  <c r="AA973" i="2"/>
  <c r="AB973" i="2"/>
  <c r="AC973" i="2"/>
  <c r="AD973" i="2"/>
  <c r="AE973" i="2"/>
  <c r="AF973" i="2"/>
  <c r="AG973" i="2"/>
  <c r="AH973" i="2"/>
  <c r="AI973" i="2"/>
  <c r="O974" i="2"/>
  <c r="O975" i="2"/>
  <c r="P975" i="2"/>
  <c r="Q975" i="2"/>
  <c r="R975" i="2"/>
  <c r="S975" i="2"/>
  <c r="T975" i="2"/>
  <c r="U975" i="2"/>
  <c r="V975" i="2"/>
  <c r="W975" i="2"/>
  <c r="X975" i="2"/>
  <c r="Y975" i="2"/>
  <c r="Z975" i="2"/>
  <c r="AA975" i="2"/>
  <c r="AB975" i="2"/>
  <c r="AC975" i="2"/>
  <c r="AD975" i="2"/>
  <c r="AE975" i="2"/>
  <c r="AF975" i="2"/>
  <c r="AG975" i="2"/>
  <c r="AH975" i="2"/>
  <c r="AI975" i="2"/>
  <c r="O976" i="2"/>
  <c r="O977" i="2"/>
  <c r="P977" i="2"/>
  <c r="Q977" i="2"/>
  <c r="R977" i="2"/>
  <c r="S977" i="2"/>
  <c r="T977" i="2"/>
  <c r="U977" i="2"/>
  <c r="V977" i="2"/>
  <c r="W977" i="2"/>
  <c r="X977" i="2"/>
  <c r="Y977" i="2"/>
  <c r="Z977" i="2"/>
  <c r="AA977" i="2"/>
  <c r="AB977" i="2"/>
  <c r="AC977" i="2"/>
  <c r="AD977" i="2"/>
  <c r="AE977" i="2"/>
  <c r="AF977" i="2"/>
  <c r="AG977" i="2"/>
  <c r="AH977" i="2"/>
  <c r="AI977" i="2"/>
  <c r="O978" i="2"/>
  <c r="P985" i="2"/>
  <c r="P987" i="2" s="1"/>
  <c r="P989" i="2" s="1"/>
  <c r="Q985" i="2"/>
  <c r="R985" i="2"/>
  <c r="R987" i="2" s="1"/>
  <c r="R989" i="2" s="1"/>
  <c r="R991" i="2" s="1"/>
  <c r="R993" i="2" s="1"/>
  <c r="R995" i="2" s="1"/>
  <c r="R997" i="2" s="1"/>
  <c r="R999" i="2" s="1"/>
  <c r="S985" i="2"/>
  <c r="S987" i="2" s="1"/>
  <c r="S989" i="2" s="1"/>
  <c r="S991" i="2" s="1"/>
  <c r="S993" i="2" s="1"/>
  <c r="S995" i="2" s="1"/>
  <c r="S997" i="2" s="1"/>
  <c r="S999" i="2" s="1"/>
  <c r="T985" i="2"/>
  <c r="T987" i="2" s="1"/>
  <c r="T989" i="2" s="1"/>
  <c r="T991" i="2" s="1"/>
  <c r="T993" i="2" s="1"/>
  <c r="T995" i="2" s="1"/>
  <c r="T997" i="2" s="1"/>
  <c r="T999" i="2" s="1"/>
  <c r="U985" i="2"/>
  <c r="U987" i="2" s="1"/>
  <c r="U989" i="2" s="1"/>
  <c r="U991" i="2" s="1"/>
  <c r="U993" i="2" s="1"/>
  <c r="U995" i="2" s="1"/>
  <c r="U997" i="2" s="1"/>
  <c r="U999" i="2" s="1"/>
  <c r="V985" i="2"/>
  <c r="V987" i="2" s="1"/>
  <c r="V989" i="2" s="1"/>
  <c r="V991" i="2" s="1"/>
  <c r="V993" i="2" s="1"/>
  <c r="V995" i="2" s="1"/>
  <c r="V997" i="2" s="1"/>
  <c r="V999" i="2" s="1"/>
  <c r="W985" i="2"/>
  <c r="W987" i="2" s="1"/>
  <c r="W989" i="2" s="1"/>
  <c r="W991" i="2" s="1"/>
  <c r="W993" i="2" s="1"/>
  <c r="W995" i="2" s="1"/>
  <c r="W997" i="2" s="1"/>
  <c r="W999" i="2" s="1"/>
  <c r="X985" i="2"/>
  <c r="X987" i="2" s="1"/>
  <c r="X989" i="2" s="1"/>
  <c r="X991" i="2" s="1"/>
  <c r="X993" i="2" s="1"/>
  <c r="X995" i="2" s="1"/>
  <c r="X997" i="2" s="1"/>
  <c r="X999" i="2" s="1"/>
  <c r="Y985" i="2"/>
  <c r="Y987" i="2" s="1"/>
  <c r="Y989" i="2" s="1"/>
  <c r="Y991" i="2" s="1"/>
  <c r="Y993" i="2" s="1"/>
  <c r="Y995" i="2" s="1"/>
  <c r="Y997" i="2" s="1"/>
  <c r="Y999" i="2" s="1"/>
  <c r="Z985" i="2"/>
  <c r="Z987" i="2" s="1"/>
  <c r="Z989" i="2" s="1"/>
  <c r="Z991" i="2" s="1"/>
  <c r="Z993" i="2" s="1"/>
  <c r="Z995" i="2" s="1"/>
  <c r="Z997" i="2" s="1"/>
  <c r="Z999" i="2" s="1"/>
  <c r="AA985" i="2"/>
  <c r="AA987" i="2" s="1"/>
  <c r="AA989" i="2" s="1"/>
  <c r="AA991" i="2" s="1"/>
  <c r="AA993" i="2" s="1"/>
  <c r="AA995" i="2" s="1"/>
  <c r="AA997" i="2" s="1"/>
  <c r="AA999" i="2" s="1"/>
  <c r="AB985" i="2"/>
  <c r="AB987" i="2" s="1"/>
  <c r="AB989" i="2" s="1"/>
  <c r="AB991" i="2" s="1"/>
  <c r="AB993" i="2" s="1"/>
  <c r="AB995" i="2" s="1"/>
  <c r="AB997" i="2" s="1"/>
  <c r="AB999" i="2" s="1"/>
  <c r="AC985" i="2"/>
  <c r="AC987" i="2" s="1"/>
  <c r="AC989" i="2" s="1"/>
  <c r="AC991" i="2" s="1"/>
  <c r="AC993" i="2" s="1"/>
  <c r="AC995" i="2" s="1"/>
  <c r="AC997" i="2" s="1"/>
  <c r="AC999" i="2" s="1"/>
  <c r="AD985" i="2"/>
  <c r="AD987" i="2" s="1"/>
  <c r="AD989" i="2" s="1"/>
  <c r="AD991" i="2" s="1"/>
  <c r="AD993" i="2" s="1"/>
  <c r="AD995" i="2" s="1"/>
  <c r="AD997" i="2" s="1"/>
  <c r="AD999" i="2" s="1"/>
  <c r="AE985" i="2"/>
  <c r="AE987" i="2" s="1"/>
  <c r="AE989" i="2" s="1"/>
  <c r="AE991" i="2" s="1"/>
  <c r="AE993" i="2" s="1"/>
  <c r="AE995" i="2" s="1"/>
  <c r="AE997" i="2" s="1"/>
  <c r="AE999" i="2" s="1"/>
  <c r="AF985" i="2"/>
  <c r="AF987" i="2" s="1"/>
  <c r="AF989" i="2" s="1"/>
  <c r="AF991" i="2" s="1"/>
  <c r="AF993" i="2" s="1"/>
  <c r="AF995" i="2" s="1"/>
  <c r="AF997" i="2" s="1"/>
  <c r="AF999" i="2" s="1"/>
  <c r="AG985" i="2"/>
  <c r="AG987" i="2" s="1"/>
  <c r="AG989" i="2" s="1"/>
  <c r="AG991" i="2" s="1"/>
  <c r="AG993" i="2" s="1"/>
  <c r="AG995" i="2" s="1"/>
  <c r="AG997" i="2" s="1"/>
  <c r="AG999" i="2" s="1"/>
  <c r="AH985" i="2"/>
  <c r="AH987" i="2" s="1"/>
  <c r="AH989" i="2" s="1"/>
  <c r="AH991" i="2" s="1"/>
  <c r="AH993" i="2" s="1"/>
  <c r="AH995" i="2" s="1"/>
  <c r="AH997" i="2" s="1"/>
  <c r="AH999" i="2" s="1"/>
  <c r="AI985" i="2"/>
  <c r="AI987" i="2" s="1"/>
  <c r="AI989" i="2" s="1"/>
  <c r="AI991" i="2" s="1"/>
  <c r="AI993" i="2" s="1"/>
  <c r="AI995" i="2" s="1"/>
  <c r="AI997" i="2" s="1"/>
  <c r="AI999" i="2" s="1"/>
  <c r="P986" i="2"/>
  <c r="Q986" i="2"/>
  <c r="R986" i="2"/>
  <c r="S986" i="2"/>
  <c r="T986" i="2"/>
  <c r="U986" i="2"/>
  <c r="V986" i="2"/>
  <c r="W986" i="2"/>
  <c r="X986" i="2"/>
  <c r="Y986" i="2"/>
  <c r="Z986" i="2"/>
  <c r="AA986" i="2"/>
  <c r="AB986" i="2"/>
  <c r="AC986" i="2"/>
  <c r="AD986" i="2"/>
  <c r="AE986" i="2"/>
  <c r="AF986" i="2"/>
  <c r="AG986" i="2"/>
  <c r="AH986" i="2"/>
  <c r="AI986" i="2"/>
  <c r="J987" i="2"/>
  <c r="Q987" i="2"/>
  <c r="O988" i="2"/>
  <c r="P988" i="2"/>
  <c r="Q988" i="2"/>
  <c r="R988" i="2"/>
  <c r="S988" i="2"/>
  <c r="T988" i="2"/>
  <c r="U988" i="2"/>
  <c r="V988" i="2"/>
  <c r="W988" i="2"/>
  <c r="X988" i="2"/>
  <c r="Y988" i="2"/>
  <c r="Z988" i="2"/>
  <c r="AA988" i="2"/>
  <c r="AB988" i="2"/>
  <c r="AC988" i="2"/>
  <c r="AD988" i="2"/>
  <c r="AE988" i="2"/>
  <c r="AF988" i="2"/>
  <c r="AG988" i="2"/>
  <c r="AH988" i="2"/>
  <c r="AI988" i="2"/>
  <c r="O989" i="2"/>
  <c r="O990" i="2"/>
  <c r="P990" i="2"/>
  <c r="Q990" i="2"/>
  <c r="R990" i="2"/>
  <c r="S990" i="2"/>
  <c r="T990" i="2"/>
  <c r="U990" i="2"/>
  <c r="V990" i="2"/>
  <c r="W990" i="2"/>
  <c r="X990" i="2"/>
  <c r="Y990" i="2"/>
  <c r="Z990" i="2"/>
  <c r="AA990" i="2"/>
  <c r="AB990" i="2"/>
  <c r="AC990" i="2"/>
  <c r="AD990" i="2"/>
  <c r="AE990" i="2"/>
  <c r="AF990" i="2"/>
  <c r="AG990" i="2"/>
  <c r="AH990" i="2"/>
  <c r="AI990" i="2"/>
  <c r="O991" i="2"/>
  <c r="O992" i="2"/>
  <c r="P992" i="2"/>
  <c r="Q992" i="2"/>
  <c r="R992" i="2"/>
  <c r="S992" i="2"/>
  <c r="T992" i="2"/>
  <c r="U992" i="2"/>
  <c r="V992" i="2"/>
  <c r="W992" i="2"/>
  <c r="X992" i="2"/>
  <c r="Y992" i="2"/>
  <c r="Z992" i="2"/>
  <c r="AA992" i="2"/>
  <c r="AB992" i="2"/>
  <c r="AC992" i="2"/>
  <c r="AD992" i="2"/>
  <c r="AE992" i="2"/>
  <c r="AF992" i="2"/>
  <c r="AG992" i="2"/>
  <c r="AH992" i="2"/>
  <c r="AI992" i="2"/>
  <c r="O993" i="2"/>
  <c r="O994" i="2"/>
  <c r="P994" i="2"/>
  <c r="Q994" i="2"/>
  <c r="R994" i="2"/>
  <c r="S994" i="2"/>
  <c r="T994" i="2"/>
  <c r="U994" i="2"/>
  <c r="V994" i="2"/>
  <c r="W994" i="2"/>
  <c r="X994" i="2"/>
  <c r="Y994" i="2"/>
  <c r="Z994" i="2"/>
  <c r="AA994" i="2"/>
  <c r="AB994" i="2"/>
  <c r="AC994" i="2"/>
  <c r="AD994" i="2"/>
  <c r="AE994" i="2"/>
  <c r="AF994" i="2"/>
  <c r="AG994" i="2"/>
  <c r="AH994" i="2"/>
  <c r="AI994" i="2"/>
  <c r="O995" i="2"/>
  <c r="O996" i="2"/>
  <c r="P996" i="2"/>
  <c r="Q996" i="2"/>
  <c r="R996" i="2"/>
  <c r="S996" i="2"/>
  <c r="T996" i="2"/>
  <c r="U996" i="2"/>
  <c r="V996" i="2"/>
  <c r="W996" i="2"/>
  <c r="X996" i="2"/>
  <c r="Y996" i="2"/>
  <c r="Z996" i="2"/>
  <c r="AA996" i="2"/>
  <c r="AB996" i="2"/>
  <c r="AC996" i="2"/>
  <c r="AD996" i="2"/>
  <c r="AE996" i="2"/>
  <c r="AF996" i="2"/>
  <c r="AG996" i="2"/>
  <c r="AH996" i="2"/>
  <c r="AI996" i="2"/>
  <c r="O997" i="2"/>
  <c r="O998" i="2"/>
  <c r="P998" i="2"/>
  <c r="Q998" i="2"/>
  <c r="R998" i="2"/>
  <c r="S998" i="2"/>
  <c r="T998" i="2"/>
  <c r="U998" i="2"/>
  <c r="V998" i="2"/>
  <c r="W998" i="2"/>
  <c r="X998" i="2"/>
  <c r="Y998" i="2"/>
  <c r="Z998" i="2"/>
  <c r="AA998" i="2"/>
  <c r="AB998" i="2"/>
  <c r="AC998" i="2"/>
  <c r="AD998" i="2"/>
  <c r="AE998" i="2"/>
  <c r="AF998" i="2"/>
  <c r="AG998" i="2"/>
  <c r="AH998" i="2"/>
  <c r="AI998" i="2"/>
  <c r="O999" i="2"/>
  <c r="P1006" i="2"/>
  <c r="P1008" i="2" s="1"/>
  <c r="Q1006" i="2"/>
  <c r="Q1008" i="2" s="1"/>
  <c r="Q1010" i="2" s="1"/>
  <c r="Q1012" i="2" s="1"/>
  <c r="Q1014" i="2" s="1"/>
  <c r="Q1016" i="2" s="1"/>
  <c r="Q1018" i="2" s="1"/>
  <c r="Q1020" i="2" s="1"/>
  <c r="R1006" i="2"/>
  <c r="R1008" i="2" s="1"/>
  <c r="R1010" i="2" s="1"/>
  <c r="R1012" i="2" s="1"/>
  <c r="R1014" i="2" s="1"/>
  <c r="R1016" i="2" s="1"/>
  <c r="R1018" i="2" s="1"/>
  <c r="R1020" i="2" s="1"/>
  <c r="S1006" i="2"/>
  <c r="S1008" i="2" s="1"/>
  <c r="S1010" i="2" s="1"/>
  <c r="S1012" i="2" s="1"/>
  <c r="S1014" i="2" s="1"/>
  <c r="S1016" i="2" s="1"/>
  <c r="S1018" i="2" s="1"/>
  <c r="S1020" i="2" s="1"/>
  <c r="T1006" i="2"/>
  <c r="T1008" i="2" s="1"/>
  <c r="T1010" i="2" s="1"/>
  <c r="T1012" i="2" s="1"/>
  <c r="T1014" i="2" s="1"/>
  <c r="T1016" i="2" s="1"/>
  <c r="T1018" i="2" s="1"/>
  <c r="T1020" i="2" s="1"/>
  <c r="U1006" i="2"/>
  <c r="U1008" i="2" s="1"/>
  <c r="U1010" i="2" s="1"/>
  <c r="U1012" i="2" s="1"/>
  <c r="U1014" i="2" s="1"/>
  <c r="U1016" i="2" s="1"/>
  <c r="U1018" i="2" s="1"/>
  <c r="U1020" i="2" s="1"/>
  <c r="V1006" i="2"/>
  <c r="V1008" i="2" s="1"/>
  <c r="V1010" i="2" s="1"/>
  <c r="V1012" i="2" s="1"/>
  <c r="V1014" i="2" s="1"/>
  <c r="V1016" i="2" s="1"/>
  <c r="V1018" i="2" s="1"/>
  <c r="V1020" i="2" s="1"/>
  <c r="W1006" i="2"/>
  <c r="W1008" i="2" s="1"/>
  <c r="W1010" i="2" s="1"/>
  <c r="W1012" i="2" s="1"/>
  <c r="W1014" i="2" s="1"/>
  <c r="W1016" i="2" s="1"/>
  <c r="W1018" i="2" s="1"/>
  <c r="W1020" i="2" s="1"/>
  <c r="X1006" i="2"/>
  <c r="X1008" i="2" s="1"/>
  <c r="X1010" i="2" s="1"/>
  <c r="X1012" i="2" s="1"/>
  <c r="X1014" i="2" s="1"/>
  <c r="X1016" i="2" s="1"/>
  <c r="X1018" i="2" s="1"/>
  <c r="X1020" i="2" s="1"/>
  <c r="Y1006" i="2"/>
  <c r="Y1008" i="2" s="1"/>
  <c r="Y1010" i="2" s="1"/>
  <c r="Y1012" i="2" s="1"/>
  <c r="Y1014" i="2" s="1"/>
  <c r="Y1016" i="2" s="1"/>
  <c r="Y1018" i="2" s="1"/>
  <c r="Y1020" i="2" s="1"/>
  <c r="Z1006" i="2"/>
  <c r="Z1008" i="2" s="1"/>
  <c r="Z1010" i="2" s="1"/>
  <c r="Z1012" i="2" s="1"/>
  <c r="Z1014" i="2" s="1"/>
  <c r="Z1016" i="2" s="1"/>
  <c r="Z1018" i="2" s="1"/>
  <c r="Z1020" i="2" s="1"/>
  <c r="AA1006" i="2"/>
  <c r="AA1008" i="2" s="1"/>
  <c r="AA1010" i="2" s="1"/>
  <c r="AA1012" i="2" s="1"/>
  <c r="AA1014" i="2" s="1"/>
  <c r="AA1016" i="2" s="1"/>
  <c r="AA1018" i="2" s="1"/>
  <c r="AA1020" i="2" s="1"/>
  <c r="AB1006" i="2"/>
  <c r="AB1008" i="2" s="1"/>
  <c r="AB1010" i="2" s="1"/>
  <c r="AB1012" i="2" s="1"/>
  <c r="AB1014" i="2" s="1"/>
  <c r="AB1016" i="2" s="1"/>
  <c r="AB1018" i="2" s="1"/>
  <c r="AB1020" i="2" s="1"/>
  <c r="AC1006" i="2"/>
  <c r="AC1008" i="2" s="1"/>
  <c r="AC1010" i="2" s="1"/>
  <c r="AC1012" i="2" s="1"/>
  <c r="AC1014" i="2" s="1"/>
  <c r="AC1016" i="2" s="1"/>
  <c r="AC1018" i="2" s="1"/>
  <c r="AC1020" i="2" s="1"/>
  <c r="AD1006" i="2"/>
  <c r="AD1008" i="2" s="1"/>
  <c r="AD1010" i="2" s="1"/>
  <c r="AD1012" i="2" s="1"/>
  <c r="AD1014" i="2" s="1"/>
  <c r="AD1016" i="2" s="1"/>
  <c r="AD1018" i="2" s="1"/>
  <c r="AD1020" i="2" s="1"/>
  <c r="AE1006" i="2"/>
  <c r="AE1008" i="2" s="1"/>
  <c r="AE1010" i="2" s="1"/>
  <c r="AE1012" i="2" s="1"/>
  <c r="AE1014" i="2" s="1"/>
  <c r="AE1016" i="2" s="1"/>
  <c r="AE1018" i="2" s="1"/>
  <c r="AE1020" i="2" s="1"/>
  <c r="AF1006" i="2"/>
  <c r="AF1008" i="2" s="1"/>
  <c r="AF1010" i="2" s="1"/>
  <c r="AF1012" i="2" s="1"/>
  <c r="AF1014" i="2" s="1"/>
  <c r="AF1016" i="2" s="1"/>
  <c r="AF1018" i="2" s="1"/>
  <c r="AF1020" i="2" s="1"/>
  <c r="AG1006" i="2"/>
  <c r="AG1008" i="2" s="1"/>
  <c r="AG1010" i="2" s="1"/>
  <c r="AG1012" i="2" s="1"/>
  <c r="AG1014" i="2" s="1"/>
  <c r="AG1016" i="2" s="1"/>
  <c r="AG1018" i="2" s="1"/>
  <c r="AG1020" i="2" s="1"/>
  <c r="AH1006" i="2"/>
  <c r="AH1008" i="2" s="1"/>
  <c r="AH1010" i="2" s="1"/>
  <c r="AH1012" i="2" s="1"/>
  <c r="AH1014" i="2" s="1"/>
  <c r="AH1016" i="2" s="1"/>
  <c r="AH1018" i="2" s="1"/>
  <c r="AH1020" i="2" s="1"/>
  <c r="AI1006" i="2"/>
  <c r="AI1008" i="2" s="1"/>
  <c r="AI1010" i="2" s="1"/>
  <c r="AI1012" i="2" s="1"/>
  <c r="AI1014" i="2" s="1"/>
  <c r="AI1016" i="2" s="1"/>
  <c r="AI1018" i="2" s="1"/>
  <c r="AI1020" i="2" s="1"/>
  <c r="P1007" i="2"/>
  <c r="Q1007" i="2"/>
  <c r="R1007" i="2"/>
  <c r="S1007" i="2"/>
  <c r="T1007" i="2"/>
  <c r="U1007" i="2"/>
  <c r="V1007" i="2"/>
  <c r="W1007" i="2"/>
  <c r="X1007" i="2"/>
  <c r="Y1007" i="2"/>
  <c r="Z1007" i="2"/>
  <c r="AA1007" i="2"/>
  <c r="AB1007" i="2"/>
  <c r="AC1007" i="2"/>
  <c r="AD1007" i="2"/>
  <c r="AE1007" i="2"/>
  <c r="AF1007" i="2"/>
  <c r="AG1007" i="2"/>
  <c r="AH1007" i="2"/>
  <c r="AI1007" i="2"/>
  <c r="J1008" i="2"/>
  <c r="O1009" i="2"/>
  <c r="P1009" i="2"/>
  <c r="Q1009" i="2"/>
  <c r="R1009" i="2"/>
  <c r="S1009" i="2"/>
  <c r="T1009" i="2"/>
  <c r="U1009" i="2"/>
  <c r="V1009" i="2"/>
  <c r="W1009" i="2"/>
  <c r="X1009" i="2"/>
  <c r="Y1009" i="2"/>
  <c r="Z1009" i="2"/>
  <c r="AA1009" i="2"/>
  <c r="AB1009" i="2"/>
  <c r="AC1009" i="2"/>
  <c r="AD1009" i="2"/>
  <c r="AE1009" i="2"/>
  <c r="AF1009" i="2"/>
  <c r="AG1009" i="2"/>
  <c r="AH1009" i="2"/>
  <c r="AI1009" i="2"/>
  <c r="O1010" i="2"/>
  <c r="O1011" i="2"/>
  <c r="P1011" i="2"/>
  <c r="Q1011" i="2"/>
  <c r="R1011" i="2"/>
  <c r="S1011" i="2"/>
  <c r="T1011" i="2"/>
  <c r="U1011" i="2"/>
  <c r="V1011" i="2"/>
  <c r="W1011" i="2"/>
  <c r="X1011" i="2"/>
  <c r="Y1011" i="2"/>
  <c r="Z1011" i="2"/>
  <c r="AA1011" i="2"/>
  <c r="AB1011" i="2"/>
  <c r="AC1011" i="2"/>
  <c r="AD1011" i="2"/>
  <c r="AE1011" i="2"/>
  <c r="AF1011" i="2"/>
  <c r="AG1011" i="2"/>
  <c r="AH1011" i="2"/>
  <c r="AI1011" i="2"/>
  <c r="O1012" i="2"/>
  <c r="O1013" i="2"/>
  <c r="P1013" i="2"/>
  <c r="Q1013" i="2"/>
  <c r="R1013" i="2"/>
  <c r="S1013" i="2"/>
  <c r="T1013" i="2"/>
  <c r="U1013" i="2"/>
  <c r="V1013" i="2"/>
  <c r="W1013" i="2"/>
  <c r="X1013" i="2"/>
  <c r="Y1013" i="2"/>
  <c r="Z1013" i="2"/>
  <c r="AA1013" i="2"/>
  <c r="AB1013" i="2"/>
  <c r="AC1013" i="2"/>
  <c r="AD1013" i="2"/>
  <c r="AE1013" i="2"/>
  <c r="AF1013" i="2"/>
  <c r="AG1013" i="2"/>
  <c r="AH1013" i="2"/>
  <c r="AI1013" i="2"/>
  <c r="O1014" i="2"/>
  <c r="O1015" i="2"/>
  <c r="P1015" i="2"/>
  <c r="Q1015" i="2"/>
  <c r="R1015" i="2"/>
  <c r="S1015" i="2"/>
  <c r="T1015" i="2"/>
  <c r="U1015" i="2"/>
  <c r="V1015" i="2"/>
  <c r="W1015" i="2"/>
  <c r="X1015" i="2"/>
  <c r="Y1015" i="2"/>
  <c r="Z1015" i="2"/>
  <c r="AA1015" i="2"/>
  <c r="AB1015" i="2"/>
  <c r="AC1015" i="2"/>
  <c r="AD1015" i="2"/>
  <c r="AE1015" i="2"/>
  <c r="AF1015" i="2"/>
  <c r="AG1015" i="2"/>
  <c r="AH1015" i="2"/>
  <c r="AI1015" i="2"/>
  <c r="O1016" i="2"/>
  <c r="O1017" i="2"/>
  <c r="P1017" i="2"/>
  <c r="Q1017" i="2"/>
  <c r="R1017" i="2"/>
  <c r="S1017" i="2"/>
  <c r="T1017" i="2"/>
  <c r="U1017" i="2"/>
  <c r="V1017" i="2"/>
  <c r="W1017" i="2"/>
  <c r="X1017" i="2"/>
  <c r="Y1017" i="2"/>
  <c r="Z1017" i="2"/>
  <c r="AA1017" i="2"/>
  <c r="AB1017" i="2"/>
  <c r="AC1017" i="2"/>
  <c r="AD1017" i="2"/>
  <c r="AE1017" i="2"/>
  <c r="AF1017" i="2"/>
  <c r="AG1017" i="2"/>
  <c r="AH1017" i="2"/>
  <c r="AI1017" i="2"/>
  <c r="O1018" i="2"/>
  <c r="O1019" i="2"/>
  <c r="P1019" i="2"/>
  <c r="Q1019" i="2"/>
  <c r="R1019" i="2"/>
  <c r="S1019" i="2"/>
  <c r="T1019" i="2"/>
  <c r="U1019" i="2"/>
  <c r="V1019" i="2"/>
  <c r="W1019" i="2"/>
  <c r="X1019" i="2"/>
  <c r="Y1019" i="2"/>
  <c r="Z1019" i="2"/>
  <c r="AA1019" i="2"/>
  <c r="AB1019" i="2"/>
  <c r="AC1019" i="2"/>
  <c r="AD1019" i="2"/>
  <c r="AE1019" i="2"/>
  <c r="AF1019" i="2"/>
  <c r="AG1019" i="2"/>
  <c r="AH1019" i="2"/>
  <c r="AI1019" i="2"/>
  <c r="O1020" i="2"/>
  <c r="P1027" i="2"/>
  <c r="P1029" i="2" s="1"/>
  <c r="Q1027" i="2"/>
  <c r="Q1029" i="2" s="1"/>
  <c r="Q1031" i="2" s="1"/>
  <c r="Q1033" i="2" s="1"/>
  <c r="Q1035" i="2" s="1"/>
  <c r="Q1037" i="2" s="1"/>
  <c r="Q1039" i="2" s="1"/>
  <c r="Q1041" i="2" s="1"/>
  <c r="R1027" i="2"/>
  <c r="R1029" i="2" s="1"/>
  <c r="R1031" i="2" s="1"/>
  <c r="R1033" i="2" s="1"/>
  <c r="R1035" i="2" s="1"/>
  <c r="R1037" i="2" s="1"/>
  <c r="R1039" i="2" s="1"/>
  <c r="R1041" i="2" s="1"/>
  <c r="S1027" i="2"/>
  <c r="S1029" i="2" s="1"/>
  <c r="S1031" i="2" s="1"/>
  <c r="S1033" i="2" s="1"/>
  <c r="S1035" i="2" s="1"/>
  <c r="S1037" i="2" s="1"/>
  <c r="S1039" i="2" s="1"/>
  <c r="S1041" i="2" s="1"/>
  <c r="T1027" i="2"/>
  <c r="T1029" i="2" s="1"/>
  <c r="T1031" i="2" s="1"/>
  <c r="T1033" i="2" s="1"/>
  <c r="T1035" i="2" s="1"/>
  <c r="T1037" i="2" s="1"/>
  <c r="T1039" i="2" s="1"/>
  <c r="T1041" i="2" s="1"/>
  <c r="U1027" i="2"/>
  <c r="U1029" i="2" s="1"/>
  <c r="U1031" i="2" s="1"/>
  <c r="U1033" i="2" s="1"/>
  <c r="U1035" i="2" s="1"/>
  <c r="U1037" i="2" s="1"/>
  <c r="U1039" i="2" s="1"/>
  <c r="U1041" i="2" s="1"/>
  <c r="V1027" i="2"/>
  <c r="V1029" i="2" s="1"/>
  <c r="V1031" i="2" s="1"/>
  <c r="V1033" i="2" s="1"/>
  <c r="V1035" i="2" s="1"/>
  <c r="V1037" i="2" s="1"/>
  <c r="V1039" i="2" s="1"/>
  <c r="V1041" i="2" s="1"/>
  <c r="W1027" i="2"/>
  <c r="W1029" i="2" s="1"/>
  <c r="W1031" i="2" s="1"/>
  <c r="W1033" i="2" s="1"/>
  <c r="W1035" i="2" s="1"/>
  <c r="W1037" i="2" s="1"/>
  <c r="W1039" i="2" s="1"/>
  <c r="W1041" i="2" s="1"/>
  <c r="X1027" i="2"/>
  <c r="X1029" i="2" s="1"/>
  <c r="X1031" i="2" s="1"/>
  <c r="X1033" i="2" s="1"/>
  <c r="X1035" i="2" s="1"/>
  <c r="X1037" i="2" s="1"/>
  <c r="X1039" i="2" s="1"/>
  <c r="X1041" i="2" s="1"/>
  <c r="Y1027" i="2"/>
  <c r="Y1029" i="2" s="1"/>
  <c r="Y1031" i="2" s="1"/>
  <c r="Y1033" i="2" s="1"/>
  <c r="Y1035" i="2" s="1"/>
  <c r="Y1037" i="2" s="1"/>
  <c r="Y1039" i="2" s="1"/>
  <c r="Y1041" i="2" s="1"/>
  <c r="Z1027" i="2"/>
  <c r="Z1029" i="2" s="1"/>
  <c r="Z1031" i="2" s="1"/>
  <c r="Z1033" i="2" s="1"/>
  <c r="Z1035" i="2" s="1"/>
  <c r="Z1037" i="2" s="1"/>
  <c r="Z1039" i="2" s="1"/>
  <c r="Z1041" i="2" s="1"/>
  <c r="AA1027" i="2"/>
  <c r="AA1029" i="2" s="1"/>
  <c r="AA1031" i="2" s="1"/>
  <c r="AA1033" i="2" s="1"/>
  <c r="AA1035" i="2" s="1"/>
  <c r="AA1037" i="2" s="1"/>
  <c r="AA1039" i="2" s="1"/>
  <c r="AA1041" i="2" s="1"/>
  <c r="AB1027" i="2"/>
  <c r="AB1029" i="2" s="1"/>
  <c r="AB1031" i="2" s="1"/>
  <c r="AB1033" i="2" s="1"/>
  <c r="AB1035" i="2" s="1"/>
  <c r="AB1037" i="2" s="1"/>
  <c r="AB1039" i="2" s="1"/>
  <c r="AB1041" i="2" s="1"/>
  <c r="AC1027" i="2"/>
  <c r="AC1029" i="2" s="1"/>
  <c r="AC1031" i="2" s="1"/>
  <c r="AC1033" i="2" s="1"/>
  <c r="AC1035" i="2" s="1"/>
  <c r="AC1037" i="2" s="1"/>
  <c r="AC1039" i="2" s="1"/>
  <c r="AC1041" i="2" s="1"/>
  <c r="AD1027" i="2"/>
  <c r="AD1029" i="2" s="1"/>
  <c r="AD1031" i="2" s="1"/>
  <c r="AD1033" i="2" s="1"/>
  <c r="AD1035" i="2" s="1"/>
  <c r="AD1037" i="2" s="1"/>
  <c r="AD1039" i="2" s="1"/>
  <c r="AD1041" i="2" s="1"/>
  <c r="AE1027" i="2"/>
  <c r="AE1029" i="2" s="1"/>
  <c r="AE1031" i="2" s="1"/>
  <c r="AE1033" i="2" s="1"/>
  <c r="AE1035" i="2" s="1"/>
  <c r="AE1037" i="2" s="1"/>
  <c r="AE1039" i="2" s="1"/>
  <c r="AE1041" i="2" s="1"/>
  <c r="AF1027" i="2"/>
  <c r="AF1029" i="2" s="1"/>
  <c r="AF1031" i="2" s="1"/>
  <c r="AF1033" i="2" s="1"/>
  <c r="AF1035" i="2" s="1"/>
  <c r="AF1037" i="2" s="1"/>
  <c r="AF1039" i="2" s="1"/>
  <c r="AF1041" i="2" s="1"/>
  <c r="AG1027" i="2"/>
  <c r="AG1029" i="2" s="1"/>
  <c r="AG1031" i="2" s="1"/>
  <c r="AG1033" i="2" s="1"/>
  <c r="AG1035" i="2" s="1"/>
  <c r="AG1037" i="2" s="1"/>
  <c r="AG1039" i="2" s="1"/>
  <c r="AG1041" i="2" s="1"/>
  <c r="AH1027" i="2"/>
  <c r="AH1029" i="2" s="1"/>
  <c r="AH1031" i="2" s="1"/>
  <c r="AH1033" i="2" s="1"/>
  <c r="AH1035" i="2" s="1"/>
  <c r="AH1037" i="2" s="1"/>
  <c r="AH1039" i="2" s="1"/>
  <c r="AH1041" i="2" s="1"/>
  <c r="AI1027" i="2"/>
  <c r="AI1029" i="2" s="1"/>
  <c r="AI1031" i="2" s="1"/>
  <c r="AI1033" i="2" s="1"/>
  <c r="AI1035" i="2" s="1"/>
  <c r="AI1037" i="2" s="1"/>
  <c r="AI1039" i="2" s="1"/>
  <c r="AI1041" i="2" s="1"/>
  <c r="P1028" i="2"/>
  <c r="Q1028" i="2"/>
  <c r="R1028" i="2"/>
  <c r="S1028" i="2"/>
  <c r="T1028" i="2"/>
  <c r="U1028" i="2"/>
  <c r="V1028" i="2"/>
  <c r="W1028" i="2"/>
  <c r="X1028" i="2"/>
  <c r="Y1028" i="2"/>
  <c r="Z1028" i="2"/>
  <c r="AA1028" i="2"/>
  <c r="AB1028" i="2"/>
  <c r="AC1028" i="2"/>
  <c r="AD1028" i="2"/>
  <c r="AE1028" i="2"/>
  <c r="AF1028" i="2"/>
  <c r="AG1028" i="2"/>
  <c r="AH1028" i="2"/>
  <c r="AI1028" i="2"/>
  <c r="J1029" i="2"/>
  <c r="O1030" i="2"/>
  <c r="P1030" i="2"/>
  <c r="Q1030" i="2"/>
  <c r="R1030" i="2"/>
  <c r="S1030" i="2"/>
  <c r="T1030" i="2"/>
  <c r="U1030" i="2"/>
  <c r="V1030" i="2"/>
  <c r="W1030" i="2"/>
  <c r="X1030" i="2"/>
  <c r="Y1030" i="2"/>
  <c r="Z1030" i="2"/>
  <c r="AA1030" i="2"/>
  <c r="AB1030" i="2"/>
  <c r="AC1030" i="2"/>
  <c r="AD1030" i="2"/>
  <c r="AE1030" i="2"/>
  <c r="AF1030" i="2"/>
  <c r="AG1030" i="2"/>
  <c r="AH1030" i="2"/>
  <c r="AI1030" i="2"/>
  <c r="O1031" i="2"/>
  <c r="O1032" i="2"/>
  <c r="P1032" i="2"/>
  <c r="Q1032" i="2"/>
  <c r="R1032" i="2"/>
  <c r="S1032" i="2"/>
  <c r="T1032" i="2"/>
  <c r="U1032" i="2"/>
  <c r="V1032" i="2"/>
  <c r="W1032" i="2"/>
  <c r="X1032" i="2"/>
  <c r="Y1032" i="2"/>
  <c r="Z1032" i="2"/>
  <c r="AA1032" i="2"/>
  <c r="AB1032" i="2"/>
  <c r="AC1032" i="2"/>
  <c r="AD1032" i="2"/>
  <c r="AE1032" i="2"/>
  <c r="AF1032" i="2"/>
  <c r="AG1032" i="2"/>
  <c r="AH1032" i="2"/>
  <c r="AI1032" i="2"/>
  <c r="O1033" i="2"/>
  <c r="O1034" i="2"/>
  <c r="P1034" i="2"/>
  <c r="Q1034" i="2"/>
  <c r="R1034" i="2"/>
  <c r="S1034" i="2"/>
  <c r="T1034" i="2"/>
  <c r="U1034" i="2"/>
  <c r="V1034" i="2"/>
  <c r="W1034" i="2"/>
  <c r="X1034" i="2"/>
  <c r="Y1034" i="2"/>
  <c r="Z1034" i="2"/>
  <c r="AA1034" i="2"/>
  <c r="AB1034" i="2"/>
  <c r="AC1034" i="2"/>
  <c r="AD1034" i="2"/>
  <c r="AE1034" i="2"/>
  <c r="AF1034" i="2"/>
  <c r="AG1034" i="2"/>
  <c r="AH1034" i="2"/>
  <c r="AI1034" i="2"/>
  <c r="O1035" i="2"/>
  <c r="O1036" i="2"/>
  <c r="P1036" i="2"/>
  <c r="Q1036" i="2"/>
  <c r="R1036" i="2"/>
  <c r="S1036" i="2"/>
  <c r="T1036" i="2"/>
  <c r="U1036" i="2"/>
  <c r="V1036" i="2"/>
  <c r="W1036" i="2"/>
  <c r="X1036" i="2"/>
  <c r="Y1036" i="2"/>
  <c r="Z1036" i="2"/>
  <c r="AA1036" i="2"/>
  <c r="AB1036" i="2"/>
  <c r="AC1036" i="2"/>
  <c r="AD1036" i="2"/>
  <c r="AE1036" i="2"/>
  <c r="AF1036" i="2"/>
  <c r="AG1036" i="2"/>
  <c r="AH1036" i="2"/>
  <c r="AI1036" i="2"/>
  <c r="O1037" i="2"/>
  <c r="O1038" i="2"/>
  <c r="P1038" i="2"/>
  <c r="Q1038" i="2"/>
  <c r="R1038" i="2"/>
  <c r="S1038" i="2"/>
  <c r="T1038" i="2"/>
  <c r="U1038" i="2"/>
  <c r="V1038" i="2"/>
  <c r="W1038" i="2"/>
  <c r="X1038" i="2"/>
  <c r="Y1038" i="2"/>
  <c r="Z1038" i="2"/>
  <c r="AA1038" i="2"/>
  <c r="AB1038" i="2"/>
  <c r="AC1038" i="2"/>
  <c r="AD1038" i="2"/>
  <c r="AE1038" i="2"/>
  <c r="AF1038" i="2"/>
  <c r="AG1038" i="2"/>
  <c r="AH1038" i="2"/>
  <c r="AI1038" i="2"/>
  <c r="O1039" i="2"/>
  <c r="O1040" i="2"/>
  <c r="P1040" i="2"/>
  <c r="Q1040" i="2"/>
  <c r="R1040" i="2"/>
  <c r="S1040" i="2"/>
  <c r="T1040" i="2"/>
  <c r="U1040" i="2"/>
  <c r="V1040" i="2"/>
  <c r="W1040" i="2"/>
  <c r="X1040" i="2"/>
  <c r="Y1040" i="2"/>
  <c r="Z1040" i="2"/>
  <c r="AA1040" i="2"/>
  <c r="AB1040" i="2"/>
  <c r="AC1040" i="2"/>
  <c r="AD1040" i="2"/>
  <c r="AE1040" i="2"/>
  <c r="AF1040" i="2"/>
  <c r="AG1040" i="2"/>
  <c r="AH1040" i="2"/>
  <c r="AI1040" i="2"/>
  <c r="O1041" i="2"/>
  <c r="P1048" i="2"/>
  <c r="P1050" i="2" s="1"/>
  <c r="Q1048" i="2"/>
  <c r="R1048" i="2"/>
  <c r="S1048" i="2"/>
  <c r="S1050" i="2" s="1"/>
  <c r="S1052" i="2" s="1"/>
  <c r="S1054" i="2" s="1"/>
  <c r="S1056" i="2" s="1"/>
  <c r="S1058" i="2" s="1"/>
  <c r="S1060" i="2" s="1"/>
  <c r="S1062" i="2" s="1"/>
  <c r="T1048" i="2"/>
  <c r="T1050" i="2" s="1"/>
  <c r="T1052" i="2" s="1"/>
  <c r="T1054" i="2" s="1"/>
  <c r="T1056" i="2" s="1"/>
  <c r="T1058" i="2" s="1"/>
  <c r="T1060" i="2" s="1"/>
  <c r="T1062" i="2" s="1"/>
  <c r="U1048" i="2"/>
  <c r="U1050" i="2" s="1"/>
  <c r="U1052" i="2" s="1"/>
  <c r="U1054" i="2" s="1"/>
  <c r="U1056" i="2" s="1"/>
  <c r="U1058" i="2" s="1"/>
  <c r="U1060" i="2" s="1"/>
  <c r="U1062" i="2" s="1"/>
  <c r="V1048" i="2"/>
  <c r="V1050" i="2" s="1"/>
  <c r="W1048" i="2"/>
  <c r="W1050" i="2" s="1"/>
  <c r="W1052" i="2" s="1"/>
  <c r="W1054" i="2" s="1"/>
  <c r="W1056" i="2" s="1"/>
  <c r="W1058" i="2" s="1"/>
  <c r="W1060" i="2" s="1"/>
  <c r="W1062" i="2" s="1"/>
  <c r="X1048" i="2"/>
  <c r="X1050" i="2" s="1"/>
  <c r="X1052" i="2" s="1"/>
  <c r="X1054" i="2" s="1"/>
  <c r="X1056" i="2" s="1"/>
  <c r="X1058" i="2" s="1"/>
  <c r="X1060" i="2" s="1"/>
  <c r="X1062" i="2" s="1"/>
  <c r="Y1048" i="2"/>
  <c r="Y1050" i="2" s="1"/>
  <c r="Y1052" i="2" s="1"/>
  <c r="Y1054" i="2" s="1"/>
  <c r="Y1056" i="2" s="1"/>
  <c r="Y1058" i="2" s="1"/>
  <c r="Y1060" i="2" s="1"/>
  <c r="Y1062" i="2" s="1"/>
  <c r="Z1048" i="2"/>
  <c r="Z1050" i="2" s="1"/>
  <c r="Z1052" i="2" s="1"/>
  <c r="Z1054" i="2" s="1"/>
  <c r="Z1056" i="2" s="1"/>
  <c r="Z1058" i="2" s="1"/>
  <c r="Z1060" i="2" s="1"/>
  <c r="Z1062" i="2" s="1"/>
  <c r="AA1048" i="2"/>
  <c r="AA1050" i="2" s="1"/>
  <c r="AA1052" i="2" s="1"/>
  <c r="AA1054" i="2" s="1"/>
  <c r="AA1056" i="2" s="1"/>
  <c r="AA1058" i="2" s="1"/>
  <c r="AA1060" i="2" s="1"/>
  <c r="AA1062" i="2" s="1"/>
  <c r="AB1048" i="2"/>
  <c r="AB1050" i="2" s="1"/>
  <c r="AB1052" i="2" s="1"/>
  <c r="AB1054" i="2" s="1"/>
  <c r="AB1056" i="2" s="1"/>
  <c r="AB1058" i="2" s="1"/>
  <c r="AB1060" i="2" s="1"/>
  <c r="AB1062" i="2" s="1"/>
  <c r="AC1048" i="2"/>
  <c r="AC1050" i="2" s="1"/>
  <c r="AC1052" i="2" s="1"/>
  <c r="AC1054" i="2" s="1"/>
  <c r="AC1056" i="2" s="1"/>
  <c r="AC1058" i="2" s="1"/>
  <c r="AC1060" i="2" s="1"/>
  <c r="AC1062" i="2" s="1"/>
  <c r="AD1048" i="2"/>
  <c r="AD1050" i="2" s="1"/>
  <c r="AD1052" i="2" s="1"/>
  <c r="AD1054" i="2" s="1"/>
  <c r="AD1056" i="2" s="1"/>
  <c r="AD1058" i="2" s="1"/>
  <c r="AD1060" i="2" s="1"/>
  <c r="AD1062" i="2" s="1"/>
  <c r="AE1048" i="2"/>
  <c r="AE1050" i="2" s="1"/>
  <c r="AE1052" i="2" s="1"/>
  <c r="AE1054" i="2" s="1"/>
  <c r="AE1056" i="2" s="1"/>
  <c r="AE1058" i="2" s="1"/>
  <c r="AE1060" i="2" s="1"/>
  <c r="AE1062" i="2" s="1"/>
  <c r="AF1048" i="2"/>
  <c r="AF1050" i="2" s="1"/>
  <c r="AF1052" i="2" s="1"/>
  <c r="AF1054" i="2" s="1"/>
  <c r="AF1056" i="2" s="1"/>
  <c r="AF1058" i="2" s="1"/>
  <c r="AF1060" i="2" s="1"/>
  <c r="AF1062" i="2" s="1"/>
  <c r="AG1048" i="2"/>
  <c r="AG1050" i="2" s="1"/>
  <c r="AG1052" i="2" s="1"/>
  <c r="AG1054" i="2" s="1"/>
  <c r="AG1056" i="2" s="1"/>
  <c r="AG1058" i="2" s="1"/>
  <c r="AG1060" i="2" s="1"/>
  <c r="AG1062" i="2" s="1"/>
  <c r="AH1048" i="2"/>
  <c r="AH1050" i="2" s="1"/>
  <c r="AH1052" i="2" s="1"/>
  <c r="AH1054" i="2" s="1"/>
  <c r="AH1056" i="2" s="1"/>
  <c r="AH1058" i="2" s="1"/>
  <c r="AH1060" i="2" s="1"/>
  <c r="AH1062" i="2" s="1"/>
  <c r="AI1048" i="2"/>
  <c r="AI1050" i="2" s="1"/>
  <c r="AI1052" i="2" s="1"/>
  <c r="AI1054" i="2" s="1"/>
  <c r="AI1056" i="2" s="1"/>
  <c r="AI1058" i="2" s="1"/>
  <c r="AI1060" i="2" s="1"/>
  <c r="AI1062" i="2" s="1"/>
  <c r="P1049" i="2"/>
  <c r="Q1049" i="2"/>
  <c r="R1049" i="2"/>
  <c r="S1049" i="2"/>
  <c r="T1049" i="2"/>
  <c r="U1049" i="2"/>
  <c r="V1049" i="2"/>
  <c r="W1049" i="2"/>
  <c r="X1049" i="2"/>
  <c r="Y1049" i="2"/>
  <c r="Z1049" i="2"/>
  <c r="AA1049" i="2"/>
  <c r="AB1049" i="2"/>
  <c r="AC1049" i="2"/>
  <c r="AD1049" i="2"/>
  <c r="AE1049" i="2"/>
  <c r="AF1049" i="2"/>
  <c r="AG1049" i="2"/>
  <c r="AH1049" i="2"/>
  <c r="AI1049" i="2"/>
  <c r="J1050" i="2"/>
  <c r="Q1050" i="2"/>
  <c r="Q1052" i="2" s="1"/>
  <c r="Q1054" i="2" s="1"/>
  <c r="Q1056" i="2" s="1"/>
  <c r="Q1058" i="2" s="1"/>
  <c r="Q1060" i="2" s="1"/>
  <c r="Q1062" i="2" s="1"/>
  <c r="R1050" i="2"/>
  <c r="R1052" i="2" s="1"/>
  <c r="R1054" i="2" s="1"/>
  <c r="R1056" i="2" s="1"/>
  <c r="R1058" i="2" s="1"/>
  <c r="R1060" i="2" s="1"/>
  <c r="R1062" i="2" s="1"/>
  <c r="O1051" i="2"/>
  <c r="P1051" i="2"/>
  <c r="Q1051" i="2"/>
  <c r="R1051" i="2"/>
  <c r="S1051" i="2"/>
  <c r="T1051" i="2"/>
  <c r="U1051" i="2"/>
  <c r="V1051" i="2"/>
  <c r="W1051" i="2"/>
  <c r="X1051" i="2"/>
  <c r="Y1051" i="2"/>
  <c r="Z1051" i="2"/>
  <c r="AA1051" i="2"/>
  <c r="AB1051" i="2"/>
  <c r="AC1051" i="2"/>
  <c r="AD1051" i="2"/>
  <c r="AE1051" i="2"/>
  <c r="AF1051" i="2"/>
  <c r="AG1051" i="2"/>
  <c r="AH1051" i="2"/>
  <c r="AI1051" i="2"/>
  <c r="O1052" i="2"/>
  <c r="O1053" i="2"/>
  <c r="P1053" i="2"/>
  <c r="Q1053" i="2"/>
  <c r="R1053" i="2"/>
  <c r="S1053" i="2"/>
  <c r="T1053" i="2"/>
  <c r="U1053" i="2"/>
  <c r="V1053" i="2"/>
  <c r="W1053" i="2"/>
  <c r="X1053" i="2"/>
  <c r="Y1053" i="2"/>
  <c r="Z1053" i="2"/>
  <c r="AA1053" i="2"/>
  <c r="AB1053" i="2"/>
  <c r="AC1053" i="2"/>
  <c r="AD1053" i="2"/>
  <c r="AE1053" i="2"/>
  <c r="AF1053" i="2"/>
  <c r="AG1053" i="2"/>
  <c r="AH1053" i="2"/>
  <c r="AI1053" i="2"/>
  <c r="O1054" i="2"/>
  <c r="O1055" i="2"/>
  <c r="P1055" i="2"/>
  <c r="Q1055" i="2"/>
  <c r="R1055" i="2"/>
  <c r="S1055" i="2"/>
  <c r="T1055" i="2"/>
  <c r="U1055" i="2"/>
  <c r="V1055" i="2"/>
  <c r="W1055" i="2"/>
  <c r="X1055" i="2"/>
  <c r="Y1055" i="2"/>
  <c r="Z1055" i="2"/>
  <c r="AA1055" i="2"/>
  <c r="AB1055" i="2"/>
  <c r="AC1055" i="2"/>
  <c r="AD1055" i="2"/>
  <c r="AE1055" i="2"/>
  <c r="AF1055" i="2"/>
  <c r="AG1055" i="2"/>
  <c r="AH1055" i="2"/>
  <c r="AI1055" i="2"/>
  <c r="O1056" i="2"/>
  <c r="O1057" i="2"/>
  <c r="P1057" i="2"/>
  <c r="Q1057" i="2"/>
  <c r="R1057" i="2"/>
  <c r="S1057" i="2"/>
  <c r="T1057" i="2"/>
  <c r="U1057" i="2"/>
  <c r="V1057" i="2"/>
  <c r="W1057" i="2"/>
  <c r="X1057" i="2"/>
  <c r="Y1057" i="2"/>
  <c r="Z1057" i="2"/>
  <c r="AA1057" i="2"/>
  <c r="AB1057" i="2"/>
  <c r="AC1057" i="2"/>
  <c r="AD1057" i="2"/>
  <c r="AE1057" i="2"/>
  <c r="AF1057" i="2"/>
  <c r="AG1057" i="2"/>
  <c r="AH1057" i="2"/>
  <c r="AI1057" i="2"/>
  <c r="O1058" i="2"/>
  <c r="O1059" i="2"/>
  <c r="P1059" i="2"/>
  <c r="Q1059" i="2"/>
  <c r="R1059" i="2"/>
  <c r="S1059" i="2"/>
  <c r="T1059" i="2"/>
  <c r="U1059" i="2"/>
  <c r="V1059" i="2"/>
  <c r="W1059" i="2"/>
  <c r="X1059" i="2"/>
  <c r="Y1059" i="2"/>
  <c r="Z1059" i="2"/>
  <c r="AA1059" i="2"/>
  <c r="AB1059" i="2"/>
  <c r="AC1059" i="2"/>
  <c r="AD1059" i="2"/>
  <c r="AE1059" i="2"/>
  <c r="AF1059" i="2"/>
  <c r="AG1059" i="2"/>
  <c r="AH1059" i="2"/>
  <c r="AI1059" i="2"/>
  <c r="O1060" i="2"/>
  <c r="O1061" i="2"/>
  <c r="P1061" i="2"/>
  <c r="Q1061" i="2"/>
  <c r="R1061" i="2"/>
  <c r="S1061" i="2"/>
  <c r="T1061" i="2"/>
  <c r="U1061" i="2"/>
  <c r="V1061" i="2"/>
  <c r="W1061" i="2"/>
  <c r="X1061" i="2"/>
  <c r="Y1061" i="2"/>
  <c r="Z1061" i="2"/>
  <c r="AA1061" i="2"/>
  <c r="AB1061" i="2"/>
  <c r="AC1061" i="2"/>
  <c r="AD1061" i="2"/>
  <c r="AE1061" i="2"/>
  <c r="AF1061" i="2"/>
  <c r="AG1061" i="2"/>
  <c r="AH1061" i="2"/>
  <c r="AI1061" i="2"/>
  <c r="O1062" i="2"/>
  <c r="P1069" i="2"/>
  <c r="P1071" i="2" s="1"/>
  <c r="P1073" i="2" s="1"/>
  <c r="Q1069" i="2"/>
  <c r="Q1071" i="2" s="1"/>
  <c r="R1069" i="2"/>
  <c r="R1071" i="2" s="1"/>
  <c r="R1073" i="2" s="1"/>
  <c r="R1075" i="2" s="1"/>
  <c r="R1077" i="2" s="1"/>
  <c r="R1079" i="2" s="1"/>
  <c r="R1081" i="2" s="1"/>
  <c r="R1083" i="2" s="1"/>
  <c r="S1069" i="2"/>
  <c r="S1071" i="2" s="1"/>
  <c r="S1073" i="2" s="1"/>
  <c r="S1075" i="2" s="1"/>
  <c r="S1077" i="2" s="1"/>
  <c r="S1079" i="2" s="1"/>
  <c r="S1081" i="2" s="1"/>
  <c r="S1083" i="2" s="1"/>
  <c r="T1069" i="2"/>
  <c r="T1071" i="2" s="1"/>
  <c r="T1073" i="2" s="1"/>
  <c r="T1075" i="2" s="1"/>
  <c r="T1077" i="2" s="1"/>
  <c r="T1079" i="2" s="1"/>
  <c r="T1081" i="2" s="1"/>
  <c r="T1083" i="2" s="1"/>
  <c r="U1069" i="2"/>
  <c r="V1069" i="2"/>
  <c r="V1071" i="2" s="1"/>
  <c r="V1073" i="2" s="1"/>
  <c r="V1075" i="2" s="1"/>
  <c r="V1077" i="2" s="1"/>
  <c r="V1079" i="2" s="1"/>
  <c r="V1081" i="2" s="1"/>
  <c r="V1083" i="2" s="1"/>
  <c r="W1069" i="2"/>
  <c r="W1071" i="2" s="1"/>
  <c r="W1073" i="2" s="1"/>
  <c r="W1075" i="2" s="1"/>
  <c r="W1077" i="2" s="1"/>
  <c r="W1079" i="2" s="1"/>
  <c r="W1081" i="2" s="1"/>
  <c r="W1083" i="2" s="1"/>
  <c r="X1069" i="2"/>
  <c r="X1071" i="2" s="1"/>
  <c r="X1073" i="2" s="1"/>
  <c r="X1075" i="2" s="1"/>
  <c r="X1077" i="2" s="1"/>
  <c r="X1079" i="2" s="1"/>
  <c r="X1081" i="2" s="1"/>
  <c r="X1083" i="2" s="1"/>
  <c r="Y1069" i="2"/>
  <c r="Y1071" i="2" s="1"/>
  <c r="Y1073" i="2" s="1"/>
  <c r="Y1075" i="2" s="1"/>
  <c r="Y1077" i="2" s="1"/>
  <c r="Y1079" i="2" s="1"/>
  <c r="Y1081" i="2" s="1"/>
  <c r="Y1083" i="2" s="1"/>
  <c r="Z1069" i="2"/>
  <c r="Z1071" i="2" s="1"/>
  <c r="Z1073" i="2" s="1"/>
  <c r="Z1075" i="2" s="1"/>
  <c r="Z1077" i="2" s="1"/>
  <c r="Z1079" i="2" s="1"/>
  <c r="Z1081" i="2" s="1"/>
  <c r="Z1083" i="2" s="1"/>
  <c r="AA1069" i="2"/>
  <c r="AA1071" i="2" s="1"/>
  <c r="AA1073" i="2" s="1"/>
  <c r="AA1075" i="2" s="1"/>
  <c r="AA1077" i="2" s="1"/>
  <c r="AA1079" i="2" s="1"/>
  <c r="AA1081" i="2" s="1"/>
  <c r="AA1083" i="2" s="1"/>
  <c r="AB1069" i="2"/>
  <c r="AB1071" i="2" s="1"/>
  <c r="AB1073" i="2" s="1"/>
  <c r="AB1075" i="2" s="1"/>
  <c r="AB1077" i="2" s="1"/>
  <c r="AB1079" i="2" s="1"/>
  <c r="AB1081" i="2" s="1"/>
  <c r="AB1083" i="2" s="1"/>
  <c r="AC1069" i="2"/>
  <c r="AC1071" i="2" s="1"/>
  <c r="AC1073" i="2" s="1"/>
  <c r="AC1075" i="2" s="1"/>
  <c r="AC1077" i="2" s="1"/>
  <c r="AC1079" i="2" s="1"/>
  <c r="AC1081" i="2" s="1"/>
  <c r="AC1083" i="2" s="1"/>
  <c r="AD1069" i="2"/>
  <c r="AD1071" i="2" s="1"/>
  <c r="AD1073" i="2" s="1"/>
  <c r="AD1075" i="2" s="1"/>
  <c r="AD1077" i="2" s="1"/>
  <c r="AD1079" i="2" s="1"/>
  <c r="AD1081" i="2" s="1"/>
  <c r="AD1083" i="2" s="1"/>
  <c r="AE1069" i="2"/>
  <c r="AE1071" i="2" s="1"/>
  <c r="AE1073" i="2" s="1"/>
  <c r="AE1075" i="2" s="1"/>
  <c r="AE1077" i="2" s="1"/>
  <c r="AE1079" i="2" s="1"/>
  <c r="AE1081" i="2" s="1"/>
  <c r="AE1083" i="2" s="1"/>
  <c r="AF1069" i="2"/>
  <c r="AF1071" i="2" s="1"/>
  <c r="AF1073" i="2" s="1"/>
  <c r="AF1075" i="2" s="1"/>
  <c r="AF1077" i="2" s="1"/>
  <c r="AF1079" i="2" s="1"/>
  <c r="AF1081" i="2" s="1"/>
  <c r="AF1083" i="2" s="1"/>
  <c r="AG1069" i="2"/>
  <c r="AG1071" i="2" s="1"/>
  <c r="AG1073" i="2" s="1"/>
  <c r="AG1075" i="2" s="1"/>
  <c r="AG1077" i="2" s="1"/>
  <c r="AG1079" i="2" s="1"/>
  <c r="AG1081" i="2" s="1"/>
  <c r="AG1083" i="2" s="1"/>
  <c r="AH1069" i="2"/>
  <c r="AH1071" i="2" s="1"/>
  <c r="AH1073" i="2" s="1"/>
  <c r="AH1075" i="2" s="1"/>
  <c r="AH1077" i="2" s="1"/>
  <c r="AH1079" i="2" s="1"/>
  <c r="AH1081" i="2" s="1"/>
  <c r="AH1083" i="2" s="1"/>
  <c r="AI1069" i="2"/>
  <c r="AI1071" i="2" s="1"/>
  <c r="AI1073" i="2" s="1"/>
  <c r="AI1075" i="2" s="1"/>
  <c r="AI1077" i="2" s="1"/>
  <c r="AI1079" i="2" s="1"/>
  <c r="AI1081" i="2" s="1"/>
  <c r="AI1083" i="2" s="1"/>
  <c r="P1070" i="2"/>
  <c r="Q1070" i="2"/>
  <c r="R1070" i="2"/>
  <c r="S1070" i="2"/>
  <c r="T1070" i="2"/>
  <c r="U1070" i="2"/>
  <c r="V1070" i="2"/>
  <c r="W1070" i="2"/>
  <c r="X1070" i="2"/>
  <c r="Y1070" i="2"/>
  <c r="Z1070" i="2"/>
  <c r="AA1070" i="2"/>
  <c r="AB1070" i="2"/>
  <c r="AC1070" i="2"/>
  <c r="AD1070" i="2"/>
  <c r="AE1070" i="2"/>
  <c r="AF1070" i="2"/>
  <c r="AG1070" i="2"/>
  <c r="AH1070" i="2"/>
  <c r="AI1070" i="2"/>
  <c r="J1071" i="2"/>
  <c r="U1071" i="2"/>
  <c r="U1073" i="2" s="1"/>
  <c r="U1075" i="2" s="1"/>
  <c r="U1077" i="2" s="1"/>
  <c r="U1079" i="2" s="1"/>
  <c r="U1081" i="2" s="1"/>
  <c r="U1083" i="2" s="1"/>
  <c r="O1072" i="2"/>
  <c r="P1072" i="2"/>
  <c r="Q1072" i="2"/>
  <c r="R1072" i="2"/>
  <c r="S1072" i="2"/>
  <c r="T1072" i="2"/>
  <c r="U1072" i="2"/>
  <c r="V1072" i="2"/>
  <c r="W1072" i="2"/>
  <c r="X1072" i="2"/>
  <c r="Y1072" i="2"/>
  <c r="Z1072" i="2"/>
  <c r="AA1072" i="2"/>
  <c r="AB1072" i="2"/>
  <c r="AC1072" i="2"/>
  <c r="AD1072" i="2"/>
  <c r="AE1072" i="2"/>
  <c r="AF1072" i="2"/>
  <c r="AG1072" i="2"/>
  <c r="AH1072" i="2"/>
  <c r="AI1072" i="2"/>
  <c r="O1073" i="2"/>
  <c r="O1074" i="2"/>
  <c r="P1074" i="2"/>
  <c r="Q1074" i="2"/>
  <c r="R1074" i="2"/>
  <c r="S1074" i="2"/>
  <c r="T1074" i="2"/>
  <c r="U1074" i="2"/>
  <c r="V1074" i="2"/>
  <c r="W1074" i="2"/>
  <c r="X1074" i="2"/>
  <c r="Y1074" i="2"/>
  <c r="Z1074" i="2"/>
  <c r="AA1074" i="2"/>
  <c r="AB1074" i="2"/>
  <c r="AC1074" i="2"/>
  <c r="AD1074" i="2"/>
  <c r="AE1074" i="2"/>
  <c r="AF1074" i="2"/>
  <c r="AG1074" i="2"/>
  <c r="AH1074" i="2"/>
  <c r="AI1074" i="2"/>
  <c r="O1075" i="2"/>
  <c r="O1076" i="2"/>
  <c r="P1076" i="2"/>
  <c r="Q1076" i="2"/>
  <c r="R1076" i="2"/>
  <c r="S1076" i="2"/>
  <c r="T1076" i="2"/>
  <c r="U1076" i="2"/>
  <c r="V1076" i="2"/>
  <c r="W1076" i="2"/>
  <c r="X1076" i="2"/>
  <c r="Y1076" i="2"/>
  <c r="Z1076" i="2"/>
  <c r="AA1076" i="2"/>
  <c r="AB1076" i="2"/>
  <c r="AC1076" i="2"/>
  <c r="AD1076" i="2"/>
  <c r="AE1076" i="2"/>
  <c r="AF1076" i="2"/>
  <c r="AG1076" i="2"/>
  <c r="AH1076" i="2"/>
  <c r="AI1076" i="2"/>
  <c r="O1077" i="2"/>
  <c r="O1078" i="2"/>
  <c r="P1078" i="2"/>
  <c r="Q1078" i="2"/>
  <c r="R1078" i="2"/>
  <c r="S1078" i="2"/>
  <c r="T1078" i="2"/>
  <c r="U1078" i="2"/>
  <c r="V1078" i="2"/>
  <c r="W1078" i="2"/>
  <c r="X1078" i="2"/>
  <c r="Y1078" i="2"/>
  <c r="Z1078" i="2"/>
  <c r="AA1078" i="2"/>
  <c r="AB1078" i="2"/>
  <c r="AC1078" i="2"/>
  <c r="AD1078" i="2"/>
  <c r="AE1078" i="2"/>
  <c r="AF1078" i="2"/>
  <c r="AG1078" i="2"/>
  <c r="AH1078" i="2"/>
  <c r="AI1078" i="2"/>
  <c r="O1079" i="2"/>
  <c r="O1080" i="2"/>
  <c r="P1080" i="2"/>
  <c r="Q1080" i="2"/>
  <c r="R1080" i="2"/>
  <c r="S1080" i="2"/>
  <c r="T1080" i="2"/>
  <c r="U1080" i="2"/>
  <c r="V1080" i="2"/>
  <c r="W1080" i="2"/>
  <c r="X1080" i="2"/>
  <c r="Y1080" i="2"/>
  <c r="Z1080" i="2"/>
  <c r="AA1080" i="2"/>
  <c r="AB1080" i="2"/>
  <c r="AC1080" i="2"/>
  <c r="AD1080" i="2"/>
  <c r="AE1080" i="2"/>
  <c r="AF1080" i="2"/>
  <c r="AG1080" i="2"/>
  <c r="AH1080" i="2"/>
  <c r="AI1080" i="2"/>
  <c r="O1081" i="2"/>
  <c r="O1082" i="2"/>
  <c r="P1082" i="2"/>
  <c r="Q1082" i="2"/>
  <c r="R1082" i="2"/>
  <c r="S1082" i="2"/>
  <c r="T1082" i="2"/>
  <c r="U1082" i="2"/>
  <c r="V1082" i="2"/>
  <c r="W1082" i="2"/>
  <c r="X1082" i="2"/>
  <c r="Y1082" i="2"/>
  <c r="Z1082" i="2"/>
  <c r="AA1082" i="2"/>
  <c r="AB1082" i="2"/>
  <c r="AC1082" i="2"/>
  <c r="AD1082" i="2"/>
  <c r="AE1082" i="2"/>
  <c r="AF1082" i="2"/>
  <c r="AG1082" i="2"/>
  <c r="AH1082" i="2"/>
  <c r="AI1082" i="2"/>
  <c r="O1083" i="2"/>
  <c r="P1090" i="2"/>
  <c r="P1092" i="2" s="1"/>
  <c r="Q1090" i="2"/>
  <c r="Q1092" i="2" s="1"/>
  <c r="Q1094" i="2" s="1"/>
  <c r="Q1096" i="2" s="1"/>
  <c r="Q1098" i="2" s="1"/>
  <c r="Q1100" i="2" s="1"/>
  <c r="Q1102" i="2" s="1"/>
  <c r="Q1104" i="2" s="1"/>
  <c r="R1090" i="2"/>
  <c r="R1092" i="2" s="1"/>
  <c r="R1094" i="2" s="1"/>
  <c r="R1096" i="2" s="1"/>
  <c r="R1098" i="2" s="1"/>
  <c r="R1100" i="2" s="1"/>
  <c r="R1102" i="2" s="1"/>
  <c r="R1104" i="2" s="1"/>
  <c r="S1090" i="2"/>
  <c r="S1092" i="2" s="1"/>
  <c r="S1094" i="2" s="1"/>
  <c r="S1096" i="2" s="1"/>
  <c r="S1098" i="2" s="1"/>
  <c r="S1100" i="2" s="1"/>
  <c r="S1102" i="2" s="1"/>
  <c r="S1104" i="2" s="1"/>
  <c r="T1090" i="2"/>
  <c r="T1092" i="2" s="1"/>
  <c r="T1094" i="2" s="1"/>
  <c r="T1096" i="2" s="1"/>
  <c r="T1098" i="2" s="1"/>
  <c r="T1100" i="2" s="1"/>
  <c r="T1102" i="2" s="1"/>
  <c r="T1104" i="2" s="1"/>
  <c r="U1090" i="2"/>
  <c r="U1092" i="2" s="1"/>
  <c r="U1094" i="2" s="1"/>
  <c r="U1096" i="2" s="1"/>
  <c r="U1098" i="2" s="1"/>
  <c r="U1100" i="2" s="1"/>
  <c r="U1102" i="2" s="1"/>
  <c r="U1104" i="2" s="1"/>
  <c r="V1090" i="2"/>
  <c r="V1092" i="2" s="1"/>
  <c r="V1094" i="2" s="1"/>
  <c r="V1096" i="2" s="1"/>
  <c r="V1098" i="2" s="1"/>
  <c r="V1100" i="2" s="1"/>
  <c r="V1102" i="2" s="1"/>
  <c r="V1104" i="2" s="1"/>
  <c r="W1090" i="2"/>
  <c r="W1092" i="2" s="1"/>
  <c r="W1094" i="2" s="1"/>
  <c r="W1096" i="2" s="1"/>
  <c r="W1098" i="2" s="1"/>
  <c r="W1100" i="2" s="1"/>
  <c r="W1102" i="2" s="1"/>
  <c r="W1104" i="2" s="1"/>
  <c r="X1090" i="2"/>
  <c r="X1092" i="2" s="1"/>
  <c r="X1094" i="2" s="1"/>
  <c r="X1096" i="2" s="1"/>
  <c r="X1098" i="2" s="1"/>
  <c r="X1100" i="2" s="1"/>
  <c r="X1102" i="2" s="1"/>
  <c r="X1104" i="2" s="1"/>
  <c r="Y1090" i="2"/>
  <c r="Y1092" i="2" s="1"/>
  <c r="Y1094" i="2" s="1"/>
  <c r="Y1096" i="2" s="1"/>
  <c r="Y1098" i="2" s="1"/>
  <c r="Y1100" i="2" s="1"/>
  <c r="Y1102" i="2" s="1"/>
  <c r="Y1104" i="2" s="1"/>
  <c r="Z1090" i="2"/>
  <c r="Z1092" i="2" s="1"/>
  <c r="Z1094" i="2" s="1"/>
  <c r="Z1096" i="2" s="1"/>
  <c r="Z1098" i="2" s="1"/>
  <c r="Z1100" i="2" s="1"/>
  <c r="Z1102" i="2" s="1"/>
  <c r="Z1104" i="2" s="1"/>
  <c r="AA1090" i="2"/>
  <c r="AA1092" i="2" s="1"/>
  <c r="AA1094" i="2" s="1"/>
  <c r="AA1096" i="2" s="1"/>
  <c r="AA1098" i="2" s="1"/>
  <c r="AA1100" i="2" s="1"/>
  <c r="AA1102" i="2" s="1"/>
  <c r="AA1104" i="2" s="1"/>
  <c r="AB1090" i="2"/>
  <c r="AB1092" i="2" s="1"/>
  <c r="AB1094" i="2" s="1"/>
  <c r="AB1096" i="2" s="1"/>
  <c r="AB1098" i="2" s="1"/>
  <c r="AB1100" i="2" s="1"/>
  <c r="AB1102" i="2" s="1"/>
  <c r="AB1104" i="2" s="1"/>
  <c r="AC1090" i="2"/>
  <c r="AC1092" i="2" s="1"/>
  <c r="AC1094" i="2" s="1"/>
  <c r="AC1096" i="2" s="1"/>
  <c r="AC1098" i="2" s="1"/>
  <c r="AC1100" i="2" s="1"/>
  <c r="AC1102" i="2" s="1"/>
  <c r="AC1104" i="2" s="1"/>
  <c r="AD1090" i="2"/>
  <c r="AD1092" i="2" s="1"/>
  <c r="AD1094" i="2" s="1"/>
  <c r="AD1096" i="2" s="1"/>
  <c r="AD1098" i="2" s="1"/>
  <c r="AD1100" i="2" s="1"/>
  <c r="AD1102" i="2" s="1"/>
  <c r="AD1104" i="2" s="1"/>
  <c r="AE1090" i="2"/>
  <c r="AE1092" i="2" s="1"/>
  <c r="AE1094" i="2" s="1"/>
  <c r="AE1096" i="2" s="1"/>
  <c r="AE1098" i="2" s="1"/>
  <c r="AE1100" i="2" s="1"/>
  <c r="AE1102" i="2" s="1"/>
  <c r="AE1104" i="2" s="1"/>
  <c r="AF1090" i="2"/>
  <c r="AF1092" i="2" s="1"/>
  <c r="AF1094" i="2" s="1"/>
  <c r="AF1096" i="2" s="1"/>
  <c r="AF1098" i="2" s="1"/>
  <c r="AF1100" i="2" s="1"/>
  <c r="AF1102" i="2" s="1"/>
  <c r="AF1104" i="2" s="1"/>
  <c r="AG1090" i="2"/>
  <c r="AG1092" i="2" s="1"/>
  <c r="AG1094" i="2" s="1"/>
  <c r="AG1096" i="2" s="1"/>
  <c r="AG1098" i="2" s="1"/>
  <c r="AG1100" i="2" s="1"/>
  <c r="AG1102" i="2" s="1"/>
  <c r="AG1104" i="2" s="1"/>
  <c r="AH1090" i="2"/>
  <c r="AH1092" i="2" s="1"/>
  <c r="AH1094" i="2" s="1"/>
  <c r="AH1096" i="2" s="1"/>
  <c r="AH1098" i="2" s="1"/>
  <c r="AH1100" i="2" s="1"/>
  <c r="AH1102" i="2" s="1"/>
  <c r="AH1104" i="2" s="1"/>
  <c r="AI1090" i="2"/>
  <c r="AI1092" i="2" s="1"/>
  <c r="AI1094" i="2" s="1"/>
  <c r="AI1096" i="2" s="1"/>
  <c r="AI1098" i="2" s="1"/>
  <c r="AI1100" i="2" s="1"/>
  <c r="AI1102" i="2" s="1"/>
  <c r="AI1104" i="2" s="1"/>
  <c r="P1091" i="2"/>
  <c r="Q1091" i="2"/>
  <c r="R1091" i="2"/>
  <c r="S1091" i="2"/>
  <c r="T1091" i="2"/>
  <c r="U1091" i="2"/>
  <c r="V1091" i="2"/>
  <c r="W1091" i="2"/>
  <c r="X1091" i="2"/>
  <c r="Y1091" i="2"/>
  <c r="Z1091" i="2"/>
  <c r="AA1091" i="2"/>
  <c r="AB1091" i="2"/>
  <c r="AC1091" i="2"/>
  <c r="AD1091" i="2"/>
  <c r="AE1091" i="2"/>
  <c r="AF1091" i="2"/>
  <c r="AG1091" i="2"/>
  <c r="AH1091" i="2"/>
  <c r="AI1091" i="2"/>
  <c r="J1092" i="2"/>
  <c r="O1093" i="2"/>
  <c r="P1093" i="2"/>
  <c r="Q1093" i="2"/>
  <c r="R1093" i="2"/>
  <c r="S1093" i="2"/>
  <c r="T1093" i="2"/>
  <c r="U1093" i="2"/>
  <c r="V1093" i="2"/>
  <c r="W1093" i="2"/>
  <c r="X1093" i="2"/>
  <c r="Y1093" i="2"/>
  <c r="Z1093" i="2"/>
  <c r="AA1093" i="2"/>
  <c r="AB1093" i="2"/>
  <c r="AC1093" i="2"/>
  <c r="AD1093" i="2"/>
  <c r="AE1093" i="2"/>
  <c r="AF1093" i="2"/>
  <c r="AG1093" i="2"/>
  <c r="AH1093" i="2"/>
  <c r="AI1093" i="2"/>
  <c r="O1094" i="2"/>
  <c r="O1095" i="2"/>
  <c r="P1095" i="2"/>
  <c r="Q1095" i="2"/>
  <c r="R1095" i="2"/>
  <c r="S1095" i="2"/>
  <c r="T1095" i="2"/>
  <c r="U1095" i="2"/>
  <c r="V1095" i="2"/>
  <c r="W1095" i="2"/>
  <c r="X1095" i="2"/>
  <c r="Y1095" i="2"/>
  <c r="Z1095" i="2"/>
  <c r="AA1095" i="2"/>
  <c r="AB1095" i="2"/>
  <c r="AC1095" i="2"/>
  <c r="AD1095" i="2"/>
  <c r="AE1095" i="2"/>
  <c r="AF1095" i="2"/>
  <c r="AG1095" i="2"/>
  <c r="AH1095" i="2"/>
  <c r="AI1095" i="2"/>
  <c r="O1096" i="2"/>
  <c r="O1097" i="2"/>
  <c r="P1097" i="2"/>
  <c r="Q1097" i="2"/>
  <c r="R1097" i="2"/>
  <c r="S1097" i="2"/>
  <c r="T1097" i="2"/>
  <c r="U1097" i="2"/>
  <c r="V1097" i="2"/>
  <c r="W1097" i="2"/>
  <c r="X1097" i="2"/>
  <c r="Y1097" i="2"/>
  <c r="Z1097" i="2"/>
  <c r="AA1097" i="2"/>
  <c r="AB1097" i="2"/>
  <c r="AC1097" i="2"/>
  <c r="AD1097" i="2"/>
  <c r="AE1097" i="2"/>
  <c r="AF1097" i="2"/>
  <c r="AG1097" i="2"/>
  <c r="AH1097" i="2"/>
  <c r="AI1097" i="2"/>
  <c r="O1098" i="2"/>
  <c r="O1099" i="2"/>
  <c r="P1099" i="2"/>
  <c r="Q1099" i="2"/>
  <c r="R1099" i="2"/>
  <c r="S1099" i="2"/>
  <c r="T1099" i="2"/>
  <c r="U1099" i="2"/>
  <c r="V1099" i="2"/>
  <c r="W1099" i="2"/>
  <c r="X1099" i="2"/>
  <c r="Y1099" i="2"/>
  <c r="Z1099" i="2"/>
  <c r="AA1099" i="2"/>
  <c r="AB1099" i="2"/>
  <c r="AC1099" i="2"/>
  <c r="AD1099" i="2"/>
  <c r="AE1099" i="2"/>
  <c r="AF1099" i="2"/>
  <c r="AG1099" i="2"/>
  <c r="AH1099" i="2"/>
  <c r="AI1099" i="2"/>
  <c r="O1100" i="2"/>
  <c r="O1101" i="2"/>
  <c r="P1101" i="2"/>
  <c r="Q1101" i="2"/>
  <c r="R1101" i="2"/>
  <c r="S1101" i="2"/>
  <c r="T1101" i="2"/>
  <c r="U1101" i="2"/>
  <c r="V1101" i="2"/>
  <c r="W1101" i="2"/>
  <c r="X1101" i="2"/>
  <c r="Y1101" i="2"/>
  <c r="Z1101" i="2"/>
  <c r="AA1101" i="2"/>
  <c r="AB1101" i="2"/>
  <c r="AC1101" i="2"/>
  <c r="AD1101" i="2"/>
  <c r="AE1101" i="2"/>
  <c r="AF1101" i="2"/>
  <c r="AG1101" i="2"/>
  <c r="AH1101" i="2"/>
  <c r="AI1101" i="2"/>
  <c r="O1102" i="2"/>
  <c r="O1103" i="2"/>
  <c r="P1103" i="2"/>
  <c r="Q1103" i="2"/>
  <c r="R1103" i="2"/>
  <c r="S1103" i="2"/>
  <c r="T1103" i="2"/>
  <c r="U1103" i="2"/>
  <c r="V1103" i="2"/>
  <c r="W1103" i="2"/>
  <c r="X1103" i="2"/>
  <c r="Y1103" i="2"/>
  <c r="Z1103" i="2"/>
  <c r="AA1103" i="2"/>
  <c r="AB1103" i="2"/>
  <c r="AC1103" i="2"/>
  <c r="AD1103" i="2"/>
  <c r="AE1103" i="2"/>
  <c r="AF1103" i="2"/>
  <c r="AG1103" i="2"/>
  <c r="AH1103" i="2"/>
  <c r="AI1103" i="2"/>
  <c r="O1104" i="2"/>
  <c r="P1111" i="2"/>
  <c r="P1113" i="2" s="1"/>
  <c r="Q1111" i="2"/>
  <c r="Q1113" i="2" s="1"/>
  <c r="Q1115" i="2" s="1"/>
  <c r="Q1117" i="2" s="1"/>
  <c r="Q1119" i="2" s="1"/>
  <c r="Q1121" i="2" s="1"/>
  <c r="Q1123" i="2" s="1"/>
  <c r="Q1125" i="2" s="1"/>
  <c r="R1111" i="2"/>
  <c r="R1113" i="2" s="1"/>
  <c r="R1115" i="2" s="1"/>
  <c r="R1117" i="2" s="1"/>
  <c r="R1119" i="2" s="1"/>
  <c r="R1121" i="2" s="1"/>
  <c r="R1123" i="2" s="1"/>
  <c r="R1125" i="2" s="1"/>
  <c r="S1111" i="2"/>
  <c r="S1113" i="2" s="1"/>
  <c r="S1115" i="2" s="1"/>
  <c r="S1117" i="2" s="1"/>
  <c r="S1119" i="2" s="1"/>
  <c r="S1121" i="2" s="1"/>
  <c r="S1123" i="2" s="1"/>
  <c r="S1125" i="2" s="1"/>
  <c r="T1111" i="2"/>
  <c r="T1113" i="2" s="1"/>
  <c r="T1115" i="2" s="1"/>
  <c r="T1117" i="2" s="1"/>
  <c r="T1119" i="2" s="1"/>
  <c r="T1121" i="2" s="1"/>
  <c r="T1123" i="2" s="1"/>
  <c r="T1125" i="2" s="1"/>
  <c r="U1111" i="2"/>
  <c r="U1113" i="2" s="1"/>
  <c r="U1115" i="2" s="1"/>
  <c r="U1117" i="2" s="1"/>
  <c r="U1119" i="2" s="1"/>
  <c r="U1121" i="2" s="1"/>
  <c r="U1123" i="2" s="1"/>
  <c r="U1125" i="2" s="1"/>
  <c r="V1111" i="2"/>
  <c r="V1113" i="2" s="1"/>
  <c r="V1115" i="2" s="1"/>
  <c r="V1117" i="2" s="1"/>
  <c r="V1119" i="2" s="1"/>
  <c r="V1121" i="2" s="1"/>
  <c r="V1123" i="2" s="1"/>
  <c r="V1125" i="2" s="1"/>
  <c r="W1111" i="2"/>
  <c r="W1113" i="2" s="1"/>
  <c r="W1115" i="2" s="1"/>
  <c r="W1117" i="2" s="1"/>
  <c r="W1119" i="2" s="1"/>
  <c r="W1121" i="2" s="1"/>
  <c r="W1123" i="2" s="1"/>
  <c r="W1125" i="2" s="1"/>
  <c r="X1111" i="2"/>
  <c r="X1113" i="2" s="1"/>
  <c r="X1115" i="2" s="1"/>
  <c r="X1117" i="2" s="1"/>
  <c r="X1119" i="2" s="1"/>
  <c r="X1121" i="2" s="1"/>
  <c r="X1123" i="2" s="1"/>
  <c r="X1125" i="2" s="1"/>
  <c r="Y1111" i="2"/>
  <c r="Y1113" i="2" s="1"/>
  <c r="Y1115" i="2" s="1"/>
  <c r="Y1117" i="2" s="1"/>
  <c r="Y1119" i="2" s="1"/>
  <c r="Y1121" i="2" s="1"/>
  <c r="Y1123" i="2" s="1"/>
  <c r="Y1125" i="2" s="1"/>
  <c r="Z1111" i="2"/>
  <c r="Z1113" i="2" s="1"/>
  <c r="Z1115" i="2" s="1"/>
  <c r="Z1117" i="2" s="1"/>
  <c r="Z1119" i="2" s="1"/>
  <c r="Z1121" i="2" s="1"/>
  <c r="Z1123" i="2" s="1"/>
  <c r="Z1125" i="2" s="1"/>
  <c r="AA1111" i="2"/>
  <c r="AA1113" i="2" s="1"/>
  <c r="AA1115" i="2" s="1"/>
  <c r="AA1117" i="2" s="1"/>
  <c r="AA1119" i="2" s="1"/>
  <c r="AA1121" i="2" s="1"/>
  <c r="AA1123" i="2" s="1"/>
  <c r="AA1125" i="2" s="1"/>
  <c r="AB1111" i="2"/>
  <c r="AB1113" i="2" s="1"/>
  <c r="AB1115" i="2" s="1"/>
  <c r="AB1117" i="2" s="1"/>
  <c r="AB1119" i="2" s="1"/>
  <c r="AB1121" i="2" s="1"/>
  <c r="AB1123" i="2" s="1"/>
  <c r="AB1125" i="2" s="1"/>
  <c r="AC1111" i="2"/>
  <c r="AC1113" i="2" s="1"/>
  <c r="AC1115" i="2" s="1"/>
  <c r="AC1117" i="2" s="1"/>
  <c r="AC1119" i="2" s="1"/>
  <c r="AC1121" i="2" s="1"/>
  <c r="AC1123" i="2" s="1"/>
  <c r="AC1125" i="2" s="1"/>
  <c r="AD1111" i="2"/>
  <c r="AD1113" i="2" s="1"/>
  <c r="AD1115" i="2" s="1"/>
  <c r="AD1117" i="2" s="1"/>
  <c r="AD1119" i="2" s="1"/>
  <c r="AD1121" i="2" s="1"/>
  <c r="AD1123" i="2" s="1"/>
  <c r="AD1125" i="2" s="1"/>
  <c r="AE1111" i="2"/>
  <c r="AE1113" i="2" s="1"/>
  <c r="AE1115" i="2" s="1"/>
  <c r="AE1117" i="2" s="1"/>
  <c r="AE1119" i="2" s="1"/>
  <c r="AE1121" i="2" s="1"/>
  <c r="AE1123" i="2" s="1"/>
  <c r="AE1125" i="2" s="1"/>
  <c r="AF1111" i="2"/>
  <c r="AF1113" i="2" s="1"/>
  <c r="AF1115" i="2" s="1"/>
  <c r="AF1117" i="2" s="1"/>
  <c r="AF1119" i="2" s="1"/>
  <c r="AF1121" i="2" s="1"/>
  <c r="AF1123" i="2" s="1"/>
  <c r="AF1125" i="2" s="1"/>
  <c r="AG1111" i="2"/>
  <c r="AG1113" i="2" s="1"/>
  <c r="AG1115" i="2" s="1"/>
  <c r="AG1117" i="2" s="1"/>
  <c r="AG1119" i="2" s="1"/>
  <c r="AG1121" i="2" s="1"/>
  <c r="AG1123" i="2" s="1"/>
  <c r="AG1125" i="2" s="1"/>
  <c r="AH1111" i="2"/>
  <c r="AH1113" i="2" s="1"/>
  <c r="AH1115" i="2" s="1"/>
  <c r="AH1117" i="2" s="1"/>
  <c r="AH1119" i="2" s="1"/>
  <c r="AH1121" i="2" s="1"/>
  <c r="AH1123" i="2" s="1"/>
  <c r="AH1125" i="2" s="1"/>
  <c r="AI1111" i="2"/>
  <c r="AI1113" i="2" s="1"/>
  <c r="AI1115" i="2" s="1"/>
  <c r="AI1117" i="2" s="1"/>
  <c r="AI1119" i="2" s="1"/>
  <c r="AI1121" i="2" s="1"/>
  <c r="AI1123" i="2" s="1"/>
  <c r="AI1125" i="2" s="1"/>
  <c r="P1112" i="2"/>
  <c r="Q1112" i="2"/>
  <c r="R1112" i="2"/>
  <c r="S1112" i="2"/>
  <c r="T1112" i="2"/>
  <c r="U1112" i="2"/>
  <c r="V1112" i="2"/>
  <c r="W1112" i="2"/>
  <c r="X1112" i="2"/>
  <c r="Y1112" i="2"/>
  <c r="Z1112" i="2"/>
  <c r="AA1112" i="2"/>
  <c r="AB1112" i="2"/>
  <c r="AC1112" i="2"/>
  <c r="AD1112" i="2"/>
  <c r="AE1112" i="2"/>
  <c r="AF1112" i="2"/>
  <c r="AG1112" i="2"/>
  <c r="AH1112" i="2"/>
  <c r="AI1112" i="2"/>
  <c r="J1113" i="2"/>
  <c r="O1114" i="2"/>
  <c r="P1114" i="2"/>
  <c r="Q1114" i="2"/>
  <c r="R1114" i="2"/>
  <c r="S1114" i="2"/>
  <c r="T1114" i="2"/>
  <c r="U1114" i="2"/>
  <c r="V1114" i="2"/>
  <c r="W1114" i="2"/>
  <c r="X1114" i="2"/>
  <c r="Y1114" i="2"/>
  <c r="Z1114" i="2"/>
  <c r="AA1114" i="2"/>
  <c r="AB1114" i="2"/>
  <c r="AC1114" i="2"/>
  <c r="AD1114" i="2"/>
  <c r="AE1114" i="2"/>
  <c r="AF1114" i="2"/>
  <c r="AG1114" i="2"/>
  <c r="AH1114" i="2"/>
  <c r="AI1114" i="2"/>
  <c r="O1115" i="2"/>
  <c r="O1116" i="2"/>
  <c r="P1116" i="2"/>
  <c r="Q1116" i="2"/>
  <c r="R1116" i="2"/>
  <c r="S1116" i="2"/>
  <c r="T1116" i="2"/>
  <c r="U1116" i="2"/>
  <c r="V1116" i="2"/>
  <c r="W1116" i="2"/>
  <c r="X1116" i="2"/>
  <c r="Y1116" i="2"/>
  <c r="Z1116" i="2"/>
  <c r="AA1116" i="2"/>
  <c r="AB1116" i="2"/>
  <c r="AC1116" i="2"/>
  <c r="AD1116" i="2"/>
  <c r="AE1116" i="2"/>
  <c r="AF1116" i="2"/>
  <c r="AG1116" i="2"/>
  <c r="AH1116" i="2"/>
  <c r="AI1116" i="2"/>
  <c r="O1117" i="2"/>
  <c r="O1118" i="2"/>
  <c r="P1118" i="2"/>
  <c r="Q1118" i="2"/>
  <c r="R1118" i="2"/>
  <c r="S1118" i="2"/>
  <c r="T1118" i="2"/>
  <c r="U1118" i="2"/>
  <c r="V1118" i="2"/>
  <c r="W1118" i="2"/>
  <c r="X1118" i="2"/>
  <c r="Y1118" i="2"/>
  <c r="Z1118" i="2"/>
  <c r="AA1118" i="2"/>
  <c r="AB1118" i="2"/>
  <c r="AC1118" i="2"/>
  <c r="AD1118" i="2"/>
  <c r="AE1118" i="2"/>
  <c r="AF1118" i="2"/>
  <c r="AG1118" i="2"/>
  <c r="AH1118" i="2"/>
  <c r="AI1118" i="2"/>
  <c r="O1119" i="2"/>
  <c r="O1120" i="2"/>
  <c r="P1120" i="2"/>
  <c r="Q1120" i="2"/>
  <c r="R1120" i="2"/>
  <c r="S1120" i="2"/>
  <c r="T1120" i="2"/>
  <c r="U1120" i="2"/>
  <c r="V1120" i="2"/>
  <c r="W1120" i="2"/>
  <c r="X1120" i="2"/>
  <c r="Y1120" i="2"/>
  <c r="Z1120" i="2"/>
  <c r="AA1120" i="2"/>
  <c r="AB1120" i="2"/>
  <c r="AC1120" i="2"/>
  <c r="AD1120" i="2"/>
  <c r="AE1120" i="2"/>
  <c r="AF1120" i="2"/>
  <c r="AG1120" i="2"/>
  <c r="AH1120" i="2"/>
  <c r="AI1120" i="2"/>
  <c r="O1121" i="2"/>
  <c r="O1122" i="2"/>
  <c r="P1122" i="2"/>
  <c r="Q1122" i="2"/>
  <c r="R1122" i="2"/>
  <c r="S1122" i="2"/>
  <c r="T1122" i="2"/>
  <c r="U1122" i="2"/>
  <c r="V1122" i="2"/>
  <c r="W1122" i="2"/>
  <c r="X1122" i="2"/>
  <c r="Y1122" i="2"/>
  <c r="Z1122" i="2"/>
  <c r="AA1122" i="2"/>
  <c r="AB1122" i="2"/>
  <c r="AC1122" i="2"/>
  <c r="AD1122" i="2"/>
  <c r="AE1122" i="2"/>
  <c r="AF1122" i="2"/>
  <c r="AG1122" i="2"/>
  <c r="AH1122" i="2"/>
  <c r="AI1122" i="2"/>
  <c r="O1123" i="2"/>
  <c r="O1124" i="2"/>
  <c r="P1124" i="2"/>
  <c r="Q1124" i="2"/>
  <c r="R1124" i="2"/>
  <c r="S1124" i="2"/>
  <c r="T1124" i="2"/>
  <c r="U1124" i="2"/>
  <c r="V1124" i="2"/>
  <c r="W1124" i="2"/>
  <c r="X1124" i="2"/>
  <c r="Y1124" i="2"/>
  <c r="Z1124" i="2"/>
  <c r="AA1124" i="2"/>
  <c r="AB1124" i="2"/>
  <c r="AC1124" i="2"/>
  <c r="AD1124" i="2"/>
  <c r="AE1124" i="2"/>
  <c r="AF1124" i="2"/>
  <c r="AG1124" i="2"/>
  <c r="AH1124" i="2"/>
  <c r="AI1124" i="2"/>
  <c r="O1125" i="2"/>
  <c r="P1132" i="2"/>
  <c r="P1134" i="2" s="1"/>
  <c r="Q1132" i="2"/>
  <c r="R1132" i="2"/>
  <c r="S1132" i="2"/>
  <c r="S1134" i="2" s="1"/>
  <c r="S1136" i="2" s="1"/>
  <c r="S1138" i="2" s="1"/>
  <c r="S1140" i="2" s="1"/>
  <c r="S1142" i="2" s="1"/>
  <c r="S1144" i="2" s="1"/>
  <c r="S1146" i="2" s="1"/>
  <c r="T1132" i="2"/>
  <c r="T1134" i="2" s="1"/>
  <c r="T1136" i="2" s="1"/>
  <c r="T1138" i="2" s="1"/>
  <c r="T1140" i="2" s="1"/>
  <c r="T1142" i="2" s="1"/>
  <c r="T1144" i="2" s="1"/>
  <c r="T1146" i="2" s="1"/>
  <c r="U1132" i="2"/>
  <c r="U1134" i="2" s="1"/>
  <c r="U1136" i="2" s="1"/>
  <c r="U1138" i="2" s="1"/>
  <c r="U1140" i="2" s="1"/>
  <c r="U1142" i="2" s="1"/>
  <c r="U1144" i="2" s="1"/>
  <c r="U1146" i="2" s="1"/>
  <c r="V1132" i="2"/>
  <c r="V1134" i="2" s="1"/>
  <c r="V1136" i="2" s="1"/>
  <c r="V1138" i="2" s="1"/>
  <c r="V1140" i="2" s="1"/>
  <c r="V1142" i="2" s="1"/>
  <c r="V1144" i="2" s="1"/>
  <c r="V1146" i="2" s="1"/>
  <c r="W1132" i="2"/>
  <c r="W1134" i="2" s="1"/>
  <c r="W1136" i="2" s="1"/>
  <c r="W1138" i="2" s="1"/>
  <c r="W1140" i="2" s="1"/>
  <c r="W1142" i="2" s="1"/>
  <c r="W1144" i="2" s="1"/>
  <c r="W1146" i="2" s="1"/>
  <c r="X1132" i="2"/>
  <c r="X1134" i="2" s="1"/>
  <c r="X1136" i="2" s="1"/>
  <c r="X1138" i="2" s="1"/>
  <c r="X1140" i="2" s="1"/>
  <c r="X1142" i="2" s="1"/>
  <c r="X1144" i="2" s="1"/>
  <c r="X1146" i="2" s="1"/>
  <c r="Y1132" i="2"/>
  <c r="Y1134" i="2" s="1"/>
  <c r="Y1136" i="2" s="1"/>
  <c r="Y1138" i="2" s="1"/>
  <c r="Y1140" i="2" s="1"/>
  <c r="Y1142" i="2" s="1"/>
  <c r="Y1144" i="2" s="1"/>
  <c r="Y1146" i="2" s="1"/>
  <c r="Z1132" i="2"/>
  <c r="Z1134" i="2" s="1"/>
  <c r="Z1136" i="2" s="1"/>
  <c r="Z1138" i="2" s="1"/>
  <c r="Z1140" i="2" s="1"/>
  <c r="Z1142" i="2" s="1"/>
  <c r="Z1144" i="2" s="1"/>
  <c r="Z1146" i="2" s="1"/>
  <c r="AA1132" i="2"/>
  <c r="AA1134" i="2" s="1"/>
  <c r="AA1136" i="2" s="1"/>
  <c r="AA1138" i="2" s="1"/>
  <c r="AA1140" i="2" s="1"/>
  <c r="AA1142" i="2" s="1"/>
  <c r="AA1144" i="2" s="1"/>
  <c r="AA1146" i="2" s="1"/>
  <c r="AB1132" i="2"/>
  <c r="AB1134" i="2" s="1"/>
  <c r="AB1136" i="2" s="1"/>
  <c r="AB1138" i="2" s="1"/>
  <c r="AB1140" i="2" s="1"/>
  <c r="AB1142" i="2" s="1"/>
  <c r="AB1144" i="2" s="1"/>
  <c r="AB1146" i="2" s="1"/>
  <c r="AC1132" i="2"/>
  <c r="AC1134" i="2" s="1"/>
  <c r="AC1136" i="2" s="1"/>
  <c r="AC1138" i="2" s="1"/>
  <c r="AC1140" i="2" s="1"/>
  <c r="AC1142" i="2" s="1"/>
  <c r="AC1144" i="2" s="1"/>
  <c r="AC1146" i="2" s="1"/>
  <c r="AD1132" i="2"/>
  <c r="AD1134" i="2" s="1"/>
  <c r="AD1136" i="2" s="1"/>
  <c r="AD1138" i="2" s="1"/>
  <c r="AD1140" i="2" s="1"/>
  <c r="AD1142" i="2" s="1"/>
  <c r="AD1144" i="2" s="1"/>
  <c r="AD1146" i="2" s="1"/>
  <c r="AE1132" i="2"/>
  <c r="AE1134" i="2" s="1"/>
  <c r="AE1136" i="2" s="1"/>
  <c r="AE1138" i="2" s="1"/>
  <c r="AE1140" i="2" s="1"/>
  <c r="AE1142" i="2" s="1"/>
  <c r="AE1144" i="2" s="1"/>
  <c r="AE1146" i="2" s="1"/>
  <c r="AF1132" i="2"/>
  <c r="AF1134" i="2" s="1"/>
  <c r="AG1132" i="2"/>
  <c r="AG1134" i="2" s="1"/>
  <c r="AG1136" i="2" s="1"/>
  <c r="AG1138" i="2" s="1"/>
  <c r="AG1140" i="2" s="1"/>
  <c r="AG1142" i="2" s="1"/>
  <c r="AG1144" i="2" s="1"/>
  <c r="AG1146" i="2" s="1"/>
  <c r="AH1132" i="2"/>
  <c r="AH1134" i="2" s="1"/>
  <c r="AH1136" i="2" s="1"/>
  <c r="AH1138" i="2" s="1"/>
  <c r="AH1140" i="2" s="1"/>
  <c r="AH1142" i="2" s="1"/>
  <c r="AH1144" i="2" s="1"/>
  <c r="AH1146" i="2" s="1"/>
  <c r="AI1132" i="2"/>
  <c r="AI1134" i="2" s="1"/>
  <c r="AI1136" i="2" s="1"/>
  <c r="AI1138" i="2" s="1"/>
  <c r="AI1140" i="2" s="1"/>
  <c r="AI1142" i="2" s="1"/>
  <c r="AI1144" i="2" s="1"/>
  <c r="AI1146" i="2" s="1"/>
  <c r="P1133" i="2"/>
  <c r="Q1133" i="2"/>
  <c r="R1133" i="2"/>
  <c r="S1133" i="2"/>
  <c r="T1133" i="2"/>
  <c r="U1133" i="2"/>
  <c r="V1133" i="2"/>
  <c r="W1133" i="2"/>
  <c r="X1133" i="2"/>
  <c r="Y1133" i="2"/>
  <c r="Z1133" i="2"/>
  <c r="AA1133" i="2"/>
  <c r="AB1133" i="2"/>
  <c r="AC1133" i="2"/>
  <c r="AD1133" i="2"/>
  <c r="AE1133" i="2"/>
  <c r="AF1133" i="2"/>
  <c r="AG1133" i="2"/>
  <c r="AH1133" i="2"/>
  <c r="AI1133" i="2"/>
  <c r="J1134" i="2"/>
  <c r="Q1134" i="2"/>
  <c r="Q1136" i="2" s="1"/>
  <c r="Q1138" i="2" s="1"/>
  <c r="Q1140" i="2" s="1"/>
  <c r="Q1142" i="2" s="1"/>
  <c r="Q1144" i="2" s="1"/>
  <c r="Q1146" i="2" s="1"/>
  <c r="R1134" i="2"/>
  <c r="R1136" i="2" s="1"/>
  <c r="R1138" i="2" s="1"/>
  <c r="R1140" i="2" s="1"/>
  <c r="R1142" i="2" s="1"/>
  <c r="R1144" i="2" s="1"/>
  <c r="R1146" i="2" s="1"/>
  <c r="O1135" i="2"/>
  <c r="P1135" i="2"/>
  <c r="Q1135" i="2"/>
  <c r="R1135" i="2"/>
  <c r="S1135" i="2"/>
  <c r="T1135" i="2"/>
  <c r="U1135" i="2"/>
  <c r="V1135" i="2"/>
  <c r="W1135" i="2"/>
  <c r="X1135" i="2"/>
  <c r="Y1135" i="2"/>
  <c r="Z1135" i="2"/>
  <c r="AA1135" i="2"/>
  <c r="AB1135" i="2"/>
  <c r="AC1135" i="2"/>
  <c r="AD1135" i="2"/>
  <c r="AE1135" i="2"/>
  <c r="AF1135" i="2"/>
  <c r="AG1135" i="2"/>
  <c r="AH1135" i="2"/>
  <c r="AI1135" i="2"/>
  <c r="O1136" i="2"/>
  <c r="O1137" i="2"/>
  <c r="P1137" i="2"/>
  <c r="Q1137" i="2"/>
  <c r="R1137" i="2"/>
  <c r="S1137" i="2"/>
  <c r="T1137" i="2"/>
  <c r="U1137" i="2"/>
  <c r="V1137" i="2"/>
  <c r="W1137" i="2"/>
  <c r="X1137" i="2"/>
  <c r="Y1137" i="2"/>
  <c r="Z1137" i="2"/>
  <c r="AA1137" i="2"/>
  <c r="AB1137" i="2"/>
  <c r="AC1137" i="2"/>
  <c r="AD1137" i="2"/>
  <c r="AE1137" i="2"/>
  <c r="AF1137" i="2"/>
  <c r="AG1137" i="2"/>
  <c r="AH1137" i="2"/>
  <c r="AI1137" i="2"/>
  <c r="O1138" i="2"/>
  <c r="O1139" i="2"/>
  <c r="P1139" i="2"/>
  <c r="Q1139" i="2"/>
  <c r="R1139" i="2"/>
  <c r="S1139" i="2"/>
  <c r="T1139" i="2"/>
  <c r="U1139" i="2"/>
  <c r="V1139" i="2"/>
  <c r="W1139" i="2"/>
  <c r="X1139" i="2"/>
  <c r="Y1139" i="2"/>
  <c r="Z1139" i="2"/>
  <c r="AA1139" i="2"/>
  <c r="AB1139" i="2"/>
  <c r="AC1139" i="2"/>
  <c r="AD1139" i="2"/>
  <c r="AE1139" i="2"/>
  <c r="AF1139" i="2"/>
  <c r="AG1139" i="2"/>
  <c r="AH1139" i="2"/>
  <c r="AI1139" i="2"/>
  <c r="O1140" i="2"/>
  <c r="O1141" i="2"/>
  <c r="P1141" i="2"/>
  <c r="Q1141" i="2"/>
  <c r="R1141" i="2"/>
  <c r="S1141" i="2"/>
  <c r="T1141" i="2"/>
  <c r="U1141" i="2"/>
  <c r="V1141" i="2"/>
  <c r="W1141" i="2"/>
  <c r="X1141" i="2"/>
  <c r="Y1141" i="2"/>
  <c r="Z1141" i="2"/>
  <c r="AA1141" i="2"/>
  <c r="AB1141" i="2"/>
  <c r="AC1141" i="2"/>
  <c r="AD1141" i="2"/>
  <c r="AE1141" i="2"/>
  <c r="AF1141" i="2"/>
  <c r="AG1141" i="2"/>
  <c r="AH1141" i="2"/>
  <c r="AI1141" i="2"/>
  <c r="O1142" i="2"/>
  <c r="O1143" i="2"/>
  <c r="P1143" i="2"/>
  <c r="Q1143" i="2"/>
  <c r="R1143" i="2"/>
  <c r="S1143" i="2"/>
  <c r="T1143" i="2"/>
  <c r="U1143" i="2"/>
  <c r="V1143" i="2"/>
  <c r="W1143" i="2"/>
  <c r="X1143" i="2"/>
  <c r="Y1143" i="2"/>
  <c r="Z1143" i="2"/>
  <c r="AA1143" i="2"/>
  <c r="AB1143" i="2"/>
  <c r="AC1143" i="2"/>
  <c r="AD1143" i="2"/>
  <c r="AE1143" i="2"/>
  <c r="AF1143" i="2"/>
  <c r="AG1143" i="2"/>
  <c r="AH1143" i="2"/>
  <c r="AI1143" i="2"/>
  <c r="O1144" i="2"/>
  <c r="O1145" i="2"/>
  <c r="P1145" i="2"/>
  <c r="Q1145" i="2"/>
  <c r="R1145" i="2"/>
  <c r="S1145" i="2"/>
  <c r="T1145" i="2"/>
  <c r="U1145" i="2"/>
  <c r="V1145" i="2"/>
  <c r="W1145" i="2"/>
  <c r="X1145" i="2"/>
  <c r="Y1145" i="2"/>
  <c r="Z1145" i="2"/>
  <c r="AA1145" i="2"/>
  <c r="AB1145" i="2"/>
  <c r="AC1145" i="2"/>
  <c r="AD1145" i="2"/>
  <c r="AE1145" i="2"/>
  <c r="AF1145" i="2"/>
  <c r="AG1145" i="2"/>
  <c r="AH1145" i="2"/>
  <c r="AI1145" i="2"/>
  <c r="O1146" i="2"/>
  <c r="P1153" i="2"/>
  <c r="P1155" i="2" s="1"/>
  <c r="P1157" i="2" s="1"/>
  <c r="Q1153" i="2"/>
  <c r="R1153" i="2"/>
  <c r="R1155" i="2" s="1"/>
  <c r="R1157" i="2" s="1"/>
  <c r="R1159" i="2" s="1"/>
  <c r="R1161" i="2" s="1"/>
  <c r="R1163" i="2" s="1"/>
  <c r="R1165" i="2" s="1"/>
  <c r="R1167" i="2" s="1"/>
  <c r="S1153" i="2"/>
  <c r="S1155" i="2" s="1"/>
  <c r="S1157" i="2" s="1"/>
  <c r="S1159" i="2" s="1"/>
  <c r="S1161" i="2" s="1"/>
  <c r="S1163" i="2" s="1"/>
  <c r="S1165" i="2" s="1"/>
  <c r="S1167" i="2" s="1"/>
  <c r="T1153" i="2"/>
  <c r="T1155" i="2" s="1"/>
  <c r="T1157" i="2" s="1"/>
  <c r="T1159" i="2" s="1"/>
  <c r="T1161" i="2" s="1"/>
  <c r="T1163" i="2" s="1"/>
  <c r="T1165" i="2" s="1"/>
  <c r="T1167" i="2" s="1"/>
  <c r="U1153" i="2"/>
  <c r="U1155" i="2" s="1"/>
  <c r="U1157" i="2" s="1"/>
  <c r="U1159" i="2" s="1"/>
  <c r="U1161" i="2" s="1"/>
  <c r="U1163" i="2" s="1"/>
  <c r="U1165" i="2" s="1"/>
  <c r="U1167" i="2" s="1"/>
  <c r="V1153" i="2"/>
  <c r="V1155" i="2" s="1"/>
  <c r="V1157" i="2" s="1"/>
  <c r="V1159" i="2" s="1"/>
  <c r="V1161" i="2" s="1"/>
  <c r="V1163" i="2" s="1"/>
  <c r="V1165" i="2" s="1"/>
  <c r="V1167" i="2" s="1"/>
  <c r="W1153" i="2"/>
  <c r="W1155" i="2" s="1"/>
  <c r="W1157" i="2" s="1"/>
  <c r="W1159" i="2" s="1"/>
  <c r="W1161" i="2" s="1"/>
  <c r="W1163" i="2" s="1"/>
  <c r="W1165" i="2" s="1"/>
  <c r="W1167" i="2" s="1"/>
  <c r="X1153" i="2"/>
  <c r="X1155" i="2" s="1"/>
  <c r="X1157" i="2" s="1"/>
  <c r="X1159" i="2" s="1"/>
  <c r="X1161" i="2" s="1"/>
  <c r="X1163" i="2" s="1"/>
  <c r="X1165" i="2" s="1"/>
  <c r="X1167" i="2" s="1"/>
  <c r="Y1153" i="2"/>
  <c r="Y1155" i="2" s="1"/>
  <c r="Y1157" i="2" s="1"/>
  <c r="Y1159" i="2" s="1"/>
  <c r="Y1161" i="2" s="1"/>
  <c r="Y1163" i="2" s="1"/>
  <c r="Y1165" i="2" s="1"/>
  <c r="Y1167" i="2" s="1"/>
  <c r="Z1153" i="2"/>
  <c r="Z1155" i="2" s="1"/>
  <c r="Z1157" i="2" s="1"/>
  <c r="Z1159" i="2" s="1"/>
  <c r="Z1161" i="2" s="1"/>
  <c r="Z1163" i="2" s="1"/>
  <c r="Z1165" i="2" s="1"/>
  <c r="Z1167" i="2" s="1"/>
  <c r="AA1153" i="2"/>
  <c r="AA1155" i="2" s="1"/>
  <c r="AA1157" i="2" s="1"/>
  <c r="AA1159" i="2" s="1"/>
  <c r="AA1161" i="2" s="1"/>
  <c r="AA1163" i="2" s="1"/>
  <c r="AA1165" i="2" s="1"/>
  <c r="AA1167" i="2" s="1"/>
  <c r="AB1153" i="2"/>
  <c r="AB1155" i="2" s="1"/>
  <c r="AB1157" i="2" s="1"/>
  <c r="AB1159" i="2" s="1"/>
  <c r="AB1161" i="2" s="1"/>
  <c r="AB1163" i="2" s="1"/>
  <c r="AB1165" i="2" s="1"/>
  <c r="AB1167" i="2" s="1"/>
  <c r="AC1153" i="2"/>
  <c r="AC1155" i="2" s="1"/>
  <c r="AC1157" i="2" s="1"/>
  <c r="AC1159" i="2" s="1"/>
  <c r="AC1161" i="2" s="1"/>
  <c r="AC1163" i="2" s="1"/>
  <c r="AC1165" i="2" s="1"/>
  <c r="AC1167" i="2" s="1"/>
  <c r="AD1153" i="2"/>
  <c r="AD1155" i="2" s="1"/>
  <c r="AD1157" i="2" s="1"/>
  <c r="AD1159" i="2" s="1"/>
  <c r="AD1161" i="2" s="1"/>
  <c r="AD1163" i="2" s="1"/>
  <c r="AD1165" i="2" s="1"/>
  <c r="AD1167" i="2" s="1"/>
  <c r="AE1153" i="2"/>
  <c r="AE1155" i="2" s="1"/>
  <c r="AE1157" i="2" s="1"/>
  <c r="AE1159" i="2" s="1"/>
  <c r="AE1161" i="2" s="1"/>
  <c r="AE1163" i="2" s="1"/>
  <c r="AE1165" i="2" s="1"/>
  <c r="AE1167" i="2" s="1"/>
  <c r="AF1153" i="2"/>
  <c r="AF1155" i="2" s="1"/>
  <c r="AF1157" i="2" s="1"/>
  <c r="AF1159" i="2" s="1"/>
  <c r="AF1161" i="2" s="1"/>
  <c r="AF1163" i="2" s="1"/>
  <c r="AF1165" i="2" s="1"/>
  <c r="AF1167" i="2" s="1"/>
  <c r="AG1153" i="2"/>
  <c r="AG1155" i="2" s="1"/>
  <c r="AG1157" i="2" s="1"/>
  <c r="AG1159" i="2" s="1"/>
  <c r="AG1161" i="2" s="1"/>
  <c r="AG1163" i="2" s="1"/>
  <c r="AG1165" i="2" s="1"/>
  <c r="AG1167" i="2" s="1"/>
  <c r="AH1153" i="2"/>
  <c r="AH1155" i="2" s="1"/>
  <c r="AH1157" i="2" s="1"/>
  <c r="AH1159" i="2" s="1"/>
  <c r="AH1161" i="2" s="1"/>
  <c r="AH1163" i="2" s="1"/>
  <c r="AH1165" i="2" s="1"/>
  <c r="AH1167" i="2" s="1"/>
  <c r="AI1153" i="2"/>
  <c r="AI1155" i="2" s="1"/>
  <c r="AI1157" i="2" s="1"/>
  <c r="AI1159" i="2" s="1"/>
  <c r="AI1161" i="2" s="1"/>
  <c r="AI1163" i="2" s="1"/>
  <c r="AI1165" i="2" s="1"/>
  <c r="AI1167" i="2" s="1"/>
  <c r="P1154" i="2"/>
  <c r="Q1154" i="2"/>
  <c r="R1154" i="2"/>
  <c r="S1154" i="2"/>
  <c r="T1154" i="2"/>
  <c r="U1154" i="2"/>
  <c r="V1154" i="2"/>
  <c r="W1154" i="2"/>
  <c r="X1154" i="2"/>
  <c r="Y1154" i="2"/>
  <c r="Z1154" i="2"/>
  <c r="AA1154" i="2"/>
  <c r="AB1154" i="2"/>
  <c r="AC1154" i="2"/>
  <c r="AD1154" i="2"/>
  <c r="AE1154" i="2"/>
  <c r="AF1154" i="2"/>
  <c r="AG1154" i="2"/>
  <c r="AH1154" i="2"/>
  <c r="AI1154" i="2"/>
  <c r="J1155" i="2"/>
  <c r="Q1155" i="2"/>
  <c r="O1156" i="2"/>
  <c r="P1156" i="2"/>
  <c r="Q1156" i="2"/>
  <c r="R1156" i="2"/>
  <c r="S1156" i="2"/>
  <c r="T1156" i="2"/>
  <c r="U1156" i="2"/>
  <c r="V1156" i="2"/>
  <c r="W1156" i="2"/>
  <c r="X1156" i="2"/>
  <c r="Y1156" i="2"/>
  <c r="Z1156" i="2"/>
  <c r="AA1156" i="2"/>
  <c r="AB1156" i="2"/>
  <c r="AC1156" i="2"/>
  <c r="AD1156" i="2"/>
  <c r="AE1156" i="2"/>
  <c r="AF1156" i="2"/>
  <c r="AG1156" i="2"/>
  <c r="AH1156" i="2"/>
  <c r="AI1156" i="2"/>
  <c r="O1157" i="2"/>
  <c r="O1158" i="2"/>
  <c r="P1158" i="2"/>
  <c r="Q1158" i="2"/>
  <c r="R1158" i="2"/>
  <c r="S1158" i="2"/>
  <c r="T1158" i="2"/>
  <c r="U1158" i="2"/>
  <c r="V1158" i="2"/>
  <c r="W1158" i="2"/>
  <c r="X1158" i="2"/>
  <c r="Y1158" i="2"/>
  <c r="Z1158" i="2"/>
  <c r="AA1158" i="2"/>
  <c r="AB1158" i="2"/>
  <c r="AC1158" i="2"/>
  <c r="AD1158" i="2"/>
  <c r="AE1158" i="2"/>
  <c r="AF1158" i="2"/>
  <c r="AG1158" i="2"/>
  <c r="AH1158" i="2"/>
  <c r="AI1158" i="2"/>
  <c r="O1159" i="2"/>
  <c r="O1160" i="2"/>
  <c r="P1160" i="2"/>
  <c r="Q1160" i="2"/>
  <c r="R1160" i="2"/>
  <c r="S1160" i="2"/>
  <c r="T1160" i="2"/>
  <c r="U1160" i="2"/>
  <c r="V1160" i="2"/>
  <c r="W1160" i="2"/>
  <c r="X1160" i="2"/>
  <c r="Y1160" i="2"/>
  <c r="Z1160" i="2"/>
  <c r="AA1160" i="2"/>
  <c r="AB1160" i="2"/>
  <c r="AC1160" i="2"/>
  <c r="AD1160" i="2"/>
  <c r="AE1160" i="2"/>
  <c r="AF1160" i="2"/>
  <c r="AG1160" i="2"/>
  <c r="AH1160" i="2"/>
  <c r="AI1160" i="2"/>
  <c r="O1161" i="2"/>
  <c r="O1162" i="2"/>
  <c r="P1162" i="2"/>
  <c r="Q1162" i="2"/>
  <c r="R1162" i="2"/>
  <c r="S1162" i="2"/>
  <c r="T1162" i="2"/>
  <c r="U1162" i="2"/>
  <c r="V1162" i="2"/>
  <c r="W1162" i="2"/>
  <c r="X1162" i="2"/>
  <c r="Y1162" i="2"/>
  <c r="Z1162" i="2"/>
  <c r="AA1162" i="2"/>
  <c r="AB1162" i="2"/>
  <c r="AC1162" i="2"/>
  <c r="AD1162" i="2"/>
  <c r="AE1162" i="2"/>
  <c r="AF1162" i="2"/>
  <c r="AG1162" i="2"/>
  <c r="AH1162" i="2"/>
  <c r="AI1162" i="2"/>
  <c r="O1163" i="2"/>
  <c r="O1164" i="2"/>
  <c r="P1164" i="2"/>
  <c r="Q1164" i="2"/>
  <c r="R1164" i="2"/>
  <c r="S1164" i="2"/>
  <c r="T1164" i="2"/>
  <c r="U1164" i="2"/>
  <c r="V1164" i="2"/>
  <c r="W1164" i="2"/>
  <c r="X1164" i="2"/>
  <c r="Y1164" i="2"/>
  <c r="Z1164" i="2"/>
  <c r="AA1164" i="2"/>
  <c r="AB1164" i="2"/>
  <c r="AC1164" i="2"/>
  <c r="AD1164" i="2"/>
  <c r="AE1164" i="2"/>
  <c r="AF1164" i="2"/>
  <c r="AG1164" i="2"/>
  <c r="AH1164" i="2"/>
  <c r="AI1164" i="2"/>
  <c r="O1165" i="2"/>
  <c r="O1166" i="2"/>
  <c r="P1166" i="2"/>
  <c r="Q1166" i="2"/>
  <c r="R1166" i="2"/>
  <c r="S1166" i="2"/>
  <c r="T1166" i="2"/>
  <c r="U1166" i="2"/>
  <c r="V1166" i="2"/>
  <c r="W1166" i="2"/>
  <c r="X1166" i="2"/>
  <c r="Y1166" i="2"/>
  <c r="Z1166" i="2"/>
  <c r="AA1166" i="2"/>
  <c r="AB1166" i="2"/>
  <c r="AC1166" i="2"/>
  <c r="AD1166" i="2"/>
  <c r="AE1166" i="2"/>
  <c r="AF1166" i="2"/>
  <c r="AG1166" i="2"/>
  <c r="AH1166" i="2"/>
  <c r="AI1166" i="2"/>
  <c r="O1167" i="2"/>
  <c r="P1174" i="2"/>
  <c r="P1176" i="2" s="1"/>
  <c r="Q1174" i="2"/>
  <c r="Q1176" i="2" s="1"/>
  <c r="Q1178" i="2" s="1"/>
  <c r="Q1180" i="2" s="1"/>
  <c r="Q1182" i="2" s="1"/>
  <c r="Q1184" i="2" s="1"/>
  <c r="Q1186" i="2" s="1"/>
  <c r="Q1188" i="2" s="1"/>
  <c r="R1174" i="2"/>
  <c r="R1176" i="2" s="1"/>
  <c r="R1178" i="2" s="1"/>
  <c r="R1180" i="2" s="1"/>
  <c r="R1182" i="2" s="1"/>
  <c r="R1184" i="2" s="1"/>
  <c r="R1186" i="2" s="1"/>
  <c r="R1188" i="2" s="1"/>
  <c r="S1174" i="2"/>
  <c r="S1176" i="2" s="1"/>
  <c r="S1178" i="2" s="1"/>
  <c r="S1180" i="2" s="1"/>
  <c r="S1182" i="2" s="1"/>
  <c r="S1184" i="2" s="1"/>
  <c r="S1186" i="2" s="1"/>
  <c r="S1188" i="2" s="1"/>
  <c r="T1174" i="2"/>
  <c r="T1176" i="2" s="1"/>
  <c r="T1178" i="2" s="1"/>
  <c r="T1180" i="2" s="1"/>
  <c r="T1182" i="2" s="1"/>
  <c r="T1184" i="2" s="1"/>
  <c r="T1186" i="2" s="1"/>
  <c r="T1188" i="2" s="1"/>
  <c r="U1174" i="2"/>
  <c r="U1176" i="2" s="1"/>
  <c r="U1178" i="2" s="1"/>
  <c r="U1180" i="2" s="1"/>
  <c r="U1182" i="2" s="1"/>
  <c r="U1184" i="2" s="1"/>
  <c r="U1186" i="2" s="1"/>
  <c r="U1188" i="2" s="1"/>
  <c r="V1174" i="2"/>
  <c r="V1176" i="2" s="1"/>
  <c r="V1178" i="2" s="1"/>
  <c r="V1180" i="2" s="1"/>
  <c r="V1182" i="2" s="1"/>
  <c r="V1184" i="2" s="1"/>
  <c r="V1186" i="2" s="1"/>
  <c r="V1188" i="2" s="1"/>
  <c r="W1174" i="2"/>
  <c r="W1176" i="2" s="1"/>
  <c r="W1178" i="2" s="1"/>
  <c r="W1180" i="2" s="1"/>
  <c r="W1182" i="2" s="1"/>
  <c r="W1184" i="2" s="1"/>
  <c r="W1186" i="2" s="1"/>
  <c r="W1188" i="2" s="1"/>
  <c r="X1174" i="2"/>
  <c r="X1176" i="2" s="1"/>
  <c r="X1178" i="2" s="1"/>
  <c r="X1180" i="2" s="1"/>
  <c r="X1182" i="2" s="1"/>
  <c r="X1184" i="2" s="1"/>
  <c r="X1186" i="2" s="1"/>
  <c r="X1188" i="2" s="1"/>
  <c r="Y1174" i="2"/>
  <c r="Y1176" i="2" s="1"/>
  <c r="Y1178" i="2" s="1"/>
  <c r="Y1180" i="2" s="1"/>
  <c r="Y1182" i="2" s="1"/>
  <c r="Y1184" i="2" s="1"/>
  <c r="Y1186" i="2" s="1"/>
  <c r="Y1188" i="2" s="1"/>
  <c r="Z1174" i="2"/>
  <c r="Z1176" i="2" s="1"/>
  <c r="Z1178" i="2" s="1"/>
  <c r="Z1180" i="2" s="1"/>
  <c r="Z1182" i="2" s="1"/>
  <c r="Z1184" i="2" s="1"/>
  <c r="Z1186" i="2" s="1"/>
  <c r="Z1188" i="2" s="1"/>
  <c r="AA1174" i="2"/>
  <c r="AA1176" i="2" s="1"/>
  <c r="AA1178" i="2" s="1"/>
  <c r="AA1180" i="2" s="1"/>
  <c r="AA1182" i="2" s="1"/>
  <c r="AA1184" i="2" s="1"/>
  <c r="AA1186" i="2" s="1"/>
  <c r="AA1188" i="2" s="1"/>
  <c r="AB1174" i="2"/>
  <c r="AB1176" i="2" s="1"/>
  <c r="AB1178" i="2" s="1"/>
  <c r="AB1180" i="2" s="1"/>
  <c r="AB1182" i="2" s="1"/>
  <c r="AB1184" i="2" s="1"/>
  <c r="AB1186" i="2" s="1"/>
  <c r="AB1188" i="2" s="1"/>
  <c r="AC1174" i="2"/>
  <c r="AC1176" i="2" s="1"/>
  <c r="AC1178" i="2" s="1"/>
  <c r="AC1180" i="2" s="1"/>
  <c r="AC1182" i="2" s="1"/>
  <c r="AC1184" i="2" s="1"/>
  <c r="AC1186" i="2" s="1"/>
  <c r="AC1188" i="2" s="1"/>
  <c r="AD1174" i="2"/>
  <c r="AD1176" i="2" s="1"/>
  <c r="AD1178" i="2" s="1"/>
  <c r="AD1180" i="2" s="1"/>
  <c r="AD1182" i="2" s="1"/>
  <c r="AD1184" i="2" s="1"/>
  <c r="AD1186" i="2" s="1"/>
  <c r="AD1188" i="2" s="1"/>
  <c r="AE1174" i="2"/>
  <c r="AE1176" i="2" s="1"/>
  <c r="AE1178" i="2" s="1"/>
  <c r="AE1180" i="2" s="1"/>
  <c r="AE1182" i="2" s="1"/>
  <c r="AE1184" i="2" s="1"/>
  <c r="AE1186" i="2" s="1"/>
  <c r="AE1188" i="2" s="1"/>
  <c r="AF1174" i="2"/>
  <c r="AF1176" i="2" s="1"/>
  <c r="AF1178" i="2" s="1"/>
  <c r="AF1180" i="2" s="1"/>
  <c r="AF1182" i="2" s="1"/>
  <c r="AF1184" i="2" s="1"/>
  <c r="AF1186" i="2" s="1"/>
  <c r="AF1188" i="2" s="1"/>
  <c r="AG1174" i="2"/>
  <c r="AG1176" i="2" s="1"/>
  <c r="AG1178" i="2" s="1"/>
  <c r="AG1180" i="2" s="1"/>
  <c r="AG1182" i="2" s="1"/>
  <c r="AG1184" i="2" s="1"/>
  <c r="AG1186" i="2" s="1"/>
  <c r="AG1188" i="2" s="1"/>
  <c r="AH1174" i="2"/>
  <c r="AH1176" i="2" s="1"/>
  <c r="AH1178" i="2" s="1"/>
  <c r="AH1180" i="2" s="1"/>
  <c r="AH1182" i="2" s="1"/>
  <c r="AH1184" i="2" s="1"/>
  <c r="AH1186" i="2" s="1"/>
  <c r="AH1188" i="2" s="1"/>
  <c r="AI1174" i="2"/>
  <c r="AI1176" i="2" s="1"/>
  <c r="AI1178" i="2" s="1"/>
  <c r="AI1180" i="2" s="1"/>
  <c r="AI1182" i="2" s="1"/>
  <c r="AI1184" i="2" s="1"/>
  <c r="AI1186" i="2" s="1"/>
  <c r="AI1188" i="2" s="1"/>
  <c r="P1175" i="2"/>
  <c r="Q1175" i="2"/>
  <c r="R1175" i="2"/>
  <c r="S1175" i="2"/>
  <c r="T1175" i="2"/>
  <c r="U1175" i="2"/>
  <c r="V1175" i="2"/>
  <c r="W1175" i="2"/>
  <c r="X1175" i="2"/>
  <c r="Y1175" i="2"/>
  <c r="Z1175" i="2"/>
  <c r="AA1175" i="2"/>
  <c r="AB1175" i="2"/>
  <c r="AC1175" i="2"/>
  <c r="AD1175" i="2"/>
  <c r="AE1175" i="2"/>
  <c r="AF1175" i="2"/>
  <c r="AG1175" i="2"/>
  <c r="AH1175" i="2"/>
  <c r="AI1175" i="2"/>
  <c r="J1176" i="2"/>
  <c r="O1177" i="2"/>
  <c r="P1177" i="2"/>
  <c r="Q1177" i="2"/>
  <c r="R1177" i="2"/>
  <c r="S1177" i="2"/>
  <c r="T1177" i="2"/>
  <c r="U1177" i="2"/>
  <c r="V1177" i="2"/>
  <c r="W1177" i="2"/>
  <c r="X1177" i="2"/>
  <c r="Y1177" i="2"/>
  <c r="Z1177" i="2"/>
  <c r="AA1177" i="2"/>
  <c r="AB1177" i="2"/>
  <c r="AC1177" i="2"/>
  <c r="AD1177" i="2"/>
  <c r="AE1177" i="2"/>
  <c r="AF1177" i="2"/>
  <c r="AG1177" i="2"/>
  <c r="AH1177" i="2"/>
  <c r="AI1177" i="2"/>
  <c r="O1178" i="2"/>
  <c r="O1179" i="2"/>
  <c r="P1179" i="2"/>
  <c r="Q1179" i="2"/>
  <c r="R1179" i="2"/>
  <c r="S1179" i="2"/>
  <c r="T1179" i="2"/>
  <c r="U1179" i="2"/>
  <c r="V1179" i="2"/>
  <c r="W1179" i="2"/>
  <c r="X1179" i="2"/>
  <c r="Y1179" i="2"/>
  <c r="Z1179" i="2"/>
  <c r="AA1179" i="2"/>
  <c r="AB1179" i="2"/>
  <c r="AC1179" i="2"/>
  <c r="AD1179" i="2"/>
  <c r="AE1179" i="2"/>
  <c r="AF1179" i="2"/>
  <c r="AG1179" i="2"/>
  <c r="AH1179" i="2"/>
  <c r="AI1179" i="2"/>
  <c r="O1180" i="2"/>
  <c r="O1181" i="2"/>
  <c r="P1181" i="2"/>
  <c r="Q1181" i="2"/>
  <c r="R1181" i="2"/>
  <c r="S1181" i="2"/>
  <c r="T1181" i="2"/>
  <c r="U1181" i="2"/>
  <c r="V1181" i="2"/>
  <c r="W1181" i="2"/>
  <c r="X1181" i="2"/>
  <c r="Y1181" i="2"/>
  <c r="Z1181" i="2"/>
  <c r="AA1181" i="2"/>
  <c r="AB1181" i="2"/>
  <c r="AC1181" i="2"/>
  <c r="AD1181" i="2"/>
  <c r="AE1181" i="2"/>
  <c r="AF1181" i="2"/>
  <c r="AG1181" i="2"/>
  <c r="AH1181" i="2"/>
  <c r="AI1181" i="2"/>
  <c r="O1182" i="2"/>
  <c r="O1183" i="2"/>
  <c r="P1183" i="2"/>
  <c r="Q1183" i="2"/>
  <c r="R1183" i="2"/>
  <c r="S1183" i="2"/>
  <c r="T1183" i="2"/>
  <c r="U1183" i="2"/>
  <c r="V1183" i="2"/>
  <c r="W1183" i="2"/>
  <c r="X1183" i="2"/>
  <c r="Y1183" i="2"/>
  <c r="Z1183" i="2"/>
  <c r="AA1183" i="2"/>
  <c r="AB1183" i="2"/>
  <c r="AC1183" i="2"/>
  <c r="AD1183" i="2"/>
  <c r="AE1183" i="2"/>
  <c r="AF1183" i="2"/>
  <c r="AG1183" i="2"/>
  <c r="AH1183" i="2"/>
  <c r="AI1183" i="2"/>
  <c r="O1184" i="2"/>
  <c r="O1185" i="2"/>
  <c r="P1185" i="2"/>
  <c r="Q1185" i="2"/>
  <c r="R1185" i="2"/>
  <c r="S1185" i="2"/>
  <c r="T1185" i="2"/>
  <c r="U1185" i="2"/>
  <c r="V1185" i="2"/>
  <c r="W1185" i="2"/>
  <c r="X1185" i="2"/>
  <c r="Y1185" i="2"/>
  <c r="Z1185" i="2"/>
  <c r="AA1185" i="2"/>
  <c r="AB1185" i="2"/>
  <c r="AC1185" i="2"/>
  <c r="AD1185" i="2"/>
  <c r="AE1185" i="2"/>
  <c r="AF1185" i="2"/>
  <c r="AG1185" i="2"/>
  <c r="AH1185" i="2"/>
  <c r="AI1185" i="2"/>
  <c r="O1186" i="2"/>
  <c r="O1187" i="2"/>
  <c r="P1187" i="2"/>
  <c r="Q1187" i="2"/>
  <c r="R1187" i="2"/>
  <c r="S1187" i="2"/>
  <c r="T1187" i="2"/>
  <c r="U1187" i="2"/>
  <c r="V1187" i="2"/>
  <c r="W1187" i="2"/>
  <c r="X1187" i="2"/>
  <c r="Y1187" i="2"/>
  <c r="Z1187" i="2"/>
  <c r="AA1187" i="2"/>
  <c r="AB1187" i="2"/>
  <c r="AC1187" i="2"/>
  <c r="AD1187" i="2"/>
  <c r="AE1187" i="2"/>
  <c r="AF1187" i="2"/>
  <c r="AG1187" i="2"/>
  <c r="AH1187" i="2"/>
  <c r="AI1187" i="2"/>
  <c r="O1188" i="2"/>
  <c r="P1195" i="2"/>
  <c r="P1197" i="2" s="1"/>
  <c r="Q1195" i="2"/>
  <c r="Q1197" i="2" s="1"/>
  <c r="Q1199" i="2" s="1"/>
  <c r="Q1201" i="2" s="1"/>
  <c r="Q1203" i="2" s="1"/>
  <c r="Q1205" i="2" s="1"/>
  <c r="Q1207" i="2" s="1"/>
  <c r="Q1209" i="2" s="1"/>
  <c r="R1195" i="2"/>
  <c r="R1197" i="2" s="1"/>
  <c r="R1199" i="2" s="1"/>
  <c r="R1201" i="2" s="1"/>
  <c r="R1203" i="2" s="1"/>
  <c r="R1205" i="2" s="1"/>
  <c r="R1207" i="2" s="1"/>
  <c r="R1209" i="2" s="1"/>
  <c r="S1195" i="2"/>
  <c r="S1197" i="2" s="1"/>
  <c r="S1199" i="2" s="1"/>
  <c r="S1201" i="2" s="1"/>
  <c r="S1203" i="2" s="1"/>
  <c r="S1205" i="2" s="1"/>
  <c r="S1207" i="2" s="1"/>
  <c r="S1209" i="2" s="1"/>
  <c r="T1195" i="2"/>
  <c r="T1197" i="2" s="1"/>
  <c r="T1199" i="2" s="1"/>
  <c r="T1201" i="2" s="1"/>
  <c r="T1203" i="2" s="1"/>
  <c r="T1205" i="2" s="1"/>
  <c r="T1207" i="2" s="1"/>
  <c r="T1209" i="2" s="1"/>
  <c r="U1195" i="2"/>
  <c r="U1197" i="2" s="1"/>
  <c r="U1199" i="2" s="1"/>
  <c r="U1201" i="2" s="1"/>
  <c r="U1203" i="2" s="1"/>
  <c r="U1205" i="2" s="1"/>
  <c r="U1207" i="2" s="1"/>
  <c r="U1209" i="2" s="1"/>
  <c r="V1195" i="2"/>
  <c r="V1197" i="2" s="1"/>
  <c r="V1199" i="2" s="1"/>
  <c r="V1201" i="2" s="1"/>
  <c r="V1203" i="2" s="1"/>
  <c r="V1205" i="2" s="1"/>
  <c r="V1207" i="2" s="1"/>
  <c r="V1209" i="2" s="1"/>
  <c r="W1195" i="2"/>
  <c r="W1197" i="2" s="1"/>
  <c r="W1199" i="2" s="1"/>
  <c r="W1201" i="2" s="1"/>
  <c r="W1203" i="2" s="1"/>
  <c r="W1205" i="2" s="1"/>
  <c r="W1207" i="2" s="1"/>
  <c r="W1209" i="2" s="1"/>
  <c r="X1195" i="2"/>
  <c r="X1197" i="2" s="1"/>
  <c r="X1199" i="2" s="1"/>
  <c r="X1201" i="2" s="1"/>
  <c r="X1203" i="2" s="1"/>
  <c r="X1205" i="2" s="1"/>
  <c r="X1207" i="2" s="1"/>
  <c r="X1209" i="2" s="1"/>
  <c r="Y1195" i="2"/>
  <c r="Y1197" i="2" s="1"/>
  <c r="Y1199" i="2" s="1"/>
  <c r="Y1201" i="2" s="1"/>
  <c r="Y1203" i="2" s="1"/>
  <c r="Y1205" i="2" s="1"/>
  <c r="Y1207" i="2" s="1"/>
  <c r="Y1209" i="2" s="1"/>
  <c r="Z1195" i="2"/>
  <c r="Z1197" i="2" s="1"/>
  <c r="Z1199" i="2" s="1"/>
  <c r="Z1201" i="2" s="1"/>
  <c r="Z1203" i="2" s="1"/>
  <c r="Z1205" i="2" s="1"/>
  <c r="Z1207" i="2" s="1"/>
  <c r="Z1209" i="2" s="1"/>
  <c r="AA1195" i="2"/>
  <c r="AA1197" i="2" s="1"/>
  <c r="AA1199" i="2" s="1"/>
  <c r="AA1201" i="2" s="1"/>
  <c r="AA1203" i="2" s="1"/>
  <c r="AA1205" i="2" s="1"/>
  <c r="AA1207" i="2" s="1"/>
  <c r="AA1209" i="2" s="1"/>
  <c r="AB1195" i="2"/>
  <c r="AB1197" i="2" s="1"/>
  <c r="AB1199" i="2" s="1"/>
  <c r="AB1201" i="2" s="1"/>
  <c r="AB1203" i="2" s="1"/>
  <c r="AB1205" i="2" s="1"/>
  <c r="AB1207" i="2" s="1"/>
  <c r="AB1209" i="2" s="1"/>
  <c r="AC1195" i="2"/>
  <c r="AC1197" i="2" s="1"/>
  <c r="AC1199" i="2" s="1"/>
  <c r="AC1201" i="2" s="1"/>
  <c r="AC1203" i="2" s="1"/>
  <c r="AC1205" i="2" s="1"/>
  <c r="AC1207" i="2" s="1"/>
  <c r="AC1209" i="2" s="1"/>
  <c r="AD1195" i="2"/>
  <c r="AD1197" i="2" s="1"/>
  <c r="AD1199" i="2" s="1"/>
  <c r="AD1201" i="2" s="1"/>
  <c r="AD1203" i="2" s="1"/>
  <c r="AD1205" i="2" s="1"/>
  <c r="AD1207" i="2" s="1"/>
  <c r="AD1209" i="2" s="1"/>
  <c r="AE1195" i="2"/>
  <c r="AE1197" i="2" s="1"/>
  <c r="AE1199" i="2" s="1"/>
  <c r="AE1201" i="2" s="1"/>
  <c r="AE1203" i="2" s="1"/>
  <c r="AE1205" i="2" s="1"/>
  <c r="AE1207" i="2" s="1"/>
  <c r="AE1209" i="2" s="1"/>
  <c r="AF1195" i="2"/>
  <c r="AF1197" i="2" s="1"/>
  <c r="AF1199" i="2" s="1"/>
  <c r="AF1201" i="2" s="1"/>
  <c r="AF1203" i="2" s="1"/>
  <c r="AF1205" i="2" s="1"/>
  <c r="AF1207" i="2" s="1"/>
  <c r="AF1209" i="2" s="1"/>
  <c r="AG1195" i="2"/>
  <c r="AG1197" i="2" s="1"/>
  <c r="AG1199" i="2" s="1"/>
  <c r="AG1201" i="2" s="1"/>
  <c r="AG1203" i="2" s="1"/>
  <c r="AG1205" i="2" s="1"/>
  <c r="AG1207" i="2" s="1"/>
  <c r="AG1209" i="2" s="1"/>
  <c r="AH1195" i="2"/>
  <c r="AH1197" i="2" s="1"/>
  <c r="AH1199" i="2" s="1"/>
  <c r="AH1201" i="2" s="1"/>
  <c r="AH1203" i="2" s="1"/>
  <c r="AH1205" i="2" s="1"/>
  <c r="AH1207" i="2" s="1"/>
  <c r="AH1209" i="2" s="1"/>
  <c r="AI1195" i="2"/>
  <c r="AI1197" i="2" s="1"/>
  <c r="AI1199" i="2" s="1"/>
  <c r="AI1201" i="2" s="1"/>
  <c r="AI1203" i="2" s="1"/>
  <c r="AI1205" i="2" s="1"/>
  <c r="AI1207" i="2" s="1"/>
  <c r="AI1209" i="2" s="1"/>
  <c r="P1196" i="2"/>
  <c r="Q1196" i="2"/>
  <c r="R1196" i="2"/>
  <c r="S1196" i="2"/>
  <c r="T1196" i="2"/>
  <c r="U1196" i="2"/>
  <c r="V1196" i="2"/>
  <c r="W1196" i="2"/>
  <c r="X1196" i="2"/>
  <c r="Y1196" i="2"/>
  <c r="Z1196" i="2"/>
  <c r="AA1196" i="2"/>
  <c r="AB1196" i="2"/>
  <c r="AC1196" i="2"/>
  <c r="AD1196" i="2"/>
  <c r="AE1196" i="2"/>
  <c r="AF1196" i="2"/>
  <c r="AG1196" i="2"/>
  <c r="AH1196" i="2"/>
  <c r="AI1196" i="2"/>
  <c r="J1197" i="2"/>
  <c r="O1198" i="2"/>
  <c r="P1198" i="2"/>
  <c r="Q1198" i="2"/>
  <c r="R1198" i="2"/>
  <c r="S1198" i="2"/>
  <c r="T1198" i="2"/>
  <c r="U1198" i="2"/>
  <c r="V1198" i="2"/>
  <c r="W1198" i="2"/>
  <c r="X1198" i="2"/>
  <c r="Y1198" i="2"/>
  <c r="Z1198" i="2"/>
  <c r="AA1198" i="2"/>
  <c r="AB1198" i="2"/>
  <c r="AC1198" i="2"/>
  <c r="AD1198" i="2"/>
  <c r="AE1198" i="2"/>
  <c r="AF1198" i="2"/>
  <c r="AG1198" i="2"/>
  <c r="AH1198" i="2"/>
  <c r="AI1198" i="2"/>
  <c r="O1199" i="2"/>
  <c r="O1200" i="2"/>
  <c r="P1200" i="2"/>
  <c r="Q1200" i="2"/>
  <c r="R1200" i="2"/>
  <c r="S1200" i="2"/>
  <c r="T1200" i="2"/>
  <c r="U1200" i="2"/>
  <c r="V1200" i="2"/>
  <c r="W1200" i="2"/>
  <c r="X1200" i="2"/>
  <c r="Y1200" i="2"/>
  <c r="Z1200" i="2"/>
  <c r="AA1200" i="2"/>
  <c r="AB1200" i="2"/>
  <c r="AC1200" i="2"/>
  <c r="AD1200" i="2"/>
  <c r="AE1200" i="2"/>
  <c r="AF1200" i="2"/>
  <c r="AG1200" i="2"/>
  <c r="AH1200" i="2"/>
  <c r="AI1200" i="2"/>
  <c r="O1201" i="2"/>
  <c r="O1202" i="2"/>
  <c r="P1202" i="2"/>
  <c r="Q1202" i="2"/>
  <c r="R1202" i="2"/>
  <c r="S1202" i="2"/>
  <c r="T1202" i="2"/>
  <c r="U1202" i="2"/>
  <c r="V1202" i="2"/>
  <c r="W1202" i="2"/>
  <c r="X1202" i="2"/>
  <c r="Y1202" i="2"/>
  <c r="Z1202" i="2"/>
  <c r="AA1202" i="2"/>
  <c r="AB1202" i="2"/>
  <c r="AC1202" i="2"/>
  <c r="AD1202" i="2"/>
  <c r="AE1202" i="2"/>
  <c r="AF1202" i="2"/>
  <c r="AG1202" i="2"/>
  <c r="AH1202" i="2"/>
  <c r="AI1202" i="2"/>
  <c r="O1203" i="2"/>
  <c r="O1204" i="2"/>
  <c r="P1204" i="2"/>
  <c r="Q1204" i="2"/>
  <c r="R1204" i="2"/>
  <c r="S1204" i="2"/>
  <c r="T1204" i="2"/>
  <c r="U1204" i="2"/>
  <c r="V1204" i="2"/>
  <c r="W1204" i="2"/>
  <c r="X1204" i="2"/>
  <c r="Y1204" i="2"/>
  <c r="Z1204" i="2"/>
  <c r="AA1204" i="2"/>
  <c r="AB1204" i="2"/>
  <c r="AC1204" i="2"/>
  <c r="AD1204" i="2"/>
  <c r="AE1204" i="2"/>
  <c r="AF1204" i="2"/>
  <c r="AG1204" i="2"/>
  <c r="AH1204" i="2"/>
  <c r="AI1204" i="2"/>
  <c r="O1205" i="2"/>
  <c r="O1206" i="2"/>
  <c r="P1206" i="2"/>
  <c r="Q1206" i="2"/>
  <c r="R1206" i="2"/>
  <c r="S1206" i="2"/>
  <c r="T1206" i="2"/>
  <c r="U1206" i="2"/>
  <c r="V1206" i="2"/>
  <c r="W1206" i="2"/>
  <c r="X1206" i="2"/>
  <c r="Y1206" i="2"/>
  <c r="Z1206" i="2"/>
  <c r="AA1206" i="2"/>
  <c r="AB1206" i="2"/>
  <c r="AC1206" i="2"/>
  <c r="AD1206" i="2"/>
  <c r="AE1206" i="2"/>
  <c r="AF1206" i="2"/>
  <c r="AG1206" i="2"/>
  <c r="AH1206" i="2"/>
  <c r="AI1206" i="2"/>
  <c r="O1207" i="2"/>
  <c r="O1208" i="2"/>
  <c r="P1208" i="2"/>
  <c r="Q1208" i="2"/>
  <c r="R1208" i="2"/>
  <c r="S1208" i="2"/>
  <c r="T1208" i="2"/>
  <c r="U1208" i="2"/>
  <c r="V1208" i="2"/>
  <c r="W1208" i="2"/>
  <c r="X1208" i="2"/>
  <c r="Y1208" i="2"/>
  <c r="Z1208" i="2"/>
  <c r="AA1208" i="2"/>
  <c r="AB1208" i="2"/>
  <c r="AC1208" i="2"/>
  <c r="AD1208" i="2"/>
  <c r="AE1208" i="2"/>
  <c r="AF1208" i="2"/>
  <c r="AG1208" i="2"/>
  <c r="AH1208" i="2"/>
  <c r="AI1208" i="2"/>
  <c r="O1209" i="2"/>
  <c r="P1216" i="2"/>
  <c r="P1218" i="2" s="1"/>
  <c r="Q1216" i="2"/>
  <c r="R1216" i="2"/>
  <c r="S1216" i="2"/>
  <c r="S1218" i="2" s="1"/>
  <c r="T1216" i="2"/>
  <c r="T1218" i="2" s="1"/>
  <c r="T1220" i="2" s="1"/>
  <c r="T1222" i="2" s="1"/>
  <c r="T1224" i="2" s="1"/>
  <c r="T1226" i="2" s="1"/>
  <c r="T1228" i="2" s="1"/>
  <c r="T1230" i="2" s="1"/>
  <c r="U1216" i="2"/>
  <c r="U1218" i="2" s="1"/>
  <c r="U1220" i="2" s="1"/>
  <c r="U1222" i="2" s="1"/>
  <c r="U1224" i="2" s="1"/>
  <c r="U1226" i="2" s="1"/>
  <c r="U1228" i="2" s="1"/>
  <c r="U1230" i="2" s="1"/>
  <c r="V1216" i="2"/>
  <c r="V1218" i="2" s="1"/>
  <c r="V1220" i="2" s="1"/>
  <c r="V1222" i="2" s="1"/>
  <c r="V1224" i="2" s="1"/>
  <c r="V1226" i="2" s="1"/>
  <c r="V1228" i="2" s="1"/>
  <c r="V1230" i="2" s="1"/>
  <c r="W1216" i="2"/>
  <c r="W1218" i="2" s="1"/>
  <c r="W1220" i="2" s="1"/>
  <c r="W1222" i="2" s="1"/>
  <c r="W1224" i="2" s="1"/>
  <c r="W1226" i="2" s="1"/>
  <c r="W1228" i="2" s="1"/>
  <c r="W1230" i="2" s="1"/>
  <c r="X1216" i="2"/>
  <c r="X1218" i="2" s="1"/>
  <c r="X1220" i="2" s="1"/>
  <c r="X1222" i="2" s="1"/>
  <c r="X1224" i="2" s="1"/>
  <c r="X1226" i="2" s="1"/>
  <c r="X1228" i="2" s="1"/>
  <c r="X1230" i="2" s="1"/>
  <c r="Y1216" i="2"/>
  <c r="Y1218" i="2" s="1"/>
  <c r="Y1220" i="2" s="1"/>
  <c r="Y1222" i="2" s="1"/>
  <c r="Y1224" i="2" s="1"/>
  <c r="Y1226" i="2" s="1"/>
  <c r="Y1228" i="2" s="1"/>
  <c r="Y1230" i="2" s="1"/>
  <c r="Z1216" i="2"/>
  <c r="Z1218" i="2" s="1"/>
  <c r="Z1220" i="2" s="1"/>
  <c r="Z1222" i="2" s="1"/>
  <c r="Z1224" i="2" s="1"/>
  <c r="Z1226" i="2" s="1"/>
  <c r="Z1228" i="2" s="1"/>
  <c r="Z1230" i="2" s="1"/>
  <c r="AA1216" i="2"/>
  <c r="AA1218" i="2" s="1"/>
  <c r="AA1220" i="2" s="1"/>
  <c r="AA1222" i="2" s="1"/>
  <c r="AA1224" i="2" s="1"/>
  <c r="AA1226" i="2" s="1"/>
  <c r="AA1228" i="2" s="1"/>
  <c r="AA1230" i="2" s="1"/>
  <c r="AB1216" i="2"/>
  <c r="AB1218" i="2" s="1"/>
  <c r="AB1220" i="2" s="1"/>
  <c r="AB1222" i="2" s="1"/>
  <c r="AB1224" i="2" s="1"/>
  <c r="AB1226" i="2" s="1"/>
  <c r="AB1228" i="2" s="1"/>
  <c r="AB1230" i="2" s="1"/>
  <c r="AC1216" i="2"/>
  <c r="AC1218" i="2" s="1"/>
  <c r="AC1220" i="2" s="1"/>
  <c r="AC1222" i="2" s="1"/>
  <c r="AC1224" i="2" s="1"/>
  <c r="AC1226" i="2" s="1"/>
  <c r="AC1228" i="2" s="1"/>
  <c r="AC1230" i="2" s="1"/>
  <c r="AD1216" i="2"/>
  <c r="AD1218" i="2" s="1"/>
  <c r="AD1220" i="2" s="1"/>
  <c r="AD1222" i="2" s="1"/>
  <c r="AD1224" i="2" s="1"/>
  <c r="AD1226" i="2" s="1"/>
  <c r="AD1228" i="2" s="1"/>
  <c r="AD1230" i="2" s="1"/>
  <c r="AE1216" i="2"/>
  <c r="AE1218" i="2" s="1"/>
  <c r="AE1220" i="2" s="1"/>
  <c r="AE1222" i="2" s="1"/>
  <c r="AE1224" i="2" s="1"/>
  <c r="AE1226" i="2" s="1"/>
  <c r="AE1228" i="2" s="1"/>
  <c r="AE1230" i="2" s="1"/>
  <c r="AF1216" i="2"/>
  <c r="AF1218" i="2" s="1"/>
  <c r="AF1220" i="2" s="1"/>
  <c r="AF1222" i="2" s="1"/>
  <c r="AF1224" i="2" s="1"/>
  <c r="AF1226" i="2" s="1"/>
  <c r="AF1228" i="2" s="1"/>
  <c r="AF1230" i="2" s="1"/>
  <c r="AG1216" i="2"/>
  <c r="AG1218" i="2" s="1"/>
  <c r="AG1220" i="2" s="1"/>
  <c r="AG1222" i="2" s="1"/>
  <c r="AG1224" i="2" s="1"/>
  <c r="AG1226" i="2" s="1"/>
  <c r="AG1228" i="2" s="1"/>
  <c r="AG1230" i="2" s="1"/>
  <c r="AH1216" i="2"/>
  <c r="AH1218" i="2" s="1"/>
  <c r="AH1220" i="2" s="1"/>
  <c r="AH1222" i="2" s="1"/>
  <c r="AH1224" i="2" s="1"/>
  <c r="AH1226" i="2" s="1"/>
  <c r="AH1228" i="2" s="1"/>
  <c r="AH1230" i="2" s="1"/>
  <c r="AI1216" i="2"/>
  <c r="AI1218" i="2" s="1"/>
  <c r="AI1220" i="2" s="1"/>
  <c r="AI1222" i="2" s="1"/>
  <c r="AI1224" i="2" s="1"/>
  <c r="AI1226" i="2" s="1"/>
  <c r="AI1228" i="2" s="1"/>
  <c r="AI1230" i="2" s="1"/>
  <c r="P1217" i="2"/>
  <c r="Q1217" i="2"/>
  <c r="R1217" i="2"/>
  <c r="S1217" i="2"/>
  <c r="T1217" i="2"/>
  <c r="U1217" i="2"/>
  <c r="V1217" i="2"/>
  <c r="W1217" i="2"/>
  <c r="X1217" i="2"/>
  <c r="Y1217" i="2"/>
  <c r="Z1217" i="2"/>
  <c r="AA1217" i="2"/>
  <c r="AB1217" i="2"/>
  <c r="AC1217" i="2"/>
  <c r="AD1217" i="2"/>
  <c r="AE1217" i="2"/>
  <c r="AF1217" i="2"/>
  <c r="AG1217" i="2"/>
  <c r="AH1217" i="2"/>
  <c r="AI1217" i="2"/>
  <c r="J1218" i="2"/>
  <c r="Q1218" i="2"/>
  <c r="Q1220" i="2" s="1"/>
  <c r="Q1222" i="2" s="1"/>
  <c r="Q1224" i="2" s="1"/>
  <c r="Q1226" i="2" s="1"/>
  <c r="Q1228" i="2" s="1"/>
  <c r="Q1230" i="2" s="1"/>
  <c r="R1218" i="2"/>
  <c r="R1220" i="2" s="1"/>
  <c r="R1222" i="2" s="1"/>
  <c r="R1224" i="2" s="1"/>
  <c r="R1226" i="2" s="1"/>
  <c r="R1228" i="2" s="1"/>
  <c r="R1230" i="2" s="1"/>
  <c r="O1219" i="2"/>
  <c r="P1219" i="2"/>
  <c r="Q1219" i="2"/>
  <c r="R1219" i="2"/>
  <c r="S1219" i="2"/>
  <c r="T1219" i="2"/>
  <c r="U1219" i="2"/>
  <c r="V1219" i="2"/>
  <c r="W1219" i="2"/>
  <c r="X1219" i="2"/>
  <c r="Y1219" i="2"/>
  <c r="Z1219" i="2"/>
  <c r="AA1219" i="2"/>
  <c r="AB1219" i="2"/>
  <c r="AC1219" i="2"/>
  <c r="AD1219" i="2"/>
  <c r="AE1219" i="2"/>
  <c r="AF1219" i="2"/>
  <c r="AG1219" i="2"/>
  <c r="AH1219" i="2"/>
  <c r="AI1219" i="2"/>
  <c r="O1220" i="2"/>
  <c r="O1221" i="2"/>
  <c r="P1221" i="2"/>
  <c r="Q1221" i="2"/>
  <c r="R1221" i="2"/>
  <c r="S1221" i="2"/>
  <c r="T1221" i="2"/>
  <c r="U1221" i="2"/>
  <c r="V1221" i="2"/>
  <c r="W1221" i="2"/>
  <c r="X1221" i="2"/>
  <c r="Y1221" i="2"/>
  <c r="Z1221" i="2"/>
  <c r="AA1221" i="2"/>
  <c r="AB1221" i="2"/>
  <c r="AC1221" i="2"/>
  <c r="AD1221" i="2"/>
  <c r="AE1221" i="2"/>
  <c r="AF1221" i="2"/>
  <c r="AG1221" i="2"/>
  <c r="AH1221" i="2"/>
  <c r="AI1221" i="2"/>
  <c r="O1222" i="2"/>
  <c r="O1223" i="2"/>
  <c r="P1223" i="2"/>
  <c r="Q1223" i="2"/>
  <c r="R1223" i="2"/>
  <c r="S1223" i="2"/>
  <c r="T1223" i="2"/>
  <c r="U1223" i="2"/>
  <c r="V1223" i="2"/>
  <c r="W1223" i="2"/>
  <c r="X1223" i="2"/>
  <c r="Y1223" i="2"/>
  <c r="Z1223" i="2"/>
  <c r="AA1223" i="2"/>
  <c r="AB1223" i="2"/>
  <c r="AC1223" i="2"/>
  <c r="AD1223" i="2"/>
  <c r="AE1223" i="2"/>
  <c r="AF1223" i="2"/>
  <c r="AG1223" i="2"/>
  <c r="AH1223" i="2"/>
  <c r="AI1223" i="2"/>
  <c r="O1224" i="2"/>
  <c r="O1225" i="2"/>
  <c r="P1225" i="2"/>
  <c r="Q1225" i="2"/>
  <c r="R1225" i="2"/>
  <c r="S1225" i="2"/>
  <c r="T1225" i="2"/>
  <c r="U1225" i="2"/>
  <c r="V1225" i="2"/>
  <c r="W1225" i="2"/>
  <c r="X1225" i="2"/>
  <c r="Y1225" i="2"/>
  <c r="Z1225" i="2"/>
  <c r="AA1225" i="2"/>
  <c r="AB1225" i="2"/>
  <c r="AC1225" i="2"/>
  <c r="AD1225" i="2"/>
  <c r="AE1225" i="2"/>
  <c r="AF1225" i="2"/>
  <c r="AG1225" i="2"/>
  <c r="AH1225" i="2"/>
  <c r="AI1225" i="2"/>
  <c r="O1226" i="2"/>
  <c r="O1227" i="2"/>
  <c r="P1227" i="2"/>
  <c r="Q1227" i="2"/>
  <c r="R1227" i="2"/>
  <c r="S1227" i="2"/>
  <c r="T1227" i="2"/>
  <c r="U1227" i="2"/>
  <c r="V1227" i="2"/>
  <c r="W1227" i="2"/>
  <c r="X1227" i="2"/>
  <c r="Y1227" i="2"/>
  <c r="Z1227" i="2"/>
  <c r="AA1227" i="2"/>
  <c r="AB1227" i="2"/>
  <c r="AC1227" i="2"/>
  <c r="AD1227" i="2"/>
  <c r="AE1227" i="2"/>
  <c r="AF1227" i="2"/>
  <c r="AG1227" i="2"/>
  <c r="AH1227" i="2"/>
  <c r="AI1227" i="2"/>
  <c r="O1228" i="2"/>
  <c r="O1229" i="2"/>
  <c r="P1229" i="2"/>
  <c r="Q1229" i="2"/>
  <c r="R1229" i="2"/>
  <c r="S1229" i="2"/>
  <c r="T1229" i="2"/>
  <c r="U1229" i="2"/>
  <c r="V1229" i="2"/>
  <c r="W1229" i="2"/>
  <c r="X1229" i="2"/>
  <c r="Y1229" i="2"/>
  <c r="Z1229" i="2"/>
  <c r="AA1229" i="2"/>
  <c r="AB1229" i="2"/>
  <c r="AC1229" i="2"/>
  <c r="AD1229" i="2"/>
  <c r="AE1229" i="2"/>
  <c r="AF1229" i="2"/>
  <c r="AG1229" i="2"/>
  <c r="AH1229" i="2"/>
  <c r="AI1229" i="2"/>
  <c r="O1230" i="2"/>
  <c r="P1237" i="2"/>
  <c r="P1239" i="2" s="1"/>
  <c r="P1241" i="2" s="1"/>
  <c r="Q1237" i="2"/>
  <c r="Q1239" i="2" s="1"/>
  <c r="R1237" i="2"/>
  <c r="R1239" i="2" s="1"/>
  <c r="R1241" i="2" s="1"/>
  <c r="R1243" i="2" s="1"/>
  <c r="R1245" i="2" s="1"/>
  <c r="R1247" i="2" s="1"/>
  <c r="R1249" i="2" s="1"/>
  <c r="R1251" i="2" s="1"/>
  <c r="S1237" i="2"/>
  <c r="S1239" i="2" s="1"/>
  <c r="S1241" i="2" s="1"/>
  <c r="S1243" i="2" s="1"/>
  <c r="S1245" i="2" s="1"/>
  <c r="S1247" i="2" s="1"/>
  <c r="S1249" i="2" s="1"/>
  <c r="S1251" i="2" s="1"/>
  <c r="T1237" i="2"/>
  <c r="T1239" i="2" s="1"/>
  <c r="T1241" i="2" s="1"/>
  <c r="T1243" i="2" s="1"/>
  <c r="T1245" i="2" s="1"/>
  <c r="T1247" i="2" s="1"/>
  <c r="T1249" i="2" s="1"/>
  <c r="T1251" i="2" s="1"/>
  <c r="U1237" i="2"/>
  <c r="U1239" i="2" s="1"/>
  <c r="U1241" i="2" s="1"/>
  <c r="U1243" i="2" s="1"/>
  <c r="U1245" i="2" s="1"/>
  <c r="U1247" i="2" s="1"/>
  <c r="U1249" i="2" s="1"/>
  <c r="U1251" i="2" s="1"/>
  <c r="V1237" i="2"/>
  <c r="V1239" i="2" s="1"/>
  <c r="V1241" i="2" s="1"/>
  <c r="V1243" i="2" s="1"/>
  <c r="V1245" i="2" s="1"/>
  <c r="V1247" i="2" s="1"/>
  <c r="V1249" i="2" s="1"/>
  <c r="V1251" i="2" s="1"/>
  <c r="W1237" i="2"/>
  <c r="W1239" i="2" s="1"/>
  <c r="W1241" i="2" s="1"/>
  <c r="W1243" i="2" s="1"/>
  <c r="W1245" i="2" s="1"/>
  <c r="W1247" i="2" s="1"/>
  <c r="W1249" i="2" s="1"/>
  <c r="W1251" i="2" s="1"/>
  <c r="X1237" i="2"/>
  <c r="X1239" i="2" s="1"/>
  <c r="X1241" i="2" s="1"/>
  <c r="X1243" i="2" s="1"/>
  <c r="X1245" i="2" s="1"/>
  <c r="X1247" i="2" s="1"/>
  <c r="X1249" i="2" s="1"/>
  <c r="X1251" i="2" s="1"/>
  <c r="Y1237" i="2"/>
  <c r="Y1239" i="2" s="1"/>
  <c r="Y1241" i="2" s="1"/>
  <c r="Y1243" i="2" s="1"/>
  <c r="Y1245" i="2" s="1"/>
  <c r="Y1247" i="2" s="1"/>
  <c r="Y1249" i="2" s="1"/>
  <c r="Y1251" i="2" s="1"/>
  <c r="Z1237" i="2"/>
  <c r="Z1239" i="2" s="1"/>
  <c r="Z1241" i="2" s="1"/>
  <c r="Z1243" i="2" s="1"/>
  <c r="Z1245" i="2" s="1"/>
  <c r="Z1247" i="2" s="1"/>
  <c r="Z1249" i="2" s="1"/>
  <c r="Z1251" i="2" s="1"/>
  <c r="AA1237" i="2"/>
  <c r="AA1239" i="2" s="1"/>
  <c r="AA1241" i="2" s="1"/>
  <c r="AA1243" i="2" s="1"/>
  <c r="AA1245" i="2" s="1"/>
  <c r="AA1247" i="2" s="1"/>
  <c r="AA1249" i="2" s="1"/>
  <c r="AA1251" i="2" s="1"/>
  <c r="AB1237" i="2"/>
  <c r="AB1239" i="2" s="1"/>
  <c r="AB1241" i="2" s="1"/>
  <c r="AB1243" i="2" s="1"/>
  <c r="AB1245" i="2" s="1"/>
  <c r="AB1247" i="2" s="1"/>
  <c r="AB1249" i="2" s="1"/>
  <c r="AB1251" i="2" s="1"/>
  <c r="AC1237" i="2"/>
  <c r="AC1239" i="2" s="1"/>
  <c r="AC1241" i="2" s="1"/>
  <c r="AC1243" i="2" s="1"/>
  <c r="AC1245" i="2" s="1"/>
  <c r="AC1247" i="2" s="1"/>
  <c r="AC1249" i="2" s="1"/>
  <c r="AC1251" i="2" s="1"/>
  <c r="AD1237" i="2"/>
  <c r="AD1239" i="2" s="1"/>
  <c r="AD1241" i="2" s="1"/>
  <c r="AD1243" i="2" s="1"/>
  <c r="AD1245" i="2" s="1"/>
  <c r="AD1247" i="2" s="1"/>
  <c r="AD1249" i="2" s="1"/>
  <c r="AD1251" i="2" s="1"/>
  <c r="AE1237" i="2"/>
  <c r="AE1239" i="2" s="1"/>
  <c r="AE1241" i="2" s="1"/>
  <c r="AE1243" i="2" s="1"/>
  <c r="AE1245" i="2" s="1"/>
  <c r="AE1247" i="2" s="1"/>
  <c r="AE1249" i="2" s="1"/>
  <c r="AE1251" i="2" s="1"/>
  <c r="AF1237" i="2"/>
  <c r="AF1239" i="2" s="1"/>
  <c r="AF1241" i="2" s="1"/>
  <c r="AF1243" i="2" s="1"/>
  <c r="AF1245" i="2" s="1"/>
  <c r="AF1247" i="2" s="1"/>
  <c r="AF1249" i="2" s="1"/>
  <c r="AF1251" i="2" s="1"/>
  <c r="AG1237" i="2"/>
  <c r="AG1239" i="2" s="1"/>
  <c r="AG1241" i="2" s="1"/>
  <c r="AG1243" i="2" s="1"/>
  <c r="AG1245" i="2" s="1"/>
  <c r="AG1247" i="2" s="1"/>
  <c r="AG1249" i="2" s="1"/>
  <c r="AG1251" i="2" s="1"/>
  <c r="AH1237" i="2"/>
  <c r="AH1239" i="2" s="1"/>
  <c r="AH1241" i="2" s="1"/>
  <c r="AH1243" i="2" s="1"/>
  <c r="AH1245" i="2" s="1"/>
  <c r="AH1247" i="2" s="1"/>
  <c r="AH1249" i="2" s="1"/>
  <c r="AH1251" i="2" s="1"/>
  <c r="AI1237" i="2"/>
  <c r="AI1239" i="2" s="1"/>
  <c r="AI1241" i="2" s="1"/>
  <c r="AI1243" i="2" s="1"/>
  <c r="AI1245" i="2" s="1"/>
  <c r="AI1247" i="2" s="1"/>
  <c r="AI1249" i="2" s="1"/>
  <c r="AI1251" i="2" s="1"/>
  <c r="P1238" i="2"/>
  <c r="Q1238" i="2"/>
  <c r="R1238" i="2"/>
  <c r="S1238" i="2"/>
  <c r="T1238" i="2"/>
  <c r="U1238" i="2"/>
  <c r="V1238" i="2"/>
  <c r="W1238" i="2"/>
  <c r="X1238" i="2"/>
  <c r="Y1238" i="2"/>
  <c r="Z1238" i="2"/>
  <c r="AA1238" i="2"/>
  <c r="AB1238" i="2"/>
  <c r="AC1238" i="2"/>
  <c r="AD1238" i="2"/>
  <c r="AE1238" i="2"/>
  <c r="AF1238" i="2"/>
  <c r="AG1238" i="2"/>
  <c r="AH1238" i="2"/>
  <c r="AI1238" i="2"/>
  <c r="J1239" i="2"/>
  <c r="O1240" i="2"/>
  <c r="P1240" i="2"/>
  <c r="Q1240" i="2"/>
  <c r="R1240" i="2"/>
  <c r="S1240" i="2"/>
  <c r="T1240" i="2"/>
  <c r="U1240" i="2"/>
  <c r="V1240" i="2"/>
  <c r="W1240" i="2"/>
  <c r="X1240" i="2"/>
  <c r="Y1240" i="2"/>
  <c r="Z1240" i="2"/>
  <c r="AA1240" i="2"/>
  <c r="AB1240" i="2"/>
  <c r="AC1240" i="2"/>
  <c r="AD1240" i="2"/>
  <c r="AE1240" i="2"/>
  <c r="AF1240" i="2"/>
  <c r="AG1240" i="2"/>
  <c r="AH1240" i="2"/>
  <c r="AI1240" i="2"/>
  <c r="O1241" i="2"/>
  <c r="O1242" i="2"/>
  <c r="P1242" i="2"/>
  <c r="Q1242" i="2"/>
  <c r="R1242" i="2"/>
  <c r="S1242" i="2"/>
  <c r="T1242" i="2"/>
  <c r="U1242" i="2"/>
  <c r="V1242" i="2"/>
  <c r="W1242" i="2"/>
  <c r="X1242" i="2"/>
  <c r="Y1242" i="2"/>
  <c r="Z1242" i="2"/>
  <c r="AA1242" i="2"/>
  <c r="AB1242" i="2"/>
  <c r="AC1242" i="2"/>
  <c r="AD1242" i="2"/>
  <c r="AE1242" i="2"/>
  <c r="AF1242" i="2"/>
  <c r="AG1242" i="2"/>
  <c r="AH1242" i="2"/>
  <c r="AI1242" i="2"/>
  <c r="O1243" i="2"/>
  <c r="O1244" i="2"/>
  <c r="P1244" i="2"/>
  <c r="Q1244" i="2"/>
  <c r="R1244" i="2"/>
  <c r="S1244" i="2"/>
  <c r="T1244" i="2"/>
  <c r="U1244" i="2"/>
  <c r="V1244" i="2"/>
  <c r="W1244" i="2"/>
  <c r="X1244" i="2"/>
  <c r="Y1244" i="2"/>
  <c r="Z1244" i="2"/>
  <c r="AA1244" i="2"/>
  <c r="AB1244" i="2"/>
  <c r="AC1244" i="2"/>
  <c r="AD1244" i="2"/>
  <c r="AE1244" i="2"/>
  <c r="AF1244" i="2"/>
  <c r="AG1244" i="2"/>
  <c r="AH1244" i="2"/>
  <c r="AI1244" i="2"/>
  <c r="O1245" i="2"/>
  <c r="O1246" i="2"/>
  <c r="P1246" i="2"/>
  <c r="Q1246" i="2"/>
  <c r="R1246" i="2"/>
  <c r="S1246" i="2"/>
  <c r="T1246" i="2"/>
  <c r="U1246" i="2"/>
  <c r="V1246" i="2"/>
  <c r="W1246" i="2"/>
  <c r="X1246" i="2"/>
  <c r="Y1246" i="2"/>
  <c r="Z1246" i="2"/>
  <c r="AA1246" i="2"/>
  <c r="AB1246" i="2"/>
  <c r="AC1246" i="2"/>
  <c r="AD1246" i="2"/>
  <c r="AE1246" i="2"/>
  <c r="AF1246" i="2"/>
  <c r="AG1246" i="2"/>
  <c r="AH1246" i="2"/>
  <c r="AI1246" i="2"/>
  <c r="O1247" i="2"/>
  <c r="O1248" i="2"/>
  <c r="P1248" i="2"/>
  <c r="Q1248" i="2"/>
  <c r="R1248" i="2"/>
  <c r="S1248" i="2"/>
  <c r="T1248" i="2"/>
  <c r="U1248" i="2"/>
  <c r="V1248" i="2"/>
  <c r="W1248" i="2"/>
  <c r="X1248" i="2"/>
  <c r="Y1248" i="2"/>
  <c r="Z1248" i="2"/>
  <c r="AA1248" i="2"/>
  <c r="AB1248" i="2"/>
  <c r="AC1248" i="2"/>
  <c r="AD1248" i="2"/>
  <c r="AE1248" i="2"/>
  <c r="AF1248" i="2"/>
  <c r="AG1248" i="2"/>
  <c r="AH1248" i="2"/>
  <c r="AI1248" i="2"/>
  <c r="O1249" i="2"/>
  <c r="O1250" i="2"/>
  <c r="P1250" i="2"/>
  <c r="Q1250" i="2"/>
  <c r="R1250" i="2"/>
  <c r="S1250" i="2"/>
  <c r="T1250" i="2"/>
  <c r="U1250" i="2"/>
  <c r="V1250" i="2"/>
  <c r="W1250" i="2"/>
  <c r="X1250" i="2"/>
  <c r="Y1250" i="2"/>
  <c r="Z1250" i="2"/>
  <c r="AA1250" i="2"/>
  <c r="AB1250" i="2"/>
  <c r="AC1250" i="2"/>
  <c r="AD1250" i="2"/>
  <c r="AE1250" i="2"/>
  <c r="AF1250" i="2"/>
  <c r="AG1250" i="2"/>
  <c r="AH1250" i="2"/>
  <c r="AI1250" i="2"/>
  <c r="O1251" i="2"/>
  <c r="P1258" i="2"/>
  <c r="P1260" i="2" s="1"/>
  <c r="Q1258" i="2"/>
  <c r="Q1260" i="2" s="1"/>
  <c r="Q1262" i="2" s="1"/>
  <c r="Q1264" i="2" s="1"/>
  <c r="Q1266" i="2" s="1"/>
  <c r="Q1268" i="2" s="1"/>
  <c r="Q1270" i="2" s="1"/>
  <c r="Q1272" i="2" s="1"/>
  <c r="R1258" i="2"/>
  <c r="R1260" i="2" s="1"/>
  <c r="R1262" i="2" s="1"/>
  <c r="R1264" i="2" s="1"/>
  <c r="R1266" i="2" s="1"/>
  <c r="R1268" i="2" s="1"/>
  <c r="R1270" i="2" s="1"/>
  <c r="R1272" i="2" s="1"/>
  <c r="S1258" i="2"/>
  <c r="S1260" i="2" s="1"/>
  <c r="S1262" i="2" s="1"/>
  <c r="S1264" i="2" s="1"/>
  <c r="S1266" i="2" s="1"/>
  <c r="S1268" i="2" s="1"/>
  <c r="S1270" i="2" s="1"/>
  <c r="S1272" i="2" s="1"/>
  <c r="T1258" i="2"/>
  <c r="T1260" i="2" s="1"/>
  <c r="T1262" i="2" s="1"/>
  <c r="T1264" i="2" s="1"/>
  <c r="T1266" i="2" s="1"/>
  <c r="T1268" i="2" s="1"/>
  <c r="T1270" i="2" s="1"/>
  <c r="T1272" i="2" s="1"/>
  <c r="U1258" i="2"/>
  <c r="U1260" i="2" s="1"/>
  <c r="U1262" i="2" s="1"/>
  <c r="U1264" i="2" s="1"/>
  <c r="U1266" i="2" s="1"/>
  <c r="U1268" i="2" s="1"/>
  <c r="U1270" i="2" s="1"/>
  <c r="U1272" i="2" s="1"/>
  <c r="V1258" i="2"/>
  <c r="V1260" i="2" s="1"/>
  <c r="V1262" i="2" s="1"/>
  <c r="V1264" i="2" s="1"/>
  <c r="V1266" i="2" s="1"/>
  <c r="V1268" i="2" s="1"/>
  <c r="V1270" i="2" s="1"/>
  <c r="V1272" i="2" s="1"/>
  <c r="W1258" i="2"/>
  <c r="W1260" i="2" s="1"/>
  <c r="W1262" i="2" s="1"/>
  <c r="W1264" i="2" s="1"/>
  <c r="W1266" i="2" s="1"/>
  <c r="W1268" i="2" s="1"/>
  <c r="W1270" i="2" s="1"/>
  <c r="W1272" i="2" s="1"/>
  <c r="X1258" i="2"/>
  <c r="X1260" i="2" s="1"/>
  <c r="X1262" i="2" s="1"/>
  <c r="X1264" i="2" s="1"/>
  <c r="X1266" i="2" s="1"/>
  <c r="X1268" i="2" s="1"/>
  <c r="X1270" i="2" s="1"/>
  <c r="X1272" i="2" s="1"/>
  <c r="Y1258" i="2"/>
  <c r="Y1260" i="2" s="1"/>
  <c r="Y1262" i="2" s="1"/>
  <c r="Y1264" i="2" s="1"/>
  <c r="Y1266" i="2" s="1"/>
  <c r="Y1268" i="2" s="1"/>
  <c r="Y1270" i="2" s="1"/>
  <c r="Y1272" i="2" s="1"/>
  <c r="Z1258" i="2"/>
  <c r="Z1260" i="2" s="1"/>
  <c r="Z1262" i="2" s="1"/>
  <c r="Z1264" i="2" s="1"/>
  <c r="Z1266" i="2" s="1"/>
  <c r="Z1268" i="2" s="1"/>
  <c r="Z1270" i="2" s="1"/>
  <c r="Z1272" i="2" s="1"/>
  <c r="AA1258" i="2"/>
  <c r="AA1260" i="2" s="1"/>
  <c r="AA1262" i="2" s="1"/>
  <c r="AA1264" i="2" s="1"/>
  <c r="AA1266" i="2" s="1"/>
  <c r="AA1268" i="2" s="1"/>
  <c r="AA1270" i="2" s="1"/>
  <c r="AA1272" i="2" s="1"/>
  <c r="AB1258" i="2"/>
  <c r="AB1260" i="2" s="1"/>
  <c r="AB1262" i="2" s="1"/>
  <c r="AB1264" i="2" s="1"/>
  <c r="AB1266" i="2" s="1"/>
  <c r="AB1268" i="2" s="1"/>
  <c r="AB1270" i="2" s="1"/>
  <c r="AB1272" i="2" s="1"/>
  <c r="AC1258" i="2"/>
  <c r="AC1260" i="2" s="1"/>
  <c r="AC1262" i="2" s="1"/>
  <c r="AC1264" i="2" s="1"/>
  <c r="AC1266" i="2" s="1"/>
  <c r="AC1268" i="2" s="1"/>
  <c r="AC1270" i="2" s="1"/>
  <c r="AC1272" i="2" s="1"/>
  <c r="AD1258" i="2"/>
  <c r="AD1260" i="2" s="1"/>
  <c r="AD1262" i="2" s="1"/>
  <c r="AD1264" i="2" s="1"/>
  <c r="AD1266" i="2" s="1"/>
  <c r="AD1268" i="2" s="1"/>
  <c r="AD1270" i="2" s="1"/>
  <c r="AD1272" i="2" s="1"/>
  <c r="AE1258" i="2"/>
  <c r="AE1260" i="2" s="1"/>
  <c r="AE1262" i="2" s="1"/>
  <c r="AE1264" i="2" s="1"/>
  <c r="AE1266" i="2" s="1"/>
  <c r="AE1268" i="2" s="1"/>
  <c r="AE1270" i="2" s="1"/>
  <c r="AE1272" i="2" s="1"/>
  <c r="AF1258" i="2"/>
  <c r="AF1260" i="2" s="1"/>
  <c r="AF1262" i="2" s="1"/>
  <c r="AF1264" i="2" s="1"/>
  <c r="AF1266" i="2" s="1"/>
  <c r="AF1268" i="2" s="1"/>
  <c r="AF1270" i="2" s="1"/>
  <c r="AF1272" i="2" s="1"/>
  <c r="AG1258" i="2"/>
  <c r="AG1260" i="2" s="1"/>
  <c r="AG1262" i="2" s="1"/>
  <c r="AG1264" i="2" s="1"/>
  <c r="AG1266" i="2" s="1"/>
  <c r="AG1268" i="2" s="1"/>
  <c r="AG1270" i="2" s="1"/>
  <c r="AG1272" i="2" s="1"/>
  <c r="AH1258" i="2"/>
  <c r="AH1260" i="2" s="1"/>
  <c r="AH1262" i="2" s="1"/>
  <c r="AH1264" i="2" s="1"/>
  <c r="AH1266" i="2" s="1"/>
  <c r="AH1268" i="2" s="1"/>
  <c r="AH1270" i="2" s="1"/>
  <c r="AH1272" i="2" s="1"/>
  <c r="AI1258" i="2"/>
  <c r="AI1260" i="2" s="1"/>
  <c r="AI1262" i="2" s="1"/>
  <c r="AI1264" i="2" s="1"/>
  <c r="AI1266" i="2" s="1"/>
  <c r="AI1268" i="2" s="1"/>
  <c r="AI1270" i="2" s="1"/>
  <c r="AI1272" i="2" s="1"/>
  <c r="P1259" i="2"/>
  <c r="Q1259" i="2"/>
  <c r="R1259" i="2"/>
  <c r="S1259" i="2"/>
  <c r="T1259" i="2"/>
  <c r="U1259" i="2"/>
  <c r="V1259" i="2"/>
  <c r="W1259" i="2"/>
  <c r="X1259" i="2"/>
  <c r="Y1259" i="2"/>
  <c r="Z1259" i="2"/>
  <c r="AA1259" i="2"/>
  <c r="AB1259" i="2"/>
  <c r="AC1259" i="2"/>
  <c r="AD1259" i="2"/>
  <c r="AE1259" i="2"/>
  <c r="AF1259" i="2"/>
  <c r="AG1259" i="2"/>
  <c r="AH1259" i="2"/>
  <c r="AI1259" i="2"/>
  <c r="J1260" i="2"/>
  <c r="O1261" i="2"/>
  <c r="P1261" i="2"/>
  <c r="Q1261" i="2"/>
  <c r="R1261" i="2"/>
  <c r="S1261" i="2"/>
  <c r="T1261" i="2"/>
  <c r="U1261" i="2"/>
  <c r="V1261" i="2"/>
  <c r="W1261" i="2"/>
  <c r="X1261" i="2"/>
  <c r="Y1261" i="2"/>
  <c r="Z1261" i="2"/>
  <c r="AA1261" i="2"/>
  <c r="AB1261" i="2"/>
  <c r="AC1261" i="2"/>
  <c r="AD1261" i="2"/>
  <c r="AE1261" i="2"/>
  <c r="AF1261" i="2"/>
  <c r="AG1261" i="2"/>
  <c r="AH1261" i="2"/>
  <c r="AI1261" i="2"/>
  <c r="O1262" i="2"/>
  <c r="O1263" i="2"/>
  <c r="P1263" i="2"/>
  <c r="Q1263" i="2"/>
  <c r="R1263" i="2"/>
  <c r="S1263" i="2"/>
  <c r="T1263" i="2"/>
  <c r="U1263" i="2"/>
  <c r="V1263" i="2"/>
  <c r="W1263" i="2"/>
  <c r="X1263" i="2"/>
  <c r="Y1263" i="2"/>
  <c r="Z1263" i="2"/>
  <c r="AA1263" i="2"/>
  <c r="AB1263" i="2"/>
  <c r="AC1263" i="2"/>
  <c r="AD1263" i="2"/>
  <c r="AE1263" i="2"/>
  <c r="AF1263" i="2"/>
  <c r="AG1263" i="2"/>
  <c r="AH1263" i="2"/>
  <c r="AI1263" i="2"/>
  <c r="O1264" i="2"/>
  <c r="O1265" i="2"/>
  <c r="P1265" i="2"/>
  <c r="Q1265" i="2"/>
  <c r="R1265" i="2"/>
  <c r="S1265" i="2"/>
  <c r="T1265" i="2"/>
  <c r="U1265" i="2"/>
  <c r="V1265" i="2"/>
  <c r="W1265" i="2"/>
  <c r="X1265" i="2"/>
  <c r="Y1265" i="2"/>
  <c r="Z1265" i="2"/>
  <c r="AA1265" i="2"/>
  <c r="AB1265" i="2"/>
  <c r="AC1265" i="2"/>
  <c r="AD1265" i="2"/>
  <c r="AE1265" i="2"/>
  <c r="AF1265" i="2"/>
  <c r="AG1265" i="2"/>
  <c r="AH1265" i="2"/>
  <c r="AI1265" i="2"/>
  <c r="O1266" i="2"/>
  <c r="O1267" i="2"/>
  <c r="P1267" i="2"/>
  <c r="Q1267" i="2"/>
  <c r="R1267" i="2"/>
  <c r="S1267" i="2"/>
  <c r="T1267" i="2"/>
  <c r="U1267" i="2"/>
  <c r="V1267" i="2"/>
  <c r="W1267" i="2"/>
  <c r="X1267" i="2"/>
  <c r="Y1267" i="2"/>
  <c r="Z1267" i="2"/>
  <c r="AA1267" i="2"/>
  <c r="AB1267" i="2"/>
  <c r="AC1267" i="2"/>
  <c r="AD1267" i="2"/>
  <c r="AE1267" i="2"/>
  <c r="AF1267" i="2"/>
  <c r="AG1267" i="2"/>
  <c r="AH1267" i="2"/>
  <c r="AI1267" i="2"/>
  <c r="O1268" i="2"/>
  <c r="O1269" i="2"/>
  <c r="P1269" i="2"/>
  <c r="Q1269" i="2"/>
  <c r="R1269" i="2"/>
  <c r="S1269" i="2"/>
  <c r="T1269" i="2"/>
  <c r="U1269" i="2"/>
  <c r="V1269" i="2"/>
  <c r="W1269" i="2"/>
  <c r="X1269" i="2"/>
  <c r="Y1269" i="2"/>
  <c r="Z1269" i="2"/>
  <c r="AA1269" i="2"/>
  <c r="AB1269" i="2"/>
  <c r="AC1269" i="2"/>
  <c r="AD1269" i="2"/>
  <c r="AE1269" i="2"/>
  <c r="AF1269" i="2"/>
  <c r="AG1269" i="2"/>
  <c r="AH1269" i="2"/>
  <c r="AI1269" i="2"/>
  <c r="O1270" i="2"/>
  <c r="O1271" i="2"/>
  <c r="P1271" i="2"/>
  <c r="Q1271" i="2"/>
  <c r="R1271" i="2"/>
  <c r="S1271" i="2"/>
  <c r="T1271" i="2"/>
  <c r="U1271" i="2"/>
  <c r="V1271" i="2"/>
  <c r="W1271" i="2"/>
  <c r="X1271" i="2"/>
  <c r="Y1271" i="2"/>
  <c r="Z1271" i="2"/>
  <c r="AA1271" i="2"/>
  <c r="AB1271" i="2"/>
  <c r="AC1271" i="2"/>
  <c r="AD1271" i="2"/>
  <c r="AE1271" i="2"/>
  <c r="AF1271" i="2"/>
  <c r="AG1271" i="2"/>
  <c r="AH1271" i="2"/>
  <c r="AI1271" i="2"/>
  <c r="O1272" i="2"/>
  <c r="P1279" i="2"/>
  <c r="P1281" i="2" s="1"/>
  <c r="Q1279" i="2"/>
  <c r="Q1281" i="2" s="1"/>
  <c r="Q1283" i="2" s="1"/>
  <c r="Q1285" i="2" s="1"/>
  <c r="Q1287" i="2" s="1"/>
  <c r="Q1289" i="2" s="1"/>
  <c r="Q1291" i="2" s="1"/>
  <c r="Q1293" i="2" s="1"/>
  <c r="R1279" i="2"/>
  <c r="R1281" i="2" s="1"/>
  <c r="R1283" i="2" s="1"/>
  <c r="R1285" i="2" s="1"/>
  <c r="R1287" i="2" s="1"/>
  <c r="R1289" i="2" s="1"/>
  <c r="R1291" i="2" s="1"/>
  <c r="R1293" i="2" s="1"/>
  <c r="S1279" i="2"/>
  <c r="S1281" i="2" s="1"/>
  <c r="S1283" i="2" s="1"/>
  <c r="S1285" i="2" s="1"/>
  <c r="S1287" i="2" s="1"/>
  <c r="S1289" i="2" s="1"/>
  <c r="S1291" i="2" s="1"/>
  <c r="S1293" i="2" s="1"/>
  <c r="T1279" i="2"/>
  <c r="T1281" i="2" s="1"/>
  <c r="T1283" i="2" s="1"/>
  <c r="T1285" i="2" s="1"/>
  <c r="T1287" i="2" s="1"/>
  <c r="T1289" i="2" s="1"/>
  <c r="T1291" i="2" s="1"/>
  <c r="T1293" i="2" s="1"/>
  <c r="U1279" i="2"/>
  <c r="U1281" i="2" s="1"/>
  <c r="U1283" i="2" s="1"/>
  <c r="U1285" i="2" s="1"/>
  <c r="U1287" i="2" s="1"/>
  <c r="U1289" i="2" s="1"/>
  <c r="U1291" i="2" s="1"/>
  <c r="U1293" i="2" s="1"/>
  <c r="V1279" i="2"/>
  <c r="V1281" i="2" s="1"/>
  <c r="V1283" i="2" s="1"/>
  <c r="V1285" i="2" s="1"/>
  <c r="V1287" i="2" s="1"/>
  <c r="V1289" i="2" s="1"/>
  <c r="V1291" i="2" s="1"/>
  <c r="V1293" i="2" s="1"/>
  <c r="W1279" i="2"/>
  <c r="W1281" i="2" s="1"/>
  <c r="W1283" i="2" s="1"/>
  <c r="W1285" i="2" s="1"/>
  <c r="W1287" i="2" s="1"/>
  <c r="W1289" i="2" s="1"/>
  <c r="W1291" i="2" s="1"/>
  <c r="W1293" i="2" s="1"/>
  <c r="X1279" i="2"/>
  <c r="X1281" i="2" s="1"/>
  <c r="X1283" i="2" s="1"/>
  <c r="X1285" i="2" s="1"/>
  <c r="Y1279" i="2"/>
  <c r="Y1281" i="2" s="1"/>
  <c r="Y1283" i="2" s="1"/>
  <c r="Y1285" i="2" s="1"/>
  <c r="Y1287" i="2" s="1"/>
  <c r="Y1289" i="2" s="1"/>
  <c r="Y1291" i="2" s="1"/>
  <c r="Y1293" i="2" s="1"/>
  <c r="Z1279" i="2"/>
  <c r="Z1281" i="2" s="1"/>
  <c r="Z1283" i="2" s="1"/>
  <c r="Z1285" i="2" s="1"/>
  <c r="Z1287" i="2" s="1"/>
  <c r="Z1289" i="2" s="1"/>
  <c r="Z1291" i="2" s="1"/>
  <c r="Z1293" i="2" s="1"/>
  <c r="AA1279" i="2"/>
  <c r="AA1281" i="2" s="1"/>
  <c r="AA1283" i="2" s="1"/>
  <c r="AA1285" i="2" s="1"/>
  <c r="AA1287" i="2" s="1"/>
  <c r="AA1289" i="2" s="1"/>
  <c r="AA1291" i="2" s="1"/>
  <c r="AA1293" i="2" s="1"/>
  <c r="AB1279" i="2"/>
  <c r="AB1281" i="2" s="1"/>
  <c r="AB1283" i="2" s="1"/>
  <c r="AB1285" i="2" s="1"/>
  <c r="AB1287" i="2" s="1"/>
  <c r="AB1289" i="2" s="1"/>
  <c r="AB1291" i="2" s="1"/>
  <c r="AB1293" i="2" s="1"/>
  <c r="AC1279" i="2"/>
  <c r="AC1281" i="2" s="1"/>
  <c r="AC1283" i="2" s="1"/>
  <c r="AC1285" i="2" s="1"/>
  <c r="AC1287" i="2" s="1"/>
  <c r="AC1289" i="2" s="1"/>
  <c r="AC1291" i="2" s="1"/>
  <c r="AC1293" i="2" s="1"/>
  <c r="AD1279" i="2"/>
  <c r="AD1281" i="2" s="1"/>
  <c r="AD1283" i="2" s="1"/>
  <c r="AD1285" i="2" s="1"/>
  <c r="AD1287" i="2" s="1"/>
  <c r="AD1289" i="2" s="1"/>
  <c r="AD1291" i="2" s="1"/>
  <c r="AD1293" i="2" s="1"/>
  <c r="AE1279" i="2"/>
  <c r="AE1281" i="2" s="1"/>
  <c r="AE1283" i="2" s="1"/>
  <c r="AE1285" i="2" s="1"/>
  <c r="AE1287" i="2" s="1"/>
  <c r="AE1289" i="2" s="1"/>
  <c r="AE1291" i="2" s="1"/>
  <c r="AE1293" i="2" s="1"/>
  <c r="AF1279" i="2"/>
  <c r="AF1281" i="2" s="1"/>
  <c r="AF1283" i="2" s="1"/>
  <c r="AF1285" i="2" s="1"/>
  <c r="AF1287" i="2" s="1"/>
  <c r="AF1289" i="2" s="1"/>
  <c r="AF1291" i="2" s="1"/>
  <c r="AF1293" i="2" s="1"/>
  <c r="AG1279" i="2"/>
  <c r="AG1281" i="2" s="1"/>
  <c r="AG1283" i="2" s="1"/>
  <c r="AH1279" i="2"/>
  <c r="AH1281" i="2" s="1"/>
  <c r="AH1283" i="2" s="1"/>
  <c r="AH1285" i="2" s="1"/>
  <c r="AH1287" i="2" s="1"/>
  <c r="AH1289" i="2" s="1"/>
  <c r="AH1291" i="2" s="1"/>
  <c r="AH1293" i="2" s="1"/>
  <c r="AI1279" i="2"/>
  <c r="AI1281" i="2" s="1"/>
  <c r="AI1283" i="2" s="1"/>
  <c r="AI1285" i="2" s="1"/>
  <c r="AI1287" i="2" s="1"/>
  <c r="AI1289" i="2" s="1"/>
  <c r="AI1291" i="2" s="1"/>
  <c r="AI1293" i="2" s="1"/>
  <c r="P1280" i="2"/>
  <c r="Q1280" i="2"/>
  <c r="R1280" i="2"/>
  <c r="S1280" i="2"/>
  <c r="T1280" i="2"/>
  <c r="U1280" i="2"/>
  <c r="V1280" i="2"/>
  <c r="W1280" i="2"/>
  <c r="X1280" i="2"/>
  <c r="Y1280" i="2"/>
  <c r="Z1280" i="2"/>
  <c r="AA1280" i="2"/>
  <c r="AB1280" i="2"/>
  <c r="AC1280" i="2"/>
  <c r="AD1280" i="2"/>
  <c r="AE1280" i="2"/>
  <c r="AF1280" i="2"/>
  <c r="AG1280" i="2"/>
  <c r="AH1280" i="2"/>
  <c r="AI1280" i="2"/>
  <c r="J1281" i="2"/>
  <c r="O1282" i="2"/>
  <c r="P1282" i="2"/>
  <c r="Q1282" i="2"/>
  <c r="R1282" i="2"/>
  <c r="S1282" i="2"/>
  <c r="T1282" i="2"/>
  <c r="U1282" i="2"/>
  <c r="V1282" i="2"/>
  <c r="W1282" i="2"/>
  <c r="X1282" i="2"/>
  <c r="Y1282" i="2"/>
  <c r="Z1282" i="2"/>
  <c r="AA1282" i="2"/>
  <c r="AB1282" i="2"/>
  <c r="AC1282" i="2"/>
  <c r="AD1282" i="2"/>
  <c r="AE1282" i="2"/>
  <c r="AF1282" i="2"/>
  <c r="AG1282" i="2"/>
  <c r="AH1282" i="2"/>
  <c r="AI1282" i="2"/>
  <c r="O1283" i="2"/>
  <c r="O1284" i="2"/>
  <c r="P1284" i="2"/>
  <c r="Q1284" i="2"/>
  <c r="R1284" i="2"/>
  <c r="S1284" i="2"/>
  <c r="T1284" i="2"/>
  <c r="U1284" i="2"/>
  <c r="V1284" i="2"/>
  <c r="W1284" i="2"/>
  <c r="X1284" i="2"/>
  <c r="Y1284" i="2"/>
  <c r="Z1284" i="2"/>
  <c r="AA1284" i="2"/>
  <c r="AB1284" i="2"/>
  <c r="AC1284" i="2"/>
  <c r="AD1284" i="2"/>
  <c r="AE1284" i="2"/>
  <c r="AF1284" i="2"/>
  <c r="AG1284" i="2"/>
  <c r="AH1284" i="2"/>
  <c r="AI1284" i="2"/>
  <c r="O1285" i="2"/>
  <c r="AG1285" i="2"/>
  <c r="AG1287" i="2" s="1"/>
  <c r="AG1289" i="2" s="1"/>
  <c r="AG1291" i="2" s="1"/>
  <c r="AG1293" i="2" s="1"/>
  <c r="O1286" i="2"/>
  <c r="P1286" i="2"/>
  <c r="Q1286" i="2"/>
  <c r="R1286" i="2"/>
  <c r="S1286" i="2"/>
  <c r="T1286" i="2"/>
  <c r="U1286" i="2"/>
  <c r="V1286" i="2"/>
  <c r="W1286" i="2"/>
  <c r="X1286" i="2"/>
  <c r="Y1286" i="2"/>
  <c r="Z1286" i="2"/>
  <c r="AA1286" i="2"/>
  <c r="AB1286" i="2"/>
  <c r="AC1286" i="2"/>
  <c r="AD1286" i="2"/>
  <c r="AE1286" i="2"/>
  <c r="AF1286" i="2"/>
  <c r="AG1286" i="2"/>
  <c r="AH1286" i="2"/>
  <c r="AI1286" i="2"/>
  <c r="O1287" i="2"/>
  <c r="X1287" i="2"/>
  <c r="X1289" i="2" s="1"/>
  <c r="X1291" i="2" s="1"/>
  <c r="X1293" i="2" s="1"/>
  <c r="O1288" i="2"/>
  <c r="P1288" i="2"/>
  <c r="Q1288" i="2"/>
  <c r="R1288" i="2"/>
  <c r="S1288" i="2"/>
  <c r="T1288" i="2"/>
  <c r="U1288" i="2"/>
  <c r="V1288" i="2"/>
  <c r="W1288" i="2"/>
  <c r="X1288" i="2"/>
  <c r="Y1288" i="2"/>
  <c r="Z1288" i="2"/>
  <c r="AA1288" i="2"/>
  <c r="AB1288" i="2"/>
  <c r="AC1288" i="2"/>
  <c r="AD1288" i="2"/>
  <c r="AE1288" i="2"/>
  <c r="AF1288" i="2"/>
  <c r="AG1288" i="2"/>
  <c r="AH1288" i="2"/>
  <c r="AI1288" i="2"/>
  <c r="O1289" i="2"/>
  <c r="O1290" i="2"/>
  <c r="P1290" i="2"/>
  <c r="Q1290" i="2"/>
  <c r="R1290" i="2"/>
  <c r="S1290" i="2"/>
  <c r="T1290" i="2"/>
  <c r="U1290" i="2"/>
  <c r="V1290" i="2"/>
  <c r="W1290" i="2"/>
  <c r="X1290" i="2"/>
  <c r="Y1290" i="2"/>
  <c r="Z1290" i="2"/>
  <c r="AA1290" i="2"/>
  <c r="AB1290" i="2"/>
  <c r="AC1290" i="2"/>
  <c r="AD1290" i="2"/>
  <c r="AE1290" i="2"/>
  <c r="AF1290" i="2"/>
  <c r="AG1290" i="2"/>
  <c r="AH1290" i="2"/>
  <c r="AI1290" i="2"/>
  <c r="O1291" i="2"/>
  <c r="O1292" i="2"/>
  <c r="P1292" i="2"/>
  <c r="Q1292" i="2"/>
  <c r="R1292" i="2"/>
  <c r="S1292" i="2"/>
  <c r="T1292" i="2"/>
  <c r="U1292" i="2"/>
  <c r="V1292" i="2"/>
  <c r="W1292" i="2"/>
  <c r="X1292" i="2"/>
  <c r="Y1292" i="2"/>
  <c r="Z1292" i="2"/>
  <c r="AA1292" i="2"/>
  <c r="AB1292" i="2"/>
  <c r="AC1292" i="2"/>
  <c r="AD1292" i="2"/>
  <c r="AE1292" i="2"/>
  <c r="AF1292" i="2"/>
  <c r="AG1292" i="2"/>
  <c r="AH1292" i="2"/>
  <c r="AI1292" i="2"/>
  <c r="O1293" i="2"/>
  <c r="P1300" i="2"/>
  <c r="P1302" i="2" s="1"/>
  <c r="Q1300" i="2"/>
  <c r="R1300" i="2"/>
  <c r="S1300" i="2"/>
  <c r="S1302" i="2" s="1"/>
  <c r="T1300" i="2"/>
  <c r="T1302" i="2" s="1"/>
  <c r="T1304" i="2" s="1"/>
  <c r="T1306" i="2" s="1"/>
  <c r="T1308" i="2" s="1"/>
  <c r="T1310" i="2" s="1"/>
  <c r="T1312" i="2" s="1"/>
  <c r="T1314" i="2" s="1"/>
  <c r="U1300" i="2"/>
  <c r="U1302" i="2" s="1"/>
  <c r="U1304" i="2" s="1"/>
  <c r="U1306" i="2" s="1"/>
  <c r="U1308" i="2" s="1"/>
  <c r="U1310" i="2" s="1"/>
  <c r="U1312" i="2" s="1"/>
  <c r="U1314" i="2" s="1"/>
  <c r="V1300" i="2"/>
  <c r="V1302" i="2" s="1"/>
  <c r="V1304" i="2" s="1"/>
  <c r="V1306" i="2" s="1"/>
  <c r="V1308" i="2" s="1"/>
  <c r="V1310" i="2" s="1"/>
  <c r="V1312" i="2" s="1"/>
  <c r="V1314" i="2" s="1"/>
  <c r="W1300" i="2"/>
  <c r="W1302" i="2" s="1"/>
  <c r="W1304" i="2" s="1"/>
  <c r="W1306" i="2" s="1"/>
  <c r="W1308" i="2" s="1"/>
  <c r="W1310" i="2" s="1"/>
  <c r="W1312" i="2" s="1"/>
  <c r="W1314" i="2" s="1"/>
  <c r="X1300" i="2"/>
  <c r="X1302" i="2" s="1"/>
  <c r="X1304" i="2" s="1"/>
  <c r="X1306" i="2" s="1"/>
  <c r="X1308" i="2" s="1"/>
  <c r="X1310" i="2" s="1"/>
  <c r="X1312" i="2" s="1"/>
  <c r="X1314" i="2" s="1"/>
  <c r="Y1300" i="2"/>
  <c r="Y1302" i="2" s="1"/>
  <c r="Y1304" i="2" s="1"/>
  <c r="Y1306" i="2" s="1"/>
  <c r="Y1308" i="2" s="1"/>
  <c r="Y1310" i="2" s="1"/>
  <c r="Y1312" i="2" s="1"/>
  <c r="Y1314" i="2" s="1"/>
  <c r="Z1300" i="2"/>
  <c r="Z1302" i="2" s="1"/>
  <c r="Z1304" i="2" s="1"/>
  <c r="Z1306" i="2" s="1"/>
  <c r="Z1308" i="2" s="1"/>
  <c r="Z1310" i="2" s="1"/>
  <c r="Z1312" i="2" s="1"/>
  <c r="Z1314" i="2" s="1"/>
  <c r="AA1300" i="2"/>
  <c r="AA1302" i="2" s="1"/>
  <c r="AA1304" i="2" s="1"/>
  <c r="AA1306" i="2" s="1"/>
  <c r="AA1308" i="2" s="1"/>
  <c r="AA1310" i="2" s="1"/>
  <c r="AA1312" i="2" s="1"/>
  <c r="AA1314" i="2" s="1"/>
  <c r="AB1300" i="2"/>
  <c r="AB1302" i="2" s="1"/>
  <c r="AB1304" i="2" s="1"/>
  <c r="AB1306" i="2" s="1"/>
  <c r="AB1308" i="2" s="1"/>
  <c r="AB1310" i="2" s="1"/>
  <c r="AB1312" i="2" s="1"/>
  <c r="AB1314" i="2" s="1"/>
  <c r="AC1300" i="2"/>
  <c r="AC1302" i="2" s="1"/>
  <c r="AC1304" i="2" s="1"/>
  <c r="AC1306" i="2" s="1"/>
  <c r="AC1308" i="2" s="1"/>
  <c r="AC1310" i="2" s="1"/>
  <c r="AC1312" i="2" s="1"/>
  <c r="AC1314" i="2" s="1"/>
  <c r="AD1300" i="2"/>
  <c r="AD1302" i="2" s="1"/>
  <c r="AD1304" i="2" s="1"/>
  <c r="AD1306" i="2" s="1"/>
  <c r="AD1308" i="2" s="1"/>
  <c r="AD1310" i="2" s="1"/>
  <c r="AD1312" i="2" s="1"/>
  <c r="AD1314" i="2" s="1"/>
  <c r="AE1300" i="2"/>
  <c r="AE1302" i="2" s="1"/>
  <c r="AE1304" i="2" s="1"/>
  <c r="AE1306" i="2" s="1"/>
  <c r="AE1308" i="2" s="1"/>
  <c r="AE1310" i="2" s="1"/>
  <c r="AE1312" i="2" s="1"/>
  <c r="AE1314" i="2" s="1"/>
  <c r="AF1300" i="2"/>
  <c r="AF1302" i="2" s="1"/>
  <c r="AF1304" i="2" s="1"/>
  <c r="AF1306" i="2" s="1"/>
  <c r="AF1308" i="2" s="1"/>
  <c r="AF1310" i="2" s="1"/>
  <c r="AF1312" i="2" s="1"/>
  <c r="AF1314" i="2" s="1"/>
  <c r="AG1300" i="2"/>
  <c r="AG1302" i="2" s="1"/>
  <c r="AG1304" i="2" s="1"/>
  <c r="AG1306" i="2" s="1"/>
  <c r="AG1308" i="2" s="1"/>
  <c r="AG1310" i="2" s="1"/>
  <c r="AG1312" i="2" s="1"/>
  <c r="AG1314" i="2" s="1"/>
  <c r="AH1300" i="2"/>
  <c r="AH1302" i="2" s="1"/>
  <c r="AH1304" i="2" s="1"/>
  <c r="AH1306" i="2" s="1"/>
  <c r="AH1308" i="2" s="1"/>
  <c r="AH1310" i="2" s="1"/>
  <c r="AH1312" i="2" s="1"/>
  <c r="AH1314" i="2" s="1"/>
  <c r="AI1300" i="2"/>
  <c r="AI1302" i="2" s="1"/>
  <c r="AI1304" i="2" s="1"/>
  <c r="AI1306" i="2" s="1"/>
  <c r="AI1308" i="2" s="1"/>
  <c r="AI1310" i="2" s="1"/>
  <c r="AI1312" i="2" s="1"/>
  <c r="AI1314" i="2" s="1"/>
  <c r="P1301" i="2"/>
  <c r="Q1301" i="2"/>
  <c r="R1301" i="2"/>
  <c r="S1301" i="2"/>
  <c r="T1301" i="2"/>
  <c r="U1301" i="2"/>
  <c r="V1301" i="2"/>
  <c r="W1301" i="2"/>
  <c r="X1301" i="2"/>
  <c r="Y1301" i="2"/>
  <c r="Z1301" i="2"/>
  <c r="AA1301" i="2"/>
  <c r="AB1301" i="2"/>
  <c r="AC1301" i="2"/>
  <c r="AD1301" i="2"/>
  <c r="AE1301" i="2"/>
  <c r="AF1301" i="2"/>
  <c r="AG1301" i="2"/>
  <c r="AH1301" i="2"/>
  <c r="AI1301" i="2"/>
  <c r="J1302" i="2"/>
  <c r="Q1302" i="2"/>
  <c r="Q1304" i="2" s="1"/>
  <c r="Q1306" i="2" s="1"/>
  <c r="Q1308" i="2" s="1"/>
  <c r="Q1310" i="2" s="1"/>
  <c r="Q1312" i="2" s="1"/>
  <c r="Q1314" i="2" s="1"/>
  <c r="R1302" i="2"/>
  <c r="R1304" i="2" s="1"/>
  <c r="R1306" i="2" s="1"/>
  <c r="R1308" i="2" s="1"/>
  <c r="R1310" i="2" s="1"/>
  <c r="R1312" i="2" s="1"/>
  <c r="R1314" i="2" s="1"/>
  <c r="O1303" i="2"/>
  <c r="P1303" i="2"/>
  <c r="Q1303" i="2"/>
  <c r="R1303" i="2"/>
  <c r="S1303" i="2"/>
  <c r="T1303" i="2"/>
  <c r="U1303" i="2"/>
  <c r="V1303" i="2"/>
  <c r="W1303" i="2"/>
  <c r="X1303" i="2"/>
  <c r="Y1303" i="2"/>
  <c r="Z1303" i="2"/>
  <c r="AA1303" i="2"/>
  <c r="AB1303" i="2"/>
  <c r="AC1303" i="2"/>
  <c r="AD1303" i="2"/>
  <c r="AE1303" i="2"/>
  <c r="AF1303" i="2"/>
  <c r="AG1303" i="2"/>
  <c r="AH1303" i="2"/>
  <c r="AI1303" i="2"/>
  <c r="O1304" i="2"/>
  <c r="O1305" i="2"/>
  <c r="P1305" i="2"/>
  <c r="Q1305" i="2"/>
  <c r="R1305" i="2"/>
  <c r="S1305" i="2"/>
  <c r="T1305" i="2"/>
  <c r="U1305" i="2"/>
  <c r="V1305" i="2"/>
  <c r="W1305" i="2"/>
  <c r="X1305" i="2"/>
  <c r="Y1305" i="2"/>
  <c r="Z1305" i="2"/>
  <c r="AA1305" i="2"/>
  <c r="AB1305" i="2"/>
  <c r="AC1305" i="2"/>
  <c r="AD1305" i="2"/>
  <c r="AE1305" i="2"/>
  <c r="AF1305" i="2"/>
  <c r="AG1305" i="2"/>
  <c r="AH1305" i="2"/>
  <c r="AI1305" i="2"/>
  <c r="O1306" i="2"/>
  <c r="O1307" i="2"/>
  <c r="P1307" i="2"/>
  <c r="Q1307" i="2"/>
  <c r="R1307" i="2"/>
  <c r="S1307" i="2"/>
  <c r="T1307" i="2"/>
  <c r="U1307" i="2"/>
  <c r="V1307" i="2"/>
  <c r="W1307" i="2"/>
  <c r="X1307" i="2"/>
  <c r="Y1307" i="2"/>
  <c r="Z1307" i="2"/>
  <c r="AA1307" i="2"/>
  <c r="AB1307" i="2"/>
  <c r="AC1307" i="2"/>
  <c r="AD1307" i="2"/>
  <c r="AE1307" i="2"/>
  <c r="AF1307" i="2"/>
  <c r="AG1307" i="2"/>
  <c r="AH1307" i="2"/>
  <c r="AI1307" i="2"/>
  <c r="O1308" i="2"/>
  <c r="O1309" i="2"/>
  <c r="P1309" i="2"/>
  <c r="Q1309" i="2"/>
  <c r="R1309" i="2"/>
  <c r="S1309" i="2"/>
  <c r="T1309" i="2"/>
  <c r="U1309" i="2"/>
  <c r="V1309" i="2"/>
  <c r="W1309" i="2"/>
  <c r="X1309" i="2"/>
  <c r="Y1309" i="2"/>
  <c r="Z1309" i="2"/>
  <c r="AA1309" i="2"/>
  <c r="AB1309" i="2"/>
  <c r="AC1309" i="2"/>
  <c r="AD1309" i="2"/>
  <c r="AE1309" i="2"/>
  <c r="AF1309" i="2"/>
  <c r="AG1309" i="2"/>
  <c r="AH1309" i="2"/>
  <c r="AI1309" i="2"/>
  <c r="O1310" i="2"/>
  <c r="O1311" i="2"/>
  <c r="P1311" i="2"/>
  <c r="Q1311" i="2"/>
  <c r="R1311" i="2"/>
  <c r="S1311" i="2"/>
  <c r="T1311" i="2"/>
  <c r="U1311" i="2"/>
  <c r="V1311" i="2"/>
  <c r="W1311" i="2"/>
  <c r="X1311" i="2"/>
  <c r="Y1311" i="2"/>
  <c r="Z1311" i="2"/>
  <c r="AA1311" i="2"/>
  <c r="AB1311" i="2"/>
  <c r="AC1311" i="2"/>
  <c r="AD1311" i="2"/>
  <c r="AE1311" i="2"/>
  <c r="AF1311" i="2"/>
  <c r="AG1311" i="2"/>
  <c r="AH1311" i="2"/>
  <c r="AI1311" i="2"/>
  <c r="O1312" i="2"/>
  <c r="O1313" i="2"/>
  <c r="P1313" i="2"/>
  <c r="Q1313" i="2"/>
  <c r="R1313" i="2"/>
  <c r="S1313" i="2"/>
  <c r="T1313" i="2"/>
  <c r="U1313" i="2"/>
  <c r="V1313" i="2"/>
  <c r="W1313" i="2"/>
  <c r="X1313" i="2"/>
  <c r="Y1313" i="2"/>
  <c r="Z1313" i="2"/>
  <c r="AA1313" i="2"/>
  <c r="AB1313" i="2"/>
  <c r="AC1313" i="2"/>
  <c r="AD1313" i="2"/>
  <c r="AE1313" i="2"/>
  <c r="AF1313" i="2"/>
  <c r="AG1313" i="2"/>
  <c r="AH1313" i="2"/>
  <c r="AI1313" i="2"/>
  <c r="O1314" i="2"/>
  <c r="P1321" i="2"/>
  <c r="P1323" i="2" s="1"/>
  <c r="P1325" i="2" s="1"/>
  <c r="Q1321" i="2"/>
  <c r="Q1323" i="2" s="1"/>
  <c r="R1321" i="2"/>
  <c r="R1323" i="2" s="1"/>
  <c r="R1325" i="2" s="1"/>
  <c r="R1327" i="2" s="1"/>
  <c r="R1329" i="2" s="1"/>
  <c r="R1331" i="2" s="1"/>
  <c r="R1333" i="2" s="1"/>
  <c r="R1335" i="2" s="1"/>
  <c r="S1321" i="2"/>
  <c r="S1323" i="2" s="1"/>
  <c r="S1325" i="2" s="1"/>
  <c r="S1327" i="2" s="1"/>
  <c r="S1329" i="2" s="1"/>
  <c r="S1331" i="2" s="1"/>
  <c r="S1333" i="2" s="1"/>
  <c r="S1335" i="2" s="1"/>
  <c r="T1321" i="2"/>
  <c r="T1323" i="2" s="1"/>
  <c r="T1325" i="2" s="1"/>
  <c r="T1327" i="2" s="1"/>
  <c r="T1329" i="2" s="1"/>
  <c r="T1331" i="2" s="1"/>
  <c r="T1333" i="2" s="1"/>
  <c r="T1335" i="2" s="1"/>
  <c r="U1321" i="2"/>
  <c r="U1323" i="2" s="1"/>
  <c r="U1325" i="2" s="1"/>
  <c r="U1327" i="2" s="1"/>
  <c r="U1329" i="2" s="1"/>
  <c r="U1331" i="2" s="1"/>
  <c r="U1333" i="2" s="1"/>
  <c r="U1335" i="2" s="1"/>
  <c r="V1321" i="2"/>
  <c r="V1323" i="2" s="1"/>
  <c r="V1325" i="2" s="1"/>
  <c r="V1327" i="2" s="1"/>
  <c r="V1329" i="2" s="1"/>
  <c r="V1331" i="2" s="1"/>
  <c r="V1333" i="2" s="1"/>
  <c r="V1335" i="2" s="1"/>
  <c r="W1321" i="2"/>
  <c r="W1323" i="2" s="1"/>
  <c r="W1325" i="2" s="1"/>
  <c r="W1327" i="2" s="1"/>
  <c r="W1329" i="2" s="1"/>
  <c r="W1331" i="2" s="1"/>
  <c r="W1333" i="2" s="1"/>
  <c r="W1335" i="2" s="1"/>
  <c r="X1321" i="2"/>
  <c r="X1323" i="2" s="1"/>
  <c r="X1325" i="2" s="1"/>
  <c r="X1327" i="2" s="1"/>
  <c r="X1329" i="2" s="1"/>
  <c r="X1331" i="2" s="1"/>
  <c r="X1333" i="2" s="1"/>
  <c r="X1335" i="2" s="1"/>
  <c r="Y1321" i="2"/>
  <c r="Z1321" i="2"/>
  <c r="Z1323" i="2" s="1"/>
  <c r="Z1325" i="2" s="1"/>
  <c r="Z1327" i="2" s="1"/>
  <c r="Z1329" i="2" s="1"/>
  <c r="Z1331" i="2" s="1"/>
  <c r="Z1333" i="2" s="1"/>
  <c r="Z1335" i="2" s="1"/>
  <c r="AA1321" i="2"/>
  <c r="AA1323" i="2" s="1"/>
  <c r="AA1325" i="2" s="1"/>
  <c r="AA1327" i="2" s="1"/>
  <c r="AA1329" i="2" s="1"/>
  <c r="AA1331" i="2" s="1"/>
  <c r="AA1333" i="2" s="1"/>
  <c r="AA1335" i="2" s="1"/>
  <c r="AB1321" i="2"/>
  <c r="AB1323" i="2" s="1"/>
  <c r="AB1325" i="2" s="1"/>
  <c r="AB1327" i="2" s="1"/>
  <c r="AB1329" i="2" s="1"/>
  <c r="AB1331" i="2" s="1"/>
  <c r="AB1333" i="2" s="1"/>
  <c r="AB1335" i="2" s="1"/>
  <c r="AC1321" i="2"/>
  <c r="AC1323" i="2" s="1"/>
  <c r="AC1325" i="2" s="1"/>
  <c r="AC1327" i="2" s="1"/>
  <c r="AC1329" i="2" s="1"/>
  <c r="AC1331" i="2" s="1"/>
  <c r="AC1333" i="2" s="1"/>
  <c r="AC1335" i="2" s="1"/>
  <c r="AD1321" i="2"/>
  <c r="AD1323" i="2" s="1"/>
  <c r="AD1325" i="2" s="1"/>
  <c r="AD1327" i="2" s="1"/>
  <c r="AD1329" i="2" s="1"/>
  <c r="AD1331" i="2" s="1"/>
  <c r="AD1333" i="2" s="1"/>
  <c r="AD1335" i="2" s="1"/>
  <c r="AE1321" i="2"/>
  <c r="AE1323" i="2" s="1"/>
  <c r="AE1325" i="2" s="1"/>
  <c r="AE1327" i="2" s="1"/>
  <c r="AE1329" i="2" s="1"/>
  <c r="AE1331" i="2" s="1"/>
  <c r="AE1333" i="2" s="1"/>
  <c r="AE1335" i="2" s="1"/>
  <c r="AF1321" i="2"/>
  <c r="AF1323" i="2" s="1"/>
  <c r="AF1325" i="2" s="1"/>
  <c r="AF1327" i="2" s="1"/>
  <c r="AF1329" i="2" s="1"/>
  <c r="AF1331" i="2" s="1"/>
  <c r="AF1333" i="2" s="1"/>
  <c r="AF1335" i="2" s="1"/>
  <c r="AG1321" i="2"/>
  <c r="AG1323" i="2" s="1"/>
  <c r="AG1325" i="2" s="1"/>
  <c r="AG1327" i="2" s="1"/>
  <c r="AG1329" i="2" s="1"/>
  <c r="AG1331" i="2" s="1"/>
  <c r="AG1333" i="2" s="1"/>
  <c r="AG1335" i="2" s="1"/>
  <c r="AH1321" i="2"/>
  <c r="AH1323" i="2" s="1"/>
  <c r="AH1325" i="2" s="1"/>
  <c r="AH1327" i="2" s="1"/>
  <c r="AH1329" i="2" s="1"/>
  <c r="AH1331" i="2" s="1"/>
  <c r="AH1333" i="2" s="1"/>
  <c r="AH1335" i="2" s="1"/>
  <c r="AI1321" i="2"/>
  <c r="AI1323" i="2" s="1"/>
  <c r="AI1325" i="2" s="1"/>
  <c r="AI1327" i="2" s="1"/>
  <c r="AI1329" i="2" s="1"/>
  <c r="AI1331" i="2" s="1"/>
  <c r="AI1333" i="2" s="1"/>
  <c r="AI1335" i="2" s="1"/>
  <c r="P1322" i="2"/>
  <c r="Q1322" i="2"/>
  <c r="R1322" i="2"/>
  <c r="S1322" i="2"/>
  <c r="T1322" i="2"/>
  <c r="U1322" i="2"/>
  <c r="V1322" i="2"/>
  <c r="W1322" i="2"/>
  <c r="X1322" i="2"/>
  <c r="Y1322" i="2"/>
  <c r="Z1322" i="2"/>
  <c r="AA1322" i="2"/>
  <c r="AB1322" i="2"/>
  <c r="AC1322" i="2"/>
  <c r="AD1322" i="2"/>
  <c r="AE1322" i="2"/>
  <c r="AF1322" i="2"/>
  <c r="AG1322" i="2"/>
  <c r="AH1322" i="2"/>
  <c r="AI1322" i="2"/>
  <c r="J1323" i="2"/>
  <c r="Y1323" i="2"/>
  <c r="Y1325" i="2" s="1"/>
  <c r="Y1327" i="2" s="1"/>
  <c r="Y1329" i="2" s="1"/>
  <c r="Y1331" i="2" s="1"/>
  <c r="Y1333" i="2" s="1"/>
  <c r="Y1335" i="2" s="1"/>
  <c r="O1324" i="2"/>
  <c r="P1324" i="2"/>
  <c r="Q1324" i="2"/>
  <c r="R1324" i="2"/>
  <c r="S1324" i="2"/>
  <c r="T1324" i="2"/>
  <c r="U1324" i="2"/>
  <c r="V1324" i="2"/>
  <c r="W1324" i="2"/>
  <c r="X1324" i="2"/>
  <c r="Y1324" i="2"/>
  <c r="Z1324" i="2"/>
  <c r="AA1324" i="2"/>
  <c r="AB1324" i="2"/>
  <c r="AC1324" i="2"/>
  <c r="AD1324" i="2"/>
  <c r="AE1324" i="2"/>
  <c r="AF1324" i="2"/>
  <c r="AG1324" i="2"/>
  <c r="AH1324" i="2"/>
  <c r="AI1324" i="2"/>
  <c r="O1325" i="2"/>
  <c r="O1326" i="2"/>
  <c r="P1326" i="2"/>
  <c r="Q1326" i="2"/>
  <c r="R1326" i="2"/>
  <c r="S1326" i="2"/>
  <c r="T1326" i="2"/>
  <c r="U1326" i="2"/>
  <c r="V1326" i="2"/>
  <c r="W1326" i="2"/>
  <c r="X1326" i="2"/>
  <c r="Y1326" i="2"/>
  <c r="Z1326" i="2"/>
  <c r="AA1326" i="2"/>
  <c r="AB1326" i="2"/>
  <c r="AC1326" i="2"/>
  <c r="AD1326" i="2"/>
  <c r="AE1326" i="2"/>
  <c r="AF1326" i="2"/>
  <c r="AG1326" i="2"/>
  <c r="AH1326" i="2"/>
  <c r="AI1326" i="2"/>
  <c r="O1327" i="2"/>
  <c r="O1328" i="2"/>
  <c r="P1328" i="2"/>
  <c r="Q1328" i="2"/>
  <c r="R1328" i="2"/>
  <c r="S1328" i="2"/>
  <c r="T1328" i="2"/>
  <c r="U1328" i="2"/>
  <c r="V1328" i="2"/>
  <c r="W1328" i="2"/>
  <c r="X1328" i="2"/>
  <c r="Y1328" i="2"/>
  <c r="Z1328" i="2"/>
  <c r="AA1328" i="2"/>
  <c r="AB1328" i="2"/>
  <c r="AC1328" i="2"/>
  <c r="AD1328" i="2"/>
  <c r="AE1328" i="2"/>
  <c r="AF1328" i="2"/>
  <c r="AG1328" i="2"/>
  <c r="AH1328" i="2"/>
  <c r="AI1328" i="2"/>
  <c r="O1329" i="2"/>
  <c r="O1330" i="2"/>
  <c r="P1330" i="2"/>
  <c r="Q1330" i="2"/>
  <c r="R1330" i="2"/>
  <c r="S1330" i="2"/>
  <c r="T1330" i="2"/>
  <c r="U1330" i="2"/>
  <c r="V1330" i="2"/>
  <c r="W1330" i="2"/>
  <c r="X1330" i="2"/>
  <c r="Y1330" i="2"/>
  <c r="Z1330" i="2"/>
  <c r="AA1330" i="2"/>
  <c r="AB1330" i="2"/>
  <c r="AC1330" i="2"/>
  <c r="AD1330" i="2"/>
  <c r="AE1330" i="2"/>
  <c r="AF1330" i="2"/>
  <c r="AG1330" i="2"/>
  <c r="AH1330" i="2"/>
  <c r="AI1330" i="2"/>
  <c r="O1331" i="2"/>
  <c r="O1332" i="2"/>
  <c r="P1332" i="2"/>
  <c r="Q1332" i="2"/>
  <c r="R1332" i="2"/>
  <c r="S1332" i="2"/>
  <c r="T1332" i="2"/>
  <c r="U1332" i="2"/>
  <c r="V1332" i="2"/>
  <c r="W1332" i="2"/>
  <c r="X1332" i="2"/>
  <c r="Y1332" i="2"/>
  <c r="Z1332" i="2"/>
  <c r="AA1332" i="2"/>
  <c r="AB1332" i="2"/>
  <c r="AC1332" i="2"/>
  <c r="AD1332" i="2"/>
  <c r="AE1332" i="2"/>
  <c r="AF1332" i="2"/>
  <c r="AG1332" i="2"/>
  <c r="AH1332" i="2"/>
  <c r="AI1332" i="2"/>
  <c r="O1333" i="2"/>
  <c r="O1334" i="2"/>
  <c r="P1334" i="2"/>
  <c r="Q1334" i="2"/>
  <c r="R1334" i="2"/>
  <c r="S1334" i="2"/>
  <c r="T1334" i="2"/>
  <c r="U1334" i="2"/>
  <c r="V1334" i="2"/>
  <c r="W1334" i="2"/>
  <c r="X1334" i="2"/>
  <c r="Y1334" i="2"/>
  <c r="Z1334" i="2"/>
  <c r="AA1334" i="2"/>
  <c r="AB1334" i="2"/>
  <c r="AC1334" i="2"/>
  <c r="AD1334" i="2"/>
  <c r="AE1334" i="2"/>
  <c r="AF1334" i="2"/>
  <c r="AG1334" i="2"/>
  <c r="AH1334" i="2"/>
  <c r="AI1334" i="2"/>
  <c r="O1335" i="2"/>
  <c r="P1342" i="2"/>
  <c r="P1344" i="2" s="1"/>
  <c r="Q1342" i="2"/>
  <c r="Q1344" i="2" s="1"/>
  <c r="Q1346" i="2" s="1"/>
  <c r="Q1348" i="2" s="1"/>
  <c r="Q1350" i="2" s="1"/>
  <c r="Q1352" i="2" s="1"/>
  <c r="Q1354" i="2" s="1"/>
  <c r="Q1356" i="2" s="1"/>
  <c r="R1342" i="2"/>
  <c r="R1344" i="2" s="1"/>
  <c r="R1346" i="2" s="1"/>
  <c r="R1348" i="2" s="1"/>
  <c r="R1350" i="2" s="1"/>
  <c r="R1352" i="2" s="1"/>
  <c r="R1354" i="2" s="1"/>
  <c r="R1356" i="2" s="1"/>
  <c r="S1342" i="2"/>
  <c r="S1344" i="2" s="1"/>
  <c r="S1346" i="2" s="1"/>
  <c r="S1348" i="2" s="1"/>
  <c r="S1350" i="2" s="1"/>
  <c r="S1352" i="2" s="1"/>
  <c r="S1354" i="2" s="1"/>
  <c r="S1356" i="2" s="1"/>
  <c r="T1342" i="2"/>
  <c r="T1344" i="2" s="1"/>
  <c r="T1346" i="2" s="1"/>
  <c r="T1348" i="2" s="1"/>
  <c r="T1350" i="2" s="1"/>
  <c r="T1352" i="2" s="1"/>
  <c r="T1354" i="2" s="1"/>
  <c r="T1356" i="2" s="1"/>
  <c r="U1342" i="2"/>
  <c r="U1344" i="2" s="1"/>
  <c r="U1346" i="2" s="1"/>
  <c r="U1348" i="2" s="1"/>
  <c r="U1350" i="2" s="1"/>
  <c r="U1352" i="2" s="1"/>
  <c r="U1354" i="2" s="1"/>
  <c r="U1356" i="2" s="1"/>
  <c r="V1342" i="2"/>
  <c r="V1344" i="2" s="1"/>
  <c r="V1346" i="2" s="1"/>
  <c r="V1348" i="2" s="1"/>
  <c r="V1350" i="2" s="1"/>
  <c r="V1352" i="2" s="1"/>
  <c r="V1354" i="2" s="1"/>
  <c r="V1356" i="2" s="1"/>
  <c r="W1342" i="2"/>
  <c r="W1344" i="2" s="1"/>
  <c r="W1346" i="2" s="1"/>
  <c r="W1348" i="2" s="1"/>
  <c r="W1350" i="2" s="1"/>
  <c r="W1352" i="2" s="1"/>
  <c r="W1354" i="2" s="1"/>
  <c r="W1356" i="2" s="1"/>
  <c r="X1342" i="2"/>
  <c r="X1344" i="2" s="1"/>
  <c r="X1346" i="2" s="1"/>
  <c r="X1348" i="2" s="1"/>
  <c r="X1350" i="2" s="1"/>
  <c r="X1352" i="2" s="1"/>
  <c r="X1354" i="2" s="1"/>
  <c r="X1356" i="2" s="1"/>
  <c r="Y1342" i="2"/>
  <c r="Y1344" i="2" s="1"/>
  <c r="Y1346" i="2" s="1"/>
  <c r="Y1348" i="2" s="1"/>
  <c r="Y1350" i="2" s="1"/>
  <c r="Y1352" i="2" s="1"/>
  <c r="Y1354" i="2" s="1"/>
  <c r="Y1356" i="2" s="1"/>
  <c r="Z1342" i="2"/>
  <c r="Z1344" i="2" s="1"/>
  <c r="Z1346" i="2" s="1"/>
  <c r="Z1348" i="2" s="1"/>
  <c r="Z1350" i="2" s="1"/>
  <c r="Z1352" i="2" s="1"/>
  <c r="Z1354" i="2" s="1"/>
  <c r="Z1356" i="2" s="1"/>
  <c r="AA1342" i="2"/>
  <c r="AA1344" i="2" s="1"/>
  <c r="AA1346" i="2" s="1"/>
  <c r="AA1348" i="2" s="1"/>
  <c r="AA1350" i="2" s="1"/>
  <c r="AA1352" i="2" s="1"/>
  <c r="AA1354" i="2" s="1"/>
  <c r="AA1356" i="2" s="1"/>
  <c r="AB1342" i="2"/>
  <c r="AB1344" i="2" s="1"/>
  <c r="AB1346" i="2" s="1"/>
  <c r="AB1348" i="2" s="1"/>
  <c r="AB1350" i="2" s="1"/>
  <c r="AB1352" i="2" s="1"/>
  <c r="AB1354" i="2" s="1"/>
  <c r="AB1356" i="2" s="1"/>
  <c r="AC1342" i="2"/>
  <c r="AC1344" i="2" s="1"/>
  <c r="AC1346" i="2" s="1"/>
  <c r="AC1348" i="2" s="1"/>
  <c r="AC1350" i="2" s="1"/>
  <c r="AC1352" i="2" s="1"/>
  <c r="AC1354" i="2" s="1"/>
  <c r="AC1356" i="2" s="1"/>
  <c r="AD1342" i="2"/>
  <c r="AD1344" i="2" s="1"/>
  <c r="AD1346" i="2" s="1"/>
  <c r="AD1348" i="2" s="1"/>
  <c r="AD1350" i="2" s="1"/>
  <c r="AD1352" i="2" s="1"/>
  <c r="AD1354" i="2" s="1"/>
  <c r="AD1356" i="2" s="1"/>
  <c r="AE1342" i="2"/>
  <c r="AE1344" i="2" s="1"/>
  <c r="AE1346" i="2" s="1"/>
  <c r="AE1348" i="2" s="1"/>
  <c r="AE1350" i="2" s="1"/>
  <c r="AE1352" i="2" s="1"/>
  <c r="AE1354" i="2" s="1"/>
  <c r="AE1356" i="2" s="1"/>
  <c r="AF1342" i="2"/>
  <c r="AF1344" i="2" s="1"/>
  <c r="AF1346" i="2" s="1"/>
  <c r="AF1348" i="2" s="1"/>
  <c r="AF1350" i="2" s="1"/>
  <c r="AF1352" i="2" s="1"/>
  <c r="AF1354" i="2" s="1"/>
  <c r="AF1356" i="2" s="1"/>
  <c r="AG1342" i="2"/>
  <c r="AG1344" i="2" s="1"/>
  <c r="AG1346" i="2" s="1"/>
  <c r="AG1348" i="2" s="1"/>
  <c r="AG1350" i="2" s="1"/>
  <c r="AG1352" i="2" s="1"/>
  <c r="AG1354" i="2" s="1"/>
  <c r="AG1356" i="2" s="1"/>
  <c r="AH1342" i="2"/>
  <c r="AH1344" i="2" s="1"/>
  <c r="AH1346" i="2" s="1"/>
  <c r="AH1348" i="2" s="1"/>
  <c r="AH1350" i="2" s="1"/>
  <c r="AH1352" i="2" s="1"/>
  <c r="AH1354" i="2" s="1"/>
  <c r="AH1356" i="2" s="1"/>
  <c r="AI1342" i="2"/>
  <c r="AI1344" i="2" s="1"/>
  <c r="AI1346" i="2" s="1"/>
  <c r="AI1348" i="2" s="1"/>
  <c r="AI1350" i="2" s="1"/>
  <c r="AI1352" i="2" s="1"/>
  <c r="AI1354" i="2" s="1"/>
  <c r="AI1356" i="2" s="1"/>
  <c r="P1343" i="2"/>
  <c r="Q1343" i="2"/>
  <c r="R1343" i="2"/>
  <c r="S1343" i="2"/>
  <c r="T1343" i="2"/>
  <c r="U1343" i="2"/>
  <c r="V1343" i="2"/>
  <c r="W1343" i="2"/>
  <c r="X1343" i="2"/>
  <c r="Y1343" i="2"/>
  <c r="Z1343" i="2"/>
  <c r="AA1343" i="2"/>
  <c r="AB1343" i="2"/>
  <c r="AC1343" i="2"/>
  <c r="AD1343" i="2"/>
  <c r="AE1343" i="2"/>
  <c r="AF1343" i="2"/>
  <c r="AG1343" i="2"/>
  <c r="AH1343" i="2"/>
  <c r="AI1343" i="2"/>
  <c r="J1344" i="2"/>
  <c r="O1345" i="2"/>
  <c r="P1345" i="2"/>
  <c r="Q1345" i="2"/>
  <c r="R1345" i="2"/>
  <c r="S1345" i="2"/>
  <c r="T1345" i="2"/>
  <c r="U1345" i="2"/>
  <c r="V1345" i="2"/>
  <c r="W1345" i="2"/>
  <c r="X1345" i="2"/>
  <c r="Y1345" i="2"/>
  <c r="Z1345" i="2"/>
  <c r="AA1345" i="2"/>
  <c r="AB1345" i="2"/>
  <c r="AC1345" i="2"/>
  <c r="AD1345" i="2"/>
  <c r="AE1345" i="2"/>
  <c r="AF1345" i="2"/>
  <c r="AG1345" i="2"/>
  <c r="AH1345" i="2"/>
  <c r="AI1345" i="2"/>
  <c r="O1346" i="2"/>
  <c r="O1347" i="2"/>
  <c r="P1347" i="2"/>
  <c r="Q1347" i="2"/>
  <c r="R1347" i="2"/>
  <c r="S1347" i="2"/>
  <c r="T1347" i="2"/>
  <c r="U1347" i="2"/>
  <c r="V1347" i="2"/>
  <c r="W1347" i="2"/>
  <c r="X1347" i="2"/>
  <c r="Y1347" i="2"/>
  <c r="Z1347" i="2"/>
  <c r="AA1347" i="2"/>
  <c r="AB1347" i="2"/>
  <c r="AC1347" i="2"/>
  <c r="AD1347" i="2"/>
  <c r="AE1347" i="2"/>
  <c r="AF1347" i="2"/>
  <c r="AG1347" i="2"/>
  <c r="AH1347" i="2"/>
  <c r="AI1347" i="2"/>
  <c r="O1348" i="2"/>
  <c r="O1349" i="2"/>
  <c r="P1349" i="2"/>
  <c r="Q1349" i="2"/>
  <c r="R1349" i="2"/>
  <c r="S1349" i="2"/>
  <c r="T1349" i="2"/>
  <c r="U1349" i="2"/>
  <c r="V1349" i="2"/>
  <c r="W1349" i="2"/>
  <c r="X1349" i="2"/>
  <c r="Y1349" i="2"/>
  <c r="Z1349" i="2"/>
  <c r="AA1349" i="2"/>
  <c r="AB1349" i="2"/>
  <c r="AC1349" i="2"/>
  <c r="AD1349" i="2"/>
  <c r="AE1349" i="2"/>
  <c r="AF1349" i="2"/>
  <c r="AG1349" i="2"/>
  <c r="AH1349" i="2"/>
  <c r="AI1349" i="2"/>
  <c r="O1350" i="2"/>
  <c r="O1351" i="2"/>
  <c r="P1351" i="2"/>
  <c r="Q1351" i="2"/>
  <c r="R1351" i="2"/>
  <c r="S1351" i="2"/>
  <c r="T1351" i="2"/>
  <c r="U1351" i="2"/>
  <c r="V1351" i="2"/>
  <c r="W1351" i="2"/>
  <c r="X1351" i="2"/>
  <c r="Y1351" i="2"/>
  <c r="Z1351" i="2"/>
  <c r="AA1351" i="2"/>
  <c r="AB1351" i="2"/>
  <c r="AC1351" i="2"/>
  <c r="AD1351" i="2"/>
  <c r="AE1351" i="2"/>
  <c r="AF1351" i="2"/>
  <c r="AG1351" i="2"/>
  <c r="AH1351" i="2"/>
  <c r="AI1351" i="2"/>
  <c r="O1352" i="2"/>
  <c r="O1353" i="2"/>
  <c r="P1353" i="2"/>
  <c r="Q1353" i="2"/>
  <c r="R1353" i="2"/>
  <c r="S1353" i="2"/>
  <c r="T1353" i="2"/>
  <c r="U1353" i="2"/>
  <c r="V1353" i="2"/>
  <c r="W1353" i="2"/>
  <c r="X1353" i="2"/>
  <c r="Y1353" i="2"/>
  <c r="Z1353" i="2"/>
  <c r="AA1353" i="2"/>
  <c r="AB1353" i="2"/>
  <c r="AC1353" i="2"/>
  <c r="AD1353" i="2"/>
  <c r="AE1353" i="2"/>
  <c r="AF1353" i="2"/>
  <c r="AG1353" i="2"/>
  <c r="AH1353" i="2"/>
  <c r="AI1353" i="2"/>
  <c r="O1354" i="2"/>
  <c r="O1355" i="2"/>
  <c r="P1355" i="2"/>
  <c r="Q1355" i="2"/>
  <c r="R1355" i="2"/>
  <c r="S1355" i="2"/>
  <c r="T1355" i="2"/>
  <c r="U1355" i="2"/>
  <c r="V1355" i="2"/>
  <c r="W1355" i="2"/>
  <c r="X1355" i="2"/>
  <c r="Y1355" i="2"/>
  <c r="Z1355" i="2"/>
  <c r="AA1355" i="2"/>
  <c r="AB1355" i="2"/>
  <c r="AC1355" i="2"/>
  <c r="AD1355" i="2"/>
  <c r="AE1355" i="2"/>
  <c r="AF1355" i="2"/>
  <c r="AG1355" i="2"/>
  <c r="AH1355" i="2"/>
  <c r="AI1355" i="2"/>
  <c r="O1356" i="2"/>
  <c r="P1363" i="2"/>
  <c r="P1365" i="2" s="1"/>
  <c r="Q1363" i="2"/>
  <c r="Q1365" i="2" s="1"/>
  <c r="Q1367" i="2" s="1"/>
  <c r="Q1369" i="2" s="1"/>
  <c r="Q1371" i="2" s="1"/>
  <c r="Q1373" i="2" s="1"/>
  <c r="Q1375" i="2" s="1"/>
  <c r="Q1377" i="2" s="1"/>
  <c r="R1363" i="2"/>
  <c r="R1365" i="2" s="1"/>
  <c r="R1367" i="2" s="1"/>
  <c r="R1369" i="2" s="1"/>
  <c r="R1371" i="2" s="1"/>
  <c r="R1373" i="2" s="1"/>
  <c r="R1375" i="2" s="1"/>
  <c r="R1377" i="2" s="1"/>
  <c r="S1363" i="2"/>
  <c r="S1365" i="2" s="1"/>
  <c r="T1363" i="2"/>
  <c r="T1365" i="2" s="1"/>
  <c r="T1367" i="2" s="1"/>
  <c r="T1369" i="2" s="1"/>
  <c r="T1371" i="2" s="1"/>
  <c r="T1373" i="2" s="1"/>
  <c r="T1375" i="2" s="1"/>
  <c r="T1377" i="2" s="1"/>
  <c r="U1363" i="2"/>
  <c r="U1365" i="2" s="1"/>
  <c r="U1367" i="2" s="1"/>
  <c r="U1369" i="2" s="1"/>
  <c r="U1371" i="2" s="1"/>
  <c r="U1373" i="2" s="1"/>
  <c r="U1375" i="2" s="1"/>
  <c r="U1377" i="2" s="1"/>
  <c r="V1363" i="2"/>
  <c r="V1365" i="2" s="1"/>
  <c r="V1367" i="2" s="1"/>
  <c r="V1369" i="2" s="1"/>
  <c r="V1371" i="2" s="1"/>
  <c r="V1373" i="2" s="1"/>
  <c r="V1375" i="2" s="1"/>
  <c r="V1377" i="2" s="1"/>
  <c r="W1363" i="2"/>
  <c r="W1365" i="2" s="1"/>
  <c r="W1367" i="2" s="1"/>
  <c r="W1369" i="2" s="1"/>
  <c r="W1371" i="2" s="1"/>
  <c r="W1373" i="2" s="1"/>
  <c r="W1375" i="2" s="1"/>
  <c r="W1377" i="2" s="1"/>
  <c r="X1363" i="2"/>
  <c r="X1365" i="2" s="1"/>
  <c r="X1367" i="2" s="1"/>
  <c r="X1369" i="2" s="1"/>
  <c r="X1371" i="2" s="1"/>
  <c r="X1373" i="2" s="1"/>
  <c r="X1375" i="2" s="1"/>
  <c r="X1377" i="2" s="1"/>
  <c r="Y1363" i="2"/>
  <c r="Y1365" i="2" s="1"/>
  <c r="Y1367" i="2" s="1"/>
  <c r="Y1369" i="2" s="1"/>
  <c r="Y1371" i="2" s="1"/>
  <c r="Y1373" i="2" s="1"/>
  <c r="Y1375" i="2" s="1"/>
  <c r="Y1377" i="2" s="1"/>
  <c r="Z1363" i="2"/>
  <c r="Z1365" i="2" s="1"/>
  <c r="Z1367" i="2" s="1"/>
  <c r="Z1369" i="2" s="1"/>
  <c r="Z1371" i="2" s="1"/>
  <c r="Z1373" i="2" s="1"/>
  <c r="Z1375" i="2" s="1"/>
  <c r="Z1377" i="2" s="1"/>
  <c r="AA1363" i="2"/>
  <c r="AA1365" i="2" s="1"/>
  <c r="AA1367" i="2" s="1"/>
  <c r="AA1369" i="2" s="1"/>
  <c r="AA1371" i="2" s="1"/>
  <c r="AA1373" i="2" s="1"/>
  <c r="AA1375" i="2" s="1"/>
  <c r="AA1377" i="2" s="1"/>
  <c r="AB1363" i="2"/>
  <c r="AB1365" i="2" s="1"/>
  <c r="AB1367" i="2" s="1"/>
  <c r="AB1369" i="2" s="1"/>
  <c r="AB1371" i="2" s="1"/>
  <c r="AB1373" i="2" s="1"/>
  <c r="AB1375" i="2" s="1"/>
  <c r="AB1377" i="2" s="1"/>
  <c r="AC1363" i="2"/>
  <c r="AC1365" i="2" s="1"/>
  <c r="AC1367" i="2" s="1"/>
  <c r="AC1369" i="2" s="1"/>
  <c r="AC1371" i="2" s="1"/>
  <c r="AC1373" i="2" s="1"/>
  <c r="AC1375" i="2" s="1"/>
  <c r="AC1377" i="2" s="1"/>
  <c r="AD1363" i="2"/>
  <c r="AD1365" i="2" s="1"/>
  <c r="AD1367" i="2" s="1"/>
  <c r="AD1369" i="2" s="1"/>
  <c r="AD1371" i="2" s="1"/>
  <c r="AD1373" i="2" s="1"/>
  <c r="AD1375" i="2" s="1"/>
  <c r="AD1377" i="2" s="1"/>
  <c r="AE1363" i="2"/>
  <c r="AE1365" i="2" s="1"/>
  <c r="AE1367" i="2" s="1"/>
  <c r="AE1369" i="2" s="1"/>
  <c r="AE1371" i="2" s="1"/>
  <c r="AE1373" i="2" s="1"/>
  <c r="AE1375" i="2" s="1"/>
  <c r="AE1377" i="2" s="1"/>
  <c r="AF1363" i="2"/>
  <c r="AF1365" i="2" s="1"/>
  <c r="AF1367" i="2" s="1"/>
  <c r="AF1369" i="2" s="1"/>
  <c r="AF1371" i="2" s="1"/>
  <c r="AF1373" i="2" s="1"/>
  <c r="AF1375" i="2" s="1"/>
  <c r="AF1377" i="2" s="1"/>
  <c r="AG1363" i="2"/>
  <c r="AG1365" i="2" s="1"/>
  <c r="AG1367" i="2" s="1"/>
  <c r="AG1369" i="2" s="1"/>
  <c r="AG1371" i="2" s="1"/>
  <c r="AG1373" i="2" s="1"/>
  <c r="AG1375" i="2" s="1"/>
  <c r="AG1377" i="2" s="1"/>
  <c r="AH1363" i="2"/>
  <c r="AH1365" i="2" s="1"/>
  <c r="AH1367" i="2" s="1"/>
  <c r="AH1369" i="2" s="1"/>
  <c r="AH1371" i="2" s="1"/>
  <c r="AH1373" i="2" s="1"/>
  <c r="AH1375" i="2" s="1"/>
  <c r="AH1377" i="2" s="1"/>
  <c r="AI1363" i="2"/>
  <c r="AI1365" i="2" s="1"/>
  <c r="AI1367" i="2" s="1"/>
  <c r="AI1369" i="2" s="1"/>
  <c r="AI1371" i="2" s="1"/>
  <c r="AI1373" i="2" s="1"/>
  <c r="AI1375" i="2" s="1"/>
  <c r="AI1377" i="2" s="1"/>
  <c r="P1364" i="2"/>
  <c r="Q1364" i="2"/>
  <c r="R1364" i="2"/>
  <c r="S1364" i="2"/>
  <c r="T1364" i="2"/>
  <c r="U1364" i="2"/>
  <c r="V1364" i="2"/>
  <c r="W1364" i="2"/>
  <c r="X1364" i="2"/>
  <c r="Y1364" i="2"/>
  <c r="Z1364" i="2"/>
  <c r="AA1364" i="2"/>
  <c r="AB1364" i="2"/>
  <c r="AC1364" i="2"/>
  <c r="AD1364" i="2"/>
  <c r="AE1364" i="2"/>
  <c r="AF1364" i="2"/>
  <c r="AG1364" i="2"/>
  <c r="AH1364" i="2"/>
  <c r="AI1364" i="2"/>
  <c r="J1365" i="2"/>
  <c r="O1366" i="2"/>
  <c r="P1366" i="2"/>
  <c r="Q1366" i="2"/>
  <c r="R1366" i="2"/>
  <c r="S1366" i="2"/>
  <c r="T1366" i="2"/>
  <c r="U1366" i="2"/>
  <c r="V1366" i="2"/>
  <c r="W1366" i="2"/>
  <c r="X1366" i="2"/>
  <c r="Y1366" i="2"/>
  <c r="Z1366" i="2"/>
  <c r="AA1366" i="2"/>
  <c r="AB1366" i="2"/>
  <c r="AC1366" i="2"/>
  <c r="AD1366" i="2"/>
  <c r="AE1366" i="2"/>
  <c r="AF1366" i="2"/>
  <c r="AG1366" i="2"/>
  <c r="AH1366" i="2"/>
  <c r="AI1366" i="2"/>
  <c r="O1367" i="2"/>
  <c r="O1368" i="2"/>
  <c r="P1368" i="2"/>
  <c r="Q1368" i="2"/>
  <c r="R1368" i="2"/>
  <c r="S1368" i="2"/>
  <c r="T1368" i="2"/>
  <c r="U1368" i="2"/>
  <c r="V1368" i="2"/>
  <c r="W1368" i="2"/>
  <c r="X1368" i="2"/>
  <c r="Y1368" i="2"/>
  <c r="Z1368" i="2"/>
  <c r="AA1368" i="2"/>
  <c r="AB1368" i="2"/>
  <c r="AC1368" i="2"/>
  <c r="AD1368" i="2"/>
  <c r="AE1368" i="2"/>
  <c r="AF1368" i="2"/>
  <c r="AG1368" i="2"/>
  <c r="AH1368" i="2"/>
  <c r="AI1368" i="2"/>
  <c r="O1369" i="2"/>
  <c r="O1370" i="2"/>
  <c r="P1370" i="2"/>
  <c r="Q1370" i="2"/>
  <c r="R1370" i="2"/>
  <c r="S1370" i="2"/>
  <c r="T1370" i="2"/>
  <c r="U1370" i="2"/>
  <c r="V1370" i="2"/>
  <c r="W1370" i="2"/>
  <c r="X1370" i="2"/>
  <c r="Y1370" i="2"/>
  <c r="Z1370" i="2"/>
  <c r="AA1370" i="2"/>
  <c r="AB1370" i="2"/>
  <c r="AC1370" i="2"/>
  <c r="AD1370" i="2"/>
  <c r="AE1370" i="2"/>
  <c r="AF1370" i="2"/>
  <c r="AG1370" i="2"/>
  <c r="AH1370" i="2"/>
  <c r="AI1370" i="2"/>
  <c r="O1371" i="2"/>
  <c r="O1372" i="2"/>
  <c r="P1372" i="2"/>
  <c r="Q1372" i="2"/>
  <c r="R1372" i="2"/>
  <c r="S1372" i="2"/>
  <c r="T1372" i="2"/>
  <c r="U1372" i="2"/>
  <c r="V1372" i="2"/>
  <c r="W1372" i="2"/>
  <c r="X1372" i="2"/>
  <c r="Y1372" i="2"/>
  <c r="Z1372" i="2"/>
  <c r="AA1372" i="2"/>
  <c r="AB1372" i="2"/>
  <c r="AC1372" i="2"/>
  <c r="AD1372" i="2"/>
  <c r="AE1372" i="2"/>
  <c r="AF1372" i="2"/>
  <c r="AG1372" i="2"/>
  <c r="AH1372" i="2"/>
  <c r="AI1372" i="2"/>
  <c r="O1373" i="2"/>
  <c r="O1374" i="2"/>
  <c r="P1374" i="2"/>
  <c r="Q1374" i="2"/>
  <c r="R1374" i="2"/>
  <c r="S1374" i="2"/>
  <c r="T1374" i="2"/>
  <c r="U1374" i="2"/>
  <c r="V1374" i="2"/>
  <c r="W1374" i="2"/>
  <c r="X1374" i="2"/>
  <c r="Y1374" i="2"/>
  <c r="Z1374" i="2"/>
  <c r="AA1374" i="2"/>
  <c r="AB1374" i="2"/>
  <c r="AC1374" i="2"/>
  <c r="AD1374" i="2"/>
  <c r="AE1374" i="2"/>
  <c r="AF1374" i="2"/>
  <c r="AG1374" i="2"/>
  <c r="AH1374" i="2"/>
  <c r="AI1374" i="2"/>
  <c r="O1375" i="2"/>
  <c r="O1376" i="2"/>
  <c r="P1376" i="2"/>
  <c r="Q1376" i="2"/>
  <c r="R1376" i="2"/>
  <c r="S1376" i="2"/>
  <c r="T1376" i="2"/>
  <c r="U1376" i="2"/>
  <c r="V1376" i="2"/>
  <c r="W1376" i="2"/>
  <c r="X1376" i="2"/>
  <c r="Y1376" i="2"/>
  <c r="Z1376" i="2"/>
  <c r="AA1376" i="2"/>
  <c r="AB1376" i="2"/>
  <c r="AC1376" i="2"/>
  <c r="AD1376" i="2"/>
  <c r="AE1376" i="2"/>
  <c r="AF1376" i="2"/>
  <c r="AG1376" i="2"/>
  <c r="AH1376" i="2"/>
  <c r="AI1376" i="2"/>
  <c r="O1377" i="2"/>
  <c r="P1384" i="2"/>
  <c r="P1386" i="2" s="1"/>
  <c r="Q1384" i="2"/>
  <c r="R1384" i="2"/>
  <c r="S1384" i="2"/>
  <c r="S1386" i="2" s="1"/>
  <c r="T1384" i="2"/>
  <c r="T1386" i="2" s="1"/>
  <c r="T1388" i="2" s="1"/>
  <c r="T1390" i="2" s="1"/>
  <c r="T1392" i="2" s="1"/>
  <c r="T1394" i="2" s="1"/>
  <c r="T1396" i="2" s="1"/>
  <c r="T1398" i="2" s="1"/>
  <c r="U1384" i="2"/>
  <c r="U1386" i="2" s="1"/>
  <c r="U1388" i="2" s="1"/>
  <c r="U1390" i="2" s="1"/>
  <c r="U1392" i="2" s="1"/>
  <c r="U1394" i="2" s="1"/>
  <c r="U1396" i="2" s="1"/>
  <c r="U1398" i="2" s="1"/>
  <c r="V1384" i="2"/>
  <c r="V1386" i="2" s="1"/>
  <c r="V1388" i="2" s="1"/>
  <c r="V1390" i="2" s="1"/>
  <c r="V1392" i="2" s="1"/>
  <c r="V1394" i="2" s="1"/>
  <c r="V1396" i="2" s="1"/>
  <c r="V1398" i="2" s="1"/>
  <c r="W1384" i="2"/>
  <c r="W1386" i="2" s="1"/>
  <c r="W1388" i="2" s="1"/>
  <c r="W1390" i="2" s="1"/>
  <c r="W1392" i="2" s="1"/>
  <c r="W1394" i="2" s="1"/>
  <c r="W1396" i="2" s="1"/>
  <c r="W1398" i="2" s="1"/>
  <c r="X1384" i="2"/>
  <c r="X1386" i="2" s="1"/>
  <c r="X1388" i="2" s="1"/>
  <c r="X1390" i="2" s="1"/>
  <c r="X1392" i="2" s="1"/>
  <c r="X1394" i="2" s="1"/>
  <c r="X1396" i="2" s="1"/>
  <c r="X1398" i="2" s="1"/>
  <c r="Y1384" i="2"/>
  <c r="Y1386" i="2" s="1"/>
  <c r="Y1388" i="2" s="1"/>
  <c r="Y1390" i="2" s="1"/>
  <c r="Y1392" i="2" s="1"/>
  <c r="Y1394" i="2" s="1"/>
  <c r="Y1396" i="2" s="1"/>
  <c r="Y1398" i="2" s="1"/>
  <c r="Z1384" i="2"/>
  <c r="Z1386" i="2" s="1"/>
  <c r="Z1388" i="2" s="1"/>
  <c r="Z1390" i="2" s="1"/>
  <c r="Z1392" i="2" s="1"/>
  <c r="Z1394" i="2" s="1"/>
  <c r="Z1396" i="2" s="1"/>
  <c r="Z1398" i="2" s="1"/>
  <c r="AA1384" i="2"/>
  <c r="AA1386" i="2" s="1"/>
  <c r="AA1388" i="2" s="1"/>
  <c r="AA1390" i="2" s="1"/>
  <c r="AA1392" i="2" s="1"/>
  <c r="AA1394" i="2" s="1"/>
  <c r="AA1396" i="2" s="1"/>
  <c r="AA1398" i="2" s="1"/>
  <c r="AB1384" i="2"/>
  <c r="AB1386" i="2" s="1"/>
  <c r="AB1388" i="2" s="1"/>
  <c r="AB1390" i="2" s="1"/>
  <c r="AB1392" i="2" s="1"/>
  <c r="AB1394" i="2" s="1"/>
  <c r="AB1396" i="2" s="1"/>
  <c r="AB1398" i="2" s="1"/>
  <c r="AC1384" i="2"/>
  <c r="AC1386" i="2" s="1"/>
  <c r="AC1388" i="2" s="1"/>
  <c r="AC1390" i="2" s="1"/>
  <c r="AC1392" i="2" s="1"/>
  <c r="AC1394" i="2" s="1"/>
  <c r="AC1396" i="2" s="1"/>
  <c r="AC1398" i="2" s="1"/>
  <c r="AD1384" i="2"/>
  <c r="AD1386" i="2" s="1"/>
  <c r="AD1388" i="2" s="1"/>
  <c r="AD1390" i="2" s="1"/>
  <c r="AD1392" i="2" s="1"/>
  <c r="AD1394" i="2" s="1"/>
  <c r="AD1396" i="2" s="1"/>
  <c r="AD1398" i="2" s="1"/>
  <c r="AE1384" i="2"/>
  <c r="AE1386" i="2" s="1"/>
  <c r="AE1388" i="2" s="1"/>
  <c r="AE1390" i="2" s="1"/>
  <c r="AE1392" i="2" s="1"/>
  <c r="AE1394" i="2" s="1"/>
  <c r="AE1396" i="2" s="1"/>
  <c r="AE1398" i="2" s="1"/>
  <c r="AF1384" i="2"/>
  <c r="AF1386" i="2" s="1"/>
  <c r="AF1388" i="2" s="1"/>
  <c r="AF1390" i="2" s="1"/>
  <c r="AF1392" i="2" s="1"/>
  <c r="AF1394" i="2" s="1"/>
  <c r="AF1396" i="2" s="1"/>
  <c r="AF1398" i="2" s="1"/>
  <c r="AG1384" i="2"/>
  <c r="AG1386" i="2" s="1"/>
  <c r="AG1388" i="2" s="1"/>
  <c r="AG1390" i="2" s="1"/>
  <c r="AG1392" i="2" s="1"/>
  <c r="AG1394" i="2" s="1"/>
  <c r="AG1396" i="2" s="1"/>
  <c r="AG1398" i="2" s="1"/>
  <c r="AH1384" i="2"/>
  <c r="AH1386" i="2" s="1"/>
  <c r="AH1388" i="2" s="1"/>
  <c r="AH1390" i="2" s="1"/>
  <c r="AH1392" i="2" s="1"/>
  <c r="AH1394" i="2" s="1"/>
  <c r="AH1396" i="2" s="1"/>
  <c r="AH1398" i="2" s="1"/>
  <c r="AI1384" i="2"/>
  <c r="AI1386" i="2" s="1"/>
  <c r="AI1388" i="2" s="1"/>
  <c r="AI1390" i="2" s="1"/>
  <c r="AI1392" i="2" s="1"/>
  <c r="AI1394" i="2" s="1"/>
  <c r="AI1396" i="2" s="1"/>
  <c r="AI1398" i="2" s="1"/>
  <c r="P1385" i="2"/>
  <c r="Q1385" i="2"/>
  <c r="R1385" i="2"/>
  <c r="S1385" i="2"/>
  <c r="T1385" i="2"/>
  <c r="U1385" i="2"/>
  <c r="V1385" i="2"/>
  <c r="W1385" i="2"/>
  <c r="X1385" i="2"/>
  <c r="Y1385" i="2"/>
  <c r="Z1385" i="2"/>
  <c r="AA1385" i="2"/>
  <c r="AB1385" i="2"/>
  <c r="AC1385" i="2"/>
  <c r="AD1385" i="2"/>
  <c r="AE1385" i="2"/>
  <c r="AF1385" i="2"/>
  <c r="AG1385" i="2"/>
  <c r="AH1385" i="2"/>
  <c r="AI1385" i="2"/>
  <c r="J1386" i="2"/>
  <c r="Q1386" i="2"/>
  <c r="Q1388" i="2" s="1"/>
  <c r="Q1390" i="2" s="1"/>
  <c r="Q1392" i="2" s="1"/>
  <c r="Q1394" i="2" s="1"/>
  <c r="Q1396" i="2" s="1"/>
  <c r="Q1398" i="2" s="1"/>
  <c r="R1386" i="2"/>
  <c r="R1388" i="2" s="1"/>
  <c r="R1390" i="2" s="1"/>
  <c r="R1392" i="2" s="1"/>
  <c r="R1394" i="2" s="1"/>
  <c r="R1396" i="2" s="1"/>
  <c r="R1398" i="2" s="1"/>
  <c r="O1387" i="2"/>
  <c r="P1387" i="2"/>
  <c r="Q1387" i="2"/>
  <c r="R1387" i="2"/>
  <c r="S1387" i="2"/>
  <c r="T1387" i="2"/>
  <c r="U1387" i="2"/>
  <c r="V1387" i="2"/>
  <c r="W1387" i="2"/>
  <c r="X1387" i="2"/>
  <c r="Y1387" i="2"/>
  <c r="Z1387" i="2"/>
  <c r="AA1387" i="2"/>
  <c r="AB1387" i="2"/>
  <c r="AC1387" i="2"/>
  <c r="AD1387" i="2"/>
  <c r="AE1387" i="2"/>
  <c r="AF1387" i="2"/>
  <c r="AG1387" i="2"/>
  <c r="AH1387" i="2"/>
  <c r="AI1387" i="2"/>
  <c r="O1388" i="2"/>
  <c r="O1389" i="2"/>
  <c r="P1389" i="2"/>
  <c r="Q1389" i="2"/>
  <c r="R1389" i="2"/>
  <c r="S1389" i="2"/>
  <c r="T1389" i="2"/>
  <c r="U1389" i="2"/>
  <c r="V1389" i="2"/>
  <c r="W1389" i="2"/>
  <c r="X1389" i="2"/>
  <c r="Y1389" i="2"/>
  <c r="Z1389" i="2"/>
  <c r="AA1389" i="2"/>
  <c r="AB1389" i="2"/>
  <c r="AC1389" i="2"/>
  <c r="AD1389" i="2"/>
  <c r="AE1389" i="2"/>
  <c r="AF1389" i="2"/>
  <c r="AG1389" i="2"/>
  <c r="AH1389" i="2"/>
  <c r="AI1389" i="2"/>
  <c r="O1390" i="2"/>
  <c r="O1391" i="2"/>
  <c r="P1391" i="2"/>
  <c r="Q1391" i="2"/>
  <c r="R1391" i="2"/>
  <c r="S1391" i="2"/>
  <c r="T1391" i="2"/>
  <c r="U1391" i="2"/>
  <c r="V1391" i="2"/>
  <c r="W1391" i="2"/>
  <c r="X1391" i="2"/>
  <c r="Y1391" i="2"/>
  <c r="Z1391" i="2"/>
  <c r="AA1391" i="2"/>
  <c r="AB1391" i="2"/>
  <c r="AC1391" i="2"/>
  <c r="AD1391" i="2"/>
  <c r="AE1391" i="2"/>
  <c r="AF1391" i="2"/>
  <c r="AG1391" i="2"/>
  <c r="AH1391" i="2"/>
  <c r="AI1391" i="2"/>
  <c r="O1392" i="2"/>
  <c r="O1393" i="2"/>
  <c r="P1393" i="2"/>
  <c r="Q1393" i="2"/>
  <c r="R1393" i="2"/>
  <c r="S1393" i="2"/>
  <c r="T1393" i="2"/>
  <c r="U1393" i="2"/>
  <c r="V1393" i="2"/>
  <c r="W1393" i="2"/>
  <c r="X1393" i="2"/>
  <c r="Y1393" i="2"/>
  <c r="Z1393" i="2"/>
  <c r="AA1393" i="2"/>
  <c r="AB1393" i="2"/>
  <c r="AC1393" i="2"/>
  <c r="AD1393" i="2"/>
  <c r="AE1393" i="2"/>
  <c r="AF1393" i="2"/>
  <c r="AG1393" i="2"/>
  <c r="AH1393" i="2"/>
  <c r="AI1393" i="2"/>
  <c r="O1394" i="2"/>
  <c r="O1395" i="2"/>
  <c r="P1395" i="2"/>
  <c r="Q1395" i="2"/>
  <c r="R1395" i="2"/>
  <c r="S1395" i="2"/>
  <c r="T1395" i="2"/>
  <c r="U1395" i="2"/>
  <c r="V1395" i="2"/>
  <c r="W1395" i="2"/>
  <c r="X1395" i="2"/>
  <c r="Y1395" i="2"/>
  <c r="Z1395" i="2"/>
  <c r="AA1395" i="2"/>
  <c r="AB1395" i="2"/>
  <c r="AC1395" i="2"/>
  <c r="AD1395" i="2"/>
  <c r="AE1395" i="2"/>
  <c r="AF1395" i="2"/>
  <c r="AG1395" i="2"/>
  <c r="AH1395" i="2"/>
  <c r="AI1395" i="2"/>
  <c r="O1396" i="2"/>
  <c r="O1397" i="2"/>
  <c r="P1397" i="2"/>
  <c r="Q1397" i="2"/>
  <c r="R1397" i="2"/>
  <c r="S1397" i="2"/>
  <c r="T1397" i="2"/>
  <c r="U1397" i="2"/>
  <c r="V1397" i="2"/>
  <c r="W1397" i="2"/>
  <c r="X1397" i="2"/>
  <c r="Y1397" i="2"/>
  <c r="Z1397" i="2"/>
  <c r="AA1397" i="2"/>
  <c r="AB1397" i="2"/>
  <c r="AC1397" i="2"/>
  <c r="AD1397" i="2"/>
  <c r="AE1397" i="2"/>
  <c r="AF1397" i="2"/>
  <c r="AG1397" i="2"/>
  <c r="AH1397" i="2"/>
  <c r="AI1397" i="2"/>
  <c r="O1398" i="2"/>
  <c r="P1405" i="2"/>
  <c r="P1407" i="2" s="1"/>
  <c r="P1409" i="2" s="1"/>
  <c r="Q1405" i="2"/>
  <c r="Q1407" i="2" s="1"/>
  <c r="R1405" i="2"/>
  <c r="R1407" i="2" s="1"/>
  <c r="R1409" i="2" s="1"/>
  <c r="R1411" i="2" s="1"/>
  <c r="R1413" i="2" s="1"/>
  <c r="R1415" i="2" s="1"/>
  <c r="R1417" i="2" s="1"/>
  <c r="R1419" i="2" s="1"/>
  <c r="S1405" i="2"/>
  <c r="S1407" i="2" s="1"/>
  <c r="S1409" i="2" s="1"/>
  <c r="S1411" i="2" s="1"/>
  <c r="S1413" i="2" s="1"/>
  <c r="S1415" i="2" s="1"/>
  <c r="S1417" i="2" s="1"/>
  <c r="S1419" i="2" s="1"/>
  <c r="T1405" i="2"/>
  <c r="T1407" i="2" s="1"/>
  <c r="T1409" i="2" s="1"/>
  <c r="T1411" i="2" s="1"/>
  <c r="T1413" i="2" s="1"/>
  <c r="T1415" i="2" s="1"/>
  <c r="T1417" i="2" s="1"/>
  <c r="T1419" i="2" s="1"/>
  <c r="U1405" i="2"/>
  <c r="U1407" i="2" s="1"/>
  <c r="U1409" i="2" s="1"/>
  <c r="U1411" i="2" s="1"/>
  <c r="U1413" i="2" s="1"/>
  <c r="U1415" i="2" s="1"/>
  <c r="U1417" i="2" s="1"/>
  <c r="U1419" i="2" s="1"/>
  <c r="V1405" i="2"/>
  <c r="V1407" i="2" s="1"/>
  <c r="V1409" i="2" s="1"/>
  <c r="V1411" i="2" s="1"/>
  <c r="V1413" i="2" s="1"/>
  <c r="V1415" i="2" s="1"/>
  <c r="V1417" i="2" s="1"/>
  <c r="V1419" i="2" s="1"/>
  <c r="W1405" i="2"/>
  <c r="W1407" i="2" s="1"/>
  <c r="W1409" i="2" s="1"/>
  <c r="W1411" i="2" s="1"/>
  <c r="W1413" i="2" s="1"/>
  <c r="W1415" i="2" s="1"/>
  <c r="W1417" i="2" s="1"/>
  <c r="W1419" i="2" s="1"/>
  <c r="X1405" i="2"/>
  <c r="X1407" i="2" s="1"/>
  <c r="X1409" i="2" s="1"/>
  <c r="X1411" i="2" s="1"/>
  <c r="X1413" i="2" s="1"/>
  <c r="X1415" i="2" s="1"/>
  <c r="X1417" i="2" s="1"/>
  <c r="X1419" i="2" s="1"/>
  <c r="Y1405" i="2"/>
  <c r="Z1405" i="2"/>
  <c r="Z1407" i="2" s="1"/>
  <c r="Z1409" i="2" s="1"/>
  <c r="Z1411" i="2" s="1"/>
  <c r="Z1413" i="2" s="1"/>
  <c r="Z1415" i="2" s="1"/>
  <c r="Z1417" i="2" s="1"/>
  <c r="Z1419" i="2" s="1"/>
  <c r="AA1405" i="2"/>
  <c r="AA1407" i="2" s="1"/>
  <c r="AA1409" i="2" s="1"/>
  <c r="AA1411" i="2" s="1"/>
  <c r="AA1413" i="2" s="1"/>
  <c r="AA1415" i="2" s="1"/>
  <c r="AA1417" i="2" s="1"/>
  <c r="AA1419" i="2" s="1"/>
  <c r="AB1405" i="2"/>
  <c r="AB1407" i="2" s="1"/>
  <c r="AB1409" i="2" s="1"/>
  <c r="AB1411" i="2" s="1"/>
  <c r="AB1413" i="2" s="1"/>
  <c r="AB1415" i="2" s="1"/>
  <c r="AB1417" i="2" s="1"/>
  <c r="AB1419" i="2" s="1"/>
  <c r="AC1405" i="2"/>
  <c r="AC1407" i="2" s="1"/>
  <c r="AC1409" i="2" s="1"/>
  <c r="AC1411" i="2" s="1"/>
  <c r="AC1413" i="2" s="1"/>
  <c r="AC1415" i="2" s="1"/>
  <c r="AC1417" i="2" s="1"/>
  <c r="AC1419" i="2" s="1"/>
  <c r="AD1405" i="2"/>
  <c r="AD1407" i="2" s="1"/>
  <c r="AD1409" i="2" s="1"/>
  <c r="AD1411" i="2" s="1"/>
  <c r="AD1413" i="2" s="1"/>
  <c r="AD1415" i="2" s="1"/>
  <c r="AD1417" i="2" s="1"/>
  <c r="AD1419" i="2" s="1"/>
  <c r="AE1405" i="2"/>
  <c r="AE1407" i="2" s="1"/>
  <c r="AE1409" i="2" s="1"/>
  <c r="AE1411" i="2" s="1"/>
  <c r="AE1413" i="2" s="1"/>
  <c r="AE1415" i="2" s="1"/>
  <c r="AE1417" i="2" s="1"/>
  <c r="AE1419" i="2" s="1"/>
  <c r="AF1405" i="2"/>
  <c r="AF1407" i="2" s="1"/>
  <c r="AF1409" i="2" s="1"/>
  <c r="AF1411" i="2" s="1"/>
  <c r="AF1413" i="2" s="1"/>
  <c r="AF1415" i="2" s="1"/>
  <c r="AF1417" i="2" s="1"/>
  <c r="AF1419" i="2" s="1"/>
  <c r="AG1405" i="2"/>
  <c r="AG1407" i="2" s="1"/>
  <c r="AG1409" i="2" s="1"/>
  <c r="AG1411" i="2" s="1"/>
  <c r="AG1413" i="2" s="1"/>
  <c r="AG1415" i="2" s="1"/>
  <c r="AG1417" i="2" s="1"/>
  <c r="AG1419" i="2" s="1"/>
  <c r="AH1405" i="2"/>
  <c r="AH1407" i="2" s="1"/>
  <c r="AH1409" i="2" s="1"/>
  <c r="AH1411" i="2" s="1"/>
  <c r="AH1413" i="2" s="1"/>
  <c r="AH1415" i="2" s="1"/>
  <c r="AH1417" i="2" s="1"/>
  <c r="AH1419" i="2" s="1"/>
  <c r="AI1405" i="2"/>
  <c r="AI1407" i="2" s="1"/>
  <c r="AI1409" i="2" s="1"/>
  <c r="AI1411" i="2" s="1"/>
  <c r="AI1413" i="2" s="1"/>
  <c r="AI1415" i="2" s="1"/>
  <c r="AI1417" i="2" s="1"/>
  <c r="AI1419" i="2" s="1"/>
  <c r="P1406" i="2"/>
  <c r="Q1406" i="2"/>
  <c r="R1406" i="2"/>
  <c r="S1406" i="2"/>
  <c r="T1406" i="2"/>
  <c r="U1406" i="2"/>
  <c r="V1406" i="2"/>
  <c r="W1406" i="2"/>
  <c r="X1406" i="2"/>
  <c r="Y1406" i="2"/>
  <c r="Z1406" i="2"/>
  <c r="AA1406" i="2"/>
  <c r="AB1406" i="2"/>
  <c r="AC1406" i="2"/>
  <c r="AD1406" i="2"/>
  <c r="AE1406" i="2"/>
  <c r="AF1406" i="2"/>
  <c r="AG1406" i="2"/>
  <c r="AH1406" i="2"/>
  <c r="AI1406" i="2"/>
  <c r="J1407" i="2"/>
  <c r="Y1407" i="2"/>
  <c r="Y1409" i="2" s="1"/>
  <c r="Y1411" i="2" s="1"/>
  <c r="Y1413" i="2" s="1"/>
  <c r="Y1415" i="2" s="1"/>
  <c r="Y1417" i="2" s="1"/>
  <c r="Y1419" i="2" s="1"/>
  <c r="O1408" i="2"/>
  <c r="P1408" i="2"/>
  <c r="Q1408" i="2"/>
  <c r="R1408" i="2"/>
  <c r="S1408" i="2"/>
  <c r="T1408" i="2"/>
  <c r="U1408" i="2"/>
  <c r="V1408" i="2"/>
  <c r="W1408" i="2"/>
  <c r="X1408" i="2"/>
  <c r="Y1408" i="2"/>
  <c r="Z1408" i="2"/>
  <c r="AA1408" i="2"/>
  <c r="AB1408" i="2"/>
  <c r="AC1408" i="2"/>
  <c r="AD1408" i="2"/>
  <c r="AE1408" i="2"/>
  <c r="AF1408" i="2"/>
  <c r="AG1408" i="2"/>
  <c r="AH1408" i="2"/>
  <c r="AI1408" i="2"/>
  <c r="O1409" i="2"/>
  <c r="O1410" i="2"/>
  <c r="P1410" i="2"/>
  <c r="Q1410" i="2"/>
  <c r="R1410" i="2"/>
  <c r="S1410" i="2"/>
  <c r="T1410" i="2"/>
  <c r="U1410" i="2"/>
  <c r="V1410" i="2"/>
  <c r="W1410" i="2"/>
  <c r="X1410" i="2"/>
  <c r="Y1410" i="2"/>
  <c r="Z1410" i="2"/>
  <c r="AA1410" i="2"/>
  <c r="AB1410" i="2"/>
  <c r="AC1410" i="2"/>
  <c r="AD1410" i="2"/>
  <c r="AE1410" i="2"/>
  <c r="AF1410" i="2"/>
  <c r="AG1410" i="2"/>
  <c r="AH1410" i="2"/>
  <c r="AI1410" i="2"/>
  <c r="O1411" i="2"/>
  <c r="O1412" i="2"/>
  <c r="P1412" i="2"/>
  <c r="Q1412" i="2"/>
  <c r="R1412" i="2"/>
  <c r="S1412" i="2"/>
  <c r="T1412" i="2"/>
  <c r="U1412" i="2"/>
  <c r="V1412" i="2"/>
  <c r="W1412" i="2"/>
  <c r="X1412" i="2"/>
  <c r="Y1412" i="2"/>
  <c r="Z1412" i="2"/>
  <c r="AA1412" i="2"/>
  <c r="AB1412" i="2"/>
  <c r="AC1412" i="2"/>
  <c r="AD1412" i="2"/>
  <c r="AE1412" i="2"/>
  <c r="AF1412" i="2"/>
  <c r="AG1412" i="2"/>
  <c r="AH1412" i="2"/>
  <c r="AI1412" i="2"/>
  <c r="O1413" i="2"/>
  <c r="O1414" i="2"/>
  <c r="P1414" i="2"/>
  <c r="Q1414" i="2"/>
  <c r="R1414" i="2"/>
  <c r="S1414" i="2"/>
  <c r="T1414" i="2"/>
  <c r="U1414" i="2"/>
  <c r="V1414" i="2"/>
  <c r="W1414" i="2"/>
  <c r="X1414" i="2"/>
  <c r="Y1414" i="2"/>
  <c r="Z1414" i="2"/>
  <c r="AA1414" i="2"/>
  <c r="AB1414" i="2"/>
  <c r="AC1414" i="2"/>
  <c r="AD1414" i="2"/>
  <c r="AE1414" i="2"/>
  <c r="AF1414" i="2"/>
  <c r="AG1414" i="2"/>
  <c r="AH1414" i="2"/>
  <c r="AI1414" i="2"/>
  <c r="O1415" i="2"/>
  <c r="O1416" i="2"/>
  <c r="P1416" i="2"/>
  <c r="Q1416" i="2"/>
  <c r="R1416" i="2"/>
  <c r="S1416" i="2"/>
  <c r="T1416" i="2"/>
  <c r="U1416" i="2"/>
  <c r="V1416" i="2"/>
  <c r="W1416" i="2"/>
  <c r="X1416" i="2"/>
  <c r="Y1416" i="2"/>
  <c r="Z1416" i="2"/>
  <c r="AA1416" i="2"/>
  <c r="AB1416" i="2"/>
  <c r="AC1416" i="2"/>
  <c r="AD1416" i="2"/>
  <c r="AE1416" i="2"/>
  <c r="AF1416" i="2"/>
  <c r="AG1416" i="2"/>
  <c r="AH1416" i="2"/>
  <c r="AI1416" i="2"/>
  <c r="O1417" i="2"/>
  <c r="O1418" i="2"/>
  <c r="P1418" i="2"/>
  <c r="Q1418" i="2"/>
  <c r="R1418" i="2"/>
  <c r="S1418" i="2"/>
  <c r="T1418" i="2"/>
  <c r="U1418" i="2"/>
  <c r="V1418" i="2"/>
  <c r="W1418" i="2"/>
  <c r="X1418" i="2"/>
  <c r="Y1418" i="2"/>
  <c r="Z1418" i="2"/>
  <c r="AA1418" i="2"/>
  <c r="AB1418" i="2"/>
  <c r="AC1418" i="2"/>
  <c r="AD1418" i="2"/>
  <c r="AE1418" i="2"/>
  <c r="AF1418" i="2"/>
  <c r="AG1418" i="2"/>
  <c r="AH1418" i="2"/>
  <c r="AI1418" i="2"/>
  <c r="O1419" i="2"/>
  <c r="P1426" i="2"/>
  <c r="P1428" i="2" s="1"/>
  <c r="Q1426" i="2"/>
  <c r="Q1428" i="2" s="1"/>
  <c r="Q1430" i="2" s="1"/>
  <c r="Q1432" i="2" s="1"/>
  <c r="Q1434" i="2" s="1"/>
  <c r="Q1436" i="2" s="1"/>
  <c r="Q1438" i="2" s="1"/>
  <c r="Q1440" i="2" s="1"/>
  <c r="R1426" i="2"/>
  <c r="R1428" i="2" s="1"/>
  <c r="R1430" i="2" s="1"/>
  <c r="R1432" i="2" s="1"/>
  <c r="R1434" i="2" s="1"/>
  <c r="R1436" i="2" s="1"/>
  <c r="R1438" i="2" s="1"/>
  <c r="R1440" i="2" s="1"/>
  <c r="S1426" i="2"/>
  <c r="S1428" i="2" s="1"/>
  <c r="S1430" i="2" s="1"/>
  <c r="S1432" i="2" s="1"/>
  <c r="S1434" i="2" s="1"/>
  <c r="S1436" i="2" s="1"/>
  <c r="S1438" i="2" s="1"/>
  <c r="S1440" i="2" s="1"/>
  <c r="T1426" i="2"/>
  <c r="T1428" i="2" s="1"/>
  <c r="T1430" i="2" s="1"/>
  <c r="T1432" i="2" s="1"/>
  <c r="T1434" i="2" s="1"/>
  <c r="T1436" i="2" s="1"/>
  <c r="T1438" i="2" s="1"/>
  <c r="T1440" i="2" s="1"/>
  <c r="U1426" i="2"/>
  <c r="U1428" i="2" s="1"/>
  <c r="U1430" i="2" s="1"/>
  <c r="U1432" i="2" s="1"/>
  <c r="U1434" i="2" s="1"/>
  <c r="U1436" i="2" s="1"/>
  <c r="U1438" i="2" s="1"/>
  <c r="U1440" i="2" s="1"/>
  <c r="V1426" i="2"/>
  <c r="V1428" i="2" s="1"/>
  <c r="V1430" i="2" s="1"/>
  <c r="V1432" i="2" s="1"/>
  <c r="V1434" i="2" s="1"/>
  <c r="V1436" i="2" s="1"/>
  <c r="V1438" i="2" s="1"/>
  <c r="V1440" i="2" s="1"/>
  <c r="W1426" i="2"/>
  <c r="W1428" i="2" s="1"/>
  <c r="W1430" i="2" s="1"/>
  <c r="W1432" i="2" s="1"/>
  <c r="W1434" i="2" s="1"/>
  <c r="W1436" i="2" s="1"/>
  <c r="W1438" i="2" s="1"/>
  <c r="W1440" i="2" s="1"/>
  <c r="X1426" i="2"/>
  <c r="X1428" i="2" s="1"/>
  <c r="X1430" i="2" s="1"/>
  <c r="X1432" i="2" s="1"/>
  <c r="X1434" i="2" s="1"/>
  <c r="X1436" i="2" s="1"/>
  <c r="X1438" i="2" s="1"/>
  <c r="X1440" i="2" s="1"/>
  <c r="Y1426" i="2"/>
  <c r="Y1428" i="2" s="1"/>
  <c r="Y1430" i="2" s="1"/>
  <c r="Y1432" i="2" s="1"/>
  <c r="Y1434" i="2" s="1"/>
  <c r="Y1436" i="2" s="1"/>
  <c r="Y1438" i="2" s="1"/>
  <c r="Y1440" i="2" s="1"/>
  <c r="Z1426" i="2"/>
  <c r="Z1428" i="2" s="1"/>
  <c r="Z1430" i="2" s="1"/>
  <c r="Z1432" i="2" s="1"/>
  <c r="Z1434" i="2" s="1"/>
  <c r="Z1436" i="2" s="1"/>
  <c r="Z1438" i="2" s="1"/>
  <c r="Z1440" i="2" s="1"/>
  <c r="AA1426" i="2"/>
  <c r="AA1428" i="2" s="1"/>
  <c r="AA1430" i="2" s="1"/>
  <c r="AA1432" i="2" s="1"/>
  <c r="AA1434" i="2" s="1"/>
  <c r="AA1436" i="2" s="1"/>
  <c r="AA1438" i="2" s="1"/>
  <c r="AA1440" i="2" s="1"/>
  <c r="AB1426" i="2"/>
  <c r="AB1428" i="2" s="1"/>
  <c r="AB1430" i="2" s="1"/>
  <c r="AB1432" i="2" s="1"/>
  <c r="AB1434" i="2" s="1"/>
  <c r="AB1436" i="2" s="1"/>
  <c r="AB1438" i="2" s="1"/>
  <c r="AB1440" i="2" s="1"/>
  <c r="AC1426" i="2"/>
  <c r="AC1428" i="2" s="1"/>
  <c r="AC1430" i="2" s="1"/>
  <c r="AC1432" i="2" s="1"/>
  <c r="AC1434" i="2" s="1"/>
  <c r="AC1436" i="2" s="1"/>
  <c r="AC1438" i="2" s="1"/>
  <c r="AC1440" i="2" s="1"/>
  <c r="AD1426" i="2"/>
  <c r="AD1428" i="2" s="1"/>
  <c r="AD1430" i="2" s="1"/>
  <c r="AD1432" i="2" s="1"/>
  <c r="AD1434" i="2" s="1"/>
  <c r="AD1436" i="2" s="1"/>
  <c r="AD1438" i="2" s="1"/>
  <c r="AD1440" i="2" s="1"/>
  <c r="AE1426" i="2"/>
  <c r="AE1428" i="2" s="1"/>
  <c r="AE1430" i="2" s="1"/>
  <c r="AE1432" i="2" s="1"/>
  <c r="AE1434" i="2" s="1"/>
  <c r="AE1436" i="2" s="1"/>
  <c r="AE1438" i="2" s="1"/>
  <c r="AE1440" i="2" s="1"/>
  <c r="AF1426" i="2"/>
  <c r="AF1428" i="2" s="1"/>
  <c r="AF1430" i="2" s="1"/>
  <c r="AF1432" i="2" s="1"/>
  <c r="AF1434" i="2" s="1"/>
  <c r="AF1436" i="2" s="1"/>
  <c r="AF1438" i="2" s="1"/>
  <c r="AF1440" i="2" s="1"/>
  <c r="AG1426" i="2"/>
  <c r="AG1428" i="2" s="1"/>
  <c r="AG1430" i="2" s="1"/>
  <c r="AG1432" i="2" s="1"/>
  <c r="AG1434" i="2" s="1"/>
  <c r="AG1436" i="2" s="1"/>
  <c r="AG1438" i="2" s="1"/>
  <c r="AG1440" i="2" s="1"/>
  <c r="AH1426" i="2"/>
  <c r="AH1428" i="2" s="1"/>
  <c r="AH1430" i="2" s="1"/>
  <c r="AH1432" i="2" s="1"/>
  <c r="AH1434" i="2" s="1"/>
  <c r="AH1436" i="2" s="1"/>
  <c r="AH1438" i="2" s="1"/>
  <c r="AH1440" i="2" s="1"/>
  <c r="AI1426" i="2"/>
  <c r="AI1428" i="2" s="1"/>
  <c r="AI1430" i="2" s="1"/>
  <c r="AI1432" i="2" s="1"/>
  <c r="AI1434" i="2" s="1"/>
  <c r="AI1436" i="2" s="1"/>
  <c r="AI1438" i="2" s="1"/>
  <c r="AI1440" i="2" s="1"/>
  <c r="P1427" i="2"/>
  <c r="Q1427" i="2"/>
  <c r="R1427" i="2"/>
  <c r="S1427" i="2"/>
  <c r="T1427" i="2"/>
  <c r="U1427" i="2"/>
  <c r="V1427" i="2"/>
  <c r="W1427" i="2"/>
  <c r="X1427" i="2"/>
  <c r="Y1427" i="2"/>
  <c r="Z1427" i="2"/>
  <c r="AA1427" i="2"/>
  <c r="AB1427" i="2"/>
  <c r="AC1427" i="2"/>
  <c r="AD1427" i="2"/>
  <c r="AE1427" i="2"/>
  <c r="AF1427" i="2"/>
  <c r="AG1427" i="2"/>
  <c r="AH1427" i="2"/>
  <c r="AI1427" i="2"/>
  <c r="J1428" i="2"/>
  <c r="O1429" i="2"/>
  <c r="P1429" i="2"/>
  <c r="Q1429" i="2"/>
  <c r="R1429" i="2"/>
  <c r="S1429" i="2"/>
  <c r="T1429" i="2"/>
  <c r="U1429" i="2"/>
  <c r="V1429" i="2"/>
  <c r="W1429" i="2"/>
  <c r="X1429" i="2"/>
  <c r="Y1429" i="2"/>
  <c r="Z1429" i="2"/>
  <c r="AA1429" i="2"/>
  <c r="AB1429" i="2"/>
  <c r="AC1429" i="2"/>
  <c r="AD1429" i="2"/>
  <c r="AE1429" i="2"/>
  <c r="AF1429" i="2"/>
  <c r="AG1429" i="2"/>
  <c r="AH1429" i="2"/>
  <c r="AI1429" i="2"/>
  <c r="O1430" i="2"/>
  <c r="O1431" i="2"/>
  <c r="P1431" i="2"/>
  <c r="Q1431" i="2"/>
  <c r="R1431" i="2"/>
  <c r="S1431" i="2"/>
  <c r="T1431" i="2"/>
  <c r="U1431" i="2"/>
  <c r="V1431" i="2"/>
  <c r="W1431" i="2"/>
  <c r="X1431" i="2"/>
  <c r="Y1431" i="2"/>
  <c r="Z1431" i="2"/>
  <c r="AA1431" i="2"/>
  <c r="AB1431" i="2"/>
  <c r="AC1431" i="2"/>
  <c r="AD1431" i="2"/>
  <c r="AE1431" i="2"/>
  <c r="AF1431" i="2"/>
  <c r="AG1431" i="2"/>
  <c r="AH1431" i="2"/>
  <c r="AI1431" i="2"/>
  <c r="O1432" i="2"/>
  <c r="O1433" i="2"/>
  <c r="P1433" i="2"/>
  <c r="Q1433" i="2"/>
  <c r="R1433" i="2"/>
  <c r="S1433" i="2"/>
  <c r="T1433" i="2"/>
  <c r="U1433" i="2"/>
  <c r="V1433" i="2"/>
  <c r="W1433" i="2"/>
  <c r="X1433" i="2"/>
  <c r="Y1433" i="2"/>
  <c r="Z1433" i="2"/>
  <c r="AA1433" i="2"/>
  <c r="AB1433" i="2"/>
  <c r="AC1433" i="2"/>
  <c r="AD1433" i="2"/>
  <c r="AE1433" i="2"/>
  <c r="AF1433" i="2"/>
  <c r="AG1433" i="2"/>
  <c r="AH1433" i="2"/>
  <c r="AI1433" i="2"/>
  <c r="O1434" i="2"/>
  <c r="O1435" i="2"/>
  <c r="P1435" i="2"/>
  <c r="Q1435" i="2"/>
  <c r="R1435" i="2"/>
  <c r="S1435" i="2"/>
  <c r="T1435" i="2"/>
  <c r="U1435" i="2"/>
  <c r="V1435" i="2"/>
  <c r="W1435" i="2"/>
  <c r="X1435" i="2"/>
  <c r="Y1435" i="2"/>
  <c r="Z1435" i="2"/>
  <c r="AA1435" i="2"/>
  <c r="AB1435" i="2"/>
  <c r="AC1435" i="2"/>
  <c r="AD1435" i="2"/>
  <c r="AE1435" i="2"/>
  <c r="AF1435" i="2"/>
  <c r="AG1435" i="2"/>
  <c r="AH1435" i="2"/>
  <c r="AI1435" i="2"/>
  <c r="O1436" i="2"/>
  <c r="O1437" i="2"/>
  <c r="P1437" i="2"/>
  <c r="Q1437" i="2"/>
  <c r="R1437" i="2"/>
  <c r="S1437" i="2"/>
  <c r="T1437" i="2"/>
  <c r="U1437" i="2"/>
  <c r="V1437" i="2"/>
  <c r="W1437" i="2"/>
  <c r="X1437" i="2"/>
  <c r="Y1437" i="2"/>
  <c r="Z1437" i="2"/>
  <c r="AA1437" i="2"/>
  <c r="AB1437" i="2"/>
  <c r="AC1437" i="2"/>
  <c r="AD1437" i="2"/>
  <c r="AE1437" i="2"/>
  <c r="AF1437" i="2"/>
  <c r="AG1437" i="2"/>
  <c r="AH1437" i="2"/>
  <c r="AI1437" i="2"/>
  <c r="O1438" i="2"/>
  <c r="O1439" i="2"/>
  <c r="P1439" i="2"/>
  <c r="Q1439" i="2"/>
  <c r="R1439" i="2"/>
  <c r="S1439" i="2"/>
  <c r="T1439" i="2"/>
  <c r="U1439" i="2"/>
  <c r="V1439" i="2"/>
  <c r="W1439" i="2"/>
  <c r="X1439" i="2"/>
  <c r="Y1439" i="2"/>
  <c r="Z1439" i="2"/>
  <c r="AA1439" i="2"/>
  <c r="AB1439" i="2"/>
  <c r="AC1439" i="2"/>
  <c r="AD1439" i="2"/>
  <c r="AE1439" i="2"/>
  <c r="AF1439" i="2"/>
  <c r="AG1439" i="2"/>
  <c r="AH1439" i="2"/>
  <c r="AI1439" i="2"/>
  <c r="O1440" i="2"/>
  <c r="P1447" i="2"/>
  <c r="P1449" i="2" s="1"/>
  <c r="Q1447" i="2"/>
  <c r="Q1449" i="2" s="1"/>
  <c r="Q1451" i="2" s="1"/>
  <c r="Q1453" i="2" s="1"/>
  <c r="Q1455" i="2" s="1"/>
  <c r="Q1457" i="2" s="1"/>
  <c r="Q1459" i="2" s="1"/>
  <c r="Q1461" i="2" s="1"/>
  <c r="R1447" i="2"/>
  <c r="R1449" i="2" s="1"/>
  <c r="S1447" i="2"/>
  <c r="S1449" i="2" s="1"/>
  <c r="S1451" i="2" s="1"/>
  <c r="S1453" i="2" s="1"/>
  <c r="S1455" i="2" s="1"/>
  <c r="S1457" i="2" s="1"/>
  <c r="S1459" i="2" s="1"/>
  <c r="S1461" i="2" s="1"/>
  <c r="T1447" i="2"/>
  <c r="T1449" i="2" s="1"/>
  <c r="T1451" i="2" s="1"/>
  <c r="T1453" i="2" s="1"/>
  <c r="T1455" i="2" s="1"/>
  <c r="T1457" i="2" s="1"/>
  <c r="T1459" i="2" s="1"/>
  <c r="T1461" i="2" s="1"/>
  <c r="U1447" i="2"/>
  <c r="U1449" i="2" s="1"/>
  <c r="U1451" i="2" s="1"/>
  <c r="U1453" i="2" s="1"/>
  <c r="U1455" i="2" s="1"/>
  <c r="U1457" i="2" s="1"/>
  <c r="U1459" i="2" s="1"/>
  <c r="U1461" i="2" s="1"/>
  <c r="V1447" i="2"/>
  <c r="V1449" i="2" s="1"/>
  <c r="V1451" i="2" s="1"/>
  <c r="V1453" i="2" s="1"/>
  <c r="V1455" i="2" s="1"/>
  <c r="V1457" i="2" s="1"/>
  <c r="V1459" i="2" s="1"/>
  <c r="V1461" i="2" s="1"/>
  <c r="W1447" i="2"/>
  <c r="W1449" i="2" s="1"/>
  <c r="W1451" i="2" s="1"/>
  <c r="W1453" i="2" s="1"/>
  <c r="W1455" i="2" s="1"/>
  <c r="W1457" i="2" s="1"/>
  <c r="W1459" i="2" s="1"/>
  <c r="W1461" i="2" s="1"/>
  <c r="X1447" i="2"/>
  <c r="X1449" i="2" s="1"/>
  <c r="X1451" i="2" s="1"/>
  <c r="X1453" i="2" s="1"/>
  <c r="X1455" i="2" s="1"/>
  <c r="X1457" i="2" s="1"/>
  <c r="X1459" i="2" s="1"/>
  <c r="X1461" i="2" s="1"/>
  <c r="Y1447" i="2"/>
  <c r="Y1449" i="2" s="1"/>
  <c r="Y1451" i="2" s="1"/>
  <c r="Y1453" i="2" s="1"/>
  <c r="Y1455" i="2" s="1"/>
  <c r="Y1457" i="2" s="1"/>
  <c r="Y1459" i="2" s="1"/>
  <c r="Y1461" i="2" s="1"/>
  <c r="Z1447" i="2"/>
  <c r="Z1449" i="2" s="1"/>
  <c r="Z1451" i="2" s="1"/>
  <c r="Z1453" i="2" s="1"/>
  <c r="Z1455" i="2" s="1"/>
  <c r="Z1457" i="2" s="1"/>
  <c r="Z1459" i="2" s="1"/>
  <c r="Z1461" i="2" s="1"/>
  <c r="AA1447" i="2"/>
  <c r="AA1449" i="2" s="1"/>
  <c r="AA1451" i="2" s="1"/>
  <c r="AA1453" i="2" s="1"/>
  <c r="AA1455" i="2" s="1"/>
  <c r="AA1457" i="2" s="1"/>
  <c r="AA1459" i="2" s="1"/>
  <c r="AA1461" i="2" s="1"/>
  <c r="AB1447" i="2"/>
  <c r="AB1449" i="2" s="1"/>
  <c r="AB1451" i="2" s="1"/>
  <c r="AB1453" i="2" s="1"/>
  <c r="AB1455" i="2" s="1"/>
  <c r="AB1457" i="2" s="1"/>
  <c r="AB1459" i="2" s="1"/>
  <c r="AB1461" i="2" s="1"/>
  <c r="AC1447" i="2"/>
  <c r="AC1449" i="2" s="1"/>
  <c r="AC1451" i="2" s="1"/>
  <c r="AC1453" i="2" s="1"/>
  <c r="AC1455" i="2" s="1"/>
  <c r="AC1457" i="2" s="1"/>
  <c r="AC1459" i="2" s="1"/>
  <c r="AC1461" i="2" s="1"/>
  <c r="AD1447" i="2"/>
  <c r="AD1449" i="2" s="1"/>
  <c r="AD1451" i="2" s="1"/>
  <c r="AD1453" i="2" s="1"/>
  <c r="AD1455" i="2" s="1"/>
  <c r="AD1457" i="2" s="1"/>
  <c r="AD1459" i="2" s="1"/>
  <c r="AD1461" i="2" s="1"/>
  <c r="AE1447" i="2"/>
  <c r="AE1449" i="2" s="1"/>
  <c r="AE1451" i="2" s="1"/>
  <c r="AE1453" i="2" s="1"/>
  <c r="AE1455" i="2" s="1"/>
  <c r="AE1457" i="2" s="1"/>
  <c r="AE1459" i="2" s="1"/>
  <c r="AE1461" i="2" s="1"/>
  <c r="AF1447" i="2"/>
  <c r="AF1449" i="2" s="1"/>
  <c r="AF1451" i="2" s="1"/>
  <c r="AF1453" i="2" s="1"/>
  <c r="AF1455" i="2" s="1"/>
  <c r="AF1457" i="2" s="1"/>
  <c r="AF1459" i="2" s="1"/>
  <c r="AF1461" i="2" s="1"/>
  <c r="AG1447" i="2"/>
  <c r="AG1449" i="2" s="1"/>
  <c r="AG1451" i="2" s="1"/>
  <c r="AG1453" i="2" s="1"/>
  <c r="AG1455" i="2" s="1"/>
  <c r="AG1457" i="2" s="1"/>
  <c r="AG1459" i="2" s="1"/>
  <c r="AG1461" i="2" s="1"/>
  <c r="AH1447" i="2"/>
  <c r="AH1449" i="2" s="1"/>
  <c r="AH1451" i="2" s="1"/>
  <c r="AH1453" i="2" s="1"/>
  <c r="AH1455" i="2" s="1"/>
  <c r="AH1457" i="2" s="1"/>
  <c r="AH1459" i="2" s="1"/>
  <c r="AH1461" i="2" s="1"/>
  <c r="AI1447" i="2"/>
  <c r="AI1449" i="2" s="1"/>
  <c r="AI1451" i="2" s="1"/>
  <c r="AI1453" i="2" s="1"/>
  <c r="AI1455" i="2" s="1"/>
  <c r="AI1457" i="2" s="1"/>
  <c r="AI1459" i="2" s="1"/>
  <c r="AI1461" i="2" s="1"/>
  <c r="P1448" i="2"/>
  <c r="Q1448" i="2"/>
  <c r="R1448" i="2"/>
  <c r="S1448" i="2"/>
  <c r="T1448" i="2"/>
  <c r="U1448" i="2"/>
  <c r="V1448" i="2"/>
  <c r="W1448" i="2"/>
  <c r="X1448" i="2"/>
  <c r="Y1448" i="2"/>
  <c r="Z1448" i="2"/>
  <c r="AA1448" i="2"/>
  <c r="AB1448" i="2"/>
  <c r="AC1448" i="2"/>
  <c r="AD1448" i="2"/>
  <c r="AE1448" i="2"/>
  <c r="AF1448" i="2"/>
  <c r="AG1448" i="2"/>
  <c r="AH1448" i="2"/>
  <c r="AI1448" i="2"/>
  <c r="J1449" i="2"/>
  <c r="O1450" i="2"/>
  <c r="P1450" i="2"/>
  <c r="Q1450" i="2"/>
  <c r="R1450" i="2"/>
  <c r="S1450" i="2"/>
  <c r="T1450" i="2"/>
  <c r="U1450" i="2"/>
  <c r="V1450" i="2"/>
  <c r="W1450" i="2"/>
  <c r="X1450" i="2"/>
  <c r="Y1450" i="2"/>
  <c r="Z1450" i="2"/>
  <c r="AA1450" i="2"/>
  <c r="AB1450" i="2"/>
  <c r="AC1450" i="2"/>
  <c r="AD1450" i="2"/>
  <c r="AE1450" i="2"/>
  <c r="AF1450" i="2"/>
  <c r="AG1450" i="2"/>
  <c r="AH1450" i="2"/>
  <c r="AI1450" i="2"/>
  <c r="O1451" i="2"/>
  <c r="O1452" i="2"/>
  <c r="P1452" i="2"/>
  <c r="Q1452" i="2"/>
  <c r="R1452" i="2"/>
  <c r="S1452" i="2"/>
  <c r="T1452" i="2"/>
  <c r="U1452" i="2"/>
  <c r="V1452" i="2"/>
  <c r="W1452" i="2"/>
  <c r="X1452" i="2"/>
  <c r="Y1452" i="2"/>
  <c r="Z1452" i="2"/>
  <c r="AA1452" i="2"/>
  <c r="AB1452" i="2"/>
  <c r="AC1452" i="2"/>
  <c r="AD1452" i="2"/>
  <c r="AE1452" i="2"/>
  <c r="AF1452" i="2"/>
  <c r="AG1452" i="2"/>
  <c r="AH1452" i="2"/>
  <c r="AI1452" i="2"/>
  <c r="O1453" i="2"/>
  <c r="O1454" i="2"/>
  <c r="P1454" i="2"/>
  <c r="Q1454" i="2"/>
  <c r="R1454" i="2"/>
  <c r="S1454" i="2"/>
  <c r="T1454" i="2"/>
  <c r="U1454" i="2"/>
  <c r="V1454" i="2"/>
  <c r="W1454" i="2"/>
  <c r="X1454" i="2"/>
  <c r="Y1454" i="2"/>
  <c r="Z1454" i="2"/>
  <c r="AA1454" i="2"/>
  <c r="AB1454" i="2"/>
  <c r="AC1454" i="2"/>
  <c r="AD1454" i="2"/>
  <c r="AE1454" i="2"/>
  <c r="AF1454" i="2"/>
  <c r="AG1454" i="2"/>
  <c r="AH1454" i="2"/>
  <c r="AI1454" i="2"/>
  <c r="O1455" i="2"/>
  <c r="O1456" i="2"/>
  <c r="P1456" i="2"/>
  <c r="Q1456" i="2"/>
  <c r="R1456" i="2"/>
  <c r="S1456" i="2"/>
  <c r="T1456" i="2"/>
  <c r="U1456" i="2"/>
  <c r="V1456" i="2"/>
  <c r="W1456" i="2"/>
  <c r="X1456" i="2"/>
  <c r="Y1456" i="2"/>
  <c r="Z1456" i="2"/>
  <c r="AA1456" i="2"/>
  <c r="AB1456" i="2"/>
  <c r="AC1456" i="2"/>
  <c r="AD1456" i="2"/>
  <c r="AE1456" i="2"/>
  <c r="AF1456" i="2"/>
  <c r="AG1456" i="2"/>
  <c r="AH1456" i="2"/>
  <c r="AI1456" i="2"/>
  <c r="O1457" i="2"/>
  <c r="O1458" i="2"/>
  <c r="P1458" i="2"/>
  <c r="Q1458" i="2"/>
  <c r="R1458" i="2"/>
  <c r="S1458" i="2"/>
  <c r="T1458" i="2"/>
  <c r="U1458" i="2"/>
  <c r="V1458" i="2"/>
  <c r="W1458" i="2"/>
  <c r="X1458" i="2"/>
  <c r="Y1458" i="2"/>
  <c r="Z1458" i="2"/>
  <c r="AA1458" i="2"/>
  <c r="AB1458" i="2"/>
  <c r="AC1458" i="2"/>
  <c r="AD1458" i="2"/>
  <c r="AE1458" i="2"/>
  <c r="AF1458" i="2"/>
  <c r="AG1458" i="2"/>
  <c r="AH1458" i="2"/>
  <c r="AI1458" i="2"/>
  <c r="O1459" i="2"/>
  <c r="O1460" i="2"/>
  <c r="P1460" i="2"/>
  <c r="Q1460" i="2"/>
  <c r="R1460" i="2"/>
  <c r="S1460" i="2"/>
  <c r="T1460" i="2"/>
  <c r="U1460" i="2"/>
  <c r="V1460" i="2"/>
  <c r="W1460" i="2"/>
  <c r="X1460" i="2"/>
  <c r="Y1460" i="2"/>
  <c r="Z1460" i="2"/>
  <c r="AA1460" i="2"/>
  <c r="AB1460" i="2"/>
  <c r="AC1460" i="2"/>
  <c r="AD1460" i="2"/>
  <c r="AE1460" i="2"/>
  <c r="AF1460" i="2"/>
  <c r="AG1460" i="2"/>
  <c r="AH1460" i="2"/>
  <c r="AI1460" i="2"/>
  <c r="O1461" i="2"/>
  <c r="P1468" i="2"/>
  <c r="P1470" i="2" s="1"/>
  <c r="Q1468" i="2"/>
  <c r="R1468" i="2"/>
  <c r="S1468" i="2"/>
  <c r="S1470" i="2" s="1"/>
  <c r="T1468" i="2"/>
  <c r="T1470" i="2" s="1"/>
  <c r="T1472" i="2" s="1"/>
  <c r="T1474" i="2" s="1"/>
  <c r="T1476" i="2" s="1"/>
  <c r="T1478" i="2" s="1"/>
  <c r="T1480" i="2" s="1"/>
  <c r="T1482" i="2" s="1"/>
  <c r="U1468" i="2"/>
  <c r="U1470" i="2" s="1"/>
  <c r="U1472" i="2" s="1"/>
  <c r="U1474" i="2" s="1"/>
  <c r="U1476" i="2" s="1"/>
  <c r="U1478" i="2" s="1"/>
  <c r="U1480" i="2" s="1"/>
  <c r="U1482" i="2" s="1"/>
  <c r="V1468" i="2"/>
  <c r="V1470" i="2" s="1"/>
  <c r="V1472" i="2" s="1"/>
  <c r="V1474" i="2" s="1"/>
  <c r="V1476" i="2" s="1"/>
  <c r="V1478" i="2" s="1"/>
  <c r="V1480" i="2" s="1"/>
  <c r="V1482" i="2" s="1"/>
  <c r="W1468" i="2"/>
  <c r="W1470" i="2" s="1"/>
  <c r="W1472" i="2" s="1"/>
  <c r="W1474" i="2" s="1"/>
  <c r="W1476" i="2" s="1"/>
  <c r="W1478" i="2" s="1"/>
  <c r="W1480" i="2" s="1"/>
  <c r="W1482" i="2" s="1"/>
  <c r="X1468" i="2"/>
  <c r="X1470" i="2" s="1"/>
  <c r="X1472" i="2" s="1"/>
  <c r="X1474" i="2" s="1"/>
  <c r="X1476" i="2" s="1"/>
  <c r="X1478" i="2" s="1"/>
  <c r="X1480" i="2" s="1"/>
  <c r="X1482" i="2" s="1"/>
  <c r="Y1468" i="2"/>
  <c r="Y1470" i="2" s="1"/>
  <c r="Y1472" i="2" s="1"/>
  <c r="Y1474" i="2" s="1"/>
  <c r="Y1476" i="2" s="1"/>
  <c r="Y1478" i="2" s="1"/>
  <c r="Y1480" i="2" s="1"/>
  <c r="Y1482" i="2" s="1"/>
  <c r="Z1468" i="2"/>
  <c r="Z1470" i="2" s="1"/>
  <c r="Z1472" i="2" s="1"/>
  <c r="Z1474" i="2" s="1"/>
  <c r="Z1476" i="2" s="1"/>
  <c r="Z1478" i="2" s="1"/>
  <c r="Z1480" i="2" s="1"/>
  <c r="Z1482" i="2" s="1"/>
  <c r="AA1468" i="2"/>
  <c r="AA1470" i="2" s="1"/>
  <c r="AA1472" i="2" s="1"/>
  <c r="AA1474" i="2" s="1"/>
  <c r="AA1476" i="2" s="1"/>
  <c r="AA1478" i="2" s="1"/>
  <c r="AA1480" i="2" s="1"/>
  <c r="AA1482" i="2" s="1"/>
  <c r="AB1468" i="2"/>
  <c r="AB1470" i="2" s="1"/>
  <c r="AB1472" i="2" s="1"/>
  <c r="AB1474" i="2" s="1"/>
  <c r="AB1476" i="2" s="1"/>
  <c r="AB1478" i="2" s="1"/>
  <c r="AB1480" i="2" s="1"/>
  <c r="AB1482" i="2" s="1"/>
  <c r="AC1468" i="2"/>
  <c r="AC1470" i="2" s="1"/>
  <c r="AC1472" i="2" s="1"/>
  <c r="AC1474" i="2" s="1"/>
  <c r="AC1476" i="2" s="1"/>
  <c r="AC1478" i="2" s="1"/>
  <c r="AC1480" i="2" s="1"/>
  <c r="AC1482" i="2" s="1"/>
  <c r="AD1468" i="2"/>
  <c r="AD1470" i="2" s="1"/>
  <c r="AD1472" i="2" s="1"/>
  <c r="AD1474" i="2" s="1"/>
  <c r="AD1476" i="2" s="1"/>
  <c r="AD1478" i="2" s="1"/>
  <c r="AD1480" i="2" s="1"/>
  <c r="AD1482" i="2" s="1"/>
  <c r="AE1468" i="2"/>
  <c r="AE1470" i="2" s="1"/>
  <c r="AE1472" i="2" s="1"/>
  <c r="AE1474" i="2" s="1"/>
  <c r="AE1476" i="2" s="1"/>
  <c r="AE1478" i="2" s="1"/>
  <c r="AE1480" i="2" s="1"/>
  <c r="AE1482" i="2" s="1"/>
  <c r="AF1468" i="2"/>
  <c r="AF1470" i="2" s="1"/>
  <c r="AF1472" i="2" s="1"/>
  <c r="AF1474" i="2" s="1"/>
  <c r="AF1476" i="2" s="1"/>
  <c r="AF1478" i="2" s="1"/>
  <c r="AF1480" i="2" s="1"/>
  <c r="AF1482" i="2" s="1"/>
  <c r="AG1468" i="2"/>
  <c r="AG1470" i="2" s="1"/>
  <c r="AG1472" i="2" s="1"/>
  <c r="AG1474" i="2" s="1"/>
  <c r="AG1476" i="2" s="1"/>
  <c r="AG1478" i="2" s="1"/>
  <c r="AG1480" i="2" s="1"/>
  <c r="AG1482" i="2" s="1"/>
  <c r="AH1468" i="2"/>
  <c r="AH1470" i="2" s="1"/>
  <c r="AH1472" i="2" s="1"/>
  <c r="AH1474" i="2" s="1"/>
  <c r="AH1476" i="2" s="1"/>
  <c r="AH1478" i="2" s="1"/>
  <c r="AH1480" i="2" s="1"/>
  <c r="AH1482" i="2" s="1"/>
  <c r="AI1468" i="2"/>
  <c r="AI1470" i="2" s="1"/>
  <c r="AI1472" i="2" s="1"/>
  <c r="AI1474" i="2" s="1"/>
  <c r="AI1476" i="2" s="1"/>
  <c r="AI1478" i="2" s="1"/>
  <c r="AI1480" i="2" s="1"/>
  <c r="AI1482" i="2" s="1"/>
  <c r="P1469" i="2"/>
  <c r="Q1469" i="2"/>
  <c r="R1469" i="2"/>
  <c r="S1469" i="2"/>
  <c r="T1469" i="2"/>
  <c r="U1469" i="2"/>
  <c r="V1469" i="2"/>
  <c r="W1469" i="2"/>
  <c r="X1469" i="2"/>
  <c r="Y1469" i="2"/>
  <c r="Z1469" i="2"/>
  <c r="AA1469" i="2"/>
  <c r="AB1469" i="2"/>
  <c r="AC1469" i="2"/>
  <c r="AD1469" i="2"/>
  <c r="AE1469" i="2"/>
  <c r="AF1469" i="2"/>
  <c r="AG1469" i="2"/>
  <c r="AH1469" i="2"/>
  <c r="AI1469" i="2"/>
  <c r="J1470" i="2"/>
  <c r="Q1470" i="2"/>
  <c r="Q1472" i="2" s="1"/>
  <c r="Q1474" i="2" s="1"/>
  <c r="Q1476" i="2" s="1"/>
  <c r="Q1478" i="2" s="1"/>
  <c r="Q1480" i="2" s="1"/>
  <c r="Q1482" i="2" s="1"/>
  <c r="R1470" i="2"/>
  <c r="R1472" i="2" s="1"/>
  <c r="R1474" i="2" s="1"/>
  <c r="R1476" i="2" s="1"/>
  <c r="R1478" i="2" s="1"/>
  <c r="R1480" i="2" s="1"/>
  <c r="R1482" i="2" s="1"/>
  <c r="O1471" i="2"/>
  <c r="P1471" i="2"/>
  <c r="Q1471" i="2"/>
  <c r="R1471" i="2"/>
  <c r="S1471" i="2"/>
  <c r="T1471" i="2"/>
  <c r="U1471" i="2"/>
  <c r="V1471" i="2"/>
  <c r="W1471" i="2"/>
  <c r="X1471" i="2"/>
  <c r="Y1471" i="2"/>
  <c r="Z1471" i="2"/>
  <c r="AA1471" i="2"/>
  <c r="AB1471" i="2"/>
  <c r="AC1471" i="2"/>
  <c r="AD1471" i="2"/>
  <c r="AE1471" i="2"/>
  <c r="AF1471" i="2"/>
  <c r="AG1471" i="2"/>
  <c r="AH1471" i="2"/>
  <c r="AI1471" i="2"/>
  <c r="O1472" i="2"/>
  <c r="O1473" i="2"/>
  <c r="P1473" i="2"/>
  <c r="Q1473" i="2"/>
  <c r="R1473" i="2"/>
  <c r="S1473" i="2"/>
  <c r="T1473" i="2"/>
  <c r="U1473" i="2"/>
  <c r="V1473" i="2"/>
  <c r="W1473" i="2"/>
  <c r="X1473" i="2"/>
  <c r="Y1473" i="2"/>
  <c r="Z1473" i="2"/>
  <c r="AA1473" i="2"/>
  <c r="AB1473" i="2"/>
  <c r="AC1473" i="2"/>
  <c r="AD1473" i="2"/>
  <c r="AE1473" i="2"/>
  <c r="AF1473" i="2"/>
  <c r="AG1473" i="2"/>
  <c r="AH1473" i="2"/>
  <c r="AI1473" i="2"/>
  <c r="O1474" i="2"/>
  <c r="O1475" i="2"/>
  <c r="P1475" i="2"/>
  <c r="Q1475" i="2"/>
  <c r="R1475" i="2"/>
  <c r="S1475" i="2"/>
  <c r="T1475" i="2"/>
  <c r="U1475" i="2"/>
  <c r="V1475" i="2"/>
  <c r="W1475" i="2"/>
  <c r="X1475" i="2"/>
  <c r="Y1475" i="2"/>
  <c r="Z1475" i="2"/>
  <c r="AA1475" i="2"/>
  <c r="AB1475" i="2"/>
  <c r="AC1475" i="2"/>
  <c r="AD1475" i="2"/>
  <c r="AE1475" i="2"/>
  <c r="AF1475" i="2"/>
  <c r="AG1475" i="2"/>
  <c r="AH1475" i="2"/>
  <c r="AI1475" i="2"/>
  <c r="O1476" i="2"/>
  <c r="O1477" i="2"/>
  <c r="P1477" i="2"/>
  <c r="Q1477" i="2"/>
  <c r="R1477" i="2"/>
  <c r="S1477" i="2"/>
  <c r="T1477" i="2"/>
  <c r="U1477" i="2"/>
  <c r="V1477" i="2"/>
  <c r="W1477" i="2"/>
  <c r="X1477" i="2"/>
  <c r="Y1477" i="2"/>
  <c r="Z1477" i="2"/>
  <c r="AA1477" i="2"/>
  <c r="AB1477" i="2"/>
  <c r="AC1477" i="2"/>
  <c r="AD1477" i="2"/>
  <c r="AE1477" i="2"/>
  <c r="AF1477" i="2"/>
  <c r="AG1477" i="2"/>
  <c r="AH1477" i="2"/>
  <c r="AI1477" i="2"/>
  <c r="O1478" i="2"/>
  <c r="O1479" i="2"/>
  <c r="P1479" i="2"/>
  <c r="Q1479" i="2"/>
  <c r="R1479" i="2"/>
  <c r="S1479" i="2"/>
  <c r="T1479" i="2"/>
  <c r="U1479" i="2"/>
  <c r="V1479" i="2"/>
  <c r="W1479" i="2"/>
  <c r="X1479" i="2"/>
  <c r="Y1479" i="2"/>
  <c r="Z1479" i="2"/>
  <c r="AA1479" i="2"/>
  <c r="AB1479" i="2"/>
  <c r="AC1479" i="2"/>
  <c r="AD1479" i="2"/>
  <c r="AE1479" i="2"/>
  <c r="AF1479" i="2"/>
  <c r="AG1479" i="2"/>
  <c r="AH1479" i="2"/>
  <c r="AI1479" i="2"/>
  <c r="O1480" i="2"/>
  <c r="O1481" i="2"/>
  <c r="P1481" i="2"/>
  <c r="Q1481" i="2"/>
  <c r="R1481" i="2"/>
  <c r="S1481" i="2"/>
  <c r="T1481" i="2"/>
  <c r="U1481" i="2"/>
  <c r="V1481" i="2"/>
  <c r="W1481" i="2"/>
  <c r="X1481" i="2"/>
  <c r="Y1481" i="2"/>
  <c r="Z1481" i="2"/>
  <c r="AA1481" i="2"/>
  <c r="AB1481" i="2"/>
  <c r="AC1481" i="2"/>
  <c r="AD1481" i="2"/>
  <c r="AE1481" i="2"/>
  <c r="AF1481" i="2"/>
  <c r="AG1481" i="2"/>
  <c r="AH1481" i="2"/>
  <c r="AI1481" i="2"/>
  <c r="O1482" i="2"/>
  <c r="P1489" i="2"/>
  <c r="P1491" i="2" s="1"/>
  <c r="P1493" i="2" s="1"/>
  <c r="P1495" i="2" s="1"/>
  <c r="P1497" i="2" s="1"/>
  <c r="P1499" i="2" s="1"/>
  <c r="Q1489" i="2"/>
  <c r="R1489" i="2"/>
  <c r="R1491" i="2" s="1"/>
  <c r="R1493" i="2" s="1"/>
  <c r="R1495" i="2" s="1"/>
  <c r="R1497" i="2" s="1"/>
  <c r="R1499" i="2" s="1"/>
  <c r="R1501" i="2" s="1"/>
  <c r="R1503" i="2" s="1"/>
  <c r="S1489" i="2"/>
  <c r="S1491" i="2" s="1"/>
  <c r="S1493" i="2" s="1"/>
  <c r="S1495" i="2" s="1"/>
  <c r="S1497" i="2" s="1"/>
  <c r="S1499" i="2" s="1"/>
  <c r="S1501" i="2" s="1"/>
  <c r="S1503" i="2" s="1"/>
  <c r="T1489" i="2"/>
  <c r="T1491" i="2" s="1"/>
  <c r="T1493" i="2" s="1"/>
  <c r="T1495" i="2" s="1"/>
  <c r="T1497" i="2" s="1"/>
  <c r="T1499" i="2" s="1"/>
  <c r="T1501" i="2" s="1"/>
  <c r="T1503" i="2" s="1"/>
  <c r="U1489" i="2"/>
  <c r="U1491" i="2" s="1"/>
  <c r="U1493" i="2" s="1"/>
  <c r="U1495" i="2" s="1"/>
  <c r="U1497" i="2" s="1"/>
  <c r="U1499" i="2" s="1"/>
  <c r="U1501" i="2" s="1"/>
  <c r="U1503" i="2" s="1"/>
  <c r="V1489" i="2"/>
  <c r="V1491" i="2" s="1"/>
  <c r="V1493" i="2" s="1"/>
  <c r="V1495" i="2" s="1"/>
  <c r="W1489" i="2"/>
  <c r="W1491" i="2" s="1"/>
  <c r="W1493" i="2" s="1"/>
  <c r="W1495" i="2" s="1"/>
  <c r="W1497" i="2" s="1"/>
  <c r="W1499" i="2" s="1"/>
  <c r="W1501" i="2" s="1"/>
  <c r="W1503" i="2" s="1"/>
  <c r="X1489" i="2"/>
  <c r="X1491" i="2" s="1"/>
  <c r="X1493" i="2" s="1"/>
  <c r="X1495" i="2" s="1"/>
  <c r="X1497" i="2" s="1"/>
  <c r="X1499" i="2" s="1"/>
  <c r="X1501" i="2" s="1"/>
  <c r="X1503" i="2" s="1"/>
  <c r="Y1489" i="2"/>
  <c r="Y1491" i="2" s="1"/>
  <c r="Y1493" i="2" s="1"/>
  <c r="Y1495" i="2" s="1"/>
  <c r="Y1497" i="2" s="1"/>
  <c r="Y1499" i="2" s="1"/>
  <c r="Y1501" i="2" s="1"/>
  <c r="Y1503" i="2" s="1"/>
  <c r="Z1489" i="2"/>
  <c r="Z1491" i="2" s="1"/>
  <c r="Z1493" i="2" s="1"/>
  <c r="Z1495" i="2" s="1"/>
  <c r="Z1497" i="2" s="1"/>
  <c r="Z1499" i="2" s="1"/>
  <c r="Z1501" i="2" s="1"/>
  <c r="Z1503" i="2" s="1"/>
  <c r="AA1489" i="2"/>
  <c r="AA1491" i="2" s="1"/>
  <c r="AA1493" i="2" s="1"/>
  <c r="AA1495" i="2" s="1"/>
  <c r="AA1497" i="2" s="1"/>
  <c r="AA1499" i="2" s="1"/>
  <c r="AA1501" i="2" s="1"/>
  <c r="AA1503" i="2" s="1"/>
  <c r="AB1489" i="2"/>
  <c r="AB1491" i="2" s="1"/>
  <c r="AB1493" i="2" s="1"/>
  <c r="AB1495" i="2" s="1"/>
  <c r="AB1497" i="2" s="1"/>
  <c r="AB1499" i="2" s="1"/>
  <c r="AB1501" i="2" s="1"/>
  <c r="AB1503" i="2" s="1"/>
  <c r="AC1489" i="2"/>
  <c r="AC1491" i="2" s="1"/>
  <c r="AC1493" i="2" s="1"/>
  <c r="AC1495" i="2" s="1"/>
  <c r="AC1497" i="2" s="1"/>
  <c r="AC1499" i="2" s="1"/>
  <c r="AC1501" i="2" s="1"/>
  <c r="AC1503" i="2" s="1"/>
  <c r="AD1489" i="2"/>
  <c r="AD1491" i="2" s="1"/>
  <c r="AD1493" i="2" s="1"/>
  <c r="AD1495" i="2" s="1"/>
  <c r="AD1497" i="2" s="1"/>
  <c r="AD1499" i="2" s="1"/>
  <c r="AD1501" i="2" s="1"/>
  <c r="AD1503" i="2" s="1"/>
  <c r="AE1489" i="2"/>
  <c r="AE1491" i="2" s="1"/>
  <c r="AE1493" i="2" s="1"/>
  <c r="AE1495" i="2" s="1"/>
  <c r="AE1497" i="2" s="1"/>
  <c r="AE1499" i="2" s="1"/>
  <c r="AE1501" i="2" s="1"/>
  <c r="AE1503" i="2" s="1"/>
  <c r="AF1489" i="2"/>
  <c r="AF1491" i="2" s="1"/>
  <c r="AF1493" i="2" s="1"/>
  <c r="AF1495" i="2" s="1"/>
  <c r="AF1497" i="2" s="1"/>
  <c r="AF1499" i="2" s="1"/>
  <c r="AF1501" i="2" s="1"/>
  <c r="AF1503" i="2" s="1"/>
  <c r="AG1489" i="2"/>
  <c r="AG1491" i="2" s="1"/>
  <c r="AG1493" i="2" s="1"/>
  <c r="AG1495" i="2" s="1"/>
  <c r="AG1497" i="2" s="1"/>
  <c r="AG1499" i="2" s="1"/>
  <c r="AG1501" i="2" s="1"/>
  <c r="AG1503" i="2" s="1"/>
  <c r="AH1489" i="2"/>
  <c r="AH1491" i="2" s="1"/>
  <c r="AH1493" i="2" s="1"/>
  <c r="AH1495" i="2" s="1"/>
  <c r="AH1497" i="2" s="1"/>
  <c r="AH1499" i="2" s="1"/>
  <c r="AH1501" i="2" s="1"/>
  <c r="AH1503" i="2" s="1"/>
  <c r="AI1489" i="2"/>
  <c r="AI1491" i="2" s="1"/>
  <c r="AI1493" i="2" s="1"/>
  <c r="AI1495" i="2" s="1"/>
  <c r="AI1497" i="2" s="1"/>
  <c r="AI1499" i="2" s="1"/>
  <c r="AI1501" i="2" s="1"/>
  <c r="AI1503" i="2" s="1"/>
  <c r="P1490" i="2"/>
  <c r="Q1490" i="2"/>
  <c r="R1490" i="2"/>
  <c r="S1490" i="2"/>
  <c r="T1490" i="2"/>
  <c r="U1490" i="2"/>
  <c r="V1490" i="2"/>
  <c r="W1490" i="2"/>
  <c r="X1490" i="2"/>
  <c r="Y1490" i="2"/>
  <c r="Z1490" i="2"/>
  <c r="AA1490" i="2"/>
  <c r="AB1490" i="2"/>
  <c r="AC1490" i="2"/>
  <c r="AD1490" i="2"/>
  <c r="AE1490" i="2"/>
  <c r="AF1490" i="2"/>
  <c r="AG1490" i="2"/>
  <c r="AH1490" i="2"/>
  <c r="AI1490" i="2"/>
  <c r="J1491" i="2"/>
  <c r="Q1491" i="2"/>
  <c r="Q1493" i="2" s="1"/>
  <c r="Q1495" i="2" s="1"/>
  <c r="Q1497" i="2" s="1"/>
  <c r="Q1499" i="2" s="1"/>
  <c r="Q1501" i="2" s="1"/>
  <c r="Q1503" i="2" s="1"/>
  <c r="O1492" i="2"/>
  <c r="P1492" i="2"/>
  <c r="Q1492" i="2"/>
  <c r="R1492" i="2"/>
  <c r="S1492" i="2"/>
  <c r="T1492" i="2"/>
  <c r="U1492" i="2"/>
  <c r="V1492" i="2"/>
  <c r="W1492" i="2"/>
  <c r="X1492" i="2"/>
  <c r="Y1492" i="2"/>
  <c r="Z1492" i="2"/>
  <c r="AA1492" i="2"/>
  <c r="AB1492" i="2"/>
  <c r="AC1492" i="2"/>
  <c r="AD1492" i="2"/>
  <c r="AE1492" i="2"/>
  <c r="AF1492" i="2"/>
  <c r="AG1492" i="2"/>
  <c r="AH1492" i="2"/>
  <c r="AI1492" i="2"/>
  <c r="O1493" i="2"/>
  <c r="O1494" i="2"/>
  <c r="P1494" i="2"/>
  <c r="Q1494" i="2"/>
  <c r="R1494" i="2"/>
  <c r="S1494" i="2"/>
  <c r="T1494" i="2"/>
  <c r="U1494" i="2"/>
  <c r="V1494" i="2"/>
  <c r="W1494" i="2"/>
  <c r="X1494" i="2"/>
  <c r="Y1494" i="2"/>
  <c r="Z1494" i="2"/>
  <c r="AA1494" i="2"/>
  <c r="AB1494" i="2"/>
  <c r="AC1494" i="2"/>
  <c r="AD1494" i="2"/>
  <c r="AE1494" i="2"/>
  <c r="AF1494" i="2"/>
  <c r="AG1494" i="2"/>
  <c r="AH1494" i="2"/>
  <c r="AI1494" i="2"/>
  <c r="O1495" i="2"/>
  <c r="O1496" i="2"/>
  <c r="P1496" i="2"/>
  <c r="Q1496" i="2"/>
  <c r="R1496" i="2"/>
  <c r="S1496" i="2"/>
  <c r="T1496" i="2"/>
  <c r="U1496" i="2"/>
  <c r="V1496" i="2"/>
  <c r="W1496" i="2"/>
  <c r="X1496" i="2"/>
  <c r="Y1496" i="2"/>
  <c r="Z1496" i="2"/>
  <c r="AA1496" i="2"/>
  <c r="AB1496" i="2"/>
  <c r="AC1496" i="2"/>
  <c r="AD1496" i="2"/>
  <c r="AE1496" i="2"/>
  <c r="AF1496" i="2"/>
  <c r="AG1496" i="2"/>
  <c r="AH1496" i="2"/>
  <c r="AI1496" i="2"/>
  <c r="O1497" i="2"/>
  <c r="O1498" i="2"/>
  <c r="P1498" i="2"/>
  <c r="Q1498" i="2"/>
  <c r="R1498" i="2"/>
  <c r="S1498" i="2"/>
  <c r="T1498" i="2"/>
  <c r="U1498" i="2"/>
  <c r="V1498" i="2"/>
  <c r="W1498" i="2"/>
  <c r="X1498" i="2"/>
  <c r="Y1498" i="2"/>
  <c r="Z1498" i="2"/>
  <c r="AA1498" i="2"/>
  <c r="AB1498" i="2"/>
  <c r="AC1498" i="2"/>
  <c r="AD1498" i="2"/>
  <c r="AE1498" i="2"/>
  <c r="AF1498" i="2"/>
  <c r="AG1498" i="2"/>
  <c r="AH1498" i="2"/>
  <c r="AI1498" i="2"/>
  <c r="O1499" i="2"/>
  <c r="O1500" i="2"/>
  <c r="P1500" i="2"/>
  <c r="Q1500" i="2"/>
  <c r="R1500" i="2"/>
  <c r="S1500" i="2"/>
  <c r="T1500" i="2"/>
  <c r="U1500" i="2"/>
  <c r="V1500" i="2"/>
  <c r="W1500" i="2"/>
  <c r="X1500" i="2"/>
  <c r="Y1500" i="2"/>
  <c r="Z1500" i="2"/>
  <c r="AA1500" i="2"/>
  <c r="AB1500" i="2"/>
  <c r="AC1500" i="2"/>
  <c r="AD1500" i="2"/>
  <c r="AE1500" i="2"/>
  <c r="AF1500" i="2"/>
  <c r="AG1500" i="2"/>
  <c r="AH1500" i="2"/>
  <c r="AI1500" i="2"/>
  <c r="O1501" i="2"/>
  <c r="O1502" i="2"/>
  <c r="P1502" i="2"/>
  <c r="Q1502" i="2"/>
  <c r="R1502" i="2"/>
  <c r="S1502" i="2"/>
  <c r="T1502" i="2"/>
  <c r="U1502" i="2"/>
  <c r="V1502" i="2"/>
  <c r="W1502" i="2"/>
  <c r="X1502" i="2"/>
  <c r="Y1502" i="2"/>
  <c r="Z1502" i="2"/>
  <c r="AA1502" i="2"/>
  <c r="AB1502" i="2"/>
  <c r="AC1502" i="2"/>
  <c r="AD1502" i="2"/>
  <c r="AE1502" i="2"/>
  <c r="AF1502" i="2"/>
  <c r="AG1502" i="2"/>
  <c r="AH1502" i="2"/>
  <c r="AI1502" i="2"/>
  <c r="O1503" i="2"/>
  <c r="P1510" i="2"/>
  <c r="P1512" i="2" s="1"/>
  <c r="Q1510" i="2"/>
  <c r="Q1512" i="2" s="1"/>
  <c r="Q1514" i="2" s="1"/>
  <c r="Q1516" i="2" s="1"/>
  <c r="Q1518" i="2" s="1"/>
  <c r="Q1520" i="2" s="1"/>
  <c r="Q1522" i="2" s="1"/>
  <c r="Q1524" i="2" s="1"/>
  <c r="R1510" i="2"/>
  <c r="R1512" i="2" s="1"/>
  <c r="R1514" i="2" s="1"/>
  <c r="R1516" i="2" s="1"/>
  <c r="R1518" i="2" s="1"/>
  <c r="R1520" i="2" s="1"/>
  <c r="R1522" i="2" s="1"/>
  <c r="R1524" i="2" s="1"/>
  <c r="S1510" i="2"/>
  <c r="S1512" i="2" s="1"/>
  <c r="S1514" i="2" s="1"/>
  <c r="S1516" i="2" s="1"/>
  <c r="S1518" i="2" s="1"/>
  <c r="S1520" i="2" s="1"/>
  <c r="S1522" i="2" s="1"/>
  <c r="S1524" i="2" s="1"/>
  <c r="T1510" i="2"/>
  <c r="T1512" i="2" s="1"/>
  <c r="T1514" i="2" s="1"/>
  <c r="T1516" i="2" s="1"/>
  <c r="T1518" i="2" s="1"/>
  <c r="T1520" i="2" s="1"/>
  <c r="T1522" i="2" s="1"/>
  <c r="T1524" i="2" s="1"/>
  <c r="U1510" i="2"/>
  <c r="U1512" i="2" s="1"/>
  <c r="U1514" i="2" s="1"/>
  <c r="U1516" i="2" s="1"/>
  <c r="U1518" i="2" s="1"/>
  <c r="U1520" i="2" s="1"/>
  <c r="U1522" i="2" s="1"/>
  <c r="U1524" i="2" s="1"/>
  <c r="V1510" i="2"/>
  <c r="V1512" i="2" s="1"/>
  <c r="V1514" i="2" s="1"/>
  <c r="V1516" i="2" s="1"/>
  <c r="V1518" i="2" s="1"/>
  <c r="V1520" i="2" s="1"/>
  <c r="V1522" i="2" s="1"/>
  <c r="V1524" i="2" s="1"/>
  <c r="W1510" i="2"/>
  <c r="W1512" i="2" s="1"/>
  <c r="W1514" i="2" s="1"/>
  <c r="W1516" i="2" s="1"/>
  <c r="W1518" i="2" s="1"/>
  <c r="W1520" i="2" s="1"/>
  <c r="W1522" i="2" s="1"/>
  <c r="W1524" i="2" s="1"/>
  <c r="X1510" i="2"/>
  <c r="X1512" i="2" s="1"/>
  <c r="X1514" i="2" s="1"/>
  <c r="X1516" i="2" s="1"/>
  <c r="X1518" i="2" s="1"/>
  <c r="X1520" i="2" s="1"/>
  <c r="X1522" i="2" s="1"/>
  <c r="X1524" i="2" s="1"/>
  <c r="Y1510" i="2"/>
  <c r="Y1512" i="2" s="1"/>
  <c r="Y1514" i="2" s="1"/>
  <c r="Y1516" i="2" s="1"/>
  <c r="Y1518" i="2" s="1"/>
  <c r="Y1520" i="2" s="1"/>
  <c r="Y1522" i="2" s="1"/>
  <c r="Y1524" i="2" s="1"/>
  <c r="Z1510" i="2"/>
  <c r="Z1512" i="2" s="1"/>
  <c r="Z1514" i="2" s="1"/>
  <c r="Z1516" i="2" s="1"/>
  <c r="Z1518" i="2" s="1"/>
  <c r="Z1520" i="2" s="1"/>
  <c r="Z1522" i="2" s="1"/>
  <c r="Z1524" i="2" s="1"/>
  <c r="AA1510" i="2"/>
  <c r="AA1512" i="2" s="1"/>
  <c r="AA1514" i="2" s="1"/>
  <c r="AA1516" i="2" s="1"/>
  <c r="AA1518" i="2" s="1"/>
  <c r="AA1520" i="2" s="1"/>
  <c r="AA1522" i="2" s="1"/>
  <c r="AA1524" i="2" s="1"/>
  <c r="AB1510" i="2"/>
  <c r="AB1512" i="2" s="1"/>
  <c r="AB1514" i="2" s="1"/>
  <c r="AB1516" i="2" s="1"/>
  <c r="AB1518" i="2" s="1"/>
  <c r="AB1520" i="2" s="1"/>
  <c r="AB1522" i="2" s="1"/>
  <c r="AB1524" i="2" s="1"/>
  <c r="AC1510" i="2"/>
  <c r="AC1512" i="2" s="1"/>
  <c r="AC1514" i="2" s="1"/>
  <c r="AC1516" i="2" s="1"/>
  <c r="AC1518" i="2" s="1"/>
  <c r="AC1520" i="2" s="1"/>
  <c r="AC1522" i="2" s="1"/>
  <c r="AC1524" i="2" s="1"/>
  <c r="AD1510" i="2"/>
  <c r="AD1512" i="2" s="1"/>
  <c r="AD1514" i="2" s="1"/>
  <c r="AD1516" i="2" s="1"/>
  <c r="AD1518" i="2" s="1"/>
  <c r="AD1520" i="2" s="1"/>
  <c r="AD1522" i="2" s="1"/>
  <c r="AD1524" i="2" s="1"/>
  <c r="AE1510" i="2"/>
  <c r="AE1512" i="2" s="1"/>
  <c r="AE1514" i="2" s="1"/>
  <c r="AE1516" i="2" s="1"/>
  <c r="AE1518" i="2" s="1"/>
  <c r="AE1520" i="2" s="1"/>
  <c r="AE1522" i="2" s="1"/>
  <c r="AE1524" i="2" s="1"/>
  <c r="AF1510" i="2"/>
  <c r="AF1512" i="2" s="1"/>
  <c r="AF1514" i="2" s="1"/>
  <c r="AF1516" i="2" s="1"/>
  <c r="AF1518" i="2" s="1"/>
  <c r="AF1520" i="2" s="1"/>
  <c r="AF1522" i="2" s="1"/>
  <c r="AF1524" i="2" s="1"/>
  <c r="AG1510" i="2"/>
  <c r="AG1512" i="2" s="1"/>
  <c r="AG1514" i="2" s="1"/>
  <c r="AG1516" i="2" s="1"/>
  <c r="AG1518" i="2" s="1"/>
  <c r="AG1520" i="2" s="1"/>
  <c r="AG1522" i="2" s="1"/>
  <c r="AG1524" i="2" s="1"/>
  <c r="AH1510" i="2"/>
  <c r="AH1512" i="2" s="1"/>
  <c r="AH1514" i="2" s="1"/>
  <c r="AH1516" i="2" s="1"/>
  <c r="AH1518" i="2" s="1"/>
  <c r="AH1520" i="2" s="1"/>
  <c r="AH1522" i="2" s="1"/>
  <c r="AH1524" i="2" s="1"/>
  <c r="AI1510" i="2"/>
  <c r="AI1512" i="2" s="1"/>
  <c r="AI1514" i="2" s="1"/>
  <c r="AI1516" i="2" s="1"/>
  <c r="AI1518" i="2" s="1"/>
  <c r="AI1520" i="2" s="1"/>
  <c r="AI1522" i="2" s="1"/>
  <c r="AI1524" i="2" s="1"/>
  <c r="P1511" i="2"/>
  <c r="Q1511" i="2"/>
  <c r="R1511" i="2"/>
  <c r="S1511" i="2"/>
  <c r="T1511" i="2"/>
  <c r="U1511" i="2"/>
  <c r="V1511" i="2"/>
  <c r="W1511" i="2"/>
  <c r="X1511" i="2"/>
  <c r="Y1511" i="2"/>
  <c r="Z1511" i="2"/>
  <c r="AA1511" i="2"/>
  <c r="AB1511" i="2"/>
  <c r="AC1511" i="2"/>
  <c r="AD1511" i="2"/>
  <c r="AE1511" i="2"/>
  <c r="AF1511" i="2"/>
  <c r="AG1511" i="2"/>
  <c r="AH1511" i="2"/>
  <c r="AI1511" i="2"/>
  <c r="J1512" i="2"/>
  <c r="O1513" i="2"/>
  <c r="P1513" i="2"/>
  <c r="Q1513" i="2"/>
  <c r="R1513" i="2"/>
  <c r="S1513" i="2"/>
  <c r="T1513" i="2"/>
  <c r="U1513" i="2"/>
  <c r="V1513" i="2"/>
  <c r="W1513" i="2"/>
  <c r="X1513" i="2"/>
  <c r="Y1513" i="2"/>
  <c r="Z1513" i="2"/>
  <c r="AA1513" i="2"/>
  <c r="AB1513" i="2"/>
  <c r="AC1513" i="2"/>
  <c r="AD1513" i="2"/>
  <c r="AE1513" i="2"/>
  <c r="AF1513" i="2"/>
  <c r="AG1513" i="2"/>
  <c r="AH1513" i="2"/>
  <c r="AI1513" i="2"/>
  <c r="O1514" i="2"/>
  <c r="O1515" i="2"/>
  <c r="P1515" i="2"/>
  <c r="Q1515" i="2"/>
  <c r="R1515" i="2"/>
  <c r="S1515" i="2"/>
  <c r="T1515" i="2"/>
  <c r="U1515" i="2"/>
  <c r="V1515" i="2"/>
  <c r="W1515" i="2"/>
  <c r="X1515" i="2"/>
  <c r="Y1515" i="2"/>
  <c r="Z1515" i="2"/>
  <c r="AA1515" i="2"/>
  <c r="AB1515" i="2"/>
  <c r="AC1515" i="2"/>
  <c r="AD1515" i="2"/>
  <c r="AE1515" i="2"/>
  <c r="AF1515" i="2"/>
  <c r="AG1515" i="2"/>
  <c r="AH1515" i="2"/>
  <c r="AI1515" i="2"/>
  <c r="O1516" i="2"/>
  <c r="O1517" i="2"/>
  <c r="P1517" i="2"/>
  <c r="Q1517" i="2"/>
  <c r="R1517" i="2"/>
  <c r="S1517" i="2"/>
  <c r="T1517" i="2"/>
  <c r="U1517" i="2"/>
  <c r="V1517" i="2"/>
  <c r="W1517" i="2"/>
  <c r="X1517" i="2"/>
  <c r="Y1517" i="2"/>
  <c r="Z1517" i="2"/>
  <c r="AA1517" i="2"/>
  <c r="AB1517" i="2"/>
  <c r="AC1517" i="2"/>
  <c r="AD1517" i="2"/>
  <c r="AE1517" i="2"/>
  <c r="AF1517" i="2"/>
  <c r="AG1517" i="2"/>
  <c r="AH1517" i="2"/>
  <c r="AI1517" i="2"/>
  <c r="O1518" i="2"/>
  <c r="O1519" i="2"/>
  <c r="P1519" i="2"/>
  <c r="Q1519" i="2"/>
  <c r="R1519" i="2"/>
  <c r="S1519" i="2"/>
  <c r="T1519" i="2"/>
  <c r="U1519" i="2"/>
  <c r="V1519" i="2"/>
  <c r="W1519" i="2"/>
  <c r="X1519" i="2"/>
  <c r="Y1519" i="2"/>
  <c r="Z1519" i="2"/>
  <c r="AA1519" i="2"/>
  <c r="AB1519" i="2"/>
  <c r="AC1519" i="2"/>
  <c r="AD1519" i="2"/>
  <c r="AE1519" i="2"/>
  <c r="AF1519" i="2"/>
  <c r="AG1519" i="2"/>
  <c r="AH1519" i="2"/>
  <c r="AI1519" i="2"/>
  <c r="O1520" i="2"/>
  <c r="O1521" i="2"/>
  <c r="P1521" i="2"/>
  <c r="Q1521" i="2"/>
  <c r="R1521" i="2"/>
  <c r="S1521" i="2"/>
  <c r="T1521" i="2"/>
  <c r="U1521" i="2"/>
  <c r="V1521" i="2"/>
  <c r="W1521" i="2"/>
  <c r="X1521" i="2"/>
  <c r="Y1521" i="2"/>
  <c r="Z1521" i="2"/>
  <c r="AA1521" i="2"/>
  <c r="AB1521" i="2"/>
  <c r="AC1521" i="2"/>
  <c r="AD1521" i="2"/>
  <c r="AE1521" i="2"/>
  <c r="AF1521" i="2"/>
  <c r="AG1521" i="2"/>
  <c r="AH1521" i="2"/>
  <c r="AI1521" i="2"/>
  <c r="O1522" i="2"/>
  <c r="O1523" i="2"/>
  <c r="P1523" i="2"/>
  <c r="Q1523" i="2"/>
  <c r="R1523" i="2"/>
  <c r="S1523" i="2"/>
  <c r="T1523" i="2"/>
  <c r="U1523" i="2"/>
  <c r="V1523" i="2"/>
  <c r="W1523" i="2"/>
  <c r="X1523" i="2"/>
  <c r="Y1523" i="2"/>
  <c r="Z1523" i="2"/>
  <c r="AA1523" i="2"/>
  <c r="AB1523" i="2"/>
  <c r="AC1523" i="2"/>
  <c r="AD1523" i="2"/>
  <c r="AE1523" i="2"/>
  <c r="AF1523" i="2"/>
  <c r="AG1523" i="2"/>
  <c r="AH1523" i="2"/>
  <c r="AI1523" i="2"/>
  <c r="O1524" i="2"/>
  <c r="P1531" i="2"/>
  <c r="P1533" i="2" s="1"/>
  <c r="Q1531" i="2"/>
  <c r="R1531" i="2"/>
  <c r="S1531" i="2"/>
  <c r="S1533" i="2" s="1"/>
  <c r="S1535" i="2" s="1"/>
  <c r="S1537" i="2" s="1"/>
  <c r="S1539" i="2" s="1"/>
  <c r="S1541" i="2" s="1"/>
  <c r="S1543" i="2" s="1"/>
  <c r="S1545" i="2" s="1"/>
  <c r="T1531" i="2"/>
  <c r="T1533" i="2" s="1"/>
  <c r="T1535" i="2" s="1"/>
  <c r="T1537" i="2" s="1"/>
  <c r="T1539" i="2" s="1"/>
  <c r="T1541" i="2" s="1"/>
  <c r="T1543" i="2" s="1"/>
  <c r="T1545" i="2" s="1"/>
  <c r="U1531" i="2"/>
  <c r="U1533" i="2" s="1"/>
  <c r="U1535" i="2" s="1"/>
  <c r="U1537" i="2" s="1"/>
  <c r="U1539" i="2" s="1"/>
  <c r="U1541" i="2" s="1"/>
  <c r="U1543" i="2" s="1"/>
  <c r="U1545" i="2" s="1"/>
  <c r="V1531" i="2"/>
  <c r="V1533" i="2" s="1"/>
  <c r="V1535" i="2" s="1"/>
  <c r="V1537" i="2" s="1"/>
  <c r="V1539" i="2" s="1"/>
  <c r="V1541" i="2" s="1"/>
  <c r="V1543" i="2" s="1"/>
  <c r="V1545" i="2" s="1"/>
  <c r="W1531" i="2"/>
  <c r="W1533" i="2" s="1"/>
  <c r="W1535" i="2" s="1"/>
  <c r="W1537" i="2" s="1"/>
  <c r="W1539" i="2" s="1"/>
  <c r="W1541" i="2" s="1"/>
  <c r="W1543" i="2" s="1"/>
  <c r="W1545" i="2" s="1"/>
  <c r="X1531" i="2"/>
  <c r="X1533" i="2" s="1"/>
  <c r="X1535" i="2" s="1"/>
  <c r="X1537" i="2" s="1"/>
  <c r="X1539" i="2" s="1"/>
  <c r="X1541" i="2" s="1"/>
  <c r="X1543" i="2" s="1"/>
  <c r="X1545" i="2" s="1"/>
  <c r="Y1531" i="2"/>
  <c r="Y1533" i="2" s="1"/>
  <c r="Y1535" i="2" s="1"/>
  <c r="Y1537" i="2" s="1"/>
  <c r="Y1539" i="2" s="1"/>
  <c r="Y1541" i="2" s="1"/>
  <c r="Y1543" i="2" s="1"/>
  <c r="Y1545" i="2" s="1"/>
  <c r="Z1531" i="2"/>
  <c r="Z1533" i="2" s="1"/>
  <c r="Z1535" i="2" s="1"/>
  <c r="Z1537" i="2" s="1"/>
  <c r="Z1539" i="2" s="1"/>
  <c r="Z1541" i="2" s="1"/>
  <c r="Z1543" i="2" s="1"/>
  <c r="Z1545" i="2" s="1"/>
  <c r="AA1531" i="2"/>
  <c r="AA1533" i="2" s="1"/>
  <c r="AA1535" i="2" s="1"/>
  <c r="AA1537" i="2" s="1"/>
  <c r="AA1539" i="2" s="1"/>
  <c r="AA1541" i="2" s="1"/>
  <c r="AA1543" i="2" s="1"/>
  <c r="AA1545" i="2" s="1"/>
  <c r="AB1531" i="2"/>
  <c r="AB1533" i="2" s="1"/>
  <c r="AB1535" i="2" s="1"/>
  <c r="AB1537" i="2" s="1"/>
  <c r="AB1539" i="2" s="1"/>
  <c r="AB1541" i="2" s="1"/>
  <c r="AB1543" i="2" s="1"/>
  <c r="AB1545" i="2" s="1"/>
  <c r="AC1531" i="2"/>
  <c r="AC1533" i="2" s="1"/>
  <c r="AC1535" i="2" s="1"/>
  <c r="AC1537" i="2" s="1"/>
  <c r="AC1539" i="2" s="1"/>
  <c r="AC1541" i="2" s="1"/>
  <c r="AC1543" i="2" s="1"/>
  <c r="AC1545" i="2" s="1"/>
  <c r="AD1531" i="2"/>
  <c r="AD1533" i="2" s="1"/>
  <c r="AD1535" i="2" s="1"/>
  <c r="AD1537" i="2" s="1"/>
  <c r="AD1539" i="2" s="1"/>
  <c r="AD1541" i="2" s="1"/>
  <c r="AD1543" i="2" s="1"/>
  <c r="AD1545" i="2" s="1"/>
  <c r="AE1531" i="2"/>
  <c r="AE1533" i="2" s="1"/>
  <c r="AE1535" i="2" s="1"/>
  <c r="AE1537" i="2" s="1"/>
  <c r="AE1539" i="2" s="1"/>
  <c r="AE1541" i="2" s="1"/>
  <c r="AE1543" i="2" s="1"/>
  <c r="AE1545" i="2" s="1"/>
  <c r="AF1531" i="2"/>
  <c r="AF1533" i="2" s="1"/>
  <c r="AF1535" i="2" s="1"/>
  <c r="AF1537" i="2" s="1"/>
  <c r="AF1539" i="2" s="1"/>
  <c r="AF1541" i="2" s="1"/>
  <c r="AF1543" i="2" s="1"/>
  <c r="AF1545" i="2" s="1"/>
  <c r="AG1531" i="2"/>
  <c r="AG1533" i="2" s="1"/>
  <c r="AG1535" i="2" s="1"/>
  <c r="AG1537" i="2" s="1"/>
  <c r="AG1539" i="2" s="1"/>
  <c r="AG1541" i="2" s="1"/>
  <c r="AG1543" i="2" s="1"/>
  <c r="AG1545" i="2" s="1"/>
  <c r="AH1531" i="2"/>
  <c r="AH1533" i="2" s="1"/>
  <c r="AH1535" i="2" s="1"/>
  <c r="AH1537" i="2" s="1"/>
  <c r="AH1539" i="2" s="1"/>
  <c r="AH1541" i="2" s="1"/>
  <c r="AH1543" i="2" s="1"/>
  <c r="AH1545" i="2" s="1"/>
  <c r="AI1531" i="2"/>
  <c r="AI1533" i="2" s="1"/>
  <c r="AI1535" i="2" s="1"/>
  <c r="AI1537" i="2" s="1"/>
  <c r="AI1539" i="2" s="1"/>
  <c r="AI1541" i="2" s="1"/>
  <c r="AI1543" i="2" s="1"/>
  <c r="AI1545" i="2" s="1"/>
  <c r="P1532" i="2"/>
  <c r="Q1532" i="2"/>
  <c r="R1532" i="2"/>
  <c r="S1532" i="2"/>
  <c r="T1532" i="2"/>
  <c r="U1532" i="2"/>
  <c r="V1532" i="2"/>
  <c r="W1532" i="2"/>
  <c r="X1532" i="2"/>
  <c r="Y1532" i="2"/>
  <c r="Z1532" i="2"/>
  <c r="AA1532" i="2"/>
  <c r="AB1532" i="2"/>
  <c r="AC1532" i="2"/>
  <c r="AD1532" i="2"/>
  <c r="AE1532" i="2"/>
  <c r="AF1532" i="2"/>
  <c r="AG1532" i="2"/>
  <c r="AH1532" i="2"/>
  <c r="AI1532" i="2"/>
  <c r="J1533" i="2"/>
  <c r="Q1533" i="2"/>
  <c r="Q1535" i="2" s="1"/>
  <c r="Q1537" i="2" s="1"/>
  <c r="Q1539" i="2" s="1"/>
  <c r="Q1541" i="2" s="1"/>
  <c r="Q1543" i="2" s="1"/>
  <c r="Q1545" i="2" s="1"/>
  <c r="R1533" i="2"/>
  <c r="R1535" i="2" s="1"/>
  <c r="R1537" i="2" s="1"/>
  <c r="R1539" i="2" s="1"/>
  <c r="R1541" i="2" s="1"/>
  <c r="R1543" i="2" s="1"/>
  <c r="R1545" i="2" s="1"/>
  <c r="O1534" i="2"/>
  <c r="P1534" i="2"/>
  <c r="Q1534" i="2"/>
  <c r="R1534" i="2"/>
  <c r="S1534" i="2"/>
  <c r="T1534" i="2"/>
  <c r="U1534" i="2"/>
  <c r="V1534" i="2"/>
  <c r="W1534" i="2"/>
  <c r="X1534" i="2"/>
  <c r="Y1534" i="2"/>
  <c r="Z1534" i="2"/>
  <c r="AA1534" i="2"/>
  <c r="AB1534" i="2"/>
  <c r="AC1534" i="2"/>
  <c r="AD1534" i="2"/>
  <c r="AE1534" i="2"/>
  <c r="AF1534" i="2"/>
  <c r="AG1534" i="2"/>
  <c r="AH1534" i="2"/>
  <c r="AI1534" i="2"/>
  <c r="O1535" i="2"/>
  <c r="O1536" i="2"/>
  <c r="P1536" i="2"/>
  <c r="Q1536" i="2"/>
  <c r="R1536" i="2"/>
  <c r="S1536" i="2"/>
  <c r="T1536" i="2"/>
  <c r="U1536" i="2"/>
  <c r="V1536" i="2"/>
  <c r="W1536" i="2"/>
  <c r="X1536" i="2"/>
  <c r="Y1536" i="2"/>
  <c r="Z1536" i="2"/>
  <c r="AA1536" i="2"/>
  <c r="AB1536" i="2"/>
  <c r="AC1536" i="2"/>
  <c r="AD1536" i="2"/>
  <c r="AE1536" i="2"/>
  <c r="AF1536" i="2"/>
  <c r="AG1536" i="2"/>
  <c r="AH1536" i="2"/>
  <c r="AI1536" i="2"/>
  <c r="O1537" i="2"/>
  <c r="O1538" i="2"/>
  <c r="P1538" i="2"/>
  <c r="Q1538" i="2"/>
  <c r="R1538" i="2"/>
  <c r="S1538" i="2"/>
  <c r="T1538" i="2"/>
  <c r="U1538" i="2"/>
  <c r="V1538" i="2"/>
  <c r="W1538" i="2"/>
  <c r="X1538" i="2"/>
  <c r="Y1538" i="2"/>
  <c r="Z1538" i="2"/>
  <c r="AA1538" i="2"/>
  <c r="AB1538" i="2"/>
  <c r="AC1538" i="2"/>
  <c r="AD1538" i="2"/>
  <c r="AE1538" i="2"/>
  <c r="AF1538" i="2"/>
  <c r="AG1538" i="2"/>
  <c r="AH1538" i="2"/>
  <c r="AI1538" i="2"/>
  <c r="O1539" i="2"/>
  <c r="O1540" i="2"/>
  <c r="P1540" i="2"/>
  <c r="Q1540" i="2"/>
  <c r="R1540" i="2"/>
  <c r="S1540" i="2"/>
  <c r="T1540" i="2"/>
  <c r="U1540" i="2"/>
  <c r="V1540" i="2"/>
  <c r="W1540" i="2"/>
  <c r="X1540" i="2"/>
  <c r="Y1540" i="2"/>
  <c r="Z1540" i="2"/>
  <c r="AA1540" i="2"/>
  <c r="AB1540" i="2"/>
  <c r="AC1540" i="2"/>
  <c r="AD1540" i="2"/>
  <c r="AE1540" i="2"/>
  <c r="AF1540" i="2"/>
  <c r="AG1540" i="2"/>
  <c r="AH1540" i="2"/>
  <c r="AI1540" i="2"/>
  <c r="O1541" i="2"/>
  <c r="O1542" i="2"/>
  <c r="P1542" i="2"/>
  <c r="Q1542" i="2"/>
  <c r="R1542" i="2"/>
  <c r="S1542" i="2"/>
  <c r="T1542" i="2"/>
  <c r="U1542" i="2"/>
  <c r="V1542" i="2"/>
  <c r="W1542" i="2"/>
  <c r="X1542" i="2"/>
  <c r="Y1542" i="2"/>
  <c r="Z1542" i="2"/>
  <c r="AA1542" i="2"/>
  <c r="AB1542" i="2"/>
  <c r="AC1542" i="2"/>
  <c r="AD1542" i="2"/>
  <c r="AE1542" i="2"/>
  <c r="AF1542" i="2"/>
  <c r="AG1542" i="2"/>
  <c r="AH1542" i="2"/>
  <c r="AI1542" i="2"/>
  <c r="O1543" i="2"/>
  <c r="O1544" i="2"/>
  <c r="P1544" i="2"/>
  <c r="Q1544" i="2"/>
  <c r="R1544" i="2"/>
  <c r="S1544" i="2"/>
  <c r="T1544" i="2"/>
  <c r="U1544" i="2"/>
  <c r="V1544" i="2"/>
  <c r="W1544" i="2"/>
  <c r="X1544" i="2"/>
  <c r="Y1544" i="2"/>
  <c r="Z1544" i="2"/>
  <c r="AA1544" i="2"/>
  <c r="AB1544" i="2"/>
  <c r="AC1544" i="2"/>
  <c r="AD1544" i="2"/>
  <c r="AE1544" i="2"/>
  <c r="AF1544" i="2"/>
  <c r="AG1544" i="2"/>
  <c r="AH1544" i="2"/>
  <c r="AI1544" i="2"/>
  <c r="O1545" i="2"/>
  <c r="P1552" i="2"/>
  <c r="P1554" i="2" s="1"/>
  <c r="Q1552" i="2"/>
  <c r="R1552" i="2"/>
  <c r="R1554" i="2" s="1"/>
  <c r="R1556" i="2" s="1"/>
  <c r="R1558" i="2" s="1"/>
  <c r="R1560" i="2" s="1"/>
  <c r="R1562" i="2" s="1"/>
  <c r="R1564" i="2" s="1"/>
  <c r="R1566" i="2" s="1"/>
  <c r="S1552" i="2"/>
  <c r="S1554" i="2" s="1"/>
  <c r="S1556" i="2" s="1"/>
  <c r="S1558" i="2" s="1"/>
  <c r="S1560" i="2" s="1"/>
  <c r="S1562" i="2" s="1"/>
  <c r="S1564" i="2" s="1"/>
  <c r="S1566" i="2" s="1"/>
  <c r="T1552" i="2"/>
  <c r="T1554" i="2" s="1"/>
  <c r="T1556" i="2" s="1"/>
  <c r="T1558" i="2" s="1"/>
  <c r="T1560" i="2" s="1"/>
  <c r="T1562" i="2" s="1"/>
  <c r="T1564" i="2" s="1"/>
  <c r="T1566" i="2" s="1"/>
  <c r="U1552" i="2"/>
  <c r="U1554" i="2" s="1"/>
  <c r="U1556" i="2" s="1"/>
  <c r="U1558" i="2" s="1"/>
  <c r="U1560" i="2" s="1"/>
  <c r="U1562" i="2" s="1"/>
  <c r="U1564" i="2" s="1"/>
  <c r="U1566" i="2" s="1"/>
  <c r="V1552" i="2"/>
  <c r="V1554" i="2" s="1"/>
  <c r="V1556" i="2" s="1"/>
  <c r="V1558" i="2" s="1"/>
  <c r="V1560" i="2" s="1"/>
  <c r="V1562" i="2" s="1"/>
  <c r="V1564" i="2" s="1"/>
  <c r="V1566" i="2" s="1"/>
  <c r="W1552" i="2"/>
  <c r="W1554" i="2" s="1"/>
  <c r="W1556" i="2" s="1"/>
  <c r="W1558" i="2" s="1"/>
  <c r="W1560" i="2" s="1"/>
  <c r="W1562" i="2" s="1"/>
  <c r="W1564" i="2" s="1"/>
  <c r="W1566" i="2" s="1"/>
  <c r="X1552" i="2"/>
  <c r="X1554" i="2" s="1"/>
  <c r="X1556" i="2" s="1"/>
  <c r="X1558" i="2" s="1"/>
  <c r="X1560" i="2" s="1"/>
  <c r="X1562" i="2" s="1"/>
  <c r="X1564" i="2" s="1"/>
  <c r="X1566" i="2" s="1"/>
  <c r="Y1552" i="2"/>
  <c r="Y1554" i="2" s="1"/>
  <c r="Y1556" i="2" s="1"/>
  <c r="Y1558" i="2" s="1"/>
  <c r="Y1560" i="2" s="1"/>
  <c r="Y1562" i="2" s="1"/>
  <c r="Y1564" i="2" s="1"/>
  <c r="Y1566" i="2" s="1"/>
  <c r="Z1552" i="2"/>
  <c r="Z1554" i="2" s="1"/>
  <c r="Z1556" i="2" s="1"/>
  <c r="Z1558" i="2" s="1"/>
  <c r="Z1560" i="2" s="1"/>
  <c r="Z1562" i="2" s="1"/>
  <c r="Z1564" i="2" s="1"/>
  <c r="Z1566" i="2" s="1"/>
  <c r="AA1552" i="2"/>
  <c r="AA1554" i="2" s="1"/>
  <c r="AA1556" i="2" s="1"/>
  <c r="AA1558" i="2" s="1"/>
  <c r="AA1560" i="2" s="1"/>
  <c r="AA1562" i="2" s="1"/>
  <c r="AA1564" i="2" s="1"/>
  <c r="AA1566" i="2" s="1"/>
  <c r="AB1552" i="2"/>
  <c r="AB1554" i="2" s="1"/>
  <c r="AB1556" i="2" s="1"/>
  <c r="AB1558" i="2" s="1"/>
  <c r="AB1560" i="2" s="1"/>
  <c r="AB1562" i="2" s="1"/>
  <c r="AB1564" i="2" s="1"/>
  <c r="AB1566" i="2" s="1"/>
  <c r="AC1552" i="2"/>
  <c r="AC1554" i="2" s="1"/>
  <c r="AC1556" i="2" s="1"/>
  <c r="AC1558" i="2" s="1"/>
  <c r="AC1560" i="2" s="1"/>
  <c r="AC1562" i="2" s="1"/>
  <c r="AC1564" i="2" s="1"/>
  <c r="AC1566" i="2" s="1"/>
  <c r="AD1552" i="2"/>
  <c r="AD1554" i="2" s="1"/>
  <c r="AD1556" i="2" s="1"/>
  <c r="AD1558" i="2" s="1"/>
  <c r="AD1560" i="2" s="1"/>
  <c r="AD1562" i="2" s="1"/>
  <c r="AD1564" i="2" s="1"/>
  <c r="AD1566" i="2" s="1"/>
  <c r="AE1552" i="2"/>
  <c r="AE1554" i="2" s="1"/>
  <c r="AE1556" i="2" s="1"/>
  <c r="AE1558" i="2" s="1"/>
  <c r="AE1560" i="2" s="1"/>
  <c r="AE1562" i="2" s="1"/>
  <c r="AE1564" i="2" s="1"/>
  <c r="AE1566" i="2" s="1"/>
  <c r="AF1552" i="2"/>
  <c r="AF1554" i="2" s="1"/>
  <c r="AF1556" i="2" s="1"/>
  <c r="AF1558" i="2" s="1"/>
  <c r="AF1560" i="2" s="1"/>
  <c r="AF1562" i="2" s="1"/>
  <c r="AF1564" i="2" s="1"/>
  <c r="AF1566" i="2" s="1"/>
  <c r="AG1552" i="2"/>
  <c r="AG1554" i="2" s="1"/>
  <c r="AG1556" i="2" s="1"/>
  <c r="AG1558" i="2" s="1"/>
  <c r="AG1560" i="2" s="1"/>
  <c r="AG1562" i="2" s="1"/>
  <c r="AG1564" i="2" s="1"/>
  <c r="AG1566" i="2" s="1"/>
  <c r="AH1552" i="2"/>
  <c r="AH1554" i="2" s="1"/>
  <c r="AH1556" i="2" s="1"/>
  <c r="AH1558" i="2" s="1"/>
  <c r="AH1560" i="2" s="1"/>
  <c r="AH1562" i="2" s="1"/>
  <c r="AH1564" i="2" s="1"/>
  <c r="AH1566" i="2" s="1"/>
  <c r="AI1552" i="2"/>
  <c r="AI1554" i="2" s="1"/>
  <c r="AI1556" i="2" s="1"/>
  <c r="AI1558" i="2" s="1"/>
  <c r="AI1560" i="2" s="1"/>
  <c r="AI1562" i="2" s="1"/>
  <c r="AI1564" i="2" s="1"/>
  <c r="AI1566" i="2" s="1"/>
  <c r="P1553" i="2"/>
  <c r="Q1553" i="2"/>
  <c r="R1553" i="2"/>
  <c r="S1553" i="2"/>
  <c r="T1553" i="2"/>
  <c r="U1553" i="2"/>
  <c r="V1553" i="2"/>
  <c r="W1553" i="2"/>
  <c r="X1553" i="2"/>
  <c r="Y1553" i="2"/>
  <c r="Z1553" i="2"/>
  <c r="AA1553" i="2"/>
  <c r="AB1553" i="2"/>
  <c r="AC1553" i="2"/>
  <c r="AD1553" i="2"/>
  <c r="AE1553" i="2"/>
  <c r="AF1553" i="2"/>
  <c r="AG1553" i="2"/>
  <c r="AH1553" i="2"/>
  <c r="AI1553" i="2"/>
  <c r="J1554" i="2"/>
  <c r="Q1554" i="2"/>
  <c r="Q1556" i="2" s="1"/>
  <c r="Q1558" i="2" s="1"/>
  <c r="Q1560" i="2" s="1"/>
  <c r="Q1562" i="2" s="1"/>
  <c r="Q1564" i="2" s="1"/>
  <c r="Q1566" i="2" s="1"/>
  <c r="O1555" i="2"/>
  <c r="P1555" i="2"/>
  <c r="Q1555" i="2"/>
  <c r="R1555" i="2"/>
  <c r="S1555" i="2"/>
  <c r="T1555" i="2"/>
  <c r="U1555" i="2"/>
  <c r="V1555" i="2"/>
  <c r="W1555" i="2"/>
  <c r="X1555" i="2"/>
  <c r="Y1555" i="2"/>
  <c r="Z1555" i="2"/>
  <c r="AA1555" i="2"/>
  <c r="AB1555" i="2"/>
  <c r="AC1555" i="2"/>
  <c r="AD1555" i="2"/>
  <c r="AE1555" i="2"/>
  <c r="AF1555" i="2"/>
  <c r="AG1555" i="2"/>
  <c r="AH1555" i="2"/>
  <c r="AI1555" i="2"/>
  <c r="O1556" i="2"/>
  <c r="O1557" i="2"/>
  <c r="P1557" i="2"/>
  <c r="Q1557" i="2"/>
  <c r="R1557" i="2"/>
  <c r="S1557" i="2"/>
  <c r="T1557" i="2"/>
  <c r="U1557" i="2"/>
  <c r="V1557" i="2"/>
  <c r="W1557" i="2"/>
  <c r="X1557" i="2"/>
  <c r="Y1557" i="2"/>
  <c r="Z1557" i="2"/>
  <c r="AA1557" i="2"/>
  <c r="AB1557" i="2"/>
  <c r="AC1557" i="2"/>
  <c r="AD1557" i="2"/>
  <c r="AE1557" i="2"/>
  <c r="AF1557" i="2"/>
  <c r="AG1557" i="2"/>
  <c r="AH1557" i="2"/>
  <c r="AI1557" i="2"/>
  <c r="O1558" i="2"/>
  <c r="O1559" i="2"/>
  <c r="P1559" i="2"/>
  <c r="Q1559" i="2"/>
  <c r="R1559" i="2"/>
  <c r="S1559" i="2"/>
  <c r="T1559" i="2"/>
  <c r="U1559" i="2"/>
  <c r="V1559" i="2"/>
  <c r="W1559" i="2"/>
  <c r="X1559" i="2"/>
  <c r="Y1559" i="2"/>
  <c r="Z1559" i="2"/>
  <c r="AA1559" i="2"/>
  <c r="AB1559" i="2"/>
  <c r="AC1559" i="2"/>
  <c r="AD1559" i="2"/>
  <c r="AE1559" i="2"/>
  <c r="AF1559" i="2"/>
  <c r="AG1559" i="2"/>
  <c r="AH1559" i="2"/>
  <c r="AI1559" i="2"/>
  <c r="O1560" i="2"/>
  <c r="O1561" i="2"/>
  <c r="P1561" i="2"/>
  <c r="Q1561" i="2"/>
  <c r="R1561" i="2"/>
  <c r="S1561" i="2"/>
  <c r="T1561" i="2"/>
  <c r="U1561" i="2"/>
  <c r="V1561" i="2"/>
  <c r="W1561" i="2"/>
  <c r="X1561" i="2"/>
  <c r="Y1561" i="2"/>
  <c r="Z1561" i="2"/>
  <c r="AA1561" i="2"/>
  <c r="AB1561" i="2"/>
  <c r="AC1561" i="2"/>
  <c r="AD1561" i="2"/>
  <c r="AE1561" i="2"/>
  <c r="AF1561" i="2"/>
  <c r="AG1561" i="2"/>
  <c r="AH1561" i="2"/>
  <c r="AI1561" i="2"/>
  <c r="O1562" i="2"/>
  <c r="O1563" i="2"/>
  <c r="P1563" i="2"/>
  <c r="Q1563" i="2"/>
  <c r="R1563" i="2"/>
  <c r="S1563" i="2"/>
  <c r="T1563" i="2"/>
  <c r="U1563" i="2"/>
  <c r="V1563" i="2"/>
  <c r="W1563" i="2"/>
  <c r="X1563" i="2"/>
  <c r="Y1563" i="2"/>
  <c r="Z1563" i="2"/>
  <c r="AA1563" i="2"/>
  <c r="AB1563" i="2"/>
  <c r="AC1563" i="2"/>
  <c r="AD1563" i="2"/>
  <c r="AE1563" i="2"/>
  <c r="AF1563" i="2"/>
  <c r="AG1563" i="2"/>
  <c r="AH1563" i="2"/>
  <c r="AI1563" i="2"/>
  <c r="O1564" i="2"/>
  <c r="O1565" i="2"/>
  <c r="P1565" i="2"/>
  <c r="Q1565" i="2"/>
  <c r="R1565" i="2"/>
  <c r="S1565" i="2"/>
  <c r="T1565" i="2"/>
  <c r="U1565" i="2"/>
  <c r="V1565" i="2"/>
  <c r="W1565" i="2"/>
  <c r="X1565" i="2"/>
  <c r="Y1565" i="2"/>
  <c r="Z1565" i="2"/>
  <c r="AA1565" i="2"/>
  <c r="AB1565" i="2"/>
  <c r="AC1565" i="2"/>
  <c r="AD1565" i="2"/>
  <c r="AE1565" i="2"/>
  <c r="AF1565" i="2"/>
  <c r="AG1565" i="2"/>
  <c r="AH1565" i="2"/>
  <c r="AI1565" i="2"/>
  <c r="O1566" i="2"/>
  <c r="P1573" i="2"/>
  <c r="P1575" i="2" s="1"/>
  <c r="Q1573" i="2"/>
  <c r="Q1575" i="2" s="1"/>
  <c r="Q1577" i="2" s="1"/>
  <c r="Q1579" i="2" s="1"/>
  <c r="Q1581" i="2" s="1"/>
  <c r="Q1583" i="2" s="1"/>
  <c r="Q1585" i="2" s="1"/>
  <c r="Q1587" i="2" s="1"/>
  <c r="R1573" i="2"/>
  <c r="R1575" i="2" s="1"/>
  <c r="R1577" i="2" s="1"/>
  <c r="R1579" i="2" s="1"/>
  <c r="R1581" i="2" s="1"/>
  <c r="R1583" i="2" s="1"/>
  <c r="R1585" i="2" s="1"/>
  <c r="R1587" i="2" s="1"/>
  <c r="S1573" i="2"/>
  <c r="S1575" i="2" s="1"/>
  <c r="S1577" i="2" s="1"/>
  <c r="S1579" i="2" s="1"/>
  <c r="S1581" i="2" s="1"/>
  <c r="S1583" i="2" s="1"/>
  <c r="S1585" i="2" s="1"/>
  <c r="S1587" i="2" s="1"/>
  <c r="T1573" i="2"/>
  <c r="T1575" i="2" s="1"/>
  <c r="T1577" i="2" s="1"/>
  <c r="T1579" i="2" s="1"/>
  <c r="T1581" i="2" s="1"/>
  <c r="T1583" i="2" s="1"/>
  <c r="T1585" i="2" s="1"/>
  <c r="T1587" i="2" s="1"/>
  <c r="U1573" i="2"/>
  <c r="U1575" i="2" s="1"/>
  <c r="U1577" i="2" s="1"/>
  <c r="U1579" i="2" s="1"/>
  <c r="U1581" i="2" s="1"/>
  <c r="U1583" i="2" s="1"/>
  <c r="U1585" i="2" s="1"/>
  <c r="U1587" i="2" s="1"/>
  <c r="V1573" i="2"/>
  <c r="V1575" i="2" s="1"/>
  <c r="V1577" i="2" s="1"/>
  <c r="V1579" i="2" s="1"/>
  <c r="V1581" i="2" s="1"/>
  <c r="V1583" i="2" s="1"/>
  <c r="V1585" i="2" s="1"/>
  <c r="V1587" i="2" s="1"/>
  <c r="W1573" i="2"/>
  <c r="W1575" i="2" s="1"/>
  <c r="W1577" i="2" s="1"/>
  <c r="W1579" i="2" s="1"/>
  <c r="W1581" i="2" s="1"/>
  <c r="W1583" i="2" s="1"/>
  <c r="W1585" i="2" s="1"/>
  <c r="W1587" i="2" s="1"/>
  <c r="X1573" i="2"/>
  <c r="X1575" i="2" s="1"/>
  <c r="X1577" i="2" s="1"/>
  <c r="X1579" i="2" s="1"/>
  <c r="X1581" i="2" s="1"/>
  <c r="X1583" i="2" s="1"/>
  <c r="X1585" i="2" s="1"/>
  <c r="X1587" i="2" s="1"/>
  <c r="Y1573" i="2"/>
  <c r="Y1575" i="2" s="1"/>
  <c r="Y1577" i="2" s="1"/>
  <c r="Y1579" i="2" s="1"/>
  <c r="Y1581" i="2" s="1"/>
  <c r="Y1583" i="2" s="1"/>
  <c r="Y1585" i="2" s="1"/>
  <c r="Y1587" i="2" s="1"/>
  <c r="Z1573" i="2"/>
  <c r="Z1575" i="2" s="1"/>
  <c r="Z1577" i="2" s="1"/>
  <c r="Z1579" i="2" s="1"/>
  <c r="Z1581" i="2" s="1"/>
  <c r="Z1583" i="2" s="1"/>
  <c r="Z1585" i="2" s="1"/>
  <c r="Z1587" i="2" s="1"/>
  <c r="AA1573" i="2"/>
  <c r="AA1575" i="2" s="1"/>
  <c r="AA1577" i="2" s="1"/>
  <c r="AA1579" i="2" s="1"/>
  <c r="AA1581" i="2" s="1"/>
  <c r="AA1583" i="2" s="1"/>
  <c r="AA1585" i="2" s="1"/>
  <c r="AA1587" i="2" s="1"/>
  <c r="AB1573" i="2"/>
  <c r="AB1575" i="2" s="1"/>
  <c r="AB1577" i="2" s="1"/>
  <c r="AB1579" i="2" s="1"/>
  <c r="AB1581" i="2" s="1"/>
  <c r="AB1583" i="2" s="1"/>
  <c r="AB1585" i="2" s="1"/>
  <c r="AB1587" i="2" s="1"/>
  <c r="AC1573" i="2"/>
  <c r="AC1575" i="2" s="1"/>
  <c r="AC1577" i="2" s="1"/>
  <c r="AC1579" i="2" s="1"/>
  <c r="AC1581" i="2" s="1"/>
  <c r="AC1583" i="2" s="1"/>
  <c r="AC1585" i="2" s="1"/>
  <c r="AC1587" i="2" s="1"/>
  <c r="AD1573" i="2"/>
  <c r="AD1575" i="2" s="1"/>
  <c r="AD1577" i="2" s="1"/>
  <c r="AD1579" i="2" s="1"/>
  <c r="AD1581" i="2" s="1"/>
  <c r="AD1583" i="2" s="1"/>
  <c r="AD1585" i="2" s="1"/>
  <c r="AD1587" i="2" s="1"/>
  <c r="AE1573" i="2"/>
  <c r="AE1575" i="2" s="1"/>
  <c r="AE1577" i="2" s="1"/>
  <c r="AE1579" i="2" s="1"/>
  <c r="AE1581" i="2" s="1"/>
  <c r="AE1583" i="2" s="1"/>
  <c r="AE1585" i="2" s="1"/>
  <c r="AE1587" i="2" s="1"/>
  <c r="AF1573" i="2"/>
  <c r="AF1575" i="2" s="1"/>
  <c r="AF1577" i="2" s="1"/>
  <c r="AF1579" i="2" s="1"/>
  <c r="AF1581" i="2" s="1"/>
  <c r="AF1583" i="2" s="1"/>
  <c r="AF1585" i="2" s="1"/>
  <c r="AF1587" i="2" s="1"/>
  <c r="AG1573" i="2"/>
  <c r="AG1575" i="2" s="1"/>
  <c r="AG1577" i="2" s="1"/>
  <c r="AG1579" i="2" s="1"/>
  <c r="AG1581" i="2" s="1"/>
  <c r="AG1583" i="2" s="1"/>
  <c r="AG1585" i="2" s="1"/>
  <c r="AG1587" i="2" s="1"/>
  <c r="AH1573" i="2"/>
  <c r="AH1575" i="2" s="1"/>
  <c r="AH1577" i="2" s="1"/>
  <c r="AH1579" i="2" s="1"/>
  <c r="AH1581" i="2" s="1"/>
  <c r="AH1583" i="2" s="1"/>
  <c r="AH1585" i="2" s="1"/>
  <c r="AH1587" i="2" s="1"/>
  <c r="AI1573" i="2"/>
  <c r="AI1575" i="2" s="1"/>
  <c r="AI1577" i="2" s="1"/>
  <c r="AI1579" i="2" s="1"/>
  <c r="AI1581" i="2" s="1"/>
  <c r="AI1583" i="2" s="1"/>
  <c r="AI1585" i="2" s="1"/>
  <c r="AI1587" i="2" s="1"/>
  <c r="P1574" i="2"/>
  <c r="Q1574" i="2"/>
  <c r="R1574" i="2"/>
  <c r="S1574" i="2"/>
  <c r="T1574" i="2"/>
  <c r="U1574" i="2"/>
  <c r="V1574" i="2"/>
  <c r="W1574" i="2"/>
  <c r="X1574" i="2"/>
  <c r="Y1574" i="2"/>
  <c r="Z1574" i="2"/>
  <c r="AA1574" i="2"/>
  <c r="AB1574" i="2"/>
  <c r="AC1574" i="2"/>
  <c r="AD1574" i="2"/>
  <c r="AE1574" i="2"/>
  <c r="AF1574" i="2"/>
  <c r="AG1574" i="2"/>
  <c r="AH1574" i="2"/>
  <c r="AI1574" i="2"/>
  <c r="J1575" i="2"/>
  <c r="O1576" i="2"/>
  <c r="P1576" i="2"/>
  <c r="Q1576" i="2"/>
  <c r="R1576" i="2"/>
  <c r="S1576" i="2"/>
  <c r="T1576" i="2"/>
  <c r="U1576" i="2"/>
  <c r="V1576" i="2"/>
  <c r="W1576" i="2"/>
  <c r="X1576" i="2"/>
  <c r="Y1576" i="2"/>
  <c r="Z1576" i="2"/>
  <c r="AA1576" i="2"/>
  <c r="AB1576" i="2"/>
  <c r="AC1576" i="2"/>
  <c r="AD1576" i="2"/>
  <c r="AE1576" i="2"/>
  <c r="AF1576" i="2"/>
  <c r="AG1576" i="2"/>
  <c r="AH1576" i="2"/>
  <c r="AI1576" i="2"/>
  <c r="O1577" i="2"/>
  <c r="O1578" i="2"/>
  <c r="P1578" i="2"/>
  <c r="Q1578" i="2"/>
  <c r="R1578" i="2"/>
  <c r="S1578" i="2"/>
  <c r="T1578" i="2"/>
  <c r="U1578" i="2"/>
  <c r="V1578" i="2"/>
  <c r="W1578" i="2"/>
  <c r="X1578" i="2"/>
  <c r="Y1578" i="2"/>
  <c r="Z1578" i="2"/>
  <c r="AA1578" i="2"/>
  <c r="AB1578" i="2"/>
  <c r="AC1578" i="2"/>
  <c r="AD1578" i="2"/>
  <c r="AE1578" i="2"/>
  <c r="AF1578" i="2"/>
  <c r="AG1578" i="2"/>
  <c r="AH1578" i="2"/>
  <c r="AI1578" i="2"/>
  <c r="O1579" i="2"/>
  <c r="O1580" i="2"/>
  <c r="P1580" i="2"/>
  <c r="Q1580" i="2"/>
  <c r="R1580" i="2"/>
  <c r="S1580" i="2"/>
  <c r="T1580" i="2"/>
  <c r="U1580" i="2"/>
  <c r="V1580" i="2"/>
  <c r="W1580" i="2"/>
  <c r="X1580" i="2"/>
  <c r="Y1580" i="2"/>
  <c r="Z1580" i="2"/>
  <c r="AA1580" i="2"/>
  <c r="AB1580" i="2"/>
  <c r="AC1580" i="2"/>
  <c r="AD1580" i="2"/>
  <c r="AE1580" i="2"/>
  <c r="AF1580" i="2"/>
  <c r="AG1580" i="2"/>
  <c r="AH1580" i="2"/>
  <c r="AI1580" i="2"/>
  <c r="O1581" i="2"/>
  <c r="O1582" i="2"/>
  <c r="P1582" i="2"/>
  <c r="Q1582" i="2"/>
  <c r="R1582" i="2"/>
  <c r="S1582" i="2"/>
  <c r="T1582" i="2"/>
  <c r="U1582" i="2"/>
  <c r="V1582" i="2"/>
  <c r="W1582" i="2"/>
  <c r="X1582" i="2"/>
  <c r="Y1582" i="2"/>
  <c r="Z1582" i="2"/>
  <c r="AA1582" i="2"/>
  <c r="AB1582" i="2"/>
  <c r="AC1582" i="2"/>
  <c r="AD1582" i="2"/>
  <c r="AE1582" i="2"/>
  <c r="AF1582" i="2"/>
  <c r="AG1582" i="2"/>
  <c r="AH1582" i="2"/>
  <c r="AI1582" i="2"/>
  <c r="O1583" i="2"/>
  <c r="O1584" i="2"/>
  <c r="P1584" i="2"/>
  <c r="Q1584" i="2"/>
  <c r="R1584" i="2"/>
  <c r="S1584" i="2"/>
  <c r="T1584" i="2"/>
  <c r="U1584" i="2"/>
  <c r="V1584" i="2"/>
  <c r="W1584" i="2"/>
  <c r="X1584" i="2"/>
  <c r="Y1584" i="2"/>
  <c r="Z1584" i="2"/>
  <c r="AA1584" i="2"/>
  <c r="AB1584" i="2"/>
  <c r="AC1584" i="2"/>
  <c r="AD1584" i="2"/>
  <c r="AE1584" i="2"/>
  <c r="AF1584" i="2"/>
  <c r="AG1584" i="2"/>
  <c r="AH1584" i="2"/>
  <c r="AI1584" i="2"/>
  <c r="O1585" i="2"/>
  <c r="O1586" i="2"/>
  <c r="P1586" i="2"/>
  <c r="Q1586" i="2"/>
  <c r="R1586" i="2"/>
  <c r="S1586" i="2"/>
  <c r="T1586" i="2"/>
  <c r="U1586" i="2"/>
  <c r="V1586" i="2"/>
  <c r="W1586" i="2"/>
  <c r="X1586" i="2"/>
  <c r="Y1586" i="2"/>
  <c r="Z1586" i="2"/>
  <c r="AA1586" i="2"/>
  <c r="AB1586" i="2"/>
  <c r="AC1586" i="2"/>
  <c r="AD1586" i="2"/>
  <c r="AE1586" i="2"/>
  <c r="AF1586" i="2"/>
  <c r="AG1586" i="2"/>
  <c r="AH1586" i="2"/>
  <c r="AI1586" i="2"/>
  <c r="O1587" i="2"/>
  <c r="P1594" i="2"/>
  <c r="P1596" i="2" s="1"/>
  <c r="Q1594" i="2"/>
  <c r="Q1596" i="2" s="1"/>
  <c r="Q1598" i="2" s="1"/>
  <c r="Q1600" i="2" s="1"/>
  <c r="Q1602" i="2" s="1"/>
  <c r="Q1604" i="2" s="1"/>
  <c r="Q1606" i="2" s="1"/>
  <c r="Q1608" i="2" s="1"/>
  <c r="R1594" i="2"/>
  <c r="R1596" i="2" s="1"/>
  <c r="R1598" i="2" s="1"/>
  <c r="R1600" i="2" s="1"/>
  <c r="R1602" i="2" s="1"/>
  <c r="R1604" i="2" s="1"/>
  <c r="R1606" i="2" s="1"/>
  <c r="R1608" i="2" s="1"/>
  <c r="S1594" i="2"/>
  <c r="S1596" i="2" s="1"/>
  <c r="S1598" i="2" s="1"/>
  <c r="S1600" i="2" s="1"/>
  <c r="S1602" i="2" s="1"/>
  <c r="S1604" i="2" s="1"/>
  <c r="S1606" i="2" s="1"/>
  <c r="S1608" i="2" s="1"/>
  <c r="T1594" i="2"/>
  <c r="T1596" i="2" s="1"/>
  <c r="T1598" i="2" s="1"/>
  <c r="T1600" i="2" s="1"/>
  <c r="T1602" i="2" s="1"/>
  <c r="T1604" i="2" s="1"/>
  <c r="T1606" i="2" s="1"/>
  <c r="T1608" i="2" s="1"/>
  <c r="U1594" i="2"/>
  <c r="U1596" i="2" s="1"/>
  <c r="U1598" i="2" s="1"/>
  <c r="U1600" i="2" s="1"/>
  <c r="U1602" i="2" s="1"/>
  <c r="U1604" i="2" s="1"/>
  <c r="U1606" i="2" s="1"/>
  <c r="U1608" i="2" s="1"/>
  <c r="V1594" i="2"/>
  <c r="V1596" i="2" s="1"/>
  <c r="V1598" i="2" s="1"/>
  <c r="V1600" i="2" s="1"/>
  <c r="V1602" i="2" s="1"/>
  <c r="V1604" i="2" s="1"/>
  <c r="V1606" i="2" s="1"/>
  <c r="V1608" i="2" s="1"/>
  <c r="W1594" i="2"/>
  <c r="W1596" i="2" s="1"/>
  <c r="W1598" i="2" s="1"/>
  <c r="W1600" i="2" s="1"/>
  <c r="W1602" i="2" s="1"/>
  <c r="W1604" i="2" s="1"/>
  <c r="W1606" i="2" s="1"/>
  <c r="W1608" i="2" s="1"/>
  <c r="X1594" i="2"/>
  <c r="X1596" i="2" s="1"/>
  <c r="X1598" i="2" s="1"/>
  <c r="X1600" i="2" s="1"/>
  <c r="X1602" i="2" s="1"/>
  <c r="X1604" i="2" s="1"/>
  <c r="X1606" i="2" s="1"/>
  <c r="X1608" i="2" s="1"/>
  <c r="Y1594" i="2"/>
  <c r="Y1596" i="2" s="1"/>
  <c r="Y1598" i="2" s="1"/>
  <c r="Y1600" i="2" s="1"/>
  <c r="Y1602" i="2" s="1"/>
  <c r="Y1604" i="2" s="1"/>
  <c r="Y1606" i="2" s="1"/>
  <c r="Y1608" i="2" s="1"/>
  <c r="Z1594" i="2"/>
  <c r="Z1596" i="2" s="1"/>
  <c r="Z1598" i="2" s="1"/>
  <c r="Z1600" i="2" s="1"/>
  <c r="Z1602" i="2" s="1"/>
  <c r="Z1604" i="2" s="1"/>
  <c r="Z1606" i="2" s="1"/>
  <c r="Z1608" i="2" s="1"/>
  <c r="AA1594" i="2"/>
  <c r="AA1596" i="2" s="1"/>
  <c r="AA1598" i="2" s="1"/>
  <c r="AA1600" i="2" s="1"/>
  <c r="AA1602" i="2" s="1"/>
  <c r="AA1604" i="2" s="1"/>
  <c r="AA1606" i="2" s="1"/>
  <c r="AA1608" i="2" s="1"/>
  <c r="AB1594" i="2"/>
  <c r="AB1596" i="2" s="1"/>
  <c r="AB1598" i="2" s="1"/>
  <c r="AB1600" i="2" s="1"/>
  <c r="AB1602" i="2" s="1"/>
  <c r="AB1604" i="2" s="1"/>
  <c r="AB1606" i="2" s="1"/>
  <c r="AB1608" i="2" s="1"/>
  <c r="AC1594" i="2"/>
  <c r="AC1596" i="2" s="1"/>
  <c r="AC1598" i="2" s="1"/>
  <c r="AC1600" i="2" s="1"/>
  <c r="AC1602" i="2" s="1"/>
  <c r="AC1604" i="2" s="1"/>
  <c r="AC1606" i="2" s="1"/>
  <c r="AC1608" i="2" s="1"/>
  <c r="AD1594" i="2"/>
  <c r="AD1596" i="2" s="1"/>
  <c r="AD1598" i="2" s="1"/>
  <c r="AD1600" i="2" s="1"/>
  <c r="AD1602" i="2" s="1"/>
  <c r="AD1604" i="2" s="1"/>
  <c r="AD1606" i="2" s="1"/>
  <c r="AD1608" i="2" s="1"/>
  <c r="AE1594" i="2"/>
  <c r="AE1596" i="2" s="1"/>
  <c r="AE1598" i="2" s="1"/>
  <c r="AE1600" i="2" s="1"/>
  <c r="AE1602" i="2" s="1"/>
  <c r="AE1604" i="2" s="1"/>
  <c r="AE1606" i="2" s="1"/>
  <c r="AE1608" i="2" s="1"/>
  <c r="AF1594" i="2"/>
  <c r="AF1596" i="2" s="1"/>
  <c r="AF1598" i="2" s="1"/>
  <c r="AF1600" i="2" s="1"/>
  <c r="AF1602" i="2" s="1"/>
  <c r="AF1604" i="2" s="1"/>
  <c r="AF1606" i="2" s="1"/>
  <c r="AF1608" i="2" s="1"/>
  <c r="AG1594" i="2"/>
  <c r="AG1596" i="2" s="1"/>
  <c r="AG1598" i="2" s="1"/>
  <c r="AG1600" i="2" s="1"/>
  <c r="AG1602" i="2" s="1"/>
  <c r="AG1604" i="2" s="1"/>
  <c r="AG1606" i="2" s="1"/>
  <c r="AG1608" i="2" s="1"/>
  <c r="AH1594" i="2"/>
  <c r="AH1596" i="2" s="1"/>
  <c r="AH1598" i="2" s="1"/>
  <c r="AH1600" i="2" s="1"/>
  <c r="AH1602" i="2" s="1"/>
  <c r="AH1604" i="2" s="1"/>
  <c r="AH1606" i="2" s="1"/>
  <c r="AH1608" i="2" s="1"/>
  <c r="AI1594" i="2"/>
  <c r="AI1596" i="2" s="1"/>
  <c r="AI1598" i="2" s="1"/>
  <c r="AI1600" i="2" s="1"/>
  <c r="AI1602" i="2" s="1"/>
  <c r="AI1604" i="2" s="1"/>
  <c r="AI1606" i="2" s="1"/>
  <c r="AI1608" i="2" s="1"/>
  <c r="P1595" i="2"/>
  <c r="Q1595" i="2"/>
  <c r="R1595" i="2"/>
  <c r="S1595" i="2"/>
  <c r="T1595" i="2"/>
  <c r="U1595" i="2"/>
  <c r="V1595" i="2"/>
  <c r="W1595" i="2"/>
  <c r="X1595" i="2"/>
  <c r="Y1595" i="2"/>
  <c r="Z1595" i="2"/>
  <c r="AA1595" i="2"/>
  <c r="AB1595" i="2"/>
  <c r="AC1595" i="2"/>
  <c r="AD1595" i="2"/>
  <c r="AE1595" i="2"/>
  <c r="AF1595" i="2"/>
  <c r="AG1595" i="2"/>
  <c r="AH1595" i="2"/>
  <c r="AI1595" i="2"/>
  <c r="J1596" i="2"/>
  <c r="O1597" i="2"/>
  <c r="P1597" i="2"/>
  <c r="Q1597" i="2"/>
  <c r="R1597" i="2"/>
  <c r="S1597" i="2"/>
  <c r="T1597" i="2"/>
  <c r="U1597" i="2"/>
  <c r="V1597" i="2"/>
  <c r="W1597" i="2"/>
  <c r="X1597" i="2"/>
  <c r="Y1597" i="2"/>
  <c r="Z1597" i="2"/>
  <c r="AA1597" i="2"/>
  <c r="AB1597" i="2"/>
  <c r="AC1597" i="2"/>
  <c r="AD1597" i="2"/>
  <c r="AE1597" i="2"/>
  <c r="AF1597" i="2"/>
  <c r="AG1597" i="2"/>
  <c r="AH1597" i="2"/>
  <c r="AI1597" i="2"/>
  <c r="O1598" i="2"/>
  <c r="O1599" i="2"/>
  <c r="P1599" i="2"/>
  <c r="Q1599" i="2"/>
  <c r="R1599" i="2"/>
  <c r="S1599" i="2"/>
  <c r="T1599" i="2"/>
  <c r="U1599" i="2"/>
  <c r="V1599" i="2"/>
  <c r="W1599" i="2"/>
  <c r="X1599" i="2"/>
  <c r="Y1599" i="2"/>
  <c r="Z1599" i="2"/>
  <c r="AA1599" i="2"/>
  <c r="AB1599" i="2"/>
  <c r="AC1599" i="2"/>
  <c r="AD1599" i="2"/>
  <c r="AE1599" i="2"/>
  <c r="AF1599" i="2"/>
  <c r="AG1599" i="2"/>
  <c r="AH1599" i="2"/>
  <c r="AI1599" i="2"/>
  <c r="O1600" i="2"/>
  <c r="O1601" i="2"/>
  <c r="P1601" i="2"/>
  <c r="Q1601" i="2"/>
  <c r="R1601" i="2"/>
  <c r="S1601" i="2"/>
  <c r="T1601" i="2"/>
  <c r="U1601" i="2"/>
  <c r="V1601" i="2"/>
  <c r="W1601" i="2"/>
  <c r="X1601" i="2"/>
  <c r="Y1601" i="2"/>
  <c r="Z1601" i="2"/>
  <c r="AA1601" i="2"/>
  <c r="AB1601" i="2"/>
  <c r="AC1601" i="2"/>
  <c r="AD1601" i="2"/>
  <c r="AE1601" i="2"/>
  <c r="AF1601" i="2"/>
  <c r="AG1601" i="2"/>
  <c r="AH1601" i="2"/>
  <c r="AI1601" i="2"/>
  <c r="O1602" i="2"/>
  <c r="O1603" i="2"/>
  <c r="P1603" i="2"/>
  <c r="Q1603" i="2"/>
  <c r="R1603" i="2"/>
  <c r="S1603" i="2"/>
  <c r="T1603" i="2"/>
  <c r="U1603" i="2"/>
  <c r="V1603" i="2"/>
  <c r="W1603" i="2"/>
  <c r="X1603" i="2"/>
  <c r="Y1603" i="2"/>
  <c r="Z1603" i="2"/>
  <c r="AA1603" i="2"/>
  <c r="AB1603" i="2"/>
  <c r="AC1603" i="2"/>
  <c r="AD1603" i="2"/>
  <c r="AE1603" i="2"/>
  <c r="AF1603" i="2"/>
  <c r="AG1603" i="2"/>
  <c r="AH1603" i="2"/>
  <c r="AI1603" i="2"/>
  <c r="O1604" i="2"/>
  <c r="O1605" i="2"/>
  <c r="P1605" i="2"/>
  <c r="Q1605" i="2"/>
  <c r="R1605" i="2"/>
  <c r="S1605" i="2"/>
  <c r="T1605" i="2"/>
  <c r="U1605" i="2"/>
  <c r="V1605" i="2"/>
  <c r="W1605" i="2"/>
  <c r="X1605" i="2"/>
  <c r="Y1605" i="2"/>
  <c r="Z1605" i="2"/>
  <c r="AA1605" i="2"/>
  <c r="AB1605" i="2"/>
  <c r="AC1605" i="2"/>
  <c r="AD1605" i="2"/>
  <c r="AE1605" i="2"/>
  <c r="AF1605" i="2"/>
  <c r="AG1605" i="2"/>
  <c r="AH1605" i="2"/>
  <c r="AI1605" i="2"/>
  <c r="O1606" i="2"/>
  <c r="O1607" i="2"/>
  <c r="P1607" i="2"/>
  <c r="Q1607" i="2"/>
  <c r="R1607" i="2"/>
  <c r="S1607" i="2"/>
  <c r="T1607" i="2"/>
  <c r="U1607" i="2"/>
  <c r="V1607" i="2"/>
  <c r="W1607" i="2"/>
  <c r="X1607" i="2"/>
  <c r="Y1607" i="2"/>
  <c r="Z1607" i="2"/>
  <c r="AA1607" i="2"/>
  <c r="AB1607" i="2"/>
  <c r="AC1607" i="2"/>
  <c r="AD1607" i="2"/>
  <c r="AE1607" i="2"/>
  <c r="AF1607" i="2"/>
  <c r="AG1607" i="2"/>
  <c r="AH1607" i="2"/>
  <c r="AI1607" i="2"/>
  <c r="O1608" i="2"/>
  <c r="P1615" i="2"/>
  <c r="P1617" i="2" s="1"/>
  <c r="Q1615" i="2"/>
  <c r="R1615" i="2"/>
  <c r="S1615" i="2"/>
  <c r="S1617" i="2" s="1"/>
  <c r="S1619" i="2" s="1"/>
  <c r="S1621" i="2" s="1"/>
  <c r="S1623" i="2" s="1"/>
  <c r="S1625" i="2" s="1"/>
  <c r="S1627" i="2" s="1"/>
  <c r="S1629" i="2" s="1"/>
  <c r="T1615" i="2"/>
  <c r="T1617" i="2" s="1"/>
  <c r="T1619" i="2" s="1"/>
  <c r="T1621" i="2" s="1"/>
  <c r="T1623" i="2" s="1"/>
  <c r="T1625" i="2" s="1"/>
  <c r="T1627" i="2" s="1"/>
  <c r="T1629" i="2" s="1"/>
  <c r="U1615" i="2"/>
  <c r="U1617" i="2" s="1"/>
  <c r="V1615" i="2"/>
  <c r="V1617" i="2" s="1"/>
  <c r="V1619" i="2" s="1"/>
  <c r="V1621" i="2" s="1"/>
  <c r="V1623" i="2" s="1"/>
  <c r="V1625" i="2" s="1"/>
  <c r="V1627" i="2" s="1"/>
  <c r="V1629" i="2" s="1"/>
  <c r="W1615" i="2"/>
  <c r="W1617" i="2" s="1"/>
  <c r="W1619" i="2" s="1"/>
  <c r="W1621" i="2" s="1"/>
  <c r="W1623" i="2" s="1"/>
  <c r="W1625" i="2" s="1"/>
  <c r="W1627" i="2" s="1"/>
  <c r="W1629" i="2" s="1"/>
  <c r="X1615" i="2"/>
  <c r="X1617" i="2" s="1"/>
  <c r="X1619" i="2" s="1"/>
  <c r="X1621" i="2" s="1"/>
  <c r="X1623" i="2" s="1"/>
  <c r="X1625" i="2" s="1"/>
  <c r="X1627" i="2" s="1"/>
  <c r="X1629" i="2" s="1"/>
  <c r="Y1615" i="2"/>
  <c r="Y1617" i="2" s="1"/>
  <c r="Y1619" i="2" s="1"/>
  <c r="Y1621" i="2" s="1"/>
  <c r="Y1623" i="2" s="1"/>
  <c r="Y1625" i="2" s="1"/>
  <c r="Y1627" i="2" s="1"/>
  <c r="Y1629" i="2" s="1"/>
  <c r="Z1615" i="2"/>
  <c r="Z1617" i="2" s="1"/>
  <c r="Z1619" i="2" s="1"/>
  <c r="Z1621" i="2" s="1"/>
  <c r="Z1623" i="2" s="1"/>
  <c r="Z1625" i="2" s="1"/>
  <c r="Z1627" i="2" s="1"/>
  <c r="Z1629" i="2" s="1"/>
  <c r="AA1615" i="2"/>
  <c r="AA1617" i="2" s="1"/>
  <c r="AA1619" i="2" s="1"/>
  <c r="AA1621" i="2" s="1"/>
  <c r="AA1623" i="2" s="1"/>
  <c r="AA1625" i="2" s="1"/>
  <c r="AA1627" i="2" s="1"/>
  <c r="AA1629" i="2" s="1"/>
  <c r="AB1615" i="2"/>
  <c r="AB1617" i="2" s="1"/>
  <c r="AB1619" i="2" s="1"/>
  <c r="AB1621" i="2" s="1"/>
  <c r="AB1623" i="2" s="1"/>
  <c r="AB1625" i="2" s="1"/>
  <c r="AB1627" i="2" s="1"/>
  <c r="AB1629" i="2" s="1"/>
  <c r="AC1615" i="2"/>
  <c r="AC1617" i="2" s="1"/>
  <c r="AC1619" i="2" s="1"/>
  <c r="AC1621" i="2" s="1"/>
  <c r="AC1623" i="2" s="1"/>
  <c r="AC1625" i="2" s="1"/>
  <c r="AC1627" i="2" s="1"/>
  <c r="AC1629" i="2" s="1"/>
  <c r="AD1615" i="2"/>
  <c r="AD1617" i="2" s="1"/>
  <c r="AD1619" i="2" s="1"/>
  <c r="AD1621" i="2" s="1"/>
  <c r="AD1623" i="2" s="1"/>
  <c r="AD1625" i="2" s="1"/>
  <c r="AD1627" i="2" s="1"/>
  <c r="AD1629" i="2" s="1"/>
  <c r="AE1615" i="2"/>
  <c r="AE1617" i="2" s="1"/>
  <c r="AE1619" i="2" s="1"/>
  <c r="AE1621" i="2" s="1"/>
  <c r="AE1623" i="2" s="1"/>
  <c r="AE1625" i="2" s="1"/>
  <c r="AE1627" i="2" s="1"/>
  <c r="AE1629" i="2" s="1"/>
  <c r="AF1615" i="2"/>
  <c r="AF1617" i="2" s="1"/>
  <c r="AF1619" i="2" s="1"/>
  <c r="AF1621" i="2" s="1"/>
  <c r="AF1623" i="2" s="1"/>
  <c r="AF1625" i="2" s="1"/>
  <c r="AF1627" i="2" s="1"/>
  <c r="AF1629" i="2" s="1"/>
  <c r="AG1615" i="2"/>
  <c r="AG1617" i="2" s="1"/>
  <c r="AG1619" i="2" s="1"/>
  <c r="AG1621" i="2" s="1"/>
  <c r="AG1623" i="2" s="1"/>
  <c r="AG1625" i="2" s="1"/>
  <c r="AG1627" i="2" s="1"/>
  <c r="AG1629" i="2" s="1"/>
  <c r="AH1615" i="2"/>
  <c r="AH1617" i="2" s="1"/>
  <c r="AH1619" i="2" s="1"/>
  <c r="AH1621" i="2" s="1"/>
  <c r="AH1623" i="2" s="1"/>
  <c r="AH1625" i="2" s="1"/>
  <c r="AH1627" i="2" s="1"/>
  <c r="AH1629" i="2" s="1"/>
  <c r="AI1615" i="2"/>
  <c r="AI1617" i="2" s="1"/>
  <c r="AI1619" i="2" s="1"/>
  <c r="AI1621" i="2" s="1"/>
  <c r="AI1623" i="2" s="1"/>
  <c r="AI1625" i="2" s="1"/>
  <c r="AI1627" i="2" s="1"/>
  <c r="AI1629" i="2" s="1"/>
  <c r="P1616" i="2"/>
  <c r="Q1616" i="2"/>
  <c r="R1616" i="2"/>
  <c r="S1616" i="2"/>
  <c r="T1616" i="2"/>
  <c r="U1616" i="2"/>
  <c r="V1616" i="2"/>
  <c r="W1616" i="2"/>
  <c r="X1616" i="2"/>
  <c r="Y1616" i="2"/>
  <c r="Z1616" i="2"/>
  <c r="AA1616" i="2"/>
  <c r="AB1616" i="2"/>
  <c r="AC1616" i="2"/>
  <c r="AD1616" i="2"/>
  <c r="AE1616" i="2"/>
  <c r="AF1616" i="2"/>
  <c r="AG1616" i="2"/>
  <c r="AH1616" i="2"/>
  <c r="AI1616" i="2"/>
  <c r="J1617" i="2"/>
  <c r="Q1617" i="2"/>
  <c r="Q1619" i="2" s="1"/>
  <c r="Q1621" i="2" s="1"/>
  <c r="Q1623" i="2" s="1"/>
  <c r="Q1625" i="2" s="1"/>
  <c r="Q1627" i="2" s="1"/>
  <c r="Q1629" i="2" s="1"/>
  <c r="R1617" i="2"/>
  <c r="R1619" i="2" s="1"/>
  <c r="R1621" i="2" s="1"/>
  <c r="R1623" i="2" s="1"/>
  <c r="R1625" i="2" s="1"/>
  <c r="R1627" i="2" s="1"/>
  <c r="R1629" i="2" s="1"/>
  <c r="O1618" i="2"/>
  <c r="P1618" i="2"/>
  <c r="Q1618" i="2"/>
  <c r="R1618" i="2"/>
  <c r="S1618" i="2"/>
  <c r="T1618" i="2"/>
  <c r="U1618" i="2"/>
  <c r="V1618" i="2"/>
  <c r="W1618" i="2"/>
  <c r="X1618" i="2"/>
  <c r="Y1618" i="2"/>
  <c r="Z1618" i="2"/>
  <c r="AA1618" i="2"/>
  <c r="AB1618" i="2"/>
  <c r="AC1618" i="2"/>
  <c r="AD1618" i="2"/>
  <c r="AE1618" i="2"/>
  <c r="AF1618" i="2"/>
  <c r="AG1618" i="2"/>
  <c r="AH1618" i="2"/>
  <c r="AI1618" i="2"/>
  <c r="O1619" i="2"/>
  <c r="O1620" i="2"/>
  <c r="P1620" i="2"/>
  <c r="Q1620" i="2"/>
  <c r="R1620" i="2"/>
  <c r="S1620" i="2"/>
  <c r="T1620" i="2"/>
  <c r="U1620" i="2"/>
  <c r="V1620" i="2"/>
  <c r="W1620" i="2"/>
  <c r="X1620" i="2"/>
  <c r="Y1620" i="2"/>
  <c r="Z1620" i="2"/>
  <c r="AA1620" i="2"/>
  <c r="AB1620" i="2"/>
  <c r="AC1620" i="2"/>
  <c r="AD1620" i="2"/>
  <c r="AE1620" i="2"/>
  <c r="AF1620" i="2"/>
  <c r="AG1620" i="2"/>
  <c r="AH1620" i="2"/>
  <c r="AI1620" i="2"/>
  <c r="O1621" i="2"/>
  <c r="O1622" i="2"/>
  <c r="P1622" i="2"/>
  <c r="Q1622" i="2"/>
  <c r="R1622" i="2"/>
  <c r="S1622" i="2"/>
  <c r="T1622" i="2"/>
  <c r="U1622" i="2"/>
  <c r="V1622" i="2"/>
  <c r="W1622" i="2"/>
  <c r="X1622" i="2"/>
  <c r="Y1622" i="2"/>
  <c r="Z1622" i="2"/>
  <c r="AA1622" i="2"/>
  <c r="AB1622" i="2"/>
  <c r="AC1622" i="2"/>
  <c r="AD1622" i="2"/>
  <c r="AE1622" i="2"/>
  <c r="AF1622" i="2"/>
  <c r="AG1622" i="2"/>
  <c r="AH1622" i="2"/>
  <c r="AI1622" i="2"/>
  <c r="O1623" i="2"/>
  <c r="O1624" i="2"/>
  <c r="P1624" i="2"/>
  <c r="Q1624" i="2"/>
  <c r="R1624" i="2"/>
  <c r="S1624" i="2"/>
  <c r="T1624" i="2"/>
  <c r="U1624" i="2"/>
  <c r="V1624" i="2"/>
  <c r="W1624" i="2"/>
  <c r="X1624" i="2"/>
  <c r="Y1624" i="2"/>
  <c r="Z1624" i="2"/>
  <c r="AA1624" i="2"/>
  <c r="AB1624" i="2"/>
  <c r="AC1624" i="2"/>
  <c r="AD1624" i="2"/>
  <c r="AE1624" i="2"/>
  <c r="AF1624" i="2"/>
  <c r="AG1624" i="2"/>
  <c r="AH1624" i="2"/>
  <c r="AI1624" i="2"/>
  <c r="O1625" i="2"/>
  <c r="O1626" i="2"/>
  <c r="P1626" i="2"/>
  <c r="Q1626" i="2"/>
  <c r="R1626" i="2"/>
  <c r="S1626" i="2"/>
  <c r="T1626" i="2"/>
  <c r="U1626" i="2"/>
  <c r="V1626" i="2"/>
  <c r="W1626" i="2"/>
  <c r="X1626" i="2"/>
  <c r="Y1626" i="2"/>
  <c r="Z1626" i="2"/>
  <c r="AA1626" i="2"/>
  <c r="AB1626" i="2"/>
  <c r="AC1626" i="2"/>
  <c r="AD1626" i="2"/>
  <c r="AE1626" i="2"/>
  <c r="AF1626" i="2"/>
  <c r="AG1626" i="2"/>
  <c r="AH1626" i="2"/>
  <c r="AI1626" i="2"/>
  <c r="O1627" i="2"/>
  <c r="O1628" i="2"/>
  <c r="P1628" i="2"/>
  <c r="Q1628" i="2"/>
  <c r="R1628" i="2"/>
  <c r="S1628" i="2"/>
  <c r="T1628" i="2"/>
  <c r="U1628" i="2"/>
  <c r="V1628" i="2"/>
  <c r="W1628" i="2"/>
  <c r="X1628" i="2"/>
  <c r="Y1628" i="2"/>
  <c r="Z1628" i="2"/>
  <c r="AA1628" i="2"/>
  <c r="AB1628" i="2"/>
  <c r="AC1628" i="2"/>
  <c r="AD1628" i="2"/>
  <c r="AE1628" i="2"/>
  <c r="AF1628" i="2"/>
  <c r="AG1628" i="2"/>
  <c r="AH1628" i="2"/>
  <c r="AI1628" i="2"/>
  <c r="O1629" i="2"/>
  <c r="P1636" i="2"/>
  <c r="P1638" i="2" s="1"/>
  <c r="Q1636" i="2"/>
  <c r="R1636" i="2"/>
  <c r="R1638" i="2" s="1"/>
  <c r="R1640" i="2" s="1"/>
  <c r="R1642" i="2" s="1"/>
  <c r="R1644" i="2" s="1"/>
  <c r="R1646" i="2" s="1"/>
  <c r="R1648" i="2" s="1"/>
  <c r="R1650" i="2" s="1"/>
  <c r="S1636" i="2"/>
  <c r="S1638" i="2" s="1"/>
  <c r="S1640" i="2" s="1"/>
  <c r="S1642" i="2" s="1"/>
  <c r="S1644" i="2" s="1"/>
  <c r="S1646" i="2" s="1"/>
  <c r="S1648" i="2" s="1"/>
  <c r="S1650" i="2" s="1"/>
  <c r="T1636" i="2"/>
  <c r="T1638" i="2" s="1"/>
  <c r="T1640" i="2" s="1"/>
  <c r="T1642" i="2" s="1"/>
  <c r="T1644" i="2" s="1"/>
  <c r="T1646" i="2" s="1"/>
  <c r="T1648" i="2" s="1"/>
  <c r="T1650" i="2" s="1"/>
  <c r="U1636" i="2"/>
  <c r="U1638" i="2" s="1"/>
  <c r="U1640" i="2" s="1"/>
  <c r="U1642" i="2" s="1"/>
  <c r="U1644" i="2" s="1"/>
  <c r="U1646" i="2" s="1"/>
  <c r="U1648" i="2" s="1"/>
  <c r="U1650" i="2" s="1"/>
  <c r="V1636" i="2"/>
  <c r="V1638" i="2" s="1"/>
  <c r="V1640" i="2" s="1"/>
  <c r="V1642" i="2" s="1"/>
  <c r="V1644" i="2" s="1"/>
  <c r="V1646" i="2" s="1"/>
  <c r="V1648" i="2" s="1"/>
  <c r="V1650" i="2" s="1"/>
  <c r="W1636" i="2"/>
  <c r="W1638" i="2" s="1"/>
  <c r="W1640" i="2" s="1"/>
  <c r="W1642" i="2" s="1"/>
  <c r="W1644" i="2" s="1"/>
  <c r="W1646" i="2" s="1"/>
  <c r="W1648" i="2" s="1"/>
  <c r="W1650" i="2" s="1"/>
  <c r="X1636" i="2"/>
  <c r="X1638" i="2" s="1"/>
  <c r="X1640" i="2" s="1"/>
  <c r="X1642" i="2" s="1"/>
  <c r="X1644" i="2" s="1"/>
  <c r="X1646" i="2" s="1"/>
  <c r="X1648" i="2" s="1"/>
  <c r="X1650" i="2" s="1"/>
  <c r="Y1636" i="2"/>
  <c r="Y1638" i="2" s="1"/>
  <c r="Y1640" i="2" s="1"/>
  <c r="Y1642" i="2" s="1"/>
  <c r="Y1644" i="2" s="1"/>
  <c r="Y1646" i="2" s="1"/>
  <c r="Y1648" i="2" s="1"/>
  <c r="Y1650" i="2" s="1"/>
  <c r="Z1636" i="2"/>
  <c r="Z1638" i="2" s="1"/>
  <c r="Z1640" i="2" s="1"/>
  <c r="Z1642" i="2" s="1"/>
  <c r="Z1644" i="2" s="1"/>
  <c r="Z1646" i="2" s="1"/>
  <c r="Z1648" i="2" s="1"/>
  <c r="Z1650" i="2" s="1"/>
  <c r="AA1636" i="2"/>
  <c r="AA1638" i="2" s="1"/>
  <c r="AA1640" i="2" s="1"/>
  <c r="AA1642" i="2" s="1"/>
  <c r="AA1644" i="2" s="1"/>
  <c r="AA1646" i="2" s="1"/>
  <c r="AA1648" i="2" s="1"/>
  <c r="AA1650" i="2" s="1"/>
  <c r="AB1636" i="2"/>
  <c r="AB1638" i="2" s="1"/>
  <c r="AB1640" i="2" s="1"/>
  <c r="AB1642" i="2" s="1"/>
  <c r="AB1644" i="2" s="1"/>
  <c r="AB1646" i="2" s="1"/>
  <c r="AB1648" i="2" s="1"/>
  <c r="AB1650" i="2" s="1"/>
  <c r="AC1636" i="2"/>
  <c r="AC1638" i="2" s="1"/>
  <c r="AC1640" i="2" s="1"/>
  <c r="AC1642" i="2" s="1"/>
  <c r="AC1644" i="2" s="1"/>
  <c r="AC1646" i="2" s="1"/>
  <c r="AC1648" i="2" s="1"/>
  <c r="AC1650" i="2" s="1"/>
  <c r="AD1636" i="2"/>
  <c r="AD1638" i="2" s="1"/>
  <c r="AD1640" i="2" s="1"/>
  <c r="AD1642" i="2" s="1"/>
  <c r="AD1644" i="2" s="1"/>
  <c r="AD1646" i="2" s="1"/>
  <c r="AD1648" i="2" s="1"/>
  <c r="AD1650" i="2" s="1"/>
  <c r="AE1636" i="2"/>
  <c r="AE1638" i="2" s="1"/>
  <c r="AE1640" i="2" s="1"/>
  <c r="AE1642" i="2" s="1"/>
  <c r="AE1644" i="2" s="1"/>
  <c r="AE1646" i="2" s="1"/>
  <c r="AE1648" i="2" s="1"/>
  <c r="AE1650" i="2" s="1"/>
  <c r="AF1636" i="2"/>
  <c r="AF1638" i="2" s="1"/>
  <c r="AF1640" i="2" s="1"/>
  <c r="AF1642" i="2" s="1"/>
  <c r="AF1644" i="2" s="1"/>
  <c r="AF1646" i="2" s="1"/>
  <c r="AF1648" i="2" s="1"/>
  <c r="AF1650" i="2" s="1"/>
  <c r="AG1636" i="2"/>
  <c r="AG1638" i="2" s="1"/>
  <c r="AG1640" i="2" s="1"/>
  <c r="AG1642" i="2" s="1"/>
  <c r="AG1644" i="2" s="1"/>
  <c r="AG1646" i="2" s="1"/>
  <c r="AG1648" i="2" s="1"/>
  <c r="AG1650" i="2" s="1"/>
  <c r="AH1636" i="2"/>
  <c r="AH1638" i="2" s="1"/>
  <c r="AH1640" i="2" s="1"/>
  <c r="AH1642" i="2" s="1"/>
  <c r="AH1644" i="2" s="1"/>
  <c r="AH1646" i="2" s="1"/>
  <c r="AH1648" i="2" s="1"/>
  <c r="AH1650" i="2" s="1"/>
  <c r="AI1636" i="2"/>
  <c r="AI1638" i="2" s="1"/>
  <c r="AI1640" i="2" s="1"/>
  <c r="AI1642" i="2" s="1"/>
  <c r="AI1644" i="2" s="1"/>
  <c r="AI1646" i="2" s="1"/>
  <c r="AI1648" i="2" s="1"/>
  <c r="AI1650" i="2" s="1"/>
  <c r="P1637" i="2"/>
  <c r="Q1637" i="2"/>
  <c r="R1637" i="2"/>
  <c r="S1637" i="2"/>
  <c r="T1637" i="2"/>
  <c r="U1637" i="2"/>
  <c r="V1637" i="2"/>
  <c r="W1637" i="2"/>
  <c r="X1637" i="2"/>
  <c r="Y1637" i="2"/>
  <c r="Z1637" i="2"/>
  <c r="AA1637" i="2"/>
  <c r="AB1637" i="2"/>
  <c r="AC1637" i="2"/>
  <c r="AD1637" i="2"/>
  <c r="AE1637" i="2"/>
  <c r="AF1637" i="2"/>
  <c r="AG1637" i="2"/>
  <c r="AH1637" i="2"/>
  <c r="AI1637" i="2"/>
  <c r="J1638" i="2"/>
  <c r="Q1638" i="2"/>
  <c r="Q1640" i="2" s="1"/>
  <c r="Q1642" i="2" s="1"/>
  <c r="Q1644" i="2" s="1"/>
  <c r="Q1646" i="2" s="1"/>
  <c r="Q1648" i="2" s="1"/>
  <c r="Q1650" i="2" s="1"/>
  <c r="O1639" i="2"/>
  <c r="P1639" i="2"/>
  <c r="Q1639" i="2"/>
  <c r="R1639" i="2"/>
  <c r="S1639" i="2"/>
  <c r="T1639" i="2"/>
  <c r="U1639" i="2"/>
  <c r="V1639" i="2"/>
  <c r="W1639" i="2"/>
  <c r="X1639" i="2"/>
  <c r="Y1639" i="2"/>
  <c r="Z1639" i="2"/>
  <c r="AA1639" i="2"/>
  <c r="AB1639" i="2"/>
  <c r="AC1639" i="2"/>
  <c r="AD1639" i="2"/>
  <c r="AE1639" i="2"/>
  <c r="AF1639" i="2"/>
  <c r="AG1639" i="2"/>
  <c r="AH1639" i="2"/>
  <c r="AI1639" i="2"/>
  <c r="O1640" i="2"/>
  <c r="O1641" i="2"/>
  <c r="P1641" i="2"/>
  <c r="Q1641" i="2"/>
  <c r="R1641" i="2"/>
  <c r="S1641" i="2"/>
  <c r="T1641" i="2"/>
  <c r="U1641" i="2"/>
  <c r="V1641" i="2"/>
  <c r="W1641" i="2"/>
  <c r="X1641" i="2"/>
  <c r="Y1641" i="2"/>
  <c r="Z1641" i="2"/>
  <c r="AA1641" i="2"/>
  <c r="AB1641" i="2"/>
  <c r="AC1641" i="2"/>
  <c r="AD1641" i="2"/>
  <c r="AE1641" i="2"/>
  <c r="AF1641" i="2"/>
  <c r="AG1641" i="2"/>
  <c r="AH1641" i="2"/>
  <c r="AI1641" i="2"/>
  <c r="O1642" i="2"/>
  <c r="O1643" i="2"/>
  <c r="P1643" i="2"/>
  <c r="Q1643" i="2"/>
  <c r="R1643" i="2"/>
  <c r="S1643" i="2"/>
  <c r="T1643" i="2"/>
  <c r="U1643" i="2"/>
  <c r="V1643" i="2"/>
  <c r="W1643" i="2"/>
  <c r="X1643" i="2"/>
  <c r="Y1643" i="2"/>
  <c r="Z1643" i="2"/>
  <c r="AA1643" i="2"/>
  <c r="AB1643" i="2"/>
  <c r="AC1643" i="2"/>
  <c r="AD1643" i="2"/>
  <c r="AE1643" i="2"/>
  <c r="AF1643" i="2"/>
  <c r="AG1643" i="2"/>
  <c r="AH1643" i="2"/>
  <c r="AI1643" i="2"/>
  <c r="O1644" i="2"/>
  <c r="O1645" i="2"/>
  <c r="P1645" i="2"/>
  <c r="Q1645" i="2"/>
  <c r="R1645" i="2"/>
  <c r="S1645" i="2"/>
  <c r="T1645" i="2"/>
  <c r="U1645" i="2"/>
  <c r="V1645" i="2"/>
  <c r="W1645" i="2"/>
  <c r="X1645" i="2"/>
  <c r="Y1645" i="2"/>
  <c r="Z1645" i="2"/>
  <c r="AA1645" i="2"/>
  <c r="AB1645" i="2"/>
  <c r="AC1645" i="2"/>
  <c r="AD1645" i="2"/>
  <c r="AE1645" i="2"/>
  <c r="AF1645" i="2"/>
  <c r="AG1645" i="2"/>
  <c r="AH1645" i="2"/>
  <c r="AI1645" i="2"/>
  <c r="O1646" i="2"/>
  <c r="O1647" i="2"/>
  <c r="P1647" i="2"/>
  <c r="Q1647" i="2"/>
  <c r="R1647" i="2"/>
  <c r="S1647" i="2"/>
  <c r="T1647" i="2"/>
  <c r="U1647" i="2"/>
  <c r="V1647" i="2"/>
  <c r="W1647" i="2"/>
  <c r="X1647" i="2"/>
  <c r="Y1647" i="2"/>
  <c r="Z1647" i="2"/>
  <c r="AA1647" i="2"/>
  <c r="AB1647" i="2"/>
  <c r="AC1647" i="2"/>
  <c r="AD1647" i="2"/>
  <c r="AE1647" i="2"/>
  <c r="AF1647" i="2"/>
  <c r="AG1647" i="2"/>
  <c r="AH1647" i="2"/>
  <c r="AI1647" i="2"/>
  <c r="O1648" i="2"/>
  <c r="O1649" i="2"/>
  <c r="P1649" i="2"/>
  <c r="Q1649" i="2"/>
  <c r="R1649" i="2"/>
  <c r="S1649" i="2"/>
  <c r="T1649" i="2"/>
  <c r="U1649" i="2"/>
  <c r="V1649" i="2"/>
  <c r="W1649" i="2"/>
  <c r="X1649" i="2"/>
  <c r="Y1649" i="2"/>
  <c r="Z1649" i="2"/>
  <c r="AA1649" i="2"/>
  <c r="AB1649" i="2"/>
  <c r="AC1649" i="2"/>
  <c r="AD1649" i="2"/>
  <c r="AE1649" i="2"/>
  <c r="AF1649" i="2"/>
  <c r="AG1649" i="2"/>
  <c r="AH1649" i="2"/>
  <c r="AI1649" i="2"/>
  <c r="O1650" i="2"/>
  <c r="P1657" i="2"/>
  <c r="P1659" i="2" s="1"/>
  <c r="Q1657" i="2"/>
  <c r="Q1659" i="2" s="1"/>
  <c r="Q1661" i="2" s="1"/>
  <c r="Q1663" i="2" s="1"/>
  <c r="Q1665" i="2" s="1"/>
  <c r="Q1667" i="2" s="1"/>
  <c r="Q1669" i="2" s="1"/>
  <c r="Q1671" i="2" s="1"/>
  <c r="R1657" i="2"/>
  <c r="R1659" i="2" s="1"/>
  <c r="R1661" i="2" s="1"/>
  <c r="R1663" i="2" s="1"/>
  <c r="R1665" i="2" s="1"/>
  <c r="R1667" i="2" s="1"/>
  <c r="R1669" i="2" s="1"/>
  <c r="R1671" i="2" s="1"/>
  <c r="S1657" i="2"/>
  <c r="S1659" i="2" s="1"/>
  <c r="S1661" i="2" s="1"/>
  <c r="S1663" i="2" s="1"/>
  <c r="S1665" i="2" s="1"/>
  <c r="S1667" i="2" s="1"/>
  <c r="S1669" i="2" s="1"/>
  <c r="S1671" i="2" s="1"/>
  <c r="T1657" i="2"/>
  <c r="T1659" i="2" s="1"/>
  <c r="T1661" i="2" s="1"/>
  <c r="T1663" i="2" s="1"/>
  <c r="T1665" i="2" s="1"/>
  <c r="T1667" i="2" s="1"/>
  <c r="T1669" i="2" s="1"/>
  <c r="T1671" i="2" s="1"/>
  <c r="U1657" i="2"/>
  <c r="U1659" i="2" s="1"/>
  <c r="U1661" i="2" s="1"/>
  <c r="U1663" i="2" s="1"/>
  <c r="U1665" i="2" s="1"/>
  <c r="U1667" i="2" s="1"/>
  <c r="U1669" i="2" s="1"/>
  <c r="U1671" i="2" s="1"/>
  <c r="V1657" i="2"/>
  <c r="V1659" i="2" s="1"/>
  <c r="V1661" i="2" s="1"/>
  <c r="V1663" i="2" s="1"/>
  <c r="V1665" i="2" s="1"/>
  <c r="V1667" i="2" s="1"/>
  <c r="V1669" i="2" s="1"/>
  <c r="V1671" i="2" s="1"/>
  <c r="W1657" i="2"/>
  <c r="W1659" i="2" s="1"/>
  <c r="W1661" i="2" s="1"/>
  <c r="W1663" i="2" s="1"/>
  <c r="W1665" i="2" s="1"/>
  <c r="W1667" i="2" s="1"/>
  <c r="W1669" i="2" s="1"/>
  <c r="W1671" i="2" s="1"/>
  <c r="X1657" i="2"/>
  <c r="X1659" i="2" s="1"/>
  <c r="X1661" i="2" s="1"/>
  <c r="X1663" i="2" s="1"/>
  <c r="X1665" i="2" s="1"/>
  <c r="X1667" i="2" s="1"/>
  <c r="X1669" i="2" s="1"/>
  <c r="X1671" i="2" s="1"/>
  <c r="Y1657" i="2"/>
  <c r="Y1659" i="2" s="1"/>
  <c r="Y1661" i="2" s="1"/>
  <c r="Y1663" i="2" s="1"/>
  <c r="Y1665" i="2" s="1"/>
  <c r="Y1667" i="2" s="1"/>
  <c r="Y1669" i="2" s="1"/>
  <c r="Y1671" i="2" s="1"/>
  <c r="Z1657" i="2"/>
  <c r="Z1659" i="2" s="1"/>
  <c r="Z1661" i="2" s="1"/>
  <c r="Z1663" i="2" s="1"/>
  <c r="Z1665" i="2" s="1"/>
  <c r="Z1667" i="2" s="1"/>
  <c r="Z1669" i="2" s="1"/>
  <c r="Z1671" i="2" s="1"/>
  <c r="AA1657" i="2"/>
  <c r="AA1659" i="2" s="1"/>
  <c r="AA1661" i="2" s="1"/>
  <c r="AA1663" i="2" s="1"/>
  <c r="AA1665" i="2" s="1"/>
  <c r="AA1667" i="2" s="1"/>
  <c r="AA1669" i="2" s="1"/>
  <c r="AA1671" i="2" s="1"/>
  <c r="AB1657" i="2"/>
  <c r="AB1659" i="2" s="1"/>
  <c r="AB1661" i="2" s="1"/>
  <c r="AB1663" i="2" s="1"/>
  <c r="AB1665" i="2" s="1"/>
  <c r="AB1667" i="2" s="1"/>
  <c r="AB1669" i="2" s="1"/>
  <c r="AB1671" i="2" s="1"/>
  <c r="AC1657" i="2"/>
  <c r="AC1659" i="2" s="1"/>
  <c r="AC1661" i="2" s="1"/>
  <c r="AC1663" i="2" s="1"/>
  <c r="AC1665" i="2" s="1"/>
  <c r="AC1667" i="2" s="1"/>
  <c r="AC1669" i="2" s="1"/>
  <c r="AC1671" i="2" s="1"/>
  <c r="AD1657" i="2"/>
  <c r="AD1659" i="2" s="1"/>
  <c r="AD1661" i="2" s="1"/>
  <c r="AD1663" i="2" s="1"/>
  <c r="AD1665" i="2" s="1"/>
  <c r="AD1667" i="2" s="1"/>
  <c r="AD1669" i="2" s="1"/>
  <c r="AD1671" i="2" s="1"/>
  <c r="AE1657" i="2"/>
  <c r="AE1659" i="2" s="1"/>
  <c r="AE1661" i="2" s="1"/>
  <c r="AE1663" i="2" s="1"/>
  <c r="AE1665" i="2" s="1"/>
  <c r="AE1667" i="2" s="1"/>
  <c r="AE1669" i="2" s="1"/>
  <c r="AE1671" i="2" s="1"/>
  <c r="AF1657" i="2"/>
  <c r="AF1659" i="2" s="1"/>
  <c r="AF1661" i="2" s="1"/>
  <c r="AF1663" i="2" s="1"/>
  <c r="AF1665" i="2" s="1"/>
  <c r="AF1667" i="2" s="1"/>
  <c r="AF1669" i="2" s="1"/>
  <c r="AF1671" i="2" s="1"/>
  <c r="AG1657" i="2"/>
  <c r="AG1659" i="2" s="1"/>
  <c r="AG1661" i="2" s="1"/>
  <c r="AG1663" i="2" s="1"/>
  <c r="AG1665" i="2" s="1"/>
  <c r="AG1667" i="2" s="1"/>
  <c r="AG1669" i="2" s="1"/>
  <c r="AG1671" i="2" s="1"/>
  <c r="AH1657" i="2"/>
  <c r="AH1659" i="2" s="1"/>
  <c r="AH1661" i="2" s="1"/>
  <c r="AH1663" i="2" s="1"/>
  <c r="AH1665" i="2" s="1"/>
  <c r="AH1667" i="2" s="1"/>
  <c r="AH1669" i="2" s="1"/>
  <c r="AH1671" i="2" s="1"/>
  <c r="AI1657" i="2"/>
  <c r="AI1659" i="2" s="1"/>
  <c r="AI1661" i="2" s="1"/>
  <c r="AI1663" i="2" s="1"/>
  <c r="AI1665" i="2" s="1"/>
  <c r="AI1667" i="2" s="1"/>
  <c r="AI1669" i="2" s="1"/>
  <c r="AI1671" i="2" s="1"/>
  <c r="P1658" i="2"/>
  <c r="Q1658" i="2"/>
  <c r="R1658" i="2"/>
  <c r="S1658" i="2"/>
  <c r="T1658" i="2"/>
  <c r="U1658" i="2"/>
  <c r="V1658" i="2"/>
  <c r="W1658" i="2"/>
  <c r="X1658" i="2"/>
  <c r="Y1658" i="2"/>
  <c r="Z1658" i="2"/>
  <c r="AA1658" i="2"/>
  <c r="AB1658" i="2"/>
  <c r="AC1658" i="2"/>
  <c r="AD1658" i="2"/>
  <c r="AE1658" i="2"/>
  <c r="AF1658" i="2"/>
  <c r="AG1658" i="2"/>
  <c r="AH1658" i="2"/>
  <c r="AI1658" i="2"/>
  <c r="J1659" i="2"/>
  <c r="O1660" i="2"/>
  <c r="P1660" i="2"/>
  <c r="Q1660" i="2"/>
  <c r="R1660" i="2"/>
  <c r="S1660" i="2"/>
  <c r="T1660" i="2"/>
  <c r="U1660" i="2"/>
  <c r="V1660" i="2"/>
  <c r="W1660" i="2"/>
  <c r="X1660" i="2"/>
  <c r="Y1660" i="2"/>
  <c r="Z1660" i="2"/>
  <c r="AA1660" i="2"/>
  <c r="AB1660" i="2"/>
  <c r="AC1660" i="2"/>
  <c r="AD1660" i="2"/>
  <c r="AE1660" i="2"/>
  <c r="AF1660" i="2"/>
  <c r="AG1660" i="2"/>
  <c r="AH1660" i="2"/>
  <c r="AI1660" i="2"/>
  <c r="O1661" i="2"/>
  <c r="O1662" i="2"/>
  <c r="P1662" i="2"/>
  <c r="Q1662" i="2"/>
  <c r="R1662" i="2"/>
  <c r="S1662" i="2"/>
  <c r="T1662" i="2"/>
  <c r="U1662" i="2"/>
  <c r="V1662" i="2"/>
  <c r="W1662" i="2"/>
  <c r="X1662" i="2"/>
  <c r="Y1662" i="2"/>
  <c r="Z1662" i="2"/>
  <c r="AA1662" i="2"/>
  <c r="AB1662" i="2"/>
  <c r="AC1662" i="2"/>
  <c r="AD1662" i="2"/>
  <c r="AE1662" i="2"/>
  <c r="AF1662" i="2"/>
  <c r="AG1662" i="2"/>
  <c r="AH1662" i="2"/>
  <c r="AI1662" i="2"/>
  <c r="O1663" i="2"/>
  <c r="O1664" i="2"/>
  <c r="P1664" i="2"/>
  <c r="Q1664" i="2"/>
  <c r="R1664" i="2"/>
  <c r="S1664" i="2"/>
  <c r="T1664" i="2"/>
  <c r="U1664" i="2"/>
  <c r="V1664" i="2"/>
  <c r="W1664" i="2"/>
  <c r="X1664" i="2"/>
  <c r="Y1664" i="2"/>
  <c r="Z1664" i="2"/>
  <c r="AA1664" i="2"/>
  <c r="AB1664" i="2"/>
  <c r="AC1664" i="2"/>
  <c r="AD1664" i="2"/>
  <c r="AE1664" i="2"/>
  <c r="AF1664" i="2"/>
  <c r="AG1664" i="2"/>
  <c r="AH1664" i="2"/>
  <c r="AI1664" i="2"/>
  <c r="O1665" i="2"/>
  <c r="O1666" i="2"/>
  <c r="P1666" i="2"/>
  <c r="Q1666" i="2"/>
  <c r="R1666" i="2"/>
  <c r="S1666" i="2"/>
  <c r="T1666" i="2"/>
  <c r="U1666" i="2"/>
  <c r="V1666" i="2"/>
  <c r="W1666" i="2"/>
  <c r="X1666" i="2"/>
  <c r="Y1666" i="2"/>
  <c r="Z1666" i="2"/>
  <c r="AA1666" i="2"/>
  <c r="AB1666" i="2"/>
  <c r="AC1666" i="2"/>
  <c r="AD1666" i="2"/>
  <c r="AE1666" i="2"/>
  <c r="AF1666" i="2"/>
  <c r="AG1666" i="2"/>
  <c r="AH1666" i="2"/>
  <c r="AI1666" i="2"/>
  <c r="O1667" i="2"/>
  <c r="O1668" i="2"/>
  <c r="P1668" i="2"/>
  <c r="Q1668" i="2"/>
  <c r="R1668" i="2"/>
  <c r="S1668" i="2"/>
  <c r="T1668" i="2"/>
  <c r="U1668" i="2"/>
  <c r="V1668" i="2"/>
  <c r="W1668" i="2"/>
  <c r="X1668" i="2"/>
  <c r="Y1668" i="2"/>
  <c r="Z1668" i="2"/>
  <c r="AA1668" i="2"/>
  <c r="AB1668" i="2"/>
  <c r="AC1668" i="2"/>
  <c r="AD1668" i="2"/>
  <c r="AE1668" i="2"/>
  <c r="AF1668" i="2"/>
  <c r="AG1668" i="2"/>
  <c r="AH1668" i="2"/>
  <c r="AI1668" i="2"/>
  <c r="O1669" i="2"/>
  <c r="O1670" i="2"/>
  <c r="P1670" i="2"/>
  <c r="Q1670" i="2"/>
  <c r="R1670" i="2"/>
  <c r="S1670" i="2"/>
  <c r="T1670" i="2"/>
  <c r="U1670" i="2"/>
  <c r="V1670" i="2"/>
  <c r="W1670" i="2"/>
  <c r="X1670" i="2"/>
  <c r="Y1670" i="2"/>
  <c r="Z1670" i="2"/>
  <c r="AA1670" i="2"/>
  <c r="AB1670" i="2"/>
  <c r="AC1670" i="2"/>
  <c r="AD1670" i="2"/>
  <c r="AE1670" i="2"/>
  <c r="AF1670" i="2"/>
  <c r="AG1670" i="2"/>
  <c r="AH1670" i="2"/>
  <c r="AI1670" i="2"/>
  <c r="O1671" i="2"/>
  <c r="P1678" i="2"/>
  <c r="P1680" i="2" s="1"/>
  <c r="Q1678" i="2"/>
  <c r="Q1680" i="2" s="1"/>
  <c r="Q1682" i="2" s="1"/>
  <c r="Q1684" i="2" s="1"/>
  <c r="Q1686" i="2" s="1"/>
  <c r="Q1688" i="2" s="1"/>
  <c r="Q1690" i="2" s="1"/>
  <c r="Q1692" i="2" s="1"/>
  <c r="R1678" i="2"/>
  <c r="R1680" i="2" s="1"/>
  <c r="R1682" i="2" s="1"/>
  <c r="R1684" i="2" s="1"/>
  <c r="R1686" i="2" s="1"/>
  <c r="R1688" i="2" s="1"/>
  <c r="R1690" i="2" s="1"/>
  <c r="R1692" i="2" s="1"/>
  <c r="S1678" i="2"/>
  <c r="S1680" i="2" s="1"/>
  <c r="S1682" i="2" s="1"/>
  <c r="S1684" i="2" s="1"/>
  <c r="S1686" i="2" s="1"/>
  <c r="S1688" i="2" s="1"/>
  <c r="S1690" i="2" s="1"/>
  <c r="S1692" i="2" s="1"/>
  <c r="T1678" i="2"/>
  <c r="T1680" i="2" s="1"/>
  <c r="T1682" i="2" s="1"/>
  <c r="T1684" i="2" s="1"/>
  <c r="T1686" i="2" s="1"/>
  <c r="T1688" i="2" s="1"/>
  <c r="T1690" i="2" s="1"/>
  <c r="T1692" i="2" s="1"/>
  <c r="U1678" i="2"/>
  <c r="U1680" i="2" s="1"/>
  <c r="U1682" i="2" s="1"/>
  <c r="U1684" i="2" s="1"/>
  <c r="U1686" i="2" s="1"/>
  <c r="U1688" i="2" s="1"/>
  <c r="U1690" i="2" s="1"/>
  <c r="U1692" i="2" s="1"/>
  <c r="V1678" i="2"/>
  <c r="V1680" i="2" s="1"/>
  <c r="V1682" i="2" s="1"/>
  <c r="V1684" i="2" s="1"/>
  <c r="V1686" i="2" s="1"/>
  <c r="V1688" i="2" s="1"/>
  <c r="V1690" i="2" s="1"/>
  <c r="V1692" i="2" s="1"/>
  <c r="W1678" i="2"/>
  <c r="W1680" i="2" s="1"/>
  <c r="W1682" i="2" s="1"/>
  <c r="W1684" i="2" s="1"/>
  <c r="W1686" i="2" s="1"/>
  <c r="W1688" i="2" s="1"/>
  <c r="W1690" i="2" s="1"/>
  <c r="W1692" i="2" s="1"/>
  <c r="X1678" i="2"/>
  <c r="X1680" i="2" s="1"/>
  <c r="X1682" i="2" s="1"/>
  <c r="X1684" i="2" s="1"/>
  <c r="X1686" i="2" s="1"/>
  <c r="X1688" i="2" s="1"/>
  <c r="X1690" i="2" s="1"/>
  <c r="X1692" i="2" s="1"/>
  <c r="Y1678" i="2"/>
  <c r="Y1680" i="2" s="1"/>
  <c r="Y1682" i="2" s="1"/>
  <c r="Y1684" i="2" s="1"/>
  <c r="Y1686" i="2" s="1"/>
  <c r="Y1688" i="2" s="1"/>
  <c r="Y1690" i="2" s="1"/>
  <c r="Y1692" i="2" s="1"/>
  <c r="Z1678" i="2"/>
  <c r="Z1680" i="2" s="1"/>
  <c r="Z1682" i="2" s="1"/>
  <c r="Z1684" i="2" s="1"/>
  <c r="Z1686" i="2" s="1"/>
  <c r="Z1688" i="2" s="1"/>
  <c r="Z1690" i="2" s="1"/>
  <c r="Z1692" i="2" s="1"/>
  <c r="AA1678" i="2"/>
  <c r="AA1680" i="2" s="1"/>
  <c r="AA1682" i="2" s="1"/>
  <c r="AA1684" i="2" s="1"/>
  <c r="AA1686" i="2" s="1"/>
  <c r="AA1688" i="2" s="1"/>
  <c r="AA1690" i="2" s="1"/>
  <c r="AA1692" i="2" s="1"/>
  <c r="AB1678" i="2"/>
  <c r="AB1680" i="2" s="1"/>
  <c r="AB1682" i="2" s="1"/>
  <c r="AB1684" i="2" s="1"/>
  <c r="AB1686" i="2" s="1"/>
  <c r="AB1688" i="2" s="1"/>
  <c r="AB1690" i="2" s="1"/>
  <c r="AB1692" i="2" s="1"/>
  <c r="AC1678" i="2"/>
  <c r="AC1680" i="2" s="1"/>
  <c r="AC1682" i="2" s="1"/>
  <c r="AC1684" i="2" s="1"/>
  <c r="AC1686" i="2" s="1"/>
  <c r="AC1688" i="2" s="1"/>
  <c r="AC1690" i="2" s="1"/>
  <c r="AC1692" i="2" s="1"/>
  <c r="AD1678" i="2"/>
  <c r="AD1680" i="2" s="1"/>
  <c r="AD1682" i="2" s="1"/>
  <c r="AD1684" i="2" s="1"/>
  <c r="AD1686" i="2" s="1"/>
  <c r="AD1688" i="2" s="1"/>
  <c r="AD1690" i="2" s="1"/>
  <c r="AD1692" i="2" s="1"/>
  <c r="AE1678" i="2"/>
  <c r="AE1680" i="2" s="1"/>
  <c r="AE1682" i="2" s="1"/>
  <c r="AE1684" i="2" s="1"/>
  <c r="AE1686" i="2" s="1"/>
  <c r="AE1688" i="2" s="1"/>
  <c r="AE1690" i="2" s="1"/>
  <c r="AE1692" i="2" s="1"/>
  <c r="AF1678" i="2"/>
  <c r="AF1680" i="2" s="1"/>
  <c r="AF1682" i="2" s="1"/>
  <c r="AF1684" i="2" s="1"/>
  <c r="AF1686" i="2" s="1"/>
  <c r="AF1688" i="2" s="1"/>
  <c r="AF1690" i="2" s="1"/>
  <c r="AF1692" i="2" s="1"/>
  <c r="AG1678" i="2"/>
  <c r="AG1680" i="2" s="1"/>
  <c r="AG1682" i="2" s="1"/>
  <c r="AH1678" i="2"/>
  <c r="AH1680" i="2" s="1"/>
  <c r="AH1682" i="2" s="1"/>
  <c r="AH1684" i="2" s="1"/>
  <c r="AH1686" i="2" s="1"/>
  <c r="AH1688" i="2" s="1"/>
  <c r="AH1690" i="2" s="1"/>
  <c r="AH1692" i="2" s="1"/>
  <c r="AI1678" i="2"/>
  <c r="AI1680" i="2" s="1"/>
  <c r="AI1682" i="2" s="1"/>
  <c r="AI1684" i="2" s="1"/>
  <c r="AI1686" i="2" s="1"/>
  <c r="AI1688" i="2" s="1"/>
  <c r="AI1690" i="2" s="1"/>
  <c r="AI1692" i="2" s="1"/>
  <c r="P1679" i="2"/>
  <c r="Q1679" i="2"/>
  <c r="R1679" i="2"/>
  <c r="S1679" i="2"/>
  <c r="T1679" i="2"/>
  <c r="U1679" i="2"/>
  <c r="V1679" i="2"/>
  <c r="W1679" i="2"/>
  <c r="X1679" i="2"/>
  <c r="Y1679" i="2"/>
  <c r="Z1679" i="2"/>
  <c r="AA1679" i="2"/>
  <c r="AB1679" i="2"/>
  <c r="AC1679" i="2"/>
  <c r="AD1679" i="2"/>
  <c r="AE1679" i="2"/>
  <c r="AF1679" i="2"/>
  <c r="AG1679" i="2"/>
  <c r="AH1679" i="2"/>
  <c r="AI1679" i="2"/>
  <c r="J1680" i="2"/>
  <c r="O1681" i="2"/>
  <c r="P1681" i="2"/>
  <c r="Q1681" i="2"/>
  <c r="R1681" i="2"/>
  <c r="S1681" i="2"/>
  <c r="T1681" i="2"/>
  <c r="U1681" i="2"/>
  <c r="V1681" i="2"/>
  <c r="W1681" i="2"/>
  <c r="X1681" i="2"/>
  <c r="Y1681" i="2"/>
  <c r="Z1681" i="2"/>
  <c r="AA1681" i="2"/>
  <c r="AB1681" i="2"/>
  <c r="AC1681" i="2"/>
  <c r="AD1681" i="2"/>
  <c r="AE1681" i="2"/>
  <c r="AF1681" i="2"/>
  <c r="AG1681" i="2"/>
  <c r="AH1681" i="2"/>
  <c r="AI1681" i="2"/>
  <c r="O1682" i="2"/>
  <c r="O1683" i="2"/>
  <c r="P1683" i="2"/>
  <c r="Q1683" i="2"/>
  <c r="R1683" i="2"/>
  <c r="S1683" i="2"/>
  <c r="T1683" i="2"/>
  <c r="U1683" i="2"/>
  <c r="V1683" i="2"/>
  <c r="W1683" i="2"/>
  <c r="X1683" i="2"/>
  <c r="Y1683" i="2"/>
  <c r="Z1683" i="2"/>
  <c r="AA1683" i="2"/>
  <c r="AB1683" i="2"/>
  <c r="AC1683" i="2"/>
  <c r="AD1683" i="2"/>
  <c r="AE1683" i="2"/>
  <c r="AF1683" i="2"/>
  <c r="AG1683" i="2"/>
  <c r="AH1683" i="2"/>
  <c r="AI1683" i="2"/>
  <c r="O1684" i="2"/>
  <c r="AG1684" i="2"/>
  <c r="AG1686" i="2" s="1"/>
  <c r="AG1688" i="2" s="1"/>
  <c r="AG1690" i="2" s="1"/>
  <c r="AG1692" i="2" s="1"/>
  <c r="O1685" i="2"/>
  <c r="P1685" i="2"/>
  <c r="Q1685" i="2"/>
  <c r="R1685" i="2"/>
  <c r="S1685" i="2"/>
  <c r="T1685" i="2"/>
  <c r="U1685" i="2"/>
  <c r="V1685" i="2"/>
  <c r="W1685" i="2"/>
  <c r="X1685" i="2"/>
  <c r="Y1685" i="2"/>
  <c r="Z1685" i="2"/>
  <c r="AA1685" i="2"/>
  <c r="AB1685" i="2"/>
  <c r="AC1685" i="2"/>
  <c r="AD1685" i="2"/>
  <c r="AE1685" i="2"/>
  <c r="AF1685" i="2"/>
  <c r="AG1685" i="2"/>
  <c r="AH1685" i="2"/>
  <c r="AI1685" i="2"/>
  <c r="O1686" i="2"/>
  <c r="O1687" i="2"/>
  <c r="P1687" i="2"/>
  <c r="Q1687" i="2"/>
  <c r="R1687" i="2"/>
  <c r="S1687" i="2"/>
  <c r="T1687" i="2"/>
  <c r="U1687" i="2"/>
  <c r="V1687" i="2"/>
  <c r="W1687" i="2"/>
  <c r="X1687" i="2"/>
  <c r="Y1687" i="2"/>
  <c r="Z1687" i="2"/>
  <c r="AA1687" i="2"/>
  <c r="AB1687" i="2"/>
  <c r="AC1687" i="2"/>
  <c r="AD1687" i="2"/>
  <c r="AE1687" i="2"/>
  <c r="AF1687" i="2"/>
  <c r="AG1687" i="2"/>
  <c r="AH1687" i="2"/>
  <c r="AI1687" i="2"/>
  <c r="O1688" i="2"/>
  <c r="O1689" i="2"/>
  <c r="P1689" i="2"/>
  <c r="Q1689" i="2"/>
  <c r="R1689" i="2"/>
  <c r="S1689" i="2"/>
  <c r="T1689" i="2"/>
  <c r="U1689" i="2"/>
  <c r="V1689" i="2"/>
  <c r="W1689" i="2"/>
  <c r="X1689" i="2"/>
  <c r="Y1689" i="2"/>
  <c r="Z1689" i="2"/>
  <c r="AA1689" i="2"/>
  <c r="AB1689" i="2"/>
  <c r="AC1689" i="2"/>
  <c r="AD1689" i="2"/>
  <c r="AE1689" i="2"/>
  <c r="AF1689" i="2"/>
  <c r="AG1689" i="2"/>
  <c r="AH1689" i="2"/>
  <c r="AI1689" i="2"/>
  <c r="O1690" i="2"/>
  <c r="O1691" i="2"/>
  <c r="P1691" i="2"/>
  <c r="Q1691" i="2"/>
  <c r="R1691" i="2"/>
  <c r="S1691" i="2"/>
  <c r="T1691" i="2"/>
  <c r="U1691" i="2"/>
  <c r="V1691" i="2"/>
  <c r="W1691" i="2"/>
  <c r="X1691" i="2"/>
  <c r="Y1691" i="2"/>
  <c r="Z1691" i="2"/>
  <c r="AA1691" i="2"/>
  <c r="AB1691" i="2"/>
  <c r="AC1691" i="2"/>
  <c r="AD1691" i="2"/>
  <c r="AE1691" i="2"/>
  <c r="AF1691" i="2"/>
  <c r="AG1691" i="2"/>
  <c r="AH1691" i="2"/>
  <c r="AI1691" i="2"/>
  <c r="O1692" i="2"/>
  <c r="P1699" i="2"/>
  <c r="P1701" i="2" s="1"/>
  <c r="Q1699" i="2"/>
  <c r="R1699" i="2"/>
  <c r="S1699" i="2"/>
  <c r="S1701" i="2" s="1"/>
  <c r="S1703" i="2" s="1"/>
  <c r="S1705" i="2" s="1"/>
  <c r="S1707" i="2" s="1"/>
  <c r="S1709" i="2" s="1"/>
  <c r="S1711" i="2" s="1"/>
  <c r="S1713" i="2" s="1"/>
  <c r="T1699" i="2"/>
  <c r="T1701" i="2" s="1"/>
  <c r="T1703" i="2" s="1"/>
  <c r="T1705" i="2" s="1"/>
  <c r="T1707" i="2" s="1"/>
  <c r="T1709" i="2" s="1"/>
  <c r="T1711" i="2" s="1"/>
  <c r="T1713" i="2" s="1"/>
  <c r="U1699" i="2"/>
  <c r="U1701" i="2" s="1"/>
  <c r="U1703" i="2" s="1"/>
  <c r="U1705" i="2" s="1"/>
  <c r="U1707" i="2" s="1"/>
  <c r="U1709" i="2" s="1"/>
  <c r="U1711" i="2" s="1"/>
  <c r="U1713" i="2" s="1"/>
  <c r="V1699" i="2"/>
  <c r="V1701" i="2" s="1"/>
  <c r="V1703" i="2" s="1"/>
  <c r="V1705" i="2" s="1"/>
  <c r="V1707" i="2" s="1"/>
  <c r="V1709" i="2" s="1"/>
  <c r="V1711" i="2" s="1"/>
  <c r="V1713" i="2" s="1"/>
  <c r="W1699" i="2"/>
  <c r="W1701" i="2" s="1"/>
  <c r="W1703" i="2" s="1"/>
  <c r="W1705" i="2" s="1"/>
  <c r="W1707" i="2" s="1"/>
  <c r="W1709" i="2" s="1"/>
  <c r="W1711" i="2" s="1"/>
  <c r="W1713" i="2" s="1"/>
  <c r="X1699" i="2"/>
  <c r="X1701" i="2" s="1"/>
  <c r="X1703" i="2" s="1"/>
  <c r="X1705" i="2" s="1"/>
  <c r="X1707" i="2" s="1"/>
  <c r="X1709" i="2" s="1"/>
  <c r="X1711" i="2" s="1"/>
  <c r="X1713" i="2" s="1"/>
  <c r="Y1699" i="2"/>
  <c r="Y1701" i="2" s="1"/>
  <c r="Y1703" i="2" s="1"/>
  <c r="Y1705" i="2" s="1"/>
  <c r="Y1707" i="2" s="1"/>
  <c r="Y1709" i="2" s="1"/>
  <c r="Y1711" i="2" s="1"/>
  <c r="Y1713" i="2" s="1"/>
  <c r="Z1699" i="2"/>
  <c r="Z1701" i="2" s="1"/>
  <c r="Z1703" i="2" s="1"/>
  <c r="Z1705" i="2" s="1"/>
  <c r="Z1707" i="2" s="1"/>
  <c r="Z1709" i="2" s="1"/>
  <c r="Z1711" i="2" s="1"/>
  <c r="Z1713" i="2" s="1"/>
  <c r="AA1699" i="2"/>
  <c r="AA1701" i="2" s="1"/>
  <c r="AA1703" i="2" s="1"/>
  <c r="AA1705" i="2" s="1"/>
  <c r="AA1707" i="2" s="1"/>
  <c r="AA1709" i="2" s="1"/>
  <c r="AA1711" i="2" s="1"/>
  <c r="AA1713" i="2" s="1"/>
  <c r="AB1699" i="2"/>
  <c r="AB1701" i="2" s="1"/>
  <c r="AB1703" i="2" s="1"/>
  <c r="AB1705" i="2" s="1"/>
  <c r="AB1707" i="2" s="1"/>
  <c r="AB1709" i="2" s="1"/>
  <c r="AB1711" i="2" s="1"/>
  <c r="AB1713" i="2" s="1"/>
  <c r="AC1699" i="2"/>
  <c r="AC1701" i="2" s="1"/>
  <c r="AC1703" i="2" s="1"/>
  <c r="AC1705" i="2" s="1"/>
  <c r="AC1707" i="2" s="1"/>
  <c r="AC1709" i="2" s="1"/>
  <c r="AC1711" i="2" s="1"/>
  <c r="AC1713" i="2" s="1"/>
  <c r="AD1699" i="2"/>
  <c r="AD1701" i="2" s="1"/>
  <c r="AD1703" i="2" s="1"/>
  <c r="AD1705" i="2" s="1"/>
  <c r="AD1707" i="2" s="1"/>
  <c r="AD1709" i="2" s="1"/>
  <c r="AD1711" i="2" s="1"/>
  <c r="AD1713" i="2" s="1"/>
  <c r="AE1699" i="2"/>
  <c r="AE1701" i="2" s="1"/>
  <c r="AE1703" i="2" s="1"/>
  <c r="AE1705" i="2" s="1"/>
  <c r="AE1707" i="2" s="1"/>
  <c r="AE1709" i="2" s="1"/>
  <c r="AE1711" i="2" s="1"/>
  <c r="AE1713" i="2" s="1"/>
  <c r="AF1699" i="2"/>
  <c r="AF1701" i="2" s="1"/>
  <c r="AF1703" i="2" s="1"/>
  <c r="AF1705" i="2" s="1"/>
  <c r="AF1707" i="2" s="1"/>
  <c r="AF1709" i="2" s="1"/>
  <c r="AF1711" i="2" s="1"/>
  <c r="AF1713" i="2" s="1"/>
  <c r="AG1699" i="2"/>
  <c r="AG1701" i="2" s="1"/>
  <c r="AG1703" i="2" s="1"/>
  <c r="AG1705" i="2" s="1"/>
  <c r="AG1707" i="2" s="1"/>
  <c r="AG1709" i="2" s="1"/>
  <c r="AG1711" i="2" s="1"/>
  <c r="AG1713" i="2" s="1"/>
  <c r="AH1699" i="2"/>
  <c r="AH1701" i="2" s="1"/>
  <c r="AH1703" i="2" s="1"/>
  <c r="AH1705" i="2" s="1"/>
  <c r="AH1707" i="2" s="1"/>
  <c r="AH1709" i="2" s="1"/>
  <c r="AH1711" i="2" s="1"/>
  <c r="AH1713" i="2" s="1"/>
  <c r="AI1699" i="2"/>
  <c r="AI1701" i="2" s="1"/>
  <c r="AI1703" i="2" s="1"/>
  <c r="AI1705" i="2" s="1"/>
  <c r="AI1707" i="2" s="1"/>
  <c r="AI1709" i="2" s="1"/>
  <c r="AI1711" i="2" s="1"/>
  <c r="AI1713" i="2" s="1"/>
  <c r="P1700" i="2"/>
  <c r="Q1700" i="2"/>
  <c r="R1700" i="2"/>
  <c r="S1700" i="2"/>
  <c r="T1700" i="2"/>
  <c r="U1700" i="2"/>
  <c r="V1700" i="2"/>
  <c r="W1700" i="2"/>
  <c r="X1700" i="2"/>
  <c r="Y1700" i="2"/>
  <c r="Z1700" i="2"/>
  <c r="AA1700" i="2"/>
  <c r="AB1700" i="2"/>
  <c r="AC1700" i="2"/>
  <c r="AD1700" i="2"/>
  <c r="AE1700" i="2"/>
  <c r="AF1700" i="2"/>
  <c r="AG1700" i="2"/>
  <c r="AH1700" i="2"/>
  <c r="AI1700" i="2"/>
  <c r="J1701" i="2"/>
  <c r="Q1701" i="2"/>
  <c r="Q1703" i="2" s="1"/>
  <c r="Q1705" i="2" s="1"/>
  <c r="Q1707" i="2" s="1"/>
  <c r="Q1709" i="2" s="1"/>
  <c r="Q1711" i="2" s="1"/>
  <c r="Q1713" i="2" s="1"/>
  <c r="R1701" i="2"/>
  <c r="R1703" i="2" s="1"/>
  <c r="R1705" i="2" s="1"/>
  <c r="R1707" i="2" s="1"/>
  <c r="R1709" i="2" s="1"/>
  <c r="R1711" i="2" s="1"/>
  <c r="R1713" i="2" s="1"/>
  <c r="O1702" i="2"/>
  <c r="P1702" i="2"/>
  <c r="Q1702" i="2"/>
  <c r="R1702" i="2"/>
  <c r="S1702" i="2"/>
  <c r="T1702" i="2"/>
  <c r="U1702" i="2"/>
  <c r="V1702" i="2"/>
  <c r="W1702" i="2"/>
  <c r="X1702" i="2"/>
  <c r="Y1702" i="2"/>
  <c r="Z1702" i="2"/>
  <c r="AA1702" i="2"/>
  <c r="AB1702" i="2"/>
  <c r="AC1702" i="2"/>
  <c r="AD1702" i="2"/>
  <c r="AE1702" i="2"/>
  <c r="AF1702" i="2"/>
  <c r="AG1702" i="2"/>
  <c r="AH1702" i="2"/>
  <c r="AI1702" i="2"/>
  <c r="O1703" i="2"/>
  <c r="O1704" i="2"/>
  <c r="P1704" i="2"/>
  <c r="Q1704" i="2"/>
  <c r="R1704" i="2"/>
  <c r="S1704" i="2"/>
  <c r="T1704" i="2"/>
  <c r="U1704" i="2"/>
  <c r="V1704" i="2"/>
  <c r="W1704" i="2"/>
  <c r="X1704" i="2"/>
  <c r="Y1704" i="2"/>
  <c r="Z1704" i="2"/>
  <c r="AA1704" i="2"/>
  <c r="AB1704" i="2"/>
  <c r="AC1704" i="2"/>
  <c r="AD1704" i="2"/>
  <c r="AE1704" i="2"/>
  <c r="AF1704" i="2"/>
  <c r="AG1704" i="2"/>
  <c r="AH1704" i="2"/>
  <c r="AI1704" i="2"/>
  <c r="O1705" i="2"/>
  <c r="O1706" i="2"/>
  <c r="P1706" i="2"/>
  <c r="Q1706" i="2"/>
  <c r="R1706" i="2"/>
  <c r="S1706" i="2"/>
  <c r="T1706" i="2"/>
  <c r="U1706" i="2"/>
  <c r="V1706" i="2"/>
  <c r="W1706" i="2"/>
  <c r="X1706" i="2"/>
  <c r="Y1706" i="2"/>
  <c r="Z1706" i="2"/>
  <c r="AA1706" i="2"/>
  <c r="AB1706" i="2"/>
  <c r="AC1706" i="2"/>
  <c r="AD1706" i="2"/>
  <c r="AE1706" i="2"/>
  <c r="AF1706" i="2"/>
  <c r="AG1706" i="2"/>
  <c r="AH1706" i="2"/>
  <c r="AI1706" i="2"/>
  <c r="O1707" i="2"/>
  <c r="O1708" i="2"/>
  <c r="P1708" i="2"/>
  <c r="Q1708" i="2"/>
  <c r="R1708" i="2"/>
  <c r="S1708" i="2"/>
  <c r="T1708" i="2"/>
  <c r="U1708" i="2"/>
  <c r="V1708" i="2"/>
  <c r="W1708" i="2"/>
  <c r="X1708" i="2"/>
  <c r="Y1708" i="2"/>
  <c r="Z1708" i="2"/>
  <c r="AA1708" i="2"/>
  <c r="AB1708" i="2"/>
  <c r="AC1708" i="2"/>
  <c r="AD1708" i="2"/>
  <c r="AE1708" i="2"/>
  <c r="AF1708" i="2"/>
  <c r="AG1708" i="2"/>
  <c r="AH1708" i="2"/>
  <c r="AI1708" i="2"/>
  <c r="O1709" i="2"/>
  <c r="O1710" i="2"/>
  <c r="P1710" i="2"/>
  <c r="Q1710" i="2"/>
  <c r="R1710" i="2"/>
  <c r="S1710" i="2"/>
  <c r="T1710" i="2"/>
  <c r="U1710" i="2"/>
  <c r="V1710" i="2"/>
  <c r="W1710" i="2"/>
  <c r="X1710" i="2"/>
  <c r="Y1710" i="2"/>
  <c r="Z1710" i="2"/>
  <c r="AA1710" i="2"/>
  <c r="AB1710" i="2"/>
  <c r="AC1710" i="2"/>
  <c r="AD1710" i="2"/>
  <c r="AE1710" i="2"/>
  <c r="AF1710" i="2"/>
  <c r="AG1710" i="2"/>
  <c r="AH1710" i="2"/>
  <c r="AI1710" i="2"/>
  <c r="O1711" i="2"/>
  <c r="O1712" i="2"/>
  <c r="P1712" i="2"/>
  <c r="Q1712" i="2"/>
  <c r="R1712" i="2"/>
  <c r="S1712" i="2"/>
  <c r="T1712" i="2"/>
  <c r="U1712" i="2"/>
  <c r="V1712" i="2"/>
  <c r="W1712" i="2"/>
  <c r="X1712" i="2"/>
  <c r="Y1712" i="2"/>
  <c r="Z1712" i="2"/>
  <c r="AA1712" i="2"/>
  <c r="AB1712" i="2"/>
  <c r="AC1712" i="2"/>
  <c r="AD1712" i="2"/>
  <c r="AE1712" i="2"/>
  <c r="AF1712" i="2"/>
  <c r="AG1712" i="2"/>
  <c r="AH1712" i="2"/>
  <c r="AI1712" i="2"/>
  <c r="O1713" i="2"/>
  <c r="P1720" i="2"/>
  <c r="P1722" i="2" s="1"/>
  <c r="Q1720" i="2"/>
  <c r="R1720" i="2"/>
  <c r="R1722" i="2" s="1"/>
  <c r="R1724" i="2" s="1"/>
  <c r="R1726" i="2" s="1"/>
  <c r="R1728" i="2" s="1"/>
  <c r="R1730" i="2" s="1"/>
  <c r="R1732" i="2" s="1"/>
  <c r="R1734" i="2" s="1"/>
  <c r="S1720" i="2"/>
  <c r="S1722" i="2" s="1"/>
  <c r="S1724" i="2" s="1"/>
  <c r="S1726" i="2" s="1"/>
  <c r="S1728" i="2" s="1"/>
  <c r="S1730" i="2" s="1"/>
  <c r="S1732" i="2" s="1"/>
  <c r="S1734" i="2" s="1"/>
  <c r="T1720" i="2"/>
  <c r="T1722" i="2" s="1"/>
  <c r="T1724" i="2" s="1"/>
  <c r="T1726" i="2" s="1"/>
  <c r="T1728" i="2" s="1"/>
  <c r="T1730" i="2" s="1"/>
  <c r="T1732" i="2" s="1"/>
  <c r="T1734" i="2" s="1"/>
  <c r="U1720" i="2"/>
  <c r="U1722" i="2" s="1"/>
  <c r="U1724" i="2" s="1"/>
  <c r="U1726" i="2" s="1"/>
  <c r="U1728" i="2" s="1"/>
  <c r="U1730" i="2" s="1"/>
  <c r="U1732" i="2" s="1"/>
  <c r="U1734" i="2" s="1"/>
  <c r="V1720" i="2"/>
  <c r="V1722" i="2" s="1"/>
  <c r="V1724" i="2" s="1"/>
  <c r="V1726" i="2" s="1"/>
  <c r="V1728" i="2" s="1"/>
  <c r="V1730" i="2" s="1"/>
  <c r="V1732" i="2" s="1"/>
  <c r="V1734" i="2" s="1"/>
  <c r="W1720" i="2"/>
  <c r="W1722" i="2" s="1"/>
  <c r="W1724" i="2" s="1"/>
  <c r="W1726" i="2" s="1"/>
  <c r="W1728" i="2" s="1"/>
  <c r="W1730" i="2" s="1"/>
  <c r="W1732" i="2" s="1"/>
  <c r="W1734" i="2" s="1"/>
  <c r="X1720" i="2"/>
  <c r="X1722" i="2" s="1"/>
  <c r="X1724" i="2" s="1"/>
  <c r="X1726" i="2" s="1"/>
  <c r="X1728" i="2" s="1"/>
  <c r="X1730" i="2" s="1"/>
  <c r="X1732" i="2" s="1"/>
  <c r="X1734" i="2" s="1"/>
  <c r="Y1720" i="2"/>
  <c r="Y1722" i="2" s="1"/>
  <c r="Y1724" i="2" s="1"/>
  <c r="Y1726" i="2" s="1"/>
  <c r="Y1728" i="2" s="1"/>
  <c r="Y1730" i="2" s="1"/>
  <c r="Y1732" i="2" s="1"/>
  <c r="Y1734" i="2" s="1"/>
  <c r="Z1720" i="2"/>
  <c r="Z1722" i="2" s="1"/>
  <c r="Z1724" i="2" s="1"/>
  <c r="Z1726" i="2" s="1"/>
  <c r="Z1728" i="2" s="1"/>
  <c r="Z1730" i="2" s="1"/>
  <c r="Z1732" i="2" s="1"/>
  <c r="Z1734" i="2" s="1"/>
  <c r="AA1720" i="2"/>
  <c r="AA1722" i="2" s="1"/>
  <c r="AA1724" i="2" s="1"/>
  <c r="AA1726" i="2" s="1"/>
  <c r="AA1728" i="2" s="1"/>
  <c r="AA1730" i="2" s="1"/>
  <c r="AA1732" i="2" s="1"/>
  <c r="AA1734" i="2" s="1"/>
  <c r="AB1720" i="2"/>
  <c r="AB1722" i="2" s="1"/>
  <c r="AB1724" i="2" s="1"/>
  <c r="AB1726" i="2" s="1"/>
  <c r="AB1728" i="2" s="1"/>
  <c r="AB1730" i="2" s="1"/>
  <c r="AB1732" i="2" s="1"/>
  <c r="AB1734" i="2" s="1"/>
  <c r="AC1720" i="2"/>
  <c r="AC1722" i="2" s="1"/>
  <c r="AC1724" i="2" s="1"/>
  <c r="AC1726" i="2" s="1"/>
  <c r="AC1728" i="2" s="1"/>
  <c r="AC1730" i="2" s="1"/>
  <c r="AC1732" i="2" s="1"/>
  <c r="AC1734" i="2" s="1"/>
  <c r="AD1720" i="2"/>
  <c r="AD1722" i="2" s="1"/>
  <c r="AD1724" i="2" s="1"/>
  <c r="AD1726" i="2" s="1"/>
  <c r="AD1728" i="2" s="1"/>
  <c r="AD1730" i="2" s="1"/>
  <c r="AD1732" i="2" s="1"/>
  <c r="AD1734" i="2" s="1"/>
  <c r="AE1720" i="2"/>
  <c r="AE1722" i="2" s="1"/>
  <c r="AE1724" i="2" s="1"/>
  <c r="AE1726" i="2" s="1"/>
  <c r="AE1728" i="2" s="1"/>
  <c r="AE1730" i="2" s="1"/>
  <c r="AE1732" i="2" s="1"/>
  <c r="AE1734" i="2" s="1"/>
  <c r="AF1720" i="2"/>
  <c r="AF1722" i="2" s="1"/>
  <c r="AF1724" i="2" s="1"/>
  <c r="AF1726" i="2" s="1"/>
  <c r="AF1728" i="2" s="1"/>
  <c r="AF1730" i="2" s="1"/>
  <c r="AF1732" i="2" s="1"/>
  <c r="AF1734" i="2" s="1"/>
  <c r="AG1720" i="2"/>
  <c r="AG1722" i="2" s="1"/>
  <c r="AG1724" i="2" s="1"/>
  <c r="AG1726" i="2" s="1"/>
  <c r="AG1728" i="2" s="1"/>
  <c r="AG1730" i="2" s="1"/>
  <c r="AG1732" i="2" s="1"/>
  <c r="AG1734" i="2" s="1"/>
  <c r="AH1720" i="2"/>
  <c r="AH1722" i="2" s="1"/>
  <c r="AH1724" i="2" s="1"/>
  <c r="AH1726" i="2" s="1"/>
  <c r="AH1728" i="2" s="1"/>
  <c r="AH1730" i="2" s="1"/>
  <c r="AH1732" i="2" s="1"/>
  <c r="AH1734" i="2" s="1"/>
  <c r="AI1720" i="2"/>
  <c r="AI1722" i="2" s="1"/>
  <c r="AI1724" i="2" s="1"/>
  <c r="AI1726" i="2" s="1"/>
  <c r="AI1728" i="2" s="1"/>
  <c r="AI1730" i="2" s="1"/>
  <c r="AI1732" i="2" s="1"/>
  <c r="AI1734" i="2" s="1"/>
  <c r="P1721" i="2"/>
  <c r="Q1721" i="2"/>
  <c r="R1721" i="2"/>
  <c r="S1721" i="2"/>
  <c r="T1721" i="2"/>
  <c r="U1721" i="2"/>
  <c r="V1721" i="2"/>
  <c r="W1721" i="2"/>
  <c r="X1721" i="2"/>
  <c r="Y1721" i="2"/>
  <c r="Z1721" i="2"/>
  <c r="AA1721" i="2"/>
  <c r="AB1721" i="2"/>
  <c r="AC1721" i="2"/>
  <c r="AD1721" i="2"/>
  <c r="AE1721" i="2"/>
  <c r="AF1721" i="2"/>
  <c r="AG1721" i="2"/>
  <c r="AH1721" i="2"/>
  <c r="AI1721" i="2"/>
  <c r="J1722" i="2"/>
  <c r="Q1722" i="2"/>
  <c r="Q1724" i="2" s="1"/>
  <c r="Q1726" i="2" s="1"/>
  <c r="Q1728" i="2" s="1"/>
  <c r="Q1730" i="2" s="1"/>
  <c r="Q1732" i="2" s="1"/>
  <c r="Q1734" i="2" s="1"/>
  <c r="O1723" i="2"/>
  <c r="P1723" i="2"/>
  <c r="Q1723" i="2"/>
  <c r="R1723" i="2"/>
  <c r="S1723" i="2"/>
  <c r="T1723" i="2"/>
  <c r="U1723" i="2"/>
  <c r="V1723" i="2"/>
  <c r="W1723" i="2"/>
  <c r="X1723" i="2"/>
  <c r="Y1723" i="2"/>
  <c r="Z1723" i="2"/>
  <c r="AA1723" i="2"/>
  <c r="AB1723" i="2"/>
  <c r="AC1723" i="2"/>
  <c r="AD1723" i="2"/>
  <c r="AE1723" i="2"/>
  <c r="AF1723" i="2"/>
  <c r="AG1723" i="2"/>
  <c r="AH1723" i="2"/>
  <c r="AI1723" i="2"/>
  <c r="O1724" i="2"/>
  <c r="O1725" i="2"/>
  <c r="P1725" i="2"/>
  <c r="Q1725" i="2"/>
  <c r="R1725" i="2"/>
  <c r="S1725" i="2"/>
  <c r="T1725" i="2"/>
  <c r="U1725" i="2"/>
  <c r="V1725" i="2"/>
  <c r="W1725" i="2"/>
  <c r="X1725" i="2"/>
  <c r="Y1725" i="2"/>
  <c r="Z1725" i="2"/>
  <c r="AA1725" i="2"/>
  <c r="AB1725" i="2"/>
  <c r="AC1725" i="2"/>
  <c r="AD1725" i="2"/>
  <c r="AE1725" i="2"/>
  <c r="AF1725" i="2"/>
  <c r="AG1725" i="2"/>
  <c r="AH1725" i="2"/>
  <c r="AI1725" i="2"/>
  <c r="O1726" i="2"/>
  <c r="O1727" i="2"/>
  <c r="P1727" i="2"/>
  <c r="Q1727" i="2"/>
  <c r="R1727" i="2"/>
  <c r="S1727" i="2"/>
  <c r="T1727" i="2"/>
  <c r="U1727" i="2"/>
  <c r="V1727" i="2"/>
  <c r="W1727" i="2"/>
  <c r="X1727" i="2"/>
  <c r="Y1727" i="2"/>
  <c r="Z1727" i="2"/>
  <c r="AA1727" i="2"/>
  <c r="AB1727" i="2"/>
  <c r="AC1727" i="2"/>
  <c r="AD1727" i="2"/>
  <c r="AE1727" i="2"/>
  <c r="AF1727" i="2"/>
  <c r="AG1727" i="2"/>
  <c r="AH1727" i="2"/>
  <c r="AI1727" i="2"/>
  <c r="O1728" i="2"/>
  <c r="O1729" i="2"/>
  <c r="P1729" i="2"/>
  <c r="Q1729" i="2"/>
  <c r="R1729" i="2"/>
  <c r="S1729" i="2"/>
  <c r="T1729" i="2"/>
  <c r="U1729" i="2"/>
  <c r="V1729" i="2"/>
  <c r="W1729" i="2"/>
  <c r="X1729" i="2"/>
  <c r="Y1729" i="2"/>
  <c r="Z1729" i="2"/>
  <c r="AA1729" i="2"/>
  <c r="AB1729" i="2"/>
  <c r="AC1729" i="2"/>
  <c r="AD1729" i="2"/>
  <c r="AE1729" i="2"/>
  <c r="AF1729" i="2"/>
  <c r="AG1729" i="2"/>
  <c r="AH1729" i="2"/>
  <c r="AI1729" i="2"/>
  <c r="O1730" i="2"/>
  <c r="O1731" i="2"/>
  <c r="P1731" i="2"/>
  <c r="Q1731" i="2"/>
  <c r="R1731" i="2"/>
  <c r="S1731" i="2"/>
  <c r="T1731" i="2"/>
  <c r="U1731" i="2"/>
  <c r="V1731" i="2"/>
  <c r="W1731" i="2"/>
  <c r="X1731" i="2"/>
  <c r="Y1731" i="2"/>
  <c r="Z1731" i="2"/>
  <c r="AA1731" i="2"/>
  <c r="AB1731" i="2"/>
  <c r="AC1731" i="2"/>
  <c r="AD1731" i="2"/>
  <c r="AE1731" i="2"/>
  <c r="AF1731" i="2"/>
  <c r="AG1731" i="2"/>
  <c r="AH1731" i="2"/>
  <c r="AI1731" i="2"/>
  <c r="O1732" i="2"/>
  <c r="O1733" i="2"/>
  <c r="P1733" i="2"/>
  <c r="Q1733" i="2"/>
  <c r="R1733" i="2"/>
  <c r="S1733" i="2"/>
  <c r="T1733" i="2"/>
  <c r="U1733" i="2"/>
  <c r="V1733" i="2"/>
  <c r="W1733" i="2"/>
  <c r="X1733" i="2"/>
  <c r="Y1733" i="2"/>
  <c r="Z1733" i="2"/>
  <c r="AA1733" i="2"/>
  <c r="AB1733" i="2"/>
  <c r="AC1733" i="2"/>
  <c r="AD1733" i="2"/>
  <c r="AE1733" i="2"/>
  <c r="AF1733" i="2"/>
  <c r="AG1733" i="2"/>
  <c r="AH1733" i="2"/>
  <c r="AI1733" i="2"/>
  <c r="O1734" i="2"/>
  <c r="P1741" i="2"/>
  <c r="P1743" i="2" s="1"/>
  <c r="Q1741" i="2"/>
  <c r="Q1743" i="2" s="1"/>
  <c r="Q1745" i="2" s="1"/>
  <c r="Q1747" i="2" s="1"/>
  <c r="Q1749" i="2" s="1"/>
  <c r="Q1751" i="2" s="1"/>
  <c r="Q1753" i="2" s="1"/>
  <c r="Q1755" i="2" s="1"/>
  <c r="R1741" i="2"/>
  <c r="R1743" i="2" s="1"/>
  <c r="R1745" i="2" s="1"/>
  <c r="R1747" i="2" s="1"/>
  <c r="R1749" i="2" s="1"/>
  <c r="R1751" i="2" s="1"/>
  <c r="R1753" i="2" s="1"/>
  <c r="R1755" i="2" s="1"/>
  <c r="S1741" i="2"/>
  <c r="S1743" i="2" s="1"/>
  <c r="S1745" i="2" s="1"/>
  <c r="S1747" i="2" s="1"/>
  <c r="S1749" i="2" s="1"/>
  <c r="S1751" i="2" s="1"/>
  <c r="S1753" i="2" s="1"/>
  <c r="S1755" i="2" s="1"/>
  <c r="T1741" i="2"/>
  <c r="T1743" i="2" s="1"/>
  <c r="T1745" i="2" s="1"/>
  <c r="T1747" i="2" s="1"/>
  <c r="T1749" i="2" s="1"/>
  <c r="T1751" i="2" s="1"/>
  <c r="T1753" i="2" s="1"/>
  <c r="T1755" i="2" s="1"/>
  <c r="U1741" i="2"/>
  <c r="U1743" i="2" s="1"/>
  <c r="U1745" i="2" s="1"/>
  <c r="U1747" i="2" s="1"/>
  <c r="U1749" i="2" s="1"/>
  <c r="U1751" i="2" s="1"/>
  <c r="U1753" i="2" s="1"/>
  <c r="U1755" i="2" s="1"/>
  <c r="V1741" i="2"/>
  <c r="V1743" i="2" s="1"/>
  <c r="V1745" i="2" s="1"/>
  <c r="V1747" i="2" s="1"/>
  <c r="V1749" i="2" s="1"/>
  <c r="V1751" i="2" s="1"/>
  <c r="V1753" i="2" s="1"/>
  <c r="V1755" i="2" s="1"/>
  <c r="W1741" i="2"/>
  <c r="W1743" i="2" s="1"/>
  <c r="W1745" i="2" s="1"/>
  <c r="W1747" i="2" s="1"/>
  <c r="W1749" i="2" s="1"/>
  <c r="W1751" i="2" s="1"/>
  <c r="W1753" i="2" s="1"/>
  <c r="W1755" i="2" s="1"/>
  <c r="X1741" i="2"/>
  <c r="X1743" i="2" s="1"/>
  <c r="X1745" i="2" s="1"/>
  <c r="X1747" i="2" s="1"/>
  <c r="X1749" i="2" s="1"/>
  <c r="X1751" i="2" s="1"/>
  <c r="X1753" i="2" s="1"/>
  <c r="X1755" i="2" s="1"/>
  <c r="Y1741" i="2"/>
  <c r="Y1743" i="2" s="1"/>
  <c r="Y1745" i="2" s="1"/>
  <c r="Y1747" i="2" s="1"/>
  <c r="Y1749" i="2" s="1"/>
  <c r="Y1751" i="2" s="1"/>
  <c r="Y1753" i="2" s="1"/>
  <c r="Y1755" i="2" s="1"/>
  <c r="Z1741" i="2"/>
  <c r="Z1743" i="2" s="1"/>
  <c r="Z1745" i="2" s="1"/>
  <c r="Z1747" i="2" s="1"/>
  <c r="Z1749" i="2" s="1"/>
  <c r="Z1751" i="2" s="1"/>
  <c r="Z1753" i="2" s="1"/>
  <c r="Z1755" i="2" s="1"/>
  <c r="AA1741" i="2"/>
  <c r="AA1743" i="2" s="1"/>
  <c r="AA1745" i="2" s="1"/>
  <c r="AA1747" i="2" s="1"/>
  <c r="AA1749" i="2" s="1"/>
  <c r="AA1751" i="2" s="1"/>
  <c r="AA1753" i="2" s="1"/>
  <c r="AA1755" i="2" s="1"/>
  <c r="AB1741" i="2"/>
  <c r="AB1743" i="2" s="1"/>
  <c r="AB1745" i="2" s="1"/>
  <c r="AB1747" i="2" s="1"/>
  <c r="AB1749" i="2" s="1"/>
  <c r="AB1751" i="2" s="1"/>
  <c r="AB1753" i="2" s="1"/>
  <c r="AB1755" i="2" s="1"/>
  <c r="AC1741" i="2"/>
  <c r="AC1743" i="2" s="1"/>
  <c r="AC1745" i="2" s="1"/>
  <c r="AC1747" i="2" s="1"/>
  <c r="AC1749" i="2" s="1"/>
  <c r="AC1751" i="2" s="1"/>
  <c r="AC1753" i="2" s="1"/>
  <c r="AC1755" i="2" s="1"/>
  <c r="AD1741" i="2"/>
  <c r="AD1743" i="2" s="1"/>
  <c r="AD1745" i="2" s="1"/>
  <c r="AD1747" i="2" s="1"/>
  <c r="AD1749" i="2" s="1"/>
  <c r="AD1751" i="2" s="1"/>
  <c r="AD1753" i="2" s="1"/>
  <c r="AD1755" i="2" s="1"/>
  <c r="AE1741" i="2"/>
  <c r="AE1743" i="2" s="1"/>
  <c r="AE1745" i="2" s="1"/>
  <c r="AE1747" i="2" s="1"/>
  <c r="AE1749" i="2" s="1"/>
  <c r="AE1751" i="2" s="1"/>
  <c r="AE1753" i="2" s="1"/>
  <c r="AE1755" i="2" s="1"/>
  <c r="AF1741" i="2"/>
  <c r="AF1743" i="2" s="1"/>
  <c r="AF1745" i="2" s="1"/>
  <c r="AF1747" i="2" s="1"/>
  <c r="AF1749" i="2" s="1"/>
  <c r="AF1751" i="2" s="1"/>
  <c r="AF1753" i="2" s="1"/>
  <c r="AF1755" i="2" s="1"/>
  <c r="AG1741" i="2"/>
  <c r="AG1743" i="2" s="1"/>
  <c r="AG1745" i="2" s="1"/>
  <c r="AG1747" i="2" s="1"/>
  <c r="AG1749" i="2" s="1"/>
  <c r="AG1751" i="2" s="1"/>
  <c r="AG1753" i="2" s="1"/>
  <c r="AG1755" i="2" s="1"/>
  <c r="AH1741" i="2"/>
  <c r="AH1743" i="2" s="1"/>
  <c r="AH1745" i="2" s="1"/>
  <c r="AH1747" i="2" s="1"/>
  <c r="AH1749" i="2" s="1"/>
  <c r="AH1751" i="2" s="1"/>
  <c r="AH1753" i="2" s="1"/>
  <c r="AH1755" i="2" s="1"/>
  <c r="AI1741" i="2"/>
  <c r="AI1743" i="2" s="1"/>
  <c r="AI1745" i="2" s="1"/>
  <c r="AI1747" i="2" s="1"/>
  <c r="AI1749" i="2" s="1"/>
  <c r="AI1751" i="2" s="1"/>
  <c r="AI1753" i="2" s="1"/>
  <c r="AI1755" i="2" s="1"/>
  <c r="P1742" i="2"/>
  <c r="Q1742" i="2"/>
  <c r="R1742" i="2"/>
  <c r="S1742" i="2"/>
  <c r="T1742" i="2"/>
  <c r="U1742" i="2"/>
  <c r="V1742" i="2"/>
  <c r="W1742" i="2"/>
  <c r="X1742" i="2"/>
  <c r="Y1742" i="2"/>
  <c r="Z1742" i="2"/>
  <c r="AA1742" i="2"/>
  <c r="AB1742" i="2"/>
  <c r="AC1742" i="2"/>
  <c r="AD1742" i="2"/>
  <c r="AE1742" i="2"/>
  <c r="AF1742" i="2"/>
  <c r="AG1742" i="2"/>
  <c r="AH1742" i="2"/>
  <c r="AI1742" i="2"/>
  <c r="J1743" i="2"/>
  <c r="O1744" i="2"/>
  <c r="P1744" i="2"/>
  <c r="Q1744" i="2"/>
  <c r="R1744" i="2"/>
  <c r="S1744" i="2"/>
  <c r="T1744" i="2"/>
  <c r="U1744" i="2"/>
  <c r="V1744" i="2"/>
  <c r="W1744" i="2"/>
  <c r="X1744" i="2"/>
  <c r="Y1744" i="2"/>
  <c r="Z1744" i="2"/>
  <c r="AA1744" i="2"/>
  <c r="AB1744" i="2"/>
  <c r="AC1744" i="2"/>
  <c r="AD1744" i="2"/>
  <c r="AE1744" i="2"/>
  <c r="AF1744" i="2"/>
  <c r="AG1744" i="2"/>
  <c r="AH1744" i="2"/>
  <c r="AI1744" i="2"/>
  <c r="O1745" i="2"/>
  <c r="O1746" i="2"/>
  <c r="P1746" i="2"/>
  <c r="Q1746" i="2"/>
  <c r="R1746" i="2"/>
  <c r="S1746" i="2"/>
  <c r="T1746" i="2"/>
  <c r="U1746" i="2"/>
  <c r="V1746" i="2"/>
  <c r="W1746" i="2"/>
  <c r="X1746" i="2"/>
  <c r="Y1746" i="2"/>
  <c r="Z1746" i="2"/>
  <c r="AA1746" i="2"/>
  <c r="AB1746" i="2"/>
  <c r="AC1746" i="2"/>
  <c r="AD1746" i="2"/>
  <c r="AE1746" i="2"/>
  <c r="AF1746" i="2"/>
  <c r="AG1746" i="2"/>
  <c r="AH1746" i="2"/>
  <c r="AI1746" i="2"/>
  <c r="O1747" i="2"/>
  <c r="O1748" i="2"/>
  <c r="P1748" i="2"/>
  <c r="Q1748" i="2"/>
  <c r="R1748" i="2"/>
  <c r="S1748" i="2"/>
  <c r="T1748" i="2"/>
  <c r="U1748" i="2"/>
  <c r="V1748" i="2"/>
  <c r="W1748" i="2"/>
  <c r="X1748" i="2"/>
  <c r="Y1748" i="2"/>
  <c r="Z1748" i="2"/>
  <c r="AA1748" i="2"/>
  <c r="AB1748" i="2"/>
  <c r="AC1748" i="2"/>
  <c r="AD1748" i="2"/>
  <c r="AE1748" i="2"/>
  <c r="AF1748" i="2"/>
  <c r="AG1748" i="2"/>
  <c r="AH1748" i="2"/>
  <c r="AI1748" i="2"/>
  <c r="O1749" i="2"/>
  <c r="O1750" i="2"/>
  <c r="P1750" i="2"/>
  <c r="Q1750" i="2"/>
  <c r="R1750" i="2"/>
  <c r="S1750" i="2"/>
  <c r="T1750" i="2"/>
  <c r="U1750" i="2"/>
  <c r="V1750" i="2"/>
  <c r="W1750" i="2"/>
  <c r="X1750" i="2"/>
  <c r="Y1750" i="2"/>
  <c r="Z1750" i="2"/>
  <c r="AA1750" i="2"/>
  <c r="AB1750" i="2"/>
  <c r="AC1750" i="2"/>
  <c r="AD1750" i="2"/>
  <c r="AE1750" i="2"/>
  <c r="AF1750" i="2"/>
  <c r="AG1750" i="2"/>
  <c r="AH1750" i="2"/>
  <c r="AI1750" i="2"/>
  <c r="O1751" i="2"/>
  <c r="O1752" i="2"/>
  <c r="P1752" i="2"/>
  <c r="Q1752" i="2"/>
  <c r="R1752" i="2"/>
  <c r="S1752" i="2"/>
  <c r="T1752" i="2"/>
  <c r="U1752" i="2"/>
  <c r="V1752" i="2"/>
  <c r="W1752" i="2"/>
  <c r="X1752" i="2"/>
  <c r="Y1752" i="2"/>
  <c r="Z1752" i="2"/>
  <c r="AA1752" i="2"/>
  <c r="AB1752" i="2"/>
  <c r="AC1752" i="2"/>
  <c r="AD1752" i="2"/>
  <c r="AE1752" i="2"/>
  <c r="AF1752" i="2"/>
  <c r="AG1752" i="2"/>
  <c r="AH1752" i="2"/>
  <c r="AI1752" i="2"/>
  <c r="O1753" i="2"/>
  <c r="O1754" i="2"/>
  <c r="P1754" i="2"/>
  <c r="Q1754" i="2"/>
  <c r="R1754" i="2"/>
  <c r="S1754" i="2"/>
  <c r="T1754" i="2"/>
  <c r="U1754" i="2"/>
  <c r="V1754" i="2"/>
  <c r="W1754" i="2"/>
  <c r="X1754" i="2"/>
  <c r="Y1754" i="2"/>
  <c r="Z1754" i="2"/>
  <c r="AA1754" i="2"/>
  <c r="AB1754" i="2"/>
  <c r="AC1754" i="2"/>
  <c r="AD1754" i="2"/>
  <c r="AE1754" i="2"/>
  <c r="AF1754" i="2"/>
  <c r="AG1754" i="2"/>
  <c r="AH1754" i="2"/>
  <c r="AI1754" i="2"/>
  <c r="O1755" i="2"/>
  <c r="P1762" i="2"/>
  <c r="P1764" i="2" s="1"/>
  <c r="Q1762" i="2"/>
  <c r="Q1764" i="2" s="1"/>
  <c r="Q1766" i="2" s="1"/>
  <c r="R1762" i="2"/>
  <c r="R1764" i="2" s="1"/>
  <c r="R1766" i="2" s="1"/>
  <c r="R1768" i="2" s="1"/>
  <c r="R1770" i="2" s="1"/>
  <c r="R1772" i="2" s="1"/>
  <c r="R1774" i="2" s="1"/>
  <c r="R1776" i="2" s="1"/>
  <c r="S1762" i="2"/>
  <c r="S1764" i="2" s="1"/>
  <c r="S1766" i="2" s="1"/>
  <c r="S1768" i="2" s="1"/>
  <c r="S1770" i="2" s="1"/>
  <c r="S1772" i="2" s="1"/>
  <c r="S1774" i="2" s="1"/>
  <c r="S1776" i="2" s="1"/>
  <c r="T1762" i="2"/>
  <c r="T1764" i="2" s="1"/>
  <c r="T1766" i="2" s="1"/>
  <c r="T1768" i="2" s="1"/>
  <c r="T1770" i="2" s="1"/>
  <c r="T1772" i="2" s="1"/>
  <c r="T1774" i="2" s="1"/>
  <c r="T1776" i="2" s="1"/>
  <c r="U1762" i="2"/>
  <c r="U1764" i="2" s="1"/>
  <c r="U1766" i="2" s="1"/>
  <c r="U1768" i="2" s="1"/>
  <c r="U1770" i="2" s="1"/>
  <c r="U1772" i="2" s="1"/>
  <c r="U1774" i="2" s="1"/>
  <c r="U1776" i="2" s="1"/>
  <c r="V1762" i="2"/>
  <c r="V1764" i="2" s="1"/>
  <c r="V1766" i="2" s="1"/>
  <c r="V1768" i="2" s="1"/>
  <c r="V1770" i="2" s="1"/>
  <c r="V1772" i="2" s="1"/>
  <c r="V1774" i="2" s="1"/>
  <c r="V1776" i="2" s="1"/>
  <c r="W1762" i="2"/>
  <c r="W1764" i="2" s="1"/>
  <c r="W1766" i="2" s="1"/>
  <c r="W1768" i="2" s="1"/>
  <c r="W1770" i="2" s="1"/>
  <c r="W1772" i="2" s="1"/>
  <c r="W1774" i="2" s="1"/>
  <c r="W1776" i="2" s="1"/>
  <c r="X1762" i="2"/>
  <c r="X1764" i="2" s="1"/>
  <c r="X1766" i="2" s="1"/>
  <c r="X1768" i="2" s="1"/>
  <c r="X1770" i="2" s="1"/>
  <c r="X1772" i="2" s="1"/>
  <c r="X1774" i="2" s="1"/>
  <c r="X1776" i="2" s="1"/>
  <c r="Y1762" i="2"/>
  <c r="Y1764" i="2" s="1"/>
  <c r="Y1766" i="2" s="1"/>
  <c r="Y1768" i="2" s="1"/>
  <c r="Y1770" i="2" s="1"/>
  <c r="Y1772" i="2" s="1"/>
  <c r="Y1774" i="2" s="1"/>
  <c r="Y1776" i="2" s="1"/>
  <c r="Z1762" i="2"/>
  <c r="Z1764" i="2" s="1"/>
  <c r="Z1766" i="2" s="1"/>
  <c r="Z1768" i="2" s="1"/>
  <c r="Z1770" i="2" s="1"/>
  <c r="Z1772" i="2" s="1"/>
  <c r="Z1774" i="2" s="1"/>
  <c r="Z1776" i="2" s="1"/>
  <c r="AA1762" i="2"/>
  <c r="AA1764" i="2" s="1"/>
  <c r="AA1766" i="2" s="1"/>
  <c r="AA1768" i="2" s="1"/>
  <c r="AA1770" i="2" s="1"/>
  <c r="AA1772" i="2" s="1"/>
  <c r="AA1774" i="2" s="1"/>
  <c r="AA1776" i="2" s="1"/>
  <c r="AB1762" i="2"/>
  <c r="AB1764" i="2" s="1"/>
  <c r="AB1766" i="2" s="1"/>
  <c r="AB1768" i="2" s="1"/>
  <c r="AB1770" i="2" s="1"/>
  <c r="AB1772" i="2" s="1"/>
  <c r="AB1774" i="2" s="1"/>
  <c r="AB1776" i="2" s="1"/>
  <c r="AC1762" i="2"/>
  <c r="AC1764" i="2" s="1"/>
  <c r="AC1766" i="2" s="1"/>
  <c r="AC1768" i="2" s="1"/>
  <c r="AC1770" i="2" s="1"/>
  <c r="AC1772" i="2" s="1"/>
  <c r="AC1774" i="2" s="1"/>
  <c r="AC1776" i="2" s="1"/>
  <c r="AD1762" i="2"/>
  <c r="AD1764" i="2" s="1"/>
  <c r="AD1766" i="2" s="1"/>
  <c r="AD1768" i="2" s="1"/>
  <c r="AD1770" i="2" s="1"/>
  <c r="AD1772" i="2" s="1"/>
  <c r="AD1774" i="2" s="1"/>
  <c r="AD1776" i="2" s="1"/>
  <c r="AE1762" i="2"/>
  <c r="AE1764" i="2" s="1"/>
  <c r="AE1766" i="2" s="1"/>
  <c r="AE1768" i="2" s="1"/>
  <c r="AE1770" i="2" s="1"/>
  <c r="AE1772" i="2" s="1"/>
  <c r="AE1774" i="2" s="1"/>
  <c r="AE1776" i="2" s="1"/>
  <c r="AF1762" i="2"/>
  <c r="AF1764" i="2" s="1"/>
  <c r="AF1766" i="2" s="1"/>
  <c r="AF1768" i="2" s="1"/>
  <c r="AF1770" i="2" s="1"/>
  <c r="AF1772" i="2" s="1"/>
  <c r="AF1774" i="2" s="1"/>
  <c r="AF1776" i="2" s="1"/>
  <c r="AG1762" i="2"/>
  <c r="AG1764" i="2" s="1"/>
  <c r="AG1766" i="2" s="1"/>
  <c r="AG1768" i="2" s="1"/>
  <c r="AG1770" i="2" s="1"/>
  <c r="AG1772" i="2" s="1"/>
  <c r="AG1774" i="2" s="1"/>
  <c r="AG1776" i="2" s="1"/>
  <c r="AH1762" i="2"/>
  <c r="AH1764" i="2" s="1"/>
  <c r="AH1766" i="2" s="1"/>
  <c r="AH1768" i="2" s="1"/>
  <c r="AH1770" i="2" s="1"/>
  <c r="AH1772" i="2" s="1"/>
  <c r="AH1774" i="2" s="1"/>
  <c r="AH1776" i="2" s="1"/>
  <c r="AI1762" i="2"/>
  <c r="AI1764" i="2" s="1"/>
  <c r="AI1766" i="2" s="1"/>
  <c r="AI1768" i="2" s="1"/>
  <c r="AI1770" i="2" s="1"/>
  <c r="AI1772" i="2" s="1"/>
  <c r="AI1774" i="2" s="1"/>
  <c r="AI1776" i="2" s="1"/>
  <c r="P1763" i="2"/>
  <c r="Q1763" i="2"/>
  <c r="R1763" i="2"/>
  <c r="S1763" i="2"/>
  <c r="T1763" i="2"/>
  <c r="U1763" i="2"/>
  <c r="V1763" i="2"/>
  <c r="W1763" i="2"/>
  <c r="X1763" i="2"/>
  <c r="Y1763" i="2"/>
  <c r="Z1763" i="2"/>
  <c r="AA1763" i="2"/>
  <c r="AB1763" i="2"/>
  <c r="AC1763" i="2"/>
  <c r="AD1763" i="2"/>
  <c r="AE1763" i="2"/>
  <c r="AF1763" i="2"/>
  <c r="AG1763" i="2"/>
  <c r="AH1763" i="2"/>
  <c r="AI1763" i="2"/>
  <c r="J1764" i="2"/>
  <c r="O1765" i="2"/>
  <c r="P1765" i="2"/>
  <c r="Q1765" i="2"/>
  <c r="R1765" i="2"/>
  <c r="S1765" i="2"/>
  <c r="T1765" i="2"/>
  <c r="U1765" i="2"/>
  <c r="V1765" i="2"/>
  <c r="W1765" i="2"/>
  <c r="X1765" i="2"/>
  <c r="Y1765" i="2"/>
  <c r="Z1765" i="2"/>
  <c r="AA1765" i="2"/>
  <c r="AB1765" i="2"/>
  <c r="AC1765" i="2"/>
  <c r="AD1765" i="2"/>
  <c r="AE1765" i="2"/>
  <c r="AF1765" i="2"/>
  <c r="AG1765" i="2"/>
  <c r="AH1765" i="2"/>
  <c r="AI1765" i="2"/>
  <c r="O1766" i="2"/>
  <c r="O1767" i="2"/>
  <c r="P1767" i="2"/>
  <c r="Q1767" i="2"/>
  <c r="R1767" i="2"/>
  <c r="S1767" i="2"/>
  <c r="T1767" i="2"/>
  <c r="U1767" i="2"/>
  <c r="V1767" i="2"/>
  <c r="W1767" i="2"/>
  <c r="X1767" i="2"/>
  <c r="Y1767" i="2"/>
  <c r="Z1767" i="2"/>
  <c r="AA1767" i="2"/>
  <c r="AB1767" i="2"/>
  <c r="AC1767" i="2"/>
  <c r="AD1767" i="2"/>
  <c r="AE1767" i="2"/>
  <c r="AF1767" i="2"/>
  <c r="AG1767" i="2"/>
  <c r="AH1767" i="2"/>
  <c r="AI1767" i="2"/>
  <c r="O1768" i="2"/>
  <c r="Q1768" i="2"/>
  <c r="Q1770" i="2" s="1"/>
  <c r="Q1772" i="2" s="1"/>
  <c r="Q1774" i="2" s="1"/>
  <c r="Q1776" i="2" s="1"/>
  <c r="O1769" i="2"/>
  <c r="P1769" i="2"/>
  <c r="Q1769" i="2"/>
  <c r="R1769" i="2"/>
  <c r="S1769" i="2"/>
  <c r="T1769" i="2"/>
  <c r="U1769" i="2"/>
  <c r="V1769" i="2"/>
  <c r="W1769" i="2"/>
  <c r="X1769" i="2"/>
  <c r="Y1769" i="2"/>
  <c r="Z1769" i="2"/>
  <c r="AA1769" i="2"/>
  <c r="AB1769" i="2"/>
  <c r="AC1769" i="2"/>
  <c r="AD1769" i="2"/>
  <c r="AE1769" i="2"/>
  <c r="AF1769" i="2"/>
  <c r="AG1769" i="2"/>
  <c r="AH1769" i="2"/>
  <c r="AI1769" i="2"/>
  <c r="O1770" i="2"/>
  <c r="O1771" i="2"/>
  <c r="P1771" i="2"/>
  <c r="Q1771" i="2"/>
  <c r="R1771" i="2"/>
  <c r="S1771" i="2"/>
  <c r="T1771" i="2"/>
  <c r="U1771" i="2"/>
  <c r="V1771" i="2"/>
  <c r="W1771" i="2"/>
  <c r="X1771" i="2"/>
  <c r="Y1771" i="2"/>
  <c r="Z1771" i="2"/>
  <c r="AA1771" i="2"/>
  <c r="AB1771" i="2"/>
  <c r="AC1771" i="2"/>
  <c r="AD1771" i="2"/>
  <c r="AE1771" i="2"/>
  <c r="AF1771" i="2"/>
  <c r="AG1771" i="2"/>
  <c r="AH1771" i="2"/>
  <c r="AI1771" i="2"/>
  <c r="O1772" i="2"/>
  <c r="O1773" i="2"/>
  <c r="P1773" i="2"/>
  <c r="Q1773" i="2"/>
  <c r="R1773" i="2"/>
  <c r="S1773" i="2"/>
  <c r="T1773" i="2"/>
  <c r="U1773" i="2"/>
  <c r="V1773" i="2"/>
  <c r="W1773" i="2"/>
  <c r="X1773" i="2"/>
  <c r="Y1773" i="2"/>
  <c r="Z1773" i="2"/>
  <c r="AA1773" i="2"/>
  <c r="AB1773" i="2"/>
  <c r="AC1773" i="2"/>
  <c r="AD1773" i="2"/>
  <c r="AE1773" i="2"/>
  <c r="AF1773" i="2"/>
  <c r="AG1773" i="2"/>
  <c r="AH1773" i="2"/>
  <c r="AI1773" i="2"/>
  <c r="O1774" i="2"/>
  <c r="O1775" i="2"/>
  <c r="P1775" i="2"/>
  <c r="Q1775" i="2"/>
  <c r="R1775" i="2"/>
  <c r="S1775" i="2"/>
  <c r="T1775" i="2"/>
  <c r="U1775" i="2"/>
  <c r="V1775" i="2"/>
  <c r="W1775" i="2"/>
  <c r="X1775" i="2"/>
  <c r="Y1775" i="2"/>
  <c r="Z1775" i="2"/>
  <c r="AA1775" i="2"/>
  <c r="AB1775" i="2"/>
  <c r="AC1775" i="2"/>
  <c r="AD1775" i="2"/>
  <c r="AE1775" i="2"/>
  <c r="AF1775" i="2"/>
  <c r="AG1775" i="2"/>
  <c r="AH1775" i="2"/>
  <c r="AI1775" i="2"/>
  <c r="O1776" i="2"/>
  <c r="P1783" i="2"/>
  <c r="P1785" i="2" s="1"/>
  <c r="Q1783" i="2"/>
  <c r="R1783" i="2"/>
  <c r="S1783" i="2"/>
  <c r="S1785" i="2" s="1"/>
  <c r="S1787" i="2" s="1"/>
  <c r="S1789" i="2" s="1"/>
  <c r="S1791" i="2" s="1"/>
  <c r="S1793" i="2" s="1"/>
  <c r="S1795" i="2" s="1"/>
  <c r="S1797" i="2" s="1"/>
  <c r="T1783" i="2"/>
  <c r="T1785" i="2" s="1"/>
  <c r="T1787" i="2" s="1"/>
  <c r="T1789" i="2" s="1"/>
  <c r="T1791" i="2" s="1"/>
  <c r="T1793" i="2" s="1"/>
  <c r="T1795" i="2" s="1"/>
  <c r="T1797" i="2" s="1"/>
  <c r="U1783" i="2"/>
  <c r="U1785" i="2" s="1"/>
  <c r="U1787" i="2" s="1"/>
  <c r="U1789" i="2" s="1"/>
  <c r="U1791" i="2" s="1"/>
  <c r="U1793" i="2" s="1"/>
  <c r="U1795" i="2" s="1"/>
  <c r="U1797" i="2" s="1"/>
  <c r="V1783" i="2"/>
  <c r="V1785" i="2" s="1"/>
  <c r="W1783" i="2"/>
  <c r="W1785" i="2" s="1"/>
  <c r="W1787" i="2" s="1"/>
  <c r="W1789" i="2" s="1"/>
  <c r="W1791" i="2" s="1"/>
  <c r="W1793" i="2" s="1"/>
  <c r="W1795" i="2" s="1"/>
  <c r="W1797" i="2" s="1"/>
  <c r="X1783" i="2"/>
  <c r="X1785" i="2" s="1"/>
  <c r="X1787" i="2" s="1"/>
  <c r="X1789" i="2" s="1"/>
  <c r="X1791" i="2" s="1"/>
  <c r="X1793" i="2" s="1"/>
  <c r="X1795" i="2" s="1"/>
  <c r="X1797" i="2" s="1"/>
  <c r="Y1783" i="2"/>
  <c r="Y1785" i="2" s="1"/>
  <c r="Y1787" i="2" s="1"/>
  <c r="Y1789" i="2" s="1"/>
  <c r="Y1791" i="2" s="1"/>
  <c r="Y1793" i="2" s="1"/>
  <c r="Y1795" i="2" s="1"/>
  <c r="Y1797" i="2" s="1"/>
  <c r="Z1783" i="2"/>
  <c r="Z1785" i="2" s="1"/>
  <c r="Z1787" i="2" s="1"/>
  <c r="Z1789" i="2" s="1"/>
  <c r="Z1791" i="2" s="1"/>
  <c r="Z1793" i="2" s="1"/>
  <c r="Z1795" i="2" s="1"/>
  <c r="Z1797" i="2" s="1"/>
  <c r="AA1783" i="2"/>
  <c r="AA1785" i="2" s="1"/>
  <c r="AA1787" i="2" s="1"/>
  <c r="AA1789" i="2" s="1"/>
  <c r="AA1791" i="2" s="1"/>
  <c r="AA1793" i="2" s="1"/>
  <c r="AA1795" i="2" s="1"/>
  <c r="AA1797" i="2" s="1"/>
  <c r="AB1783" i="2"/>
  <c r="AB1785" i="2" s="1"/>
  <c r="AB1787" i="2" s="1"/>
  <c r="AB1789" i="2" s="1"/>
  <c r="AB1791" i="2" s="1"/>
  <c r="AB1793" i="2" s="1"/>
  <c r="AB1795" i="2" s="1"/>
  <c r="AB1797" i="2" s="1"/>
  <c r="AC1783" i="2"/>
  <c r="AC1785" i="2" s="1"/>
  <c r="AC1787" i="2" s="1"/>
  <c r="AC1789" i="2" s="1"/>
  <c r="AC1791" i="2" s="1"/>
  <c r="AC1793" i="2" s="1"/>
  <c r="AC1795" i="2" s="1"/>
  <c r="AC1797" i="2" s="1"/>
  <c r="AD1783" i="2"/>
  <c r="AD1785" i="2" s="1"/>
  <c r="AD1787" i="2" s="1"/>
  <c r="AD1789" i="2" s="1"/>
  <c r="AD1791" i="2" s="1"/>
  <c r="AD1793" i="2" s="1"/>
  <c r="AD1795" i="2" s="1"/>
  <c r="AD1797" i="2" s="1"/>
  <c r="AE1783" i="2"/>
  <c r="AE1785" i="2" s="1"/>
  <c r="AE1787" i="2" s="1"/>
  <c r="AE1789" i="2" s="1"/>
  <c r="AE1791" i="2" s="1"/>
  <c r="AE1793" i="2" s="1"/>
  <c r="AE1795" i="2" s="1"/>
  <c r="AE1797" i="2" s="1"/>
  <c r="AF1783" i="2"/>
  <c r="AF1785" i="2" s="1"/>
  <c r="AF1787" i="2" s="1"/>
  <c r="AF1789" i="2" s="1"/>
  <c r="AF1791" i="2" s="1"/>
  <c r="AF1793" i="2" s="1"/>
  <c r="AF1795" i="2" s="1"/>
  <c r="AF1797" i="2" s="1"/>
  <c r="AG1783" i="2"/>
  <c r="AG1785" i="2" s="1"/>
  <c r="AG1787" i="2" s="1"/>
  <c r="AG1789" i="2" s="1"/>
  <c r="AG1791" i="2" s="1"/>
  <c r="AG1793" i="2" s="1"/>
  <c r="AG1795" i="2" s="1"/>
  <c r="AG1797" i="2" s="1"/>
  <c r="AH1783" i="2"/>
  <c r="AH1785" i="2" s="1"/>
  <c r="AH1787" i="2" s="1"/>
  <c r="AH1789" i="2" s="1"/>
  <c r="AH1791" i="2" s="1"/>
  <c r="AH1793" i="2" s="1"/>
  <c r="AH1795" i="2" s="1"/>
  <c r="AH1797" i="2" s="1"/>
  <c r="AI1783" i="2"/>
  <c r="AI1785" i="2" s="1"/>
  <c r="AI1787" i="2" s="1"/>
  <c r="AI1789" i="2" s="1"/>
  <c r="AI1791" i="2" s="1"/>
  <c r="AI1793" i="2" s="1"/>
  <c r="AI1795" i="2" s="1"/>
  <c r="AI1797" i="2" s="1"/>
  <c r="P1784" i="2"/>
  <c r="Q1784" i="2"/>
  <c r="R1784" i="2"/>
  <c r="S1784" i="2"/>
  <c r="T1784" i="2"/>
  <c r="U1784" i="2"/>
  <c r="V1784" i="2"/>
  <c r="W1784" i="2"/>
  <c r="X1784" i="2"/>
  <c r="Y1784" i="2"/>
  <c r="Z1784" i="2"/>
  <c r="AA1784" i="2"/>
  <c r="AB1784" i="2"/>
  <c r="AC1784" i="2"/>
  <c r="AD1784" i="2"/>
  <c r="AE1784" i="2"/>
  <c r="AF1784" i="2"/>
  <c r="AG1784" i="2"/>
  <c r="AH1784" i="2"/>
  <c r="AI1784" i="2"/>
  <c r="J1785" i="2"/>
  <c r="Q1785" i="2"/>
  <c r="Q1787" i="2" s="1"/>
  <c r="Q1789" i="2" s="1"/>
  <c r="Q1791" i="2" s="1"/>
  <c r="Q1793" i="2" s="1"/>
  <c r="Q1795" i="2" s="1"/>
  <c r="Q1797" i="2" s="1"/>
  <c r="R1785" i="2"/>
  <c r="R1787" i="2" s="1"/>
  <c r="R1789" i="2" s="1"/>
  <c r="R1791" i="2" s="1"/>
  <c r="R1793" i="2" s="1"/>
  <c r="R1795" i="2" s="1"/>
  <c r="R1797" i="2" s="1"/>
  <c r="O1786" i="2"/>
  <c r="P1786" i="2"/>
  <c r="Q1786" i="2"/>
  <c r="R1786" i="2"/>
  <c r="S1786" i="2"/>
  <c r="T1786" i="2"/>
  <c r="U1786" i="2"/>
  <c r="V1786" i="2"/>
  <c r="W1786" i="2"/>
  <c r="X1786" i="2"/>
  <c r="Y1786" i="2"/>
  <c r="Z1786" i="2"/>
  <c r="AA1786" i="2"/>
  <c r="AB1786" i="2"/>
  <c r="AC1786" i="2"/>
  <c r="AD1786" i="2"/>
  <c r="AE1786" i="2"/>
  <c r="AF1786" i="2"/>
  <c r="AG1786" i="2"/>
  <c r="AH1786" i="2"/>
  <c r="AI1786" i="2"/>
  <c r="O1787" i="2"/>
  <c r="O1788" i="2"/>
  <c r="P1788" i="2"/>
  <c r="Q1788" i="2"/>
  <c r="R1788" i="2"/>
  <c r="S1788" i="2"/>
  <c r="T1788" i="2"/>
  <c r="U1788" i="2"/>
  <c r="V1788" i="2"/>
  <c r="W1788" i="2"/>
  <c r="X1788" i="2"/>
  <c r="Y1788" i="2"/>
  <c r="Z1788" i="2"/>
  <c r="AA1788" i="2"/>
  <c r="AB1788" i="2"/>
  <c r="AC1788" i="2"/>
  <c r="AD1788" i="2"/>
  <c r="AE1788" i="2"/>
  <c r="AF1788" i="2"/>
  <c r="AG1788" i="2"/>
  <c r="AH1788" i="2"/>
  <c r="AI1788" i="2"/>
  <c r="O1789" i="2"/>
  <c r="O1790" i="2"/>
  <c r="P1790" i="2"/>
  <c r="Q1790" i="2"/>
  <c r="R1790" i="2"/>
  <c r="S1790" i="2"/>
  <c r="T1790" i="2"/>
  <c r="U1790" i="2"/>
  <c r="V1790" i="2"/>
  <c r="W1790" i="2"/>
  <c r="X1790" i="2"/>
  <c r="Y1790" i="2"/>
  <c r="Z1790" i="2"/>
  <c r="AA1790" i="2"/>
  <c r="AB1790" i="2"/>
  <c r="AC1790" i="2"/>
  <c r="AD1790" i="2"/>
  <c r="AE1790" i="2"/>
  <c r="AF1790" i="2"/>
  <c r="AG1790" i="2"/>
  <c r="AH1790" i="2"/>
  <c r="AI1790" i="2"/>
  <c r="O1791" i="2"/>
  <c r="O1792" i="2"/>
  <c r="P1792" i="2"/>
  <c r="Q1792" i="2"/>
  <c r="R1792" i="2"/>
  <c r="S1792" i="2"/>
  <c r="T1792" i="2"/>
  <c r="U1792" i="2"/>
  <c r="V1792" i="2"/>
  <c r="W1792" i="2"/>
  <c r="X1792" i="2"/>
  <c r="Y1792" i="2"/>
  <c r="Z1792" i="2"/>
  <c r="AA1792" i="2"/>
  <c r="AB1792" i="2"/>
  <c r="AC1792" i="2"/>
  <c r="AD1792" i="2"/>
  <c r="AE1792" i="2"/>
  <c r="AF1792" i="2"/>
  <c r="AG1792" i="2"/>
  <c r="AH1792" i="2"/>
  <c r="AI1792" i="2"/>
  <c r="O1793" i="2"/>
  <c r="O1794" i="2"/>
  <c r="P1794" i="2"/>
  <c r="Q1794" i="2"/>
  <c r="R1794" i="2"/>
  <c r="S1794" i="2"/>
  <c r="T1794" i="2"/>
  <c r="U1794" i="2"/>
  <c r="V1794" i="2"/>
  <c r="W1794" i="2"/>
  <c r="X1794" i="2"/>
  <c r="Y1794" i="2"/>
  <c r="Z1794" i="2"/>
  <c r="AA1794" i="2"/>
  <c r="AB1794" i="2"/>
  <c r="AC1794" i="2"/>
  <c r="AD1794" i="2"/>
  <c r="AE1794" i="2"/>
  <c r="AF1794" i="2"/>
  <c r="AG1794" i="2"/>
  <c r="AH1794" i="2"/>
  <c r="AI1794" i="2"/>
  <c r="O1795" i="2"/>
  <c r="O1796" i="2"/>
  <c r="P1796" i="2"/>
  <c r="Q1796" i="2"/>
  <c r="R1796" i="2"/>
  <c r="S1796" i="2"/>
  <c r="T1796" i="2"/>
  <c r="U1796" i="2"/>
  <c r="V1796" i="2"/>
  <c r="W1796" i="2"/>
  <c r="X1796" i="2"/>
  <c r="Y1796" i="2"/>
  <c r="Z1796" i="2"/>
  <c r="AA1796" i="2"/>
  <c r="AB1796" i="2"/>
  <c r="AC1796" i="2"/>
  <c r="AD1796" i="2"/>
  <c r="AE1796" i="2"/>
  <c r="AF1796" i="2"/>
  <c r="AG1796" i="2"/>
  <c r="AH1796" i="2"/>
  <c r="AI1796" i="2"/>
  <c r="O1797" i="2"/>
  <c r="P1804" i="2"/>
  <c r="P1806" i="2" s="1"/>
  <c r="Q1804" i="2"/>
  <c r="R1804" i="2"/>
  <c r="R1806" i="2" s="1"/>
  <c r="R1808" i="2" s="1"/>
  <c r="R1810" i="2" s="1"/>
  <c r="R1812" i="2" s="1"/>
  <c r="R1814" i="2" s="1"/>
  <c r="R1816" i="2" s="1"/>
  <c r="R1818" i="2" s="1"/>
  <c r="S1804" i="2"/>
  <c r="S1806" i="2" s="1"/>
  <c r="T1804" i="2"/>
  <c r="T1806" i="2" s="1"/>
  <c r="T1808" i="2" s="1"/>
  <c r="T1810" i="2" s="1"/>
  <c r="T1812" i="2" s="1"/>
  <c r="T1814" i="2" s="1"/>
  <c r="T1816" i="2" s="1"/>
  <c r="T1818" i="2" s="1"/>
  <c r="U1804" i="2"/>
  <c r="U1806" i="2" s="1"/>
  <c r="U1808" i="2" s="1"/>
  <c r="U1810" i="2" s="1"/>
  <c r="U1812" i="2" s="1"/>
  <c r="U1814" i="2" s="1"/>
  <c r="U1816" i="2" s="1"/>
  <c r="U1818" i="2" s="1"/>
  <c r="V1804" i="2"/>
  <c r="V1806" i="2" s="1"/>
  <c r="V1808" i="2" s="1"/>
  <c r="V1810" i="2" s="1"/>
  <c r="V1812" i="2" s="1"/>
  <c r="V1814" i="2" s="1"/>
  <c r="V1816" i="2" s="1"/>
  <c r="V1818" i="2" s="1"/>
  <c r="W1804" i="2"/>
  <c r="W1806" i="2" s="1"/>
  <c r="W1808" i="2" s="1"/>
  <c r="W1810" i="2" s="1"/>
  <c r="W1812" i="2" s="1"/>
  <c r="W1814" i="2" s="1"/>
  <c r="W1816" i="2" s="1"/>
  <c r="W1818" i="2" s="1"/>
  <c r="X1804" i="2"/>
  <c r="X1806" i="2" s="1"/>
  <c r="X1808" i="2" s="1"/>
  <c r="X1810" i="2" s="1"/>
  <c r="X1812" i="2" s="1"/>
  <c r="X1814" i="2" s="1"/>
  <c r="X1816" i="2" s="1"/>
  <c r="X1818" i="2" s="1"/>
  <c r="Y1804" i="2"/>
  <c r="Y1806" i="2" s="1"/>
  <c r="Y1808" i="2" s="1"/>
  <c r="Y1810" i="2" s="1"/>
  <c r="Y1812" i="2" s="1"/>
  <c r="Y1814" i="2" s="1"/>
  <c r="Y1816" i="2" s="1"/>
  <c r="Y1818" i="2" s="1"/>
  <c r="Z1804" i="2"/>
  <c r="Z1806" i="2" s="1"/>
  <c r="Z1808" i="2" s="1"/>
  <c r="Z1810" i="2" s="1"/>
  <c r="Z1812" i="2" s="1"/>
  <c r="Z1814" i="2" s="1"/>
  <c r="Z1816" i="2" s="1"/>
  <c r="Z1818" i="2" s="1"/>
  <c r="AA1804" i="2"/>
  <c r="AA1806" i="2" s="1"/>
  <c r="AA1808" i="2" s="1"/>
  <c r="AA1810" i="2" s="1"/>
  <c r="AA1812" i="2" s="1"/>
  <c r="AA1814" i="2" s="1"/>
  <c r="AA1816" i="2" s="1"/>
  <c r="AA1818" i="2" s="1"/>
  <c r="AB1804" i="2"/>
  <c r="AB1806" i="2" s="1"/>
  <c r="AB1808" i="2" s="1"/>
  <c r="AB1810" i="2" s="1"/>
  <c r="AB1812" i="2" s="1"/>
  <c r="AB1814" i="2" s="1"/>
  <c r="AB1816" i="2" s="1"/>
  <c r="AB1818" i="2" s="1"/>
  <c r="AC1804" i="2"/>
  <c r="AC1806" i="2" s="1"/>
  <c r="AC1808" i="2" s="1"/>
  <c r="AC1810" i="2" s="1"/>
  <c r="AC1812" i="2" s="1"/>
  <c r="AC1814" i="2" s="1"/>
  <c r="AC1816" i="2" s="1"/>
  <c r="AC1818" i="2" s="1"/>
  <c r="AD1804" i="2"/>
  <c r="AD1806" i="2" s="1"/>
  <c r="AD1808" i="2" s="1"/>
  <c r="AD1810" i="2" s="1"/>
  <c r="AD1812" i="2" s="1"/>
  <c r="AD1814" i="2" s="1"/>
  <c r="AD1816" i="2" s="1"/>
  <c r="AD1818" i="2" s="1"/>
  <c r="AE1804" i="2"/>
  <c r="AE1806" i="2" s="1"/>
  <c r="AE1808" i="2" s="1"/>
  <c r="AE1810" i="2" s="1"/>
  <c r="AE1812" i="2" s="1"/>
  <c r="AE1814" i="2" s="1"/>
  <c r="AE1816" i="2" s="1"/>
  <c r="AE1818" i="2" s="1"/>
  <c r="AF1804" i="2"/>
  <c r="AF1806" i="2" s="1"/>
  <c r="AF1808" i="2" s="1"/>
  <c r="AF1810" i="2" s="1"/>
  <c r="AF1812" i="2" s="1"/>
  <c r="AF1814" i="2" s="1"/>
  <c r="AF1816" i="2" s="1"/>
  <c r="AF1818" i="2" s="1"/>
  <c r="AG1804" i="2"/>
  <c r="AG1806" i="2" s="1"/>
  <c r="AG1808" i="2" s="1"/>
  <c r="AG1810" i="2" s="1"/>
  <c r="AG1812" i="2" s="1"/>
  <c r="AG1814" i="2" s="1"/>
  <c r="AG1816" i="2" s="1"/>
  <c r="AG1818" i="2" s="1"/>
  <c r="AH1804" i="2"/>
  <c r="AH1806" i="2" s="1"/>
  <c r="AH1808" i="2" s="1"/>
  <c r="AH1810" i="2" s="1"/>
  <c r="AH1812" i="2" s="1"/>
  <c r="AH1814" i="2" s="1"/>
  <c r="AH1816" i="2" s="1"/>
  <c r="AH1818" i="2" s="1"/>
  <c r="AI1804" i="2"/>
  <c r="AI1806" i="2" s="1"/>
  <c r="AI1808" i="2" s="1"/>
  <c r="AI1810" i="2" s="1"/>
  <c r="AI1812" i="2" s="1"/>
  <c r="AI1814" i="2" s="1"/>
  <c r="AI1816" i="2" s="1"/>
  <c r="AI1818" i="2" s="1"/>
  <c r="P1805" i="2"/>
  <c r="Q1805" i="2"/>
  <c r="R1805" i="2"/>
  <c r="S1805" i="2"/>
  <c r="T1805" i="2"/>
  <c r="U1805" i="2"/>
  <c r="V1805" i="2"/>
  <c r="W1805" i="2"/>
  <c r="X1805" i="2"/>
  <c r="Y1805" i="2"/>
  <c r="Z1805" i="2"/>
  <c r="AA1805" i="2"/>
  <c r="AB1805" i="2"/>
  <c r="AC1805" i="2"/>
  <c r="AD1805" i="2"/>
  <c r="AE1805" i="2"/>
  <c r="AF1805" i="2"/>
  <c r="AG1805" i="2"/>
  <c r="AH1805" i="2"/>
  <c r="AI1805" i="2"/>
  <c r="J1806" i="2"/>
  <c r="Q1806" i="2"/>
  <c r="O1807" i="2"/>
  <c r="P1807" i="2"/>
  <c r="Q1807" i="2"/>
  <c r="R1807" i="2"/>
  <c r="S1807" i="2"/>
  <c r="T1807" i="2"/>
  <c r="U1807" i="2"/>
  <c r="V1807" i="2"/>
  <c r="W1807" i="2"/>
  <c r="X1807" i="2"/>
  <c r="Y1807" i="2"/>
  <c r="Z1807" i="2"/>
  <c r="AA1807" i="2"/>
  <c r="AB1807" i="2"/>
  <c r="AC1807" i="2"/>
  <c r="AD1807" i="2"/>
  <c r="AE1807" i="2"/>
  <c r="AF1807" i="2"/>
  <c r="AG1807" i="2"/>
  <c r="AH1807" i="2"/>
  <c r="AI1807" i="2"/>
  <c r="O1808" i="2"/>
  <c r="O1809" i="2"/>
  <c r="P1809" i="2"/>
  <c r="Q1809" i="2"/>
  <c r="R1809" i="2"/>
  <c r="S1809" i="2"/>
  <c r="T1809" i="2"/>
  <c r="U1809" i="2"/>
  <c r="V1809" i="2"/>
  <c r="W1809" i="2"/>
  <c r="X1809" i="2"/>
  <c r="Y1809" i="2"/>
  <c r="Z1809" i="2"/>
  <c r="AA1809" i="2"/>
  <c r="AB1809" i="2"/>
  <c r="AC1809" i="2"/>
  <c r="AD1809" i="2"/>
  <c r="AE1809" i="2"/>
  <c r="AF1809" i="2"/>
  <c r="AG1809" i="2"/>
  <c r="AH1809" i="2"/>
  <c r="AI1809" i="2"/>
  <c r="O1810" i="2"/>
  <c r="O1811" i="2"/>
  <c r="P1811" i="2"/>
  <c r="Q1811" i="2"/>
  <c r="R1811" i="2"/>
  <c r="S1811" i="2"/>
  <c r="T1811" i="2"/>
  <c r="U1811" i="2"/>
  <c r="V1811" i="2"/>
  <c r="W1811" i="2"/>
  <c r="X1811" i="2"/>
  <c r="Y1811" i="2"/>
  <c r="Z1811" i="2"/>
  <c r="AA1811" i="2"/>
  <c r="AB1811" i="2"/>
  <c r="AC1811" i="2"/>
  <c r="AD1811" i="2"/>
  <c r="AE1811" i="2"/>
  <c r="AF1811" i="2"/>
  <c r="AG1811" i="2"/>
  <c r="AH1811" i="2"/>
  <c r="AI1811" i="2"/>
  <c r="O1812" i="2"/>
  <c r="O1813" i="2"/>
  <c r="P1813" i="2"/>
  <c r="Q1813" i="2"/>
  <c r="R1813" i="2"/>
  <c r="S1813" i="2"/>
  <c r="T1813" i="2"/>
  <c r="U1813" i="2"/>
  <c r="V1813" i="2"/>
  <c r="W1813" i="2"/>
  <c r="X1813" i="2"/>
  <c r="Y1813" i="2"/>
  <c r="Z1813" i="2"/>
  <c r="AA1813" i="2"/>
  <c r="AB1813" i="2"/>
  <c r="AC1813" i="2"/>
  <c r="AD1813" i="2"/>
  <c r="AE1813" i="2"/>
  <c r="AF1813" i="2"/>
  <c r="AG1813" i="2"/>
  <c r="AH1813" i="2"/>
  <c r="AI1813" i="2"/>
  <c r="O1814" i="2"/>
  <c r="O1815" i="2"/>
  <c r="P1815" i="2"/>
  <c r="Q1815" i="2"/>
  <c r="R1815" i="2"/>
  <c r="S1815" i="2"/>
  <c r="T1815" i="2"/>
  <c r="U1815" i="2"/>
  <c r="V1815" i="2"/>
  <c r="W1815" i="2"/>
  <c r="X1815" i="2"/>
  <c r="Y1815" i="2"/>
  <c r="Z1815" i="2"/>
  <c r="AA1815" i="2"/>
  <c r="AB1815" i="2"/>
  <c r="AC1815" i="2"/>
  <c r="AD1815" i="2"/>
  <c r="AE1815" i="2"/>
  <c r="AF1815" i="2"/>
  <c r="AG1815" i="2"/>
  <c r="AH1815" i="2"/>
  <c r="AI1815" i="2"/>
  <c r="O1816" i="2"/>
  <c r="O1817" i="2"/>
  <c r="P1817" i="2"/>
  <c r="Q1817" i="2"/>
  <c r="R1817" i="2"/>
  <c r="S1817" i="2"/>
  <c r="T1817" i="2"/>
  <c r="U1817" i="2"/>
  <c r="V1817" i="2"/>
  <c r="W1817" i="2"/>
  <c r="X1817" i="2"/>
  <c r="Y1817" i="2"/>
  <c r="Z1817" i="2"/>
  <c r="AA1817" i="2"/>
  <c r="AB1817" i="2"/>
  <c r="AC1817" i="2"/>
  <c r="AD1817" i="2"/>
  <c r="AE1817" i="2"/>
  <c r="AF1817" i="2"/>
  <c r="AG1817" i="2"/>
  <c r="AH1817" i="2"/>
  <c r="AI1817" i="2"/>
  <c r="O1818" i="2"/>
  <c r="P1825" i="2"/>
  <c r="P1827" i="2" s="1"/>
  <c r="Q1825" i="2"/>
  <c r="Q1827" i="2" s="1"/>
  <c r="Q1829" i="2" s="1"/>
  <c r="R1825" i="2"/>
  <c r="R1827" i="2" s="1"/>
  <c r="R1829" i="2" s="1"/>
  <c r="S1825" i="2"/>
  <c r="S1827" i="2" s="1"/>
  <c r="S1829" i="2" s="1"/>
  <c r="S1831" i="2" s="1"/>
  <c r="S1833" i="2" s="1"/>
  <c r="S1835" i="2" s="1"/>
  <c r="S1837" i="2" s="1"/>
  <c r="S1839" i="2" s="1"/>
  <c r="T1825" i="2"/>
  <c r="T1827" i="2" s="1"/>
  <c r="T1829" i="2" s="1"/>
  <c r="T1831" i="2" s="1"/>
  <c r="T1833" i="2" s="1"/>
  <c r="T1835" i="2" s="1"/>
  <c r="T1837" i="2" s="1"/>
  <c r="T1839" i="2" s="1"/>
  <c r="U1825" i="2"/>
  <c r="U1827" i="2" s="1"/>
  <c r="U1829" i="2" s="1"/>
  <c r="U1831" i="2" s="1"/>
  <c r="U1833" i="2" s="1"/>
  <c r="U1835" i="2" s="1"/>
  <c r="U1837" i="2" s="1"/>
  <c r="U1839" i="2" s="1"/>
  <c r="V1825" i="2"/>
  <c r="V1827" i="2" s="1"/>
  <c r="V1829" i="2" s="1"/>
  <c r="V1831" i="2" s="1"/>
  <c r="V1833" i="2" s="1"/>
  <c r="V1835" i="2" s="1"/>
  <c r="V1837" i="2" s="1"/>
  <c r="V1839" i="2" s="1"/>
  <c r="W1825" i="2"/>
  <c r="W1827" i="2" s="1"/>
  <c r="W1829" i="2" s="1"/>
  <c r="W1831" i="2" s="1"/>
  <c r="W1833" i="2" s="1"/>
  <c r="W1835" i="2" s="1"/>
  <c r="W1837" i="2" s="1"/>
  <c r="W1839" i="2" s="1"/>
  <c r="X1825" i="2"/>
  <c r="X1827" i="2" s="1"/>
  <c r="X1829" i="2" s="1"/>
  <c r="X1831" i="2" s="1"/>
  <c r="X1833" i="2" s="1"/>
  <c r="X1835" i="2" s="1"/>
  <c r="X1837" i="2" s="1"/>
  <c r="X1839" i="2" s="1"/>
  <c r="Y1825" i="2"/>
  <c r="Y1827" i="2" s="1"/>
  <c r="Y1829" i="2" s="1"/>
  <c r="Y1831" i="2" s="1"/>
  <c r="Y1833" i="2" s="1"/>
  <c r="Y1835" i="2" s="1"/>
  <c r="Y1837" i="2" s="1"/>
  <c r="Y1839" i="2" s="1"/>
  <c r="Z1825" i="2"/>
  <c r="Z1827" i="2" s="1"/>
  <c r="Z1829" i="2" s="1"/>
  <c r="Z1831" i="2" s="1"/>
  <c r="Z1833" i="2" s="1"/>
  <c r="Z1835" i="2" s="1"/>
  <c r="Z1837" i="2" s="1"/>
  <c r="Z1839" i="2" s="1"/>
  <c r="AA1825" i="2"/>
  <c r="AA1827" i="2" s="1"/>
  <c r="AA1829" i="2" s="1"/>
  <c r="AA1831" i="2" s="1"/>
  <c r="AA1833" i="2" s="1"/>
  <c r="AA1835" i="2" s="1"/>
  <c r="AA1837" i="2" s="1"/>
  <c r="AA1839" i="2" s="1"/>
  <c r="AB1825" i="2"/>
  <c r="AB1827" i="2" s="1"/>
  <c r="AB1829" i="2" s="1"/>
  <c r="AB1831" i="2" s="1"/>
  <c r="AB1833" i="2" s="1"/>
  <c r="AB1835" i="2" s="1"/>
  <c r="AB1837" i="2" s="1"/>
  <c r="AB1839" i="2" s="1"/>
  <c r="AC1825" i="2"/>
  <c r="AC1827" i="2" s="1"/>
  <c r="AC1829" i="2" s="1"/>
  <c r="AC1831" i="2" s="1"/>
  <c r="AC1833" i="2" s="1"/>
  <c r="AC1835" i="2" s="1"/>
  <c r="AC1837" i="2" s="1"/>
  <c r="AC1839" i="2" s="1"/>
  <c r="AD1825" i="2"/>
  <c r="AD1827" i="2" s="1"/>
  <c r="AD1829" i="2" s="1"/>
  <c r="AD1831" i="2" s="1"/>
  <c r="AD1833" i="2" s="1"/>
  <c r="AD1835" i="2" s="1"/>
  <c r="AD1837" i="2" s="1"/>
  <c r="AD1839" i="2" s="1"/>
  <c r="AE1825" i="2"/>
  <c r="AE1827" i="2" s="1"/>
  <c r="AE1829" i="2" s="1"/>
  <c r="AE1831" i="2" s="1"/>
  <c r="AE1833" i="2" s="1"/>
  <c r="AE1835" i="2" s="1"/>
  <c r="AE1837" i="2" s="1"/>
  <c r="AE1839" i="2" s="1"/>
  <c r="AF1825" i="2"/>
  <c r="AF1827" i="2" s="1"/>
  <c r="AF1829" i="2" s="1"/>
  <c r="AF1831" i="2" s="1"/>
  <c r="AF1833" i="2" s="1"/>
  <c r="AF1835" i="2" s="1"/>
  <c r="AF1837" i="2" s="1"/>
  <c r="AF1839" i="2" s="1"/>
  <c r="AG1825" i="2"/>
  <c r="AG1827" i="2" s="1"/>
  <c r="AG1829" i="2" s="1"/>
  <c r="AG1831" i="2" s="1"/>
  <c r="AG1833" i="2" s="1"/>
  <c r="AG1835" i="2" s="1"/>
  <c r="AG1837" i="2" s="1"/>
  <c r="AG1839" i="2" s="1"/>
  <c r="AH1825" i="2"/>
  <c r="AH1827" i="2" s="1"/>
  <c r="AH1829" i="2" s="1"/>
  <c r="AH1831" i="2" s="1"/>
  <c r="AH1833" i="2" s="1"/>
  <c r="AH1835" i="2" s="1"/>
  <c r="AH1837" i="2" s="1"/>
  <c r="AH1839" i="2" s="1"/>
  <c r="AI1825" i="2"/>
  <c r="AI1827" i="2" s="1"/>
  <c r="AI1829" i="2" s="1"/>
  <c r="AI1831" i="2" s="1"/>
  <c r="AI1833" i="2" s="1"/>
  <c r="AI1835" i="2" s="1"/>
  <c r="AI1837" i="2" s="1"/>
  <c r="AI1839" i="2" s="1"/>
  <c r="P1826" i="2"/>
  <c r="Q1826" i="2"/>
  <c r="R1826" i="2"/>
  <c r="S1826" i="2"/>
  <c r="T1826" i="2"/>
  <c r="U1826" i="2"/>
  <c r="V1826" i="2"/>
  <c r="W1826" i="2"/>
  <c r="X1826" i="2"/>
  <c r="Y1826" i="2"/>
  <c r="Z1826" i="2"/>
  <c r="AA1826" i="2"/>
  <c r="AB1826" i="2"/>
  <c r="AC1826" i="2"/>
  <c r="AD1826" i="2"/>
  <c r="AE1826" i="2"/>
  <c r="AF1826" i="2"/>
  <c r="AG1826" i="2"/>
  <c r="AH1826" i="2"/>
  <c r="AI1826" i="2"/>
  <c r="J1827" i="2"/>
  <c r="O1828" i="2"/>
  <c r="P1828" i="2"/>
  <c r="Q1828" i="2"/>
  <c r="R1828" i="2"/>
  <c r="S1828" i="2"/>
  <c r="T1828" i="2"/>
  <c r="U1828" i="2"/>
  <c r="V1828" i="2"/>
  <c r="W1828" i="2"/>
  <c r="X1828" i="2"/>
  <c r="Y1828" i="2"/>
  <c r="Z1828" i="2"/>
  <c r="AA1828" i="2"/>
  <c r="AB1828" i="2"/>
  <c r="AC1828" i="2"/>
  <c r="AD1828" i="2"/>
  <c r="AE1828" i="2"/>
  <c r="AF1828" i="2"/>
  <c r="AG1828" i="2"/>
  <c r="AH1828" i="2"/>
  <c r="AI1828" i="2"/>
  <c r="O1829" i="2"/>
  <c r="O1830" i="2"/>
  <c r="P1830" i="2"/>
  <c r="Q1830" i="2"/>
  <c r="R1830" i="2"/>
  <c r="S1830" i="2"/>
  <c r="T1830" i="2"/>
  <c r="U1830" i="2"/>
  <c r="V1830" i="2"/>
  <c r="W1830" i="2"/>
  <c r="X1830" i="2"/>
  <c r="Y1830" i="2"/>
  <c r="Z1830" i="2"/>
  <c r="AA1830" i="2"/>
  <c r="AB1830" i="2"/>
  <c r="AC1830" i="2"/>
  <c r="AD1830" i="2"/>
  <c r="AE1830" i="2"/>
  <c r="AF1830" i="2"/>
  <c r="AG1830" i="2"/>
  <c r="AH1830" i="2"/>
  <c r="AI1830" i="2"/>
  <c r="O1831" i="2"/>
  <c r="Q1831" i="2"/>
  <c r="Q1833" i="2" s="1"/>
  <c r="Q1835" i="2" s="1"/>
  <c r="Q1837" i="2" s="1"/>
  <c r="Q1839" i="2" s="1"/>
  <c r="R1831" i="2"/>
  <c r="R1833" i="2" s="1"/>
  <c r="R1835" i="2" s="1"/>
  <c r="R1837" i="2" s="1"/>
  <c r="R1839" i="2" s="1"/>
  <c r="O1832" i="2"/>
  <c r="P1832" i="2"/>
  <c r="Q1832" i="2"/>
  <c r="R1832" i="2"/>
  <c r="S1832" i="2"/>
  <c r="T1832" i="2"/>
  <c r="U1832" i="2"/>
  <c r="V1832" i="2"/>
  <c r="W1832" i="2"/>
  <c r="X1832" i="2"/>
  <c r="Y1832" i="2"/>
  <c r="Z1832" i="2"/>
  <c r="AA1832" i="2"/>
  <c r="AB1832" i="2"/>
  <c r="AC1832" i="2"/>
  <c r="AD1832" i="2"/>
  <c r="AE1832" i="2"/>
  <c r="AF1832" i="2"/>
  <c r="AG1832" i="2"/>
  <c r="AH1832" i="2"/>
  <c r="AI1832" i="2"/>
  <c r="O1833" i="2"/>
  <c r="O1834" i="2"/>
  <c r="P1834" i="2"/>
  <c r="Q1834" i="2"/>
  <c r="R1834" i="2"/>
  <c r="S1834" i="2"/>
  <c r="T1834" i="2"/>
  <c r="U1834" i="2"/>
  <c r="V1834" i="2"/>
  <c r="W1834" i="2"/>
  <c r="X1834" i="2"/>
  <c r="Y1834" i="2"/>
  <c r="Z1834" i="2"/>
  <c r="AA1834" i="2"/>
  <c r="AB1834" i="2"/>
  <c r="AC1834" i="2"/>
  <c r="AD1834" i="2"/>
  <c r="AE1834" i="2"/>
  <c r="AF1834" i="2"/>
  <c r="AG1834" i="2"/>
  <c r="AH1834" i="2"/>
  <c r="AI1834" i="2"/>
  <c r="O1835" i="2"/>
  <c r="O1836" i="2"/>
  <c r="P1836" i="2"/>
  <c r="Q1836" i="2"/>
  <c r="R1836" i="2"/>
  <c r="S1836" i="2"/>
  <c r="T1836" i="2"/>
  <c r="U1836" i="2"/>
  <c r="V1836" i="2"/>
  <c r="W1836" i="2"/>
  <c r="X1836" i="2"/>
  <c r="Y1836" i="2"/>
  <c r="Z1836" i="2"/>
  <c r="AA1836" i="2"/>
  <c r="AB1836" i="2"/>
  <c r="AC1836" i="2"/>
  <c r="AD1836" i="2"/>
  <c r="AE1836" i="2"/>
  <c r="AF1836" i="2"/>
  <c r="AG1836" i="2"/>
  <c r="AH1836" i="2"/>
  <c r="AI1836" i="2"/>
  <c r="O1837" i="2"/>
  <c r="O1838" i="2"/>
  <c r="P1838" i="2"/>
  <c r="Q1838" i="2"/>
  <c r="R1838" i="2"/>
  <c r="S1838" i="2"/>
  <c r="T1838" i="2"/>
  <c r="U1838" i="2"/>
  <c r="V1838" i="2"/>
  <c r="W1838" i="2"/>
  <c r="X1838" i="2"/>
  <c r="Y1838" i="2"/>
  <c r="Z1838" i="2"/>
  <c r="AA1838" i="2"/>
  <c r="AB1838" i="2"/>
  <c r="AC1838" i="2"/>
  <c r="AD1838" i="2"/>
  <c r="AE1838" i="2"/>
  <c r="AF1838" i="2"/>
  <c r="AG1838" i="2"/>
  <c r="AH1838" i="2"/>
  <c r="AI1838" i="2"/>
  <c r="O1839" i="2"/>
  <c r="P1846" i="2"/>
  <c r="P1848" i="2" s="1"/>
  <c r="Q1846" i="2"/>
  <c r="Q1848" i="2" s="1"/>
  <c r="Q1850" i="2" s="1"/>
  <c r="Q1852" i="2" s="1"/>
  <c r="Q1854" i="2" s="1"/>
  <c r="Q1856" i="2" s="1"/>
  <c r="Q1858" i="2" s="1"/>
  <c r="Q1860" i="2" s="1"/>
  <c r="R1846" i="2"/>
  <c r="R1848" i="2" s="1"/>
  <c r="R1850" i="2" s="1"/>
  <c r="R1852" i="2" s="1"/>
  <c r="R1854" i="2" s="1"/>
  <c r="R1856" i="2" s="1"/>
  <c r="R1858" i="2" s="1"/>
  <c r="R1860" i="2" s="1"/>
  <c r="S1846" i="2"/>
  <c r="S1848" i="2" s="1"/>
  <c r="S1850" i="2" s="1"/>
  <c r="S1852" i="2" s="1"/>
  <c r="S1854" i="2" s="1"/>
  <c r="S1856" i="2" s="1"/>
  <c r="S1858" i="2" s="1"/>
  <c r="S1860" i="2" s="1"/>
  <c r="T1846" i="2"/>
  <c r="T1848" i="2" s="1"/>
  <c r="T1850" i="2" s="1"/>
  <c r="T1852" i="2" s="1"/>
  <c r="T1854" i="2" s="1"/>
  <c r="T1856" i="2" s="1"/>
  <c r="T1858" i="2" s="1"/>
  <c r="T1860" i="2" s="1"/>
  <c r="U1846" i="2"/>
  <c r="U1848" i="2" s="1"/>
  <c r="V1846" i="2"/>
  <c r="V1848" i="2" s="1"/>
  <c r="V1850" i="2" s="1"/>
  <c r="V1852" i="2" s="1"/>
  <c r="V1854" i="2" s="1"/>
  <c r="V1856" i="2" s="1"/>
  <c r="V1858" i="2" s="1"/>
  <c r="V1860" i="2" s="1"/>
  <c r="W1846" i="2"/>
  <c r="W1848" i="2" s="1"/>
  <c r="W1850" i="2" s="1"/>
  <c r="W1852" i="2" s="1"/>
  <c r="W1854" i="2" s="1"/>
  <c r="W1856" i="2" s="1"/>
  <c r="W1858" i="2" s="1"/>
  <c r="W1860" i="2" s="1"/>
  <c r="X1846" i="2"/>
  <c r="X1848" i="2" s="1"/>
  <c r="X1850" i="2" s="1"/>
  <c r="X1852" i="2" s="1"/>
  <c r="X1854" i="2" s="1"/>
  <c r="X1856" i="2" s="1"/>
  <c r="X1858" i="2" s="1"/>
  <c r="X1860" i="2" s="1"/>
  <c r="Y1846" i="2"/>
  <c r="Z1846" i="2"/>
  <c r="Z1848" i="2" s="1"/>
  <c r="Z1850" i="2" s="1"/>
  <c r="Z1852" i="2" s="1"/>
  <c r="Z1854" i="2" s="1"/>
  <c r="Z1856" i="2" s="1"/>
  <c r="Z1858" i="2" s="1"/>
  <c r="Z1860" i="2" s="1"/>
  <c r="AA1846" i="2"/>
  <c r="AA1848" i="2" s="1"/>
  <c r="AA1850" i="2" s="1"/>
  <c r="AA1852" i="2" s="1"/>
  <c r="AA1854" i="2" s="1"/>
  <c r="AA1856" i="2" s="1"/>
  <c r="AA1858" i="2" s="1"/>
  <c r="AA1860" i="2" s="1"/>
  <c r="AB1846" i="2"/>
  <c r="AB1848" i="2" s="1"/>
  <c r="AB1850" i="2" s="1"/>
  <c r="AB1852" i="2" s="1"/>
  <c r="AB1854" i="2" s="1"/>
  <c r="AB1856" i="2" s="1"/>
  <c r="AB1858" i="2" s="1"/>
  <c r="AB1860" i="2" s="1"/>
  <c r="AC1846" i="2"/>
  <c r="AC1848" i="2" s="1"/>
  <c r="AC1850" i="2" s="1"/>
  <c r="AC1852" i="2" s="1"/>
  <c r="AC1854" i="2" s="1"/>
  <c r="AC1856" i="2" s="1"/>
  <c r="AC1858" i="2" s="1"/>
  <c r="AC1860" i="2" s="1"/>
  <c r="AD1846" i="2"/>
  <c r="AD1848" i="2" s="1"/>
  <c r="AD1850" i="2" s="1"/>
  <c r="AD1852" i="2" s="1"/>
  <c r="AD1854" i="2" s="1"/>
  <c r="AD1856" i="2" s="1"/>
  <c r="AD1858" i="2" s="1"/>
  <c r="AD1860" i="2" s="1"/>
  <c r="AE1846" i="2"/>
  <c r="AE1848" i="2" s="1"/>
  <c r="AE1850" i="2" s="1"/>
  <c r="AE1852" i="2" s="1"/>
  <c r="AE1854" i="2" s="1"/>
  <c r="AE1856" i="2" s="1"/>
  <c r="AE1858" i="2" s="1"/>
  <c r="AE1860" i="2" s="1"/>
  <c r="AF1846" i="2"/>
  <c r="AF1848" i="2" s="1"/>
  <c r="AF1850" i="2" s="1"/>
  <c r="AF1852" i="2" s="1"/>
  <c r="AF1854" i="2" s="1"/>
  <c r="AF1856" i="2" s="1"/>
  <c r="AF1858" i="2" s="1"/>
  <c r="AF1860" i="2" s="1"/>
  <c r="AG1846" i="2"/>
  <c r="AG1848" i="2" s="1"/>
  <c r="AG1850" i="2" s="1"/>
  <c r="AG1852" i="2" s="1"/>
  <c r="AG1854" i="2" s="1"/>
  <c r="AG1856" i="2" s="1"/>
  <c r="AG1858" i="2" s="1"/>
  <c r="AG1860" i="2" s="1"/>
  <c r="AH1846" i="2"/>
  <c r="AH1848" i="2" s="1"/>
  <c r="AH1850" i="2" s="1"/>
  <c r="AH1852" i="2" s="1"/>
  <c r="AH1854" i="2" s="1"/>
  <c r="AH1856" i="2" s="1"/>
  <c r="AH1858" i="2" s="1"/>
  <c r="AH1860" i="2" s="1"/>
  <c r="AI1846" i="2"/>
  <c r="AI1848" i="2" s="1"/>
  <c r="AI1850" i="2" s="1"/>
  <c r="AI1852" i="2" s="1"/>
  <c r="AI1854" i="2" s="1"/>
  <c r="AI1856" i="2" s="1"/>
  <c r="AI1858" i="2" s="1"/>
  <c r="AI1860" i="2" s="1"/>
  <c r="P1847" i="2"/>
  <c r="Q1847" i="2"/>
  <c r="R1847" i="2"/>
  <c r="S1847" i="2"/>
  <c r="T1847" i="2"/>
  <c r="U1847" i="2"/>
  <c r="V1847" i="2"/>
  <c r="W1847" i="2"/>
  <c r="X1847" i="2"/>
  <c r="Y1847" i="2"/>
  <c r="Z1847" i="2"/>
  <c r="AA1847" i="2"/>
  <c r="AB1847" i="2"/>
  <c r="AC1847" i="2"/>
  <c r="AD1847" i="2"/>
  <c r="AE1847" i="2"/>
  <c r="AF1847" i="2"/>
  <c r="AG1847" i="2"/>
  <c r="AH1847" i="2"/>
  <c r="AI1847" i="2"/>
  <c r="J1848" i="2"/>
  <c r="Y1848" i="2"/>
  <c r="Y1850" i="2" s="1"/>
  <c r="Y1852" i="2" s="1"/>
  <c r="Y1854" i="2" s="1"/>
  <c r="Y1856" i="2" s="1"/>
  <c r="Y1858" i="2" s="1"/>
  <c r="Y1860" i="2" s="1"/>
  <c r="O1849" i="2"/>
  <c r="P1849" i="2"/>
  <c r="Q1849" i="2"/>
  <c r="R1849" i="2"/>
  <c r="S1849" i="2"/>
  <c r="T1849" i="2"/>
  <c r="U1849" i="2"/>
  <c r="V1849" i="2"/>
  <c r="W1849" i="2"/>
  <c r="X1849" i="2"/>
  <c r="Y1849" i="2"/>
  <c r="Z1849" i="2"/>
  <c r="AA1849" i="2"/>
  <c r="AB1849" i="2"/>
  <c r="AC1849" i="2"/>
  <c r="AD1849" i="2"/>
  <c r="AE1849" i="2"/>
  <c r="AF1849" i="2"/>
  <c r="AG1849" i="2"/>
  <c r="AH1849" i="2"/>
  <c r="AI1849" i="2"/>
  <c r="O1850" i="2"/>
  <c r="O1851" i="2"/>
  <c r="P1851" i="2"/>
  <c r="Q1851" i="2"/>
  <c r="R1851" i="2"/>
  <c r="S1851" i="2"/>
  <c r="T1851" i="2"/>
  <c r="U1851" i="2"/>
  <c r="V1851" i="2"/>
  <c r="W1851" i="2"/>
  <c r="X1851" i="2"/>
  <c r="Y1851" i="2"/>
  <c r="Z1851" i="2"/>
  <c r="AA1851" i="2"/>
  <c r="AB1851" i="2"/>
  <c r="AC1851" i="2"/>
  <c r="AD1851" i="2"/>
  <c r="AE1851" i="2"/>
  <c r="AF1851" i="2"/>
  <c r="AG1851" i="2"/>
  <c r="AH1851" i="2"/>
  <c r="AI1851" i="2"/>
  <c r="O1852" i="2"/>
  <c r="O1853" i="2"/>
  <c r="P1853" i="2"/>
  <c r="Q1853" i="2"/>
  <c r="R1853" i="2"/>
  <c r="S1853" i="2"/>
  <c r="T1853" i="2"/>
  <c r="U1853" i="2"/>
  <c r="V1853" i="2"/>
  <c r="W1853" i="2"/>
  <c r="X1853" i="2"/>
  <c r="Y1853" i="2"/>
  <c r="Z1853" i="2"/>
  <c r="AA1853" i="2"/>
  <c r="AB1853" i="2"/>
  <c r="AC1853" i="2"/>
  <c r="AD1853" i="2"/>
  <c r="AE1853" i="2"/>
  <c r="AF1853" i="2"/>
  <c r="AG1853" i="2"/>
  <c r="AH1853" i="2"/>
  <c r="AI1853" i="2"/>
  <c r="O1854" i="2"/>
  <c r="O1855" i="2"/>
  <c r="P1855" i="2"/>
  <c r="Q1855" i="2"/>
  <c r="R1855" i="2"/>
  <c r="S1855" i="2"/>
  <c r="T1855" i="2"/>
  <c r="U1855" i="2"/>
  <c r="V1855" i="2"/>
  <c r="W1855" i="2"/>
  <c r="X1855" i="2"/>
  <c r="Y1855" i="2"/>
  <c r="Z1855" i="2"/>
  <c r="AA1855" i="2"/>
  <c r="AB1855" i="2"/>
  <c r="AC1855" i="2"/>
  <c r="AD1855" i="2"/>
  <c r="AE1855" i="2"/>
  <c r="AF1855" i="2"/>
  <c r="AG1855" i="2"/>
  <c r="AH1855" i="2"/>
  <c r="AI1855" i="2"/>
  <c r="O1856" i="2"/>
  <c r="O1857" i="2"/>
  <c r="P1857" i="2"/>
  <c r="Q1857" i="2"/>
  <c r="R1857" i="2"/>
  <c r="S1857" i="2"/>
  <c r="T1857" i="2"/>
  <c r="U1857" i="2"/>
  <c r="V1857" i="2"/>
  <c r="W1857" i="2"/>
  <c r="X1857" i="2"/>
  <c r="Y1857" i="2"/>
  <c r="Z1857" i="2"/>
  <c r="AA1857" i="2"/>
  <c r="AB1857" i="2"/>
  <c r="AC1857" i="2"/>
  <c r="AD1857" i="2"/>
  <c r="AE1857" i="2"/>
  <c r="AF1857" i="2"/>
  <c r="AG1857" i="2"/>
  <c r="AH1857" i="2"/>
  <c r="AI1857" i="2"/>
  <c r="O1858" i="2"/>
  <c r="O1859" i="2"/>
  <c r="P1859" i="2"/>
  <c r="Q1859" i="2"/>
  <c r="R1859" i="2"/>
  <c r="S1859" i="2"/>
  <c r="T1859" i="2"/>
  <c r="U1859" i="2"/>
  <c r="V1859" i="2"/>
  <c r="W1859" i="2"/>
  <c r="X1859" i="2"/>
  <c r="Y1859" i="2"/>
  <c r="Z1859" i="2"/>
  <c r="AA1859" i="2"/>
  <c r="AB1859" i="2"/>
  <c r="AC1859" i="2"/>
  <c r="AD1859" i="2"/>
  <c r="AE1859" i="2"/>
  <c r="AF1859" i="2"/>
  <c r="AG1859" i="2"/>
  <c r="AH1859" i="2"/>
  <c r="AI1859" i="2"/>
  <c r="O1860" i="2"/>
  <c r="P1867" i="2"/>
  <c r="P1869" i="2" s="1"/>
  <c r="Q1867" i="2"/>
  <c r="Q1869" i="2" s="1"/>
  <c r="Q1871" i="2" s="1"/>
  <c r="Q1873" i="2" s="1"/>
  <c r="Q1875" i="2" s="1"/>
  <c r="Q1877" i="2" s="1"/>
  <c r="Q1879" i="2" s="1"/>
  <c r="Q1881" i="2" s="1"/>
  <c r="R1867" i="2"/>
  <c r="R1869" i="2" s="1"/>
  <c r="R1871" i="2" s="1"/>
  <c r="R1873" i="2" s="1"/>
  <c r="R1875" i="2" s="1"/>
  <c r="R1877" i="2" s="1"/>
  <c r="R1879" i="2" s="1"/>
  <c r="R1881" i="2" s="1"/>
  <c r="S1867" i="2"/>
  <c r="S1869" i="2" s="1"/>
  <c r="S1871" i="2" s="1"/>
  <c r="S1873" i="2" s="1"/>
  <c r="S1875" i="2" s="1"/>
  <c r="S1877" i="2" s="1"/>
  <c r="S1879" i="2" s="1"/>
  <c r="S1881" i="2" s="1"/>
  <c r="T1867" i="2"/>
  <c r="T1869" i="2" s="1"/>
  <c r="T1871" i="2" s="1"/>
  <c r="T1873" i="2" s="1"/>
  <c r="T1875" i="2" s="1"/>
  <c r="T1877" i="2" s="1"/>
  <c r="T1879" i="2" s="1"/>
  <c r="T1881" i="2" s="1"/>
  <c r="U1867" i="2"/>
  <c r="U1869" i="2" s="1"/>
  <c r="U1871" i="2" s="1"/>
  <c r="U1873" i="2" s="1"/>
  <c r="U1875" i="2" s="1"/>
  <c r="U1877" i="2" s="1"/>
  <c r="U1879" i="2" s="1"/>
  <c r="U1881" i="2" s="1"/>
  <c r="V1867" i="2"/>
  <c r="V1869" i="2" s="1"/>
  <c r="V1871" i="2" s="1"/>
  <c r="V1873" i="2" s="1"/>
  <c r="V1875" i="2" s="1"/>
  <c r="V1877" i="2" s="1"/>
  <c r="V1879" i="2" s="1"/>
  <c r="V1881" i="2" s="1"/>
  <c r="W1867" i="2"/>
  <c r="W1869" i="2" s="1"/>
  <c r="W1871" i="2" s="1"/>
  <c r="W1873" i="2" s="1"/>
  <c r="W1875" i="2" s="1"/>
  <c r="W1877" i="2" s="1"/>
  <c r="W1879" i="2" s="1"/>
  <c r="W1881" i="2" s="1"/>
  <c r="X1867" i="2"/>
  <c r="X1869" i="2" s="1"/>
  <c r="X1871" i="2" s="1"/>
  <c r="X1873" i="2" s="1"/>
  <c r="X1875" i="2" s="1"/>
  <c r="X1877" i="2" s="1"/>
  <c r="X1879" i="2" s="1"/>
  <c r="X1881" i="2" s="1"/>
  <c r="Y1867" i="2"/>
  <c r="Y1869" i="2" s="1"/>
  <c r="Y1871" i="2" s="1"/>
  <c r="Y1873" i="2" s="1"/>
  <c r="Y1875" i="2" s="1"/>
  <c r="Y1877" i="2" s="1"/>
  <c r="Y1879" i="2" s="1"/>
  <c r="Y1881" i="2" s="1"/>
  <c r="Z1867" i="2"/>
  <c r="Z1869" i="2" s="1"/>
  <c r="Z1871" i="2" s="1"/>
  <c r="Z1873" i="2" s="1"/>
  <c r="Z1875" i="2" s="1"/>
  <c r="Z1877" i="2" s="1"/>
  <c r="Z1879" i="2" s="1"/>
  <c r="Z1881" i="2" s="1"/>
  <c r="AA1867" i="2"/>
  <c r="AA1869" i="2" s="1"/>
  <c r="AA1871" i="2" s="1"/>
  <c r="AA1873" i="2" s="1"/>
  <c r="AA1875" i="2" s="1"/>
  <c r="AA1877" i="2" s="1"/>
  <c r="AA1879" i="2" s="1"/>
  <c r="AA1881" i="2" s="1"/>
  <c r="AB1867" i="2"/>
  <c r="AB1869" i="2" s="1"/>
  <c r="AB1871" i="2" s="1"/>
  <c r="AB1873" i="2" s="1"/>
  <c r="AB1875" i="2" s="1"/>
  <c r="AB1877" i="2" s="1"/>
  <c r="AB1879" i="2" s="1"/>
  <c r="AB1881" i="2" s="1"/>
  <c r="AC1867" i="2"/>
  <c r="AC1869" i="2" s="1"/>
  <c r="AC1871" i="2" s="1"/>
  <c r="AC1873" i="2" s="1"/>
  <c r="AC1875" i="2" s="1"/>
  <c r="AC1877" i="2" s="1"/>
  <c r="AC1879" i="2" s="1"/>
  <c r="AC1881" i="2" s="1"/>
  <c r="AD1867" i="2"/>
  <c r="AD1869" i="2" s="1"/>
  <c r="AD1871" i="2" s="1"/>
  <c r="AD1873" i="2" s="1"/>
  <c r="AD1875" i="2" s="1"/>
  <c r="AD1877" i="2" s="1"/>
  <c r="AD1879" i="2" s="1"/>
  <c r="AD1881" i="2" s="1"/>
  <c r="AE1867" i="2"/>
  <c r="AE1869" i="2" s="1"/>
  <c r="AE1871" i="2" s="1"/>
  <c r="AE1873" i="2" s="1"/>
  <c r="AE1875" i="2" s="1"/>
  <c r="AE1877" i="2" s="1"/>
  <c r="AE1879" i="2" s="1"/>
  <c r="AE1881" i="2" s="1"/>
  <c r="AF1867" i="2"/>
  <c r="AF1869" i="2" s="1"/>
  <c r="AF1871" i="2" s="1"/>
  <c r="AF1873" i="2" s="1"/>
  <c r="AF1875" i="2" s="1"/>
  <c r="AF1877" i="2" s="1"/>
  <c r="AF1879" i="2" s="1"/>
  <c r="AF1881" i="2" s="1"/>
  <c r="AG1867" i="2"/>
  <c r="AG1869" i="2" s="1"/>
  <c r="AG1871" i="2" s="1"/>
  <c r="AG1873" i="2" s="1"/>
  <c r="AG1875" i="2" s="1"/>
  <c r="AG1877" i="2" s="1"/>
  <c r="AG1879" i="2" s="1"/>
  <c r="AG1881" i="2" s="1"/>
  <c r="AH1867" i="2"/>
  <c r="AH1869" i="2" s="1"/>
  <c r="AH1871" i="2" s="1"/>
  <c r="AH1873" i="2" s="1"/>
  <c r="AH1875" i="2" s="1"/>
  <c r="AH1877" i="2" s="1"/>
  <c r="AH1879" i="2" s="1"/>
  <c r="AH1881" i="2" s="1"/>
  <c r="AI1867" i="2"/>
  <c r="AI1869" i="2" s="1"/>
  <c r="AI1871" i="2" s="1"/>
  <c r="AI1873" i="2" s="1"/>
  <c r="AI1875" i="2" s="1"/>
  <c r="AI1877" i="2" s="1"/>
  <c r="AI1879" i="2" s="1"/>
  <c r="AI1881" i="2" s="1"/>
  <c r="P1868" i="2"/>
  <c r="Q1868" i="2"/>
  <c r="R1868" i="2"/>
  <c r="S1868" i="2"/>
  <c r="T1868" i="2"/>
  <c r="U1868" i="2"/>
  <c r="V1868" i="2"/>
  <c r="W1868" i="2"/>
  <c r="X1868" i="2"/>
  <c r="Y1868" i="2"/>
  <c r="Z1868" i="2"/>
  <c r="AA1868" i="2"/>
  <c r="AB1868" i="2"/>
  <c r="AC1868" i="2"/>
  <c r="AD1868" i="2"/>
  <c r="AE1868" i="2"/>
  <c r="AF1868" i="2"/>
  <c r="AG1868" i="2"/>
  <c r="AH1868" i="2"/>
  <c r="AI1868" i="2"/>
  <c r="J1869" i="2"/>
  <c r="O1870" i="2"/>
  <c r="P1870" i="2"/>
  <c r="Q1870" i="2"/>
  <c r="R1870" i="2"/>
  <c r="S1870" i="2"/>
  <c r="T1870" i="2"/>
  <c r="U1870" i="2"/>
  <c r="V1870" i="2"/>
  <c r="W1870" i="2"/>
  <c r="X1870" i="2"/>
  <c r="Y1870" i="2"/>
  <c r="Z1870" i="2"/>
  <c r="AA1870" i="2"/>
  <c r="AB1870" i="2"/>
  <c r="AC1870" i="2"/>
  <c r="AD1870" i="2"/>
  <c r="AE1870" i="2"/>
  <c r="AF1870" i="2"/>
  <c r="AG1870" i="2"/>
  <c r="AH1870" i="2"/>
  <c r="AI1870" i="2"/>
  <c r="O1871" i="2"/>
  <c r="O1872" i="2"/>
  <c r="P1872" i="2"/>
  <c r="Q1872" i="2"/>
  <c r="R1872" i="2"/>
  <c r="S1872" i="2"/>
  <c r="T1872" i="2"/>
  <c r="U1872" i="2"/>
  <c r="V1872" i="2"/>
  <c r="W1872" i="2"/>
  <c r="X1872" i="2"/>
  <c r="Y1872" i="2"/>
  <c r="Z1872" i="2"/>
  <c r="AA1872" i="2"/>
  <c r="AB1872" i="2"/>
  <c r="AC1872" i="2"/>
  <c r="AD1872" i="2"/>
  <c r="AE1872" i="2"/>
  <c r="AF1872" i="2"/>
  <c r="AG1872" i="2"/>
  <c r="AH1872" i="2"/>
  <c r="AI1872" i="2"/>
  <c r="O1873" i="2"/>
  <c r="O1874" i="2"/>
  <c r="P1874" i="2"/>
  <c r="Q1874" i="2"/>
  <c r="R1874" i="2"/>
  <c r="S1874" i="2"/>
  <c r="T1874" i="2"/>
  <c r="U1874" i="2"/>
  <c r="V1874" i="2"/>
  <c r="W1874" i="2"/>
  <c r="X1874" i="2"/>
  <c r="Y1874" i="2"/>
  <c r="Z1874" i="2"/>
  <c r="AA1874" i="2"/>
  <c r="AB1874" i="2"/>
  <c r="AC1874" i="2"/>
  <c r="AD1874" i="2"/>
  <c r="AE1874" i="2"/>
  <c r="AF1874" i="2"/>
  <c r="AG1874" i="2"/>
  <c r="AH1874" i="2"/>
  <c r="AI1874" i="2"/>
  <c r="O1875" i="2"/>
  <c r="O1876" i="2"/>
  <c r="P1876" i="2"/>
  <c r="Q1876" i="2"/>
  <c r="R1876" i="2"/>
  <c r="S1876" i="2"/>
  <c r="T1876" i="2"/>
  <c r="U1876" i="2"/>
  <c r="V1876" i="2"/>
  <c r="W1876" i="2"/>
  <c r="X1876" i="2"/>
  <c r="Y1876" i="2"/>
  <c r="Z1876" i="2"/>
  <c r="AA1876" i="2"/>
  <c r="AB1876" i="2"/>
  <c r="AC1876" i="2"/>
  <c r="AD1876" i="2"/>
  <c r="AE1876" i="2"/>
  <c r="AF1876" i="2"/>
  <c r="AG1876" i="2"/>
  <c r="AH1876" i="2"/>
  <c r="AI1876" i="2"/>
  <c r="O1877" i="2"/>
  <c r="O1878" i="2"/>
  <c r="P1878" i="2"/>
  <c r="Q1878" i="2"/>
  <c r="R1878" i="2"/>
  <c r="S1878" i="2"/>
  <c r="T1878" i="2"/>
  <c r="U1878" i="2"/>
  <c r="V1878" i="2"/>
  <c r="W1878" i="2"/>
  <c r="X1878" i="2"/>
  <c r="Y1878" i="2"/>
  <c r="Z1878" i="2"/>
  <c r="AA1878" i="2"/>
  <c r="AB1878" i="2"/>
  <c r="AC1878" i="2"/>
  <c r="AD1878" i="2"/>
  <c r="AE1878" i="2"/>
  <c r="AF1878" i="2"/>
  <c r="AG1878" i="2"/>
  <c r="AH1878" i="2"/>
  <c r="AI1878" i="2"/>
  <c r="O1879" i="2"/>
  <c r="O1880" i="2"/>
  <c r="P1880" i="2"/>
  <c r="Q1880" i="2"/>
  <c r="R1880" i="2"/>
  <c r="S1880" i="2"/>
  <c r="T1880" i="2"/>
  <c r="U1880" i="2"/>
  <c r="V1880" i="2"/>
  <c r="W1880" i="2"/>
  <c r="X1880" i="2"/>
  <c r="Y1880" i="2"/>
  <c r="Z1880" i="2"/>
  <c r="AA1880" i="2"/>
  <c r="AB1880" i="2"/>
  <c r="AC1880" i="2"/>
  <c r="AD1880" i="2"/>
  <c r="AE1880" i="2"/>
  <c r="AF1880" i="2"/>
  <c r="AG1880" i="2"/>
  <c r="AH1880" i="2"/>
  <c r="AI1880" i="2"/>
  <c r="O1881" i="2"/>
  <c r="P1888" i="2"/>
  <c r="P1890" i="2" s="1"/>
  <c r="Q1888" i="2"/>
  <c r="Q1890" i="2" s="1"/>
  <c r="Q1892" i="2" s="1"/>
  <c r="Q1894" i="2" s="1"/>
  <c r="Q1896" i="2" s="1"/>
  <c r="Q1898" i="2" s="1"/>
  <c r="Q1900" i="2" s="1"/>
  <c r="Q1902" i="2" s="1"/>
  <c r="R1888" i="2"/>
  <c r="R1890" i="2" s="1"/>
  <c r="R1892" i="2" s="1"/>
  <c r="R1894" i="2" s="1"/>
  <c r="R1896" i="2" s="1"/>
  <c r="R1898" i="2" s="1"/>
  <c r="R1900" i="2" s="1"/>
  <c r="R1902" i="2" s="1"/>
  <c r="S1888" i="2"/>
  <c r="S1890" i="2" s="1"/>
  <c r="S1892" i="2" s="1"/>
  <c r="S1894" i="2" s="1"/>
  <c r="S1896" i="2" s="1"/>
  <c r="S1898" i="2" s="1"/>
  <c r="S1900" i="2" s="1"/>
  <c r="S1902" i="2" s="1"/>
  <c r="T1888" i="2"/>
  <c r="T1890" i="2" s="1"/>
  <c r="T1892" i="2" s="1"/>
  <c r="T1894" i="2" s="1"/>
  <c r="T1896" i="2" s="1"/>
  <c r="T1898" i="2" s="1"/>
  <c r="T1900" i="2" s="1"/>
  <c r="T1902" i="2" s="1"/>
  <c r="U1888" i="2"/>
  <c r="U1890" i="2" s="1"/>
  <c r="U1892" i="2" s="1"/>
  <c r="U1894" i="2" s="1"/>
  <c r="U1896" i="2" s="1"/>
  <c r="U1898" i="2" s="1"/>
  <c r="U1900" i="2" s="1"/>
  <c r="U1902" i="2" s="1"/>
  <c r="V1888" i="2"/>
  <c r="V1890" i="2" s="1"/>
  <c r="V1892" i="2" s="1"/>
  <c r="V1894" i="2" s="1"/>
  <c r="V1896" i="2" s="1"/>
  <c r="V1898" i="2" s="1"/>
  <c r="V1900" i="2" s="1"/>
  <c r="V1902" i="2" s="1"/>
  <c r="W1888" i="2"/>
  <c r="W1890" i="2" s="1"/>
  <c r="W1892" i="2" s="1"/>
  <c r="W1894" i="2" s="1"/>
  <c r="W1896" i="2" s="1"/>
  <c r="W1898" i="2" s="1"/>
  <c r="W1900" i="2" s="1"/>
  <c r="W1902" i="2" s="1"/>
  <c r="X1888" i="2"/>
  <c r="X1890" i="2" s="1"/>
  <c r="X1892" i="2" s="1"/>
  <c r="X1894" i="2" s="1"/>
  <c r="X1896" i="2" s="1"/>
  <c r="X1898" i="2" s="1"/>
  <c r="X1900" i="2" s="1"/>
  <c r="X1902" i="2" s="1"/>
  <c r="Y1888" i="2"/>
  <c r="Y1890" i="2" s="1"/>
  <c r="Y1892" i="2" s="1"/>
  <c r="Y1894" i="2" s="1"/>
  <c r="Y1896" i="2" s="1"/>
  <c r="Y1898" i="2" s="1"/>
  <c r="Y1900" i="2" s="1"/>
  <c r="Y1902" i="2" s="1"/>
  <c r="Z1888" i="2"/>
  <c r="Z1890" i="2" s="1"/>
  <c r="Z1892" i="2" s="1"/>
  <c r="Z1894" i="2" s="1"/>
  <c r="Z1896" i="2" s="1"/>
  <c r="Z1898" i="2" s="1"/>
  <c r="Z1900" i="2" s="1"/>
  <c r="Z1902" i="2" s="1"/>
  <c r="AA1888" i="2"/>
  <c r="AA1890" i="2" s="1"/>
  <c r="AA1892" i="2" s="1"/>
  <c r="AA1894" i="2" s="1"/>
  <c r="AA1896" i="2" s="1"/>
  <c r="AA1898" i="2" s="1"/>
  <c r="AA1900" i="2" s="1"/>
  <c r="AA1902" i="2" s="1"/>
  <c r="AB1888" i="2"/>
  <c r="AB1890" i="2" s="1"/>
  <c r="AB1892" i="2" s="1"/>
  <c r="AB1894" i="2" s="1"/>
  <c r="AB1896" i="2" s="1"/>
  <c r="AB1898" i="2" s="1"/>
  <c r="AB1900" i="2" s="1"/>
  <c r="AB1902" i="2" s="1"/>
  <c r="AC1888" i="2"/>
  <c r="AC1890" i="2" s="1"/>
  <c r="AC1892" i="2" s="1"/>
  <c r="AC1894" i="2" s="1"/>
  <c r="AC1896" i="2" s="1"/>
  <c r="AC1898" i="2" s="1"/>
  <c r="AC1900" i="2" s="1"/>
  <c r="AC1902" i="2" s="1"/>
  <c r="AD1888" i="2"/>
  <c r="AD1890" i="2" s="1"/>
  <c r="AD1892" i="2" s="1"/>
  <c r="AD1894" i="2" s="1"/>
  <c r="AD1896" i="2" s="1"/>
  <c r="AD1898" i="2" s="1"/>
  <c r="AD1900" i="2" s="1"/>
  <c r="AD1902" i="2" s="1"/>
  <c r="AE1888" i="2"/>
  <c r="AE1890" i="2" s="1"/>
  <c r="AE1892" i="2" s="1"/>
  <c r="AE1894" i="2" s="1"/>
  <c r="AE1896" i="2" s="1"/>
  <c r="AE1898" i="2" s="1"/>
  <c r="AE1900" i="2" s="1"/>
  <c r="AE1902" i="2" s="1"/>
  <c r="AF1888" i="2"/>
  <c r="AF1890" i="2" s="1"/>
  <c r="AF1892" i="2" s="1"/>
  <c r="AF1894" i="2" s="1"/>
  <c r="AF1896" i="2" s="1"/>
  <c r="AF1898" i="2" s="1"/>
  <c r="AF1900" i="2" s="1"/>
  <c r="AF1902" i="2" s="1"/>
  <c r="AG1888" i="2"/>
  <c r="AG1890" i="2" s="1"/>
  <c r="AG1892" i="2" s="1"/>
  <c r="AG1894" i="2" s="1"/>
  <c r="AG1896" i="2" s="1"/>
  <c r="AG1898" i="2" s="1"/>
  <c r="AG1900" i="2" s="1"/>
  <c r="AG1902" i="2" s="1"/>
  <c r="AH1888" i="2"/>
  <c r="AH1890" i="2" s="1"/>
  <c r="AI1888" i="2"/>
  <c r="AI1890" i="2" s="1"/>
  <c r="AI1892" i="2" s="1"/>
  <c r="AI1894" i="2" s="1"/>
  <c r="AI1896" i="2" s="1"/>
  <c r="AI1898" i="2" s="1"/>
  <c r="AI1900" i="2" s="1"/>
  <c r="AI1902" i="2" s="1"/>
  <c r="P1889" i="2"/>
  <c r="Q1889" i="2"/>
  <c r="R1889" i="2"/>
  <c r="S1889" i="2"/>
  <c r="T1889" i="2"/>
  <c r="U1889" i="2"/>
  <c r="V1889" i="2"/>
  <c r="W1889" i="2"/>
  <c r="X1889" i="2"/>
  <c r="Y1889" i="2"/>
  <c r="Z1889" i="2"/>
  <c r="AA1889" i="2"/>
  <c r="AB1889" i="2"/>
  <c r="AC1889" i="2"/>
  <c r="AD1889" i="2"/>
  <c r="AE1889" i="2"/>
  <c r="AF1889" i="2"/>
  <c r="AG1889" i="2"/>
  <c r="AH1889" i="2"/>
  <c r="AI1889" i="2"/>
  <c r="J1890" i="2"/>
  <c r="O1891" i="2"/>
  <c r="P1891" i="2"/>
  <c r="Q1891" i="2"/>
  <c r="R1891" i="2"/>
  <c r="S1891" i="2"/>
  <c r="T1891" i="2"/>
  <c r="U1891" i="2"/>
  <c r="V1891" i="2"/>
  <c r="W1891" i="2"/>
  <c r="X1891" i="2"/>
  <c r="Y1891" i="2"/>
  <c r="Z1891" i="2"/>
  <c r="AA1891" i="2"/>
  <c r="AB1891" i="2"/>
  <c r="AC1891" i="2"/>
  <c r="AD1891" i="2"/>
  <c r="AE1891" i="2"/>
  <c r="AF1891" i="2"/>
  <c r="AG1891" i="2"/>
  <c r="AH1891" i="2"/>
  <c r="AI1891" i="2"/>
  <c r="O1892" i="2"/>
  <c r="O1893" i="2"/>
  <c r="P1893" i="2"/>
  <c r="Q1893" i="2"/>
  <c r="R1893" i="2"/>
  <c r="S1893" i="2"/>
  <c r="T1893" i="2"/>
  <c r="U1893" i="2"/>
  <c r="V1893" i="2"/>
  <c r="W1893" i="2"/>
  <c r="X1893" i="2"/>
  <c r="Y1893" i="2"/>
  <c r="Z1893" i="2"/>
  <c r="AA1893" i="2"/>
  <c r="AB1893" i="2"/>
  <c r="AC1893" i="2"/>
  <c r="AD1893" i="2"/>
  <c r="AE1893" i="2"/>
  <c r="AF1893" i="2"/>
  <c r="AG1893" i="2"/>
  <c r="AH1893" i="2"/>
  <c r="AI1893" i="2"/>
  <c r="O1894" i="2"/>
  <c r="O1895" i="2"/>
  <c r="P1895" i="2"/>
  <c r="Q1895" i="2"/>
  <c r="R1895" i="2"/>
  <c r="S1895" i="2"/>
  <c r="T1895" i="2"/>
  <c r="U1895" i="2"/>
  <c r="V1895" i="2"/>
  <c r="W1895" i="2"/>
  <c r="X1895" i="2"/>
  <c r="Y1895" i="2"/>
  <c r="Z1895" i="2"/>
  <c r="AA1895" i="2"/>
  <c r="AB1895" i="2"/>
  <c r="AC1895" i="2"/>
  <c r="AD1895" i="2"/>
  <c r="AE1895" i="2"/>
  <c r="AF1895" i="2"/>
  <c r="AG1895" i="2"/>
  <c r="AH1895" i="2"/>
  <c r="AI1895" i="2"/>
  <c r="O1896" i="2"/>
  <c r="O1897" i="2"/>
  <c r="P1897" i="2"/>
  <c r="Q1897" i="2"/>
  <c r="R1897" i="2"/>
  <c r="S1897" i="2"/>
  <c r="T1897" i="2"/>
  <c r="U1897" i="2"/>
  <c r="V1897" i="2"/>
  <c r="W1897" i="2"/>
  <c r="X1897" i="2"/>
  <c r="Y1897" i="2"/>
  <c r="Z1897" i="2"/>
  <c r="AA1897" i="2"/>
  <c r="AB1897" i="2"/>
  <c r="AC1897" i="2"/>
  <c r="AD1897" i="2"/>
  <c r="AE1897" i="2"/>
  <c r="AF1897" i="2"/>
  <c r="AG1897" i="2"/>
  <c r="AH1897" i="2"/>
  <c r="AI1897" i="2"/>
  <c r="O1898" i="2"/>
  <c r="O1899" i="2"/>
  <c r="P1899" i="2"/>
  <c r="Q1899" i="2"/>
  <c r="R1899" i="2"/>
  <c r="S1899" i="2"/>
  <c r="T1899" i="2"/>
  <c r="U1899" i="2"/>
  <c r="V1899" i="2"/>
  <c r="W1899" i="2"/>
  <c r="X1899" i="2"/>
  <c r="Y1899" i="2"/>
  <c r="Z1899" i="2"/>
  <c r="AA1899" i="2"/>
  <c r="AB1899" i="2"/>
  <c r="AC1899" i="2"/>
  <c r="AD1899" i="2"/>
  <c r="AE1899" i="2"/>
  <c r="AF1899" i="2"/>
  <c r="AG1899" i="2"/>
  <c r="AH1899" i="2"/>
  <c r="AI1899" i="2"/>
  <c r="O1900" i="2"/>
  <c r="O1901" i="2"/>
  <c r="P1901" i="2"/>
  <c r="Q1901" i="2"/>
  <c r="R1901" i="2"/>
  <c r="S1901" i="2"/>
  <c r="T1901" i="2"/>
  <c r="U1901" i="2"/>
  <c r="V1901" i="2"/>
  <c r="W1901" i="2"/>
  <c r="X1901" i="2"/>
  <c r="Y1901" i="2"/>
  <c r="Z1901" i="2"/>
  <c r="AA1901" i="2"/>
  <c r="AB1901" i="2"/>
  <c r="AC1901" i="2"/>
  <c r="AD1901" i="2"/>
  <c r="AE1901" i="2"/>
  <c r="AF1901" i="2"/>
  <c r="AG1901" i="2"/>
  <c r="AH1901" i="2"/>
  <c r="AI1901" i="2"/>
  <c r="O1902" i="2"/>
  <c r="P1909" i="2"/>
  <c r="P1911" i="2" s="1"/>
  <c r="Q1909" i="2"/>
  <c r="R1909" i="2"/>
  <c r="S1909" i="2"/>
  <c r="S1911" i="2" s="1"/>
  <c r="S1913" i="2" s="1"/>
  <c r="S1915" i="2" s="1"/>
  <c r="S1917" i="2" s="1"/>
  <c r="S1919" i="2" s="1"/>
  <c r="S1921" i="2" s="1"/>
  <c r="S1923" i="2" s="1"/>
  <c r="T1909" i="2"/>
  <c r="T1911" i="2" s="1"/>
  <c r="T1913" i="2" s="1"/>
  <c r="T1915" i="2" s="1"/>
  <c r="T1917" i="2" s="1"/>
  <c r="T1919" i="2" s="1"/>
  <c r="T1921" i="2" s="1"/>
  <c r="T1923" i="2" s="1"/>
  <c r="U1909" i="2"/>
  <c r="U1911" i="2" s="1"/>
  <c r="U1913" i="2" s="1"/>
  <c r="U1915" i="2" s="1"/>
  <c r="U1917" i="2" s="1"/>
  <c r="U1919" i="2" s="1"/>
  <c r="U1921" i="2" s="1"/>
  <c r="U1923" i="2" s="1"/>
  <c r="V1909" i="2"/>
  <c r="V1911" i="2" s="1"/>
  <c r="V1913" i="2" s="1"/>
  <c r="V1915" i="2" s="1"/>
  <c r="V1917" i="2" s="1"/>
  <c r="V1919" i="2" s="1"/>
  <c r="V1921" i="2" s="1"/>
  <c r="V1923" i="2" s="1"/>
  <c r="W1909" i="2"/>
  <c r="W1911" i="2" s="1"/>
  <c r="W1913" i="2" s="1"/>
  <c r="W1915" i="2" s="1"/>
  <c r="W1917" i="2" s="1"/>
  <c r="W1919" i="2" s="1"/>
  <c r="W1921" i="2" s="1"/>
  <c r="W1923" i="2" s="1"/>
  <c r="X1909" i="2"/>
  <c r="X1911" i="2" s="1"/>
  <c r="X1913" i="2" s="1"/>
  <c r="X1915" i="2" s="1"/>
  <c r="X1917" i="2" s="1"/>
  <c r="X1919" i="2" s="1"/>
  <c r="X1921" i="2" s="1"/>
  <c r="X1923" i="2" s="1"/>
  <c r="Y1909" i="2"/>
  <c r="Y1911" i="2" s="1"/>
  <c r="Z1909" i="2"/>
  <c r="Z1911" i="2" s="1"/>
  <c r="Z1913" i="2" s="1"/>
  <c r="Z1915" i="2" s="1"/>
  <c r="Z1917" i="2" s="1"/>
  <c r="Z1919" i="2" s="1"/>
  <c r="Z1921" i="2" s="1"/>
  <c r="Z1923" i="2" s="1"/>
  <c r="AA1909" i="2"/>
  <c r="AA1911" i="2" s="1"/>
  <c r="AA1913" i="2" s="1"/>
  <c r="AA1915" i="2" s="1"/>
  <c r="AA1917" i="2" s="1"/>
  <c r="AA1919" i="2" s="1"/>
  <c r="AA1921" i="2" s="1"/>
  <c r="AA1923" i="2" s="1"/>
  <c r="AB1909" i="2"/>
  <c r="AB1911" i="2" s="1"/>
  <c r="AB1913" i="2" s="1"/>
  <c r="AB1915" i="2" s="1"/>
  <c r="AB1917" i="2" s="1"/>
  <c r="AB1919" i="2" s="1"/>
  <c r="AB1921" i="2" s="1"/>
  <c r="AB1923" i="2" s="1"/>
  <c r="AC1909" i="2"/>
  <c r="AC1911" i="2" s="1"/>
  <c r="AC1913" i="2" s="1"/>
  <c r="AC1915" i="2" s="1"/>
  <c r="AC1917" i="2" s="1"/>
  <c r="AC1919" i="2" s="1"/>
  <c r="AC1921" i="2" s="1"/>
  <c r="AC1923" i="2" s="1"/>
  <c r="AD1909" i="2"/>
  <c r="AD1911" i="2" s="1"/>
  <c r="AD1913" i="2" s="1"/>
  <c r="AD1915" i="2" s="1"/>
  <c r="AD1917" i="2" s="1"/>
  <c r="AD1919" i="2" s="1"/>
  <c r="AD1921" i="2" s="1"/>
  <c r="AD1923" i="2" s="1"/>
  <c r="AE1909" i="2"/>
  <c r="AE1911" i="2" s="1"/>
  <c r="AE1913" i="2" s="1"/>
  <c r="AE1915" i="2" s="1"/>
  <c r="AE1917" i="2" s="1"/>
  <c r="AE1919" i="2" s="1"/>
  <c r="AE1921" i="2" s="1"/>
  <c r="AE1923" i="2" s="1"/>
  <c r="AF1909" i="2"/>
  <c r="AF1911" i="2" s="1"/>
  <c r="AF1913" i="2" s="1"/>
  <c r="AF1915" i="2" s="1"/>
  <c r="AF1917" i="2" s="1"/>
  <c r="AF1919" i="2" s="1"/>
  <c r="AF1921" i="2" s="1"/>
  <c r="AF1923" i="2" s="1"/>
  <c r="AG1909" i="2"/>
  <c r="AG1911" i="2" s="1"/>
  <c r="AG1913" i="2" s="1"/>
  <c r="AG1915" i="2" s="1"/>
  <c r="AG1917" i="2" s="1"/>
  <c r="AG1919" i="2" s="1"/>
  <c r="AG1921" i="2" s="1"/>
  <c r="AG1923" i="2" s="1"/>
  <c r="AH1909" i="2"/>
  <c r="AH1911" i="2" s="1"/>
  <c r="AH1913" i="2" s="1"/>
  <c r="AH1915" i="2" s="1"/>
  <c r="AH1917" i="2" s="1"/>
  <c r="AH1919" i="2" s="1"/>
  <c r="AH1921" i="2" s="1"/>
  <c r="AH1923" i="2" s="1"/>
  <c r="AI1909" i="2"/>
  <c r="AI1911" i="2" s="1"/>
  <c r="AI1913" i="2" s="1"/>
  <c r="AI1915" i="2" s="1"/>
  <c r="AI1917" i="2" s="1"/>
  <c r="AI1919" i="2" s="1"/>
  <c r="AI1921" i="2" s="1"/>
  <c r="AI1923" i="2" s="1"/>
  <c r="P1910" i="2"/>
  <c r="Q1910" i="2"/>
  <c r="R1910" i="2"/>
  <c r="S1910" i="2"/>
  <c r="T1910" i="2"/>
  <c r="U1910" i="2"/>
  <c r="V1910" i="2"/>
  <c r="W1910" i="2"/>
  <c r="X1910" i="2"/>
  <c r="Y1910" i="2"/>
  <c r="Z1910" i="2"/>
  <c r="AA1910" i="2"/>
  <c r="AB1910" i="2"/>
  <c r="AC1910" i="2"/>
  <c r="AD1910" i="2"/>
  <c r="AE1910" i="2"/>
  <c r="AF1910" i="2"/>
  <c r="AG1910" i="2"/>
  <c r="AH1910" i="2"/>
  <c r="AI1910" i="2"/>
  <c r="J1911" i="2"/>
  <c r="Q1911" i="2"/>
  <c r="Q1913" i="2" s="1"/>
  <c r="Q1915" i="2" s="1"/>
  <c r="Q1917" i="2" s="1"/>
  <c r="Q1919" i="2" s="1"/>
  <c r="Q1921" i="2" s="1"/>
  <c r="Q1923" i="2" s="1"/>
  <c r="R1911" i="2"/>
  <c r="R1913" i="2" s="1"/>
  <c r="R1915" i="2" s="1"/>
  <c r="R1917" i="2" s="1"/>
  <c r="R1919" i="2" s="1"/>
  <c r="R1921" i="2" s="1"/>
  <c r="R1923" i="2" s="1"/>
  <c r="O1912" i="2"/>
  <c r="P1912" i="2"/>
  <c r="Q1912" i="2"/>
  <c r="R1912" i="2"/>
  <c r="S1912" i="2"/>
  <c r="T1912" i="2"/>
  <c r="U1912" i="2"/>
  <c r="V1912" i="2"/>
  <c r="W1912" i="2"/>
  <c r="X1912" i="2"/>
  <c r="Y1912" i="2"/>
  <c r="Z1912" i="2"/>
  <c r="AA1912" i="2"/>
  <c r="AB1912" i="2"/>
  <c r="AC1912" i="2"/>
  <c r="AD1912" i="2"/>
  <c r="AE1912" i="2"/>
  <c r="AF1912" i="2"/>
  <c r="AG1912" i="2"/>
  <c r="AH1912" i="2"/>
  <c r="AI1912" i="2"/>
  <c r="O1913" i="2"/>
  <c r="O1914" i="2"/>
  <c r="P1914" i="2"/>
  <c r="Q1914" i="2"/>
  <c r="R1914" i="2"/>
  <c r="S1914" i="2"/>
  <c r="T1914" i="2"/>
  <c r="U1914" i="2"/>
  <c r="V1914" i="2"/>
  <c r="W1914" i="2"/>
  <c r="X1914" i="2"/>
  <c r="Y1914" i="2"/>
  <c r="Z1914" i="2"/>
  <c r="AA1914" i="2"/>
  <c r="AB1914" i="2"/>
  <c r="AC1914" i="2"/>
  <c r="AD1914" i="2"/>
  <c r="AE1914" i="2"/>
  <c r="AF1914" i="2"/>
  <c r="AG1914" i="2"/>
  <c r="AH1914" i="2"/>
  <c r="AI1914" i="2"/>
  <c r="O1915" i="2"/>
  <c r="O1916" i="2"/>
  <c r="P1916" i="2"/>
  <c r="Q1916" i="2"/>
  <c r="R1916" i="2"/>
  <c r="S1916" i="2"/>
  <c r="T1916" i="2"/>
  <c r="U1916" i="2"/>
  <c r="V1916" i="2"/>
  <c r="W1916" i="2"/>
  <c r="X1916" i="2"/>
  <c r="Y1916" i="2"/>
  <c r="Z1916" i="2"/>
  <c r="AA1916" i="2"/>
  <c r="AB1916" i="2"/>
  <c r="AC1916" i="2"/>
  <c r="AD1916" i="2"/>
  <c r="AE1916" i="2"/>
  <c r="AF1916" i="2"/>
  <c r="AG1916" i="2"/>
  <c r="AH1916" i="2"/>
  <c r="AI1916" i="2"/>
  <c r="O1917" i="2"/>
  <c r="O1918" i="2"/>
  <c r="P1918" i="2"/>
  <c r="Q1918" i="2"/>
  <c r="R1918" i="2"/>
  <c r="S1918" i="2"/>
  <c r="T1918" i="2"/>
  <c r="U1918" i="2"/>
  <c r="V1918" i="2"/>
  <c r="W1918" i="2"/>
  <c r="X1918" i="2"/>
  <c r="Y1918" i="2"/>
  <c r="Z1918" i="2"/>
  <c r="AA1918" i="2"/>
  <c r="AB1918" i="2"/>
  <c r="AC1918" i="2"/>
  <c r="AD1918" i="2"/>
  <c r="AE1918" i="2"/>
  <c r="AF1918" i="2"/>
  <c r="AG1918" i="2"/>
  <c r="AH1918" i="2"/>
  <c r="AI1918" i="2"/>
  <c r="O1919" i="2"/>
  <c r="O1920" i="2"/>
  <c r="P1920" i="2"/>
  <c r="Q1920" i="2"/>
  <c r="R1920" i="2"/>
  <c r="S1920" i="2"/>
  <c r="T1920" i="2"/>
  <c r="U1920" i="2"/>
  <c r="V1920" i="2"/>
  <c r="W1920" i="2"/>
  <c r="X1920" i="2"/>
  <c r="Y1920" i="2"/>
  <c r="Z1920" i="2"/>
  <c r="AA1920" i="2"/>
  <c r="AB1920" i="2"/>
  <c r="AC1920" i="2"/>
  <c r="AD1920" i="2"/>
  <c r="AE1920" i="2"/>
  <c r="AF1920" i="2"/>
  <c r="AG1920" i="2"/>
  <c r="AH1920" i="2"/>
  <c r="AI1920" i="2"/>
  <c r="O1921" i="2"/>
  <c r="O1922" i="2"/>
  <c r="P1922" i="2"/>
  <c r="Q1922" i="2"/>
  <c r="R1922" i="2"/>
  <c r="S1922" i="2"/>
  <c r="T1922" i="2"/>
  <c r="U1922" i="2"/>
  <c r="V1922" i="2"/>
  <c r="W1922" i="2"/>
  <c r="X1922" i="2"/>
  <c r="Y1922" i="2"/>
  <c r="Z1922" i="2"/>
  <c r="AA1922" i="2"/>
  <c r="AB1922" i="2"/>
  <c r="AC1922" i="2"/>
  <c r="AD1922" i="2"/>
  <c r="AE1922" i="2"/>
  <c r="AF1922" i="2"/>
  <c r="AG1922" i="2"/>
  <c r="AH1922" i="2"/>
  <c r="AI1922" i="2"/>
  <c r="O1923" i="2"/>
  <c r="P1930" i="2"/>
  <c r="P1932" i="2" s="1"/>
  <c r="P1934" i="2" s="1"/>
  <c r="Q1930" i="2"/>
  <c r="Q1932" i="2" s="1"/>
  <c r="Q1934" i="2" s="1"/>
  <c r="Q1936" i="2" s="1"/>
  <c r="Q1938" i="2" s="1"/>
  <c r="Q1940" i="2" s="1"/>
  <c r="Q1942" i="2" s="1"/>
  <c r="Q1944" i="2" s="1"/>
  <c r="R1930" i="2"/>
  <c r="R1932" i="2" s="1"/>
  <c r="R1934" i="2" s="1"/>
  <c r="R1936" i="2" s="1"/>
  <c r="R1938" i="2" s="1"/>
  <c r="R1940" i="2" s="1"/>
  <c r="R1942" i="2" s="1"/>
  <c r="R1944" i="2" s="1"/>
  <c r="S1930" i="2"/>
  <c r="S1932" i="2" s="1"/>
  <c r="S1934" i="2" s="1"/>
  <c r="S1936" i="2" s="1"/>
  <c r="S1938" i="2" s="1"/>
  <c r="S1940" i="2" s="1"/>
  <c r="S1942" i="2" s="1"/>
  <c r="S1944" i="2" s="1"/>
  <c r="T1930" i="2"/>
  <c r="T1932" i="2" s="1"/>
  <c r="T1934" i="2" s="1"/>
  <c r="T1936" i="2" s="1"/>
  <c r="T1938" i="2" s="1"/>
  <c r="T1940" i="2" s="1"/>
  <c r="T1942" i="2" s="1"/>
  <c r="T1944" i="2" s="1"/>
  <c r="U1930" i="2"/>
  <c r="U1932" i="2" s="1"/>
  <c r="U1934" i="2" s="1"/>
  <c r="U1936" i="2" s="1"/>
  <c r="U1938" i="2" s="1"/>
  <c r="U1940" i="2" s="1"/>
  <c r="U1942" i="2" s="1"/>
  <c r="U1944" i="2" s="1"/>
  <c r="V1930" i="2"/>
  <c r="V1932" i="2" s="1"/>
  <c r="V1934" i="2" s="1"/>
  <c r="V1936" i="2" s="1"/>
  <c r="V1938" i="2" s="1"/>
  <c r="V1940" i="2" s="1"/>
  <c r="V1942" i="2" s="1"/>
  <c r="V1944" i="2" s="1"/>
  <c r="W1930" i="2"/>
  <c r="W1932" i="2" s="1"/>
  <c r="W1934" i="2" s="1"/>
  <c r="W1936" i="2" s="1"/>
  <c r="W1938" i="2" s="1"/>
  <c r="W1940" i="2" s="1"/>
  <c r="W1942" i="2" s="1"/>
  <c r="W1944" i="2" s="1"/>
  <c r="X1930" i="2"/>
  <c r="X1932" i="2" s="1"/>
  <c r="X1934" i="2" s="1"/>
  <c r="X1936" i="2" s="1"/>
  <c r="X1938" i="2" s="1"/>
  <c r="X1940" i="2" s="1"/>
  <c r="X1942" i="2" s="1"/>
  <c r="X1944" i="2" s="1"/>
  <c r="Y1930" i="2"/>
  <c r="Z1930" i="2"/>
  <c r="Z1932" i="2" s="1"/>
  <c r="Z1934" i="2" s="1"/>
  <c r="Z1936" i="2" s="1"/>
  <c r="Z1938" i="2" s="1"/>
  <c r="Z1940" i="2" s="1"/>
  <c r="Z1942" i="2" s="1"/>
  <c r="Z1944" i="2" s="1"/>
  <c r="AA1930" i="2"/>
  <c r="AA1932" i="2" s="1"/>
  <c r="AA1934" i="2" s="1"/>
  <c r="AA1936" i="2" s="1"/>
  <c r="AA1938" i="2" s="1"/>
  <c r="AA1940" i="2" s="1"/>
  <c r="AA1942" i="2" s="1"/>
  <c r="AA1944" i="2" s="1"/>
  <c r="AB1930" i="2"/>
  <c r="AB1932" i="2" s="1"/>
  <c r="AB1934" i="2" s="1"/>
  <c r="AB1936" i="2" s="1"/>
  <c r="AB1938" i="2" s="1"/>
  <c r="AB1940" i="2" s="1"/>
  <c r="AB1942" i="2" s="1"/>
  <c r="AB1944" i="2" s="1"/>
  <c r="AC1930" i="2"/>
  <c r="AC1932" i="2" s="1"/>
  <c r="AC1934" i="2" s="1"/>
  <c r="AC1936" i="2" s="1"/>
  <c r="AC1938" i="2" s="1"/>
  <c r="AC1940" i="2" s="1"/>
  <c r="AC1942" i="2" s="1"/>
  <c r="AC1944" i="2" s="1"/>
  <c r="AD1930" i="2"/>
  <c r="AD1932" i="2" s="1"/>
  <c r="AD1934" i="2" s="1"/>
  <c r="AD1936" i="2" s="1"/>
  <c r="AD1938" i="2" s="1"/>
  <c r="AD1940" i="2" s="1"/>
  <c r="AD1942" i="2" s="1"/>
  <c r="AD1944" i="2" s="1"/>
  <c r="AE1930" i="2"/>
  <c r="AE1932" i="2" s="1"/>
  <c r="AE1934" i="2" s="1"/>
  <c r="AE1936" i="2" s="1"/>
  <c r="AE1938" i="2" s="1"/>
  <c r="AE1940" i="2" s="1"/>
  <c r="AE1942" i="2" s="1"/>
  <c r="AE1944" i="2" s="1"/>
  <c r="AF1930" i="2"/>
  <c r="AF1932" i="2" s="1"/>
  <c r="AF1934" i="2" s="1"/>
  <c r="AF1936" i="2" s="1"/>
  <c r="AF1938" i="2" s="1"/>
  <c r="AF1940" i="2" s="1"/>
  <c r="AF1942" i="2" s="1"/>
  <c r="AF1944" i="2" s="1"/>
  <c r="AG1930" i="2"/>
  <c r="AG1932" i="2" s="1"/>
  <c r="AH1930" i="2"/>
  <c r="AH1932" i="2" s="1"/>
  <c r="AH1934" i="2" s="1"/>
  <c r="AH1936" i="2" s="1"/>
  <c r="AH1938" i="2" s="1"/>
  <c r="AH1940" i="2" s="1"/>
  <c r="AH1942" i="2" s="1"/>
  <c r="AH1944" i="2" s="1"/>
  <c r="AI1930" i="2"/>
  <c r="AI1932" i="2" s="1"/>
  <c r="AI1934" i="2" s="1"/>
  <c r="AI1936" i="2" s="1"/>
  <c r="AI1938" i="2" s="1"/>
  <c r="AI1940" i="2" s="1"/>
  <c r="AI1942" i="2" s="1"/>
  <c r="AI1944" i="2" s="1"/>
  <c r="P1931" i="2"/>
  <c r="Q1931" i="2"/>
  <c r="R1931" i="2"/>
  <c r="S1931" i="2"/>
  <c r="T1931" i="2"/>
  <c r="U1931" i="2"/>
  <c r="V1931" i="2"/>
  <c r="W1931" i="2"/>
  <c r="X1931" i="2"/>
  <c r="Y1931" i="2"/>
  <c r="Z1931" i="2"/>
  <c r="AA1931" i="2"/>
  <c r="AB1931" i="2"/>
  <c r="AC1931" i="2"/>
  <c r="AD1931" i="2"/>
  <c r="AE1931" i="2"/>
  <c r="AF1931" i="2"/>
  <c r="AG1931" i="2"/>
  <c r="AH1931" i="2"/>
  <c r="AI1931" i="2"/>
  <c r="J1932" i="2"/>
  <c r="Y1932" i="2"/>
  <c r="Y1934" i="2" s="1"/>
  <c r="Y1936" i="2" s="1"/>
  <c r="Y1938" i="2" s="1"/>
  <c r="Y1940" i="2" s="1"/>
  <c r="Y1942" i="2" s="1"/>
  <c r="Y1944" i="2" s="1"/>
  <c r="O1933" i="2"/>
  <c r="P1933" i="2"/>
  <c r="Q1933" i="2"/>
  <c r="R1933" i="2"/>
  <c r="S1933" i="2"/>
  <c r="T1933" i="2"/>
  <c r="U1933" i="2"/>
  <c r="V1933" i="2"/>
  <c r="W1933" i="2"/>
  <c r="X1933" i="2"/>
  <c r="Y1933" i="2"/>
  <c r="Z1933" i="2"/>
  <c r="AA1933" i="2"/>
  <c r="AB1933" i="2"/>
  <c r="AC1933" i="2"/>
  <c r="AD1933" i="2"/>
  <c r="AE1933" i="2"/>
  <c r="AF1933" i="2"/>
  <c r="AG1933" i="2"/>
  <c r="AH1933" i="2"/>
  <c r="AI1933" i="2"/>
  <c r="O1934" i="2"/>
  <c r="O1935" i="2"/>
  <c r="P1935" i="2"/>
  <c r="Q1935" i="2"/>
  <c r="R1935" i="2"/>
  <c r="S1935" i="2"/>
  <c r="T1935" i="2"/>
  <c r="U1935" i="2"/>
  <c r="V1935" i="2"/>
  <c r="W1935" i="2"/>
  <c r="X1935" i="2"/>
  <c r="Y1935" i="2"/>
  <c r="Z1935" i="2"/>
  <c r="AA1935" i="2"/>
  <c r="AB1935" i="2"/>
  <c r="AC1935" i="2"/>
  <c r="AD1935" i="2"/>
  <c r="AE1935" i="2"/>
  <c r="AF1935" i="2"/>
  <c r="AG1935" i="2"/>
  <c r="AH1935" i="2"/>
  <c r="AI1935" i="2"/>
  <c r="O1936" i="2"/>
  <c r="O1937" i="2"/>
  <c r="P1937" i="2"/>
  <c r="Q1937" i="2"/>
  <c r="R1937" i="2"/>
  <c r="S1937" i="2"/>
  <c r="T1937" i="2"/>
  <c r="U1937" i="2"/>
  <c r="V1937" i="2"/>
  <c r="W1937" i="2"/>
  <c r="X1937" i="2"/>
  <c r="Y1937" i="2"/>
  <c r="Z1937" i="2"/>
  <c r="AA1937" i="2"/>
  <c r="AB1937" i="2"/>
  <c r="AC1937" i="2"/>
  <c r="AD1937" i="2"/>
  <c r="AE1937" i="2"/>
  <c r="AF1937" i="2"/>
  <c r="AG1937" i="2"/>
  <c r="AH1937" i="2"/>
  <c r="AI1937" i="2"/>
  <c r="O1938" i="2"/>
  <c r="O1939" i="2"/>
  <c r="P1939" i="2"/>
  <c r="Q1939" i="2"/>
  <c r="R1939" i="2"/>
  <c r="S1939" i="2"/>
  <c r="T1939" i="2"/>
  <c r="U1939" i="2"/>
  <c r="V1939" i="2"/>
  <c r="W1939" i="2"/>
  <c r="X1939" i="2"/>
  <c r="Y1939" i="2"/>
  <c r="Z1939" i="2"/>
  <c r="AA1939" i="2"/>
  <c r="AB1939" i="2"/>
  <c r="AC1939" i="2"/>
  <c r="AD1939" i="2"/>
  <c r="AE1939" i="2"/>
  <c r="AF1939" i="2"/>
  <c r="AG1939" i="2"/>
  <c r="AH1939" i="2"/>
  <c r="AI1939" i="2"/>
  <c r="O1940" i="2"/>
  <c r="O1941" i="2"/>
  <c r="P1941" i="2"/>
  <c r="Q1941" i="2"/>
  <c r="R1941" i="2"/>
  <c r="S1941" i="2"/>
  <c r="T1941" i="2"/>
  <c r="U1941" i="2"/>
  <c r="V1941" i="2"/>
  <c r="W1941" i="2"/>
  <c r="X1941" i="2"/>
  <c r="Y1941" i="2"/>
  <c r="Z1941" i="2"/>
  <c r="AA1941" i="2"/>
  <c r="AB1941" i="2"/>
  <c r="AC1941" i="2"/>
  <c r="AD1941" i="2"/>
  <c r="AE1941" i="2"/>
  <c r="AF1941" i="2"/>
  <c r="AG1941" i="2"/>
  <c r="AH1941" i="2"/>
  <c r="AI1941" i="2"/>
  <c r="O1942" i="2"/>
  <c r="O1943" i="2"/>
  <c r="P1943" i="2"/>
  <c r="Q1943" i="2"/>
  <c r="R1943" i="2"/>
  <c r="S1943" i="2"/>
  <c r="T1943" i="2"/>
  <c r="U1943" i="2"/>
  <c r="V1943" i="2"/>
  <c r="W1943" i="2"/>
  <c r="X1943" i="2"/>
  <c r="Y1943" i="2"/>
  <c r="Z1943" i="2"/>
  <c r="AA1943" i="2"/>
  <c r="AB1943" i="2"/>
  <c r="AC1943" i="2"/>
  <c r="AD1943" i="2"/>
  <c r="AE1943" i="2"/>
  <c r="AF1943" i="2"/>
  <c r="AG1943" i="2"/>
  <c r="AH1943" i="2"/>
  <c r="AI1943" i="2"/>
  <c r="O1944" i="2"/>
  <c r="P1951" i="2"/>
  <c r="P1953" i="2" s="1"/>
  <c r="Q1951" i="2"/>
  <c r="Q1953" i="2" s="1"/>
  <c r="Q1955" i="2" s="1"/>
  <c r="Q1957" i="2" s="1"/>
  <c r="Q1959" i="2" s="1"/>
  <c r="Q1961" i="2" s="1"/>
  <c r="Q1963" i="2" s="1"/>
  <c r="Q1965" i="2" s="1"/>
  <c r="R1951" i="2"/>
  <c r="R1953" i="2" s="1"/>
  <c r="R1955" i="2" s="1"/>
  <c r="R1957" i="2" s="1"/>
  <c r="R1959" i="2" s="1"/>
  <c r="R1961" i="2" s="1"/>
  <c r="R1963" i="2" s="1"/>
  <c r="R1965" i="2" s="1"/>
  <c r="S1951" i="2"/>
  <c r="S1953" i="2" s="1"/>
  <c r="S1955" i="2" s="1"/>
  <c r="S1957" i="2" s="1"/>
  <c r="S1959" i="2" s="1"/>
  <c r="S1961" i="2" s="1"/>
  <c r="S1963" i="2" s="1"/>
  <c r="S1965" i="2" s="1"/>
  <c r="T1951" i="2"/>
  <c r="T1953" i="2" s="1"/>
  <c r="T1955" i="2" s="1"/>
  <c r="T1957" i="2" s="1"/>
  <c r="T1959" i="2" s="1"/>
  <c r="T1961" i="2" s="1"/>
  <c r="T1963" i="2" s="1"/>
  <c r="T1965" i="2" s="1"/>
  <c r="U1951" i="2"/>
  <c r="U1953" i="2" s="1"/>
  <c r="U1955" i="2" s="1"/>
  <c r="U1957" i="2" s="1"/>
  <c r="U1959" i="2" s="1"/>
  <c r="U1961" i="2" s="1"/>
  <c r="U1963" i="2" s="1"/>
  <c r="U1965" i="2" s="1"/>
  <c r="V1951" i="2"/>
  <c r="V1953" i="2" s="1"/>
  <c r="V1955" i="2" s="1"/>
  <c r="V1957" i="2" s="1"/>
  <c r="V1959" i="2" s="1"/>
  <c r="V1961" i="2" s="1"/>
  <c r="V1963" i="2" s="1"/>
  <c r="V1965" i="2" s="1"/>
  <c r="W1951" i="2"/>
  <c r="W1953" i="2" s="1"/>
  <c r="W1955" i="2" s="1"/>
  <c r="W1957" i="2" s="1"/>
  <c r="W1959" i="2" s="1"/>
  <c r="W1961" i="2" s="1"/>
  <c r="W1963" i="2" s="1"/>
  <c r="W1965" i="2" s="1"/>
  <c r="X1951" i="2"/>
  <c r="X1953" i="2" s="1"/>
  <c r="X1955" i="2" s="1"/>
  <c r="X1957" i="2" s="1"/>
  <c r="X1959" i="2" s="1"/>
  <c r="X1961" i="2" s="1"/>
  <c r="X1963" i="2" s="1"/>
  <c r="X1965" i="2" s="1"/>
  <c r="Y1951" i="2"/>
  <c r="Y1953" i="2" s="1"/>
  <c r="Y1955" i="2" s="1"/>
  <c r="Y1957" i="2" s="1"/>
  <c r="Y1959" i="2" s="1"/>
  <c r="Y1961" i="2" s="1"/>
  <c r="Y1963" i="2" s="1"/>
  <c r="Y1965" i="2" s="1"/>
  <c r="Z1951" i="2"/>
  <c r="Z1953" i="2" s="1"/>
  <c r="Z1955" i="2" s="1"/>
  <c r="Z1957" i="2" s="1"/>
  <c r="Z1959" i="2" s="1"/>
  <c r="Z1961" i="2" s="1"/>
  <c r="Z1963" i="2" s="1"/>
  <c r="Z1965" i="2" s="1"/>
  <c r="AA1951" i="2"/>
  <c r="AA1953" i="2" s="1"/>
  <c r="AA1955" i="2" s="1"/>
  <c r="AA1957" i="2" s="1"/>
  <c r="AA1959" i="2" s="1"/>
  <c r="AA1961" i="2" s="1"/>
  <c r="AA1963" i="2" s="1"/>
  <c r="AA1965" i="2" s="1"/>
  <c r="AB1951" i="2"/>
  <c r="AB1953" i="2" s="1"/>
  <c r="AB1955" i="2" s="1"/>
  <c r="AB1957" i="2" s="1"/>
  <c r="AB1959" i="2" s="1"/>
  <c r="AB1961" i="2" s="1"/>
  <c r="AB1963" i="2" s="1"/>
  <c r="AB1965" i="2" s="1"/>
  <c r="AC1951" i="2"/>
  <c r="AC1953" i="2" s="1"/>
  <c r="AC1955" i="2" s="1"/>
  <c r="AC1957" i="2" s="1"/>
  <c r="AC1959" i="2" s="1"/>
  <c r="AC1961" i="2" s="1"/>
  <c r="AC1963" i="2" s="1"/>
  <c r="AC1965" i="2" s="1"/>
  <c r="AD1951" i="2"/>
  <c r="AD1953" i="2" s="1"/>
  <c r="AD1955" i="2" s="1"/>
  <c r="AD1957" i="2" s="1"/>
  <c r="AD1959" i="2" s="1"/>
  <c r="AD1961" i="2" s="1"/>
  <c r="AD1963" i="2" s="1"/>
  <c r="AD1965" i="2" s="1"/>
  <c r="AE1951" i="2"/>
  <c r="AE1953" i="2" s="1"/>
  <c r="AE1955" i="2" s="1"/>
  <c r="AE1957" i="2" s="1"/>
  <c r="AE1959" i="2" s="1"/>
  <c r="AE1961" i="2" s="1"/>
  <c r="AE1963" i="2" s="1"/>
  <c r="AE1965" i="2" s="1"/>
  <c r="AF1951" i="2"/>
  <c r="AF1953" i="2" s="1"/>
  <c r="AF1955" i="2" s="1"/>
  <c r="AF1957" i="2" s="1"/>
  <c r="AF1959" i="2" s="1"/>
  <c r="AF1961" i="2" s="1"/>
  <c r="AF1963" i="2" s="1"/>
  <c r="AF1965" i="2" s="1"/>
  <c r="AG1951" i="2"/>
  <c r="AG1953" i="2" s="1"/>
  <c r="AG1955" i="2" s="1"/>
  <c r="AG1957" i="2" s="1"/>
  <c r="AG1959" i="2" s="1"/>
  <c r="AG1961" i="2" s="1"/>
  <c r="AG1963" i="2" s="1"/>
  <c r="AG1965" i="2" s="1"/>
  <c r="AH1951" i="2"/>
  <c r="AH1953" i="2" s="1"/>
  <c r="AH1955" i="2" s="1"/>
  <c r="AH1957" i="2" s="1"/>
  <c r="AH1959" i="2" s="1"/>
  <c r="AH1961" i="2" s="1"/>
  <c r="AH1963" i="2" s="1"/>
  <c r="AH1965" i="2" s="1"/>
  <c r="AI1951" i="2"/>
  <c r="AI1953" i="2" s="1"/>
  <c r="AI1955" i="2" s="1"/>
  <c r="AI1957" i="2" s="1"/>
  <c r="AI1959" i="2" s="1"/>
  <c r="AI1961" i="2" s="1"/>
  <c r="AI1963" i="2" s="1"/>
  <c r="AI1965" i="2" s="1"/>
  <c r="P1952" i="2"/>
  <c r="Q1952" i="2"/>
  <c r="R1952" i="2"/>
  <c r="S1952" i="2"/>
  <c r="T1952" i="2"/>
  <c r="U1952" i="2"/>
  <c r="V1952" i="2"/>
  <c r="W1952" i="2"/>
  <c r="X1952" i="2"/>
  <c r="Y1952" i="2"/>
  <c r="Z1952" i="2"/>
  <c r="AA1952" i="2"/>
  <c r="AB1952" i="2"/>
  <c r="AC1952" i="2"/>
  <c r="AD1952" i="2"/>
  <c r="AE1952" i="2"/>
  <c r="AF1952" i="2"/>
  <c r="AG1952" i="2"/>
  <c r="AH1952" i="2"/>
  <c r="AI1952" i="2"/>
  <c r="J1953" i="2"/>
  <c r="O1954" i="2"/>
  <c r="P1954" i="2"/>
  <c r="Q1954" i="2"/>
  <c r="R1954" i="2"/>
  <c r="S1954" i="2"/>
  <c r="T1954" i="2"/>
  <c r="U1954" i="2"/>
  <c r="V1954" i="2"/>
  <c r="W1954" i="2"/>
  <c r="X1954" i="2"/>
  <c r="Y1954" i="2"/>
  <c r="Z1954" i="2"/>
  <c r="AA1954" i="2"/>
  <c r="AB1954" i="2"/>
  <c r="AC1954" i="2"/>
  <c r="AD1954" i="2"/>
  <c r="AE1954" i="2"/>
  <c r="AF1954" i="2"/>
  <c r="AG1954" i="2"/>
  <c r="AH1954" i="2"/>
  <c r="AI1954" i="2"/>
  <c r="O1955" i="2"/>
  <c r="O1956" i="2"/>
  <c r="P1956" i="2"/>
  <c r="Q1956" i="2"/>
  <c r="R1956" i="2"/>
  <c r="S1956" i="2"/>
  <c r="T1956" i="2"/>
  <c r="U1956" i="2"/>
  <c r="V1956" i="2"/>
  <c r="W1956" i="2"/>
  <c r="X1956" i="2"/>
  <c r="Y1956" i="2"/>
  <c r="Z1956" i="2"/>
  <c r="AA1956" i="2"/>
  <c r="AB1956" i="2"/>
  <c r="AC1956" i="2"/>
  <c r="AD1956" i="2"/>
  <c r="AE1956" i="2"/>
  <c r="AF1956" i="2"/>
  <c r="AG1956" i="2"/>
  <c r="AH1956" i="2"/>
  <c r="AI1956" i="2"/>
  <c r="O1957" i="2"/>
  <c r="O1958" i="2"/>
  <c r="P1958" i="2"/>
  <c r="Q1958" i="2"/>
  <c r="R1958" i="2"/>
  <c r="S1958" i="2"/>
  <c r="T1958" i="2"/>
  <c r="U1958" i="2"/>
  <c r="V1958" i="2"/>
  <c r="W1958" i="2"/>
  <c r="X1958" i="2"/>
  <c r="Y1958" i="2"/>
  <c r="Z1958" i="2"/>
  <c r="AA1958" i="2"/>
  <c r="AB1958" i="2"/>
  <c r="AC1958" i="2"/>
  <c r="AD1958" i="2"/>
  <c r="AE1958" i="2"/>
  <c r="AF1958" i="2"/>
  <c r="AG1958" i="2"/>
  <c r="AH1958" i="2"/>
  <c r="AI1958" i="2"/>
  <c r="O1959" i="2"/>
  <c r="O1960" i="2"/>
  <c r="P1960" i="2"/>
  <c r="Q1960" i="2"/>
  <c r="R1960" i="2"/>
  <c r="S1960" i="2"/>
  <c r="T1960" i="2"/>
  <c r="U1960" i="2"/>
  <c r="V1960" i="2"/>
  <c r="W1960" i="2"/>
  <c r="X1960" i="2"/>
  <c r="Y1960" i="2"/>
  <c r="Z1960" i="2"/>
  <c r="AA1960" i="2"/>
  <c r="AB1960" i="2"/>
  <c r="AC1960" i="2"/>
  <c r="AD1960" i="2"/>
  <c r="AE1960" i="2"/>
  <c r="AF1960" i="2"/>
  <c r="AG1960" i="2"/>
  <c r="AH1960" i="2"/>
  <c r="AI1960" i="2"/>
  <c r="O1961" i="2"/>
  <c r="O1962" i="2"/>
  <c r="P1962" i="2"/>
  <c r="Q1962" i="2"/>
  <c r="R1962" i="2"/>
  <c r="S1962" i="2"/>
  <c r="T1962" i="2"/>
  <c r="U1962" i="2"/>
  <c r="V1962" i="2"/>
  <c r="W1962" i="2"/>
  <c r="X1962" i="2"/>
  <c r="Y1962" i="2"/>
  <c r="Z1962" i="2"/>
  <c r="AA1962" i="2"/>
  <c r="AB1962" i="2"/>
  <c r="AC1962" i="2"/>
  <c r="AD1962" i="2"/>
  <c r="AE1962" i="2"/>
  <c r="AF1962" i="2"/>
  <c r="AG1962" i="2"/>
  <c r="AH1962" i="2"/>
  <c r="AI1962" i="2"/>
  <c r="O1963" i="2"/>
  <c r="O1964" i="2"/>
  <c r="P1964" i="2"/>
  <c r="Q1964" i="2"/>
  <c r="R1964" i="2"/>
  <c r="S1964" i="2"/>
  <c r="T1964" i="2"/>
  <c r="U1964" i="2"/>
  <c r="V1964" i="2"/>
  <c r="W1964" i="2"/>
  <c r="X1964" i="2"/>
  <c r="Y1964" i="2"/>
  <c r="Z1964" i="2"/>
  <c r="AA1964" i="2"/>
  <c r="AB1964" i="2"/>
  <c r="AC1964" i="2"/>
  <c r="AD1964" i="2"/>
  <c r="AE1964" i="2"/>
  <c r="AF1964" i="2"/>
  <c r="AG1964" i="2"/>
  <c r="AH1964" i="2"/>
  <c r="AI1964" i="2"/>
  <c r="O1965" i="2"/>
  <c r="P1972" i="2"/>
  <c r="P1974" i="2" s="1"/>
  <c r="Q1972" i="2"/>
  <c r="Q1974" i="2" s="1"/>
  <c r="Q1976" i="2" s="1"/>
  <c r="R1972" i="2"/>
  <c r="R1974" i="2" s="1"/>
  <c r="S1972" i="2"/>
  <c r="S1974" i="2" s="1"/>
  <c r="S1976" i="2" s="1"/>
  <c r="S1978" i="2" s="1"/>
  <c r="S1980" i="2" s="1"/>
  <c r="S1982" i="2" s="1"/>
  <c r="S1984" i="2" s="1"/>
  <c r="S1986" i="2" s="1"/>
  <c r="T1972" i="2"/>
  <c r="T1974" i="2" s="1"/>
  <c r="T1976" i="2" s="1"/>
  <c r="T1978" i="2" s="1"/>
  <c r="T1980" i="2" s="1"/>
  <c r="T1982" i="2" s="1"/>
  <c r="T1984" i="2" s="1"/>
  <c r="T1986" i="2" s="1"/>
  <c r="U1972" i="2"/>
  <c r="U1974" i="2" s="1"/>
  <c r="U1976" i="2" s="1"/>
  <c r="U1978" i="2" s="1"/>
  <c r="U1980" i="2" s="1"/>
  <c r="U1982" i="2" s="1"/>
  <c r="U1984" i="2" s="1"/>
  <c r="U1986" i="2" s="1"/>
  <c r="V1972" i="2"/>
  <c r="V1974" i="2" s="1"/>
  <c r="W1972" i="2"/>
  <c r="W1974" i="2" s="1"/>
  <c r="W1976" i="2" s="1"/>
  <c r="W1978" i="2" s="1"/>
  <c r="W1980" i="2" s="1"/>
  <c r="W1982" i="2" s="1"/>
  <c r="W1984" i="2" s="1"/>
  <c r="W1986" i="2" s="1"/>
  <c r="X1972" i="2"/>
  <c r="X1974" i="2" s="1"/>
  <c r="X1976" i="2" s="1"/>
  <c r="X1978" i="2" s="1"/>
  <c r="X1980" i="2" s="1"/>
  <c r="X1982" i="2" s="1"/>
  <c r="X1984" i="2" s="1"/>
  <c r="X1986" i="2" s="1"/>
  <c r="Y1972" i="2"/>
  <c r="Y1974" i="2" s="1"/>
  <c r="Y1976" i="2" s="1"/>
  <c r="Y1978" i="2" s="1"/>
  <c r="Y1980" i="2" s="1"/>
  <c r="Y1982" i="2" s="1"/>
  <c r="Y1984" i="2" s="1"/>
  <c r="Y1986" i="2" s="1"/>
  <c r="Z1972" i="2"/>
  <c r="Z1974" i="2" s="1"/>
  <c r="Z1976" i="2" s="1"/>
  <c r="Z1978" i="2" s="1"/>
  <c r="Z1980" i="2" s="1"/>
  <c r="Z1982" i="2" s="1"/>
  <c r="Z1984" i="2" s="1"/>
  <c r="Z1986" i="2" s="1"/>
  <c r="AA1972" i="2"/>
  <c r="AA1974" i="2" s="1"/>
  <c r="AA1976" i="2" s="1"/>
  <c r="AA1978" i="2" s="1"/>
  <c r="AA1980" i="2" s="1"/>
  <c r="AA1982" i="2" s="1"/>
  <c r="AA1984" i="2" s="1"/>
  <c r="AA1986" i="2" s="1"/>
  <c r="AB1972" i="2"/>
  <c r="AB1974" i="2" s="1"/>
  <c r="AB1976" i="2" s="1"/>
  <c r="AB1978" i="2" s="1"/>
  <c r="AB1980" i="2" s="1"/>
  <c r="AB1982" i="2" s="1"/>
  <c r="AB1984" i="2" s="1"/>
  <c r="AB1986" i="2" s="1"/>
  <c r="AC1972" i="2"/>
  <c r="AC1974" i="2" s="1"/>
  <c r="AC1976" i="2" s="1"/>
  <c r="AC1978" i="2" s="1"/>
  <c r="AC1980" i="2" s="1"/>
  <c r="AC1982" i="2" s="1"/>
  <c r="AC1984" i="2" s="1"/>
  <c r="AC1986" i="2" s="1"/>
  <c r="AD1972" i="2"/>
  <c r="AD1974" i="2" s="1"/>
  <c r="AD1976" i="2" s="1"/>
  <c r="AD1978" i="2" s="1"/>
  <c r="AD1980" i="2" s="1"/>
  <c r="AD1982" i="2" s="1"/>
  <c r="AD1984" i="2" s="1"/>
  <c r="AD1986" i="2" s="1"/>
  <c r="AE1972" i="2"/>
  <c r="AE1974" i="2" s="1"/>
  <c r="AE1976" i="2" s="1"/>
  <c r="AE1978" i="2" s="1"/>
  <c r="AE1980" i="2" s="1"/>
  <c r="AE1982" i="2" s="1"/>
  <c r="AE1984" i="2" s="1"/>
  <c r="AE1986" i="2" s="1"/>
  <c r="AF1972" i="2"/>
  <c r="AF1974" i="2" s="1"/>
  <c r="AF1976" i="2" s="1"/>
  <c r="AF1978" i="2" s="1"/>
  <c r="AF1980" i="2" s="1"/>
  <c r="AF1982" i="2" s="1"/>
  <c r="AF1984" i="2" s="1"/>
  <c r="AF1986" i="2" s="1"/>
  <c r="AG1972" i="2"/>
  <c r="AG1974" i="2" s="1"/>
  <c r="AG1976" i="2" s="1"/>
  <c r="AG1978" i="2" s="1"/>
  <c r="AG1980" i="2" s="1"/>
  <c r="AG1982" i="2" s="1"/>
  <c r="AG1984" i="2" s="1"/>
  <c r="AG1986" i="2" s="1"/>
  <c r="AH1972" i="2"/>
  <c r="AH1974" i="2" s="1"/>
  <c r="AH1976" i="2" s="1"/>
  <c r="AH1978" i="2" s="1"/>
  <c r="AH1980" i="2" s="1"/>
  <c r="AH1982" i="2" s="1"/>
  <c r="AH1984" i="2" s="1"/>
  <c r="AH1986" i="2" s="1"/>
  <c r="AI1972" i="2"/>
  <c r="AI1974" i="2" s="1"/>
  <c r="AI1976" i="2" s="1"/>
  <c r="AI1978" i="2" s="1"/>
  <c r="AI1980" i="2" s="1"/>
  <c r="AI1982" i="2" s="1"/>
  <c r="AI1984" i="2" s="1"/>
  <c r="AI1986" i="2" s="1"/>
  <c r="P1973" i="2"/>
  <c r="Q1973" i="2"/>
  <c r="R1973" i="2"/>
  <c r="S1973" i="2"/>
  <c r="T1973" i="2"/>
  <c r="U1973" i="2"/>
  <c r="V1973" i="2"/>
  <c r="W1973" i="2"/>
  <c r="X1973" i="2"/>
  <c r="Y1973" i="2"/>
  <c r="Z1973" i="2"/>
  <c r="AA1973" i="2"/>
  <c r="AB1973" i="2"/>
  <c r="AC1973" i="2"/>
  <c r="AD1973" i="2"/>
  <c r="AE1973" i="2"/>
  <c r="AF1973" i="2"/>
  <c r="AG1973" i="2"/>
  <c r="AH1973" i="2"/>
  <c r="AI1973" i="2"/>
  <c r="J1974" i="2"/>
  <c r="O1975" i="2"/>
  <c r="P1975" i="2"/>
  <c r="Q1975" i="2"/>
  <c r="R1975" i="2"/>
  <c r="S1975" i="2"/>
  <c r="T1975" i="2"/>
  <c r="U1975" i="2"/>
  <c r="V1975" i="2"/>
  <c r="W1975" i="2"/>
  <c r="X1975" i="2"/>
  <c r="Y1975" i="2"/>
  <c r="Z1975" i="2"/>
  <c r="AA1975" i="2"/>
  <c r="AB1975" i="2"/>
  <c r="AC1975" i="2"/>
  <c r="AD1975" i="2"/>
  <c r="AE1975" i="2"/>
  <c r="AF1975" i="2"/>
  <c r="AG1975" i="2"/>
  <c r="AH1975" i="2"/>
  <c r="AI1975" i="2"/>
  <c r="O1976" i="2"/>
  <c r="O1977" i="2"/>
  <c r="P1977" i="2"/>
  <c r="Q1977" i="2"/>
  <c r="R1977" i="2"/>
  <c r="S1977" i="2"/>
  <c r="T1977" i="2"/>
  <c r="U1977" i="2"/>
  <c r="V1977" i="2"/>
  <c r="W1977" i="2"/>
  <c r="X1977" i="2"/>
  <c r="Y1977" i="2"/>
  <c r="Z1977" i="2"/>
  <c r="AA1977" i="2"/>
  <c r="AB1977" i="2"/>
  <c r="AC1977" i="2"/>
  <c r="AD1977" i="2"/>
  <c r="AE1977" i="2"/>
  <c r="AF1977" i="2"/>
  <c r="AG1977" i="2"/>
  <c r="AH1977" i="2"/>
  <c r="AI1977" i="2"/>
  <c r="O1978" i="2"/>
  <c r="Q1978" i="2"/>
  <c r="Q1980" i="2" s="1"/>
  <c r="Q1982" i="2" s="1"/>
  <c r="Q1984" i="2" s="1"/>
  <c r="Q1986" i="2" s="1"/>
  <c r="O1979" i="2"/>
  <c r="P1979" i="2"/>
  <c r="Q1979" i="2"/>
  <c r="R1979" i="2"/>
  <c r="S1979" i="2"/>
  <c r="T1979" i="2"/>
  <c r="U1979" i="2"/>
  <c r="V1979" i="2"/>
  <c r="W1979" i="2"/>
  <c r="X1979" i="2"/>
  <c r="Y1979" i="2"/>
  <c r="Z1979" i="2"/>
  <c r="AA1979" i="2"/>
  <c r="AB1979" i="2"/>
  <c r="AC1979" i="2"/>
  <c r="AD1979" i="2"/>
  <c r="AE1979" i="2"/>
  <c r="AF1979" i="2"/>
  <c r="AG1979" i="2"/>
  <c r="AH1979" i="2"/>
  <c r="AI1979" i="2"/>
  <c r="O1980" i="2"/>
  <c r="O1981" i="2"/>
  <c r="P1981" i="2"/>
  <c r="Q1981" i="2"/>
  <c r="R1981" i="2"/>
  <c r="S1981" i="2"/>
  <c r="T1981" i="2"/>
  <c r="U1981" i="2"/>
  <c r="V1981" i="2"/>
  <c r="W1981" i="2"/>
  <c r="X1981" i="2"/>
  <c r="Y1981" i="2"/>
  <c r="Z1981" i="2"/>
  <c r="AA1981" i="2"/>
  <c r="AB1981" i="2"/>
  <c r="AC1981" i="2"/>
  <c r="AD1981" i="2"/>
  <c r="AE1981" i="2"/>
  <c r="AF1981" i="2"/>
  <c r="AG1981" i="2"/>
  <c r="AH1981" i="2"/>
  <c r="AI1981" i="2"/>
  <c r="O1982" i="2"/>
  <c r="O1983" i="2"/>
  <c r="P1983" i="2"/>
  <c r="Q1983" i="2"/>
  <c r="R1983" i="2"/>
  <c r="S1983" i="2"/>
  <c r="T1983" i="2"/>
  <c r="U1983" i="2"/>
  <c r="V1983" i="2"/>
  <c r="W1983" i="2"/>
  <c r="X1983" i="2"/>
  <c r="Y1983" i="2"/>
  <c r="Z1983" i="2"/>
  <c r="AA1983" i="2"/>
  <c r="AB1983" i="2"/>
  <c r="AC1983" i="2"/>
  <c r="AD1983" i="2"/>
  <c r="AE1983" i="2"/>
  <c r="AF1983" i="2"/>
  <c r="AG1983" i="2"/>
  <c r="AH1983" i="2"/>
  <c r="AI1983" i="2"/>
  <c r="O1984" i="2"/>
  <c r="O1985" i="2"/>
  <c r="P1985" i="2"/>
  <c r="Q1985" i="2"/>
  <c r="R1985" i="2"/>
  <c r="S1985" i="2"/>
  <c r="T1985" i="2"/>
  <c r="U1985" i="2"/>
  <c r="V1985" i="2"/>
  <c r="W1985" i="2"/>
  <c r="X1985" i="2"/>
  <c r="Y1985" i="2"/>
  <c r="Z1985" i="2"/>
  <c r="AA1985" i="2"/>
  <c r="AB1985" i="2"/>
  <c r="AC1985" i="2"/>
  <c r="AD1985" i="2"/>
  <c r="AE1985" i="2"/>
  <c r="AF1985" i="2"/>
  <c r="AG1985" i="2"/>
  <c r="AH1985" i="2"/>
  <c r="AI1985" i="2"/>
  <c r="O1986" i="2"/>
  <c r="P1993" i="2"/>
  <c r="P1995" i="2" s="1"/>
  <c r="Q1993" i="2"/>
  <c r="R1993" i="2"/>
  <c r="S1993" i="2"/>
  <c r="S1995" i="2" s="1"/>
  <c r="S1997" i="2" s="1"/>
  <c r="S1999" i="2" s="1"/>
  <c r="S2001" i="2" s="1"/>
  <c r="S2003" i="2" s="1"/>
  <c r="S2005" i="2" s="1"/>
  <c r="S2007" i="2" s="1"/>
  <c r="T1993" i="2"/>
  <c r="T1995" i="2" s="1"/>
  <c r="T1997" i="2" s="1"/>
  <c r="T1999" i="2" s="1"/>
  <c r="T2001" i="2" s="1"/>
  <c r="T2003" i="2" s="1"/>
  <c r="T2005" i="2" s="1"/>
  <c r="T2007" i="2" s="1"/>
  <c r="U1993" i="2"/>
  <c r="U1995" i="2" s="1"/>
  <c r="U1997" i="2" s="1"/>
  <c r="U1999" i="2" s="1"/>
  <c r="U2001" i="2" s="1"/>
  <c r="U2003" i="2" s="1"/>
  <c r="U2005" i="2" s="1"/>
  <c r="U2007" i="2" s="1"/>
  <c r="V1993" i="2"/>
  <c r="V1995" i="2" s="1"/>
  <c r="W1993" i="2"/>
  <c r="W1995" i="2" s="1"/>
  <c r="W1997" i="2" s="1"/>
  <c r="W1999" i="2" s="1"/>
  <c r="W2001" i="2" s="1"/>
  <c r="W2003" i="2" s="1"/>
  <c r="W2005" i="2" s="1"/>
  <c r="W2007" i="2" s="1"/>
  <c r="X1993" i="2"/>
  <c r="X1995" i="2" s="1"/>
  <c r="X1997" i="2" s="1"/>
  <c r="X1999" i="2" s="1"/>
  <c r="X2001" i="2" s="1"/>
  <c r="X2003" i="2" s="1"/>
  <c r="X2005" i="2" s="1"/>
  <c r="X2007" i="2" s="1"/>
  <c r="Y1993" i="2"/>
  <c r="Y1995" i="2" s="1"/>
  <c r="Y1997" i="2" s="1"/>
  <c r="Y1999" i="2" s="1"/>
  <c r="Y2001" i="2" s="1"/>
  <c r="Y2003" i="2" s="1"/>
  <c r="Y2005" i="2" s="1"/>
  <c r="Y2007" i="2" s="1"/>
  <c r="Z1993" i="2"/>
  <c r="Z1995" i="2" s="1"/>
  <c r="Z1997" i="2" s="1"/>
  <c r="Z1999" i="2" s="1"/>
  <c r="Z2001" i="2" s="1"/>
  <c r="Z2003" i="2" s="1"/>
  <c r="Z2005" i="2" s="1"/>
  <c r="Z2007" i="2" s="1"/>
  <c r="AA1993" i="2"/>
  <c r="AA1995" i="2" s="1"/>
  <c r="AA1997" i="2" s="1"/>
  <c r="AA1999" i="2" s="1"/>
  <c r="AA2001" i="2" s="1"/>
  <c r="AA2003" i="2" s="1"/>
  <c r="AA2005" i="2" s="1"/>
  <c r="AA2007" i="2" s="1"/>
  <c r="AB1993" i="2"/>
  <c r="AB1995" i="2" s="1"/>
  <c r="AB1997" i="2" s="1"/>
  <c r="AB1999" i="2" s="1"/>
  <c r="AB2001" i="2" s="1"/>
  <c r="AB2003" i="2" s="1"/>
  <c r="AB2005" i="2" s="1"/>
  <c r="AB2007" i="2" s="1"/>
  <c r="AC1993" i="2"/>
  <c r="AC1995" i="2" s="1"/>
  <c r="AC1997" i="2" s="1"/>
  <c r="AC1999" i="2" s="1"/>
  <c r="AC2001" i="2" s="1"/>
  <c r="AC2003" i="2" s="1"/>
  <c r="AC2005" i="2" s="1"/>
  <c r="AC2007" i="2" s="1"/>
  <c r="AD1993" i="2"/>
  <c r="AD1995" i="2" s="1"/>
  <c r="AD1997" i="2" s="1"/>
  <c r="AD1999" i="2" s="1"/>
  <c r="AD2001" i="2" s="1"/>
  <c r="AD2003" i="2" s="1"/>
  <c r="AD2005" i="2" s="1"/>
  <c r="AD2007" i="2" s="1"/>
  <c r="AE1993" i="2"/>
  <c r="AE1995" i="2" s="1"/>
  <c r="AE1997" i="2" s="1"/>
  <c r="AE1999" i="2" s="1"/>
  <c r="AE2001" i="2" s="1"/>
  <c r="AE2003" i="2" s="1"/>
  <c r="AE2005" i="2" s="1"/>
  <c r="AE2007" i="2" s="1"/>
  <c r="AF1993" i="2"/>
  <c r="AF1995" i="2" s="1"/>
  <c r="AF1997" i="2" s="1"/>
  <c r="AF1999" i="2" s="1"/>
  <c r="AF2001" i="2" s="1"/>
  <c r="AF2003" i="2" s="1"/>
  <c r="AF2005" i="2" s="1"/>
  <c r="AF2007" i="2" s="1"/>
  <c r="AG1993" i="2"/>
  <c r="AG1995" i="2" s="1"/>
  <c r="AG1997" i="2" s="1"/>
  <c r="AG1999" i="2" s="1"/>
  <c r="AG2001" i="2" s="1"/>
  <c r="AG2003" i="2" s="1"/>
  <c r="AG2005" i="2" s="1"/>
  <c r="AG2007" i="2" s="1"/>
  <c r="AH1993" i="2"/>
  <c r="AH1995" i="2" s="1"/>
  <c r="AH1997" i="2" s="1"/>
  <c r="AH1999" i="2" s="1"/>
  <c r="AH2001" i="2" s="1"/>
  <c r="AH2003" i="2" s="1"/>
  <c r="AH2005" i="2" s="1"/>
  <c r="AH2007" i="2" s="1"/>
  <c r="AI1993" i="2"/>
  <c r="AI1995" i="2" s="1"/>
  <c r="AI1997" i="2" s="1"/>
  <c r="AI1999" i="2" s="1"/>
  <c r="AI2001" i="2" s="1"/>
  <c r="AI2003" i="2" s="1"/>
  <c r="AI2005" i="2" s="1"/>
  <c r="AI2007" i="2" s="1"/>
  <c r="P1994" i="2"/>
  <c r="Q1994" i="2"/>
  <c r="R1994" i="2"/>
  <c r="S1994" i="2"/>
  <c r="T1994" i="2"/>
  <c r="U1994" i="2"/>
  <c r="V1994" i="2"/>
  <c r="W1994" i="2"/>
  <c r="X1994" i="2"/>
  <c r="Y1994" i="2"/>
  <c r="Z1994" i="2"/>
  <c r="AA1994" i="2"/>
  <c r="AB1994" i="2"/>
  <c r="AC1994" i="2"/>
  <c r="AD1994" i="2"/>
  <c r="AE1994" i="2"/>
  <c r="AF1994" i="2"/>
  <c r="AG1994" i="2"/>
  <c r="AH1994" i="2"/>
  <c r="AI1994" i="2"/>
  <c r="J1995" i="2"/>
  <c r="Q1995" i="2"/>
  <c r="Q1997" i="2" s="1"/>
  <c r="Q1999" i="2" s="1"/>
  <c r="Q2001" i="2" s="1"/>
  <c r="Q2003" i="2" s="1"/>
  <c r="Q2005" i="2" s="1"/>
  <c r="Q2007" i="2" s="1"/>
  <c r="R1995" i="2"/>
  <c r="R1997" i="2" s="1"/>
  <c r="R1999" i="2" s="1"/>
  <c r="R2001" i="2" s="1"/>
  <c r="R2003" i="2" s="1"/>
  <c r="R2005" i="2" s="1"/>
  <c r="R2007" i="2" s="1"/>
  <c r="O1996" i="2"/>
  <c r="P1996" i="2"/>
  <c r="Q1996" i="2"/>
  <c r="R1996" i="2"/>
  <c r="S1996" i="2"/>
  <c r="T1996" i="2"/>
  <c r="U1996" i="2"/>
  <c r="V1996" i="2"/>
  <c r="W1996" i="2"/>
  <c r="X1996" i="2"/>
  <c r="Y1996" i="2"/>
  <c r="Z1996" i="2"/>
  <c r="AA1996" i="2"/>
  <c r="AB1996" i="2"/>
  <c r="AC1996" i="2"/>
  <c r="AD1996" i="2"/>
  <c r="AE1996" i="2"/>
  <c r="AF1996" i="2"/>
  <c r="AG1996" i="2"/>
  <c r="AH1996" i="2"/>
  <c r="AI1996" i="2"/>
  <c r="O1997" i="2"/>
  <c r="O1998" i="2"/>
  <c r="P1998" i="2"/>
  <c r="Q1998" i="2"/>
  <c r="R1998" i="2"/>
  <c r="S1998" i="2"/>
  <c r="T1998" i="2"/>
  <c r="U1998" i="2"/>
  <c r="V1998" i="2"/>
  <c r="W1998" i="2"/>
  <c r="X1998" i="2"/>
  <c r="Y1998" i="2"/>
  <c r="Z1998" i="2"/>
  <c r="AA1998" i="2"/>
  <c r="AB1998" i="2"/>
  <c r="AC1998" i="2"/>
  <c r="AD1998" i="2"/>
  <c r="AE1998" i="2"/>
  <c r="AF1998" i="2"/>
  <c r="AG1998" i="2"/>
  <c r="AH1998" i="2"/>
  <c r="AI1998" i="2"/>
  <c r="O1999" i="2"/>
  <c r="O2000" i="2"/>
  <c r="P2000" i="2"/>
  <c r="Q2000" i="2"/>
  <c r="R2000" i="2"/>
  <c r="S2000" i="2"/>
  <c r="T2000" i="2"/>
  <c r="U2000" i="2"/>
  <c r="V2000" i="2"/>
  <c r="W2000" i="2"/>
  <c r="X2000" i="2"/>
  <c r="Y2000" i="2"/>
  <c r="Z2000" i="2"/>
  <c r="AA2000" i="2"/>
  <c r="AB2000" i="2"/>
  <c r="AC2000" i="2"/>
  <c r="AD2000" i="2"/>
  <c r="AE2000" i="2"/>
  <c r="AF2000" i="2"/>
  <c r="AG2000" i="2"/>
  <c r="AH2000" i="2"/>
  <c r="AI2000" i="2"/>
  <c r="O2001" i="2"/>
  <c r="O2002" i="2"/>
  <c r="P2002" i="2"/>
  <c r="Q2002" i="2"/>
  <c r="R2002" i="2"/>
  <c r="S2002" i="2"/>
  <c r="T2002" i="2"/>
  <c r="U2002" i="2"/>
  <c r="V2002" i="2"/>
  <c r="W2002" i="2"/>
  <c r="X2002" i="2"/>
  <c r="Y2002" i="2"/>
  <c r="Z2002" i="2"/>
  <c r="AA2002" i="2"/>
  <c r="AB2002" i="2"/>
  <c r="AC2002" i="2"/>
  <c r="AD2002" i="2"/>
  <c r="AE2002" i="2"/>
  <c r="AF2002" i="2"/>
  <c r="AG2002" i="2"/>
  <c r="AH2002" i="2"/>
  <c r="AI2002" i="2"/>
  <c r="O2003" i="2"/>
  <c r="O2004" i="2"/>
  <c r="P2004" i="2"/>
  <c r="Q2004" i="2"/>
  <c r="R2004" i="2"/>
  <c r="S2004" i="2"/>
  <c r="T2004" i="2"/>
  <c r="U2004" i="2"/>
  <c r="V2004" i="2"/>
  <c r="W2004" i="2"/>
  <c r="X2004" i="2"/>
  <c r="Y2004" i="2"/>
  <c r="Z2004" i="2"/>
  <c r="AA2004" i="2"/>
  <c r="AB2004" i="2"/>
  <c r="AC2004" i="2"/>
  <c r="AD2004" i="2"/>
  <c r="AE2004" i="2"/>
  <c r="AF2004" i="2"/>
  <c r="AG2004" i="2"/>
  <c r="AH2004" i="2"/>
  <c r="AI2004" i="2"/>
  <c r="O2005" i="2"/>
  <c r="O2006" i="2"/>
  <c r="P2006" i="2"/>
  <c r="Q2006" i="2"/>
  <c r="R2006" i="2"/>
  <c r="S2006" i="2"/>
  <c r="T2006" i="2"/>
  <c r="U2006" i="2"/>
  <c r="V2006" i="2"/>
  <c r="W2006" i="2"/>
  <c r="X2006" i="2"/>
  <c r="Y2006" i="2"/>
  <c r="Z2006" i="2"/>
  <c r="AA2006" i="2"/>
  <c r="AB2006" i="2"/>
  <c r="AC2006" i="2"/>
  <c r="AD2006" i="2"/>
  <c r="AE2006" i="2"/>
  <c r="AF2006" i="2"/>
  <c r="AG2006" i="2"/>
  <c r="AH2006" i="2"/>
  <c r="AI2006" i="2"/>
  <c r="O2007" i="2"/>
  <c r="P2014" i="2"/>
  <c r="P2016" i="2" s="1"/>
  <c r="P2018" i="2" s="1"/>
  <c r="Q2014" i="2"/>
  <c r="Q2016" i="2" s="1"/>
  <c r="R2014" i="2"/>
  <c r="R2016" i="2" s="1"/>
  <c r="R2018" i="2" s="1"/>
  <c r="R2020" i="2" s="1"/>
  <c r="R2022" i="2" s="1"/>
  <c r="R2024" i="2" s="1"/>
  <c r="R2026" i="2" s="1"/>
  <c r="R2028" i="2" s="1"/>
  <c r="S2014" i="2"/>
  <c r="S2016" i="2" s="1"/>
  <c r="S2018" i="2" s="1"/>
  <c r="S2020" i="2" s="1"/>
  <c r="S2022" i="2" s="1"/>
  <c r="S2024" i="2" s="1"/>
  <c r="S2026" i="2" s="1"/>
  <c r="S2028" i="2" s="1"/>
  <c r="T2014" i="2"/>
  <c r="T2016" i="2" s="1"/>
  <c r="T2018" i="2" s="1"/>
  <c r="T2020" i="2" s="1"/>
  <c r="T2022" i="2" s="1"/>
  <c r="T2024" i="2" s="1"/>
  <c r="T2026" i="2" s="1"/>
  <c r="T2028" i="2" s="1"/>
  <c r="U2014" i="2"/>
  <c r="U2016" i="2" s="1"/>
  <c r="U2018" i="2" s="1"/>
  <c r="U2020" i="2" s="1"/>
  <c r="U2022" i="2" s="1"/>
  <c r="U2024" i="2" s="1"/>
  <c r="U2026" i="2" s="1"/>
  <c r="U2028" i="2" s="1"/>
  <c r="V2014" i="2"/>
  <c r="V2016" i="2" s="1"/>
  <c r="V2018" i="2" s="1"/>
  <c r="V2020" i="2" s="1"/>
  <c r="V2022" i="2" s="1"/>
  <c r="V2024" i="2" s="1"/>
  <c r="V2026" i="2" s="1"/>
  <c r="V2028" i="2" s="1"/>
  <c r="W2014" i="2"/>
  <c r="W2016" i="2" s="1"/>
  <c r="W2018" i="2" s="1"/>
  <c r="W2020" i="2" s="1"/>
  <c r="W2022" i="2" s="1"/>
  <c r="W2024" i="2" s="1"/>
  <c r="W2026" i="2" s="1"/>
  <c r="W2028" i="2" s="1"/>
  <c r="X2014" i="2"/>
  <c r="X2016" i="2" s="1"/>
  <c r="X2018" i="2" s="1"/>
  <c r="X2020" i="2" s="1"/>
  <c r="X2022" i="2" s="1"/>
  <c r="X2024" i="2" s="1"/>
  <c r="X2026" i="2" s="1"/>
  <c r="X2028" i="2" s="1"/>
  <c r="Y2014" i="2"/>
  <c r="Y2016" i="2" s="1"/>
  <c r="Y2018" i="2" s="1"/>
  <c r="Y2020" i="2" s="1"/>
  <c r="Y2022" i="2" s="1"/>
  <c r="Y2024" i="2" s="1"/>
  <c r="Y2026" i="2" s="1"/>
  <c r="Y2028" i="2" s="1"/>
  <c r="Z2014" i="2"/>
  <c r="Z2016" i="2" s="1"/>
  <c r="Z2018" i="2" s="1"/>
  <c r="Z2020" i="2" s="1"/>
  <c r="Z2022" i="2" s="1"/>
  <c r="Z2024" i="2" s="1"/>
  <c r="Z2026" i="2" s="1"/>
  <c r="Z2028" i="2" s="1"/>
  <c r="AA2014" i="2"/>
  <c r="AA2016" i="2" s="1"/>
  <c r="AA2018" i="2" s="1"/>
  <c r="AA2020" i="2" s="1"/>
  <c r="AA2022" i="2" s="1"/>
  <c r="AA2024" i="2" s="1"/>
  <c r="AA2026" i="2" s="1"/>
  <c r="AA2028" i="2" s="1"/>
  <c r="AB2014" i="2"/>
  <c r="AB2016" i="2" s="1"/>
  <c r="AB2018" i="2" s="1"/>
  <c r="AB2020" i="2" s="1"/>
  <c r="AB2022" i="2" s="1"/>
  <c r="AB2024" i="2" s="1"/>
  <c r="AB2026" i="2" s="1"/>
  <c r="AB2028" i="2" s="1"/>
  <c r="AC2014" i="2"/>
  <c r="AC2016" i="2" s="1"/>
  <c r="AC2018" i="2" s="1"/>
  <c r="AC2020" i="2" s="1"/>
  <c r="AC2022" i="2" s="1"/>
  <c r="AC2024" i="2" s="1"/>
  <c r="AC2026" i="2" s="1"/>
  <c r="AC2028" i="2" s="1"/>
  <c r="AD2014" i="2"/>
  <c r="AD2016" i="2" s="1"/>
  <c r="AD2018" i="2" s="1"/>
  <c r="AD2020" i="2" s="1"/>
  <c r="AD2022" i="2" s="1"/>
  <c r="AD2024" i="2" s="1"/>
  <c r="AD2026" i="2" s="1"/>
  <c r="AD2028" i="2" s="1"/>
  <c r="AE2014" i="2"/>
  <c r="AE2016" i="2" s="1"/>
  <c r="AE2018" i="2" s="1"/>
  <c r="AE2020" i="2" s="1"/>
  <c r="AE2022" i="2" s="1"/>
  <c r="AE2024" i="2" s="1"/>
  <c r="AE2026" i="2" s="1"/>
  <c r="AE2028" i="2" s="1"/>
  <c r="AF2014" i="2"/>
  <c r="AF2016" i="2" s="1"/>
  <c r="AF2018" i="2" s="1"/>
  <c r="AF2020" i="2" s="1"/>
  <c r="AF2022" i="2" s="1"/>
  <c r="AF2024" i="2" s="1"/>
  <c r="AF2026" i="2" s="1"/>
  <c r="AF2028" i="2" s="1"/>
  <c r="AG2014" i="2"/>
  <c r="AG2016" i="2" s="1"/>
  <c r="AG2018" i="2" s="1"/>
  <c r="AG2020" i="2" s="1"/>
  <c r="AG2022" i="2" s="1"/>
  <c r="AG2024" i="2" s="1"/>
  <c r="AG2026" i="2" s="1"/>
  <c r="AG2028" i="2" s="1"/>
  <c r="AH2014" i="2"/>
  <c r="AH2016" i="2" s="1"/>
  <c r="AH2018" i="2" s="1"/>
  <c r="AH2020" i="2" s="1"/>
  <c r="AH2022" i="2" s="1"/>
  <c r="AH2024" i="2" s="1"/>
  <c r="AH2026" i="2" s="1"/>
  <c r="AH2028" i="2" s="1"/>
  <c r="AI2014" i="2"/>
  <c r="AI2016" i="2" s="1"/>
  <c r="AI2018" i="2" s="1"/>
  <c r="AI2020" i="2" s="1"/>
  <c r="AI2022" i="2" s="1"/>
  <c r="AI2024" i="2" s="1"/>
  <c r="AI2026" i="2" s="1"/>
  <c r="AI2028" i="2" s="1"/>
  <c r="P2015" i="2"/>
  <c r="Q2015" i="2"/>
  <c r="R2015" i="2"/>
  <c r="S2015" i="2"/>
  <c r="T2015" i="2"/>
  <c r="U2015" i="2"/>
  <c r="V2015" i="2"/>
  <c r="W2015" i="2"/>
  <c r="X2015" i="2"/>
  <c r="Y2015" i="2"/>
  <c r="Z2015" i="2"/>
  <c r="AA2015" i="2"/>
  <c r="AB2015" i="2"/>
  <c r="AC2015" i="2"/>
  <c r="AD2015" i="2"/>
  <c r="AE2015" i="2"/>
  <c r="AF2015" i="2"/>
  <c r="AG2015" i="2"/>
  <c r="AH2015" i="2"/>
  <c r="AI2015" i="2"/>
  <c r="J2016" i="2"/>
  <c r="O2017" i="2"/>
  <c r="P2017" i="2"/>
  <c r="Q2017" i="2"/>
  <c r="R2017" i="2"/>
  <c r="S2017" i="2"/>
  <c r="T2017" i="2"/>
  <c r="U2017" i="2"/>
  <c r="V2017" i="2"/>
  <c r="W2017" i="2"/>
  <c r="X2017" i="2"/>
  <c r="Y2017" i="2"/>
  <c r="Z2017" i="2"/>
  <c r="AA2017" i="2"/>
  <c r="AB2017" i="2"/>
  <c r="AC2017" i="2"/>
  <c r="AD2017" i="2"/>
  <c r="AE2017" i="2"/>
  <c r="AF2017" i="2"/>
  <c r="AG2017" i="2"/>
  <c r="AH2017" i="2"/>
  <c r="AI2017" i="2"/>
  <c r="O2018" i="2"/>
  <c r="O2019" i="2"/>
  <c r="P2019" i="2"/>
  <c r="Q2019" i="2"/>
  <c r="R2019" i="2"/>
  <c r="S2019" i="2"/>
  <c r="T2019" i="2"/>
  <c r="U2019" i="2"/>
  <c r="V2019" i="2"/>
  <c r="W2019" i="2"/>
  <c r="X2019" i="2"/>
  <c r="Y2019" i="2"/>
  <c r="Z2019" i="2"/>
  <c r="AA2019" i="2"/>
  <c r="AB2019" i="2"/>
  <c r="AC2019" i="2"/>
  <c r="AD2019" i="2"/>
  <c r="AE2019" i="2"/>
  <c r="AF2019" i="2"/>
  <c r="AG2019" i="2"/>
  <c r="AH2019" i="2"/>
  <c r="AI2019" i="2"/>
  <c r="O2020" i="2"/>
  <c r="O2021" i="2"/>
  <c r="P2021" i="2"/>
  <c r="Q2021" i="2"/>
  <c r="R2021" i="2"/>
  <c r="S2021" i="2"/>
  <c r="T2021" i="2"/>
  <c r="U2021" i="2"/>
  <c r="V2021" i="2"/>
  <c r="W2021" i="2"/>
  <c r="X2021" i="2"/>
  <c r="Y2021" i="2"/>
  <c r="Z2021" i="2"/>
  <c r="AA2021" i="2"/>
  <c r="AB2021" i="2"/>
  <c r="AC2021" i="2"/>
  <c r="AD2021" i="2"/>
  <c r="AE2021" i="2"/>
  <c r="AF2021" i="2"/>
  <c r="AG2021" i="2"/>
  <c r="AH2021" i="2"/>
  <c r="AI2021" i="2"/>
  <c r="O2022" i="2"/>
  <c r="O2023" i="2"/>
  <c r="P2023" i="2"/>
  <c r="Q2023" i="2"/>
  <c r="R2023" i="2"/>
  <c r="S2023" i="2"/>
  <c r="T2023" i="2"/>
  <c r="U2023" i="2"/>
  <c r="V2023" i="2"/>
  <c r="W2023" i="2"/>
  <c r="X2023" i="2"/>
  <c r="Y2023" i="2"/>
  <c r="Z2023" i="2"/>
  <c r="AA2023" i="2"/>
  <c r="AB2023" i="2"/>
  <c r="AC2023" i="2"/>
  <c r="AD2023" i="2"/>
  <c r="AE2023" i="2"/>
  <c r="AF2023" i="2"/>
  <c r="AG2023" i="2"/>
  <c r="AH2023" i="2"/>
  <c r="AI2023" i="2"/>
  <c r="O2024" i="2"/>
  <c r="O2025" i="2"/>
  <c r="P2025" i="2"/>
  <c r="Q2025" i="2"/>
  <c r="R2025" i="2"/>
  <c r="S2025" i="2"/>
  <c r="T2025" i="2"/>
  <c r="U2025" i="2"/>
  <c r="V2025" i="2"/>
  <c r="W2025" i="2"/>
  <c r="X2025" i="2"/>
  <c r="Y2025" i="2"/>
  <c r="Z2025" i="2"/>
  <c r="AA2025" i="2"/>
  <c r="AB2025" i="2"/>
  <c r="AC2025" i="2"/>
  <c r="AD2025" i="2"/>
  <c r="AE2025" i="2"/>
  <c r="AF2025" i="2"/>
  <c r="AG2025" i="2"/>
  <c r="AH2025" i="2"/>
  <c r="AI2025" i="2"/>
  <c r="O2026" i="2"/>
  <c r="O2027" i="2"/>
  <c r="P2027" i="2"/>
  <c r="Q2027" i="2"/>
  <c r="R2027" i="2"/>
  <c r="S2027" i="2"/>
  <c r="T2027" i="2"/>
  <c r="U2027" i="2"/>
  <c r="V2027" i="2"/>
  <c r="W2027" i="2"/>
  <c r="X2027" i="2"/>
  <c r="Y2027" i="2"/>
  <c r="Z2027" i="2"/>
  <c r="AA2027" i="2"/>
  <c r="AB2027" i="2"/>
  <c r="AC2027" i="2"/>
  <c r="AD2027" i="2"/>
  <c r="AE2027" i="2"/>
  <c r="AF2027" i="2"/>
  <c r="AG2027" i="2"/>
  <c r="AH2027" i="2"/>
  <c r="AI2027" i="2"/>
  <c r="O2028" i="2"/>
  <c r="P2035" i="2"/>
  <c r="P2037" i="2" s="1"/>
  <c r="Q2035" i="2"/>
  <c r="Q2037" i="2" s="1"/>
  <c r="Q2039" i="2" s="1"/>
  <c r="Q2041" i="2" s="1"/>
  <c r="Q2043" i="2" s="1"/>
  <c r="Q2045" i="2" s="1"/>
  <c r="Q2047" i="2" s="1"/>
  <c r="Q2049" i="2" s="1"/>
  <c r="R2035" i="2"/>
  <c r="R2037" i="2" s="1"/>
  <c r="R2039" i="2" s="1"/>
  <c r="R2041" i="2" s="1"/>
  <c r="R2043" i="2" s="1"/>
  <c r="R2045" i="2" s="1"/>
  <c r="R2047" i="2" s="1"/>
  <c r="R2049" i="2" s="1"/>
  <c r="S2035" i="2"/>
  <c r="S2037" i="2" s="1"/>
  <c r="S2039" i="2" s="1"/>
  <c r="S2041" i="2" s="1"/>
  <c r="S2043" i="2" s="1"/>
  <c r="S2045" i="2" s="1"/>
  <c r="S2047" i="2" s="1"/>
  <c r="S2049" i="2" s="1"/>
  <c r="T2035" i="2"/>
  <c r="T2037" i="2" s="1"/>
  <c r="T2039" i="2" s="1"/>
  <c r="T2041" i="2" s="1"/>
  <c r="T2043" i="2" s="1"/>
  <c r="T2045" i="2" s="1"/>
  <c r="T2047" i="2" s="1"/>
  <c r="T2049" i="2" s="1"/>
  <c r="U2035" i="2"/>
  <c r="U2037" i="2" s="1"/>
  <c r="U2039" i="2" s="1"/>
  <c r="U2041" i="2" s="1"/>
  <c r="U2043" i="2" s="1"/>
  <c r="U2045" i="2" s="1"/>
  <c r="U2047" i="2" s="1"/>
  <c r="U2049" i="2" s="1"/>
  <c r="V2035" i="2"/>
  <c r="V2037" i="2" s="1"/>
  <c r="V2039" i="2" s="1"/>
  <c r="V2041" i="2" s="1"/>
  <c r="V2043" i="2" s="1"/>
  <c r="V2045" i="2" s="1"/>
  <c r="V2047" i="2" s="1"/>
  <c r="V2049" i="2" s="1"/>
  <c r="W2035" i="2"/>
  <c r="W2037" i="2" s="1"/>
  <c r="W2039" i="2" s="1"/>
  <c r="W2041" i="2" s="1"/>
  <c r="W2043" i="2" s="1"/>
  <c r="W2045" i="2" s="1"/>
  <c r="W2047" i="2" s="1"/>
  <c r="W2049" i="2" s="1"/>
  <c r="X2035" i="2"/>
  <c r="X2037" i="2" s="1"/>
  <c r="X2039" i="2" s="1"/>
  <c r="X2041" i="2" s="1"/>
  <c r="X2043" i="2" s="1"/>
  <c r="X2045" i="2" s="1"/>
  <c r="X2047" i="2" s="1"/>
  <c r="X2049" i="2" s="1"/>
  <c r="Y2035" i="2"/>
  <c r="Y2037" i="2" s="1"/>
  <c r="Y2039" i="2" s="1"/>
  <c r="Y2041" i="2" s="1"/>
  <c r="Y2043" i="2" s="1"/>
  <c r="Y2045" i="2" s="1"/>
  <c r="Y2047" i="2" s="1"/>
  <c r="Y2049" i="2" s="1"/>
  <c r="Z2035" i="2"/>
  <c r="Z2037" i="2" s="1"/>
  <c r="Z2039" i="2" s="1"/>
  <c r="Z2041" i="2" s="1"/>
  <c r="Z2043" i="2" s="1"/>
  <c r="Z2045" i="2" s="1"/>
  <c r="Z2047" i="2" s="1"/>
  <c r="Z2049" i="2" s="1"/>
  <c r="AA2035" i="2"/>
  <c r="AA2037" i="2" s="1"/>
  <c r="AA2039" i="2" s="1"/>
  <c r="AA2041" i="2" s="1"/>
  <c r="AA2043" i="2" s="1"/>
  <c r="AA2045" i="2" s="1"/>
  <c r="AA2047" i="2" s="1"/>
  <c r="AA2049" i="2" s="1"/>
  <c r="AB2035" i="2"/>
  <c r="AB2037" i="2" s="1"/>
  <c r="AB2039" i="2" s="1"/>
  <c r="AB2041" i="2" s="1"/>
  <c r="AB2043" i="2" s="1"/>
  <c r="AB2045" i="2" s="1"/>
  <c r="AB2047" i="2" s="1"/>
  <c r="AB2049" i="2" s="1"/>
  <c r="AC2035" i="2"/>
  <c r="AC2037" i="2" s="1"/>
  <c r="AC2039" i="2" s="1"/>
  <c r="AC2041" i="2" s="1"/>
  <c r="AC2043" i="2" s="1"/>
  <c r="AC2045" i="2" s="1"/>
  <c r="AC2047" i="2" s="1"/>
  <c r="AC2049" i="2" s="1"/>
  <c r="AD2035" i="2"/>
  <c r="AD2037" i="2" s="1"/>
  <c r="AD2039" i="2" s="1"/>
  <c r="AD2041" i="2" s="1"/>
  <c r="AD2043" i="2" s="1"/>
  <c r="AD2045" i="2" s="1"/>
  <c r="AD2047" i="2" s="1"/>
  <c r="AD2049" i="2" s="1"/>
  <c r="AE2035" i="2"/>
  <c r="AE2037" i="2" s="1"/>
  <c r="AE2039" i="2" s="1"/>
  <c r="AE2041" i="2" s="1"/>
  <c r="AE2043" i="2" s="1"/>
  <c r="AE2045" i="2" s="1"/>
  <c r="AE2047" i="2" s="1"/>
  <c r="AE2049" i="2" s="1"/>
  <c r="AF2035" i="2"/>
  <c r="AF2037" i="2" s="1"/>
  <c r="AF2039" i="2" s="1"/>
  <c r="AF2041" i="2" s="1"/>
  <c r="AF2043" i="2" s="1"/>
  <c r="AF2045" i="2" s="1"/>
  <c r="AF2047" i="2" s="1"/>
  <c r="AF2049" i="2" s="1"/>
  <c r="AG2035" i="2"/>
  <c r="AG2037" i="2" s="1"/>
  <c r="AG2039" i="2" s="1"/>
  <c r="AG2041" i="2" s="1"/>
  <c r="AG2043" i="2" s="1"/>
  <c r="AG2045" i="2" s="1"/>
  <c r="AG2047" i="2" s="1"/>
  <c r="AG2049" i="2" s="1"/>
  <c r="AH2035" i="2"/>
  <c r="AH2037" i="2" s="1"/>
  <c r="AH2039" i="2" s="1"/>
  <c r="AH2041" i="2" s="1"/>
  <c r="AH2043" i="2" s="1"/>
  <c r="AH2045" i="2" s="1"/>
  <c r="AH2047" i="2" s="1"/>
  <c r="AH2049" i="2" s="1"/>
  <c r="AI2035" i="2"/>
  <c r="AI2037" i="2" s="1"/>
  <c r="AI2039" i="2" s="1"/>
  <c r="AI2041" i="2" s="1"/>
  <c r="AI2043" i="2" s="1"/>
  <c r="AI2045" i="2" s="1"/>
  <c r="AI2047" i="2" s="1"/>
  <c r="AI2049" i="2" s="1"/>
  <c r="P2036" i="2"/>
  <c r="Q2036" i="2"/>
  <c r="R2036" i="2"/>
  <c r="S2036" i="2"/>
  <c r="T2036" i="2"/>
  <c r="U2036" i="2"/>
  <c r="V2036" i="2"/>
  <c r="W2036" i="2"/>
  <c r="X2036" i="2"/>
  <c r="Y2036" i="2"/>
  <c r="Z2036" i="2"/>
  <c r="AA2036" i="2"/>
  <c r="AB2036" i="2"/>
  <c r="AC2036" i="2"/>
  <c r="AD2036" i="2"/>
  <c r="AE2036" i="2"/>
  <c r="AF2036" i="2"/>
  <c r="AG2036" i="2"/>
  <c r="AH2036" i="2"/>
  <c r="AI2036" i="2"/>
  <c r="J2037" i="2"/>
  <c r="O2038" i="2"/>
  <c r="P2038" i="2"/>
  <c r="Q2038" i="2"/>
  <c r="R2038" i="2"/>
  <c r="S2038" i="2"/>
  <c r="T2038" i="2"/>
  <c r="U2038" i="2"/>
  <c r="V2038" i="2"/>
  <c r="W2038" i="2"/>
  <c r="X2038" i="2"/>
  <c r="Y2038" i="2"/>
  <c r="Z2038" i="2"/>
  <c r="AA2038" i="2"/>
  <c r="AB2038" i="2"/>
  <c r="AC2038" i="2"/>
  <c r="AD2038" i="2"/>
  <c r="AE2038" i="2"/>
  <c r="AF2038" i="2"/>
  <c r="AG2038" i="2"/>
  <c r="AH2038" i="2"/>
  <c r="AI2038" i="2"/>
  <c r="O2039" i="2"/>
  <c r="O2040" i="2"/>
  <c r="P2040" i="2"/>
  <c r="Q2040" i="2"/>
  <c r="R2040" i="2"/>
  <c r="S2040" i="2"/>
  <c r="T2040" i="2"/>
  <c r="U2040" i="2"/>
  <c r="V2040" i="2"/>
  <c r="W2040" i="2"/>
  <c r="X2040" i="2"/>
  <c r="Y2040" i="2"/>
  <c r="Z2040" i="2"/>
  <c r="AA2040" i="2"/>
  <c r="AB2040" i="2"/>
  <c r="AC2040" i="2"/>
  <c r="AD2040" i="2"/>
  <c r="AE2040" i="2"/>
  <c r="AF2040" i="2"/>
  <c r="AG2040" i="2"/>
  <c r="AH2040" i="2"/>
  <c r="AI2040" i="2"/>
  <c r="O2041" i="2"/>
  <c r="O2042" i="2"/>
  <c r="P2042" i="2"/>
  <c r="Q2042" i="2"/>
  <c r="R2042" i="2"/>
  <c r="S2042" i="2"/>
  <c r="T2042" i="2"/>
  <c r="U2042" i="2"/>
  <c r="V2042" i="2"/>
  <c r="W2042" i="2"/>
  <c r="X2042" i="2"/>
  <c r="Y2042" i="2"/>
  <c r="Z2042" i="2"/>
  <c r="AA2042" i="2"/>
  <c r="AB2042" i="2"/>
  <c r="AC2042" i="2"/>
  <c r="AD2042" i="2"/>
  <c r="AE2042" i="2"/>
  <c r="AF2042" i="2"/>
  <c r="AG2042" i="2"/>
  <c r="AH2042" i="2"/>
  <c r="AI2042" i="2"/>
  <c r="O2043" i="2"/>
  <c r="O2044" i="2"/>
  <c r="P2044" i="2"/>
  <c r="Q2044" i="2"/>
  <c r="R2044" i="2"/>
  <c r="S2044" i="2"/>
  <c r="T2044" i="2"/>
  <c r="U2044" i="2"/>
  <c r="V2044" i="2"/>
  <c r="W2044" i="2"/>
  <c r="X2044" i="2"/>
  <c r="Y2044" i="2"/>
  <c r="Z2044" i="2"/>
  <c r="AA2044" i="2"/>
  <c r="AB2044" i="2"/>
  <c r="AC2044" i="2"/>
  <c r="AD2044" i="2"/>
  <c r="AE2044" i="2"/>
  <c r="AF2044" i="2"/>
  <c r="AG2044" i="2"/>
  <c r="AH2044" i="2"/>
  <c r="AI2044" i="2"/>
  <c r="O2045" i="2"/>
  <c r="O2046" i="2"/>
  <c r="P2046" i="2"/>
  <c r="Q2046" i="2"/>
  <c r="R2046" i="2"/>
  <c r="S2046" i="2"/>
  <c r="T2046" i="2"/>
  <c r="U2046" i="2"/>
  <c r="V2046" i="2"/>
  <c r="W2046" i="2"/>
  <c r="X2046" i="2"/>
  <c r="Y2046" i="2"/>
  <c r="Z2046" i="2"/>
  <c r="AA2046" i="2"/>
  <c r="AB2046" i="2"/>
  <c r="AC2046" i="2"/>
  <c r="AD2046" i="2"/>
  <c r="AE2046" i="2"/>
  <c r="AF2046" i="2"/>
  <c r="AG2046" i="2"/>
  <c r="AH2046" i="2"/>
  <c r="AI2046" i="2"/>
  <c r="O2047" i="2"/>
  <c r="O2048" i="2"/>
  <c r="P2048" i="2"/>
  <c r="Q2048" i="2"/>
  <c r="R2048" i="2"/>
  <c r="S2048" i="2"/>
  <c r="T2048" i="2"/>
  <c r="U2048" i="2"/>
  <c r="V2048" i="2"/>
  <c r="W2048" i="2"/>
  <c r="X2048" i="2"/>
  <c r="Y2048" i="2"/>
  <c r="Z2048" i="2"/>
  <c r="AA2048" i="2"/>
  <c r="AB2048" i="2"/>
  <c r="AC2048" i="2"/>
  <c r="AD2048" i="2"/>
  <c r="AE2048" i="2"/>
  <c r="AF2048" i="2"/>
  <c r="AG2048" i="2"/>
  <c r="AH2048" i="2"/>
  <c r="AI2048" i="2"/>
  <c r="O2049" i="2"/>
  <c r="P2056" i="2"/>
  <c r="P2058" i="2" s="1"/>
  <c r="Q2056" i="2"/>
  <c r="Q2058" i="2" s="1"/>
  <c r="Q2060" i="2" s="1"/>
  <c r="Q2062" i="2" s="1"/>
  <c r="Q2064" i="2" s="1"/>
  <c r="Q2066" i="2" s="1"/>
  <c r="Q2068" i="2" s="1"/>
  <c r="Q2070" i="2" s="1"/>
  <c r="R2056" i="2"/>
  <c r="R2058" i="2" s="1"/>
  <c r="R2060" i="2" s="1"/>
  <c r="R2062" i="2" s="1"/>
  <c r="R2064" i="2" s="1"/>
  <c r="R2066" i="2" s="1"/>
  <c r="R2068" i="2" s="1"/>
  <c r="R2070" i="2" s="1"/>
  <c r="S2056" i="2"/>
  <c r="S2058" i="2" s="1"/>
  <c r="S2060" i="2" s="1"/>
  <c r="S2062" i="2" s="1"/>
  <c r="S2064" i="2" s="1"/>
  <c r="S2066" i="2" s="1"/>
  <c r="S2068" i="2" s="1"/>
  <c r="S2070" i="2" s="1"/>
  <c r="T2056" i="2"/>
  <c r="T2058" i="2" s="1"/>
  <c r="T2060" i="2" s="1"/>
  <c r="T2062" i="2" s="1"/>
  <c r="T2064" i="2" s="1"/>
  <c r="T2066" i="2" s="1"/>
  <c r="T2068" i="2" s="1"/>
  <c r="T2070" i="2" s="1"/>
  <c r="U2056" i="2"/>
  <c r="U2058" i="2" s="1"/>
  <c r="U2060" i="2" s="1"/>
  <c r="U2062" i="2" s="1"/>
  <c r="U2064" i="2" s="1"/>
  <c r="U2066" i="2" s="1"/>
  <c r="U2068" i="2" s="1"/>
  <c r="U2070" i="2" s="1"/>
  <c r="V2056" i="2"/>
  <c r="V2058" i="2" s="1"/>
  <c r="V2060" i="2" s="1"/>
  <c r="V2062" i="2" s="1"/>
  <c r="V2064" i="2" s="1"/>
  <c r="V2066" i="2" s="1"/>
  <c r="V2068" i="2" s="1"/>
  <c r="V2070" i="2" s="1"/>
  <c r="W2056" i="2"/>
  <c r="W2058" i="2" s="1"/>
  <c r="W2060" i="2" s="1"/>
  <c r="W2062" i="2" s="1"/>
  <c r="W2064" i="2" s="1"/>
  <c r="W2066" i="2" s="1"/>
  <c r="W2068" i="2" s="1"/>
  <c r="W2070" i="2" s="1"/>
  <c r="X2056" i="2"/>
  <c r="X2058" i="2" s="1"/>
  <c r="X2060" i="2" s="1"/>
  <c r="X2062" i="2" s="1"/>
  <c r="X2064" i="2" s="1"/>
  <c r="X2066" i="2" s="1"/>
  <c r="X2068" i="2" s="1"/>
  <c r="X2070" i="2" s="1"/>
  <c r="Y2056" i="2"/>
  <c r="Y2058" i="2" s="1"/>
  <c r="Y2060" i="2" s="1"/>
  <c r="Y2062" i="2" s="1"/>
  <c r="Y2064" i="2" s="1"/>
  <c r="Y2066" i="2" s="1"/>
  <c r="Y2068" i="2" s="1"/>
  <c r="Y2070" i="2" s="1"/>
  <c r="Z2056" i="2"/>
  <c r="Z2058" i="2" s="1"/>
  <c r="Z2060" i="2" s="1"/>
  <c r="Z2062" i="2" s="1"/>
  <c r="Z2064" i="2" s="1"/>
  <c r="Z2066" i="2" s="1"/>
  <c r="Z2068" i="2" s="1"/>
  <c r="Z2070" i="2" s="1"/>
  <c r="AA2056" i="2"/>
  <c r="AA2058" i="2" s="1"/>
  <c r="AA2060" i="2" s="1"/>
  <c r="AA2062" i="2" s="1"/>
  <c r="AA2064" i="2" s="1"/>
  <c r="AA2066" i="2" s="1"/>
  <c r="AA2068" i="2" s="1"/>
  <c r="AA2070" i="2" s="1"/>
  <c r="AB2056" i="2"/>
  <c r="AB2058" i="2" s="1"/>
  <c r="AB2060" i="2" s="1"/>
  <c r="AB2062" i="2" s="1"/>
  <c r="AB2064" i="2" s="1"/>
  <c r="AB2066" i="2" s="1"/>
  <c r="AB2068" i="2" s="1"/>
  <c r="AB2070" i="2" s="1"/>
  <c r="AC2056" i="2"/>
  <c r="AC2058" i="2" s="1"/>
  <c r="AC2060" i="2" s="1"/>
  <c r="AC2062" i="2" s="1"/>
  <c r="AC2064" i="2" s="1"/>
  <c r="AC2066" i="2" s="1"/>
  <c r="AC2068" i="2" s="1"/>
  <c r="AC2070" i="2" s="1"/>
  <c r="AD2056" i="2"/>
  <c r="AD2058" i="2" s="1"/>
  <c r="AD2060" i="2" s="1"/>
  <c r="AD2062" i="2" s="1"/>
  <c r="AD2064" i="2" s="1"/>
  <c r="AD2066" i="2" s="1"/>
  <c r="AD2068" i="2" s="1"/>
  <c r="AD2070" i="2" s="1"/>
  <c r="AE2056" i="2"/>
  <c r="AE2058" i="2" s="1"/>
  <c r="AE2060" i="2" s="1"/>
  <c r="AE2062" i="2" s="1"/>
  <c r="AE2064" i="2" s="1"/>
  <c r="AE2066" i="2" s="1"/>
  <c r="AE2068" i="2" s="1"/>
  <c r="AE2070" i="2" s="1"/>
  <c r="AF2056" i="2"/>
  <c r="AF2058" i="2" s="1"/>
  <c r="AF2060" i="2" s="1"/>
  <c r="AF2062" i="2" s="1"/>
  <c r="AF2064" i="2" s="1"/>
  <c r="AF2066" i="2" s="1"/>
  <c r="AF2068" i="2" s="1"/>
  <c r="AF2070" i="2" s="1"/>
  <c r="AG2056" i="2"/>
  <c r="AG2058" i="2" s="1"/>
  <c r="AG2060" i="2" s="1"/>
  <c r="AG2062" i="2" s="1"/>
  <c r="AG2064" i="2" s="1"/>
  <c r="AG2066" i="2" s="1"/>
  <c r="AG2068" i="2" s="1"/>
  <c r="AG2070" i="2" s="1"/>
  <c r="AH2056" i="2"/>
  <c r="AH2058" i="2" s="1"/>
  <c r="AH2060" i="2" s="1"/>
  <c r="AH2062" i="2" s="1"/>
  <c r="AH2064" i="2" s="1"/>
  <c r="AH2066" i="2" s="1"/>
  <c r="AH2068" i="2" s="1"/>
  <c r="AH2070" i="2" s="1"/>
  <c r="AI2056" i="2"/>
  <c r="AI2058" i="2" s="1"/>
  <c r="AI2060" i="2" s="1"/>
  <c r="AI2062" i="2" s="1"/>
  <c r="AI2064" i="2" s="1"/>
  <c r="AI2066" i="2" s="1"/>
  <c r="AI2068" i="2" s="1"/>
  <c r="AI2070" i="2" s="1"/>
  <c r="P2057" i="2"/>
  <c r="Q2057" i="2"/>
  <c r="R2057" i="2"/>
  <c r="S2057" i="2"/>
  <c r="T2057" i="2"/>
  <c r="U2057" i="2"/>
  <c r="V2057" i="2"/>
  <c r="W2057" i="2"/>
  <c r="X2057" i="2"/>
  <c r="Y2057" i="2"/>
  <c r="Z2057" i="2"/>
  <c r="AA2057" i="2"/>
  <c r="AB2057" i="2"/>
  <c r="AC2057" i="2"/>
  <c r="AD2057" i="2"/>
  <c r="AE2057" i="2"/>
  <c r="AF2057" i="2"/>
  <c r="AG2057" i="2"/>
  <c r="AH2057" i="2"/>
  <c r="AI2057" i="2"/>
  <c r="J2058" i="2"/>
  <c r="O2059" i="2"/>
  <c r="P2059" i="2"/>
  <c r="Q2059" i="2"/>
  <c r="R2059" i="2"/>
  <c r="S2059" i="2"/>
  <c r="T2059" i="2"/>
  <c r="U2059" i="2"/>
  <c r="V2059" i="2"/>
  <c r="W2059" i="2"/>
  <c r="X2059" i="2"/>
  <c r="Y2059" i="2"/>
  <c r="Z2059" i="2"/>
  <c r="AA2059" i="2"/>
  <c r="AB2059" i="2"/>
  <c r="AC2059" i="2"/>
  <c r="AD2059" i="2"/>
  <c r="AE2059" i="2"/>
  <c r="AF2059" i="2"/>
  <c r="AG2059" i="2"/>
  <c r="AH2059" i="2"/>
  <c r="AI2059" i="2"/>
  <c r="O2060" i="2"/>
  <c r="O2061" i="2"/>
  <c r="P2061" i="2"/>
  <c r="Q2061" i="2"/>
  <c r="R2061" i="2"/>
  <c r="S2061" i="2"/>
  <c r="T2061" i="2"/>
  <c r="U2061" i="2"/>
  <c r="V2061" i="2"/>
  <c r="W2061" i="2"/>
  <c r="X2061" i="2"/>
  <c r="Y2061" i="2"/>
  <c r="Z2061" i="2"/>
  <c r="AA2061" i="2"/>
  <c r="AB2061" i="2"/>
  <c r="AC2061" i="2"/>
  <c r="AD2061" i="2"/>
  <c r="AE2061" i="2"/>
  <c r="AF2061" i="2"/>
  <c r="AG2061" i="2"/>
  <c r="AH2061" i="2"/>
  <c r="AI2061" i="2"/>
  <c r="O2062" i="2"/>
  <c r="O2063" i="2"/>
  <c r="P2063" i="2"/>
  <c r="Q2063" i="2"/>
  <c r="R2063" i="2"/>
  <c r="S2063" i="2"/>
  <c r="T2063" i="2"/>
  <c r="U2063" i="2"/>
  <c r="V2063" i="2"/>
  <c r="W2063" i="2"/>
  <c r="X2063" i="2"/>
  <c r="Y2063" i="2"/>
  <c r="Z2063" i="2"/>
  <c r="AA2063" i="2"/>
  <c r="AB2063" i="2"/>
  <c r="AC2063" i="2"/>
  <c r="AD2063" i="2"/>
  <c r="AE2063" i="2"/>
  <c r="AF2063" i="2"/>
  <c r="AG2063" i="2"/>
  <c r="AH2063" i="2"/>
  <c r="AI2063" i="2"/>
  <c r="O2064" i="2"/>
  <c r="O2065" i="2"/>
  <c r="P2065" i="2"/>
  <c r="Q2065" i="2"/>
  <c r="R2065" i="2"/>
  <c r="S2065" i="2"/>
  <c r="T2065" i="2"/>
  <c r="U2065" i="2"/>
  <c r="V2065" i="2"/>
  <c r="W2065" i="2"/>
  <c r="X2065" i="2"/>
  <c r="Y2065" i="2"/>
  <c r="Z2065" i="2"/>
  <c r="AA2065" i="2"/>
  <c r="AB2065" i="2"/>
  <c r="AC2065" i="2"/>
  <c r="AD2065" i="2"/>
  <c r="AE2065" i="2"/>
  <c r="AF2065" i="2"/>
  <c r="AG2065" i="2"/>
  <c r="AH2065" i="2"/>
  <c r="AI2065" i="2"/>
  <c r="O2066" i="2"/>
  <c r="O2067" i="2"/>
  <c r="P2067" i="2"/>
  <c r="Q2067" i="2"/>
  <c r="R2067" i="2"/>
  <c r="S2067" i="2"/>
  <c r="T2067" i="2"/>
  <c r="U2067" i="2"/>
  <c r="V2067" i="2"/>
  <c r="W2067" i="2"/>
  <c r="X2067" i="2"/>
  <c r="Y2067" i="2"/>
  <c r="Z2067" i="2"/>
  <c r="AA2067" i="2"/>
  <c r="AB2067" i="2"/>
  <c r="AC2067" i="2"/>
  <c r="AD2067" i="2"/>
  <c r="AE2067" i="2"/>
  <c r="AF2067" i="2"/>
  <c r="AG2067" i="2"/>
  <c r="AH2067" i="2"/>
  <c r="AI2067" i="2"/>
  <c r="O2068" i="2"/>
  <c r="O2069" i="2"/>
  <c r="P2069" i="2"/>
  <c r="Q2069" i="2"/>
  <c r="R2069" i="2"/>
  <c r="S2069" i="2"/>
  <c r="T2069" i="2"/>
  <c r="U2069" i="2"/>
  <c r="V2069" i="2"/>
  <c r="W2069" i="2"/>
  <c r="X2069" i="2"/>
  <c r="Y2069" i="2"/>
  <c r="Z2069" i="2"/>
  <c r="AA2069" i="2"/>
  <c r="AB2069" i="2"/>
  <c r="AC2069" i="2"/>
  <c r="AD2069" i="2"/>
  <c r="AE2069" i="2"/>
  <c r="AF2069" i="2"/>
  <c r="AG2069" i="2"/>
  <c r="AH2069" i="2"/>
  <c r="AI2069" i="2"/>
  <c r="O2070" i="2"/>
  <c r="P2077" i="2"/>
  <c r="P2079" i="2" s="1"/>
  <c r="P2081" i="2" s="1"/>
  <c r="P2083" i="2" s="1"/>
  <c r="P2085" i="2" s="1"/>
  <c r="P2087" i="2" s="1"/>
  <c r="Q2077" i="2"/>
  <c r="R2077" i="2"/>
  <c r="S2077" i="2"/>
  <c r="S2079" i="2" s="1"/>
  <c r="S2081" i="2" s="1"/>
  <c r="S2083" i="2" s="1"/>
  <c r="S2085" i="2" s="1"/>
  <c r="S2087" i="2" s="1"/>
  <c r="S2089" i="2" s="1"/>
  <c r="S2091" i="2" s="1"/>
  <c r="T2077" i="2"/>
  <c r="T2079" i="2" s="1"/>
  <c r="T2081" i="2" s="1"/>
  <c r="T2083" i="2" s="1"/>
  <c r="T2085" i="2" s="1"/>
  <c r="T2087" i="2" s="1"/>
  <c r="T2089" i="2" s="1"/>
  <c r="T2091" i="2" s="1"/>
  <c r="U2077" i="2"/>
  <c r="U2079" i="2" s="1"/>
  <c r="U2081" i="2" s="1"/>
  <c r="U2083" i="2" s="1"/>
  <c r="U2085" i="2" s="1"/>
  <c r="U2087" i="2" s="1"/>
  <c r="U2089" i="2" s="1"/>
  <c r="U2091" i="2" s="1"/>
  <c r="V2077" i="2"/>
  <c r="V2079" i="2" s="1"/>
  <c r="V2081" i="2" s="1"/>
  <c r="V2083" i="2" s="1"/>
  <c r="V2085" i="2" s="1"/>
  <c r="V2087" i="2" s="1"/>
  <c r="V2089" i="2" s="1"/>
  <c r="V2091" i="2" s="1"/>
  <c r="W2077" i="2"/>
  <c r="W2079" i="2" s="1"/>
  <c r="W2081" i="2" s="1"/>
  <c r="W2083" i="2" s="1"/>
  <c r="W2085" i="2" s="1"/>
  <c r="W2087" i="2" s="1"/>
  <c r="W2089" i="2" s="1"/>
  <c r="W2091" i="2" s="1"/>
  <c r="X2077" i="2"/>
  <c r="X2079" i="2" s="1"/>
  <c r="X2081" i="2" s="1"/>
  <c r="X2083" i="2" s="1"/>
  <c r="X2085" i="2" s="1"/>
  <c r="X2087" i="2" s="1"/>
  <c r="X2089" i="2" s="1"/>
  <c r="X2091" i="2" s="1"/>
  <c r="Y2077" i="2"/>
  <c r="Y2079" i="2" s="1"/>
  <c r="Y2081" i="2" s="1"/>
  <c r="Y2083" i="2" s="1"/>
  <c r="Y2085" i="2" s="1"/>
  <c r="Y2087" i="2" s="1"/>
  <c r="Y2089" i="2" s="1"/>
  <c r="Y2091" i="2" s="1"/>
  <c r="Z2077" i="2"/>
  <c r="Z2079" i="2" s="1"/>
  <c r="Z2081" i="2" s="1"/>
  <c r="Z2083" i="2" s="1"/>
  <c r="Z2085" i="2" s="1"/>
  <c r="Z2087" i="2" s="1"/>
  <c r="Z2089" i="2" s="1"/>
  <c r="Z2091" i="2" s="1"/>
  <c r="AA2077" i="2"/>
  <c r="AA2079" i="2" s="1"/>
  <c r="AA2081" i="2" s="1"/>
  <c r="AA2083" i="2" s="1"/>
  <c r="AA2085" i="2" s="1"/>
  <c r="AA2087" i="2" s="1"/>
  <c r="AA2089" i="2" s="1"/>
  <c r="AA2091" i="2" s="1"/>
  <c r="AB2077" i="2"/>
  <c r="AB2079" i="2" s="1"/>
  <c r="AB2081" i="2" s="1"/>
  <c r="AB2083" i="2" s="1"/>
  <c r="AB2085" i="2" s="1"/>
  <c r="AB2087" i="2" s="1"/>
  <c r="AB2089" i="2" s="1"/>
  <c r="AB2091" i="2" s="1"/>
  <c r="AC2077" i="2"/>
  <c r="AC2079" i="2" s="1"/>
  <c r="AC2081" i="2" s="1"/>
  <c r="AC2083" i="2" s="1"/>
  <c r="AC2085" i="2" s="1"/>
  <c r="AC2087" i="2" s="1"/>
  <c r="AC2089" i="2" s="1"/>
  <c r="AC2091" i="2" s="1"/>
  <c r="AD2077" i="2"/>
  <c r="AD2079" i="2" s="1"/>
  <c r="AD2081" i="2" s="1"/>
  <c r="AD2083" i="2" s="1"/>
  <c r="AD2085" i="2" s="1"/>
  <c r="AD2087" i="2" s="1"/>
  <c r="AD2089" i="2" s="1"/>
  <c r="AD2091" i="2" s="1"/>
  <c r="AE2077" i="2"/>
  <c r="AE2079" i="2" s="1"/>
  <c r="AE2081" i="2" s="1"/>
  <c r="AE2083" i="2" s="1"/>
  <c r="AE2085" i="2" s="1"/>
  <c r="AE2087" i="2" s="1"/>
  <c r="AE2089" i="2" s="1"/>
  <c r="AE2091" i="2" s="1"/>
  <c r="AF2077" i="2"/>
  <c r="AF2079" i="2" s="1"/>
  <c r="AF2081" i="2" s="1"/>
  <c r="AF2083" i="2" s="1"/>
  <c r="AF2085" i="2" s="1"/>
  <c r="AF2087" i="2" s="1"/>
  <c r="AF2089" i="2" s="1"/>
  <c r="AF2091" i="2" s="1"/>
  <c r="AG2077" i="2"/>
  <c r="AG2079" i="2" s="1"/>
  <c r="AG2081" i="2" s="1"/>
  <c r="AG2083" i="2" s="1"/>
  <c r="AG2085" i="2" s="1"/>
  <c r="AG2087" i="2" s="1"/>
  <c r="AG2089" i="2" s="1"/>
  <c r="AG2091" i="2" s="1"/>
  <c r="AH2077" i="2"/>
  <c r="AH2079" i="2" s="1"/>
  <c r="AH2081" i="2" s="1"/>
  <c r="AH2083" i="2" s="1"/>
  <c r="AH2085" i="2" s="1"/>
  <c r="AH2087" i="2" s="1"/>
  <c r="AH2089" i="2" s="1"/>
  <c r="AH2091" i="2" s="1"/>
  <c r="AI2077" i="2"/>
  <c r="AI2079" i="2" s="1"/>
  <c r="AI2081" i="2" s="1"/>
  <c r="AI2083" i="2" s="1"/>
  <c r="AI2085" i="2" s="1"/>
  <c r="AI2087" i="2" s="1"/>
  <c r="AI2089" i="2" s="1"/>
  <c r="AI2091" i="2" s="1"/>
  <c r="P2078" i="2"/>
  <c r="Q2078" i="2"/>
  <c r="R2078" i="2"/>
  <c r="S2078" i="2"/>
  <c r="T2078" i="2"/>
  <c r="U2078" i="2"/>
  <c r="V2078" i="2"/>
  <c r="W2078" i="2"/>
  <c r="X2078" i="2"/>
  <c r="Y2078" i="2"/>
  <c r="Z2078" i="2"/>
  <c r="AA2078" i="2"/>
  <c r="AB2078" i="2"/>
  <c r="AC2078" i="2"/>
  <c r="AD2078" i="2"/>
  <c r="AE2078" i="2"/>
  <c r="AF2078" i="2"/>
  <c r="AG2078" i="2"/>
  <c r="AH2078" i="2"/>
  <c r="AI2078" i="2"/>
  <c r="J2079" i="2"/>
  <c r="Q2079" i="2"/>
  <c r="Q2081" i="2" s="1"/>
  <c r="Q2083" i="2" s="1"/>
  <c r="Q2085" i="2" s="1"/>
  <c r="Q2087" i="2" s="1"/>
  <c r="Q2089" i="2" s="1"/>
  <c r="Q2091" i="2" s="1"/>
  <c r="R2079" i="2"/>
  <c r="R2081" i="2" s="1"/>
  <c r="R2083" i="2" s="1"/>
  <c r="R2085" i="2" s="1"/>
  <c r="O2080" i="2"/>
  <c r="P2080" i="2"/>
  <c r="Q2080" i="2"/>
  <c r="R2080" i="2"/>
  <c r="S2080" i="2"/>
  <c r="T2080" i="2"/>
  <c r="U2080" i="2"/>
  <c r="V2080" i="2"/>
  <c r="W2080" i="2"/>
  <c r="X2080" i="2"/>
  <c r="Y2080" i="2"/>
  <c r="Z2080" i="2"/>
  <c r="AA2080" i="2"/>
  <c r="AB2080" i="2"/>
  <c r="AC2080" i="2"/>
  <c r="AD2080" i="2"/>
  <c r="AE2080" i="2"/>
  <c r="AF2080" i="2"/>
  <c r="AG2080" i="2"/>
  <c r="AH2080" i="2"/>
  <c r="AI2080" i="2"/>
  <c r="O2081" i="2"/>
  <c r="O2082" i="2"/>
  <c r="P2082" i="2"/>
  <c r="Q2082" i="2"/>
  <c r="R2082" i="2"/>
  <c r="S2082" i="2"/>
  <c r="T2082" i="2"/>
  <c r="U2082" i="2"/>
  <c r="V2082" i="2"/>
  <c r="W2082" i="2"/>
  <c r="X2082" i="2"/>
  <c r="Y2082" i="2"/>
  <c r="Z2082" i="2"/>
  <c r="AA2082" i="2"/>
  <c r="AB2082" i="2"/>
  <c r="AC2082" i="2"/>
  <c r="AD2082" i="2"/>
  <c r="AE2082" i="2"/>
  <c r="AF2082" i="2"/>
  <c r="AG2082" i="2"/>
  <c r="AH2082" i="2"/>
  <c r="AI2082" i="2"/>
  <c r="O2083" i="2"/>
  <c r="O2084" i="2"/>
  <c r="P2084" i="2"/>
  <c r="Q2084" i="2"/>
  <c r="R2084" i="2"/>
  <c r="S2084" i="2"/>
  <c r="T2084" i="2"/>
  <c r="U2084" i="2"/>
  <c r="V2084" i="2"/>
  <c r="W2084" i="2"/>
  <c r="X2084" i="2"/>
  <c r="Y2084" i="2"/>
  <c r="Z2084" i="2"/>
  <c r="AA2084" i="2"/>
  <c r="AB2084" i="2"/>
  <c r="AC2084" i="2"/>
  <c r="AD2084" i="2"/>
  <c r="AE2084" i="2"/>
  <c r="AF2084" i="2"/>
  <c r="AG2084" i="2"/>
  <c r="AH2084" i="2"/>
  <c r="AI2084" i="2"/>
  <c r="O2085" i="2"/>
  <c r="O2086" i="2"/>
  <c r="P2086" i="2"/>
  <c r="Q2086" i="2"/>
  <c r="R2086" i="2"/>
  <c r="S2086" i="2"/>
  <c r="T2086" i="2"/>
  <c r="U2086" i="2"/>
  <c r="V2086" i="2"/>
  <c r="W2086" i="2"/>
  <c r="X2086" i="2"/>
  <c r="Y2086" i="2"/>
  <c r="Z2086" i="2"/>
  <c r="AA2086" i="2"/>
  <c r="AB2086" i="2"/>
  <c r="AC2086" i="2"/>
  <c r="AD2086" i="2"/>
  <c r="AE2086" i="2"/>
  <c r="AF2086" i="2"/>
  <c r="AG2086" i="2"/>
  <c r="AH2086" i="2"/>
  <c r="AI2086" i="2"/>
  <c r="O2087" i="2"/>
  <c r="O2088" i="2"/>
  <c r="P2088" i="2"/>
  <c r="Q2088" i="2"/>
  <c r="R2088" i="2"/>
  <c r="S2088" i="2"/>
  <c r="T2088" i="2"/>
  <c r="U2088" i="2"/>
  <c r="V2088" i="2"/>
  <c r="W2088" i="2"/>
  <c r="X2088" i="2"/>
  <c r="Y2088" i="2"/>
  <c r="Z2088" i="2"/>
  <c r="AA2088" i="2"/>
  <c r="AB2088" i="2"/>
  <c r="AC2088" i="2"/>
  <c r="AD2088" i="2"/>
  <c r="AE2088" i="2"/>
  <c r="AF2088" i="2"/>
  <c r="AG2088" i="2"/>
  <c r="AH2088" i="2"/>
  <c r="AI2088" i="2"/>
  <c r="O2089" i="2"/>
  <c r="O2090" i="2"/>
  <c r="P2090" i="2"/>
  <c r="Q2090" i="2"/>
  <c r="R2090" i="2"/>
  <c r="S2090" i="2"/>
  <c r="T2090" i="2"/>
  <c r="U2090" i="2"/>
  <c r="V2090" i="2"/>
  <c r="W2090" i="2"/>
  <c r="X2090" i="2"/>
  <c r="Y2090" i="2"/>
  <c r="Z2090" i="2"/>
  <c r="AA2090" i="2"/>
  <c r="AB2090" i="2"/>
  <c r="AC2090" i="2"/>
  <c r="AD2090" i="2"/>
  <c r="AE2090" i="2"/>
  <c r="AF2090" i="2"/>
  <c r="AG2090" i="2"/>
  <c r="AH2090" i="2"/>
  <c r="AI2090" i="2"/>
  <c r="O2091" i="2"/>
  <c r="P2098" i="2"/>
  <c r="P2100" i="2" s="1"/>
  <c r="Q2098" i="2"/>
  <c r="R2098" i="2"/>
  <c r="R2100" i="2" s="1"/>
  <c r="R2102" i="2" s="1"/>
  <c r="R2104" i="2" s="1"/>
  <c r="R2106" i="2" s="1"/>
  <c r="R2108" i="2" s="1"/>
  <c r="R2110" i="2" s="1"/>
  <c r="R2112" i="2" s="1"/>
  <c r="S2098" i="2"/>
  <c r="S2100" i="2" s="1"/>
  <c r="S2102" i="2" s="1"/>
  <c r="S2104" i="2" s="1"/>
  <c r="S2106" i="2" s="1"/>
  <c r="S2108" i="2" s="1"/>
  <c r="S2110" i="2" s="1"/>
  <c r="S2112" i="2" s="1"/>
  <c r="T2098" i="2"/>
  <c r="T2100" i="2" s="1"/>
  <c r="T2102" i="2" s="1"/>
  <c r="T2104" i="2" s="1"/>
  <c r="T2106" i="2" s="1"/>
  <c r="T2108" i="2" s="1"/>
  <c r="T2110" i="2" s="1"/>
  <c r="T2112" i="2" s="1"/>
  <c r="U2098" i="2"/>
  <c r="U2100" i="2" s="1"/>
  <c r="U2102" i="2" s="1"/>
  <c r="U2104" i="2" s="1"/>
  <c r="U2106" i="2" s="1"/>
  <c r="U2108" i="2" s="1"/>
  <c r="U2110" i="2" s="1"/>
  <c r="U2112" i="2" s="1"/>
  <c r="V2098" i="2"/>
  <c r="V2100" i="2" s="1"/>
  <c r="V2102" i="2" s="1"/>
  <c r="V2104" i="2" s="1"/>
  <c r="V2106" i="2" s="1"/>
  <c r="V2108" i="2" s="1"/>
  <c r="V2110" i="2" s="1"/>
  <c r="V2112" i="2" s="1"/>
  <c r="W2098" i="2"/>
  <c r="W2100" i="2" s="1"/>
  <c r="W2102" i="2" s="1"/>
  <c r="W2104" i="2" s="1"/>
  <c r="W2106" i="2" s="1"/>
  <c r="W2108" i="2" s="1"/>
  <c r="W2110" i="2" s="1"/>
  <c r="W2112" i="2" s="1"/>
  <c r="X2098" i="2"/>
  <c r="X2100" i="2" s="1"/>
  <c r="X2102" i="2" s="1"/>
  <c r="X2104" i="2" s="1"/>
  <c r="X2106" i="2" s="1"/>
  <c r="X2108" i="2" s="1"/>
  <c r="X2110" i="2" s="1"/>
  <c r="X2112" i="2" s="1"/>
  <c r="Y2098" i="2"/>
  <c r="Y2100" i="2" s="1"/>
  <c r="Y2102" i="2" s="1"/>
  <c r="Y2104" i="2" s="1"/>
  <c r="Y2106" i="2" s="1"/>
  <c r="Y2108" i="2" s="1"/>
  <c r="Y2110" i="2" s="1"/>
  <c r="Y2112" i="2" s="1"/>
  <c r="Z2098" i="2"/>
  <c r="Z2100" i="2" s="1"/>
  <c r="Z2102" i="2" s="1"/>
  <c r="Z2104" i="2" s="1"/>
  <c r="Z2106" i="2" s="1"/>
  <c r="Z2108" i="2" s="1"/>
  <c r="Z2110" i="2" s="1"/>
  <c r="Z2112" i="2" s="1"/>
  <c r="AA2098" i="2"/>
  <c r="AA2100" i="2" s="1"/>
  <c r="AA2102" i="2" s="1"/>
  <c r="AA2104" i="2" s="1"/>
  <c r="AA2106" i="2" s="1"/>
  <c r="AA2108" i="2" s="1"/>
  <c r="AA2110" i="2" s="1"/>
  <c r="AA2112" i="2" s="1"/>
  <c r="AB2098" i="2"/>
  <c r="AB2100" i="2" s="1"/>
  <c r="AB2102" i="2" s="1"/>
  <c r="AB2104" i="2" s="1"/>
  <c r="AB2106" i="2" s="1"/>
  <c r="AB2108" i="2" s="1"/>
  <c r="AB2110" i="2" s="1"/>
  <c r="AB2112" i="2" s="1"/>
  <c r="AC2098" i="2"/>
  <c r="AC2100" i="2" s="1"/>
  <c r="AC2102" i="2" s="1"/>
  <c r="AC2104" i="2" s="1"/>
  <c r="AC2106" i="2" s="1"/>
  <c r="AC2108" i="2" s="1"/>
  <c r="AC2110" i="2" s="1"/>
  <c r="AC2112" i="2" s="1"/>
  <c r="AD2098" i="2"/>
  <c r="AD2100" i="2" s="1"/>
  <c r="AD2102" i="2" s="1"/>
  <c r="AD2104" i="2" s="1"/>
  <c r="AD2106" i="2" s="1"/>
  <c r="AD2108" i="2" s="1"/>
  <c r="AD2110" i="2" s="1"/>
  <c r="AD2112" i="2" s="1"/>
  <c r="AE2098" i="2"/>
  <c r="AE2100" i="2" s="1"/>
  <c r="AE2102" i="2" s="1"/>
  <c r="AE2104" i="2" s="1"/>
  <c r="AE2106" i="2" s="1"/>
  <c r="AE2108" i="2" s="1"/>
  <c r="AE2110" i="2" s="1"/>
  <c r="AE2112" i="2" s="1"/>
  <c r="AF2098" i="2"/>
  <c r="AF2100" i="2" s="1"/>
  <c r="AF2102" i="2" s="1"/>
  <c r="AF2104" i="2" s="1"/>
  <c r="AF2106" i="2" s="1"/>
  <c r="AF2108" i="2" s="1"/>
  <c r="AF2110" i="2" s="1"/>
  <c r="AF2112" i="2" s="1"/>
  <c r="AG2098" i="2"/>
  <c r="AG2100" i="2" s="1"/>
  <c r="AG2102" i="2" s="1"/>
  <c r="AG2104" i="2" s="1"/>
  <c r="AG2106" i="2" s="1"/>
  <c r="AG2108" i="2" s="1"/>
  <c r="AG2110" i="2" s="1"/>
  <c r="AG2112" i="2" s="1"/>
  <c r="AH2098" i="2"/>
  <c r="AH2100" i="2" s="1"/>
  <c r="AH2102" i="2" s="1"/>
  <c r="AH2104" i="2" s="1"/>
  <c r="AH2106" i="2" s="1"/>
  <c r="AH2108" i="2" s="1"/>
  <c r="AH2110" i="2" s="1"/>
  <c r="AH2112" i="2" s="1"/>
  <c r="AI2098" i="2"/>
  <c r="AI2100" i="2" s="1"/>
  <c r="AI2102" i="2" s="1"/>
  <c r="AI2104" i="2" s="1"/>
  <c r="AI2106" i="2" s="1"/>
  <c r="AI2108" i="2" s="1"/>
  <c r="AI2110" i="2" s="1"/>
  <c r="AI2112" i="2" s="1"/>
  <c r="P2099" i="2"/>
  <c r="Q2099" i="2"/>
  <c r="R2099" i="2"/>
  <c r="S2099" i="2"/>
  <c r="T2099" i="2"/>
  <c r="U2099" i="2"/>
  <c r="V2099" i="2"/>
  <c r="W2099" i="2"/>
  <c r="X2099" i="2"/>
  <c r="Y2099" i="2"/>
  <c r="Z2099" i="2"/>
  <c r="AA2099" i="2"/>
  <c r="AB2099" i="2"/>
  <c r="AC2099" i="2"/>
  <c r="AD2099" i="2"/>
  <c r="AE2099" i="2"/>
  <c r="AF2099" i="2"/>
  <c r="AG2099" i="2"/>
  <c r="AH2099" i="2"/>
  <c r="AI2099" i="2"/>
  <c r="J2100" i="2"/>
  <c r="Q2100" i="2"/>
  <c r="Q2102" i="2" s="1"/>
  <c r="Q2104" i="2" s="1"/>
  <c r="Q2106" i="2" s="1"/>
  <c r="Q2108" i="2" s="1"/>
  <c r="Q2110" i="2" s="1"/>
  <c r="Q2112" i="2" s="1"/>
  <c r="O2101" i="2"/>
  <c r="P2101" i="2"/>
  <c r="Q2101" i="2"/>
  <c r="R2101" i="2"/>
  <c r="S2101" i="2"/>
  <c r="T2101" i="2"/>
  <c r="U2101" i="2"/>
  <c r="V2101" i="2"/>
  <c r="W2101" i="2"/>
  <c r="X2101" i="2"/>
  <c r="Y2101" i="2"/>
  <c r="Z2101" i="2"/>
  <c r="AA2101" i="2"/>
  <c r="AB2101" i="2"/>
  <c r="AC2101" i="2"/>
  <c r="AD2101" i="2"/>
  <c r="AE2101" i="2"/>
  <c r="AF2101" i="2"/>
  <c r="AG2101" i="2"/>
  <c r="AH2101" i="2"/>
  <c r="AI2101" i="2"/>
  <c r="O2102" i="2"/>
  <c r="O2103" i="2"/>
  <c r="P2103" i="2"/>
  <c r="Q2103" i="2"/>
  <c r="R2103" i="2"/>
  <c r="S2103" i="2"/>
  <c r="T2103" i="2"/>
  <c r="U2103" i="2"/>
  <c r="V2103" i="2"/>
  <c r="W2103" i="2"/>
  <c r="X2103" i="2"/>
  <c r="Y2103" i="2"/>
  <c r="Z2103" i="2"/>
  <c r="AA2103" i="2"/>
  <c r="AB2103" i="2"/>
  <c r="AC2103" i="2"/>
  <c r="AD2103" i="2"/>
  <c r="AE2103" i="2"/>
  <c r="AF2103" i="2"/>
  <c r="AG2103" i="2"/>
  <c r="AH2103" i="2"/>
  <c r="AI2103" i="2"/>
  <c r="O2104" i="2"/>
  <c r="O2105" i="2"/>
  <c r="P2105" i="2"/>
  <c r="Q2105" i="2"/>
  <c r="R2105" i="2"/>
  <c r="S2105" i="2"/>
  <c r="T2105" i="2"/>
  <c r="U2105" i="2"/>
  <c r="V2105" i="2"/>
  <c r="W2105" i="2"/>
  <c r="X2105" i="2"/>
  <c r="Y2105" i="2"/>
  <c r="Z2105" i="2"/>
  <c r="AA2105" i="2"/>
  <c r="AB2105" i="2"/>
  <c r="AC2105" i="2"/>
  <c r="AD2105" i="2"/>
  <c r="AE2105" i="2"/>
  <c r="AF2105" i="2"/>
  <c r="AG2105" i="2"/>
  <c r="AH2105" i="2"/>
  <c r="AI2105" i="2"/>
  <c r="O2106" i="2"/>
  <c r="O2107" i="2"/>
  <c r="P2107" i="2"/>
  <c r="Q2107" i="2"/>
  <c r="R2107" i="2"/>
  <c r="S2107" i="2"/>
  <c r="T2107" i="2"/>
  <c r="U2107" i="2"/>
  <c r="V2107" i="2"/>
  <c r="W2107" i="2"/>
  <c r="X2107" i="2"/>
  <c r="Y2107" i="2"/>
  <c r="Z2107" i="2"/>
  <c r="AA2107" i="2"/>
  <c r="AB2107" i="2"/>
  <c r="AC2107" i="2"/>
  <c r="AD2107" i="2"/>
  <c r="AE2107" i="2"/>
  <c r="AF2107" i="2"/>
  <c r="AG2107" i="2"/>
  <c r="AH2107" i="2"/>
  <c r="AI2107" i="2"/>
  <c r="O2108" i="2"/>
  <c r="O2109" i="2"/>
  <c r="P2109" i="2"/>
  <c r="Q2109" i="2"/>
  <c r="R2109" i="2"/>
  <c r="S2109" i="2"/>
  <c r="T2109" i="2"/>
  <c r="U2109" i="2"/>
  <c r="V2109" i="2"/>
  <c r="W2109" i="2"/>
  <c r="X2109" i="2"/>
  <c r="Y2109" i="2"/>
  <c r="Z2109" i="2"/>
  <c r="AA2109" i="2"/>
  <c r="AB2109" i="2"/>
  <c r="AC2109" i="2"/>
  <c r="AD2109" i="2"/>
  <c r="AE2109" i="2"/>
  <c r="AF2109" i="2"/>
  <c r="AG2109" i="2"/>
  <c r="AH2109" i="2"/>
  <c r="AI2109" i="2"/>
  <c r="O2110" i="2"/>
  <c r="O2111" i="2"/>
  <c r="P2111" i="2"/>
  <c r="Q2111" i="2"/>
  <c r="R2111" i="2"/>
  <c r="S2111" i="2"/>
  <c r="T2111" i="2"/>
  <c r="U2111" i="2"/>
  <c r="V2111" i="2"/>
  <c r="W2111" i="2"/>
  <c r="X2111" i="2"/>
  <c r="Y2111" i="2"/>
  <c r="Z2111" i="2"/>
  <c r="AA2111" i="2"/>
  <c r="AB2111" i="2"/>
  <c r="AC2111" i="2"/>
  <c r="AD2111" i="2"/>
  <c r="AE2111" i="2"/>
  <c r="AF2111" i="2"/>
  <c r="AG2111" i="2"/>
  <c r="AH2111" i="2"/>
  <c r="AI2111" i="2"/>
  <c r="O2112" i="2"/>
  <c r="P19" i="2"/>
  <c r="Y44" i="2" l="1"/>
  <c r="Y46" i="2" s="1"/>
  <c r="Y48" i="2" s="1"/>
  <c r="Y50" i="2" s="1"/>
  <c r="Y52" i="2" s="1"/>
  <c r="Y54" i="2" s="1"/>
  <c r="M49" i="2"/>
  <c r="Z44" i="2"/>
  <c r="Z46" i="2" s="1"/>
  <c r="Z48" i="2" s="1"/>
  <c r="Z50" i="2" s="1"/>
  <c r="Z52" i="2" s="1"/>
  <c r="Z54" i="2" s="1"/>
  <c r="M50" i="2"/>
  <c r="M51" i="2"/>
  <c r="M1983" i="2"/>
  <c r="R1976" i="2"/>
  <c r="R1978" i="2" s="1"/>
  <c r="R1980" i="2" s="1"/>
  <c r="R1982" i="2" s="1"/>
  <c r="R1984" i="2" s="1"/>
  <c r="R1986" i="2" s="1"/>
  <c r="M1644" i="2"/>
  <c r="P1640" i="2"/>
  <c r="M1854" i="2"/>
  <c r="P1850" i="2"/>
  <c r="P1852" i="2" s="1"/>
  <c r="P1556" i="2"/>
  <c r="I1556" i="2" s="1"/>
  <c r="M1560" i="2"/>
  <c r="M1792" i="2"/>
  <c r="M1708" i="2"/>
  <c r="R485" i="2"/>
  <c r="R487" i="2" s="1"/>
  <c r="R489" i="2" s="1"/>
  <c r="R491" i="2" s="1"/>
  <c r="R493" i="2" s="1"/>
  <c r="R495" i="2" s="1"/>
  <c r="M492" i="2"/>
  <c r="M1160" i="2"/>
  <c r="M866" i="2"/>
  <c r="M744" i="2"/>
  <c r="M303" i="2"/>
  <c r="M174" i="2"/>
  <c r="M89" i="2"/>
  <c r="P2102" i="2"/>
  <c r="P2104" i="2" s="1"/>
  <c r="P2106" i="2" s="1"/>
  <c r="P2108" i="2" s="1"/>
  <c r="P2110" i="2" s="1"/>
  <c r="M2105" i="2"/>
  <c r="H2037" i="2"/>
  <c r="AH1892" i="2"/>
  <c r="AH1894" i="2" s="1"/>
  <c r="AH1896" i="2" s="1"/>
  <c r="AH1898" i="2" s="1"/>
  <c r="AH1900" i="2" s="1"/>
  <c r="AH1902" i="2" s="1"/>
  <c r="M1899" i="2"/>
  <c r="V1976" i="2"/>
  <c r="V1978" i="2" s="1"/>
  <c r="V1980" i="2" s="1"/>
  <c r="V1982" i="2" s="1"/>
  <c r="V1984" i="2" s="1"/>
  <c r="V1986" i="2" s="1"/>
  <c r="M1976" i="2"/>
  <c r="V1997" i="2"/>
  <c r="V1999" i="2" s="1"/>
  <c r="V2001" i="2" s="1"/>
  <c r="V2003" i="2" s="1"/>
  <c r="V2005" i="2" s="1"/>
  <c r="V2007" i="2" s="1"/>
  <c r="M2002" i="2"/>
  <c r="M2003" i="2"/>
  <c r="Y1913" i="2"/>
  <c r="Y1915" i="2" s="1"/>
  <c r="Y1917" i="2" s="1"/>
  <c r="Y1919" i="2" s="1"/>
  <c r="Y1921" i="2" s="1"/>
  <c r="Y1923" i="2" s="1"/>
  <c r="M1919" i="2"/>
  <c r="Q2018" i="2"/>
  <c r="Q2020" i="2" s="1"/>
  <c r="Q2022" i="2" s="1"/>
  <c r="Q2024" i="2" s="1"/>
  <c r="Q2026" i="2" s="1"/>
  <c r="Q2028" i="2" s="1"/>
  <c r="M2022" i="2"/>
  <c r="AG1934" i="2"/>
  <c r="AG1936" i="2" s="1"/>
  <c r="AG1938" i="2" s="1"/>
  <c r="AG1940" i="2" s="1"/>
  <c r="AG1942" i="2" s="1"/>
  <c r="AG1944" i="2" s="1"/>
  <c r="M1938" i="2"/>
  <c r="M1937" i="2"/>
  <c r="I2100" i="2"/>
  <c r="I2016" i="2"/>
  <c r="I2079" i="2"/>
  <c r="M2059" i="2"/>
  <c r="M1729" i="2"/>
  <c r="P1724" i="2"/>
  <c r="H1724" i="2" s="1"/>
  <c r="M1728" i="2"/>
  <c r="S1367" i="2"/>
  <c r="S1369" i="2" s="1"/>
  <c r="S1371" i="2" s="1"/>
  <c r="S1373" i="2" s="1"/>
  <c r="S1375" i="2" s="1"/>
  <c r="S1377" i="2" s="1"/>
  <c r="M1374" i="2"/>
  <c r="I2081" i="2"/>
  <c r="M1918" i="2"/>
  <c r="M1813" i="2"/>
  <c r="P1808" i="2"/>
  <c r="M1812" i="2"/>
  <c r="M1624" i="2"/>
  <c r="U1619" i="2"/>
  <c r="U1621" i="2" s="1"/>
  <c r="U1623" i="2" s="1"/>
  <c r="U1625" i="2" s="1"/>
  <c r="U1627" i="2" s="1"/>
  <c r="U1629" i="2" s="1"/>
  <c r="M2023" i="2"/>
  <c r="U1850" i="2"/>
  <c r="U1852" i="2" s="1"/>
  <c r="U1854" i="2" s="1"/>
  <c r="U1856" i="2" s="1"/>
  <c r="U1858" i="2" s="1"/>
  <c r="U1860" i="2" s="1"/>
  <c r="M1853" i="2"/>
  <c r="R1451" i="2"/>
  <c r="R1453" i="2" s="1"/>
  <c r="R1455" i="2" s="1"/>
  <c r="R1457" i="2" s="1"/>
  <c r="R1459" i="2" s="1"/>
  <c r="R1461" i="2" s="1"/>
  <c r="M1458" i="2"/>
  <c r="M1367" i="2"/>
  <c r="H861" i="2"/>
  <c r="P863" i="2"/>
  <c r="P865" i="2" s="1"/>
  <c r="I1932" i="2"/>
  <c r="I1848" i="2"/>
  <c r="M1645" i="2"/>
  <c r="M1561" i="2"/>
  <c r="I1493" i="2"/>
  <c r="M1451" i="2"/>
  <c r="I1008" i="2"/>
  <c r="Q989" i="2"/>
  <c r="Q991" i="2" s="1"/>
  <c r="Q993" i="2" s="1"/>
  <c r="Q995" i="2" s="1"/>
  <c r="Q997" i="2" s="1"/>
  <c r="Q999" i="2" s="1"/>
  <c r="M993" i="2"/>
  <c r="I1640" i="2"/>
  <c r="I1638" i="2"/>
  <c r="I1554" i="2"/>
  <c r="M1540" i="2"/>
  <c r="M1478" i="2"/>
  <c r="M889" i="2"/>
  <c r="M821" i="2"/>
  <c r="H1869" i="2"/>
  <c r="I1724" i="2"/>
  <c r="I1722" i="2"/>
  <c r="M1057" i="2"/>
  <c r="R968" i="2"/>
  <c r="R970" i="2" s="1"/>
  <c r="R972" i="2" s="1"/>
  <c r="R974" i="2" s="1"/>
  <c r="R976" i="2" s="1"/>
  <c r="R978" i="2" s="1"/>
  <c r="M973" i="2"/>
  <c r="M574" i="2"/>
  <c r="M575" i="2"/>
  <c r="I336" i="2"/>
  <c r="M341" i="2"/>
  <c r="M994" i="2"/>
  <c r="I987" i="2"/>
  <c r="M680" i="2"/>
  <c r="S485" i="2"/>
  <c r="S487" i="2" s="1"/>
  <c r="S489" i="2" s="1"/>
  <c r="S491" i="2" s="1"/>
  <c r="S493" i="2" s="1"/>
  <c r="S495" i="2" s="1"/>
  <c r="M485" i="2"/>
  <c r="I861" i="2"/>
  <c r="M782" i="2"/>
  <c r="M677" i="2"/>
  <c r="AC65" i="2"/>
  <c r="AC67" i="2" s="1"/>
  <c r="AC69" i="2" s="1"/>
  <c r="AC71" i="2" s="1"/>
  <c r="AC73" i="2" s="1"/>
  <c r="AC75" i="2" s="1"/>
  <c r="M71" i="2"/>
  <c r="M69" i="2"/>
  <c r="M70" i="2"/>
  <c r="M737" i="2"/>
  <c r="M635" i="2"/>
  <c r="M568" i="2"/>
  <c r="M154" i="2"/>
  <c r="P149" i="2"/>
  <c r="P151" i="2" s="1"/>
  <c r="M153" i="2"/>
  <c r="M107" i="2"/>
  <c r="M427" i="2"/>
  <c r="M322" i="2"/>
  <c r="M257" i="2"/>
  <c r="H105" i="2"/>
  <c r="H2085" i="2"/>
  <c r="J2085" i="2" s="1"/>
  <c r="R2087" i="2"/>
  <c r="R2089" i="2" s="1"/>
  <c r="R2091" i="2" s="1"/>
  <c r="M2086" i="2"/>
  <c r="P2089" i="2"/>
  <c r="M2080" i="2"/>
  <c r="M2081" i="2"/>
  <c r="M2088" i="2"/>
  <c r="H2079" i="2"/>
  <c r="M2066" i="2"/>
  <c r="M2065" i="2"/>
  <c r="M2060" i="2"/>
  <c r="I2058" i="2"/>
  <c r="M1996" i="2"/>
  <c r="M1997" i="2"/>
  <c r="M2004" i="2"/>
  <c r="H1995" i="2"/>
  <c r="P1997" i="2"/>
  <c r="M2001" i="2"/>
  <c r="M1975" i="2"/>
  <c r="I1974" i="2"/>
  <c r="H1953" i="2"/>
  <c r="M1912" i="2"/>
  <c r="M1913" i="2"/>
  <c r="M1920" i="2"/>
  <c r="H1911" i="2"/>
  <c r="P1913" i="2"/>
  <c r="M1917" i="2"/>
  <c r="M1891" i="2"/>
  <c r="I1890" i="2"/>
  <c r="I1806" i="2"/>
  <c r="V1787" i="2"/>
  <c r="V1789" i="2" s="1"/>
  <c r="V1791" i="2" s="1"/>
  <c r="V1793" i="2" s="1"/>
  <c r="V1795" i="2" s="1"/>
  <c r="V1797" i="2" s="1"/>
  <c r="M1793" i="2"/>
  <c r="M2106" i="2"/>
  <c r="M2085" i="2"/>
  <c r="I2085" i="2"/>
  <c r="M2084" i="2"/>
  <c r="H2081" i="2"/>
  <c r="M2021" i="2"/>
  <c r="M1892" i="2"/>
  <c r="S1808" i="2"/>
  <c r="S1810" i="2" s="1"/>
  <c r="S1812" i="2" s="1"/>
  <c r="S1814" i="2" s="1"/>
  <c r="S1816" i="2" s="1"/>
  <c r="S1818" i="2" s="1"/>
  <c r="M1811" i="2"/>
  <c r="V1497" i="2"/>
  <c r="V1499" i="2" s="1"/>
  <c r="V1501" i="2" s="1"/>
  <c r="V1503" i="2" s="1"/>
  <c r="H1495" i="2"/>
  <c r="J1495" i="2" s="1"/>
  <c r="H2100" i="2"/>
  <c r="I2083" i="2"/>
  <c r="H2058" i="2"/>
  <c r="P2060" i="2"/>
  <c r="M2064" i="2"/>
  <c r="P2039" i="2"/>
  <c r="I2039" i="2" s="1"/>
  <c r="M2043" i="2"/>
  <c r="M2044" i="2"/>
  <c r="M2045" i="2"/>
  <c r="M2038" i="2"/>
  <c r="M2039" i="2"/>
  <c r="M2046" i="2"/>
  <c r="I2037" i="2"/>
  <c r="I1995" i="2"/>
  <c r="M2000" i="2"/>
  <c r="H1974" i="2"/>
  <c r="P1976" i="2"/>
  <c r="M1980" i="2"/>
  <c r="M1981" i="2"/>
  <c r="M1982" i="2"/>
  <c r="P1955" i="2"/>
  <c r="M1959" i="2"/>
  <c r="M1960" i="2"/>
  <c r="M1961" i="2"/>
  <c r="M1954" i="2"/>
  <c r="M1955" i="2"/>
  <c r="M1962" i="2"/>
  <c r="I1953" i="2"/>
  <c r="M1939" i="2"/>
  <c r="I1911" i="2"/>
  <c r="M1916" i="2"/>
  <c r="H1890" i="2"/>
  <c r="P1892" i="2"/>
  <c r="M1896" i="2"/>
  <c r="M1897" i="2"/>
  <c r="M1898" i="2"/>
  <c r="P1871" i="2"/>
  <c r="I1871" i="2" s="1"/>
  <c r="M1875" i="2"/>
  <c r="M1876" i="2"/>
  <c r="M1877" i="2"/>
  <c r="M1870" i="2"/>
  <c r="M1871" i="2"/>
  <c r="M1878" i="2"/>
  <c r="I1869" i="2"/>
  <c r="M1855" i="2"/>
  <c r="P1829" i="2"/>
  <c r="I1829" i="2" s="1"/>
  <c r="M1834" i="2"/>
  <c r="M1835" i="2"/>
  <c r="H1827" i="2"/>
  <c r="M1833" i="2"/>
  <c r="M1836" i="2"/>
  <c r="M1828" i="2"/>
  <c r="M1829" i="2"/>
  <c r="M2107" i="2"/>
  <c r="M2108" i="2"/>
  <c r="M2101" i="2"/>
  <c r="M2102" i="2"/>
  <c r="M2109" i="2"/>
  <c r="M2087" i="2"/>
  <c r="H2083" i="2"/>
  <c r="J2083" i="2" s="1"/>
  <c r="M2067" i="2"/>
  <c r="P2020" i="2"/>
  <c r="P1936" i="2"/>
  <c r="I1785" i="2"/>
  <c r="M1790" i="2"/>
  <c r="H1764" i="2"/>
  <c r="P1766" i="2"/>
  <c r="M1770" i="2"/>
  <c r="M1771" i="2"/>
  <c r="M1772" i="2"/>
  <c r="M1766" i="2"/>
  <c r="M1773" i="2"/>
  <c r="M1765" i="2"/>
  <c r="P1745" i="2"/>
  <c r="M1749" i="2"/>
  <c r="M1750" i="2"/>
  <c r="M1751" i="2"/>
  <c r="M1744" i="2"/>
  <c r="M1745" i="2"/>
  <c r="M1752" i="2"/>
  <c r="I1743" i="2"/>
  <c r="I1701" i="2"/>
  <c r="M1706" i="2"/>
  <c r="H1680" i="2"/>
  <c r="P1682" i="2"/>
  <c r="I1682" i="2" s="1"/>
  <c r="M1686" i="2"/>
  <c r="M1687" i="2"/>
  <c r="M1688" i="2"/>
  <c r="P1661" i="2"/>
  <c r="M1665" i="2"/>
  <c r="M1666" i="2"/>
  <c r="M1667" i="2"/>
  <c r="M1660" i="2"/>
  <c r="M1661" i="2"/>
  <c r="M1668" i="2"/>
  <c r="I1659" i="2"/>
  <c r="I1617" i="2"/>
  <c r="M1622" i="2"/>
  <c r="H1596" i="2"/>
  <c r="P1598" i="2"/>
  <c r="I1598" i="2" s="1"/>
  <c r="M1602" i="2"/>
  <c r="M1603" i="2"/>
  <c r="M1604" i="2"/>
  <c r="P1577" i="2"/>
  <c r="I1577" i="2" s="1"/>
  <c r="M1581" i="2"/>
  <c r="M1582" i="2"/>
  <c r="M1583" i="2"/>
  <c r="M1576" i="2"/>
  <c r="M1577" i="2"/>
  <c r="M1584" i="2"/>
  <c r="I1575" i="2"/>
  <c r="I1533" i="2"/>
  <c r="M1538" i="2"/>
  <c r="H1512" i="2"/>
  <c r="P1514" i="2"/>
  <c r="I1514" i="2" s="1"/>
  <c r="M1518" i="2"/>
  <c r="M1519" i="2"/>
  <c r="M1520" i="2"/>
  <c r="I1407" i="2"/>
  <c r="I1323" i="2"/>
  <c r="I1239" i="2"/>
  <c r="AF1136" i="2"/>
  <c r="AF1138" i="2" s="1"/>
  <c r="AF1140" i="2" s="1"/>
  <c r="AF1142" i="2" s="1"/>
  <c r="AF1144" i="2" s="1"/>
  <c r="AF1146" i="2" s="1"/>
  <c r="M1142" i="2"/>
  <c r="M1141" i="2"/>
  <c r="R842" i="2"/>
  <c r="R844" i="2" s="1"/>
  <c r="R846" i="2" s="1"/>
  <c r="R848" i="2" s="1"/>
  <c r="R850" i="2" s="1"/>
  <c r="R852" i="2" s="1"/>
  <c r="M848" i="2"/>
  <c r="P676" i="2"/>
  <c r="AA128" i="2"/>
  <c r="AA130" i="2" s="1"/>
  <c r="AA132" i="2" s="1"/>
  <c r="AA134" i="2" s="1"/>
  <c r="AA136" i="2" s="1"/>
  <c r="AA138" i="2" s="1"/>
  <c r="M134" i="2"/>
  <c r="M133" i="2"/>
  <c r="H2016" i="2"/>
  <c r="H1932" i="2"/>
  <c r="H1848" i="2"/>
  <c r="P1810" i="2"/>
  <c r="M1709" i="2"/>
  <c r="P1642" i="2"/>
  <c r="H1640" i="2"/>
  <c r="M1625" i="2"/>
  <c r="M1541" i="2"/>
  <c r="M1496" i="2"/>
  <c r="I1491" i="2"/>
  <c r="Q1409" i="2"/>
  <c r="M1416" i="2"/>
  <c r="M1413" i="2"/>
  <c r="Q1325" i="2"/>
  <c r="H1325" i="2" s="1"/>
  <c r="M1332" i="2"/>
  <c r="M1329" i="2"/>
  <c r="Q1241" i="2"/>
  <c r="H1241" i="2" s="1"/>
  <c r="M1245" i="2"/>
  <c r="H1113" i="2"/>
  <c r="P1115" i="2"/>
  <c r="M1119" i="2"/>
  <c r="M1114" i="2"/>
  <c r="M1115" i="2"/>
  <c r="M1120" i="2"/>
  <c r="M1121" i="2"/>
  <c r="M1122" i="2"/>
  <c r="H945" i="2"/>
  <c r="P947" i="2"/>
  <c r="M951" i="2"/>
  <c r="M952" i="2"/>
  <c r="M953" i="2"/>
  <c r="M947" i="2"/>
  <c r="M954" i="2"/>
  <c r="M946" i="2"/>
  <c r="I693" i="2"/>
  <c r="M698" i="2"/>
  <c r="M2063" i="2"/>
  <c r="M2025" i="2"/>
  <c r="M2018" i="2"/>
  <c r="M2017" i="2"/>
  <c r="M1979" i="2"/>
  <c r="M1941" i="2"/>
  <c r="M1934" i="2"/>
  <c r="M1933" i="2"/>
  <c r="M1895" i="2"/>
  <c r="M1857" i="2"/>
  <c r="M1850" i="2"/>
  <c r="M1849" i="2"/>
  <c r="I1827" i="2"/>
  <c r="M1832" i="2"/>
  <c r="M1786" i="2"/>
  <c r="M1787" i="2"/>
  <c r="M1794" i="2"/>
  <c r="H1785" i="2"/>
  <c r="P1787" i="2"/>
  <c r="M1791" i="2"/>
  <c r="I1764" i="2"/>
  <c r="H1743" i="2"/>
  <c r="M1702" i="2"/>
  <c r="M1703" i="2"/>
  <c r="M1710" i="2"/>
  <c r="H1701" i="2"/>
  <c r="P1703" i="2"/>
  <c r="I1703" i="2" s="1"/>
  <c r="M1707" i="2"/>
  <c r="M1681" i="2"/>
  <c r="I1680" i="2"/>
  <c r="H1659" i="2"/>
  <c r="M1618" i="2"/>
  <c r="M1619" i="2"/>
  <c r="M1626" i="2"/>
  <c r="H1617" i="2"/>
  <c r="P1619" i="2"/>
  <c r="M1623" i="2"/>
  <c r="M1597" i="2"/>
  <c r="I1596" i="2"/>
  <c r="H1575" i="2"/>
  <c r="M1534" i="2"/>
  <c r="M1535" i="2"/>
  <c r="M1542" i="2"/>
  <c r="H1533" i="2"/>
  <c r="P1535" i="2"/>
  <c r="M1539" i="2"/>
  <c r="M1513" i="2"/>
  <c r="I1512" i="2"/>
  <c r="M1476" i="2"/>
  <c r="I1155" i="2"/>
  <c r="P1094" i="2"/>
  <c r="M1098" i="2"/>
  <c r="M1099" i="2"/>
  <c r="M1100" i="2"/>
  <c r="H1092" i="2"/>
  <c r="M1101" i="2"/>
  <c r="M1093" i="2"/>
  <c r="M1094" i="2"/>
  <c r="Q1073" i="2"/>
  <c r="Q1075" i="2" s="1"/>
  <c r="Q1077" i="2" s="1"/>
  <c r="Q1079" i="2" s="1"/>
  <c r="Q1081" i="2" s="1"/>
  <c r="Q1083" i="2" s="1"/>
  <c r="H1071" i="2"/>
  <c r="M1076" i="2"/>
  <c r="I882" i="2"/>
  <c r="M887" i="2"/>
  <c r="M2042" i="2"/>
  <c r="M2024" i="2"/>
  <c r="M1958" i="2"/>
  <c r="M1940" i="2"/>
  <c r="M1874" i="2"/>
  <c r="M1856" i="2"/>
  <c r="Q1808" i="2"/>
  <c r="Q1810" i="2" s="1"/>
  <c r="Q1812" i="2" s="1"/>
  <c r="Q1814" i="2" s="1"/>
  <c r="Q1816" i="2" s="1"/>
  <c r="Q1818" i="2" s="1"/>
  <c r="M1814" i="2"/>
  <c r="I1766" i="2"/>
  <c r="M1727" i="2"/>
  <c r="M1689" i="2"/>
  <c r="M1682" i="2"/>
  <c r="M1643" i="2"/>
  <c r="M1605" i="2"/>
  <c r="M1598" i="2"/>
  <c r="M1559" i="2"/>
  <c r="M1521" i="2"/>
  <c r="M1514" i="2"/>
  <c r="P1501" i="2"/>
  <c r="H1491" i="2"/>
  <c r="M1492" i="2"/>
  <c r="M1500" i="2"/>
  <c r="S1472" i="2"/>
  <c r="S1474" i="2" s="1"/>
  <c r="S1476" i="2" s="1"/>
  <c r="S1478" i="2" s="1"/>
  <c r="S1480" i="2" s="1"/>
  <c r="S1482" i="2" s="1"/>
  <c r="M1477" i="2"/>
  <c r="M1412" i="2"/>
  <c r="S1388" i="2"/>
  <c r="S1390" i="2" s="1"/>
  <c r="S1392" i="2" s="1"/>
  <c r="S1394" i="2" s="1"/>
  <c r="S1396" i="2" s="1"/>
  <c r="S1398" i="2" s="1"/>
  <c r="M1394" i="2"/>
  <c r="M1393" i="2"/>
  <c r="M1328" i="2"/>
  <c r="S1304" i="2"/>
  <c r="S1306" i="2" s="1"/>
  <c r="S1308" i="2" s="1"/>
  <c r="S1310" i="2" s="1"/>
  <c r="S1312" i="2" s="1"/>
  <c r="S1314" i="2" s="1"/>
  <c r="M1310" i="2"/>
  <c r="M1309" i="2"/>
  <c r="M1290" i="2"/>
  <c r="M1283" i="2"/>
  <c r="M1244" i="2"/>
  <c r="S1220" i="2"/>
  <c r="S1222" i="2" s="1"/>
  <c r="S1224" i="2" s="1"/>
  <c r="S1226" i="2" s="1"/>
  <c r="S1228" i="2" s="1"/>
  <c r="S1230" i="2" s="1"/>
  <c r="M1226" i="2"/>
  <c r="M1225" i="2"/>
  <c r="M1206" i="2"/>
  <c r="M1199" i="2"/>
  <c r="Q1157" i="2"/>
  <c r="H1157" i="2" s="1"/>
  <c r="M1161" i="2"/>
  <c r="M1139" i="2"/>
  <c r="P1075" i="2"/>
  <c r="I1050" i="2"/>
  <c r="M1055" i="2"/>
  <c r="H1806" i="2"/>
  <c r="H1722" i="2"/>
  <c r="H1638" i="2"/>
  <c r="H1554" i="2"/>
  <c r="I1495" i="2"/>
  <c r="H1493" i="2"/>
  <c r="I1470" i="2"/>
  <c r="M1475" i="2"/>
  <c r="H1449" i="2"/>
  <c r="P1451" i="2"/>
  <c r="M1455" i="2"/>
  <c r="M1456" i="2"/>
  <c r="M1457" i="2"/>
  <c r="P1430" i="2"/>
  <c r="M1434" i="2"/>
  <c r="M1435" i="2"/>
  <c r="M1436" i="2"/>
  <c r="M1429" i="2"/>
  <c r="M1430" i="2"/>
  <c r="M1437" i="2"/>
  <c r="M1414" i="2"/>
  <c r="I1386" i="2"/>
  <c r="M1391" i="2"/>
  <c r="H1365" i="2"/>
  <c r="P1367" i="2"/>
  <c r="M1371" i="2"/>
  <c r="M1372" i="2"/>
  <c r="M1373" i="2"/>
  <c r="P1346" i="2"/>
  <c r="M1350" i="2"/>
  <c r="M1351" i="2"/>
  <c r="M1352" i="2"/>
  <c r="M1345" i="2"/>
  <c r="M1346" i="2"/>
  <c r="M1353" i="2"/>
  <c r="M1330" i="2"/>
  <c r="I1302" i="2"/>
  <c r="M1307" i="2"/>
  <c r="H1281" i="2"/>
  <c r="P1283" i="2"/>
  <c r="I1283" i="2" s="1"/>
  <c r="M1287" i="2"/>
  <c r="M1288" i="2"/>
  <c r="M1289" i="2"/>
  <c r="P1262" i="2"/>
  <c r="M1266" i="2"/>
  <c r="M1267" i="2"/>
  <c r="M1268" i="2"/>
  <c r="M1261" i="2"/>
  <c r="M1262" i="2"/>
  <c r="M1269" i="2"/>
  <c r="M1246" i="2"/>
  <c r="I1218" i="2"/>
  <c r="M1223" i="2"/>
  <c r="H1197" i="2"/>
  <c r="P1199" i="2"/>
  <c r="I1199" i="2" s="1"/>
  <c r="M1203" i="2"/>
  <c r="M1204" i="2"/>
  <c r="M1205" i="2"/>
  <c r="P1178" i="2"/>
  <c r="I1178" i="2" s="1"/>
  <c r="M1182" i="2"/>
  <c r="M1183" i="2"/>
  <c r="M1184" i="2"/>
  <c r="M1177" i="2"/>
  <c r="M1178" i="2"/>
  <c r="M1185" i="2"/>
  <c r="M1162" i="2"/>
  <c r="I1134" i="2"/>
  <c r="V1052" i="2"/>
  <c r="V1054" i="2" s="1"/>
  <c r="V1056" i="2" s="1"/>
  <c r="V1058" i="2" s="1"/>
  <c r="V1060" i="2" s="1"/>
  <c r="V1062" i="2" s="1"/>
  <c r="M1058" i="2"/>
  <c r="P1010" i="2"/>
  <c r="I1010" i="2" s="1"/>
  <c r="M1014" i="2"/>
  <c r="M1015" i="2"/>
  <c r="M1016" i="2"/>
  <c r="M1009" i="2"/>
  <c r="M1010" i="2"/>
  <c r="M1017" i="2"/>
  <c r="H1008" i="2"/>
  <c r="M909" i="2"/>
  <c r="M910" i="2"/>
  <c r="V884" i="2"/>
  <c r="V886" i="2" s="1"/>
  <c r="V888" i="2" s="1"/>
  <c r="V890" i="2" s="1"/>
  <c r="V892" i="2" s="1"/>
  <c r="V894" i="2" s="1"/>
  <c r="M890" i="2"/>
  <c r="M1815" i="2"/>
  <c r="M1808" i="2"/>
  <c r="M1807" i="2"/>
  <c r="M1769" i="2"/>
  <c r="M1731" i="2"/>
  <c r="M1724" i="2"/>
  <c r="M1723" i="2"/>
  <c r="M1685" i="2"/>
  <c r="M1647" i="2"/>
  <c r="M1640" i="2"/>
  <c r="M1639" i="2"/>
  <c r="M1601" i="2"/>
  <c r="M1563" i="2"/>
  <c r="M1556" i="2"/>
  <c r="M1555" i="2"/>
  <c r="M1517" i="2"/>
  <c r="M1499" i="2"/>
  <c r="M1498" i="2"/>
  <c r="I1428" i="2"/>
  <c r="P1411" i="2"/>
  <c r="H1409" i="2"/>
  <c r="I1344" i="2"/>
  <c r="P1327" i="2"/>
  <c r="I1260" i="2"/>
  <c r="P1243" i="2"/>
  <c r="I1176" i="2"/>
  <c r="P1159" i="2"/>
  <c r="H1029" i="2"/>
  <c r="P1031" i="2"/>
  <c r="I1031" i="2" s="1"/>
  <c r="M1035" i="2"/>
  <c r="M1036" i="2"/>
  <c r="M1037" i="2"/>
  <c r="M1031" i="2"/>
  <c r="M1038" i="2"/>
  <c r="M1030" i="2"/>
  <c r="I966" i="2"/>
  <c r="M971" i="2"/>
  <c r="I924" i="2"/>
  <c r="I905" i="2"/>
  <c r="H651" i="2"/>
  <c r="M1748" i="2"/>
  <c r="M1730" i="2"/>
  <c r="M1664" i="2"/>
  <c r="M1646" i="2"/>
  <c r="M1580" i="2"/>
  <c r="M1562" i="2"/>
  <c r="M1497" i="2"/>
  <c r="M1493" i="2"/>
  <c r="M1471" i="2"/>
  <c r="M1472" i="2"/>
  <c r="M1479" i="2"/>
  <c r="H1470" i="2"/>
  <c r="P1472" i="2"/>
  <c r="M1450" i="2"/>
  <c r="I1449" i="2"/>
  <c r="H1428" i="2"/>
  <c r="M1387" i="2"/>
  <c r="M1388" i="2"/>
  <c r="M1395" i="2"/>
  <c r="H1386" i="2"/>
  <c r="P1388" i="2"/>
  <c r="M1392" i="2"/>
  <c r="M1366" i="2"/>
  <c r="I1365" i="2"/>
  <c r="H1344" i="2"/>
  <c r="M1303" i="2"/>
  <c r="M1304" i="2"/>
  <c r="M1311" i="2"/>
  <c r="H1302" i="2"/>
  <c r="P1304" i="2"/>
  <c r="M1308" i="2"/>
  <c r="M1282" i="2"/>
  <c r="I1281" i="2"/>
  <c r="H1260" i="2"/>
  <c r="M1219" i="2"/>
  <c r="M1220" i="2"/>
  <c r="M1227" i="2"/>
  <c r="H1218" i="2"/>
  <c r="P1220" i="2"/>
  <c r="M1224" i="2"/>
  <c r="M1198" i="2"/>
  <c r="I1197" i="2"/>
  <c r="H1176" i="2"/>
  <c r="M1135" i="2"/>
  <c r="H1134" i="2"/>
  <c r="M1136" i="2"/>
  <c r="M1143" i="2"/>
  <c r="P1136" i="2"/>
  <c r="M1140" i="2"/>
  <c r="I1071" i="2"/>
  <c r="V968" i="2"/>
  <c r="V970" i="2" s="1"/>
  <c r="V972" i="2" s="1"/>
  <c r="V974" i="2" s="1"/>
  <c r="V976" i="2" s="1"/>
  <c r="V978" i="2" s="1"/>
  <c r="M974" i="2"/>
  <c r="P926" i="2"/>
  <c r="M930" i="2"/>
  <c r="M931" i="2"/>
  <c r="M932" i="2"/>
  <c r="M925" i="2"/>
  <c r="M926" i="2"/>
  <c r="M933" i="2"/>
  <c r="H924" i="2"/>
  <c r="H1407" i="2"/>
  <c r="H1323" i="2"/>
  <c r="H1239" i="2"/>
  <c r="H1155" i="2"/>
  <c r="I1113" i="2"/>
  <c r="M1118" i="2"/>
  <c r="M1078" i="2"/>
  <c r="M1079" i="2"/>
  <c r="M1072" i="2"/>
  <c r="M1073" i="2"/>
  <c r="M1080" i="2"/>
  <c r="P991" i="2"/>
  <c r="P907" i="2"/>
  <c r="I907" i="2" s="1"/>
  <c r="H905" i="2"/>
  <c r="M846" i="2"/>
  <c r="Q821" i="2"/>
  <c r="Q823" i="2" s="1"/>
  <c r="Q825" i="2" s="1"/>
  <c r="Q827" i="2" s="1"/>
  <c r="Q829" i="2" s="1"/>
  <c r="Q831" i="2" s="1"/>
  <c r="M828" i="2"/>
  <c r="S758" i="2"/>
  <c r="S760" i="2" s="1"/>
  <c r="S762" i="2" s="1"/>
  <c r="S764" i="2" s="1"/>
  <c r="S766" i="2" s="1"/>
  <c r="S768" i="2" s="1"/>
  <c r="M764" i="2"/>
  <c r="M763" i="2"/>
  <c r="Q695" i="2"/>
  <c r="H695" i="2" s="1"/>
  <c r="M699" i="2"/>
  <c r="R443" i="2"/>
  <c r="H443" i="2" s="1"/>
  <c r="I441" i="2"/>
  <c r="M447" i="2"/>
  <c r="M446" i="2"/>
  <c r="M1454" i="2"/>
  <c r="M1409" i="2"/>
  <c r="M1408" i="2"/>
  <c r="M1370" i="2"/>
  <c r="M1325" i="2"/>
  <c r="M1324" i="2"/>
  <c r="M1286" i="2"/>
  <c r="M1248" i="2"/>
  <c r="M1241" i="2"/>
  <c r="M1240" i="2"/>
  <c r="M1202" i="2"/>
  <c r="M1164" i="2"/>
  <c r="M1157" i="2"/>
  <c r="M1156" i="2"/>
  <c r="I1092" i="2"/>
  <c r="M1097" i="2"/>
  <c r="M1051" i="2"/>
  <c r="M1052" i="2"/>
  <c r="M1059" i="2"/>
  <c r="H1050" i="2"/>
  <c r="P1052" i="2"/>
  <c r="M1056" i="2"/>
  <c r="I1029" i="2"/>
  <c r="M967" i="2"/>
  <c r="M968" i="2"/>
  <c r="M975" i="2"/>
  <c r="H966" i="2"/>
  <c r="P968" i="2"/>
  <c r="M972" i="2"/>
  <c r="I945" i="2"/>
  <c r="I903" i="2"/>
  <c r="M883" i="2"/>
  <c r="M884" i="2"/>
  <c r="M891" i="2"/>
  <c r="H882" i="2"/>
  <c r="P884" i="2"/>
  <c r="M888" i="2"/>
  <c r="I777" i="2"/>
  <c r="Y674" i="2"/>
  <c r="Y676" i="2" s="1"/>
  <c r="Y678" i="2" s="1"/>
  <c r="Y680" i="2" s="1"/>
  <c r="Y682" i="2" s="1"/>
  <c r="Y684" i="2" s="1"/>
  <c r="M679" i="2"/>
  <c r="M1433" i="2"/>
  <c r="M1415" i="2"/>
  <c r="M1349" i="2"/>
  <c r="M1331" i="2"/>
  <c r="M1265" i="2"/>
  <c r="M1247" i="2"/>
  <c r="M1181" i="2"/>
  <c r="M1163" i="2"/>
  <c r="M1077" i="2"/>
  <c r="M992" i="2"/>
  <c r="M908" i="2"/>
  <c r="I840" i="2"/>
  <c r="Q779" i="2"/>
  <c r="H779" i="2" s="1"/>
  <c r="M783" i="2"/>
  <c r="H987" i="2"/>
  <c r="H903" i="2"/>
  <c r="M868" i="2"/>
  <c r="M869" i="2"/>
  <c r="M862" i="2"/>
  <c r="M863" i="2"/>
  <c r="M870" i="2"/>
  <c r="H819" i="2"/>
  <c r="P821" i="2"/>
  <c r="M825" i="2"/>
  <c r="P800" i="2"/>
  <c r="I800" i="2" s="1"/>
  <c r="M804" i="2"/>
  <c r="M805" i="2"/>
  <c r="M806" i="2"/>
  <c r="M799" i="2"/>
  <c r="M800" i="2"/>
  <c r="M807" i="2"/>
  <c r="I798" i="2"/>
  <c r="M784" i="2"/>
  <c r="I756" i="2"/>
  <c r="M761" i="2"/>
  <c r="H735" i="2"/>
  <c r="P737" i="2"/>
  <c r="I737" i="2" s="1"/>
  <c r="M741" i="2"/>
  <c r="M742" i="2"/>
  <c r="M743" i="2"/>
  <c r="P716" i="2"/>
  <c r="M720" i="2"/>
  <c r="M721" i="2"/>
  <c r="M722" i="2"/>
  <c r="M715" i="2"/>
  <c r="M716" i="2"/>
  <c r="M723" i="2"/>
  <c r="M719" i="2"/>
  <c r="M700" i="2"/>
  <c r="Q674" i="2"/>
  <c r="Q676" i="2" s="1"/>
  <c r="Q678" i="2" s="1"/>
  <c r="Q680" i="2" s="1"/>
  <c r="Q682" i="2" s="1"/>
  <c r="Q684" i="2" s="1"/>
  <c r="M673" i="2"/>
  <c r="M681" i="2"/>
  <c r="M674" i="2"/>
  <c r="M678" i="2"/>
  <c r="M1034" i="2"/>
  <c r="M996" i="2"/>
  <c r="M989" i="2"/>
  <c r="M988" i="2"/>
  <c r="M950" i="2"/>
  <c r="M912" i="2"/>
  <c r="M905" i="2"/>
  <c r="M904" i="2"/>
  <c r="M847" i="2"/>
  <c r="Q842" i="2"/>
  <c r="Q844" i="2" s="1"/>
  <c r="Q846" i="2" s="1"/>
  <c r="Q848" i="2" s="1"/>
  <c r="Q850" i="2" s="1"/>
  <c r="Q852" i="2" s="1"/>
  <c r="M841" i="2"/>
  <c r="M842" i="2"/>
  <c r="M849" i="2"/>
  <c r="H840" i="2"/>
  <c r="M827" i="2"/>
  <c r="M826" i="2"/>
  <c r="P781" i="2"/>
  <c r="I714" i="2"/>
  <c r="P697" i="2"/>
  <c r="I672" i="2"/>
  <c r="T632" i="2"/>
  <c r="T634" i="2" s="1"/>
  <c r="T636" i="2" s="1"/>
  <c r="T638" i="2" s="1"/>
  <c r="T640" i="2" s="1"/>
  <c r="T642" i="2" s="1"/>
  <c r="M637" i="2"/>
  <c r="M638" i="2"/>
  <c r="M639" i="2"/>
  <c r="M636" i="2"/>
  <c r="I525" i="2"/>
  <c r="M530" i="2"/>
  <c r="M1013" i="2"/>
  <c r="M995" i="2"/>
  <c r="M929" i="2"/>
  <c r="M911" i="2"/>
  <c r="M867" i="2"/>
  <c r="M845" i="2"/>
  <c r="P842" i="2"/>
  <c r="M820" i="2"/>
  <c r="I819" i="2"/>
  <c r="H798" i="2"/>
  <c r="M757" i="2"/>
  <c r="M758" i="2"/>
  <c r="M765" i="2"/>
  <c r="H756" i="2"/>
  <c r="P758" i="2"/>
  <c r="M762" i="2"/>
  <c r="M736" i="2"/>
  <c r="I735" i="2"/>
  <c r="H714" i="2"/>
  <c r="S634" i="2"/>
  <c r="S636" i="2" s="1"/>
  <c r="S638" i="2" s="1"/>
  <c r="S640" i="2" s="1"/>
  <c r="S642" i="2" s="1"/>
  <c r="T619" i="2"/>
  <c r="T621" i="2" s="1"/>
  <c r="M589" i="2"/>
  <c r="M590" i="2"/>
  <c r="M597" i="2"/>
  <c r="H588" i="2"/>
  <c r="M596" i="2"/>
  <c r="P590" i="2"/>
  <c r="M593" i="2"/>
  <c r="M594" i="2"/>
  <c r="M595" i="2"/>
  <c r="H777" i="2"/>
  <c r="H693" i="2"/>
  <c r="M656" i="2"/>
  <c r="I632" i="2"/>
  <c r="U611" i="2"/>
  <c r="U613" i="2" s="1"/>
  <c r="I613" i="2" s="1"/>
  <c r="M615" i="2"/>
  <c r="T548" i="2"/>
  <c r="T550" i="2" s="1"/>
  <c r="T552" i="2" s="1"/>
  <c r="T554" i="2" s="1"/>
  <c r="T556" i="2" s="1"/>
  <c r="T558" i="2" s="1"/>
  <c r="M547" i="2"/>
  <c r="M548" i="2"/>
  <c r="M555" i="2"/>
  <c r="Q527" i="2"/>
  <c r="H527" i="2" s="1"/>
  <c r="M531" i="2"/>
  <c r="S506" i="2"/>
  <c r="S508" i="2" s="1"/>
  <c r="S510" i="2" s="1"/>
  <c r="S512" i="2" s="1"/>
  <c r="S514" i="2" s="1"/>
  <c r="S516" i="2" s="1"/>
  <c r="M512" i="2"/>
  <c r="M511" i="2"/>
  <c r="M824" i="2"/>
  <c r="M786" i="2"/>
  <c r="M779" i="2"/>
  <c r="M778" i="2"/>
  <c r="M740" i="2"/>
  <c r="M702" i="2"/>
  <c r="M695" i="2"/>
  <c r="M694" i="2"/>
  <c r="P653" i="2"/>
  <c r="M657" i="2"/>
  <c r="M658" i="2"/>
  <c r="M659" i="2"/>
  <c r="M652" i="2"/>
  <c r="M653" i="2"/>
  <c r="M660" i="2"/>
  <c r="P636" i="2"/>
  <c r="P621" i="2"/>
  <c r="M614" i="2"/>
  <c r="I609" i="2"/>
  <c r="M576" i="2"/>
  <c r="R569" i="2"/>
  <c r="R571" i="2" s="1"/>
  <c r="R573" i="2" s="1"/>
  <c r="R575" i="2" s="1"/>
  <c r="R577" i="2" s="1"/>
  <c r="R579" i="2" s="1"/>
  <c r="I546" i="2"/>
  <c r="M551" i="2"/>
  <c r="M803" i="2"/>
  <c r="M785" i="2"/>
  <c r="M701" i="2"/>
  <c r="H672" i="2"/>
  <c r="I651" i="2"/>
  <c r="I588" i="2"/>
  <c r="M569" i="2"/>
  <c r="H546" i="2"/>
  <c r="I420" i="2"/>
  <c r="M425" i="2"/>
  <c r="H630" i="2"/>
  <c r="I630" i="2"/>
  <c r="M532" i="2"/>
  <c r="I504" i="2"/>
  <c r="M509" i="2"/>
  <c r="H483" i="2"/>
  <c r="P485" i="2"/>
  <c r="M489" i="2"/>
  <c r="M490" i="2"/>
  <c r="M491" i="2"/>
  <c r="P464" i="2"/>
  <c r="I464" i="2" s="1"/>
  <c r="M468" i="2"/>
  <c r="M469" i="2"/>
  <c r="M470" i="2"/>
  <c r="M463" i="2"/>
  <c r="M464" i="2"/>
  <c r="M471" i="2"/>
  <c r="I462" i="2"/>
  <c r="V422" i="2"/>
  <c r="V424" i="2" s="1"/>
  <c r="V426" i="2" s="1"/>
  <c r="V428" i="2" s="1"/>
  <c r="V430" i="2" s="1"/>
  <c r="V432" i="2" s="1"/>
  <c r="M428" i="2"/>
  <c r="I357" i="2"/>
  <c r="M362" i="2"/>
  <c r="M278" i="2"/>
  <c r="H609" i="2"/>
  <c r="H567" i="2"/>
  <c r="P569" i="2"/>
  <c r="M573" i="2"/>
  <c r="P548" i="2"/>
  <c r="M552" i="2"/>
  <c r="M553" i="2"/>
  <c r="M554" i="2"/>
  <c r="P529" i="2"/>
  <c r="H399" i="2"/>
  <c r="P401" i="2"/>
  <c r="I401" i="2" s="1"/>
  <c r="M405" i="2"/>
  <c r="M406" i="2"/>
  <c r="M407" i="2"/>
  <c r="M401" i="2"/>
  <c r="M408" i="2"/>
  <c r="M400" i="2"/>
  <c r="R380" i="2"/>
  <c r="R382" i="2" s="1"/>
  <c r="R384" i="2" s="1"/>
  <c r="R386" i="2" s="1"/>
  <c r="R388" i="2" s="1"/>
  <c r="R390" i="2" s="1"/>
  <c r="H378" i="2"/>
  <c r="Q254" i="2"/>
  <c r="H254" i="2" s="1"/>
  <c r="M259" i="2"/>
  <c r="M260" i="2"/>
  <c r="M253" i="2"/>
  <c r="M254" i="2"/>
  <c r="M261" i="2"/>
  <c r="M258" i="2"/>
  <c r="M632" i="2"/>
  <c r="M631" i="2"/>
  <c r="M616" i="2"/>
  <c r="M617" i="2"/>
  <c r="M610" i="2"/>
  <c r="M611" i="2"/>
  <c r="M618" i="2"/>
  <c r="I567" i="2"/>
  <c r="M572" i="2"/>
  <c r="M505" i="2"/>
  <c r="M506" i="2"/>
  <c r="M513" i="2"/>
  <c r="H504" i="2"/>
  <c r="P506" i="2"/>
  <c r="M510" i="2"/>
  <c r="M484" i="2"/>
  <c r="I483" i="2"/>
  <c r="H462" i="2"/>
  <c r="P445" i="2"/>
  <c r="M448" i="2"/>
  <c r="H525" i="2"/>
  <c r="H441" i="2"/>
  <c r="Q359" i="2"/>
  <c r="H359" i="2" s="1"/>
  <c r="M364" i="2"/>
  <c r="M365" i="2"/>
  <c r="M358" i="2"/>
  <c r="M359" i="2"/>
  <c r="M366" i="2"/>
  <c r="S338" i="2"/>
  <c r="S340" i="2" s="1"/>
  <c r="S342" i="2" s="1"/>
  <c r="S344" i="2" s="1"/>
  <c r="S346" i="2" s="1"/>
  <c r="S348" i="2" s="1"/>
  <c r="M345" i="2"/>
  <c r="T233" i="2"/>
  <c r="T235" i="2" s="1"/>
  <c r="T237" i="2" s="1"/>
  <c r="T239" i="2" s="1"/>
  <c r="T241" i="2" s="1"/>
  <c r="T243" i="2" s="1"/>
  <c r="M237" i="2"/>
  <c r="I231" i="2"/>
  <c r="M534" i="2"/>
  <c r="M527" i="2"/>
  <c r="M526" i="2"/>
  <c r="M488" i="2"/>
  <c r="M450" i="2"/>
  <c r="M443" i="2"/>
  <c r="M442" i="2"/>
  <c r="M421" i="2"/>
  <c r="M422" i="2"/>
  <c r="M429" i="2"/>
  <c r="H420" i="2"/>
  <c r="P422" i="2"/>
  <c r="M426" i="2"/>
  <c r="I399" i="2"/>
  <c r="I378" i="2"/>
  <c r="M383" i="2"/>
  <c r="P361" i="2"/>
  <c r="H357" i="2"/>
  <c r="M343" i="2"/>
  <c r="M342" i="2"/>
  <c r="P340" i="2"/>
  <c r="V317" i="2"/>
  <c r="V319" i="2" s="1"/>
  <c r="V321" i="2" s="1"/>
  <c r="V323" i="2" s="1"/>
  <c r="V325" i="2" s="1"/>
  <c r="V327" i="2" s="1"/>
  <c r="M323" i="2"/>
  <c r="P241" i="2"/>
  <c r="M533" i="2"/>
  <c r="M467" i="2"/>
  <c r="M449" i="2"/>
  <c r="P380" i="2"/>
  <c r="M384" i="2"/>
  <c r="M385" i="2"/>
  <c r="M386" i="2"/>
  <c r="M379" i="2"/>
  <c r="M380" i="2"/>
  <c r="M387" i="2"/>
  <c r="M363" i="2"/>
  <c r="M344" i="2"/>
  <c r="M337" i="2"/>
  <c r="M296" i="2"/>
  <c r="Q296" i="2"/>
  <c r="Q298" i="2" s="1"/>
  <c r="Q300" i="2" s="1"/>
  <c r="Q302" i="2" s="1"/>
  <c r="Q304" i="2" s="1"/>
  <c r="Q306" i="2" s="1"/>
  <c r="M295" i="2"/>
  <c r="I252" i="2"/>
  <c r="I315" i="2"/>
  <c r="M320" i="2"/>
  <c r="H294" i="2"/>
  <c r="P296" i="2"/>
  <c r="M300" i="2"/>
  <c r="M301" i="2"/>
  <c r="M302" i="2"/>
  <c r="P275" i="2"/>
  <c r="M279" i="2"/>
  <c r="M280" i="2"/>
  <c r="M281" i="2"/>
  <c r="M274" i="2"/>
  <c r="M275" i="2"/>
  <c r="M282" i="2"/>
  <c r="H252" i="2"/>
  <c r="Q212" i="2"/>
  <c r="I212" i="2" s="1"/>
  <c r="M216" i="2"/>
  <c r="M217" i="2"/>
  <c r="M211" i="2"/>
  <c r="M404" i="2"/>
  <c r="M299" i="2"/>
  <c r="I273" i="2"/>
  <c r="P256" i="2"/>
  <c r="R233" i="2"/>
  <c r="M236" i="2"/>
  <c r="M218" i="2"/>
  <c r="I210" i="2"/>
  <c r="Q338" i="2"/>
  <c r="Q340" i="2" s="1"/>
  <c r="Q342" i="2" s="1"/>
  <c r="Q344" i="2" s="1"/>
  <c r="Q346" i="2" s="1"/>
  <c r="Q348" i="2" s="1"/>
  <c r="M338" i="2"/>
  <c r="M316" i="2"/>
  <c r="M317" i="2"/>
  <c r="M324" i="2"/>
  <c r="H315" i="2"/>
  <c r="P317" i="2"/>
  <c r="M321" i="2"/>
  <c r="I294" i="2"/>
  <c r="H273" i="2"/>
  <c r="H336" i="2"/>
  <c r="H231" i="2"/>
  <c r="M215" i="2"/>
  <c r="T170" i="2"/>
  <c r="T172" i="2" s="1"/>
  <c r="T174" i="2" s="1"/>
  <c r="T176" i="2" s="1"/>
  <c r="T178" i="2" s="1"/>
  <c r="T180" i="2" s="1"/>
  <c r="M169" i="2"/>
  <c r="M170" i="2"/>
  <c r="M175" i="2"/>
  <c r="M176" i="2"/>
  <c r="M177" i="2"/>
  <c r="M238" i="2"/>
  <c r="M239" i="2"/>
  <c r="M232" i="2"/>
  <c r="M233" i="2"/>
  <c r="M240" i="2"/>
  <c r="P216" i="2"/>
  <c r="M219" i="2"/>
  <c r="P191" i="2"/>
  <c r="I191" i="2" s="1"/>
  <c r="M196" i="2"/>
  <c r="M197" i="2"/>
  <c r="M190" i="2"/>
  <c r="M191" i="2"/>
  <c r="M198" i="2"/>
  <c r="H189" i="2"/>
  <c r="M195" i="2"/>
  <c r="H210" i="2"/>
  <c r="I168" i="2"/>
  <c r="M212" i="2"/>
  <c r="P176" i="2"/>
  <c r="I147" i="2"/>
  <c r="I189" i="2"/>
  <c r="M194" i="2"/>
  <c r="M173" i="2"/>
  <c r="S149" i="2"/>
  <c r="S151" i="2" s="1"/>
  <c r="S153" i="2" s="1"/>
  <c r="S155" i="2" s="1"/>
  <c r="S157" i="2" s="1"/>
  <c r="S159" i="2" s="1"/>
  <c r="M152" i="2"/>
  <c r="H168" i="2"/>
  <c r="H126" i="2"/>
  <c r="M127" i="2"/>
  <c r="M128" i="2"/>
  <c r="M135" i="2"/>
  <c r="P128" i="2"/>
  <c r="M132" i="2"/>
  <c r="W107" i="2"/>
  <c r="W109" i="2" s="1"/>
  <c r="W111" i="2" s="1"/>
  <c r="W113" i="2" s="1"/>
  <c r="W115" i="2" s="1"/>
  <c r="W117" i="2" s="1"/>
  <c r="M114" i="2"/>
  <c r="M131" i="2"/>
  <c r="M106" i="2"/>
  <c r="Q149" i="2"/>
  <c r="Q151" i="2" s="1"/>
  <c r="Q153" i="2" s="1"/>
  <c r="Q155" i="2" s="1"/>
  <c r="Q157" i="2" s="1"/>
  <c r="Q159" i="2" s="1"/>
  <c r="M156" i="2"/>
  <c r="I126" i="2"/>
  <c r="H147" i="2"/>
  <c r="M110" i="2"/>
  <c r="M91" i="2"/>
  <c r="M86" i="2"/>
  <c r="M93" i="2"/>
  <c r="S86" i="2"/>
  <c r="M90" i="2"/>
  <c r="M92" i="2"/>
  <c r="I84" i="2"/>
  <c r="M149" i="2"/>
  <c r="M148" i="2"/>
  <c r="I105" i="2"/>
  <c r="M155" i="2"/>
  <c r="P107" i="2"/>
  <c r="M111" i="2"/>
  <c r="M112" i="2"/>
  <c r="M113" i="2"/>
  <c r="H84" i="2"/>
  <c r="P88" i="2"/>
  <c r="M85" i="2"/>
  <c r="S65" i="2"/>
  <c r="M72" i="2"/>
  <c r="M65" i="2"/>
  <c r="I63" i="2"/>
  <c r="M68" i="2"/>
  <c r="M64" i="2"/>
  <c r="P67" i="2"/>
  <c r="M43" i="2"/>
  <c r="M44" i="2"/>
  <c r="P44" i="2"/>
  <c r="M48" i="2"/>
  <c r="H63" i="2"/>
  <c r="I42" i="2"/>
  <c r="H42" i="2"/>
  <c r="M47" i="2"/>
  <c r="H8" i="2"/>
  <c r="T22" i="2"/>
  <c r="U22" i="2"/>
  <c r="V22" i="2"/>
  <c r="W22" i="2"/>
  <c r="X22" i="2"/>
  <c r="Y22" i="2"/>
  <c r="Z22" i="2"/>
  <c r="AA22" i="2"/>
  <c r="AB22" i="2"/>
  <c r="AC22" i="2"/>
  <c r="AD22" i="2"/>
  <c r="AE22" i="2"/>
  <c r="AF22" i="2"/>
  <c r="AG22" i="2"/>
  <c r="AH22" i="2"/>
  <c r="AI22" i="2"/>
  <c r="T24" i="2"/>
  <c r="U24" i="2"/>
  <c r="V24" i="2"/>
  <c r="W24" i="2"/>
  <c r="X24" i="2"/>
  <c r="Y24" i="2"/>
  <c r="Z24" i="2"/>
  <c r="AA24" i="2"/>
  <c r="AB24" i="2"/>
  <c r="AC24" i="2"/>
  <c r="AD24" i="2"/>
  <c r="AE24" i="2"/>
  <c r="AF24" i="2"/>
  <c r="AG24" i="2"/>
  <c r="AH24" i="2"/>
  <c r="AI24" i="2"/>
  <c r="T26" i="2"/>
  <c r="U26" i="2"/>
  <c r="V26" i="2"/>
  <c r="W26" i="2"/>
  <c r="X26" i="2"/>
  <c r="Y26" i="2"/>
  <c r="Z26" i="2"/>
  <c r="AA26" i="2"/>
  <c r="AB26" i="2"/>
  <c r="AC26" i="2"/>
  <c r="AD26" i="2"/>
  <c r="AE26" i="2"/>
  <c r="AF26" i="2"/>
  <c r="AG26" i="2"/>
  <c r="AH26" i="2"/>
  <c r="AI26" i="2"/>
  <c r="T28" i="2"/>
  <c r="U28" i="2"/>
  <c r="V28" i="2"/>
  <c r="W28" i="2"/>
  <c r="X28" i="2"/>
  <c r="Y28" i="2"/>
  <c r="Z28" i="2"/>
  <c r="AA28" i="2"/>
  <c r="AB28" i="2"/>
  <c r="AC28" i="2"/>
  <c r="AD28" i="2"/>
  <c r="AE28" i="2"/>
  <c r="AF28" i="2"/>
  <c r="AG28" i="2"/>
  <c r="AH28" i="2"/>
  <c r="AI28" i="2"/>
  <c r="T30" i="2"/>
  <c r="U30" i="2"/>
  <c r="V30" i="2"/>
  <c r="W30" i="2"/>
  <c r="X30" i="2"/>
  <c r="Y30" i="2"/>
  <c r="Z30" i="2"/>
  <c r="AA30" i="2"/>
  <c r="AB30" i="2"/>
  <c r="AC30" i="2"/>
  <c r="AD30" i="2"/>
  <c r="AE30" i="2"/>
  <c r="AF30" i="2"/>
  <c r="AG30" i="2"/>
  <c r="AH30" i="2"/>
  <c r="AI30" i="2"/>
  <c r="T32" i="2"/>
  <c r="U32" i="2"/>
  <c r="V32" i="2"/>
  <c r="W32" i="2"/>
  <c r="X32" i="2"/>
  <c r="Y32" i="2"/>
  <c r="Z32" i="2"/>
  <c r="AA32" i="2"/>
  <c r="AB32" i="2"/>
  <c r="AC32" i="2"/>
  <c r="AD32" i="2"/>
  <c r="AE32" i="2"/>
  <c r="AF32" i="2"/>
  <c r="AG32" i="2"/>
  <c r="AH32" i="2"/>
  <c r="AI32" i="2"/>
  <c r="I1472" i="2" l="1"/>
  <c r="P1726" i="2"/>
  <c r="I380" i="2"/>
  <c r="I128" i="2"/>
  <c r="I989" i="2"/>
  <c r="I863" i="2"/>
  <c r="H863" i="2"/>
  <c r="J863" i="2" s="1"/>
  <c r="H989" i="2"/>
  <c r="J989" i="2" s="1"/>
  <c r="I2106" i="2"/>
  <c r="I1892" i="2"/>
  <c r="I1976" i="2"/>
  <c r="I1850" i="2"/>
  <c r="I674" i="2"/>
  <c r="I1388" i="2"/>
  <c r="I1619" i="2"/>
  <c r="I44" i="2"/>
  <c r="H611" i="2"/>
  <c r="J611" i="2" s="1"/>
  <c r="H1556" i="2"/>
  <c r="J1556" i="2" s="1"/>
  <c r="I1367" i="2"/>
  <c r="I1913" i="2"/>
  <c r="H2108" i="2"/>
  <c r="J2108" i="2" s="1"/>
  <c r="I548" i="2"/>
  <c r="I968" i="2"/>
  <c r="I170" i="2"/>
  <c r="I174" i="2"/>
  <c r="I172" i="2"/>
  <c r="I485" i="2"/>
  <c r="H1497" i="2"/>
  <c r="J1497" i="2" s="1"/>
  <c r="P1558" i="2"/>
  <c r="P1560" i="2" s="1"/>
  <c r="H2018" i="2"/>
  <c r="H2102" i="2"/>
  <c r="J2102" i="2" s="1"/>
  <c r="I2108" i="2"/>
  <c r="H174" i="2"/>
  <c r="J174" i="2" s="1"/>
  <c r="I1501" i="2"/>
  <c r="I1497" i="2"/>
  <c r="H1499" i="2"/>
  <c r="J1499" i="2" s="1"/>
  <c r="H1850" i="2"/>
  <c r="J1850" i="2" s="1"/>
  <c r="I2020" i="2"/>
  <c r="H2106" i="2"/>
  <c r="J2106" i="2" s="1"/>
  <c r="H2104" i="2"/>
  <c r="J2104" i="2" s="1"/>
  <c r="I2102" i="2"/>
  <c r="H172" i="2"/>
  <c r="J172" i="2" s="1"/>
  <c r="I317" i="2"/>
  <c r="I636" i="2"/>
  <c r="I1787" i="2"/>
  <c r="I1852" i="2"/>
  <c r="I2104" i="2"/>
  <c r="H634" i="2"/>
  <c r="J634" i="2" s="1"/>
  <c r="I1499" i="2"/>
  <c r="H170" i="2"/>
  <c r="J170" i="2" s="1"/>
  <c r="I1810" i="2"/>
  <c r="I338" i="2"/>
  <c r="I634" i="2"/>
  <c r="H1934" i="2"/>
  <c r="J1934" i="2" s="1"/>
  <c r="I1934" i="2"/>
  <c r="I2018" i="2"/>
  <c r="I107" i="2"/>
  <c r="H632" i="2"/>
  <c r="J632" i="2" s="1"/>
  <c r="J359" i="2"/>
  <c r="J254" i="2"/>
  <c r="J779" i="2"/>
  <c r="P90" i="2"/>
  <c r="H569" i="2"/>
  <c r="P571" i="2"/>
  <c r="P867" i="2"/>
  <c r="H865" i="2"/>
  <c r="J865" i="2" s="1"/>
  <c r="P993" i="2"/>
  <c r="H991" i="2"/>
  <c r="J991" i="2" s="1"/>
  <c r="P1077" i="2"/>
  <c r="H1075" i="2"/>
  <c r="J1075" i="2" s="1"/>
  <c r="P1096" i="2"/>
  <c r="H1094" i="2"/>
  <c r="J1640" i="2"/>
  <c r="M1641" i="2"/>
  <c r="P1579" i="2"/>
  <c r="H1577" i="2"/>
  <c r="P1663" i="2"/>
  <c r="H1661" i="2"/>
  <c r="I1808" i="2"/>
  <c r="P2091" i="2"/>
  <c r="H2089" i="2"/>
  <c r="J2089" i="2" s="1"/>
  <c r="I2089" i="2"/>
  <c r="S67" i="2"/>
  <c r="H67" i="2" s="1"/>
  <c r="J67" i="2" s="1"/>
  <c r="I65" i="2"/>
  <c r="H149" i="2"/>
  <c r="P277" i="2"/>
  <c r="H275" i="2"/>
  <c r="H422" i="2"/>
  <c r="P424" i="2"/>
  <c r="H506" i="2"/>
  <c r="P508" i="2"/>
  <c r="J527" i="2"/>
  <c r="I569" i="2"/>
  <c r="Q529" i="2"/>
  <c r="H529" i="2" s="1"/>
  <c r="J529" i="2" s="1"/>
  <c r="I527" i="2"/>
  <c r="M528" i="2" s="1"/>
  <c r="H758" i="2"/>
  <c r="P760" i="2"/>
  <c r="P718" i="2"/>
  <c r="H716" i="2"/>
  <c r="H1052" i="2"/>
  <c r="P1054" i="2"/>
  <c r="Q697" i="2"/>
  <c r="Q699" i="2" s="1"/>
  <c r="Q701" i="2" s="1"/>
  <c r="Q703" i="2" s="1"/>
  <c r="Q705" i="2" s="1"/>
  <c r="I695" i="2"/>
  <c r="M696" i="2" s="1"/>
  <c r="P909" i="2"/>
  <c r="H907" i="2"/>
  <c r="J907" i="2" s="1"/>
  <c r="H1220" i="2"/>
  <c r="P1222" i="2"/>
  <c r="J1241" i="2"/>
  <c r="J1409" i="2"/>
  <c r="P1180" i="2"/>
  <c r="H1178" i="2"/>
  <c r="P1264" i="2"/>
  <c r="H1262" i="2"/>
  <c r="P1348" i="2"/>
  <c r="H1346" i="2"/>
  <c r="P1432" i="2"/>
  <c r="H1430" i="2"/>
  <c r="H1535" i="2"/>
  <c r="P1537" i="2"/>
  <c r="I1661" i="2"/>
  <c r="Q1243" i="2"/>
  <c r="Q1245" i="2" s="1"/>
  <c r="Q1247" i="2" s="1"/>
  <c r="Q1249" i="2" s="1"/>
  <c r="Q1251" i="2" s="1"/>
  <c r="I1241" i="2"/>
  <c r="M1242" i="2" s="1"/>
  <c r="Q1327" i="2"/>
  <c r="Q1329" i="2" s="1"/>
  <c r="Q1331" i="2" s="1"/>
  <c r="Q1333" i="2" s="1"/>
  <c r="Q1335" i="2" s="1"/>
  <c r="I1325" i="2"/>
  <c r="M1326" i="2" s="1"/>
  <c r="Q1411" i="2"/>
  <c r="H1411" i="2" s="1"/>
  <c r="J1411" i="2" s="1"/>
  <c r="I1409" i="2"/>
  <c r="M1410" i="2" s="1"/>
  <c r="P1644" i="2"/>
  <c r="H1642" i="2"/>
  <c r="J1642" i="2" s="1"/>
  <c r="P1728" i="2"/>
  <c r="H1726" i="2"/>
  <c r="J1726" i="2" s="1"/>
  <c r="H1514" i="2"/>
  <c r="P1516" i="2"/>
  <c r="H1598" i="2"/>
  <c r="P1600" i="2"/>
  <c r="H1682" i="2"/>
  <c r="P1684" i="2"/>
  <c r="P1938" i="2"/>
  <c r="H1936" i="2"/>
  <c r="J1936" i="2" s="1"/>
  <c r="P1873" i="2"/>
  <c r="H1871" i="2"/>
  <c r="I1936" i="2"/>
  <c r="H2060" i="2"/>
  <c r="P2062" i="2"/>
  <c r="M2082" i="2"/>
  <c r="J2081" i="2"/>
  <c r="I2087" i="2"/>
  <c r="H1997" i="2"/>
  <c r="P1999" i="2"/>
  <c r="H2087" i="2"/>
  <c r="J2087" i="2" s="1"/>
  <c r="I86" i="2"/>
  <c r="S88" i="2"/>
  <c r="S90" i="2" s="1"/>
  <c r="S92" i="2" s="1"/>
  <c r="S94" i="2" s="1"/>
  <c r="S96" i="2" s="1"/>
  <c r="H176" i="2"/>
  <c r="J176" i="2" s="1"/>
  <c r="P178" i="2"/>
  <c r="Q361" i="2"/>
  <c r="H361" i="2" s="1"/>
  <c r="J361" i="2" s="1"/>
  <c r="I359" i="2"/>
  <c r="M360" i="2" s="1"/>
  <c r="P655" i="2"/>
  <c r="H653" i="2"/>
  <c r="H590" i="2"/>
  <c r="I590" i="2"/>
  <c r="P592" i="2"/>
  <c r="P699" i="2"/>
  <c r="H697" i="2"/>
  <c r="J697" i="2" s="1"/>
  <c r="H968" i="2"/>
  <c r="P970" i="2"/>
  <c r="P928" i="2"/>
  <c r="H926" i="2"/>
  <c r="H1136" i="2"/>
  <c r="P1138" i="2"/>
  <c r="I1136" i="2"/>
  <c r="P1747" i="2"/>
  <c r="H1745" i="2"/>
  <c r="P1831" i="2"/>
  <c r="H1829" i="2"/>
  <c r="P69" i="2"/>
  <c r="P109" i="2"/>
  <c r="H107" i="2"/>
  <c r="H128" i="2"/>
  <c r="P130" i="2"/>
  <c r="P153" i="2"/>
  <c r="H151" i="2"/>
  <c r="J151" i="2" s="1"/>
  <c r="I176" i="2"/>
  <c r="P218" i="2"/>
  <c r="P258" i="2"/>
  <c r="Q214" i="2"/>
  <c r="H212" i="2"/>
  <c r="P382" i="2"/>
  <c r="H380" i="2"/>
  <c r="I275" i="2"/>
  <c r="H338" i="2"/>
  <c r="P363" i="2"/>
  <c r="I422" i="2"/>
  <c r="J443" i="2"/>
  <c r="I506" i="2"/>
  <c r="P531" i="2"/>
  <c r="P550" i="2"/>
  <c r="H548" i="2"/>
  <c r="P466" i="2"/>
  <c r="H464" i="2"/>
  <c r="I676" i="2"/>
  <c r="U615" i="2"/>
  <c r="H613" i="2"/>
  <c r="J613" i="2" s="1"/>
  <c r="I611" i="2"/>
  <c r="I758" i="2"/>
  <c r="H842" i="2"/>
  <c r="P844" i="2"/>
  <c r="P783" i="2"/>
  <c r="I865" i="2"/>
  <c r="I716" i="2"/>
  <c r="H884" i="2"/>
  <c r="P886" i="2"/>
  <c r="I1052" i="2"/>
  <c r="R445" i="2"/>
  <c r="R447" i="2" s="1"/>
  <c r="R449" i="2" s="1"/>
  <c r="R451" i="2" s="1"/>
  <c r="R453" i="2" s="1"/>
  <c r="I443" i="2"/>
  <c r="M444" i="2" s="1"/>
  <c r="I1220" i="2"/>
  <c r="H1304" i="2"/>
  <c r="P1306" i="2"/>
  <c r="P1245" i="2"/>
  <c r="P1413" i="2"/>
  <c r="I1346" i="2"/>
  <c r="I1535" i="2"/>
  <c r="H1619" i="2"/>
  <c r="P1621" i="2"/>
  <c r="I1745" i="2"/>
  <c r="H1808" i="2"/>
  <c r="P678" i="2"/>
  <c r="H676" i="2"/>
  <c r="J676" i="2" s="1"/>
  <c r="H1766" i="2"/>
  <c r="P1768" i="2"/>
  <c r="P1854" i="2"/>
  <c r="H1852" i="2"/>
  <c r="J1852" i="2" s="1"/>
  <c r="H1892" i="2"/>
  <c r="P1894" i="2"/>
  <c r="P1957" i="2"/>
  <c r="H1955" i="2"/>
  <c r="P2041" i="2"/>
  <c r="H2039" i="2"/>
  <c r="H1913" i="2"/>
  <c r="P1915" i="2"/>
  <c r="I1997" i="2"/>
  <c r="P2112" i="2"/>
  <c r="H2110" i="2"/>
  <c r="J2110" i="2" s="1"/>
  <c r="I2110" i="2"/>
  <c r="P46" i="2"/>
  <c r="H44" i="2"/>
  <c r="Q256" i="2"/>
  <c r="Q258" i="2" s="1"/>
  <c r="Q260" i="2" s="1"/>
  <c r="Q262" i="2" s="1"/>
  <c r="Q264" i="2" s="1"/>
  <c r="I254" i="2"/>
  <c r="M255" i="2" s="1"/>
  <c r="H401" i="2"/>
  <c r="P403" i="2"/>
  <c r="Q781" i="2"/>
  <c r="Q783" i="2" s="1"/>
  <c r="Q785" i="2" s="1"/>
  <c r="Q787" i="2" s="1"/>
  <c r="Q789" i="2" s="1"/>
  <c r="I779" i="2"/>
  <c r="M780" i="2" s="1"/>
  <c r="J905" i="2"/>
  <c r="M906" i="2"/>
  <c r="H1031" i="2"/>
  <c r="P1033" i="2"/>
  <c r="P1161" i="2"/>
  <c r="P1329" i="2"/>
  <c r="H947" i="2"/>
  <c r="P949" i="2"/>
  <c r="H1115" i="2"/>
  <c r="P1117" i="2"/>
  <c r="J1724" i="2"/>
  <c r="M1725" i="2"/>
  <c r="P2022" i="2"/>
  <c r="H2020" i="2"/>
  <c r="J2020" i="2" s="1"/>
  <c r="B15" i="2"/>
  <c r="C15" i="2" s="1"/>
  <c r="E19" i="2" s="1"/>
  <c r="H65" i="2"/>
  <c r="H86" i="2"/>
  <c r="I151" i="2"/>
  <c r="I149" i="2"/>
  <c r="P193" i="2"/>
  <c r="H191" i="2"/>
  <c r="H317" i="2"/>
  <c r="P319" i="2"/>
  <c r="I233" i="2"/>
  <c r="H233" i="2"/>
  <c r="R235" i="2"/>
  <c r="I256" i="2"/>
  <c r="H296" i="2"/>
  <c r="P298" i="2"/>
  <c r="I340" i="2"/>
  <c r="P243" i="2"/>
  <c r="I296" i="2"/>
  <c r="P342" i="2"/>
  <c r="H340" i="2"/>
  <c r="J340" i="2" s="1"/>
  <c r="P447" i="2"/>
  <c r="H485" i="2"/>
  <c r="P487" i="2"/>
  <c r="H636" i="2"/>
  <c r="J636" i="2" s="1"/>
  <c r="P638" i="2"/>
  <c r="I653" i="2"/>
  <c r="J695" i="2"/>
  <c r="H737" i="2"/>
  <c r="P739" i="2"/>
  <c r="P802" i="2"/>
  <c r="H800" i="2"/>
  <c r="H821" i="2"/>
  <c r="P823" i="2"/>
  <c r="I947" i="2"/>
  <c r="I842" i="2"/>
  <c r="I884" i="2"/>
  <c r="I926" i="2"/>
  <c r="I1075" i="2"/>
  <c r="I1094" i="2"/>
  <c r="I821" i="2"/>
  <c r="I1304" i="2"/>
  <c r="H1388" i="2"/>
  <c r="P1390" i="2"/>
  <c r="H1472" i="2"/>
  <c r="P1474" i="2"/>
  <c r="I1073" i="2"/>
  <c r="J1157" i="2"/>
  <c r="J1325" i="2"/>
  <c r="I991" i="2"/>
  <c r="P1012" i="2"/>
  <c r="H1010" i="2"/>
  <c r="I1115" i="2"/>
  <c r="H1199" i="2"/>
  <c r="P1201" i="2"/>
  <c r="H1283" i="2"/>
  <c r="P1285" i="2"/>
  <c r="H1367" i="2"/>
  <c r="P1369" i="2"/>
  <c r="H1451" i="2"/>
  <c r="P1453" i="2"/>
  <c r="J1493" i="2"/>
  <c r="M1494" i="2"/>
  <c r="H1073" i="2"/>
  <c r="Q1159" i="2"/>
  <c r="Q1161" i="2" s="1"/>
  <c r="Q1163" i="2" s="1"/>
  <c r="Q1165" i="2" s="1"/>
  <c r="Q1167" i="2" s="1"/>
  <c r="I1157" i="2"/>
  <c r="M1158" i="2" s="1"/>
  <c r="I1262" i="2"/>
  <c r="I1430" i="2"/>
  <c r="P1503" i="2"/>
  <c r="H1501" i="2"/>
  <c r="J1501" i="2" s="1"/>
  <c r="I1451" i="2"/>
  <c r="H1703" i="2"/>
  <c r="P1705" i="2"/>
  <c r="H1787" i="2"/>
  <c r="P1789" i="2"/>
  <c r="P1812" i="2"/>
  <c r="H1810" i="2"/>
  <c r="J1810" i="2" s="1"/>
  <c r="H674" i="2"/>
  <c r="I1642" i="2"/>
  <c r="I1726" i="2"/>
  <c r="J2018" i="2"/>
  <c r="H1976" i="2"/>
  <c r="P1978" i="2"/>
  <c r="I2060" i="2"/>
  <c r="I1955" i="2"/>
  <c r="E2" i="2"/>
  <c r="M171" i="2" l="1"/>
  <c r="M990" i="2"/>
  <c r="M1557" i="2"/>
  <c r="M2019" i="2"/>
  <c r="M864" i="2"/>
  <c r="H1327" i="2"/>
  <c r="J1327" i="2" s="1"/>
  <c r="I88" i="2"/>
  <c r="H1558" i="2"/>
  <c r="J1558" i="2" s="1"/>
  <c r="I1558" i="2"/>
  <c r="M1851" i="2"/>
  <c r="M612" i="2"/>
  <c r="M2103" i="2"/>
  <c r="M1935" i="2"/>
  <c r="I1243" i="2"/>
  <c r="H1243" i="2"/>
  <c r="J1243" i="2" s="1"/>
  <c r="M633" i="2"/>
  <c r="H1159" i="2"/>
  <c r="J1159" i="2" s="1"/>
  <c r="I1327" i="2"/>
  <c r="I1159" i="2"/>
  <c r="I697" i="2"/>
  <c r="M1704" i="2"/>
  <c r="J1703" i="2"/>
  <c r="H949" i="2"/>
  <c r="J949" i="2" s="1"/>
  <c r="P951" i="2"/>
  <c r="I949" i="2"/>
  <c r="P533" i="2"/>
  <c r="J338" i="2"/>
  <c r="M339" i="2"/>
  <c r="H153" i="2"/>
  <c r="J153" i="2" s="1"/>
  <c r="P155" i="2"/>
  <c r="I153" i="2"/>
  <c r="H1747" i="2"/>
  <c r="J1747" i="2" s="1"/>
  <c r="P1749" i="2"/>
  <c r="I1747" i="2"/>
  <c r="H928" i="2"/>
  <c r="J928" i="2" s="1"/>
  <c r="P930" i="2"/>
  <c r="I928" i="2"/>
  <c r="H699" i="2"/>
  <c r="P701" i="2"/>
  <c r="I699" i="2"/>
  <c r="J653" i="2"/>
  <c r="M654" i="2"/>
  <c r="P180" i="2"/>
  <c r="H178" i="2"/>
  <c r="I178" i="2"/>
  <c r="H1264" i="2"/>
  <c r="J1264" i="2" s="1"/>
  <c r="P1266" i="2"/>
  <c r="I1264" i="2"/>
  <c r="H909" i="2"/>
  <c r="P911" i="2"/>
  <c r="I909" i="2"/>
  <c r="M1053" i="2"/>
  <c r="J1052" i="2"/>
  <c r="M759" i="2"/>
  <c r="J758" i="2"/>
  <c r="M423" i="2"/>
  <c r="J422" i="2"/>
  <c r="H571" i="2"/>
  <c r="J571" i="2" s="1"/>
  <c r="P573" i="2"/>
  <c r="I571" i="2"/>
  <c r="M1977" i="2"/>
  <c r="J1976" i="2"/>
  <c r="P1791" i="2"/>
  <c r="H1789" i="2"/>
  <c r="J1789" i="2" s="1"/>
  <c r="I1789" i="2"/>
  <c r="M1452" i="2"/>
  <c r="J1451" i="2"/>
  <c r="M1284" i="2"/>
  <c r="J1283" i="2"/>
  <c r="J1010" i="2"/>
  <c r="M1011" i="2"/>
  <c r="M1473" i="2"/>
  <c r="J1472" i="2"/>
  <c r="H802" i="2"/>
  <c r="J802" i="2" s="1"/>
  <c r="P804" i="2"/>
  <c r="I802" i="2"/>
  <c r="H638" i="2"/>
  <c r="J638" i="2" s="1"/>
  <c r="P640" i="2"/>
  <c r="I638" i="2"/>
  <c r="I445" i="2"/>
  <c r="H342" i="2"/>
  <c r="J342" i="2" s="1"/>
  <c r="P344" i="2"/>
  <c r="I342" i="2"/>
  <c r="H235" i="2"/>
  <c r="J235" i="2" s="1"/>
  <c r="R237" i="2"/>
  <c r="I235" i="2"/>
  <c r="M318" i="2"/>
  <c r="J317" i="2"/>
  <c r="M948" i="2"/>
  <c r="J947" i="2"/>
  <c r="H1161" i="2"/>
  <c r="P1163" i="2"/>
  <c r="I1161" i="2"/>
  <c r="H403" i="2"/>
  <c r="J403" i="2" s="1"/>
  <c r="P405" i="2"/>
  <c r="I403" i="2"/>
  <c r="H46" i="2"/>
  <c r="J46" i="2" s="1"/>
  <c r="P48" i="2"/>
  <c r="I46" i="2"/>
  <c r="M1914" i="2"/>
  <c r="J1913" i="2"/>
  <c r="H1957" i="2"/>
  <c r="J1957" i="2" s="1"/>
  <c r="P1959" i="2"/>
  <c r="I1957" i="2"/>
  <c r="H1854" i="2"/>
  <c r="J1854" i="2" s="1"/>
  <c r="P1856" i="2"/>
  <c r="I1854" i="2"/>
  <c r="H678" i="2"/>
  <c r="J678" i="2" s="1"/>
  <c r="P680" i="2"/>
  <c r="I678" i="2"/>
  <c r="M1620" i="2"/>
  <c r="J1619" i="2"/>
  <c r="P1415" i="2"/>
  <c r="M1305" i="2"/>
  <c r="J1304" i="2"/>
  <c r="P846" i="2"/>
  <c r="H844" i="2"/>
  <c r="J844" i="2" s="1"/>
  <c r="I844" i="2"/>
  <c r="U617" i="2"/>
  <c r="H615" i="2"/>
  <c r="J615" i="2" s="1"/>
  <c r="I615" i="2"/>
  <c r="J548" i="2"/>
  <c r="M549" i="2"/>
  <c r="Q216" i="2"/>
  <c r="H214" i="2"/>
  <c r="J214" i="2" s="1"/>
  <c r="I214" i="2"/>
  <c r="P220" i="2"/>
  <c r="P132" i="2"/>
  <c r="H130" i="2"/>
  <c r="J130" i="2" s="1"/>
  <c r="I130" i="2"/>
  <c r="H109" i="2"/>
  <c r="J109" i="2" s="1"/>
  <c r="P111" i="2"/>
  <c r="I109" i="2"/>
  <c r="J1829" i="2"/>
  <c r="M1830" i="2"/>
  <c r="P1140" i="2"/>
  <c r="H1138" i="2"/>
  <c r="J1138" i="2" s="1"/>
  <c r="I1138" i="2"/>
  <c r="P972" i="2"/>
  <c r="H970" i="2"/>
  <c r="J970" i="2" s="1"/>
  <c r="I970" i="2"/>
  <c r="P594" i="2"/>
  <c r="H592" i="2"/>
  <c r="J592" i="2" s="1"/>
  <c r="I592" i="2"/>
  <c r="H655" i="2"/>
  <c r="J655" i="2" s="1"/>
  <c r="P657" i="2"/>
  <c r="I655" i="2"/>
  <c r="P2001" i="2"/>
  <c r="H1999" i="2"/>
  <c r="J1999" i="2" s="1"/>
  <c r="I1999" i="2"/>
  <c r="M1599" i="2"/>
  <c r="J1598" i="2"/>
  <c r="H1728" i="2"/>
  <c r="J1728" i="2" s="1"/>
  <c r="P1730" i="2"/>
  <c r="I1728" i="2"/>
  <c r="H1560" i="2"/>
  <c r="J1560" i="2" s="1"/>
  <c r="P1562" i="2"/>
  <c r="I1560" i="2"/>
  <c r="P1539" i="2"/>
  <c r="H1537" i="2"/>
  <c r="J1537" i="2" s="1"/>
  <c r="I1537" i="2"/>
  <c r="J1346" i="2"/>
  <c r="M1347" i="2"/>
  <c r="J1178" i="2"/>
  <c r="M1179" i="2"/>
  <c r="P1224" i="2"/>
  <c r="H1222" i="2"/>
  <c r="J1222" i="2" s="1"/>
  <c r="I1222" i="2"/>
  <c r="J716" i="2"/>
  <c r="M717" i="2"/>
  <c r="P510" i="2"/>
  <c r="H508" i="2"/>
  <c r="J508" i="2" s="1"/>
  <c r="I508" i="2"/>
  <c r="J275" i="2"/>
  <c r="M276" i="2"/>
  <c r="S69" i="2"/>
  <c r="S71" i="2" s="1"/>
  <c r="S73" i="2" s="1"/>
  <c r="S75" i="2" s="1"/>
  <c r="I67" i="2"/>
  <c r="J1661" i="2"/>
  <c r="M1662" i="2"/>
  <c r="H1096" i="2"/>
  <c r="J1096" i="2" s="1"/>
  <c r="P1098" i="2"/>
  <c r="I1096" i="2"/>
  <c r="H993" i="2"/>
  <c r="J993" i="2" s="1"/>
  <c r="P995" i="2"/>
  <c r="I993" i="2"/>
  <c r="M570" i="2"/>
  <c r="J569" i="2"/>
  <c r="H1978" i="2"/>
  <c r="J1978" i="2" s="1"/>
  <c r="P1980" i="2"/>
  <c r="I1978" i="2"/>
  <c r="H1285" i="2"/>
  <c r="J1285" i="2" s="1"/>
  <c r="P1287" i="2"/>
  <c r="I1285" i="2"/>
  <c r="P321" i="2"/>
  <c r="H319" i="2"/>
  <c r="J319" i="2" s="1"/>
  <c r="I319" i="2"/>
  <c r="P1917" i="2"/>
  <c r="H1915" i="2"/>
  <c r="J1915" i="2" s="1"/>
  <c r="I1915" i="2"/>
  <c r="J1955" i="2"/>
  <c r="M1956" i="2"/>
  <c r="H783" i="2"/>
  <c r="J783" i="2" s="1"/>
  <c r="P785" i="2"/>
  <c r="I783" i="2"/>
  <c r="J212" i="2"/>
  <c r="M213" i="2"/>
  <c r="J107" i="2"/>
  <c r="M108" i="2"/>
  <c r="M2061" i="2"/>
  <c r="J2060" i="2"/>
  <c r="H1600" i="2"/>
  <c r="J1600" i="2" s="1"/>
  <c r="P1602" i="2"/>
  <c r="I1600" i="2"/>
  <c r="H1432" i="2"/>
  <c r="J1432" i="2" s="1"/>
  <c r="P1434" i="2"/>
  <c r="I1432" i="2"/>
  <c r="H1579" i="2"/>
  <c r="J1579" i="2" s="1"/>
  <c r="P1581" i="2"/>
  <c r="I1579" i="2"/>
  <c r="J1094" i="2"/>
  <c r="M1095" i="2"/>
  <c r="M675" i="2"/>
  <c r="J674" i="2"/>
  <c r="M1788" i="2"/>
  <c r="J1787" i="2"/>
  <c r="H1369" i="2"/>
  <c r="J1369" i="2" s="1"/>
  <c r="P1371" i="2"/>
  <c r="I1369" i="2"/>
  <c r="H1201" i="2"/>
  <c r="J1201" i="2" s="1"/>
  <c r="P1203" i="2"/>
  <c r="I1201" i="2"/>
  <c r="H1012" i="2"/>
  <c r="J1012" i="2" s="1"/>
  <c r="P1014" i="2"/>
  <c r="I1012" i="2"/>
  <c r="P1392" i="2"/>
  <c r="H1390" i="2"/>
  <c r="J1390" i="2" s="1"/>
  <c r="I1390" i="2"/>
  <c r="H823" i="2"/>
  <c r="J823" i="2" s="1"/>
  <c r="P825" i="2"/>
  <c r="I823" i="2"/>
  <c r="H739" i="2"/>
  <c r="J739" i="2" s="1"/>
  <c r="P741" i="2"/>
  <c r="I739" i="2"/>
  <c r="H445" i="2"/>
  <c r="H298" i="2"/>
  <c r="J298" i="2" s="1"/>
  <c r="P300" i="2"/>
  <c r="I298" i="2"/>
  <c r="J233" i="2"/>
  <c r="M234" i="2"/>
  <c r="J191" i="2"/>
  <c r="M192" i="2"/>
  <c r="J86" i="2"/>
  <c r="M87" i="2"/>
  <c r="H2022" i="2"/>
  <c r="P2024" i="2"/>
  <c r="I2022" i="2"/>
  <c r="H1117" i="2"/>
  <c r="J1117" i="2" s="1"/>
  <c r="I1117" i="2"/>
  <c r="P1119" i="2"/>
  <c r="H1033" i="2"/>
  <c r="J1033" i="2" s="1"/>
  <c r="P1035" i="2"/>
  <c r="I1033" i="2"/>
  <c r="M402" i="2"/>
  <c r="J401" i="2"/>
  <c r="H2112" i="2"/>
  <c r="I2112" i="2"/>
  <c r="J2039" i="2"/>
  <c r="M2040" i="2"/>
  <c r="H1894" i="2"/>
  <c r="J1894" i="2" s="1"/>
  <c r="P1896" i="2"/>
  <c r="I1894" i="2"/>
  <c r="H1768" i="2"/>
  <c r="J1768" i="2" s="1"/>
  <c r="P1770" i="2"/>
  <c r="I1768" i="2"/>
  <c r="J1808" i="2"/>
  <c r="M1809" i="2"/>
  <c r="P888" i="2"/>
  <c r="H886" i="2"/>
  <c r="J886" i="2" s="1"/>
  <c r="I886" i="2"/>
  <c r="I781" i="2"/>
  <c r="M843" i="2"/>
  <c r="J842" i="2"/>
  <c r="H550" i="2"/>
  <c r="J550" i="2" s="1"/>
  <c r="P552" i="2"/>
  <c r="I550" i="2"/>
  <c r="J380" i="2"/>
  <c r="M381" i="2"/>
  <c r="H256" i="2"/>
  <c r="M129" i="2"/>
  <c r="J128" i="2"/>
  <c r="P71" i="2"/>
  <c r="H1831" i="2"/>
  <c r="J1831" i="2" s="1"/>
  <c r="P1833" i="2"/>
  <c r="I1831" i="2"/>
  <c r="M1137" i="2"/>
  <c r="J1136" i="2"/>
  <c r="M969" i="2"/>
  <c r="J968" i="2"/>
  <c r="M1998" i="2"/>
  <c r="J1997" i="2"/>
  <c r="J1871" i="2"/>
  <c r="M1872" i="2"/>
  <c r="H1938" i="2"/>
  <c r="J1938" i="2" s="1"/>
  <c r="P1940" i="2"/>
  <c r="I1938" i="2"/>
  <c r="H1684" i="2"/>
  <c r="J1684" i="2" s="1"/>
  <c r="P1686" i="2"/>
  <c r="I1684" i="2"/>
  <c r="H1516" i="2"/>
  <c r="J1516" i="2" s="1"/>
  <c r="P1518" i="2"/>
  <c r="I1516" i="2"/>
  <c r="M1536" i="2"/>
  <c r="J1535" i="2"/>
  <c r="H1348" i="2"/>
  <c r="J1348" i="2" s="1"/>
  <c r="P1350" i="2"/>
  <c r="I1348" i="2"/>
  <c r="H1180" i="2"/>
  <c r="J1180" i="2" s="1"/>
  <c r="P1182" i="2"/>
  <c r="I1180" i="2"/>
  <c r="M1221" i="2"/>
  <c r="J1220" i="2"/>
  <c r="H718" i="2"/>
  <c r="J718" i="2" s="1"/>
  <c r="P720" i="2"/>
  <c r="I718" i="2"/>
  <c r="M507" i="2"/>
  <c r="J506" i="2"/>
  <c r="H277" i="2"/>
  <c r="J277" i="2" s="1"/>
  <c r="P279" i="2"/>
  <c r="I277" i="2"/>
  <c r="H2091" i="2"/>
  <c r="J2091" i="2" s="1"/>
  <c r="AE2092" i="2" s="1"/>
  <c r="I2091" i="2"/>
  <c r="H1663" i="2"/>
  <c r="J1663" i="2" s="1"/>
  <c r="P1665" i="2"/>
  <c r="I1663" i="2"/>
  <c r="H88" i="2"/>
  <c r="J88" i="2" s="1"/>
  <c r="H1812" i="2"/>
  <c r="J1812" i="2" s="1"/>
  <c r="P1814" i="2"/>
  <c r="I1812" i="2"/>
  <c r="J1073" i="2"/>
  <c r="M1074" i="2"/>
  <c r="H1453" i="2"/>
  <c r="J1453" i="2" s="1"/>
  <c r="P1455" i="2"/>
  <c r="I1453" i="2"/>
  <c r="P1476" i="2"/>
  <c r="H1474" i="2"/>
  <c r="J1474" i="2" s="1"/>
  <c r="I1474" i="2"/>
  <c r="J800" i="2"/>
  <c r="M801" i="2"/>
  <c r="M486" i="2"/>
  <c r="J485" i="2"/>
  <c r="J44" i="2"/>
  <c r="M45" i="2"/>
  <c r="P1623" i="2"/>
  <c r="H1621" i="2"/>
  <c r="J1621" i="2" s="1"/>
  <c r="I1621" i="2"/>
  <c r="P1308" i="2"/>
  <c r="H1306" i="2"/>
  <c r="J1306" i="2" s="1"/>
  <c r="I1306" i="2"/>
  <c r="H466" i="2"/>
  <c r="J466" i="2" s="1"/>
  <c r="P468" i="2"/>
  <c r="I466" i="2"/>
  <c r="P1707" i="2"/>
  <c r="H1705" i="2"/>
  <c r="J1705" i="2" s="1"/>
  <c r="I1705" i="2"/>
  <c r="H1503" i="2"/>
  <c r="J1503" i="2" s="1"/>
  <c r="M1489" i="2" s="1"/>
  <c r="I1503" i="2"/>
  <c r="M1368" i="2"/>
  <c r="J1367" i="2"/>
  <c r="M1200" i="2"/>
  <c r="J1199" i="2"/>
  <c r="M1389" i="2"/>
  <c r="J1388" i="2"/>
  <c r="M822" i="2"/>
  <c r="J821" i="2"/>
  <c r="M738" i="2"/>
  <c r="J737" i="2"/>
  <c r="H487" i="2"/>
  <c r="J487" i="2" s="1"/>
  <c r="P489" i="2"/>
  <c r="I487" i="2"/>
  <c r="H447" i="2"/>
  <c r="J447" i="2" s="1"/>
  <c r="P449" i="2"/>
  <c r="I447" i="2"/>
  <c r="M297" i="2"/>
  <c r="J296" i="2"/>
  <c r="H193" i="2"/>
  <c r="J193" i="2" s="1"/>
  <c r="P195" i="2"/>
  <c r="I193" i="2"/>
  <c r="M66" i="2"/>
  <c r="J65" i="2"/>
  <c r="M1116" i="2"/>
  <c r="J1115" i="2"/>
  <c r="H1329" i="2"/>
  <c r="P1331" i="2"/>
  <c r="I1329" i="2"/>
  <c r="M1032" i="2"/>
  <c r="J1031" i="2"/>
  <c r="H2041" i="2"/>
  <c r="J2041" i="2" s="1"/>
  <c r="P2043" i="2"/>
  <c r="I2041" i="2"/>
  <c r="M1893" i="2"/>
  <c r="J1892" i="2"/>
  <c r="M1767" i="2"/>
  <c r="J1766" i="2"/>
  <c r="H1245" i="2"/>
  <c r="J1245" i="2" s="1"/>
  <c r="P1247" i="2"/>
  <c r="I1245" i="2"/>
  <c r="M885" i="2"/>
  <c r="J884" i="2"/>
  <c r="H781" i="2"/>
  <c r="J464" i="2"/>
  <c r="M465" i="2"/>
  <c r="P365" i="2"/>
  <c r="H382" i="2"/>
  <c r="J382" i="2" s="1"/>
  <c r="P384" i="2"/>
  <c r="I382" i="2"/>
  <c r="H258" i="2"/>
  <c r="J258" i="2" s="1"/>
  <c r="P260" i="2"/>
  <c r="I258" i="2"/>
  <c r="J1745" i="2"/>
  <c r="M1746" i="2"/>
  <c r="J926" i="2"/>
  <c r="M927" i="2"/>
  <c r="M591" i="2"/>
  <c r="J590" i="2"/>
  <c r="Q363" i="2"/>
  <c r="Q365" i="2" s="1"/>
  <c r="Q367" i="2" s="1"/>
  <c r="Q369" i="2" s="1"/>
  <c r="I361" i="2"/>
  <c r="H2062" i="2"/>
  <c r="J2062" i="2" s="1"/>
  <c r="P2064" i="2"/>
  <c r="I2062" i="2"/>
  <c r="H1873" i="2"/>
  <c r="J1873" i="2" s="1"/>
  <c r="P1875" i="2"/>
  <c r="I1873" i="2"/>
  <c r="M1683" i="2"/>
  <c r="J1682" i="2"/>
  <c r="M1515" i="2"/>
  <c r="J1514" i="2"/>
  <c r="H1644" i="2"/>
  <c r="J1644" i="2" s="1"/>
  <c r="P1646" i="2"/>
  <c r="I1644" i="2"/>
  <c r="Q1413" i="2"/>
  <c r="Q1415" i="2" s="1"/>
  <c r="Q1417" i="2" s="1"/>
  <c r="Q1419" i="2" s="1"/>
  <c r="I1411" i="2"/>
  <c r="J1430" i="2"/>
  <c r="M1431" i="2"/>
  <c r="J1262" i="2"/>
  <c r="M1263" i="2"/>
  <c r="P1056" i="2"/>
  <c r="H1054" i="2"/>
  <c r="J1054" i="2" s="1"/>
  <c r="I1054" i="2"/>
  <c r="P762" i="2"/>
  <c r="H760" i="2"/>
  <c r="J760" i="2" s="1"/>
  <c r="I760" i="2"/>
  <c r="Q531" i="2"/>
  <c r="Q533" i="2" s="1"/>
  <c r="Q535" i="2" s="1"/>
  <c r="Q537" i="2" s="1"/>
  <c r="I529" i="2"/>
  <c r="P426" i="2"/>
  <c r="H424" i="2"/>
  <c r="J424" i="2" s="1"/>
  <c r="I424" i="2"/>
  <c r="J149" i="2"/>
  <c r="M150" i="2"/>
  <c r="J1577" i="2"/>
  <c r="M1578" i="2"/>
  <c r="H1077" i="2"/>
  <c r="J1077" i="2" s="1"/>
  <c r="P1079" i="2"/>
  <c r="I1077" i="2"/>
  <c r="H867" i="2"/>
  <c r="P869" i="2"/>
  <c r="I867" i="2"/>
  <c r="H90" i="2"/>
  <c r="J90" i="2" s="1"/>
  <c r="P92" i="2"/>
  <c r="I90" i="2"/>
  <c r="V19" i="2"/>
  <c r="W19" i="2"/>
  <c r="X19" i="2"/>
  <c r="Y19" i="2"/>
  <c r="Z19" i="2"/>
  <c r="AA19" i="2"/>
  <c r="AB19" i="2"/>
  <c r="AC19" i="2"/>
  <c r="AD19" i="2"/>
  <c r="AE19" i="2"/>
  <c r="AF19" i="2"/>
  <c r="AG19" i="2"/>
  <c r="AH19" i="2"/>
  <c r="AI19" i="2"/>
  <c r="Q19" i="2"/>
  <c r="R19" i="2"/>
  <c r="S19" i="2"/>
  <c r="S21" i="2" s="1"/>
  <c r="T19" i="2"/>
  <c r="U19" i="2"/>
  <c r="R21" i="2" l="1"/>
  <c r="Q21" i="2"/>
  <c r="P21" i="2"/>
  <c r="X1504" i="2"/>
  <c r="AH1504" i="2"/>
  <c r="Y1504" i="2"/>
  <c r="U1504" i="2"/>
  <c r="AI1504" i="2"/>
  <c r="Z1504" i="2"/>
  <c r="AF1504" i="2"/>
  <c r="AE1504" i="2"/>
  <c r="V1504" i="2"/>
  <c r="AB1504" i="2"/>
  <c r="W1504" i="2"/>
  <c r="AG1504" i="2"/>
  <c r="P1504" i="2"/>
  <c r="S1504" i="2"/>
  <c r="R1504" i="2"/>
  <c r="I69" i="2"/>
  <c r="H69" i="2"/>
  <c r="J69" i="2" s="1"/>
  <c r="H363" i="2"/>
  <c r="J363" i="2" s="1"/>
  <c r="V2092" i="2"/>
  <c r="Y2092" i="2"/>
  <c r="AH2092" i="2"/>
  <c r="AG2092" i="2"/>
  <c r="W2092" i="2"/>
  <c r="AC2092" i="2"/>
  <c r="H92" i="2"/>
  <c r="J92" i="2" s="1"/>
  <c r="P94" i="2"/>
  <c r="I92" i="2"/>
  <c r="H384" i="2"/>
  <c r="J384" i="2" s="1"/>
  <c r="P386" i="2"/>
  <c r="I384" i="2"/>
  <c r="H279" i="2"/>
  <c r="P281" i="2"/>
  <c r="I279" i="2"/>
  <c r="P890" i="2"/>
  <c r="H888" i="2"/>
  <c r="I888" i="2"/>
  <c r="P1898" i="2"/>
  <c r="H1896" i="2"/>
  <c r="I1896" i="2"/>
  <c r="H1098" i="2"/>
  <c r="P1100" i="2"/>
  <c r="I1098" i="2"/>
  <c r="H1875" i="2"/>
  <c r="J1875" i="2" s="1"/>
  <c r="P1877" i="2"/>
  <c r="I1875" i="2"/>
  <c r="H260" i="2"/>
  <c r="J260" i="2" s="1"/>
  <c r="P262" i="2"/>
  <c r="I260" i="2"/>
  <c r="H1247" i="2"/>
  <c r="P1249" i="2"/>
  <c r="I1247" i="2"/>
  <c r="H1331" i="2"/>
  <c r="J1331" i="2" s="1"/>
  <c r="P1333" i="2"/>
  <c r="I1331" i="2"/>
  <c r="H449" i="2"/>
  <c r="J449" i="2" s="1"/>
  <c r="P451" i="2"/>
  <c r="I449" i="2"/>
  <c r="P1457" i="2"/>
  <c r="H1455" i="2"/>
  <c r="J1455" i="2" s="1"/>
  <c r="I1455" i="2"/>
  <c r="H1350" i="2"/>
  <c r="P1352" i="2"/>
  <c r="I1350" i="2"/>
  <c r="H1940" i="2"/>
  <c r="P1942" i="2"/>
  <c r="I1940" i="2"/>
  <c r="H71" i="2"/>
  <c r="P73" i="2"/>
  <c r="I71" i="2"/>
  <c r="J256" i="2"/>
  <c r="P1772" i="2"/>
  <c r="H1770" i="2"/>
  <c r="I1770" i="2"/>
  <c r="P1037" i="2"/>
  <c r="H1035" i="2"/>
  <c r="I1035" i="2"/>
  <c r="J445" i="2"/>
  <c r="P1373" i="2"/>
  <c r="H1371" i="2"/>
  <c r="I1371" i="2"/>
  <c r="U2092" i="2"/>
  <c r="Q2092" i="2"/>
  <c r="AF2092" i="2"/>
  <c r="AI2092" i="2"/>
  <c r="Z2092" i="2"/>
  <c r="P323" i="2"/>
  <c r="H321" i="2"/>
  <c r="J321" i="2" s="1"/>
  <c r="I321" i="2"/>
  <c r="H995" i="2"/>
  <c r="P997" i="2"/>
  <c r="I995" i="2"/>
  <c r="H1730" i="2"/>
  <c r="P1732" i="2"/>
  <c r="I1730" i="2"/>
  <c r="H657" i="2"/>
  <c r="P659" i="2"/>
  <c r="I657" i="2"/>
  <c r="P596" i="2"/>
  <c r="H594" i="2"/>
  <c r="J594" i="2" s="1"/>
  <c r="I594" i="2"/>
  <c r="P222" i="2"/>
  <c r="Q218" i="2"/>
  <c r="I216" i="2"/>
  <c r="H216" i="2"/>
  <c r="J216" i="2" s="1"/>
  <c r="H1413" i="2"/>
  <c r="H1856" i="2"/>
  <c r="P1858" i="2"/>
  <c r="I1856" i="2"/>
  <c r="P407" i="2"/>
  <c r="H405" i="2"/>
  <c r="I405" i="2"/>
  <c r="H1163" i="2"/>
  <c r="J1163" i="2" s="1"/>
  <c r="P1165" i="2"/>
  <c r="I1163" i="2"/>
  <c r="H911" i="2"/>
  <c r="J911" i="2" s="1"/>
  <c r="P913" i="2"/>
  <c r="I911" i="2"/>
  <c r="H1266" i="2"/>
  <c r="P1268" i="2"/>
  <c r="I1266" i="2"/>
  <c r="J178" i="2"/>
  <c r="H1749" i="2"/>
  <c r="P1751" i="2"/>
  <c r="I1749" i="2"/>
  <c r="H531" i="2"/>
  <c r="J867" i="2"/>
  <c r="P764" i="2"/>
  <c r="H762" i="2"/>
  <c r="J762" i="2" s="1"/>
  <c r="I762" i="2"/>
  <c r="P2066" i="2"/>
  <c r="H2064" i="2"/>
  <c r="J2064" i="2" s="1"/>
  <c r="I2064" i="2"/>
  <c r="P491" i="2"/>
  <c r="H489" i="2"/>
  <c r="J489" i="2" s="1"/>
  <c r="I489" i="2"/>
  <c r="J2022" i="2"/>
  <c r="P743" i="2"/>
  <c r="H741" i="2"/>
  <c r="I741" i="2"/>
  <c r="P1541" i="2"/>
  <c r="H1539" i="2"/>
  <c r="I1539" i="2"/>
  <c r="H1959" i="2"/>
  <c r="P1961" i="2"/>
  <c r="I1959" i="2"/>
  <c r="P1793" i="2"/>
  <c r="H1791" i="2"/>
  <c r="I1791" i="2"/>
  <c r="P953" i="2"/>
  <c r="H951" i="2"/>
  <c r="I951" i="2"/>
  <c r="H1079" i="2"/>
  <c r="J1079" i="2" s="1"/>
  <c r="P1081" i="2"/>
  <c r="I1079" i="2"/>
  <c r="P428" i="2"/>
  <c r="H426" i="2"/>
  <c r="I426" i="2"/>
  <c r="I363" i="2"/>
  <c r="H2043" i="2"/>
  <c r="J2043" i="2" s="1"/>
  <c r="P2045" i="2"/>
  <c r="I2043" i="2"/>
  <c r="J1329" i="2"/>
  <c r="H468" i="2"/>
  <c r="P470" i="2"/>
  <c r="I468" i="2"/>
  <c r="P1625" i="2"/>
  <c r="H1623" i="2"/>
  <c r="J1623" i="2" s="1"/>
  <c r="I1623" i="2"/>
  <c r="H1182" i="2"/>
  <c r="J1182" i="2" s="1"/>
  <c r="P1184" i="2"/>
  <c r="I1182" i="2"/>
  <c r="P1688" i="2"/>
  <c r="H1686" i="2"/>
  <c r="I1686" i="2"/>
  <c r="H552" i="2"/>
  <c r="J552" i="2" s="1"/>
  <c r="I552" i="2"/>
  <c r="P554" i="2"/>
  <c r="J2112" i="2"/>
  <c r="M2104" i="2"/>
  <c r="M2100" i="2" s="1"/>
  <c r="M2094" i="2" s="1"/>
  <c r="P1205" i="2"/>
  <c r="H1203" i="2"/>
  <c r="I1203" i="2"/>
  <c r="H1581" i="2"/>
  <c r="P1583" i="2"/>
  <c r="I1581" i="2"/>
  <c r="X2092" i="2"/>
  <c r="T2092" i="2"/>
  <c r="P2092" i="2"/>
  <c r="AA2092" i="2"/>
  <c r="R2092" i="2"/>
  <c r="P1919" i="2"/>
  <c r="H1917" i="2"/>
  <c r="J1917" i="2" s="1"/>
  <c r="I1917" i="2"/>
  <c r="P1982" i="2"/>
  <c r="H1980" i="2"/>
  <c r="J1980" i="2" s="1"/>
  <c r="I1980" i="2"/>
  <c r="P1226" i="2"/>
  <c r="H1224" i="2"/>
  <c r="I1224" i="2"/>
  <c r="H1562" i="2"/>
  <c r="P1564" i="2"/>
  <c r="I1562" i="2"/>
  <c r="P2003" i="2"/>
  <c r="H2001" i="2"/>
  <c r="I2001" i="2"/>
  <c r="H680" i="2"/>
  <c r="P682" i="2"/>
  <c r="I680" i="2"/>
  <c r="H48" i="2"/>
  <c r="P50" i="2"/>
  <c r="I48" i="2"/>
  <c r="J1161" i="2"/>
  <c r="H344" i="2"/>
  <c r="P346" i="2"/>
  <c r="I344" i="2"/>
  <c r="P642" i="2"/>
  <c r="H640" i="2"/>
  <c r="I640" i="2"/>
  <c r="H804" i="2"/>
  <c r="P806" i="2"/>
  <c r="I804" i="2"/>
  <c r="P575" i="2"/>
  <c r="H573" i="2"/>
  <c r="I573" i="2"/>
  <c r="J909" i="2"/>
  <c r="H180" i="2"/>
  <c r="J180" i="2" s="1"/>
  <c r="I180" i="2"/>
  <c r="H930" i="2"/>
  <c r="P932" i="2"/>
  <c r="I930" i="2"/>
  <c r="H155" i="2"/>
  <c r="P157" i="2"/>
  <c r="I155" i="2"/>
  <c r="J781" i="2"/>
  <c r="P1709" i="2"/>
  <c r="H1707" i="2"/>
  <c r="J1707" i="2" s="1"/>
  <c r="I1707" i="2"/>
  <c r="H1434" i="2"/>
  <c r="P1436" i="2"/>
  <c r="I1434" i="2"/>
  <c r="P512" i="2"/>
  <c r="H510" i="2"/>
  <c r="I510" i="2"/>
  <c r="P974" i="2"/>
  <c r="H972" i="2"/>
  <c r="I972" i="2"/>
  <c r="H1415" i="2"/>
  <c r="J1415" i="2" s="1"/>
  <c r="P1417" i="2"/>
  <c r="I1415" i="2"/>
  <c r="J699" i="2"/>
  <c r="H533" i="2"/>
  <c r="J533" i="2" s="1"/>
  <c r="I533" i="2"/>
  <c r="P535" i="2"/>
  <c r="H869" i="2"/>
  <c r="J869" i="2" s="1"/>
  <c r="P871" i="2"/>
  <c r="I869" i="2"/>
  <c r="P1058" i="2"/>
  <c r="H1056" i="2"/>
  <c r="J1056" i="2" s="1"/>
  <c r="I1056" i="2"/>
  <c r="H1646" i="2"/>
  <c r="J1646" i="2" s="1"/>
  <c r="P1648" i="2"/>
  <c r="I1646" i="2"/>
  <c r="H365" i="2"/>
  <c r="J365" i="2" s="1"/>
  <c r="P367" i="2"/>
  <c r="I365" i="2"/>
  <c r="H195" i="2"/>
  <c r="J195" i="2" s="1"/>
  <c r="P197" i="2"/>
  <c r="I195" i="2"/>
  <c r="AC1504" i="2"/>
  <c r="Q1504" i="2"/>
  <c r="T1504" i="2"/>
  <c r="AA1504" i="2"/>
  <c r="AD1504" i="2"/>
  <c r="P1310" i="2"/>
  <c r="H1308" i="2"/>
  <c r="J1308" i="2" s="1"/>
  <c r="I1308" i="2"/>
  <c r="P1478" i="2"/>
  <c r="H1476" i="2"/>
  <c r="J1476" i="2" s="1"/>
  <c r="I1476" i="2"/>
  <c r="H1814" i="2"/>
  <c r="J1814" i="2" s="1"/>
  <c r="P1816" i="2"/>
  <c r="I1814" i="2"/>
  <c r="H1665" i="2"/>
  <c r="J1665" i="2" s="1"/>
  <c r="P1667" i="2"/>
  <c r="I1665" i="2"/>
  <c r="H720" i="2"/>
  <c r="J720" i="2" s="1"/>
  <c r="P722" i="2"/>
  <c r="I720" i="2"/>
  <c r="P1520" i="2"/>
  <c r="H1518" i="2"/>
  <c r="J1518" i="2" s="1"/>
  <c r="I1518" i="2"/>
  <c r="H1833" i="2"/>
  <c r="J1833" i="2" s="1"/>
  <c r="P1835" i="2"/>
  <c r="I1833" i="2"/>
  <c r="P1121" i="2"/>
  <c r="H1119" i="2"/>
  <c r="I1119" i="2"/>
  <c r="H2024" i="2"/>
  <c r="J2024" i="2" s="1"/>
  <c r="P2026" i="2"/>
  <c r="I2024" i="2"/>
  <c r="P302" i="2"/>
  <c r="H300" i="2"/>
  <c r="J300" i="2" s="1"/>
  <c r="I300" i="2"/>
  <c r="P827" i="2"/>
  <c r="H825" i="2"/>
  <c r="J825" i="2" s="1"/>
  <c r="I825" i="2"/>
  <c r="P1394" i="2"/>
  <c r="H1392" i="2"/>
  <c r="I1392" i="2"/>
  <c r="H1014" i="2"/>
  <c r="J1014" i="2" s="1"/>
  <c r="P1016" i="2"/>
  <c r="I1014" i="2"/>
  <c r="M1495" i="2"/>
  <c r="M1491" i="2" s="1"/>
  <c r="M1485" i="2" s="1"/>
  <c r="P1604" i="2"/>
  <c r="H1602" i="2"/>
  <c r="J1602" i="2" s="1"/>
  <c r="I1602" i="2"/>
  <c r="M2077" i="2"/>
  <c r="AB2092" i="2"/>
  <c r="AD2092" i="2"/>
  <c r="S2092" i="2"/>
  <c r="H785" i="2"/>
  <c r="J785" i="2" s="1"/>
  <c r="P787" i="2"/>
  <c r="I785" i="2"/>
  <c r="P1289" i="2"/>
  <c r="H1287" i="2"/>
  <c r="J1287" i="2" s="1"/>
  <c r="I1287" i="2"/>
  <c r="M2083" i="2"/>
  <c r="M2079" i="2" s="1"/>
  <c r="M2073" i="2" s="1"/>
  <c r="P1142" i="2"/>
  <c r="H1140" i="2"/>
  <c r="I1140" i="2"/>
  <c r="H111" i="2"/>
  <c r="J111" i="2" s="1"/>
  <c r="P113" i="2"/>
  <c r="I111" i="2"/>
  <c r="P134" i="2"/>
  <c r="H132" i="2"/>
  <c r="I132" i="2"/>
  <c r="U619" i="2"/>
  <c r="I617" i="2"/>
  <c r="H617" i="2"/>
  <c r="J617" i="2" s="1"/>
  <c r="P848" i="2"/>
  <c r="H846" i="2"/>
  <c r="I846" i="2"/>
  <c r="I1413" i="2"/>
  <c r="R239" i="2"/>
  <c r="I237" i="2"/>
  <c r="H237" i="2"/>
  <c r="J237" i="2" s="1"/>
  <c r="H701" i="2"/>
  <c r="J701" i="2" s="1"/>
  <c r="P703" i="2"/>
  <c r="I701" i="2"/>
  <c r="I531" i="2"/>
  <c r="AG21" i="2"/>
  <c r="AG23" i="2" s="1"/>
  <c r="AG25" i="2" s="1"/>
  <c r="AG27" i="2" s="1"/>
  <c r="AG29" i="2" s="1"/>
  <c r="AG31" i="2" s="1"/>
  <c r="AG33" i="2" s="1"/>
  <c r="AC21" i="2"/>
  <c r="AC23" i="2" s="1"/>
  <c r="AC25" i="2" s="1"/>
  <c r="AC27" i="2" s="1"/>
  <c r="AC29" i="2" s="1"/>
  <c r="AC31" i="2" s="1"/>
  <c r="AC33" i="2" s="1"/>
  <c r="Y21" i="2"/>
  <c r="Y23" i="2" s="1"/>
  <c r="Y25" i="2" s="1"/>
  <c r="Y27" i="2" s="1"/>
  <c r="Y29" i="2" s="1"/>
  <c r="Y31" i="2" s="1"/>
  <c r="Y33" i="2" s="1"/>
  <c r="AF21" i="2"/>
  <c r="AF23" i="2" s="1"/>
  <c r="AF25" i="2" s="1"/>
  <c r="AF27" i="2" s="1"/>
  <c r="AF29" i="2" s="1"/>
  <c r="AF31" i="2" s="1"/>
  <c r="AF33" i="2" s="1"/>
  <c r="AB21" i="2"/>
  <c r="AB23" i="2" s="1"/>
  <c r="AB25" i="2" s="1"/>
  <c r="AB27" i="2" s="1"/>
  <c r="AB29" i="2" s="1"/>
  <c r="AB31" i="2" s="1"/>
  <c r="AB33" i="2" s="1"/>
  <c r="X21" i="2"/>
  <c r="X23" i="2" s="1"/>
  <c r="X25" i="2" s="1"/>
  <c r="X27" i="2" s="1"/>
  <c r="X29" i="2" s="1"/>
  <c r="X31" i="2" s="1"/>
  <c r="X33" i="2" s="1"/>
  <c r="U21" i="2"/>
  <c r="U23" i="2" s="1"/>
  <c r="U25" i="2" s="1"/>
  <c r="U27" i="2" s="1"/>
  <c r="U29" i="2" s="1"/>
  <c r="U31" i="2" s="1"/>
  <c r="U33" i="2" s="1"/>
  <c r="T21" i="2"/>
  <c r="AI21" i="2"/>
  <c r="AI23" i="2" s="1"/>
  <c r="AI25" i="2" s="1"/>
  <c r="AI27" i="2" s="1"/>
  <c r="AI29" i="2" s="1"/>
  <c r="AI31" i="2" s="1"/>
  <c r="AI33" i="2" s="1"/>
  <c r="AE21" i="2"/>
  <c r="AE23" i="2" s="1"/>
  <c r="AE25" i="2" s="1"/>
  <c r="AE27" i="2" s="1"/>
  <c r="AE29" i="2" s="1"/>
  <c r="AE31" i="2" s="1"/>
  <c r="AE33" i="2" s="1"/>
  <c r="AA21" i="2"/>
  <c r="AA23" i="2" s="1"/>
  <c r="AA25" i="2" s="1"/>
  <c r="AA27" i="2" s="1"/>
  <c r="AA29" i="2" s="1"/>
  <c r="AA31" i="2" s="1"/>
  <c r="AA33" i="2" s="1"/>
  <c r="W21" i="2"/>
  <c r="W23" i="2" s="1"/>
  <c r="W25" i="2" s="1"/>
  <c r="W27" i="2" s="1"/>
  <c r="W29" i="2" s="1"/>
  <c r="W31" i="2" s="1"/>
  <c r="W33" i="2" s="1"/>
  <c r="AH21" i="2"/>
  <c r="AH23" i="2" s="1"/>
  <c r="AH25" i="2" s="1"/>
  <c r="AH27" i="2" s="1"/>
  <c r="AH29" i="2" s="1"/>
  <c r="AH31" i="2" s="1"/>
  <c r="AH33" i="2" s="1"/>
  <c r="AD21" i="2"/>
  <c r="AD23" i="2" s="1"/>
  <c r="AD25" i="2" s="1"/>
  <c r="AD27" i="2" s="1"/>
  <c r="AD29" i="2" s="1"/>
  <c r="AD31" i="2" s="1"/>
  <c r="AD33" i="2" s="1"/>
  <c r="Z21" i="2"/>
  <c r="Z23" i="2" s="1"/>
  <c r="Z25" i="2" s="1"/>
  <c r="Z27" i="2" s="1"/>
  <c r="Z29" i="2" s="1"/>
  <c r="Z31" i="2" s="1"/>
  <c r="Z33" i="2" s="1"/>
  <c r="V21" i="2"/>
  <c r="V23" i="2" s="1"/>
  <c r="V25" i="2" s="1"/>
  <c r="V27" i="2" s="1"/>
  <c r="V29" i="2" s="1"/>
  <c r="V31" i="2" s="1"/>
  <c r="V33" i="2" s="1"/>
  <c r="O9" i="2"/>
  <c r="H134" i="2" l="1"/>
  <c r="J134" i="2" s="1"/>
  <c r="P136" i="2"/>
  <c r="I134" i="2"/>
  <c r="H1142" i="2"/>
  <c r="J1142" i="2" s="1"/>
  <c r="P1144" i="2"/>
  <c r="I1142" i="2"/>
  <c r="H1016" i="2"/>
  <c r="J1016" i="2" s="1"/>
  <c r="P1018" i="2"/>
  <c r="I1016" i="2"/>
  <c r="H722" i="2"/>
  <c r="J722" i="2" s="1"/>
  <c r="P724" i="2"/>
  <c r="I722" i="2"/>
  <c r="P369" i="2"/>
  <c r="H367" i="2"/>
  <c r="J367" i="2" s="1"/>
  <c r="I367" i="2"/>
  <c r="P1419" i="2"/>
  <c r="H1417" i="2"/>
  <c r="J1417" i="2" s="1"/>
  <c r="I1417" i="2"/>
  <c r="H512" i="2"/>
  <c r="J512" i="2" s="1"/>
  <c r="P514" i="2"/>
  <c r="I512" i="2"/>
  <c r="J155" i="2"/>
  <c r="P1566" i="2"/>
  <c r="H1564" i="2"/>
  <c r="J1564" i="2" s="1"/>
  <c r="I1564" i="2"/>
  <c r="P1690" i="2"/>
  <c r="H1688" i="2"/>
  <c r="J1688" i="2" s="1"/>
  <c r="I1688" i="2"/>
  <c r="J951" i="2"/>
  <c r="W181" i="2"/>
  <c r="P181" i="2"/>
  <c r="AF181" i="2"/>
  <c r="AC181" i="2"/>
  <c r="AH181" i="2"/>
  <c r="AA181" i="2"/>
  <c r="T181" i="2"/>
  <c r="Q181" i="2"/>
  <c r="AG181" i="2"/>
  <c r="V181" i="2"/>
  <c r="S181" i="2"/>
  <c r="AI181" i="2"/>
  <c r="AB181" i="2"/>
  <c r="Y181" i="2"/>
  <c r="R181" i="2"/>
  <c r="AE181" i="2"/>
  <c r="X181" i="2"/>
  <c r="U181" i="2"/>
  <c r="AD181" i="2"/>
  <c r="Z181" i="2"/>
  <c r="M166" i="2"/>
  <c r="P1167" i="2"/>
  <c r="H1165" i="2"/>
  <c r="I1165" i="2"/>
  <c r="J1413" i="2"/>
  <c r="H596" i="2"/>
  <c r="J596" i="2" s="1"/>
  <c r="P598" i="2"/>
  <c r="I596" i="2"/>
  <c r="P1774" i="2"/>
  <c r="H1772" i="2"/>
  <c r="J1772" i="2" s="1"/>
  <c r="I1772" i="2"/>
  <c r="J1896" i="2"/>
  <c r="R241" i="2"/>
  <c r="H239" i="2"/>
  <c r="J239" i="2" s="1"/>
  <c r="I239" i="2"/>
  <c r="H848" i="2"/>
  <c r="J848" i="2" s="1"/>
  <c r="P850" i="2"/>
  <c r="I848" i="2"/>
  <c r="P789" i="2"/>
  <c r="H787" i="2"/>
  <c r="J787" i="2" s="1"/>
  <c r="I787" i="2"/>
  <c r="J1119" i="2"/>
  <c r="H1835" i="2"/>
  <c r="J1835" i="2" s="1"/>
  <c r="P1837" i="2"/>
  <c r="I1835" i="2"/>
  <c r="P1818" i="2"/>
  <c r="H1816" i="2"/>
  <c r="J1816" i="2" s="1"/>
  <c r="I1816" i="2"/>
  <c r="H974" i="2"/>
  <c r="J974" i="2" s="1"/>
  <c r="P976" i="2"/>
  <c r="I974" i="2"/>
  <c r="J573" i="2"/>
  <c r="J640" i="2"/>
  <c r="J344" i="2"/>
  <c r="J2001" i="2"/>
  <c r="J1562" i="2"/>
  <c r="H1226" i="2"/>
  <c r="J1226" i="2" s="1"/>
  <c r="P1228" i="2"/>
  <c r="I1226" i="2"/>
  <c r="H1919" i="2"/>
  <c r="P1921" i="2"/>
  <c r="I1919" i="2"/>
  <c r="J1203" i="2"/>
  <c r="H470" i="2"/>
  <c r="J470" i="2" s="1"/>
  <c r="P472" i="2"/>
  <c r="I470" i="2"/>
  <c r="H2045" i="2"/>
  <c r="P2047" i="2"/>
  <c r="I2045" i="2"/>
  <c r="J426" i="2"/>
  <c r="P955" i="2"/>
  <c r="H953" i="2"/>
  <c r="J953" i="2" s="1"/>
  <c r="I953" i="2"/>
  <c r="H1541" i="2"/>
  <c r="J1541" i="2" s="1"/>
  <c r="P1543" i="2"/>
  <c r="I1541" i="2"/>
  <c r="J741" i="2"/>
  <c r="J1749" i="2"/>
  <c r="P75" i="2"/>
  <c r="H73" i="2"/>
  <c r="J73" i="2" s="1"/>
  <c r="I73" i="2"/>
  <c r="P1251" i="2"/>
  <c r="H1249" i="2"/>
  <c r="J1249" i="2" s="1"/>
  <c r="I1249" i="2"/>
  <c r="P1102" i="2"/>
  <c r="H1100" i="2"/>
  <c r="J1100" i="2" s="1"/>
  <c r="I1100" i="2"/>
  <c r="P1900" i="2"/>
  <c r="H1898" i="2"/>
  <c r="J1898" i="2" s="1"/>
  <c r="I1898" i="2"/>
  <c r="J279" i="2"/>
  <c r="J846" i="2"/>
  <c r="H1394" i="2"/>
  <c r="J1394" i="2" s="1"/>
  <c r="P1396" i="2"/>
  <c r="I1394" i="2"/>
  <c r="P1522" i="2"/>
  <c r="H1520" i="2"/>
  <c r="J1520" i="2" s="1"/>
  <c r="I1520" i="2"/>
  <c r="J972" i="2"/>
  <c r="P348" i="2"/>
  <c r="H346" i="2"/>
  <c r="J346" i="2" s="1"/>
  <c r="I346" i="2"/>
  <c r="J1224" i="2"/>
  <c r="J1539" i="2"/>
  <c r="H1751" i="2"/>
  <c r="J1751" i="2" s="1"/>
  <c r="P1753" i="2"/>
  <c r="I1751" i="2"/>
  <c r="P409" i="2"/>
  <c r="H407" i="2"/>
  <c r="J407" i="2" s="1"/>
  <c r="I407" i="2"/>
  <c r="Q220" i="2"/>
  <c r="I218" i="2"/>
  <c r="H218" i="2"/>
  <c r="P1039" i="2"/>
  <c r="H1037" i="2"/>
  <c r="J1037" i="2" s="1"/>
  <c r="I1037" i="2"/>
  <c r="J1350" i="2"/>
  <c r="H1877" i="2"/>
  <c r="P1879" i="2"/>
  <c r="I1877" i="2"/>
  <c r="H890" i="2"/>
  <c r="J890" i="2" s="1"/>
  <c r="P892" i="2"/>
  <c r="I890" i="2"/>
  <c r="H281" i="2"/>
  <c r="J281" i="2" s="1"/>
  <c r="P283" i="2"/>
  <c r="I281" i="2"/>
  <c r="I113" i="2"/>
  <c r="P115" i="2"/>
  <c r="H113" i="2"/>
  <c r="P1291" i="2"/>
  <c r="H1289" i="2"/>
  <c r="I1289" i="2"/>
  <c r="P304" i="2"/>
  <c r="H302" i="2"/>
  <c r="J302" i="2" s="1"/>
  <c r="I302" i="2"/>
  <c r="P2028" i="2"/>
  <c r="H2026" i="2"/>
  <c r="I2026" i="2"/>
  <c r="P1123" i="2"/>
  <c r="H1121" i="2"/>
  <c r="J1121" i="2" s="1"/>
  <c r="I1121" i="2"/>
  <c r="H1478" i="2"/>
  <c r="J1478" i="2" s="1"/>
  <c r="P1480" i="2"/>
  <c r="I1478" i="2"/>
  <c r="P1650" i="2"/>
  <c r="H1648" i="2"/>
  <c r="J1648" i="2" s="1"/>
  <c r="I1648" i="2"/>
  <c r="H1709" i="2"/>
  <c r="P1711" i="2"/>
  <c r="I1709" i="2"/>
  <c r="H932" i="2"/>
  <c r="J932" i="2" s="1"/>
  <c r="P934" i="2"/>
  <c r="I932" i="2"/>
  <c r="P577" i="2"/>
  <c r="H575" i="2"/>
  <c r="J575" i="2" s="1"/>
  <c r="I575" i="2"/>
  <c r="H806" i="2"/>
  <c r="J806" i="2" s="1"/>
  <c r="P808" i="2"/>
  <c r="I806" i="2"/>
  <c r="H642" i="2"/>
  <c r="J642" i="2" s="1"/>
  <c r="I642" i="2"/>
  <c r="P684" i="2"/>
  <c r="H682" i="2"/>
  <c r="J682" i="2" s="1"/>
  <c r="I682" i="2"/>
  <c r="H2003" i="2"/>
  <c r="J2003" i="2" s="1"/>
  <c r="P2005" i="2"/>
  <c r="I2003" i="2"/>
  <c r="P1984" i="2"/>
  <c r="H1982" i="2"/>
  <c r="I1982" i="2"/>
  <c r="P1207" i="2"/>
  <c r="H1205" i="2"/>
  <c r="J1205" i="2" s="1"/>
  <c r="I1205" i="2"/>
  <c r="H1184" i="2"/>
  <c r="J1184" i="2" s="1"/>
  <c r="P1186" i="2"/>
  <c r="I1184" i="2"/>
  <c r="J468" i="2"/>
  <c r="H428" i="2"/>
  <c r="J428" i="2" s="1"/>
  <c r="P430" i="2"/>
  <c r="I428" i="2"/>
  <c r="P1083" i="2"/>
  <c r="H1081" i="2"/>
  <c r="I1081" i="2"/>
  <c r="J1791" i="2"/>
  <c r="P745" i="2"/>
  <c r="H743" i="2"/>
  <c r="J743" i="2" s="1"/>
  <c r="I743" i="2"/>
  <c r="H764" i="2"/>
  <c r="P766" i="2"/>
  <c r="I764" i="2"/>
  <c r="H1268" i="2"/>
  <c r="J1268" i="2" s="1"/>
  <c r="P1270" i="2"/>
  <c r="I1268" i="2"/>
  <c r="P915" i="2"/>
  <c r="H913" i="2"/>
  <c r="I913" i="2"/>
  <c r="P1860" i="2"/>
  <c r="H1858" i="2"/>
  <c r="J1858" i="2" s="1"/>
  <c r="I1858" i="2"/>
  <c r="H659" i="2"/>
  <c r="J659" i="2" s="1"/>
  <c r="P661" i="2"/>
  <c r="I659" i="2"/>
  <c r="P1734" i="2"/>
  <c r="H1732" i="2"/>
  <c r="J1732" i="2" s="1"/>
  <c r="I1732" i="2"/>
  <c r="P999" i="2"/>
  <c r="H997" i="2"/>
  <c r="J997" i="2" s="1"/>
  <c r="I997" i="2"/>
  <c r="J71" i="2"/>
  <c r="P453" i="2"/>
  <c r="H451" i="2"/>
  <c r="I451" i="2"/>
  <c r="J1247" i="2"/>
  <c r="P264" i="2"/>
  <c r="H262" i="2"/>
  <c r="I262" i="2"/>
  <c r="J1098" i="2"/>
  <c r="H386" i="2"/>
  <c r="P388" i="2"/>
  <c r="I386" i="2"/>
  <c r="U621" i="2"/>
  <c r="I619" i="2"/>
  <c r="H619" i="2"/>
  <c r="J1434" i="2"/>
  <c r="J48" i="2"/>
  <c r="J1581" i="2"/>
  <c r="J1959" i="2"/>
  <c r="J531" i="2"/>
  <c r="P1375" i="2"/>
  <c r="H1373" i="2"/>
  <c r="J1373" i="2" s="1"/>
  <c r="I1373" i="2"/>
  <c r="J1940" i="2"/>
  <c r="P1335" i="2"/>
  <c r="H1333" i="2"/>
  <c r="I1333" i="2"/>
  <c r="M23" i="2"/>
  <c r="P705" i="2"/>
  <c r="H703" i="2"/>
  <c r="J703" i="2" s="1"/>
  <c r="I703" i="2"/>
  <c r="J132" i="2"/>
  <c r="J1140" i="2"/>
  <c r="P1606" i="2"/>
  <c r="H1604" i="2"/>
  <c r="J1604" i="2" s="1"/>
  <c r="I1604" i="2"/>
  <c r="J1392" i="2"/>
  <c r="P829" i="2"/>
  <c r="H827" i="2"/>
  <c r="I827" i="2"/>
  <c r="H1667" i="2"/>
  <c r="J1667" i="2" s="1"/>
  <c r="P1669" i="2"/>
  <c r="I1667" i="2"/>
  <c r="H1310" i="2"/>
  <c r="J1310" i="2" s="1"/>
  <c r="P1312" i="2"/>
  <c r="I1310" i="2"/>
  <c r="H197" i="2"/>
  <c r="J197" i="2" s="1"/>
  <c r="I197" i="2"/>
  <c r="P199" i="2"/>
  <c r="H1058" i="2"/>
  <c r="J1058" i="2" s="1"/>
  <c r="P1060" i="2"/>
  <c r="I1058" i="2"/>
  <c r="P873" i="2"/>
  <c r="H871" i="2"/>
  <c r="J871" i="2" s="1"/>
  <c r="I871" i="2"/>
  <c r="P537" i="2"/>
  <c r="H535" i="2"/>
  <c r="J535" i="2" s="1"/>
  <c r="I535" i="2"/>
  <c r="J510" i="2"/>
  <c r="H1436" i="2"/>
  <c r="J1436" i="2" s="1"/>
  <c r="P1438" i="2"/>
  <c r="I1436" i="2"/>
  <c r="P159" i="2"/>
  <c r="H157" i="2"/>
  <c r="J157" i="2" s="1"/>
  <c r="I157" i="2"/>
  <c r="J930" i="2"/>
  <c r="J804" i="2"/>
  <c r="H50" i="2"/>
  <c r="J50" i="2" s="1"/>
  <c r="P52" i="2"/>
  <c r="I50" i="2"/>
  <c r="J680" i="2"/>
  <c r="H1583" i="2"/>
  <c r="J1583" i="2" s="1"/>
  <c r="P1585" i="2"/>
  <c r="I1583" i="2"/>
  <c r="AE2113" i="2"/>
  <c r="Q2113" i="2"/>
  <c r="R2113" i="2"/>
  <c r="AC2113" i="2"/>
  <c r="AF2113" i="2"/>
  <c r="U2113" i="2"/>
  <c r="S2113" i="2"/>
  <c r="AI2113" i="2"/>
  <c r="Y2113" i="2"/>
  <c r="Z2113" i="2"/>
  <c r="P2113" i="2"/>
  <c r="AB2113" i="2"/>
  <c r="AA2113" i="2"/>
  <c r="AD2113" i="2"/>
  <c r="M2098" i="2"/>
  <c r="X2113" i="2"/>
  <c r="W2113" i="2"/>
  <c r="V2113" i="2"/>
  <c r="AG2113" i="2"/>
  <c r="AH2113" i="2"/>
  <c r="T2113" i="2"/>
  <c r="H554" i="2"/>
  <c r="P556" i="2"/>
  <c r="I554" i="2"/>
  <c r="J1686" i="2"/>
  <c r="H1625" i="2"/>
  <c r="P1627" i="2"/>
  <c r="I1625" i="2"/>
  <c r="H1793" i="2"/>
  <c r="J1793" i="2" s="1"/>
  <c r="P1795" i="2"/>
  <c r="I1793" i="2"/>
  <c r="H1961" i="2"/>
  <c r="J1961" i="2" s="1"/>
  <c r="P1963" i="2"/>
  <c r="I1961" i="2"/>
  <c r="P493" i="2"/>
  <c r="H491" i="2"/>
  <c r="I491" i="2"/>
  <c r="P2068" i="2"/>
  <c r="H2066" i="2"/>
  <c r="I2066" i="2"/>
  <c r="M172" i="2"/>
  <c r="M168" i="2" s="1"/>
  <c r="M162" i="2" s="1"/>
  <c r="J1266" i="2"/>
  <c r="J405" i="2"/>
  <c r="J1856" i="2"/>
  <c r="J657" i="2"/>
  <c r="J1730" i="2"/>
  <c r="J995" i="2"/>
  <c r="H323" i="2"/>
  <c r="P325" i="2"/>
  <c r="I323" i="2"/>
  <c r="J1371" i="2"/>
  <c r="J1035" i="2"/>
  <c r="J1770" i="2"/>
  <c r="P1944" i="2"/>
  <c r="H1942" i="2"/>
  <c r="J1942" i="2" s="1"/>
  <c r="I1942" i="2"/>
  <c r="H1352" i="2"/>
  <c r="J1352" i="2" s="1"/>
  <c r="P1354" i="2"/>
  <c r="I1352" i="2"/>
  <c r="P1459" i="2"/>
  <c r="H1457" i="2"/>
  <c r="I1457" i="2"/>
  <c r="J888" i="2"/>
  <c r="H94" i="2"/>
  <c r="J94" i="2" s="1"/>
  <c r="P96" i="2"/>
  <c r="I94" i="2"/>
  <c r="O33" i="2"/>
  <c r="O32" i="2"/>
  <c r="O31" i="2"/>
  <c r="O30" i="2"/>
  <c r="O29" i="2"/>
  <c r="O28" i="2"/>
  <c r="O27" i="2"/>
  <c r="O26" i="2"/>
  <c r="O25" i="2"/>
  <c r="O24" i="2"/>
  <c r="O23" i="2"/>
  <c r="O22" i="2"/>
  <c r="H1459" i="2" l="1"/>
  <c r="J1459" i="2" s="1"/>
  <c r="P1461" i="2"/>
  <c r="I1459" i="2"/>
  <c r="H537" i="2"/>
  <c r="J537" i="2" s="1"/>
  <c r="T538" i="2" s="1"/>
  <c r="I537" i="2"/>
  <c r="H873" i="2"/>
  <c r="I873" i="2"/>
  <c r="J1919" i="2"/>
  <c r="P726" i="2"/>
  <c r="H724" i="2"/>
  <c r="I724" i="2"/>
  <c r="P327" i="2"/>
  <c r="H325" i="2"/>
  <c r="J325" i="2" s="1"/>
  <c r="I325" i="2"/>
  <c r="P1965" i="2"/>
  <c r="H1963" i="2"/>
  <c r="J1963" i="2" s="1"/>
  <c r="I1963" i="2"/>
  <c r="P1629" i="2"/>
  <c r="H1627" i="2"/>
  <c r="J1627" i="2" s="1"/>
  <c r="I1627" i="2"/>
  <c r="H556" i="2"/>
  <c r="J556" i="2" s="1"/>
  <c r="P558" i="2"/>
  <c r="I556" i="2"/>
  <c r="H159" i="2"/>
  <c r="J159" i="2" s="1"/>
  <c r="Y160" i="2" s="1"/>
  <c r="I159" i="2"/>
  <c r="P1440" i="2"/>
  <c r="H1438" i="2"/>
  <c r="I1438" i="2"/>
  <c r="P1671" i="2"/>
  <c r="H1669" i="2"/>
  <c r="I1669" i="2"/>
  <c r="J827" i="2"/>
  <c r="H705" i="2"/>
  <c r="J705" i="2" s="1"/>
  <c r="U706" i="2" s="1"/>
  <c r="I705" i="2"/>
  <c r="H1335" i="2"/>
  <c r="J1335" i="2" s="1"/>
  <c r="I1335" i="2"/>
  <c r="J619" i="2"/>
  <c r="P390" i="2"/>
  <c r="H388" i="2"/>
  <c r="J388" i="2" s="1"/>
  <c r="I388" i="2"/>
  <c r="H264" i="2"/>
  <c r="J264" i="2" s="1"/>
  <c r="I264" i="2"/>
  <c r="H915" i="2"/>
  <c r="J915" i="2" s="1"/>
  <c r="I915" i="2"/>
  <c r="P768" i="2"/>
  <c r="H766" i="2"/>
  <c r="J766" i="2" s="1"/>
  <c r="I766" i="2"/>
  <c r="J1081" i="2"/>
  <c r="P432" i="2"/>
  <c r="H430" i="2"/>
  <c r="I430" i="2"/>
  <c r="P1188" i="2"/>
  <c r="H1186" i="2"/>
  <c r="J1186" i="2" s="1"/>
  <c r="I1186" i="2"/>
  <c r="J1982" i="2"/>
  <c r="P2007" i="2"/>
  <c r="H2005" i="2"/>
  <c r="J2005" i="2" s="1"/>
  <c r="I2005" i="2"/>
  <c r="P1482" i="2"/>
  <c r="H1480" i="2"/>
  <c r="I1480" i="2"/>
  <c r="H1123" i="2"/>
  <c r="J1123" i="2" s="1"/>
  <c r="P1125" i="2"/>
  <c r="I1123" i="2"/>
  <c r="P894" i="2"/>
  <c r="H892" i="2"/>
  <c r="I892" i="2"/>
  <c r="J1877" i="2"/>
  <c r="J218" i="2"/>
  <c r="H1522" i="2"/>
  <c r="J1522" i="2" s="1"/>
  <c r="P1524" i="2"/>
  <c r="I1522" i="2"/>
  <c r="H1251" i="2"/>
  <c r="J1251" i="2" s="1"/>
  <c r="I1251" i="2"/>
  <c r="H1818" i="2"/>
  <c r="J1818" i="2" s="1"/>
  <c r="Q1819" i="2" s="1"/>
  <c r="I1818" i="2"/>
  <c r="H789" i="2"/>
  <c r="J789" i="2" s="1"/>
  <c r="AD790" i="2" s="1"/>
  <c r="I789" i="2"/>
  <c r="H1774" i="2"/>
  <c r="J1774" i="2" s="1"/>
  <c r="P1776" i="2"/>
  <c r="I1774" i="2"/>
  <c r="P138" i="2"/>
  <c r="H136" i="2"/>
  <c r="I136" i="2"/>
  <c r="H2068" i="2"/>
  <c r="J2068" i="2" s="1"/>
  <c r="P2070" i="2"/>
  <c r="I2068" i="2"/>
  <c r="P1797" i="2"/>
  <c r="H1795" i="2"/>
  <c r="J1795" i="2" s="1"/>
  <c r="I1795" i="2"/>
  <c r="J262" i="2"/>
  <c r="H577" i="2"/>
  <c r="J577" i="2" s="1"/>
  <c r="P579" i="2"/>
  <c r="I577" i="2"/>
  <c r="H304" i="2"/>
  <c r="P306" i="2"/>
  <c r="I304" i="2"/>
  <c r="H1291" i="2"/>
  <c r="J1291" i="2" s="1"/>
  <c r="P1293" i="2"/>
  <c r="I1291" i="2"/>
  <c r="P1755" i="2"/>
  <c r="H1753" i="2"/>
  <c r="J1753" i="2" s="1"/>
  <c r="I1753" i="2"/>
  <c r="H75" i="2"/>
  <c r="I75" i="2"/>
  <c r="AA1819" i="2"/>
  <c r="T1819" i="2"/>
  <c r="J323" i="2"/>
  <c r="J491" i="2"/>
  <c r="J1625" i="2"/>
  <c r="J554" i="2"/>
  <c r="P1587" i="2"/>
  <c r="H1585" i="2"/>
  <c r="I1585" i="2"/>
  <c r="H52" i="2"/>
  <c r="J52" i="2" s="1"/>
  <c r="P54" i="2"/>
  <c r="I52" i="2"/>
  <c r="AC706" i="2"/>
  <c r="M691" i="2"/>
  <c r="Y706" i="2"/>
  <c r="AG706" i="2"/>
  <c r="R706" i="2"/>
  <c r="H829" i="2"/>
  <c r="J829" i="2" s="1"/>
  <c r="P831" i="2"/>
  <c r="I829" i="2"/>
  <c r="H1375" i="2"/>
  <c r="P1377" i="2"/>
  <c r="I1375" i="2"/>
  <c r="J386" i="2"/>
  <c r="J451" i="2"/>
  <c r="H999" i="2"/>
  <c r="I999" i="2"/>
  <c r="H1734" i="2"/>
  <c r="I1734" i="2"/>
  <c r="P663" i="2"/>
  <c r="H661" i="2"/>
  <c r="I661" i="2"/>
  <c r="H1860" i="2"/>
  <c r="I1860" i="2"/>
  <c r="J764" i="2"/>
  <c r="H1083" i="2"/>
  <c r="J1083" i="2" s="1"/>
  <c r="I1083" i="2"/>
  <c r="H1984" i="2"/>
  <c r="J1984" i="2" s="1"/>
  <c r="P1986" i="2"/>
  <c r="I1984" i="2"/>
  <c r="H684" i="2"/>
  <c r="I684" i="2"/>
  <c r="P810" i="2"/>
  <c r="H808" i="2"/>
  <c r="I808" i="2"/>
  <c r="M697" i="2"/>
  <c r="M693" i="2" s="1"/>
  <c r="M687" i="2" s="1"/>
  <c r="J113" i="2"/>
  <c r="P285" i="2"/>
  <c r="H283" i="2"/>
  <c r="J283" i="2" s="1"/>
  <c r="I283" i="2"/>
  <c r="H1039" i="2"/>
  <c r="P1041" i="2"/>
  <c r="I1039" i="2"/>
  <c r="H409" i="2"/>
  <c r="P411" i="2"/>
  <c r="I409" i="2"/>
  <c r="H348" i="2"/>
  <c r="J348" i="2" s="1"/>
  <c r="AH349" i="2" s="1"/>
  <c r="I348" i="2"/>
  <c r="P1230" i="2"/>
  <c r="H1228" i="2"/>
  <c r="I1228" i="2"/>
  <c r="P600" i="2"/>
  <c r="H598" i="2"/>
  <c r="I598" i="2"/>
  <c r="H1690" i="2"/>
  <c r="P1692" i="2"/>
  <c r="I1690" i="2"/>
  <c r="H369" i="2"/>
  <c r="I369" i="2"/>
  <c r="P1146" i="2"/>
  <c r="H1144" i="2"/>
  <c r="I1144" i="2"/>
  <c r="J1333" i="2"/>
  <c r="J913" i="2"/>
  <c r="J1709" i="2"/>
  <c r="H2028" i="2"/>
  <c r="J2028" i="2" s="1"/>
  <c r="I2028" i="2"/>
  <c r="P1881" i="2"/>
  <c r="H1879" i="2"/>
  <c r="J1879" i="2" s="1"/>
  <c r="I1879" i="2"/>
  <c r="J2045" i="2"/>
  <c r="AA643" i="2"/>
  <c r="T643" i="2"/>
  <c r="Q643" i="2"/>
  <c r="AG643" i="2"/>
  <c r="R643" i="2"/>
  <c r="W643" i="2"/>
  <c r="AC643" i="2"/>
  <c r="AE643" i="2"/>
  <c r="X643" i="2"/>
  <c r="U643" i="2"/>
  <c r="V643" i="2"/>
  <c r="AH643" i="2"/>
  <c r="P643" i="2"/>
  <c r="AF643" i="2"/>
  <c r="AD643" i="2"/>
  <c r="S643" i="2"/>
  <c r="AI643" i="2"/>
  <c r="AB643" i="2"/>
  <c r="Y643" i="2"/>
  <c r="Z643" i="2"/>
  <c r="M628" i="2"/>
  <c r="P978" i="2"/>
  <c r="H976" i="2"/>
  <c r="I976" i="2"/>
  <c r="H1167" i="2"/>
  <c r="J1167" i="2" s="1"/>
  <c r="I1167" i="2"/>
  <c r="H96" i="2"/>
  <c r="J96" i="2" s="1"/>
  <c r="AB97" i="2" s="1"/>
  <c r="I96" i="2"/>
  <c r="J1457" i="2"/>
  <c r="P1356" i="2"/>
  <c r="H1354" i="2"/>
  <c r="J1354" i="2" s="1"/>
  <c r="I1354" i="2"/>
  <c r="H1944" i="2"/>
  <c r="J1944" i="2" s="1"/>
  <c r="AC1945" i="2" s="1"/>
  <c r="I1944" i="2"/>
  <c r="J2066" i="2"/>
  <c r="H493" i="2"/>
  <c r="J493" i="2" s="1"/>
  <c r="P495" i="2"/>
  <c r="I493" i="2"/>
  <c r="AF706" i="2"/>
  <c r="Q706" i="2"/>
  <c r="AB706" i="2"/>
  <c r="T706" i="2"/>
  <c r="P1062" i="2"/>
  <c r="H1060" i="2"/>
  <c r="J1060" i="2" s="1"/>
  <c r="I1060" i="2"/>
  <c r="P201" i="2"/>
  <c r="H199" i="2"/>
  <c r="J199" i="2" s="1"/>
  <c r="I199" i="2"/>
  <c r="P1314" i="2"/>
  <c r="H1312" i="2"/>
  <c r="J1312" i="2" s="1"/>
  <c r="I1312" i="2"/>
  <c r="H1606" i="2"/>
  <c r="J1606" i="2" s="1"/>
  <c r="P1608" i="2"/>
  <c r="I1606" i="2"/>
  <c r="H621" i="2"/>
  <c r="J621" i="2" s="1"/>
  <c r="I621" i="2"/>
  <c r="AE1252" i="2"/>
  <c r="X1252" i="2"/>
  <c r="U1252" i="2"/>
  <c r="R1252" i="2"/>
  <c r="Z1252" i="2"/>
  <c r="AG1252" i="2"/>
  <c r="P1252" i="2"/>
  <c r="AB1252" i="2"/>
  <c r="AI1252" i="2"/>
  <c r="M1237" i="2"/>
  <c r="S1252" i="2"/>
  <c r="Q1252" i="2"/>
  <c r="V1252" i="2"/>
  <c r="W1252" i="2"/>
  <c r="AD1252" i="2"/>
  <c r="AA1252" i="2"/>
  <c r="T1252" i="2"/>
  <c r="AC1252" i="2"/>
  <c r="AH1252" i="2"/>
  <c r="AF1252" i="2"/>
  <c r="Y1252" i="2"/>
  <c r="H453" i="2"/>
  <c r="J453" i="2" s="1"/>
  <c r="I453" i="2"/>
  <c r="P1272" i="2"/>
  <c r="H1270" i="2"/>
  <c r="I1270" i="2"/>
  <c r="H745" i="2"/>
  <c r="J745" i="2" s="1"/>
  <c r="P747" i="2"/>
  <c r="I745" i="2"/>
  <c r="H1207" i="2"/>
  <c r="J1207" i="2" s="1"/>
  <c r="P1209" i="2"/>
  <c r="I1207" i="2"/>
  <c r="P936" i="2"/>
  <c r="H934" i="2"/>
  <c r="J934" i="2" s="1"/>
  <c r="I934" i="2"/>
  <c r="P1713" i="2"/>
  <c r="H1711" i="2"/>
  <c r="J1711" i="2" s="1"/>
  <c r="I1711" i="2"/>
  <c r="H1650" i="2"/>
  <c r="I1650" i="2"/>
  <c r="J2026" i="2"/>
  <c r="J1289" i="2"/>
  <c r="H115" i="2"/>
  <c r="J115" i="2" s="1"/>
  <c r="P117" i="2"/>
  <c r="I115" i="2"/>
  <c r="Q222" i="2"/>
  <c r="H220" i="2"/>
  <c r="J220" i="2" s="1"/>
  <c r="I220" i="2"/>
  <c r="AG790" i="2"/>
  <c r="P1398" i="2"/>
  <c r="H1396" i="2"/>
  <c r="J1396" i="2" s="1"/>
  <c r="I1396" i="2"/>
  <c r="H1900" i="2"/>
  <c r="P1902" i="2"/>
  <c r="I1900" i="2"/>
  <c r="P1104" i="2"/>
  <c r="H1102" i="2"/>
  <c r="I1102" i="2"/>
  <c r="P1545" i="2"/>
  <c r="H1543" i="2"/>
  <c r="J1543" i="2" s="1"/>
  <c r="I1543" i="2"/>
  <c r="H955" i="2"/>
  <c r="J955" i="2" s="1"/>
  <c r="P957" i="2"/>
  <c r="I955" i="2"/>
  <c r="P2049" i="2"/>
  <c r="H2047" i="2"/>
  <c r="J2047" i="2" s="1"/>
  <c r="I2047" i="2"/>
  <c r="P474" i="2"/>
  <c r="H472" i="2"/>
  <c r="J472" i="2" s="1"/>
  <c r="I472" i="2"/>
  <c r="P1923" i="2"/>
  <c r="H1921" i="2"/>
  <c r="J1921" i="2" s="1"/>
  <c r="I1921" i="2"/>
  <c r="M634" i="2"/>
  <c r="M630" i="2" s="1"/>
  <c r="M624" i="2" s="1"/>
  <c r="H1837" i="2"/>
  <c r="J1837" i="2" s="1"/>
  <c r="P1839" i="2"/>
  <c r="I1837" i="2"/>
  <c r="P852" i="2"/>
  <c r="H850" i="2"/>
  <c r="I850" i="2"/>
  <c r="R243" i="2"/>
  <c r="I241" i="2"/>
  <c r="H241" i="2"/>
  <c r="J1165" i="2"/>
  <c r="H1566" i="2"/>
  <c r="I1566" i="2"/>
  <c r="P516" i="2"/>
  <c r="H514" i="2"/>
  <c r="J514" i="2" s="1"/>
  <c r="I514" i="2"/>
  <c r="H1419" i="2"/>
  <c r="I1419" i="2"/>
  <c r="P1020" i="2"/>
  <c r="H1018" i="2"/>
  <c r="J1018" i="2" s="1"/>
  <c r="I1018" i="2"/>
  <c r="E3" i="10"/>
  <c r="M256" i="2" l="1"/>
  <c r="M252" i="2" s="1"/>
  <c r="M246" i="2" s="1"/>
  <c r="M1243" i="2"/>
  <c r="M1239" i="2" s="1"/>
  <c r="M1233" i="2" s="1"/>
  <c r="W790" i="2"/>
  <c r="AC97" i="2"/>
  <c r="W97" i="2"/>
  <c r="U97" i="2"/>
  <c r="Z1819" i="2"/>
  <c r="R1819" i="2"/>
  <c r="M1327" i="2"/>
  <c r="M1323" i="2" s="1"/>
  <c r="M1317" i="2" s="1"/>
  <c r="M1804" i="2"/>
  <c r="AD1819" i="2"/>
  <c r="M2020" i="2"/>
  <c r="M2016" i="2" s="1"/>
  <c r="M2010" i="2" s="1"/>
  <c r="AI1819" i="2"/>
  <c r="AE1819" i="2"/>
  <c r="T97" i="2"/>
  <c r="M907" i="2"/>
  <c r="M903" i="2" s="1"/>
  <c r="M897" i="2" s="1"/>
  <c r="AH1819" i="2"/>
  <c r="S1819" i="2"/>
  <c r="V1819" i="2"/>
  <c r="AD349" i="2"/>
  <c r="P349" i="2"/>
  <c r="AA1945" i="2"/>
  <c r="AA538" i="2"/>
  <c r="U1945" i="2"/>
  <c r="V1945" i="2"/>
  <c r="Y538" i="2"/>
  <c r="M151" i="2"/>
  <c r="M147" i="2" s="1"/>
  <c r="M141" i="2" s="1"/>
  <c r="R538" i="2"/>
  <c r="V160" i="2"/>
  <c r="AH538" i="2"/>
  <c r="S1945" i="2"/>
  <c r="AE349" i="2"/>
  <c r="M1159" i="2"/>
  <c r="M1155" i="2" s="1"/>
  <c r="M1149" i="2" s="1"/>
  <c r="T1945" i="2"/>
  <c r="AH1945" i="2"/>
  <c r="AB1945" i="2"/>
  <c r="P1945" i="2"/>
  <c r="T349" i="2"/>
  <c r="W349" i="2"/>
  <c r="R349" i="2"/>
  <c r="S538" i="2"/>
  <c r="AB160" i="2"/>
  <c r="M1930" i="2"/>
  <c r="R1945" i="2"/>
  <c r="AF1945" i="2"/>
  <c r="AI1945" i="2"/>
  <c r="AA349" i="2"/>
  <c r="Y349" i="2"/>
  <c r="X349" i="2"/>
  <c r="X538" i="2"/>
  <c r="AD160" i="2"/>
  <c r="AF160" i="2"/>
  <c r="W1945" i="2"/>
  <c r="AD1945" i="2"/>
  <c r="X1945" i="2"/>
  <c r="Z1945" i="2"/>
  <c r="AC349" i="2"/>
  <c r="M334" i="2"/>
  <c r="Q160" i="2"/>
  <c r="AF538" i="2"/>
  <c r="Q538" i="2"/>
  <c r="U538" i="2"/>
  <c r="AE538" i="2"/>
  <c r="AG538" i="2"/>
  <c r="X160" i="2"/>
  <c r="AI160" i="2"/>
  <c r="T160" i="2"/>
  <c r="S160" i="2"/>
  <c r="P160" i="2"/>
  <c r="W538" i="2"/>
  <c r="AB538" i="2"/>
  <c r="M523" i="2"/>
  <c r="Z538" i="2"/>
  <c r="V538" i="2"/>
  <c r="U160" i="2"/>
  <c r="AE160" i="2"/>
  <c r="M145" i="2"/>
  <c r="AA160" i="2"/>
  <c r="AH160" i="2"/>
  <c r="W160" i="2"/>
  <c r="AC538" i="2"/>
  <c r="AI538" i="2"/>
  <c r="AD538" i="2"/>
  <c r="P538" i="2"/>
  <c r="R160" i="2"/>
  <c r="AC160" i="2"/>
  <c r="AG160" i="2"/>
  <c r="Z160" i="2"/>
  <c r="S349" i="2"/>
  <c r="AF349" i="2"/>
  <c r="V349" i="2"/>
  <c r="Q349" i="2"/>
  <c r="U349" i="2"/>
  <c r="AE706" i="2"/>
  <c r="W706" i="2"/>
  <c r="AG349" i="2"/>
  <c r="Z349" i="2"/>
  <c r="AI349" i="2"/>
  <c r="AB349" i="2"/>
  <c r="AF1819" i="2"/>
  <c r="Y1819" i="2"/>
  <c r="AC1819" i="2"/>
  <c r="U1819" i="2"/>
  <c r="AG1819" i="2"/>
  <c r="M529" i="2"/>
  <c r="M525" i="2" s="1"/>
  <c r="M519" i="2" s="1"/>
  <c r="P97" i="2"/>
  <c r="W1819" i="2"/>
  <c r="AB1819" i="2"/>
  <c r="P1819" i="2"/>
  <c r="X1819" i="2"/>
  <c r="AH97" i="2"/>
  <c r="AA97" i="2"/>
  <c r="M445" i="2"/>
  <c r="M441" i="2" s="1"/>
  <c r="M435" i="2" s="1"/>
  <c r="AI97" i="2"/>
  <c r="Q97" i="2"/>
  <c r="M82" i="2"/>
  <c r="M88" i="2"/>
  <c r="M84" i="2" s="1"/>
  <c r="M78" i="2" s="1"/>
  <c r="H1902" i="2"/>
  <c r="J1902" i="2" s="1"/>
  <c r="I1902" i="2"/>
  <c r="Y2029" i="2"/>
  <c r="AA2029" i="2"/>
  <c r="S2029" i="2"/>
  <c r="AF2029" i="2"/>
  <c r="Q2029" i="2"/>
  <c r="M2014" i="2"/>
  <c r="U2029" i="2"/>
  <c r="AI2029" i="2"/>
  <c r="X2029" i="2"/>
  <c r="AG2029" i="2"/>
  <c r="P2029" i="2"/>
  <c r="AH2029" i="2"/>
  <c r="V2029" i="2"/>
  <c r="AC2029" i="2"/>
  <c r="R2029" i="2"/>
  <c r="AD2029" i="2"/>
  <c r="AE2029" i="2"/>
  <c r="T2029" i="2"/>
  <c r="AB2029" i="2"/>
  <c r="Z2029" i="2"/>
  <c r="W2029" i="2"/>
  <c r="H1713" i="2"/>
  <c r="J1713" i="2" s="1"/>
  <c r="R1714" i="2" s="1"/>
  <c r="I1713" i="2"/>
  <c r="H432" i="2"/>
  <c r="J432" i="2" s="1"/>
  <c r="I432" i="2"/>
  <c r="H558" i="2"/>
  <c r="I558" i="2"/>
  <c r="X790" i="2"/>
  <c r="H474" i="2"/>
  <c r="J474" i="2" s="1"/>
  <c r="Z475" i="2" s="1"/>
  <c r="I474" i="2"/>
  <c r="H1104" i="2"/>
  <c r="J1104" i="2" s="1"/>
  <c r="I1104" i="2"/>
  <c r="J1900" i="2"/>
  <c r="Y790" i="2"/>
  <c r="H1314" i="2"/>
  <c r="J1314" i="2" s="1"/>
  <c r="Q1315" i="2" s="1"/>
  <c r="I1314" i="2"/>
  <c r="H978" i="2"/>
  <c r="J978" i="2" s="1"/>
  <c r="I978" i="2"/>
  <c r="H1881" i="2"/>
  <c r="J1881" i="2" s="1"/>
  <c r="V1882" i="2" s="1"/>
  <c r="I1881" i="2"/>
  <c r="Q1336" i="2"/>
  <c r="X1336" i="2"/>
  <c r="P1336" i="2"/>
  <c r="AI1336" i="2"/>
  <c r="AD1336" i="2"/>
  <c r="T1336" i="2"/>
  <c r="S1336" i="2"/>
  <c r="AG1336" i="2"/>
  <c r="U1336" i="2"/>
  <c r="AF1336" i="2"/>
  <c r="AB1336" i="2"/>
  <c r="W1336" i="2"/>
  <c r="AH1336" i="2"/>
  <c r="AA1336" i="2"/>
  <c r="M1321" i="2"/>
  <c r="R1336" i="2"/>
  <c r="V1336" i="2"/>
  <c r="Y1336" i="2"/>
  <c r="AC1336" i="2"/>
  <c r="AE1336" i="2"/>
  <c r="Z1336" i="2"/>
  <c r="J1144" i="2"/>
  <c r="X97" i="2"/>
  <c r="J1228" i="2"/>
  <c r="U790" i="2"/>
  <c r="V790" i="2"/>
  <c r="H810" i="2"/>
  <c r="J810" i="2" s="1"/>
  <c r="I810" i="2"/>
  <c r="H1986" i="2"/>
  <c r="J1986" i="2" s="1"/>
  <c r="AB1987" i="2" s="1"/>
  <c r="I1986" i="2"/>
  <c r="J1860" i="2"/>
  <c r="M1852" i="2"/>
  <c r="M1848" i="2" s="1"/>
  <c r="M1842" i="2" s="1"/>
  <c r="J999" i="2"/>
  <c r="M991" i="2"/>
  <c r="M987" i="2" s="1"/>
  <c r="M981" i="2" s="1"/>
  <c r="T454" i="2"/>
  <c r="W454" i="2"/>
  <c r="V454" i="2"/>
  <c r="R454" i="2"/>
  <c r="AB454" i="2"/>
  <c r="Z454" i="2"/>
  <c r="AC454" i="2"/>
  <c r="M439" i="2"/>
  <c r="Q454" i="2"/>
  <c r="P454" i="2"/>
  <c r="AE454" i="2"/>
  <c r="AD454" i="2"/>
  <c r="Y454" i="2"/>
  <c r="AA454" i="2"/>
  <c r="U454" i="2"/>
  <c r="AG454" i="2"/>
  <c r="AF454" i="2"/>
  <c r="X454" i="2"/>
  <c r="S454" i="2"/>
  <c r="AH454" i="2"/>
  <c r="AI454" i="2"/>
  <c r="J1375" i="2"/>
  <c r="H54" i="2"/>
  <c r="I54" i="2"/>
  <c r="J1585" i="2"/>
  <c r="J75" i="2"/>
  <c r="M67" i="2"/>
  <c r="M63" i="2" s="1"/>
  <c r="M57" i="2" s="1"/>
  <c r="S97" i="2"/>
  <c r="H1797" i="2"/>
  <c r="J1797" i="2" s="1"/>
  <c r="T1798" i="2" s="1"/>
  <c r="I1797" i="2"/>
  <c r="Z97" i="2"/>
  <c r="H138" i="2"/>
  <c r="J138" i="2" s="1"/>
  <c r="I138" i="2"/>
  <c r="H1776" i="2"/>
  <c r="J1776" i="2" s="1"/>
  <c r="I1776" i="2"/>
  <c r="AI790" i="2"/>
  <c r="AB1882" i="2"/>
  <c r="AE97" i="2"/>
  <c r="M1075" i="2"/>
  <c r="M1071" i="2" s="1"/>
  <c r="M1065" i="2" s="1"/>
  <c r="H390" i="2"/>
  <c r="I390" i="2"/>
  <c r="Z706" i="2"/>
  <c r="V706" i="2"/>
  <c r="H1440" i="2"/>
  <c r="J1440" i="2" s="1"/>
  <c r="I1440" i="2"/>
  <c r="H327" i="2"/>
  <c r="J327" i="2" s="1"/>
  <c r="W328" i="2" s="1"/>
  <c r="I327" i="2"/>
  <c r="R97" i="2"/>
  <c r="I243" i="2"/>
  <c r="H243" i="2"/>
  <c r="J243" i="2" s="1"/>
  <c r="H1356" i="2"/>
  <c r="I1356" i="2"/>
  <c r="J976" i="2"/>
  <c r="J409" i="2"/>
  <c r="H663" i="2"/>
  <c r="J663" i="2" s="1"/>
  <c r="I663" i="2"/>
  <c r="H1293" i="2"/>
  <c r="I1293" i="2"/>
  <c r="J136" i="2"/>
  <c r="T790" i="2"/>
  <c r="H1125" i="2"/>
  <c r="I1125" i="2"/>
  <c r="H1482" i="2"/>
  <c r="J1482" i="2" s="1"/>
  <c r="I1482" i="2"/>
  <c r="H1188" i="2"/>
  <c r="I1188" i="2"/>
  <c r="H516" i="2"/>
  <c r="J516" i="2" s="1"/>
  <c r="AD517" i="2" s="1"/>
  <c r="I516" i="2"/>
  <c r="J241" i="2"/>
  <c r="J850" i="2"/>
  <c r="Q790" i="2"/>
  <c r="J1650" i="2"/>
  <c r="M1642" i="2"/>
  <c r="M1638" i="2" s="1"/>
  <c r="M1632" i="2" s="1"/>
  <c r="J1270" i="2"/>
  <c r="AG1945" i="2"/>
  <c r="Y1945" i="2"/>
  <c r="Q1945" i="2"/>
  <c r="AE1945" i="2"/>
  <c r="H1608" i="2"/>
  <c r="J1608" i="2" s="1"/>
  <c r="AI1609" i="2" s="1"/>
  <c r="I1608" i="2"/>
  <c r="M781" i="2"/>
  <c r="M777" i="2" s="1"/>
  <c r="M771" i="2" s="1"/>
  <c r="H495" i="2"/>
  <c r="J495" i="2" s="1"/>
  <c r="AB496" i="2" s="1"/>
  <c r="I495" i="2"/>
  <c r="S916" i="2"/>
  <c r="R916" i="2"/>
  <c r="W916" i="2"/>
  <c r="AH916" i="2"/>
  <c r="T916" i="2"/>
  <c r="X916" i="2"/>
  <c r="AI916" i="2"/>
  <c r="Z916" i="2"/>
  <c r="P916" i="2"/>
  <c r="U916" i="2"/>
  <c r="Q916" i="2"/>
  <c r="Y916" i="2"/>
  <c r="AD916" i="2"/>
  <c r="AC916" i="2"/>
  <c r="AA916" i="2"/>
  <c r="AB916" i="2"/>
  <c r="AE916" i="2"/>
  <c r="AF916" i="2"/>
  <c r="M901" i="2"/>
  <c r="AG916" i="2"/>
  <c r="V916" i="2"/>
  <c r="H1146" i="2"/>
  <c r="J1146" i="2" s="1"/>
  <c r="I1146" i="2"/>
  <c r="H1692" i="2"/>
  <c r="J1692" i="2" s="1"/>
  <c r="I1692" i="2"/>
  <c r="J598" i="2"/>
  <c r="H1230" i="2"/>
  <c r="J1230" i="2" s="1"/>
  <c r="I1230" i="2"/>
  <c r="S790" i="2"/>
  <c r="H1041" i="2"/>
  <c r="J1041" i="2" s="1"/>
  <c r="I1041" i="2"/>
  <c r="V97" i="2"/>
  <c r="J1734" i="2"/>
  <c r="M1726" i="2"/>
  <c r="M1722" i="2" s="1"/>
  <c r="M1716" i="2" s="1"/>
  <c r="M1936" i="2"/>
  <c r="M1932" i="2" s="1"/>
  <c r="M1926" i="2" s="1"/>
  <c r="H831" i="2"/>
  <c r="J831" i="2" s="1"/>
  <c r="P832" i="2" s="1"/>
  <c r="I831" i="2"/>
  <c r="H1587" i="2"/>
  <c r="J1587" i="2" s="1"/>
  <c r="I1587" i="2"/>
  <c r="H1755" i="2"/>
  <c r="J1755" i="2" s="1"/>
  <c r="I1755" i="2"/>
  <c r="T265" i="2"/>
  <c r="AF265" i="2"/>
  <c r="R265" i="2"/>
  <c r="V265" i="2"/>
  <c r="Y265" i="2"/>
  <c r="Q265" i="2"/>
  <c r="AE265" i="2"/>
  <c r="Z265" i="2"/>
  <c r="S265" i="2"/>
  <c r="M250" i="2"/>
  <c r="AB265" i="2"/>
  <c r="AH265" i="2"/>
  <c r="AG265" i="2"/>
  <c r="X265" i="2"/>
  <c r="W265" i="2"/>
  <c r="AI265" i="2"/>
  <c r="AD265" i="2"/>
  <c r="AA265" i="2"/>
  <c r="U265" i="2"/>
  <c r="AC265" i="2"/>
  <c r="P265" i="2"/>
  <c r="AF97" i="2"/>
  <c r="M1810" i="2"/>
  <c r="M1806" i="2" s="1"/>
  <c r="M1800" i="2" s="1"/>
  <c r="H1524" i="2"/>
  <c r="I1524" i="2"/>
  <c r="Y97" i="2"/>
  <c r="H2007" i="2"/>
  <c r="I2007" i="2"/>
  <c r="AI1084" i="2"/>
  <c r="AB1084" i="2"/>
  <c r="V1084" i="2"/>
  <c r="S1084" i="2"/>
  <c r="Z1084" i="2"/>
  <c r="Q1084" i="2"/>
  <c r="AC1084" i="2"/>
  <c r="M1069" i="2"/>
  <c r="AH1084" i="2"/>
  <c r="AF1084" i="2"/>
  <c r="AG1084" i="2"/>
  <c r="U1084" i="2"/>
  <c r="W1084" i="2"/>
  <c r="R1084" i="2"/>
  <c r="T1084" i="2"/>
  <c r="X1084" i="2"/>
  <c r="Y1084" i="2"/>
  <c r="AA1084" i="2"/>
  <c r="P1084" i="2"/>
  <c r="AE1084" i="2"/>
  <c r="AD1084" i="2"/>
  <c r="M613" i="2"/>
  <c r="M609" i="2" s="1"/>
  <c r="M603" i="2" s="1"/>
  <c r="J1669" i="2"/>
  <c r="S706" i="2"/>
  <c r="J724" i="2"/>
  <c r="H1461" i="2"/>
  <c r="I1461" i="2"/>
  <c r="J1566" i="2"/>
  <c r="M1558" i="2"/>
  <c r="M1554" i="2" s="1"/>
  <c r="M1548" i="2" s="1"/>
  <c r="H1923" i="2"/>
  <c r="I1923" i="2"/>
  <c r="H2049" i="2"/>
  <c r="J2049" i="2" s="1"/>
  <c r="V2050" i="2" s="1"/>
  <c r="I2049" i="2"/>
  <c r="J1102" i="2"/>
  <c r="H222" i="2"/>
  <c r="J222" i="2" s="1"/>
  <c r="V223" i="2" s="1"/>
  <c r="I222" i="2"/>
  <c r="H117" i="2"/>
  <c r="I117" i="2"/>
  <c r="H201" i="2"/>
  <c r="I201" i="2"/>
  <c r="J369" i="2"/>
  <c r="M361" i="2"/>
  <c r="M357" i="2" s="1"/>
  <c r="M351" i="2" s="1"/>
  <c r="J808" i="2"/>
  <c r="H1377" i="2"/>
  <c r="J1377" i="2" s="1"/>
  <c r="I1377" i="2"/>
  <c r="J304" i="2"/>
  <c r="AE790" i="2"/>
  <c r="Z790" i="2"/>
  <c r="AB790" i="2"/>
  <c r="AA790" i="2"/>
  <c r="AF790" i="2"/>
  <c r="M775" i="2"/>
  <c r="R790" i="2"/>
  <c r="H894" i="2"/>
  <c r="J894" i="2" s="1"/>
  <c r="I894" i="2"/>
  <c r="J1438" i="2"/>
  <c r="M1432" i="2"/>
  <c r="M1428" i="2" s="1"/>
  <c r="M1422" i="2" s="1"/>
  <c r="H1629" i="2"/>
  <c r="I1629" i="2"/>
  <c r="H1965" i="2"/>
  <c r="I1965" i="2"/>
  <c r="H1020" i="2"/>
  <c r="J1020" i="2" s="1"/>
  <c r="M1006" i="2" s="1"/>
  <c r="I1020" i="2"/>
  <c r="J1419" i="2"/>
  <c r="M1411" i="2"/>
  <c r="M1407" i="2" s="1"/>
  <c r="M1401" i="2" s="1"/>
  <c r="P1168" i="2"/>
  <c r="AA1168" i="2"/>
  <c r="M1153" i="2"/>
  <c r="AE1168" i="2"/>
  <c r="Z1168" i="2"/>
  <c r="AF1168" i="2"/>
  <c r="T1168" i="2"/>
  <c r="AI1168" i="2"/>
  <c r="X1168" i="2"/>
  <c r="S1168" i="2"/>
  <c r="V1168" i="2"/>
  <c r="AG1168" i="2"/>
  <c r="R1168" i="2"/>
  <c r="AC1168" i="2"/>
  <c r="Q1168" i="2"/>
  <c r="Y1168" i="2"/>
  <c r="U1168" i="2"/>
  <c r="AB1168" i="2"/>
  <c r="W1168" i="2"/>
  <c r="AD1168" i="2"/>
  <c r="AH1168" i="2"/>
  <c r="H852" i="2"/>
  <c r="J852" i="2" s="1"/>
  <c r="I852" i="2"/>
  <c r="H1839" i="2"/>
  <c r="J1839" i="2" s="1"/>
  <c r="W1840" i="2" s="1"/>
  <c r="I1839" i="2"/>
  <c r="H957" i="2"/>
  <c r="J957" i="2" s="1"/>
  <c r="I957" i="2"/>
  <c r="H1545" i="2"/>
  <c r="I1545" i="2"/>
  <c r="H1398" i="2"/>
  <c r="I1398" i="2"/>
  <c r="AC790" i="2"/>
  <c r="H936" i="2"/>
  <c r="I936" i="2"/>
  <c r="H1209" i="2"/>
  <c r="J1209" i="2" s="1"/>
  <c r="V1210" i="2" s="1"/>
  <c r="I1209" i="2"/>
  <c r="H747" i="2"/>
  <c r="J747" i="2" s="1"/>
  <c r="AD748" i="2" s="1"/>
  <c r="I747" i="2"/>
  <c r="H1272" i="2"/>
  <c r="J1272" i="2" s="1"/>
  <c r="I1272" i="2"/>
  <c r="H1062" i="2"/>
  <c r="I1062" i="2"/>
  <c r="M2041" i="2"/>
  <c r="M2037" i="2" s="1"/>
  <c r="M2031" i="2" s="1"/>
  <c r="V1714" i="2"/>
  <c r="P1714" i="2"/>
  <c r="Y1714" i="2"/>
  <c r="AI1714" i="2"/>
  <c r="AB1714" i="2"/>
  <c r="J1690" i="2"/>
  <c r="H600" i="2"/>
  <c r="J600" i="2" s="1"/>
  <c r="I600" i="2"/>
  <c r="AH790" i="2"/>
  <c r="H411" i="2"/>
  <c r="J411" i="2" s="1"/>
  <c r="I411" i="2"/>
  <c r="J1039" i="2"/>
  <c r="H285" i="2"/>
  <c r="I285" i="2"/>
  <c r="J684" i="2"/>
  <c r="M676" i="2"/>
  <c r="M672" i="2" s="1"/>
  <c r="M666" i="2" s="1"/>
  <c r="J661" i="2"/>
  <c r="H306" i="2"/>
  <c r="J306" i="2" s="1"/>
  <c r="I306" i="2"/>
  <c r="H579" i="2"/>
  <c r="J579" i="2" s="1"/>
  <c r="AI580" i="2" s="1"/>
  <c r="I579" i="2"/>
  <c r="H2070" i="2"/>
  <c r="I2070" i="2"/>
  <c r="AD97" i="2"/>
  <c r="AG97" i="2"/>
  <c r="M340" i="2"/>
  <c r="M336" i="2" s="1"/>
  <c r="M330" i="2" s="1"/>
  <c r="P790" i="2"/>
  <c r="J892" i="2"/>
  <c r="J1480" i="2"/>
  <c r="J430" i="2"/>
  <c r="H768" i="2"/>
  <c r="I768" i="2"/>
  <c r="Y622" i="2"/>
  <c r="R622" i="2"/>
  <c r="AG622" i="2"/>
  <c r="AC622" i="2"/>
  <c r="M607" i="2"/>
  <c r="AF622" i="2"/>
  <c r="AB622" i="2"/>
  <c r="Q622" i="2"/>
  <c r="AD622" i="2"/>
  <c r="W622" i="2"/>
  <c r="Z622" i="2"/>
  <c r="AA622" i="2"/>
  <c r="AH622" i="2"/>
  <c r="AE622" i="2"/>
  <c r="U622" i="2"/>
  <c r="P622" i="2"/>
  <c r="S622" i="2"/>
  <c r="T622" i="2"/>
  <c r="AI622" i="2"/>
  <c r="X622" i="2"/>
  <c r="V622" i="2"/>
  <c r="AA706" i="2"/>
  <c r="X706" i="2"/>
  <c r="AI706" i="2"/>
  <c r="AD706" i="2"/>
  <c r="P706" i="2"/>
  <c r="H1671" i="2"/>
  <c r="J1671" i="2" s="1"/>
  <c r="I1671" i="2"/>
  <c r="AH706" i="2"/>
  <c r="H726" i="2"/>
  <c r="J726" i="2" s="1"/>
  <c r="I726" i="2"/>
  <c r="J873" i="2"/>
  <c r="M865" i="2"/>
  <c r="M861" i="2" s="1"/>
  <c r="M855" i="2" s="1"/>
  <c r="J21" i="2"/>
  <c r="AG517" i="2" l="1"/>
  <c r="AG832" i="2"/>
  <c r="AG223" i="2"/>
  <c r="Y223" i="2"/>
  <c r="X223" i="2"/>
  <c r="P223" i="2"/>
  <c r="AE748" i="2"/>
  <c r="M970" i="2"/>
  <c r="M966" i="2" s="1"/>
  <c r="M960" i="2" s="1"/>
  <c r="M1978" i="2"/>
  <c r="M1974" i="2" s="1"/>
  <c r="M1968" i="2" s="1"/>
  <c r="AF1021" i="2"/>
  <c r="M886" i="2"/>
  <c r="M882" i="2" s="1"/>
  <c r="M876" i="2" s="1"/>
  <c r="AC1021" i="2"/>
  <c r="Q832" i="2"/>
  <c r="AC223" i="2"/>
  <c r="M208" i="2"/>
  <c r="U1609" i="2"/>
  <c r="M502" i="2"/>
  <c r="M1894" i="2"/>
  <c r="M1890" i="2" s="1"/>
  <c r="M1884" i="2" s="1"/>
  <c r="AA832" i="2"/>
  <c r="T832" i="2"/>
  <c r="T223" i="2"/>
  <c r="W223" i="2"/>
  <c r="R1609" i="2"/>
  <c r="M1096" i="2"/>
  <c r="M1092" i="2" s="1"/>
  <c r="M1086" i="2" s="1"/>
  <c r="AF475" i="2"/>
  <c r="AE475" i="2"/>
  <c r="U496" i="2"/>
  <c r="AF1798" i="2"/>
  <c r="X475" i="2"/>
  <c r="AG475" i="2"/>
  <c r="M319" i="2"/>
  <c r="M315" i="2" s="1"/>
  <c r="M309" i="2" s="1"/>
  <c r="M466" i="2"/>
  <c r="M462" i="2" s="1"/>
  <c r="M456" i="2" s="1"/>
  <c r="V475" i="2"/>
  <c r="AB475" i="2"/>
  <c r="P475" i="2"/>
  <c r="S517" i="2"/>
  <c r="M817" i="2"/>
  <c r="AI832" i="2"/>
  <c r="Y832" i="2"/>
  <c r="AB832" i="2"/>
  <c r="AH517" i="2"/>
  <c r="Z1315" i="2"/>
  <c r="X832" i="2"/>
  <c r="V1798" i="2"/>
  <c r="X517" i="2"/>
  <c r="Z832" i="2"/>
  <c r="W832" i="2"/>
  <c r="S832" i="2"/>
  <c r="AE517" i="2"/>
  <c r="AE832" i="2"/>
  <c r="R832" i="2"/>
  <c r="AH832" i="2"/>
  <c r="AC832" i="2"/>
  <c r="Z517" i="2"/>
  <c r="M1783" i="2"/>
  <c r="AB1798" i="2"/>
  <c r="M1600" i="2"/>
  <c r="M1596" i="2" s="1"/>
  <c r="M1590" i="2" s="1"/>
  <c r="W1315" i="2"/>
  <c r="AI1798" i="2"/>
  <c r="X1798" i="2"/>
  <c r="M1306" i="2"/>
  <c r="M1302" i="2" s="1"/>
  <c r="M1296" i="2" s="1"/>
  <c r="AE1609" i="2"/>
  <c r="AC1798" i="2"/>
  <c r="U1315" i="2"/>
  <c r="AH1609" i="2"/>
  <c r="AD1315" i="2"/>
  <c r="W1882" i="2"/>
  <c r="U1798" i="2"/>
  <c r="AD1798" i="2"/>
  <c r="Y1315" i="2"/>
  <c r="AB1840" i="2"/>
  <c r="X1609" i="2"/>
  <c r="AD1609" i="2"/>
  <c r="Q1609" i="2"/>
  <c r="M1768" i="2"/>
  <c r="M1764" i="2" s="1"/>
  <c r="M1758" i="2" s="1"/>
  <c r="Q517" i="2"/>
  <c r="U832" i="2"/>
  <c r="V832" i="2"/>
  <c r="AF832" i="2"/>
  <c r="AD832" i="2"/>
  <c r="S223" i="2"/>
  <c r="R223" i="2"/>
  <c r="AF223" i="2"/>
  <c r="AA223" i="2"/>
  <c r="M655" i="2"/>
  <c r="M651" i="2" s="1"/>
  <c r="M645" i="2" s="1"/>
  <c r="AC475" i="2"/>
  <c r="W475" i="2"/>
  <c r="AI517" i="2"/>
  <c r="U517" i="2"/>
  <c r="Q475" i="2"/>
  <c r="Q223" i="2"/>
  <c r="AE223" i="2"/>
  <c r="U223" i="2"/>
  <c r="AB223" i="2"/>
  <c r="AD475" i="2"/>
  <c r="S475" i="2"/>
  <c r="M1594" i="2"/>
  <c r="R475" i="2"/>
  <c r="U1840" i="2"/>
  <c r="AI1840" i="2"/>
  <c r="P1840" i="2"/>
  <c r="AD223" i="2"/>
  <c r="AH223" i="2"/>
  <c r="Z223" i="2"/>
  <c r="AI223" i="2"/>
  <c r="AH496" i="2"/>
  <c r="Y475" i="2"/>
  <c r="R1882" i="2"/>
  <c r="AH1882" i="2"/>
  <c r="M481" i="2"/>
  <c r="W496" i="2"/>
  <c r="AG496" i="2"/>
  <c r="Z496" i="2"/>
  <c r="AA1882" i="2"/>
  <c r="AI1315" i="2"/>
  <c r="AA475" i="2"/>
  <c r="R748" i="2"/>
  <c r="AA1021" i="2"/>
  <c r="M823" i="2"/>
  <c r="M819" i="2" s="1"/>
  <c r="M813" i="2" s="1"/>
  <c r="AI475" i="2"/>
  <c r="R1021" i="2"/>
  <c r="AF748" i="2"/>
  <c r="M235" i="2"/>
  <c r="M231" i="2" s="1"/>
  <c r="M225" i="2" s="1"/>
  <c r="Z748" i="2"/>
  <c r="V517" i="2"/>
  <c r="R1798" i="2"/>
  <c r="Y1021" i="2"/>
  <c r="AI1987" i="2"/>
  <c r="M313" i="2"/>
  <c r="Y2050" i="2"/>
  <c r="U475" i="2"/>
  <c r="AD1021" i="2"/>
  <c r="M1138" i="2"/>
  <c r="M1134" i="2" s="1"/>
  <c r="M1128" i="2" s="1"/>
  <c r="AC1987" i="2"/>
  <c r="P1987" i="2"/>
  <c r="AB328" i="2"/>
  <c r="P2050" i="2"/>
  <c r="S2050" i="2"/>
  <c r="Z1798" i="2"/>
  <c r="R1840" i="2"/>
  <c r="T580" i="2"/>
  <c r="M1468" i="2"/>
  <c r="Z1840" i="2"/>
  <c r="AC748" i="2"/>
  <c r="X1987" i="2"/>
  <c r="AD328" i="2"/>
  <c r="U328" i="2"/>
  <c r="U2050" i="2"/>
  <c r="T475" i="2"/>
  <c r="M718" i="2"/>
  <c r="M714" i="2" s="1"/>
  <c r="M708" i="2" s="1"/>
  <c r="AE1021" i="2"/>
  <c r="Q1021" i="2"/>
  <c r="AD1987" i="2"/>
  <c r="S328" i="2"/>
  <c r="T748" i="2"/>
  <c r="W2050" i="2"/>
  <c r="AI958" i="2"/>
  <c r="AG958" i="2"/>
  <c r="M943" i="2"/>
  <c r="T958" i="2"/>
  <c r="AH958" i="2"/>
  <c r="S1420" i="2"/>
  <c r="AH1420" i="2"/>
  <c r="R1420" i="2"/>
  <c r="AF1420" i="2"/>
  <c r="T1420" i="2"/>
  <c r="U1420" i="2"/>
  <c r="AA1420" i="2"/>
  <c r="AI1420" i="2"/>
  <c r="AD1420" i="2"/>
  <c r="Z1420" i="2"/>
  <c r="AC1420" i="2"/>
  <c r="Q1420" i="2"/>
  <c r="Y1420" i="2"/>
  <c r="X1420" i="2"/>
  <c r="P1420" i="2"/>
  <c r="M1405" i="2"/>
  <c r="AB1420" i="2"/>
  <c r="AE1420" i="2"/>
  <c r="W1420" i="2"/>
  <c r="V1420" i="2"/>
  <c r="AG1420" i="2"/>
  <c r="R958" i="2"/>
  <c r="J201" i="2"/>
  <c r="M193" i="2"/>
  <c r="M189" i="2" s="1"/>
  <c r="M183" i="2" s="1"/>
  <c r="Q1651" i="2"/>
  <c r="AI1651" i="2"/>
  <c r="U1651" i="2"/>
  <c r="M1636" i="2"/>
  <c r="P1651" i="2"/>
  <c r="S1651" i="2"/>
  <c r="Y1651" i="2"/>
  <c r="X1651" i="2"/>
  <c r="R1651" i="2"/>
  <c r="AB1651" i="2"/>
  <c r="Z1651" i="2"/>
  <c r="AF1651" i="2"/>
  <c r="AG1651" i="2"/>
  <c r="V1651" i="2"/>
  <c r="AA1651" i="2"/>
  <c r="AC1651" i="2"/>
  <c r="W1651" i="2"/>
  <c r="AH1651" i="2"/>
  <c r="T1651" i="2"/>
  <c r="AE1651" i="2"/>
  <c r="AD1651" i="2"/>
  <c r="AF1210" i="2"/>
  <c r="AD1210" i="2"/>
  <c r="AB958" i="2"/>
  <c r="AB1210" i="2"/>
  <c r="W76" i="2"/>
  <c r="AF76" i="2"/>
  <c r="AA76" i="2"/>
  <c r="AC76" i="2"/>
  <c r="AG76" i="2"/>
  <c r="U76" i="2"/>
  <c r="Q76" i="2"/>
  <c r="AI76" i="2"/>
  <c r="AD76" i="2"/>
  <c r="V76" i="2"/>
  <c r="Y76" i="2"/>
  <c r="R76" i="2"/>
  <c r="P76" i="2"/>
  <c r="T76" i="2"/>
  <c r="Z76" i="2"/>
  <c r="AH76" i="2"/>
  <c r="AE76" i="2"/>
  <c r="X76" i="2"/>
  <c r="M61" i="2"/>
  <c r="S76" i="2"/>
  <c r="AB76" i="2"/>
  <c r="M424" i="2"/>
  <c r="M420" i="2" s="1"/>
  <c r="M414" i="2" s="1"/>
  <c r="T895" i="2"/>
  <c r="W895" i="2"/>
  <c r="R895" i="2"/>
  <c r="P895" i="2"/>
  <c r="S895" i="2"/>
  <c r="AH895" i="2"/>
  <c r="AA895" i="2"/>
  <c r="AF895" i="2"/>
  <c r="AE895" i="2"/>
  <c r="AG895" i="2"/>
  <c r="U895" i="2"/>
  <c r="V895" i="2"/>
  <c r="Y895" i="2"/>
  <c r="AI895" i="2"/>
  <c r="AB895" i="2"/>
  <c r="AD895" i="2"/>
  <c r="Q895" i="2"/>
  <c r="X895" i="2"/>
  <c r="AC895" i="2"/>
  <c r="Z895" i="2"/>
  <c r="M880" i="2"/>
  <c r="J2070" i="2"/>
  <c r="M2062" i="2"/>
  <c r="M2058" i="2" s="1"/>
  <c r="M2052" i="2" s="1"/>
  <c r="AB580" i="2"/>
  <c r="V580" i="2"/>
  <c r="X580" i="2"/>
  <c r="P580" i="2"/>
  <c r="Q580" i="2"/>
  <c r="M1033" i="2"/>
  <c r="M1029" i="2" s="1"/>
  <c r="M1023" i="2" s="1"/>
  <c r="AB748" i="2"/>
  <c r="M1201" i="2"/>
  <c r="M1197" i="2" s="1"/>
  <c r="M1191" i="2" s="1"/>
  <c r="S1315" i="2"/>
  <c r="AG1714" i="2"/>
  <c r="AH1714" i="2"/>
  <c r="Z1714" i="2"/>
  <c r="AF1714" i="2"/>
  <c r="T1714" i="2"/>
  <c r="J1062" i="2"/>
  <c r="M1054" i="2"/>
  <c r="M1050" i="2" s="1"/>
  <c r="M1044" i="2" s="1"/>
  <c r="AA1210" i="2"/>
  <c r="AI1021" i="2"/>
  <c r="W580" i="2"/>
  <c r="AA958" i="2"/>
  <c r="S958" i="2"/>
  <c r="J1965" i="2"/>
  <c r="M1957" i="2"/>
  <c r="M1953" i="2" s="1"/>
  <c r="M1947" i="2" s="1"/>
  <c r="S1441" i="2"/>
  <c r="R1441" i="2"/>
  <c r="Z1441" i="2"/>
  <c r="Q1441" i="2"/>
  <c r="AA1441" i="2"/>
  <c r="AF1441" i="2"/>
  <c r="AI1441" i="2"/>
  <c r="AE1441" i="2"/>
  <c r="W1441" i="2"/>
  <c r="AH1441" i="2"/>
  <c r="T1441" i="2"/>
  <c r="V1441" i="2"/>
  <c r="M1426" i="2"/>
  <c r="AG1441" i="2"/>
  <c r="AB1441" i="2"/>
  <c r="X1441" i="2"/>
  <c r="P1441" i="2"/>
  <c r="Y1441" i="2"/>
  <c r="U1441" i="2"/>
  <c r="AC1441" i="2"/>
  <c r="AD1441" i="2"/>
  <c r="M355" i="2"/>
  <c r="Z370" i="2"/>
  <c r="AF370" i="2"/>
  <c r="Q370" i="2"/>
  <c r="U370" i="2"/>
  <c r="AB370" i="2"/>
  <c r="P370" i="2"/>
  <c r="S370" i="2"/>
  <c r="AI370" i="2"/>
  <c r="T370" i="2"/>
  <c r="X370" i="2"/>
  <c r="Y370" i="2"/>
  <c r="V370" i="2"/>
  <c r="AE370" i="2"/>
  <c r="AC370" i="2"/>
  <c r="AH370" i="2"/>
  <c r="W370" i="2"/>
  <c r="AG370" i="2"/>
  <c r="R370" i="2"/>
  <c r="AD370" i="2"/>
  <c r="AA370" i="2"/>
  <c r="J117" i="2"/>
  <c r="M109" i="2"/>
  <c r="M105" i="2" s="1"/>
  <c r="M99" i="2" s="1"/>
  <c r="AF1105" i="2"/>
  <c r="AG1105" i="2"/>
  <c r="Q1105" i="2"/>
  <c r="AH1105" i="2"/>
  <c r="M1090" i="2"/>
  <c r="Z1105" i="2"/>
  <c r="T1105" i="2"/>
  <c r="AD1105" i="2"/>
  <c r="AB1105" i="2"/>
  <c r="AE1105" i="2"/>
  <c r="AI1105" i="2"/>
  <c r="U1105" i="2"/>
  <c r="AC1105" i="2"/>
  <c r="Y1105" i="2"/>
  <c r="W1105" i="2"/>
  <c r="V1105" i="2"/>
  <c r="AA1105" i="2"/>
  <c r="X1105" i="2"/>
  <c r="P1105" i="2"/>
  <c r="S1105" i="2"/>
  <c r="R1105" i="2"/>
  <c r="J1923" i="2"/>
  <c r="M1915" i="2"/>
  <c r="M1911" i="2" s="1"/>
  <c r="M1905" i="2" s="1"/>
  <c r="AG1021" i="2"/>
  <c r="J1461" i="2"/>
  <c r="M1453" i="2"/>
  <c r="M1449" i="2" s="1"/>
  <c r="M1443" i="2" s="1"/>
  <c r="AF1840" i="2"/>
  <c r="AF727" i="2"/>
  <c r="AB727" i="2"/>
  <c r="U727" i="2"/>
  <c r="R727" i="2"/>
  <c r="Y727" i="2"/>
  <c r="P727" i="2"/>
  <c r="AI727" i="2"/>
  <c r="X727" i="2"/>
  <c r="Z727" i="2"/>
  <c r="Q727" i="2"/>
  <c r="AD727" i="2"/>
  <c r="AG727" i="2"/>
  <c r="AH727" i="2"/>
  <c r="M712" i="2"/>
  <c r="T727" i="2"/>
  <c r="W727" i="2"/>
  <c r="V727" i="2"/>
  <c r="AA727" i="2"/>
  <c r="S727" i="2"/>
  <c r="AE727" i="2"/>
  <c r="AC727" i="2"/>
  <c r="AG1315" i="2"/>
  <c r="J1524" i="2"/>
  <c r="M1516" i="2"/>
  <c r="M1512" i="2" s="1"/>
  <c r="M1506" i="2" s="1"/>
  <c r="T496" i="2"/>
  <c r="Y496" i="2"/>
  <c r="AC496" i="2"/>
  <c r="AD496" i="2"/>
  <c r="Q496" i="2"/>
  <c r="M1300" i="2"/>
  <c r="S748" i="2"/>
  <c r="M592" i="2"/>
  <c r="M588" i="2" s="1"/>
  <c r="M582" i="2" s="1"/>
  <c r="AC1609" i="2"/>
  <c r="P1609" i="2"/>
  <c r="V1609" i="2"/>
  <c r="AB1609" i="2"/>
  <c r="AG1609" i="2"/>
  <c r="S1609" i="2"/>
  <c r="W1609" i="2"/>
  <c r="AF1609" i="2"/>
  <c r="AG1210" i="2"/>
  <c r="AE580" i="2"/>
  <c r="M565" i="2"/>
  <c r="AC958" i="2"/>
  <c r="AE958" i="2"/>
  <c r="R1210" i="2"/>
  <c r="S580" i="2"/>
  <c r="P958" i="2"/>
  <c r="J1188" i="2"/>
  <c r="M1180" i="2"/>
  <c r="M1176" i="2" s="1"/>
  <c r="M1170" i="2" s="1"/>
  <c r="M130" i="2"/>
  <c r="M126" i="2" s="1"/>
  <c r="M120" i="2" s="1"/>
  <c r="M403" i="2"/>
  <c r="M399" i="2" s="1"/>
  <c r="M393" i="2" s="1"/>
  <c r="M949" i="2"/>
  <c r="M945" i="2" s="1"/>
  <c r="M939" i="2" s="1"/>
  <c r="AH979" i="2"/>
  <c r="S979" i="2"/>
  <c r="AE979" i="2"/>
  <c r="Y979" i="2"/>
  <c r="AG979" i="2"/>
  <c r="AA979" i="2"/>
  <c r="P979" i="2"/>
  <c r="X979" i="2"/>
  <c r="AI979" i="2"/>
  <c r="AB979" i="2"/>
  <c r="Q979" i="2"/>
  <c r="U979" i="2"/>
  <c r="R979" i="2"/>
  <c r="T979" i="2"/>
  <c r="M964" i="2"/>
  <c r="V979" i="2"/>
  <c r="W979" i="2"/>
  <c r="AD979" i="2"/>
  <c r="AF979" i="2"/>
  <c r="AC979" i="2"/>
  <c r="Z979" i="2"/>
  <c r="AF1315" i="2"/>
  <c r="T517" i="2"/>
  <c r="Y517" i="2"/>
  <c r="T1840" i="2"/>
  <c r="V1840" i="2"/>
  <c r="U1882" i="2"/>
  <c r="AD1882" i="2"/>
  <c r="AG1882" i="2"/>
  <c r="Z1882" i="2"/>
  <c r="AI1882" i="2"/>
  <c r="M1747" i="2"/>
  <c r="M1743" i="2" s="1"/>
  <c r="M1737" i="2" s="1"/>
  <c r="M487" i="2"/>
  <c r="M483" i="2" s="1"/>
  <c r="M477" i="2" s="1"/>
  <c r="Y1609" i="2"/>
  <c r="M1369" i="2"/>
  <c r="M1365" i="2" s="1"/>
  <c r="M1359" i="2" s="1"/>
  <c r="Y1861" i="2"/>
  <c r="S1861" i="2"/>
  <c r="AF1861" i="2"/>
  <c r="R1861" i="2"/>
  <c r="AG1861" i="2"/>
  <c r="V1861" i="2"/>
  <c r="M1846" i="2"/>
  <c r="AI1861" i="2"/>
  <c r="X1861" i="2"/>
  <c r="AB1861" i="2"/>
  <c r="AD1861" i="2"/>
  <c r="AH1861" i="2"/>
  <c r="AC1861" i="2"/>
  <c r="AA1861" i="2"/>
  <c r="W1861" i="2"/>
  <c r="T1861" i="2"/>
  <c r="AE1861" i="2"/>
  <c r="P1861" i="2"/>
  <c r="Z1861" i="2"/>
  <c r="Q1861" i="2"/>
  <c r="U1861" i="2"/>
  <c r="AA748" i="2"/>
  <c r="AI748" i="2"/>
  <c r="M571" i="2"/>
  <c r="M567" i="2" s="1"/>
  <c r="M561" i="2" s="1"/>
  <c r="V1147" i="2"/>
  <c r="R1147" i="2"/>
  <c r="T1147" i="2"/>
  <c r="AA1147" i="2"/>
  <c r="W1147" i="2"/>
  <c r="Y1147" i="2"/>
  <c r="P1147" i="2"/>
  <c r="AI1147" i="2"/>
  <c r="AD1147" i="2"/>
  <c r="AF1147" i="2"/>
  <c r="S1147" i="2"/>
  <c r="AC1147" i="2"/>
  <c r="AB1147" i="2"/>
  <c r="Q1147" i="2"/>
  <c r="M1132" i="2"/>
  <c r="AE1147" i="2"/>
  <c r="Z1147" i="2"/>
  <c r="U1147" i="2"/>
  <c r="AG1147" i="2"/>
  <c r="X1147" i="2"/>
  <c r="AH1147" i="2"/>
  <c r="AE1798" i="2"/>
  <c r="Y1798" i="2"/>
  <c r="M1789" i="2"/>
  <c r="M1785" i="2" s="1"/>
  <c r="M1779" i="2" s="1"/>
  <c r="AH580" i="2"/>
  <c r="Q1840" i="2"/>
  <c r="M1972" i="2"/>
  <c r="T1987" i="2"/>
  <c r="S1987" i="2"/>
  <c r="AF1987" i="2"/>
  <c r="Y1987" i="2"/>
  <c r="W1987" i="2"/>
  <c r="Z328" i="2"/>
  <c r="X328" i="2"/>
  <c r="V328" i="2"/>
  <c r="AF328" i="2"/>
  <c r="Q328" i="2"/>
  <c r="M1012" i="2"/>
  <c r="M1008" i="2" s="1"/>
  <c r="M1002" i="2" s="1"/>
  <c r="AE1315" i="2"/>
  <c r="AA2050" i="2"/>
  <c r="AF2050" i="2"/>
  <c r="Z2050" i="2"/>
  <c r="R2050" i="2"/>
  <c r="Q2050" i="2"/>
  <c r="AH475" i="2"/>
  <c r="AE1210" i="2"/>
  <c r="AG1840" i="2"/>
  <c r="T685" i="2"/>
  <c r="W685" i="2"/>
  <c r="AH685" i="2"/>
  <c r="AI685" i="2"/>
  <c r="V685" i="2"/>
  <c r="Z685" i="2"/>
  <c r="AC685" i="2"/>
  <c r="AF685" i="2"/>
  <c r="Q685" i="2"/>
  <c r="X685" i="2"/>
  <c r="AA685" i="2"/>
  <c r="M670" i="2"/>
  <c r="S685" i="2"/>
  <c r="AG685" i="2"/>
  <c r="U685" i="2"/>
  <c r="P685" i="2"/>
  <c r="AB685" i="2"/>
  <c r="AE685" i="2"/>
  <c r="AD685" i="2"/>
  <c r="R685" i="2"/>
  <c r="Y685" i="2"/>
  <c r="J285" i="2"/>
  <c r="M277" i="2"/>
  <c r="M273" i="2" s="1"/>
  <c r="M267" i="2" s="1"/>
  <c r="AI307" i="2"/>
  <c r="AH307" i="2"/>
  <c r="Y307" i="2"/>
  <c r="S307" i="2"/>
  <c r="R307" i="2"/>
  <c r="T307" i="2"/>
  <c r="V307" i="2"/>
  <c r="AF307" i="2"/>
  <c r="W307" i="2"/>
  <c r="AE307" i="2"/>
  <c r="AB307" i="2"/>
  <c r="AA307" i="2"/>
  <c r="AG307" i="2"/>
  <c r="P307" i="2"/>
  <c r="X307" i="2"/>
  <c r="M292" i="2"/>
  <c r="Z307" i="2"/>
  <c r="U307" i="2"/>
  <c r="AC307" i="2"/>
  <c r="AD307" i="2"/>
  <c r="Q307" i="2"/>
  <c r="P1273" i="2"/>
  <c r="AD1273" i="2"/>
  <c r="AG1273" i="2"/>
  <c r="X1273" i="2"/>
  <c r="AI1273" i="2"/>
  <c r="U1273" i="2"/>
  <c r="AF1273" i="2"/>
  <c r="AA1273" i="2"/>
  <c r="R1273" i="2"/>
  <c r="Y1273" i="2"/>
  <c r="AB1273" i="2"/>
  <c r="Z1273" i="2"/>
  <c r="Q1273" i="2"/>
  <c r="T1273" i="2"/>
  <c r="AH1273" i="2"/>
  <c r="M1258" i="2"/>
  <c r="AC1273" i="2"/>
  <c r="W1273" i="2"/>
  <c r="V1273" i="2"/>
  <c r="AE1273" i="2"/>
  <c r="S1273" i="2"/>
  <c r="R853" i="2"/>
  <c r="AE853" i="2"/>
  <c r="Z853" i="2"/>
  <c r="AI853" i="2"/>
  <c r="W853" i="2"/>
  <c r="M838" i="2"/>
  <c r="X853" i="2"/>
  <c r="Q853" i="2"/>
  <c r="Y853" i="2"/>
  <c r="AF853" i="2"/>
  <c r="U853" i="2"/>
  <c r="AB853" i="2"/>
  <c r="AH853" i="2"/>
  <c r="V853" i="2"/>
  <c r="AD853" i="2"/>
  <c r="AA853" i="2"/>
  <c r="AC853" i="2"/>
  <c r="S853" i="2"/>
  <c r="T853" i="2"/>
  <c r="AG853" i="2"/>
  <c r="P853" i="2"/>
  <c r="AI1588" i="2"/>
  <c r="X1588" i="2"/>
  <c r="AF1588" i="2"/>
  <c r="AG1588" i="2"/>
  <c r="T1588" i="2"/>
  <c r="AB1588" i="2"/>
  <c r="Z1588" i="2"/>
  <c r="Y1588" i="2"/>
  <c r="M1573" i="2"/>
  <c r="Q1588" i="2"/>
  <c r="AH1588" i="2"/>
  <c r="AE1588" i="2"/>
  <c r="V1588" i="2"/>
  <c r="U1588" i="2"/>
  <c r="W1588" i="2"/>
  <c r="R1588" i="2"/>
  <c r="AD1588" i="2"/>
  <c r="AC1588" i="2"/>
  <c r="S1588" i="2"/>
  <c r="P1588" i="2"/>
  <c r="AA1588" i="2"/>
  <c r="W1231" i="2"/>
  <c r="AE1231" i="2"/>
  <c r="X1231" i="2"/>
  <c r="Z1231" i="2"/>
  <c r="U1231" i="2"/>
  <c r="T1231" i="2"/>
  <c r="AG1231" i="2"/>
  <c r="AD1231" i="2"/>
  <c r="M1216" i="2"/>
  <c r="P1231" i="2"/>
  <c r="S1231" i="2"/>
  <c r="AC1231" i="2"/>
  <c r="AH1231" i="2"/>
  <c r="Y1231" i="2"/>
  <c r="R1231" i="2"/>
  <c r="AI1231" i="2"/>
  <c r="AF1231" i="2"/>
  <c r="V1231" i="2"/>
  <c r="AB1231" i="2"/>
  <c r="AA1231" i="2"/>
  <c r="Q1231" i="2"/>
  <c r="S433" i="2"/>
  <c r="AI433" i="2"/>
  <c r="AF433" i="2"/>
  <c r="AE433" i="2"/>
  <c r="AA433" i="2"/>
  <c r="P433" i="2"/>
  <c r="Z433" i="2"/>
  <c r="M418" i="2"/>
  <c r="X433" i="2"/>
  <c r="AG433" i="2"/>
  <c r="AD433" i="2"/>
  <c r="Y433" i="2"/>
  <c r="V433" i="2"/>
  <c r="U433" i="2"/>
  <c r="T433" i="2"/>
  <c r="AH433" i="2"/>
  <c r="Q433" i="2"/>
  <c r="R433" i="2"/>
  <c r="AC433" i="2"/>
  <c r="W433" i="2"/>
  <c r="AB433" i="2"/>
  <c r="M1474" i="2"/>
  <c r="M1470" i="2" s="1"/>
  <c r="M1464" i="2" s="1"/>
  <c r="T664" i="2"/>
  <c r="P664" i="2"/>
  <c r="AE664" i="2"/>
  <c r="W664" i="2"/>
  <c r="AI664" i="2"/>
  <c r="AA664" i="2"/>
  <c r="M649" i="2"/>
  <c r="U664" i="2"/>
  <c r="Q664" i="2"/>
  <c r="X664" i="2"/>
  <c r="AF664" i="2"/>
  <c r="AB664" i="2"/>
  <c r="AH664" i="2"/>
  <c r="S664" i="2"/>
  <c r="AD664" i="2"/>
  <c r="AG664" i="2"/>
  <c r="R664" i="2"/>
  <c r="Y664" i="2"/>
  <c r="V664" i="2"/>
  <c r="AC664" i="2"/>
  <c r="Z664" i="2"/>
  <c r="M1027" i="2"/>
  <c r="Q1042" i="2"/>
  <c r="AI1042" i="2"/>
  <c r="R1042" i="2"/>
  <c r="U1042" i="2"/>
  <c r="AB1042" i="2"/>
  <c r="AC1042" i="2"/>
  <c r="AE1042" i="2"/>
  <c r="Y1042" i="2"/>
  <c r="Z1042" i="2"/>
  <c r="AF1042" i="2"/>
  <c r="W1042" i="2"/>
  <c r="AH1042" i="2"/>
  <c r="AD1042" i="2"/>
  <c r="S1042" i="2"/>
  <c r="T1042" i="2"/>
  <c r="P1042" i="2"/>
  <c r="AA1042" i="2"/>
  <c r="V1042" i="2"/>
  <c r="AG1042" i="2"/>
  <c r="X1042" i="2"/>
  <c r="AH1315" i="2"/>
  <c r="M1684" i="2"/>
  <c r="M1680" i="2" s="1"/>
  <c r="M1674" i="2" s="1"/>
  <c r="AD1714" i="2"/>
  <c r="AE1714" i="2"/>
  <c r="X1714" i="2"/>
  <c r="U1714" i="2"/>
  <c r="M1699" i="2"/>
  <c r="J936" i="2"/>
  <c r="M928" i="2"/>
  <c r="M924" i="2" s="1"/>
  <c r="M918" i="2" s="1"/>
  <c r="J1545" i="2"/>
  <c r="M1537" i="2"/>
  <c r="M1533" i="2" s="1"/>
  <c r="M1527" i="2" s="1"/>
  <c r="AI1210" i="2"/>
  <c r="AA580" i="2"/>
  <c r="AD958" i="2"/>
  <c r="U958" i="2"/>
  <c r="T1021" i="2"/>
  <c r="Y1840" i="2"/>
  <c r="M1663" i="2"/>
  <c r="M1659" i="2" s="1"/>
  <c r="M1653" i="2" s="1"/>
  <c r="J2007" i="2"/>
  <c r="M1999" i="2"/>
  <c r="M1995" i="2" s="1"/>
  <c r="M1989" i="2" s="1"/>
  <c r="X1756" i="2"/>
  <c r="S1756" i="2"/>
  <c r="M1741" i="2"/>
  <c r="W1756" i="2"/>
  <c r="AD1756" i="2"/>
  <c r="R1756" i="2"/>
  <c r="AG1756" i="2"/>
  <c r="AI1756" i="2"/>
  <c r="T1756" i="2"/>
  <c r="P1756" i="2"/>
  <c r="Q1756" i="2"/>
  <c r="AE1756" i="2"/>
  <c r="U1756" i="2"/>
  <c r="Z1756" i="2"/>
  <c r="Y1756" i="2"/>
  <c r="AH1756" i="2"/>
  <c r="AA1756" i="2"/>
  <c r="AB1756" i="2"/>
  <c r="AC1756" i="2"/>
  <c r="AF1756" i="2"/>
  <c r="V1756" i="2"/>
  <c r="AI496" i="2"/>
  <c r="AF496" i="2"/>
  <c r="S496" i="2"/>
  <c r="P496" i="2"/>
  <c r="X496" i="2"/>
  <c r="T1735" i="2"/>
  <c r="AI1735" i="2"/>
  <c r="S1735" i="2"/>
  <c r="AE1735" i="2"/>
  <c r="AD1735" i="2"/>
  <c r="V1735" i="2"/>
  <c r="R1735" i="2"/>
  <c r="Y1735" i="2"/>
  <c r="AA1735" i="2"/>
  <c r="AG1735" i="2"/>
  <c r="X1735" i="2"/>
  <c r="M1720" i="2"/>
  <c r="AH1735" i="2"/>
  <c r="U1735" i="2"/>
  <c r="Z1735" i="2"/>
  <c r="AB1735" i="2"/>
  <c r="Q1735" i="2"/>
  <c r="AF1735" i="2"/>
  <c r="P1735" i="2"/>
  <c r="AC1735" i="2"/>
  <c r="W1735" i="2"/>
  <c r="Q748" i="2"/>
  <c r="M733" i="2"/>
  <c r="X601" i="2"/>
  <c r="AD601" i="2"/>
  <c r="AC601" i="2"/>
  <c r="V601" i="2"/>
  <c r="AG601" i="2"/>
  <c r="T601" i="2"/>
  <c r="W601" i="2"/>
  <c r="AF601" i="2"/>
  <c r="S601" i="2"/>
  <c r="Q601" i="2"/>
  <c r="AE601" i="2"/>
  <c r="AI601" i="2"/>
  <c r="Y601" i="2"/>
  <c r="M586" i="2"/>
  <c r="AB601" i="2"/>
  <c r="AA601" i="2"/>
  <c r="U601" i="2"/>
  <c r="P601" i="2"/>
  <c r="R601" i="2"/>
  <c r="Z601" i="2"/>
  <c r="AH601" i="2"/>
  <c r="T1210" i="2"/>
  <c r="AC580" i="2"/>
  <c r="AD580" i="2"/>
  <c r="S244" i="2"/>
  <c r="X244" i="2"/>
  <c r="AI244" i="2"/>
  <c r="T244" i="2"/>
  <c r="AG244" i="2"/>
  <c r="U244" i="2"/>
  <c r="W244" i="2"/>
  <c r="R244" i="2"/>
  <c r="AE244" i="2"/>
  <c r="M229" i="2"/>
  <c r="AH244" i="2"/>
  <c r="V244" i="2"/>
  <c r="Q244" i="2"/>
  <c r="AD244" i="2"/>
  <c r="AF244" i="2"/>
  <c r="AA244" i="2"/>
  <c r="P244" i="2"/>
  <c r="AC244" i="2"/>
  <c r="Y244" i="2"/>
  <c r="Z244" i="2"/>
  <c r="AB244" i="2"/>
  <c r="W958" i="2"/>
  <c r="Y580" i="2"/>
  <c r="M1825" i="2"/>
  <c r="AH1021" i="2"/>
  <c r="J1125" i="2"/>
  <c r="M1117" i="2"/>
  <c r="M1113" i="2" s="1"/>
  <c r="M1107" i="2" s="1"/>
  <c r="P139" i="2"/>
  <c r="AE139" i="2"/>
  <c r="Q139" i="2"/>
  <c r="AB139" i="2"/>
  <c r="M124" i="2"/>
  <c r="AH139" i="2"/>
  <c r="T139" i="2"/>
  <c r="AF139" i="2"/>
  <c r="AA139" i="2"/>
  <c r="AG139" i="2"/>
  <c r="W139" i="2"/>
  <c r="AD139" i="2"/>
  <c r="S139" i="2"/>
  <c r="Y139" i="2"/>
  <c r="AC139" i="2"/>
  <c r="R139" i="2"/>
  <c r="Z139" i="2"/>
  <c r="X139" i="2"/>
  <c r="AI139" i="2"/>
  <c r="V139" i="2"/>
  <c r="U139" i="2"/>
  <c r="W412" i="2"/>
  <c r="V412" i="2"/>
  <c r="AD412" i="2"/>
  <c r="S412" i="2"/>
  <c r="AE412" i="2"/>
  <c r="Y412" i="2"/>
  <c r="M397" i="2"/>
  <c r="X412" i="2"/>
  <c r="AI412" i="2"/>
  <c r="AA412" i="2"/>
  <c r="U412" i="2"/>
  <c r="P412" i="2"/>
  <c r="Z412" i="2"/>
  <c r="AG412" i="2"/>
  <c r="AH412" i="2"/>
  <c r="AC412" i="2"/>
  <c r="T412" i="2"/>
  <c r="Q412" i="2"/>
  <c r="AB412" i="2"/>
  <c r="R412" i="2"/>
  <c r="AF412" i="2"/>
  <c r="X1315" i="2"/>
  <c r="R517" i="2"/>
  <c r="AE1840" i="2"/>
  <c r="AA1840" i="2"/>
  <c r="J390" i="2"/>
  <c r="M382" i="2"/>
  <c r="M378" i="2" s="1"/>
  <c r="M372" i="2" s="1"/>
  <c r="Y1882" i="2"/>
  <c r="M1867" i="2"/>
  <c r="AF1882" i="2"/>
  <c r="AE1882" i="2"/>
  <c r="S1882" i="2"/>
  <c r="U1021" i="2"/>
  <c r="AI1777" i="2"/>
  <c r="P1777" i="2"/>
  <c r="X1777" i="2"/>
  <c r="AC1777" i="2"/>
  <c r="M1762" i="2"/>
  <c r="AG1777" i="2"/>
  <c r="AH1777" i="2"/>
  <c r="AF1777" i="2"/>
  <c r="AD1777" i="2"/>
  <c r="T1777" i="2"/>
  <c r="AA1777" i="2"/>
  <c r="Q1777" i="2"/>
  <c r="S1777" i="2"/>
  <c r="W1777" i="2"/>
  <c r="V1777" i="2"/>
  <c r="U1777" i="2"/>
  <c r="R1777" i="2"/>
  <c r="Y1777" i="2"/>
  <c r="Z1777" i="2"/>
  <c r="AB1777" i="2"/>
  <c r="AE1777" i="2"/>
  <c r="J54" i="2"/>
  <c r="M46" i="2"/>
  <c r="M42" i="2" s="1"/>
  <c r="M36" i="2" s="1"/>
  <c r="AA1609" i="2"/>
  <c r="V1378" i="2"/>
  <c r="Y1378" i="2"/>
  <c r="X1378" i="2"/>
  <c r="AA1378" i="2"/>
  <c r="R1378" i="2"/>
  <c r="Q1378" i="2"/>
  <c r="M1363" i="2"/>
  <c r="S1378" i="2"/>
  <c r="Z1378" i="2"/>
  <c r="AG1378" i="2"/>
  <c r="P1378" i="2"/>
  <c r="AH1378" i="2"/>
  <c r="T1378" i="2"/>
  <c r="AB1378" i="2"/>
  <c r="AD1378" i="2"/>
  <c r="AF1378" i="2"/>
  <c r="AI1378" i="2"/>
  <c r="W1378" i="2"/>
  <c r="U1378" i="2"/>
  <c r="AC1378" i="2"/>
  <c r="AE1378" i="2"/>
  <c r="AH748" i="2"/>
  <c r="U748" i="2"/>
  <c r="AB1315" i="2"/>
  <c r="AA1315" i="2"/>
  <c r="M508" i="2"/>
  <c r="M504" i="2" s="1"/>
  <c r="M498" i="2" s="1"/>
  <c r="U1903" i="2"/>
  <c r="W1903" i="2"/>
  <c r="M1888" i="2"/>
  <c r="AD1903" i="2"/>
  <c r="R1903" i="2"/>
  <c r="S1903" i="2"/>
  <c r="Z1903" i="2"/>
  <c r="P1903" i="2"/>
  <c r="AE1903" i="2"/>
  <c r="AA1903" i="2"/>
  <c r="Y1903" i="2"/>
  <c r="X1903" i="2"/>
  <c r="AH1903" i="2"/>
  <c r="Q1903" i="2"/>
  <c r="AI1903" i="2"/>
  <c r="AC1903" i="2"/>
  <c r="AB1903" i="2"/>
  <c r="T1903" i="2"/>
  <c r="AF1903" i="2"/>
  <c r="AG1903" i="2"/>
  <c r="V1903" i="2"/>
  <c r="R580" i="2"/>
  <c r="S1840" i="2"/>
  <c r="J558" i="2"/>
  <c r="M550" i="2"/>
  <c r="M546" i="2" s="1"/>
  <c r="M540" i="2" s="1"/>
  <c r="V1987" i="2"/>
  <c r="AE1987" i="2"/>
  <c r="AH1987" i="2"/>
  <c r="AA1987" i="2"/>
  <c r="AG1987" i="2"/>
  <c r="M739" i="2"/>
  <c r="M735" i="2" s="1"/>
  <c r="M729" i="2" s="1"/>
  <c r="AH328" i="2"/>
  <c r="AI328" i="2"/>
  <c r="AA328" i="2"/>
  <c r="AG328" i="2"/>
  <c r="AC328" i="2"/>
  <c r="P748" i="2"/>
  <c r="AE2050" i="2"/>
  <c r="T2050" i="2"/>
  <c r="AG2050" i="2"/>
  <c r="AC2050" i="2"/>
  <c r="AI2050" i="2"/>
  <c r="M460" i="2"/>
  <c r="V1315" i="2"/>
  <c r="AF958" i="2"/>
  <c r="W1021" i="2"/>
  <c r="T1609" i="2"/>
  <c r="AH1210" i="2"/>
  <c r="U1210" i="2"/>
  <c r="S1210" i="2"/>
  <c r="P1210" i="2"/>
  <c r="X1210" i="2"/>
  <c r="J1398" i="2"/>
  <c r="M1390" i="2"/>
  <c r="M1386" i="2" s="1"/>
  <c r="M1380" i="2" s="1"/>
  <c r="Y1210" i="2"/>
  <c r="Q958" i="2"/>
  <c r="X811" i="2"/>
  <c r="S811" i="2"/>
  <c r="AD811" i="2"/>
  <c r="W811" i="2"/>
  <c r="AA811" i="2"/>
  <c r="AE811" i="2"/>
  <c r="V811" i="2"/>
  <c r="Z811" i="2"/>
  <c r="Q811" i="2"/>
  <c r="R811" i="2"/>
  <c r="Y811" i="2"/>
  <c r="AI811" i="2"/>
  <c r="T811" i="2"/>
  <c r="P811" i="2"/>
  <c r="U811" i="2"/>
  <c r="AH811" i="2"/>
  <c r="M796" i="2"/>
  <c r="AB811" i="2"/>
  <c r="AG811" i="2"/>
  <c r="AF811" i="2"/>
  <c r="AC811" i="2"/>
  <c r="J1293" i="2"/>
  <c r="M1285" i="2"/>
  <c r="M1281" i="2" s="1"/>
  <c r="M1275" i="2" s="1"/>
  <c r="AC1210" i="2"/>
  <c r="AD874" i="2"/>
  <c r="P874" i="2"/>
  <c r="S874" i="2"/>
  <c r="U874" i="2"/>
  <c r="W874" i="2"/>
  <c r="AA874" i="2"/>
  <c r="AE874" i="2"/>
  <c r="AC874" i="2"/>
  <c r="M859" i="2"/>
  <c r="Z874" i="2"/>
  <c r="Q874" i="2"/>
  <c r="T874" i="2"/>
  <c r="AH874" i="2"/>
  <c r="R874" i="2"/>
  <c r="AI874" i="2"/>
  <c r="X874" i="2"/>
  <c r="V874" i="2"/>
  <c r="AG874" i="2"/>
  <c r="AF874" i="2"/>
  <c r="AB874" i="2"/>
  <c r="Y874" i="2"/>
  <c r="J768" i="2"/>
  <c r="M760" i="2"/>
  <c r="M756" i="2" s="1"/>
  <c r="M750" i="2" s="1"/>
  <c r="T1483" i="2"/>
  <c r="S1483" i="2"/>
  <c r="AB1483" i="2"/>
  <c r="AF1483" i="2"/>
  <c r="AC1483" i="2"/>
  <c r="AE1483" i="2"/>
  <c r="P1483" i="2"/>
  <c r="AG1483" i="2"/>
  <c r="AA1483" i="2"/>
  <c r="W1483" i="2"/>
  <c r="Q1483" i="2"/>
  <c r="Z1483" i="2"/>
  <c r="AH1483" i="2"/>
  <c r="V1483" i="2"/>
  <c r="Y1483" i="2"/>
  <c r="X1483" i="2"/>
  <c r="R1483" i="2"/>
  <c r="AD1483" i="2"/>
  <c r="U1483" i="2"/>
  <c r="AI1483" i="2"/>
  <c r="AC1315" i="2"/>
  <c r="V748" i="2"/>
  <c r="P1693" i="2"/>
  <c r="AA1693" i="2"/>
  <c r="AF1693" i="2"/>
  <c r="AB1693" i="2"/>
  <c r="V1693" i="2"/>
  <c r="AE1693" i="2"/>
  <c r="AD1693" i="2"/>
  <c r="U1693" i="2"/>
  <c r="Q1693" i="2"/>
  <c r="M1678" i="2"/>
  <c r="AC1693" i="2"/>
  <c r="AG1693" i="2"/>
  <c r="W1693" i="2"/>
  <c r="Y1693" i="2"/>
  <c r="T1693" i="2"/>
  <c r="AH1693" i="2"/>
  <c r="S1693" i="2"/>
  <c r="R1693" i="2"/>
  <c r="X1693" i="2"/>
  <c r="Z1693" i="2"/>
  <c r="AI1693" i="2"/>
  <c r="Q1714" i="2"/>
  <c r="AA1714" i="2"/>
  <c r="W1714" i="2"/>
  <c r="AC1714" i="2"/>
  <c r="S1714" i="2"/>
  <c r="P1315" i="2"/>
  <c r="Z1210" i="2"/>
  <c r="AF580" i="2"/>
  <c r="Y958" i="2"/>
  <c r="V958" i="2"/>
  <c r="X1840" i="2"/>
  <c r="J1629" i="2"/>
  <c r="M1621" i="2"/>
  <c r="M1617" i="2" s="1"/>
  <c r="M1611" i="2" s="1"/>
  <c r="M298" i="2"/>
  <c r="M294" i="2" s="1"/>
  <c r="M288" i="2" s="1"/>
  <c r="M802" i="2"/>
  <c r="M798" i="2" s="1"/>
  <c r="M792" i="2" s="1"/>
  <c r="X1021" i="2"/>
  <c r="X1567" i="2"/>
  <c r="AG1567" i="2"/>
  <c r="Y1567" i="2"/>
  <c r="P1567" i="2"/>
  <c r="AA1567" i="2"/>
  <c r="AE1567" i="2"/>
  <c r="W1567" i="2"/>
  <c r="V1567" i="2"/>
  <c r="U1567" i="2"/>
  <c r="S1567" i="2"/>
  <c r="R1567" i="2"/>
  <c r="AF1567" i="2"/>
  <c r="T1567" i="2"/>
  <c r="M1552" i="2"/>
  <c r="AH1567" i="2"/>
  <c r="AD1567" i="2"/>
  <c r="AI1567" i="2"/>
  <c r="Z1567" i="2"/>
  <c r="AC1567" i="2"/>
  <c r="Q1567" i="2"/>
  <c r="AB1567" i="2"/>
  <c r="AB1021" i="2"/>
  <c r="AD1840" i="2"/>
  <c r="AC1840" i="2"/>
  <c r="X1672" i="2"/>
  <c r="T1672" i="2"/>
  <c r="S1672" i="2"/>
  <c r="AC1672" i="2"/>
  <c r="AG1672" i="2"/>
  <c r="AE1672" i="2"/>
  <c r="P1672" i="2"/>
  <c r="Q1672" i="2"/>
  <c r="AH1672" i="2"/>
  <c r="R1672" i="2"/>
  <c r="AB1672" i="2"/>
  <c r="Z1672" i="2"/>
  <c r="V1672" i="2"/>
  <c r="AA1672" i="2"/>
  <c r="Y1672" i="2"/>
  <c r="U1672" i="2"/>
  <c r="AD1672" i="2"/>
  <c r="M1657" i="2"/>
  <c r="AI1672" i="2"/>
  <c r="AF1672" i="2"/>
  <c r="W1672" i="2"/>
  <c r="M214" i="2"/>
  <c r="M210" i="2" s="1"/>
  <c r="M204" i="2" s="1"/>
  <c r="V1021" i="2"/>
  <c r="V496" i="2"/>
  <c r="AE496" i="2"/>
  <c r="R496" i="2"/>
  <c r="AA496" i="2"/>
  <c r="X748" i="2"/>
  <c r="S1021" i="2"/>
  <c r="T1315" i="2"/>
  <c r="M1705" i="2"/>
  <c r="M1701" i="2" s="1"/>
  <c r="M1695" i="2" s="1"/>
  <c r="M1264" i="2"/>
  <c r="M1260" i="2" s="1"/>
  <c r="M1254" i="2" s="1"/>
  <c r="W1210" i="2"/>
  <c r="U580" i="2"/>
  <c r="M844" i="2"/>
  <c r="M840" i="2" s="1"/>
  <c r="M834" i="2" s="1"/>
  <c r="Z958" i="2"/>
  <c r="W517" i="2"/>
  <c r="P517" i="2"/>
  <c r="AF517" i="2"/>
  <c r="AC517" i="2"/>
  <c r="AA517" i="2"/>
  <c r="Q1210" i="2"/>
  <c r="AG580" i="2"/>
  <c r="Z1021" i="2"/>
  <c r="M1873" i="2"/>
  <c r="M1869" i="2" s="1"/>
  <c r="M1863" i="2" s="1"/>
  <c r="W748" i="2"/>
  <c r="R1315" i="2"/>
  <c r="J1356" i="2"/>
  <c r="M1348" i="2"/>
  <c r="M1344" i="2" s="1"/>
  <c r="M1338" i="2" s="1"/>
  <c r="AB517" i="2"/>
  <c r="AH1840" i="2"/>
  <c r="P1021" i="2"/>
  <c r="X1882" i="2"/>
  <c r="T1882" i="2"/>
  <c r="AC1882" i="2"/>
  <c r="P1882" i="2"/>
  <c r="Q1882" i="2"/>
  <c r="AA1798" i="2"/>
  <c r="AH1798" i="2"/>
  <c r="S1798" i="2"/>
  <c r="AG1798" i="2"/>
  <c r="Q1798" i="2"/>
  <c r="P1798" i="2"/>
  <c r="M1579" i="2"/>
  <c r="M1575" i="2" s="1"/>
  <c r="M1569" i="2" s="1"/>
  <c r="Z1609" i="2"/>
  <c r="Y1000" i="2"/>
  <c r="M985" i="2"/>
  <c r="AH1000" i="2"/>
  <c r="X1000" i="2"/>
  <c r="AC1000" i="2"/>
  <c r="W1000" i="2"/>
  <c r="T1000" i="2"/>
  <c r="S1000" i="2"/>
  <c r="R1000" i="2"/>
  <c r="AE1000" i="2"/>
  <c r="V1000" i="2"/>
  <c r="AA1000" i="2"/>
  <c r="AF1000" i="2"/>
  <c r="AB1000" i="2"/>
  <c r="P1000" i="2"/>
  <c r="Q1000" i="2"/>
  <c r="AI1000" i="2"/>
  <c r="Z1000" i="2"/>
  <c r="AG1000" i="2"/>
  <c r="AD1000" i="2"/>
  <c r="U1000" i="2"/>
  <c r="AG748" i="2"/>
  <c r="M1222" i="2"/>
  <c r="M1218" i="2" s="1"/>
  <c r="M1212" i="2" s="1"/>
  <c r="W1798" i="2"/>
  <c r="M1831" i="2"/>
  <c r="M1827" i="2" s="1"/>
  <c r="M1821" i="2" s="1"/>
  <c r="M1195" i="2"/>
  <c r="X958" i="2"/>
  <c r="Z1987" i="2"/>
  <c r="U1987" i="2"/>
  <c r="Q1987" i="2"/>
  <c r="R1987" i="2"/>
  <c r="T328" i="2"/>
  <c r="P328" i="2"/>
  <c r="R328" i="2"/>
  <c r="AE328" i="2"/>
  <c r="Y328" i="2"/>
  <c r="Y748" i="2"/>
  <c r="AH2050" i="2"/>
  <c r="AD2050" i="2"/>
  <c r="X2050" i="2"/>
  <c r="M2035" i="2"/>
  <c r="AB2050" i="2"/>
  <c r="Z580" i="2"/>
  <c r="U20" i="2"/>
  <c r="P20" i="2"/>
  <c r="Q20" i="2"/>
  <c r="R20" i="2"/>
  <c r="AB1357" i="2" l="1"/>
  <c r="Z1357" i="2"/>
  <c r="Q1357" i="2"/>
  <c r="AA1357" i="2"/>
  <c r="AH1357" i="2"/>
  <c r="AI1357" i="2"/>
  <c r="X1357" i="2"/>
  <c r="AF1357" i="2"/>
  <c r="AG1357" i="2"/>
  <c r="V1357" i="2"/>
  <c r="AC1357" i="2"/>
  <c r="W1357" i="2"/>
  <c r="AE1357" i="2"/>
  <c r="T1357" i="2"/>
  <c r="Y1357" i="2"/>
  <c r="P1357" i="2"/>
  <c r="M1342" i="2"/>
  <c r="U1357" i="2"/>
  <c r="AD1357" i="2"/>
  <c r="S1357" i="2"/>
  <c r="R1357" i="2"/>
  <c r="U1630" i="2"/>
  <c r="AF1630" i="2"/>
  <c r="AD1630" i="2"/>
  <c r="Q1630" i="2"/>
  <c r="V1630" i="2"/>
  <c r="P1630" i="2"/>
  <c r="X1630" i="2"/>
  <c r="S1630" i="2"/>
  <c r="AC1630" i="2"/>
  <c r="AH1630" i="2"/>
  <c r="AB1630" i="2"/>
  <c r="Z1630" i="2"/>
  <c r="T1630" i="2"/>
  <c r="R1630" i="2"/>
  <c r="AE1630" i="2"/>
  <c r="AG1630" i="2"/>
  <c r="W1630" i="2"/>
  <c r="Y1630" i="2"/>
  <c r="AI1630" i="2"/>
  <c r="M1615" i="2"/>
  <c r="AA1630" i="2"/>
  <c r="AG1399" i="2"/>
  <c r="V1399" i="2"/>
  <c r="Z1399" i="2"/>
  <c r="T1399" i="2"/>
  <c r="R1399" i="2"/>
  <c r="AH1399" i="2"/>
  <c r="AB1399" i="2"/>
  <c r="AD1399" i="2"/>
  <c r="S1399" i="2"/>
  <c r="Q1399" i="2"/>
  <c r="AE1399" i="2"/>
  <c r="AF1399" i="2"/>
  <c r="AA1399" i="2"/>
  <c r="M1384" i="2"/>
  <c r="AI1399" i="2"/>
  <c r="W1399" i="2"/>
  <c r="X1399" i="2"/>
  <c r="Y1399" i="2"/>
  <c r="P1399" i="2"/>
  <c r="U1399" i="2"/>
  <c r="AC1399" i="2"/>
  <c r="S559" i="2"/>
  <c r="AG559" i="2"/>
  <c r="AE559" i="2"/>
  <c r="R559" i="2"/>
  <c r="U559" i="2"/>
  <c r="V559" i="2"/>
  <c r="Q559" i="2"/>
  <c r="AI559" i="2"/>
  <c r="AA559" i="2"/>
  <c r="AF559" i="2"/>
  <c r="Y559" i="2"/>
  <c r="W559" i="2"/>
  <c r="P559" i="2"/>
  <c r="T559" i="2"/>
  <c r="AB559" i="2"/>
  <c r="AD559" i="2"/>
  <c r="M544" i="2"/>
  <c r="X559" i="2"/>
  <c r="Z559" i="2"/>
  <c r="AC559" i="2"/>
  <c r="AH559" i="2"/>
  <c r="AI118" i="2"/>
  <c r="AE118" i="2"/>
  <c r="AF118" i="2"/>
  <c r="X118" i="2"/>
  <c r="Y118" i="2"/>
  <c r="M103" i="2"/>
  <c r="P118" i="2"/>
  <c r="Q118" i="2"/>
  <c r="AC118" i="2"/>
  <c r="S118" i="2"/>
  <c r="T118" i="2"/>
  <c r="AG118" i="2"/>
  <c r="R118" i="2"/>
  <c r="AB118" i="2"/>
  <c r="Z118" i="2"/>
  <c r="AA118" i="2"/>
  <c r="W118" i="2"/>
  <c r="AH118" i="2"/>
  <c r="V118" i="2"/>
  <c r="U118" i="2"/>
  <c r="AD118" i="2"/>
  <c r="R1063" i="2"/>
  <c r="T1063" i="2"/>
  <c r="AB1063" i="2"/>
  <c r="AD1063" i="2"/>
  <c r="AA1063" i="2"/>
  <c r="AH1063" i="2"/>
  <c r="AC1063" i="2"/>
  <c r="Z1063" i="2"/>
  <c r="W1063" i="2"/>
  <c r="Y1063" i="2"/>
  <c r="Q1063" i="2"/>
  <c r="AE1063" i="2"/>
  <c r="M1048" i="2"/>
  <c r="U1063" i="2"/>
  <c r="S1063" i="2"/>
  <c r="AG1063" i="2"/>
  <c r="AF1063" i="2"/>
  <c r="AI1063" i="2"/>
  <c r="V1063" i="2"/>
  <c r="X1063" i="2"/>
  <c r="P1063" i="2"/>
  <c r="AF202" i="2"/>
  <c r="P202" i="2"/>
  <c r="AG202" i="2"/>
  <c r="Q202" i="2"/>
  <c r="S202" i="2"/>
  <c r="X202" i="2"/>
  <c r="U202" i="2"/>
  <c r="V202" i="2"/>
  <c r="AC202" i="2"/>
  <c r="AH202" i="2"/>
  <c r="AE202" i="2"/>
  <c r="Z202" i="2"/>
  <c r="M187" i="2"/>
  <c r="T202" i="2"/>
  <c r="AI202" i="2"/>
  <c r="AA202" i="2"/>
  <c r="R202" i="2"/>
  <c r="Y202" i="2"/>
  <c r="W202" i="2"/>
  <c r="AB202" i="2"/>
  <c r="AD202" i="2"/>
  <c r="Q769" i="2"/>
  <c r="AC769" i="2"/>
  <c r="V769" i="2"/>
  <c r="T769" i="2"/>
  <c r="AI769" i="2"/>
  <c r="P769" i="2"/>
  <c r="AF769" i="2"/>
  <c r="X769" i="2"/>
  <c r="M754" i="2"/>
  <c r="AB769" i="2"/>
  <c r="AD769" i="2"/>
  <c r="U769" i="2"/>
  <c r="AA769" i="2"/>
  <c r="R769" i="2"/>
  <c r="AE769" i="2"/>
  <c r="AH769" i="2"/>
  <c r="Y769" i="2"/>
  <c r="AG769" i="2"/>
  <c r="W769" i="2"/>
  <c r="Z769" i="2"/>
  <c r="S769" i="2"/>
  <c r="P937" i="2"/>
  <c r="AD937" i="2"/>
  <c r="AC937" i="2"/>
  <c r="V937" i="2"/>
  <c r="AE937" i="2"/>
  <c r="AF937" i="2"/>
  <c r="M922" i="2"/>
  <c r="W937" i="2"/>
  <c r="T937" i="2"/>
  <c r="X937" i="2"/>
  <c r="R937" i="2"/>
  <c r="AH937" i="2"/>
  <c r="AB937" i="2"/>
  <c r="Y937" i="2"/>
  <c r="AI937" i="2"/>
  <c r="S937" i="2"/>
  <c r="Q937" i="2"/>
  <c r="AG937" i="2"/>
  <c r="Z937" i="2"/>
  <c r="AA937" i="2"/>
  <c r="U937" i="2"/>
  <c r="AD286" i="2"/>
  <c r="X286" i="2"/>
  <c r="V286" i="2"/>
  <c r="AC286" i="2"/>
  <c r="W286" i="2"/>
  <c r="T286" i="2"/>
  <c r="AF286" i="2"/>
  <c r="AH286" i="2"/>
  <c r="P286" i="2"/>
  <c r="AB286" i="2"/>
  <c r="Q286" i="2"/>
  <c r="AE286" i="2"/>
  <c r="U286" i="2"/>
  <c r="AA286" i="2"/>
  <c r="AG286" i="2"/>
  <c r="Y286" i="2"/>
  <c r="Z286" i="2"/>
  <c r="AI286" i="2"/>
  <c r="S286" i="2"/>
  <c r="R286" i="2"/>
  <c r="M271" i="2"/>
  <c r="AB1294" i="2"/>
  <c r="AA1294" i="2"/>
  <c r="V1294" i="2"/>
  <c r="AH1294" i="2"/>
  <c r="AC1294" i="2"/>
  <c r="AD1294" i="2"/>
  <c r="M1279" i="2"/>
  <c r="U1294" i="2"/>
  <c r="X1294" i="2"/>
  <c r="P1294" i="2"/>
  <c r="AI1294" i="2"/>
  <c r="AE1294" i="2"/>
  <c r="S1294" i="2"/>
  <c r="W1294" i="2"/>
  <c r="R1294" i="2"/>
  <c r="Z1294" i="2"/>
  <c r="Y1294" i="2"/>
  <c r="Q1294" i="2"/>
  <c r="AG1294" i="2"/>
  <c r="AF1294" i="2"/>
  <c r="T1294" i="2"/>
  <c r="W55" i="2"/>
  <c r="AD55" i="2"/>
  <c r="Y55" i="2"/>
  <c r="AH55" i="2"/>
  <c r="M40" i="2"/>
  <c r="U55" i="2"/>
  <c r="AC55" i="2"/>
  <c r="AI55" i="2"/>
  <c r="X55" i="2"/>
  <c r="AA55" i="2"/>
  <c r="V55" i="2"/>
  <c r="AF55" i="2"/>
  <c r="P55" i="2"/>
  <c r="R55" i="2"/>
  <c r="Z55" i="2"/>
  <c r="T55" i="2"/>
  <c r="AB55" i="2"/>
  <c r="AE55" i="2"/>
  <c r="AG55" i="2"/>
  <c r="S55" i="2"/>
  <c r="Q55" i="2"/>
  <c r="X1546" i="2"/>
  <c r="AG1546" i="2"/>
  <c r="U1546" i="2"/>
  <c r="Y1546" i="2"/>
  <c r="T1546" i="2"/>
  <c r="AE1546" i="2"/>
  <c r="AF1546" i="2"/>
  <c r="Q1546" i="2"/>
  <c r="AH1546" i="2"/>
  <c r="Z1546" i="2"/>
  <c r="P1546" i="2"/>
  <c r="AB1546" i="2"/>
  <c r="AA1546" i="2"/>
  <c r="S1546" i="2"/>
  <c r="R1546" i="2"/>
  <c r="W1546" i="2"/>
  <c r="AI1546" i="2"/>
  <c r="M1531" i="2"/>
  <c r="V1546" i="2"/>
  <c r="AD1546" i="2"/>
  <c r="AC1546" i="2"/>
  <c r="U1189" i="2"/>
  <c r="AE1189" i="2"/>
  <c r="Z1189" i="2"/>
  <c r="S1189" i="2"/>
  <c r="W1189" i="2"/>
  <c r="T1189" i="2"/>
  <c r="AH1189" i="2"/>
  <c r="M1174" i="2"/>
  <c r="V1189" i="2"/>
  <c r="AC1189" i="2"/>
  <c r="AD1189" i="2"/>
  <c r="AG1189" i="2"/>
  <c r="X1189" i="2"/>
  <c r="P1189" i="2"/>
  <c r="AI1189" i="2"/>
  <c r="AF1189" i="2"/>
  <c r="AA1189" i="2"/>
  <c r="R1189" i="2"/>
  <c r="Y1189" i="2"/>
  <c r="Q1189" i="2"/>
  <c r="AB1189" i="2"/>
  <c r="AE1525" i="2"/>
  <c r="U1525" i="2"/>
  <c r="T1525" i="2"/>
  <c r="AB1525" i="2"/>
  <c r="P1525" i="2"/>
  <c r="S1525" i="2"/>
  <c r="AC1525" i="2"/>
  <c r="AI1525" i="2"/>
  <c r="AA1525" i="2"/>
  <c r="V1525" i="2"/>
  <c r="Y1525" i="2"/>
  <c r="AH1525" i="2"/>
  <c r="W1525" i="2"/>
  <c r="AD1525" i="2"/>
  <c r="X1525" i="2"/>
  <c r="AG1525" i="2"/>
  <c r="M1510" i="2"/>
  <c r="AF1525" i="2"/>
  <c r="Q1525" i="2"/>
  <c r="R1525" i="2"/>
  <c r="Z1525" i="2"/>
  <c r="T1924" i="2"/>
  <c r="X1924" i="2"/>
  <c r="AE1924" i="2"/>
  <c r="Z1924" i="2"/>
  <c r="AH1924" i="2"/>
  <c r="V1924" i="2"/>
  <c r="M1909" i="2"/>
  <c r="AA1924" i="2"/>
  <c r="Y1924" i="2"/>
  <c r="AD1924" i="2"/>
  <c r="P1924" i="2"/>
  <c r="AG1924" i="2"/>
  <c r="R1924" i="2"/>
  <c r="W1924" i="2"/>
  <c r="S1924" i="2"/>
  <c r="AF1924" i="2"/>
  <c r="U1924" i="2"/>
  <c r="Q1924" i="2"/>
  <c r="AI1924" i="2"/>
  <c r="AB1924" i="2"/>
  <c r="AC1924" i="2"/>
  <c r="M1951" i="2"/>
  <c r="Y1966" i="2"/>
  <c r="AE1966" i="2"/>
  <c r="AF1966" i="2"/>
  <c r="AI1966" i="2"/>
  <c r="P1966" i="2"/>
  <c r="AH1966" i="2"/>
  <c r="S1966" i="2"/>
  <c r="AD1966" i="2"/>
  <c r="U1966" i="2"/>
  <c r="X1966" i="2"/>
  <c r="AG1966" i="2"/>
  <c r="AB1966" i="2"/>
  <c r="T1966" i="2"/>
  <c r="Z1966" i="2"/>
  <c r="AA1966" i="2"/>
  <c r="R1966" i="2"/>
  <c r="AC1966" i="2"/>
  <c r="V1966" i="2"/>
  <c r="Q1966" i="2"/>
  <c r="W1966" i="2"/>
  <c r="Y2071" i="2"/>
  <c r="M2056" i="2"/>
  <c r="AC2071" i="2"/>
  <c r="Q2071" i="2"/>
  <c r="W2071" i="2"/>
  <c r="AA2071" i="2"/>
  <c r="Z2071" i="2"/>
  <c r="AB2071" i="2"/>
  <c r="AE2071" i="2"/>
  <c r="R2071" i="2"/>
  <c r="AG2071" i="2"/>
  <c r="P2071" i="2"/>
  <c r="T2071" i="2"/>
  <c r="AF2071" i="2"/>
  <c r="AI2071" i="2"/>
  <c r="U2071" i="2"/>
  <c r="V2071" i="2"/>
  <c r="AD2071" i="2"/>
  <c r="AH2071" i="2"/>
  <c r="S2071" i="2"/>
  <c r="X2071" i="2"/>
  <c r="AH391" i="2"/>
  <c r="M376" i="2"/>
  <c r="Q391" i="2"/>
  <c r="AI391" i="2"/>
  <c r="W391" i="2"/>
  <c r="AE391" i="2"/>
  <c r="AD391" i="2"/>
  <c r="AC391" i="2"/>
  <c r="AB391" i="2"/>
  <c r="P391" i="2"/>
  <c r="R391" i="2"/>
  <c r="T391" i="2"/>
  <c r="Z391" i="2"/>
  <c r="X391" i="2"/>
  <c r="AA391" i="2"/>
  <c r="V391" i="2"/>
  <c r="U391" i="2"/>
  <c r="AF391" i="2"/>
  <c r="AG391" i="2"/>
  <c r="S391" i="2"/>
  <c r="Y391" i="2"/>
  <c r="AG1126" i="2"/>
  <c r="P1126" i="2"/>
  <c r="Z1126" i="2"/>
  <c r="AH1126" i="2"/>
  <c r="AF1126" i="2"/>
  <c r="Y1126" i="2"/>
  <c r="U1126" i="2"/>
  <c r="R1126" i="2"/>
  <c r="AD1126" i="2"/>
  <c r="AC1126" i="2"/>
  <c r="Q1126" i="2"/>
  <c r="S1126" i="2"/>
  <c r="AB1126" i="2"/>
  <c r="AA1126" i="2"/>
  <c r="M1111" i="2"/>
  <c r="T1126" i="2"/>
  <c r="AE1126" i="2"/>
  <c r="V1126" i="2"/>
  <c r="AI1126" i="2"/>
  <c r="W1126" i="2"/>
  <c r="X1126" i="2"/>
  <c r="AF2008" i="2"/>
  <c r="Q2008" i="2"/>
  <c r="Z2008" i="2"/>
  <c r="X2008" i="2"/>
  <c r="AI2008" i="2"/>
  <c r="T2008" i="2"/>
  <c r="AE2008" i="2"/>
  <c r="AH2008" i="2"/>
  <c r="AG2008" i="2"/>
  <c r="W2008" i="2"/>
  <c r="M1993" i="2"/>
  <c r="AC2008" i="2"/>
  <c r="Y2008" i="2"/>
  <c r="AB2008" i="2"/>
  <c r="U2008" i="2"/>
  <c r="AA2008" i="2"/>
  <c r="AD2008" i="2"/>
  <c r="S2008" i="2"/>
  <c r="V2008" i="2"/>
  <c r="R2008" i="2"/>
  <c r="P2008" i="2"/>
  <c r="AB1462" i="2"/>
  <c r="T1462" i="2"/>
  <c r="U1462" i="2"/>
  <c r="AH1462" i="2"/>
  <c r="Y1462" i="2"/>
  <c r="V1462" i="2"/>
  <c r="P1462" i="2"/>
  <c r="AG1462" i="2"/>
  <c r="X1462" i="2"/>
  <c r="AD1462" i="2"/>
  <c r="AC1462" i="2"/>
  <c r="AE1462" i="2"/>
  <c r="AI1462" i="2"/>
  <c r="W1462" i="2"/>
  <c r="R1462" i="2"/>
  <c r="Z1462" i="2"/>
  <c r="M1447" i="2"/>
  <c r="AA1462" i="2"/>
  <c r="S1462" i="2"/>
  <c r="AF1462" i="2"/>
  <c r="Q1462" i="2"/>
  <c r="V20" i="2"/>
  <c r="B5" i="12" l="1"/>
  <c r="E3" i="12"/>
  <c r="S20" i="2" l="1"/>
  <c r="T20" i="2"/>
  <c r="Z20" i="2"/>
  <c r="AA20" i="2"/>
  <c r="AB20" i="2"/>
  <c r="AC20" i="2"/>
  <c r="AD20" i="2"/>
  <c r="AE20" i="2"/>
  <c r="AF20" i="2"/>
  <c r="AG20" i="2"/>
  <c r="AH20" i="2"/>
  <c r="AI20" i="2"/>
  <c r="E3" i="11" l="1"/>
  <c r="B5" i="11"/>
  <c r="C5" i="11" s="1"/>
  <c r="P104" i="10"/>
  <c r="P105" i="10"/>
  <c r="D15" i="2" l="1"/>
  <c r="D16" i="2" s="1"/>
  <c r="D17" i="2" s="1"/>
  <c r="D18" i="2" s="1"/>
  <c r="D19" i="2" s="1"/>
  <c r="D20" i="2" s="1"/>
  <c r="D21" i="2" l="1"/>
  <c r="D22" i="2" s="1"/>
  <c r="D23" i="2" s="1"/>
  <c r="D24" i="2" s="1"/>
  <c r="D25" i="2" s="1"/>
  <c r="D26" i="2" s="1"/>
  <c r="D27" i="2" s="1"/>
  <c r="D28" i="2" s="1"/>
  <c r="D29" i="2" s="1"/>
  <c r="D30" i="2" s="1"/>
  <c r="D31" i="2" s="1"/>
  <c r="D32" i="2" s="1"/>
  <c r="D33" i="2" s="1"/>
  <c r="D34" i="2" s="1"/>
  <c r="C16" i="2"/>
  <c r="H15" i="2"/>
  <c r="H16" i="2"/>
  <c r="J15" i="2"/>
  <c r="B16" i="2"/>
  <c r="B17" i="2" s="1"/>
  <c r="B18" i="2" s="1"/>
  <c r="H21" i="2" l="1"/>
  <c r="M30" i="2"/>
  <c r="M29" i="2"/>
  <c r="M22" i="2"/>
  <c r="M28" i="2"/>
  <c r="M27" i="2"/>
  <c r="Y20" i="2"/>
  <c r="B19" i="2"/>
  <c r="W20" i="2" l="1"/>
  <c r="T23" i="2" s="1"/>
  <c r="X20" i="2"/>
  <c r="B20" i="2"/>
  <c r="M18" i="2"/>
  <c r="C17" i="2"/>
  <c r="C18" i="2" s="1"/>
  <c r="P23" i="2" l="1"/>
  <c r="P22" i="2" s="1"/>
  <c r="M26" i="2"/>
  <c r="S23" i="2"/>
  <c r="S22" i="2" s="1"/>
  <c r="R23" i="2"/>
  <c r="R22" i="2" s="1"/>
  <c r="Q23" i="2"/>
  <c r="Q22" i="2" s="1"/>
  <c r="T25" i="2" s="1"/>
  <c r="I21" i="2"/>
  <c r="B21" i="2"/>
  <c r="B22" i="2" s="1"/>
  <c r="B23" i="2" s="1"/>
  <c r="B24" i="2" s="1"/>
  <c r="B25" i="2" s="1"/>
  <c r="B26" i="2" s="1"/>
  <c r="B27" i="2" s="1"/>
  <c r="B28" i="2" s="1"/>
  <c r="B29" i="2" s="1"/>
  <c r="B30" i="2" s="1"/>
  <c r="B31" i="2" s="1"/>
  <c r="B32" i="2" s="1"/>
  <c r="B33" i="2" s="1"/>
  <c r="B34" i="2" s="1"/>
  <c r="B36" i="2" s="1"/>
  <c r="C19" i="2"/>
  <c r="J36" i="2" l="1"/>
  <c r="C36" i="2"/>
  <c r="B37" i="2"/>
  <c r="B38" i="2" s="1"/>
  <c r="H37" i="2"/>
  <c r="H36" i="2"/>
  <c r="I23" i="2"/>
  <c r="S25" i="2"/>
  <c r="S24" i="2" s="1"/>
  <c r="R25" i="2"/>
  <c r="R24" i="2" s="1"/>
  <c r="Q25" i="2"/>
  <c r="Q24" i="2" s="1"/>
  <c r="P25" i="2"/>
  <c r="H23" i="2"/>
  <c r="J23" i="2" s="1"/>
  <c r="C20" i="2"/>
  <c r="B39" i="2" l="1"/>
  <c r="B40" i="2"/>
  <c r="E40" i="2"/>
  <c r="C37" i="2"/>
  <c r="C38" i="2" s="1"/>
  <c r="C21" i="2"/>
  <c r="C22" i="2" s="1"/>
  <c r="C23" i="2" s="1"/>
  <c r="C24" i="2" s="1"/>
  <c r="C25" i="2" s="1"/>
  <c r="C26" i="2" s="1"/>
  <c r="C27" i="2" s="1"/>
  <c r="C28" i="2" s="1"/>
  <c r="C29" i="2" s="1"/>
  <c r="C30" i="2" s="1"/>
  <c r="C31" i="2" s="1"/>
  <c r="C32" i="2" s="1"/>
  <c r="C33" i="2" s="1"/>
  <c r="C34" i="2" s="1"/>
  <c r="D36" i="2" l="1"/>
  <c r="E37" i="2" s="1"/>
  <c r="B41" i="2"/>
  <c r="B42" i="2" s="1"/>
  <c r="B43" i="2" s="1"/>
  <c r="B44" i="2" s="1"/>
  <c r="B45" i="2" s="1"/>
  <c r="B46" i="2" s="1"/>
  <c r="B47" i="2" s="1"/>
  <c r="B48" i="2" s="1"/>
  <c r="B49" i="2" s="1"/>
  <c r="B50" i="2" s="1"/>
  <c r="B51" i="2" s="1"/>
  <c r="B52" i="2" s="1"/>
  <c r="B53" i="2" s="1"/>
  <c r="B54" i="2" s="1"/>
  <c r="B55" i="2" s="1"/>
  <c r="B57" i="2" s="1"/>
  <c r="M38" i="2"/>
  <c r="M55" i="2" s="1"/>
  <c r="M39" i="2"/>
  <c r="C39" i="2"/>
  <c r="C40" i="2"/>
  <c r="C41" i="2" s="1"/>
  <c r="C42" i="2" s="1"/>
  <c r="C43" i="2" s="1"/>
  <c r="C44" i="2" s="1"/>
  <c r="C45" i="2" s="1"/>
  <c r="C46" i="2" s="1"/>
  <c r="C47" i="2" s="1"/>
  <c r="C48" i="2" s="1"/>
  <c r="C49" i="2" s="1"/>
  <c r="C50" i="2" s="1"/>
  <c r="C51" i="2" s="1"/>
  <c r="C52" i="2" s="1"/>
  <c r="C53" i="2" s="1"/>
  <c r="C54" i="2" s="1"/>
  <c r="C55" i="2" s="1"/>
  <c r="H25" i="2"/>
  <c r="J25" i="2" s="1"/>
  <c r="P24" i="2"/>
  <c r="T27" i="2" s="1"/>
  <c r="D37" i="2" l="1"/>
  <c r="D38" i="2" s="1"/>
  <c r="D39" i="2" s="1"/>
  <c r="D40" i="2" s="1"/>
  <c r="D41" i="2" s="1"/>
  <c r="D42" i="2" s="1"/>
  <c r="D43" i="2" s="1"/>
  <c r="D44" i="2" s="1"/>
  <c r="D45" i="2" s="1"/>
  <c r="D46" i="2" s="1"/>
  <c r="D47" i="2" s="1"/>
  <c r="D48" i="2" s="1"/>
  <c r="D49" i="2" s="1"/>
  <c r="D50" i="2" s="1"/>
  <c r="D51" i="2" s="1"/>
  <c r="D52" i="2" s="1"/>
  <c r="D53" i="2" s="1"/>
  <c r="D54" i="2" s="1"/>
  <c r="D55" i="2" s="1"/>
  <c r="B58" i="2"/>
  <c r="B59" i="2" s="1"/>
  <c r="H58" i="2"/>
  <c r="C57" i="2"/>
  <c r="H57" i="2"/>
  <c r="J57" i="2"/>
  <c r="R27" i="2"/>
  <c r="R26" i="2" s="1"/>
  <c r="S27" i="2"/>
  <c r="S26" i="2" s="1"/>
  <c r="P27" i="2"/>
  <c r="Q27" i="2"/>
  <c r="Q26" i="2" s="1"/>
  <c r="I25" i="2"/>
  <c r="D57" i="2" l="1"/>
  <c r="E61" i="2"/>
  <c r="C58" i="2"/>
  <c r="C59" i="2" s="1"/>
  <c r="B61" i="2"/>
  <c r="B60" i="2"/>
  <c r="H27" i="2"/>
  <c r="J27" i="2" s="1"/>
  <c r="P26" i="2"/>
  <c r="S29" i="2" l="1"/>
  <c r="S28" i="2" s="1"/>
  <c r="T29" i="2"/>
  <c r="C61" i="2"/>
  <c r="C62" i="2" s="1"/>
  <c r="C63" i="2" s="1"/>
  <c r="C64" i="2" s="1"/>
  <c r="C65" i="2" s="1"/>
  <c r="C66" i="2" s="1"/>
  <c r="C67" i="2" s="1"/>
  <c r="C68" i="2" s="1"/>
  <c r="C69" i="2" s="1"/>
  <c r="C70" i="2" s="1"/>
  <c r="C71" i="2" s="1"/>
  <c r="C72" i="2" s="1"/>
  <c r="C73" i="2" s="1"/>
  <c r="C74" i="2" s="1"/>
  <c r="C75" i="2" s="1"/>
  <c r="C76" i="2" s="1"/>
  <c r="C60" i="2"/>
  <c r="M59" i="2"/>
  <c r="M76" i="2" s="1"/>
  <c r="M60" i="2"/>
  <c r="B62" i="2"/>
  <c r="B63" i="2" s="1"/>
  <c r="B64" i="2" s="1"/>
  <c r="B65" i="2" s="1"/>
  <c r="B66" i="2" s="1"/>
  <c r="B67" i="2" s="1"/>
  <c r="B68" i="2" s="1"/>
  <c r="B69" i="2" s="1"/>
  <c r="B70" i="2" s="1"/>
  <c r="B71" i="2" s="1"/>
  <c r="B72" i="2" s="1"/>
  <c r="B73" i="2" s="1"/>
  <c r="B74" i="2" s="1"/>
  <c r="B75" i="2" s="1"/>
  <c r="B76" i="2" s="1"/>
  <c r="B78" i="2" s="1"/>
  <c r="D58" i="2"/>
  <c r="D59" i="2" s="1"/>
  <c r="D60" i="2" s="1"/>
  <c r="D61" i="2" s="1"/>
  <c r="D62" i="2" s="1"/>
  <c r="D63" i="2" s="1"/>
  <c r="D64" i="2" s="1"/>
  <c r="D65" i="2" s="1"/>
  <c r="D66" i="2" s="1"/>
  <c r="D67" i="2" s="1"/>
  <c r="D68" i="2" s="1"/>
  <c r="D69" i="2" s="1"/>
  <c r="D70" i="2" s="1"/>
  <c r="D71" i="2" s="1"/>
  <c r="D72" i="2" s="1"/>
  <c r="D73" i="2" s="1"/>
  <c r="D74" i="2" s="1"/>
  <c r="D75" i="2" s="1"/>
  <c r="D76" i="2" s="1"/>
  <c r="E58" i="2"/>
  <c r="Q29" i="2"/>
  <c r="Q28" i="2" s="1"/>
  <c r="R29" i="2"/>
  <c r="R28" i="2" s="1"/>
  <c r="I27" i="2"/>
  <c r="P29" i="2"/>
  <c r="P28" i="2"/>
  <c r="T31" i="2" l="1"/>
  <c r="J78" i="2"/>
  <c r="C78" i="2"/>
  <c r="H79" i="2"/>
  <c r="H78" i="2"/>
  <c r="B79" i="2"/>
  <c r="B80" i="2" s="1"/>
  <c r="Q31" i="2"/>
  <c r="Q30" i="2" s="1"/>
  <c r="S31" i="2"/>
  <c r="S30" i="2" s="1"/>
  <c r="R31" i="2"/>
  <c r="R30" i="2" s="1"/>
  <c r="P31" i="2"/>
  <c r="P30" i="2" s="1"/>
  <c r="I29" i="2"/>
  <c r="H29" i="2"/>
  <c r="J29" i="2" s="1"/>
  <c r="T33" i="2" l="1"/>
  <c r="D78" i="2"/>
  <c r="E82" i="2"/>
  <c r="C79" i="2"/>
  <c r="C80" i="2" s="1"/>
  <c r="B82" i="2"/>
  <c r="B81" i="2"/>
  <c r="Q33" i="2"/>
  <c r="Q32" i="2" s="1"/>
  <c r="S33" i="2"/>
  <c r="S32" i="2" s="1"/>
  <c r="R33" i="2"/>
  <c r="R32" i="2" s="1"/>
  <c r="P33" i="2"/>
  <c r="I31" i="2"/>
  <c r="H31" i="2"/>
  <c r="J31" i="2" s="1"/>
  <c r="B83" i="2" l="1"/>
  <c r="B84" i="2" s="1"/>
  <c r="B85" i="2" s="1"/>
  <c r="B86" i="2" s="1"/>
  <c r="B87" i="2" s="1"/>
  <c r="B88" i="2" s="1"/>
  <c r="B89" i="2" s="1"/>
  <c r="B90" i="2" s="1"/>
  <c r="B91" i="2" s="1"/>
  <c r="B92" i="2" s="1"/>
  <c r="B93" i="2" s="1"/>
  <c r="B94" i="2" s="1"/>
  <c r="B95" i="2" s="1"/>
  <c r="B96" i="2" s="1"/>
  <c r="B97" i="2" s="1"/>
  <c r="B99" i="2" s="1"/>
  <c r="M81" i="2"/>
  <c r="M80" i="2"/>
  <c r="M97" i="2" s="1"/>
  <c r="C81" i="2"/>
  <c r="C82" i="2"/>
  <c r="C83" i="2" s="1"/>
  <c r="C84" i="2" s="1"/>
  <c r="C85" i="2" s="1"/>
  <c r="C86" i="2" s="1"/>
  <c r="C87" i="2" s="1"/>
  <c r="C88" i="2" s="1"/>
  <c r="C89" i="2" s="1"/>
  <c r="C90" i="2" s="1"/>
  <c r="C91" i="2" s="1"/>
  <c r="C92" i="2" s="1"/>
  <c r="C93" i="2" s="1"/>
  <c r="C94" i="2" s="1"/>
  <c r="C95" i="2" s="1"/>
  <c r="C96" i="2" s="1"/>
  <c r="C97" i="2" s="1"/>
  <c r="D79" i="2"/>
  <c r="D80" i="2" s="1"/>
  <c r="D81" i="2" s="1"/>
  <c r="D82" i="2" s="1"/>
  <c r="D83" i="2" s="1"/>
  <c r="D84" i="2" s="1"/>
  <c r="D85" i="2" s="1"/>
  <c r="D86" i="2" s="1"/>
  <c r="D87" i="2" s="1"/>
  <c r="D88" i="2" s="1"/>
  <c r="D89" i="2" s="1"/>
  <c r="D90" i="2" s="1"/>
  <c r="D91" i="2" s="1"/>
  <c r="D92" i="2" s="1"/>
  <c r="D93" i="2" s="1"/>
  <c r="D94" i="2" s="1"/>
  <c r="D95" i="2" s="1"/>
  <c r="D96" i="2" s="1"/>
  <c r="D97" i="2" s="1"/>
  <c r="E79" i="2"/>
  <c r="H33" i="2"/>
  <c r="J33" i="2" s="1"/>
  <c r="P34" i="2" s="1"/>
  <c r="P32" i="2"/>
  <c r="C99" i="2" l="1"/>
  <c r="H99" i="2"/>
  <c r="J99" i="2"/>
  <c r="B100" i="2"/>
  <c r="B101" i="2" s="1"/>
  <c r="H100" i="2"/>
  <c r="I33" i="2"/>
  <c r="M24" i="2" s="1"/>
  <c r="M21" i="2" s="1"/>
  <c r="M25" i="2"/>
  <c r="B102" i="2" l="1"/>
  <c r="B103" i="2"/>
  <c r="D99" i="2"/>
  <c r="C100" i="2"/>
  <c r="C101" i="2" s="1"/>
  <c r="E103" i="2"/>
  <c r="M19" i="2"/>
  <c r="M15" i="2"/>
  <c r="T34" i="2"/>
  <c r="AE34" i="2"/>
  <c r="AH34" i="2"/>
  <c r="W34" i="2"/>
  <c r="AB34" i="2"/>
  <c r="AD34" i="2"/>
  <c r="U34" i="2"/>
  <c r="S34" i="2"/>
  <c r="AF34" i="2"/>
  <c r="Z34" i="2"/>
  <c r="AA34" i="2"/>
  <c r="AG34" i="2"/>
  <c r="AC34" i="2"/>
  <c r="V34" i="2"/>
  <c r="Y34" i="2"/>
  <c r="X34" i="2"/>
  <c r="AI34" i="2"/>
  <c r="R34" i="2"/>
  <c r="Q34" i="2"/>
  <c r="M17" i="2"/>
  <c r="C102" i="2" l="1"/>
  <c r="C103" i="2"/>
  <c r="C104" i="2" s="1"/>
  <c r="C105" i="2" s="1"/>
  <c r="C106" i="2" s="1"/>
  <c r="C107" i="2" s="1"/>
  <c r="C108" i="2" s="1"/>
  <c r="C109" i="2" s="1"/>
  <c r="C110" i="2" s="1"/>
  <c r="C111" i="2" s="1"/>
  <c r="C112" i="2" s="1"/>
  <c r="C113" i="2" s="1"/>
  <c r="C114" i="2" s="1"/>
  <c r="C115" i="2" s="1"/>
  <c r="C116" i="2" s="1"/>
  <c r="C117" i="2" s="1"/>
  <c r="C118" i="2" s="1"/>
  <c r="D100" i="2"/>
  <c r="D101" i="2" s="1"/>
  <c r="D102" i="2" s="1"/>
  <c r="D103" i="2" s="1"/>
  <c r="D104" i="2" s="1"/>
  <c r="D105" i="2" s="1"/>
  <c r="D106" i="2" s="1"/>
  <c r="D107" i="2" s="1"/>
  <c r="D108" i="2" s="1"/>
  <c r="D109" i="2" s="1"/>
  <c r="D110" i="2" s="1"/>
  <c r="D111" i="2" s="1"/>
  <c r="D112" i="2" s="1"/>
  <c r="D113" i="2" s="1"/>
  <c r="D114" i="2" s="1"/>
  <c r="D115" i="2" s="1"/>
  <c r="D116" i="2" s="1"/>
  <c r="D117" i="2" s="1"/>
  <c r="D118" i="2" s="1"/>
  <c r="E100" i="2"/>
  <c r="B104" i="2"/>
  <c r="B105" i="2" s="1"/>
  <c r="B106" i="2" s="1"/>
  <c r="B107" i="2" s="1"/>
  <c r="B108" i="2" s="1"/>
  <c r="B109" i="2" s="1"/>
  <c r="B110" i="2" s="1"/>
  <c r="B111" i="2" s="1"/>
  <c r="B112" i="2" s="1"/>
  <c r="B113" i="2" s="1"/>
  <c r="B114" i="2" s="1"/>
  <c r="B115" i="2" s="1"/>
  <c r="B116" i="2" s="1"/>
  <c r="B117" i="2" s="1"/>
  <c r="B118" i="2" s="1"/>
  <c r="B120" i="2" s="1"/>
  <c r="M101" i="2"/>
  <c r="M118" i="2" s="1"/>
  <c r="M102" i="2"/>
  <c r="M34" i="2"/>
  <c r="B121" i="2" l="1"/>
  <c r="B122" i="2" s="1"/>
  <c r="H121" i="2"/>
  <c r="J120" i="2"/>
  <c r="C120" i="2"/>
  <c r="H120" i="2"/>
  <c r="C5" i="12"/>
  <c r="B6" i="12" s="1"/>
  <c r="C6" i="12" s="1"/>
  <c r="B7" i="12" s="1"/>
  <c r="B6" i="11"/>
  <c r="D120" i="2" l="1"/>
  <c r="E124" i="2"/>
  <c r="C121" i="2"/>
  <c r="C122" i="2" s="1"/>
  <c r="B123" i="2"/>
  <c r="B124" i="2"/>
  <c r="C6" i="11"/>
  <c r="C7" i="12"/>
  <c r="B8" i="12" s="1"/>
  <c r="C124" i="2" l="1"/>
  <c r="C125" i="2" s="1"/>
  <c r="C126" i="2" s="1"/>
  <c r="C127" i="2" s="1"/>
  <c r="C128" i="2" s="1"/>
  <c r="C129" i="2" s="1"/>
  <c r="C130" i="2" s="1"/>
  <c r="C131" i="2" s="1"/>
  <c r="C132" i="2" s="1"/>
  <c r="C133" i="2" s="1"/>
  <c r="C134" i="2" s="1"/>
  <c r="C135" i="2" s="1"/>
  <c r="C136" i="2" s="1"/>
  <c r="C137" i="2" s="1"/>
  <c r="C138" i="2" s="1"/>
  <c r="C139" i="2" s="1"/>
  <c r="C123" i="2"/>
  <c r="M122" i="2"/>
  <c r="M139" i="2" s="1"/>
  <c r="M123" i="2"/>
  <c r="B125" i="2"/>
  <c r="B126" i="2" s="1"/>
  <c r="B127" i="2" s="1"/>
  <c r="B128" i="2" s="1"/>
  <c r="B129" i="2" s="1"/>
  <c r="B130" i="2" s="1"/>
  <c r="B131" i="2" s="1"/>
  <c r="B132" i="2" s="1"/>
  <c r="B133" i="2" s="1"/>
  <c r="B134" i="2" s="1"/>
  <c r="B135" i="2" s="1"/>
  <c r="B136" i="2" s="1"/>
  <c r="B137" i="2" s="1"/>
  <c r="B138" i="2" s="1"/>
  <c r="B139" i="2" s="1"/>
  <c r="B141" i="2" s="1"/>
  <c r="E121" i="2"/>
  <c r="D121" i="2"/>
  <c r="D122" i="2" s="1"/>
  <c r="D123" i="2" s="1"/>
  <c r="D124" i="2" s="1"/>
  <c r="D125" i="2" s="1"/>
  <c r="D126" i="2" s="1"/>
  <c r="D127" i="2" s="1"/>
  <c r="D128" i="2" s="1"/>
  <c r="D129" i="2" s="1"/>
  <c r="D130" i="2" s="1"/>
  <c r="D131" i="2" s="1"/>
  <c r="D132" i="2" s="1"/>
  <c r="D133" i="2" s="1"/>
  <c r="D134" i="2" s="1"/>
  <c r="D135" i="2" s="1"/>
  <c r="D136" i="2" s="1"/>
  <c r="D137" i="2" s="1"/>
  <c r="D138" i="2" s="1"/>
  <c r="D139" i="2" s="1"/>
  <c r="C8" i="12"/>
  <c r="G6" i="11"/>
  <c r="I6" i="11"/>
  <c r="L6" i="11"/>
  <c r="B7" i="11"/>
  <c r="F6" i="11"/>
  <c r="H6" i="11"/>
  <c r="J141" i="2" l="1"/>
  <c r="C141" i="2"/>
  <c r="B142" i="2"/>
  <c r="B143" i="2" s="1"/>
  <c r="H142" i="2"/>
  <c r="H141" i="2"/>
  <c r="B9" i="12"/>
  <c r="C7" i="11"/>
  <c r="B144" i="2" l="1"/>
  <c r="B145" i="2"/>
  <c r="D141" i="2"/>
  <c r="E145" i="2"/>
  <c r="C142" i="2"/>
  <c r="C143" i="2" s="1"/>
  <c r="F7" i="11"/>
  <c r="I7" i="11"/>
  <c r="L7" i="11"/>
  <c r="G7" i="11"/>
  <c r="H7" i="11"/>
  <c r="B8" i="11"/>
  <c r="D142" i="2" l="1"/>
  <c r="D143" i="2" s="1"/>
  <c r="D144" i="2" s="1"/>
  <c r="D145" i="2" s="1"/>
  <c r="D146" i="2" s="1"/>
  <c r="D147" i="2" s="1"/>
  <c r="D148" i="2" s="1"/>
  <c r="D149" i="2" s="1"/>
  <c r="D150" i="2" s="1"/>
  <c r="D151" i="2" s="1"/>
  <c r="D152" i="2" s="1"/>
  <c r="D153" i="2" s="1"/>
  <c r="D154" i="2" s="1"/>
  <c r="D155" i="2" s="1"/>
  <c r="D156" i="2" s="1"/>
  <c r="D157" i="2" s="1"/>
  <c r="D158" i="2" s="1"/>
  <c r="D159" i="2" s="1"/>
  <c r="D160" i="2" s="1"/>
  <c r="E142" i="2"/>
  <c r="B146" i="2"/>
  <c r="B147" i="2" s="1"/>
  <c r="B148" i="2" s="1"/>
  <c r="B149" i="2" s="1"/>
  <c r="B150" i="2" s="1"/>
  <c r="B151" i="2" s="1"/>
  <c r="B152" i="2" s="1"/>
  <c r="B153" i="2" s="1"/>
  <c r="B154" i="2" s="1"/>
  <c r="B155" i="2" s="1"/>
  <c r="B156" i="2" s="1"/>
  <c r="B157" i="2" s="1"/>
  <c r="B158" i="2" s="1"/>
  <c r="B159" i="2" s="1"/>
  <c r="B160" i="2" s="1"/>
  <c r="B162" i="2" s="1"/>
  <c r="M143" i="2"/>
  <c r="M160" i="2" s="1"/>
  <c r="M144" i="2"/>
  <c r="C144" i="2"/>
  <c r="C145" i="2"/>
  <c r="C146" i="2" s="1"/>
  <c r="C147" i="2" s="1"/>
  <c r="C148" i="2" s="1"/>
  <c r="C149" i="2" s="1"/>
  <c r="C150" i="2" s="1"/>
  <c r="C151" i="2" s="1"/>
  <c r="C152" i="2" s="1"/>
  <c r="C153" i="2" s="1"/>
  <c r="C154" i="2" s="1"/>
  <c r="C155" i="2" s="1"/>
  <c r="C156" i="2" s="1"/>
  <c r="C157" i="2" s="1"/>
  <c r="C158" i="2" s="1"/>
  <c r="C159" i="2" s="1"/>
  <c r="C160" i="2" s="1"/>
  <c r="G8" i="12"/>
  <c r="C8" i="11"/>
  <c r="H162" i="2" l="1"/>
  <c r="J162" i="2"/>
  <c r="H163" i="2"/>
  <c r="B163" i="2"/>
  <c r="B164" i="2" s="1"/>
  <c r="C162" i="2"/>
  <c r="L8" i="11"/>
  <c r="G8" i="11"/>
  <c r="B9" i="11"/>
  <c r="B165" i="2" l="1"/>
  <c r="B166" i="2"/>
  <c r="C163" i="2"/>
  <c r="C164" i="2" s="1"/>
  <c r="D162" i="2"/>
  <c r="E166" i="2"/>
  <c r="D6" i="11"/>
  <c r="D6" i="12"/>
  <c r="D7" i="11"/>
  <c r="D7" i="12"/>
  <c r="D5" i="11"/>
  <c r="D8" i="12"/>
  <c r="E8" i="12" s="1"/>
  <c r="D5" i="12"/>
  <c r="D8" i="11"/>
  <c r="E8" i="11" s="1"/>
  <c r="E16" i="2"/>
  <c r="D163" i="2" l="1"/>
  <c r="D164" i="2" s="1"/>
  <c r="D165" i="2" s="1"/>
  <c r="D166" i="2" s="1"/>
  <c r="D167" i="2" s="1"/>
  <c r="D168" i="2" s="1"/>
  <c r="D169" i="2" s="1"/>
  <c r="D170" i="2" s="1"/>
  <c r="D171" i="2" s="1"/>
  <c r="D172" i="2" s="1"/>
  <c r="D173" i="2" s="1"/>
  <c r="D174" i="2" s="1"/>
  <c r="D175" i="2" s="1"/>
  <c r="D176" i="2" s="1"/>
  <c r="D177" i="2" s="1"/>
  <c r="D178" i="2" s="1"/>
  <c r="D179" i="2" s="1"/>
  <c r="D180" i="2" s="1"/>
  <c r="D181" i="2" s="1"/>
  <c r="E163" i="2"/>
  <c r="C165" i="2"/>
  <c r="C166" i="2"/>
  <c r="C167" i="2" s="1"/>
  <c r="C168" i="2" s="1"/>
  <c r="C169" i="2" s="1"/>
  <c r="C170" i="2" s="1"/>
  <c r="C171" i="2" s="1"/>
  <c r="C172" i="2" s="1"/>
  <c r="C173" i="2" s="1"/>
  <c r="C174" i="2" s="1"/>
  <c r="C175" i="2" s="1"/>
  <c r="C176" i="2" s="1"/>
  <c r="C177" i="2" s="1"/>
  <c r="C178" i="2" s="1"/>
  <c r="C179" i="2" s="1"/>
  <c r="C180" i="2" s="1"/>
  <c r="C181" i="2" s="1"/>
  <c r="B167" i="2"/>
  <c r="B168" i="2" s="1"/>
  <c r="B169" i="2" s="1"/>
  <c r="B170" i="2" s="1"/>
  <c r="B171" i="2" s="1"/>
  <c r="B172" i="2" s="1"/>
  <c r="B173" i="2" s="1"/>
  <c r="B174" i="2" s="1"/>
  <c r="B175" i="2" s="1"/>
  <c r="B176" i="2" s="1"/>
  <c r="B177" i="2" s="1"/>
  <c r="B178" i="2" s="1"/>
  <c r="B179" i="2" s="1"/>
  <c r="B180" i="2" s="1"/>
  <c r="B181" i="2" s="1"/>
  <c r="B183" i="2" s="1"/>
  <c r="M165" i="2"/>
  <c r="M164" i="2"/>
  <c r="M181" i="2" s="1"/>
  <c r="H183" i="2" l="1"/>
  <c r="J183" i="2"/>
  <c r="C183" i="2"/>
  <c r="H184" i="2"/>
  <c r="B184" i="2"/>
  <c r="B185" i="2" s="1"/>
  <c r="C184" i="2" l="1"/>
  <c r="C185" i="2" s="1"/>
  <c r="D183" i="2"/>
  <c r="E187" i="2"/>
  <c r="B186" i="2"/>
  <c r="B187" i="2"/>
  <c r="D184" i="2" l="1"/>
  <c r="D185" i="2" s="1"/>
  <c r="D186" i="2" s="1"/>
  <c r="D187" i="2" s="1"/>
  <c r="D188" i="2" s="1"/>
  <c r="D189" i="2" s="1"/>
  <c r="D190" i="2" s="1"/>
  <c r="D191" i="2" s="1"/>
  <c r="D192" i="2" s="1"/>
  <c r="D193" i="2" s="1"/>
  <c r="D194" i="2" s="1"/>
  <c r="D195" i="2" s="1"/>
  <c r="D196" i="2" s="1"/>
  <c r="D197" i="2" s="1"/>
  <c r="D198" i="2" s="1"/>
  <c r="D199" i="2" s="1"/>
  <c r="D200" i="2" s="1"/>
  <c r="D201" i="2" s="1"/>
  <c r="D202" i="2" s="1"/>
  <c r="E184" i="2"/>
  <c r="B188" i="2"/>
  <c r="M185" i="2"/>
  <c r="M202" i="2" s="1"/>
  <c r="M186" i="2"/>
  <c r="C186" i="2"/>
  <c r="C187" i="2"/>
  <c r="C188" i="2" s="1"/>
  <c r="C189" i="2" s="1"/>
  <c r="C190" i="2" s="1"/>
  <c r="C191" i="2" s="1"/>
  <c r="C192" i="2" s="1"/>
  <c r="C193" i="2" s="1"/>
  <c r="C194" i="2" s="1"/>
  <c r="C195" i="2" s="1"/>
  <c r="C196" i="2" s="1"/>
  <c r="C197" i="2" s="1"/>
  <c r="C198" i="2" s="1"/>
  <c r="C199" i="2" s="1"/>
  <c r="C200" i="2" s="1"/>
  <c r="C201" i="2" s="1"/>
  <c r="C202" i="2" s="1"/>
  <c r="B189" i="2" l="1"/>
  <c r="B190" i="2" s="1"/>
  <c r="B191" i="2" s="1"/>
  <c r="B192" i="2" s="1"/>
  <c r="B193" i="2" s="1"/>
  <c r="B194" i="2" s="1"/>
  <c r="B195" i="2" s="1"/>
  <c r="B196" i="2" s="1"/>
  <c r="B197" i="2" s="1"/>
  <c r="B198" i="2" s="1"/>
  <c r="B199" i="2" s="1"/>
  <c r="B200" i="2" s="1"/>
  <c r="B201" i="2" s="1"/>
  <c r="B202" i="2" s="1"/>
  <c r="B204" i="2" s="1"/>
  <c r="J204" i="2" s="1"/>
  <c r="C204" i="2" l="1"/>
  <c r="D204" i="2" s="1"/>
  <c r="H205" i="2"/>
  <c r="B205" i="2"/>
  <c r="B206" i="2" s="1"/>
  <c r="B207" i="2" s="1"/>
  <c r="H204" i="2"/>
  <c r="E208" i="2" l="1"/>
  <c r="B208" i="2"/>
  <c r="M206" i="2" s="1"/>
  <c r="M223" i="2" s="1"/>
  <c r="C205" i="2"/>
  <c r="C206" i="2" s="1"/>
  <c r="C207" i="2" s="1"/>
  <c r="D205" i="2"/>
  <c r="D206" i="2" s="1"/>
  <c r="D207" i="2" s="1"/>
  <c r="D208" i="2" s="1"/>
  <c r="D209" i="2" s="1"/>
  <c r="D210" i="2" s="1"/>
  <c r="D211" i="2" s="1"/>
  <c r="D212" i="2" s="1"/>
  <c r="D213" i="2" s="1"/>
  <c r="D214" i="2" s="1"/>
  <c r="D215" i="2" s="1"/>
  <c r="D216" i="2" s="1"/>
  <c r="D217" i="2" s="1"/>
  <c r="D218" i="2" s="1"/>
  <c r="D219" i="2" s="1"/>
  <c r="D220" i="2" s="1"/>
  <c r="D221" i="2" s="1"/>
  <c r="D222" i="2" s="1"/>
  <c r="D223" i="2" s="1"/>
  <c r="E205" i="2"/>
  <c r="B209" i="2" l="1"/>
  <c r="B210" i="2" s="1"/>
  <c r="B211" i="2" s="1"/>
  <c r="B212" i="2" s="1"/>
  <c r="B213" i="2" s="1"/>
  <c r="B214" i="2" s="1"/>
  <c r="B215" i="2" s="1"/>
  <c r="B216" i="2" s="1"/>
  <c r="B217" i="2" s="1"/>
  <c r="B218" i="2" s="1"/>
  <c r="B219" i="2" s="1"/>
  <c r="B220" i="2" s="1"/>
  <c r="B221" i="2" s="1"/>
  <c r="B222" i="2" s="1"/>
  <c r="B223" i="2" s="1"/>
  <c r="B225" i="2" s="1"/>
  <c r="B226" i="2" s="1"/>
  <c r="M207" i="2"/>
  <c r="C208" i="2"/>
  <c r="C209" i="2" s="1"/>
  <c r="C210" i="2" s="1"/>
  <c r="C211" i="2" s="1"/>
  <c r="C212" i="2" s="1"/>
  <c r="C213" i="2" s="1"/>
  <c r="C214" i="2" s="1"/>
  <c r="C215" i="2" s="1"/>
  <c r="C216" i="2" s="1"/>
  <c r="C217" i="2" s="1"/>
  <c r="C218" i="2" s="1"/>
  <c r="C219" i="2" s="1"/>
  <c r="C220" i="2" s="1"/>
  <c r="C221" i="2" s="1"/>
  <c r="C222" i="2" s="1"/>
  <c r="C223" i="2" s="1"/>
  <c r="H225" i="2" l="1"/>
  <c r="C225" i="2"/>
  <c r="D225" i="2" s="1"/>
  <c r="H226" i="2"/>
  <c r="J225" i="2"/>
  <c r="B227" i="2"/>
  <c r="B229" i="2" s="1"/>
  <c r="B228" i="2" l="1"/>
  <c r="C226" i="2"/>
  <c r="C227" i="2" s="1"/>
  <c r="C228" i="2" s="1"/>
  <c r="E229" i="2"/>
  <c r="D226" i="2"/>
  <c r="D227" i="2" s="1"/>
  <c r="D228" i="2" s="1"/>
  <c r="D229" i="2" s="1"/>
  <c r="D230" i="2" s="1"/>
  <c r="D231" i="2" s="1"/>
  <c r="D232" i="2" s="1"/>
  <c r="D233" i="2" s="1"/>
  <c r="D234" i="2" s="1"/>
  <c r="D235" i="2" s="1"/>
  <c r="D236" i="2" s="1"/>
  <c r="D237" i="2" s="1"/>
  <c r="D238" i="2" s="1"/>
  <c r="D239" i="2" s="1"/>
  <c r="D240" i="2" s="1"/>
  <c r="D241" i="2" s="1"/>
  <c r="D242" i="2" s="1"/>
  <c r="D243" i="2" s="1"/>
  <c r="D244" i="2" s="1"/>
  <c r="E226" i="2"/>
  <c r="B230" i="2"/>
  <c r="B231" i="2" s="1"/>
  <c r="B232" i="2" s="1"/>
  <c r="B233" i="2" s="1"/>
  <c r="B234" i="2" s="1"/>
  <c r="B235" i="2" s="1"/>
  <c r="B236" i="2" s="1"/>
  <c r="B237" i="2" s="1"/>
  <c r="B238" i="2" s="1"/>
  <c r="B239" i="2" s="1"/>
  <c r="B240" i="2" s="1"/>
  <c r="B241" i="2" s="1"/>
  <c r="B242" i="2" s="1"/>
  <c r="B243" i="2" s="1"/>
  <c r="B244" i="2" s="1"/>
  <c r="B246" i="2" s="1"/>
  <c r="M227" i="2"/>
  <c r="M244" i="2" s="1"/>
  <c r="M228" i="2"/>
  <c r="C229" i="2" l="1"/>
  <c r="C230" i="2" s="1"/>
  <c r="C231" i="2" s="1"/>
  <c r="C232" i="2" s="1"/>
  <c r="C233" i="2" s="1"/>
  <c r="C234" i="2" s="1"/>
  <c r="C235" i="2" s="1"/>
  <c r="C236" i="2" s="1"/>
  <c r="C237" i="2" s="1"/>
  <c r="C238" i="2" s="1"/>
  <c r="C239" i="2" s="1"/>
  <c r="C240" i="2" s="1"/>
  <c r="C241" i="2" s="1"/>
  <c r="C242" i="2" s="1"/>
  <c r="C243" i="2" s="1"/>
  <c r="C244" i="2" s="1"/>
  <c r="J246" i="2"/>
  <c r="C246" i="2"/>
  <c r="B247" i="2"/>
  <c r="B248" i="2" s="1"/>
  <c r="H247" i="2"/>
  <c r="H246" i="2"/>
  <c r="B249" i="2" l="1"/>
  <c r="B250" i="2"/>
  <c r="D246" i="2"/>
  <c r="E250" i="2"/>
  <c r="C247" i="2"/>
  <c r="C248" i="2" s="1"/>
  <c r="D247" i="2" l="1"/>
  <c r="D248" i="2" s="1"/>
  <c r="D249" i="2" s="1"/>
  <c r="D250" i="2" s="1"/>
  <c r="D251" i="2" s="1"/>
  <c r="D252" i="2" s="1"/>
  <c r="D253" i="2" s="1"/>
  <c r="D254" i="2" s="1"/>
  <c r="D255" i="2" s="1"/>
  <c r="D256" i="2" s="1"/>
  <c r="D257" i="2" s="1"/>
  <c r="D258" i="2" s="1"/>
  <c r="D259" i="2" s="1"/>
  <c r="D260" i="2" s="1"/>
  <c r="D261" i="2" s="1"/>
  <c r="D262" i="2" s="1"/>
  <c r="D263" i="2" s="1"/>
  <c r="D264" i="2" s="1"/>
  <c r="D265" i="2" s="1"/>
  <c r="E247" i="2"/>
  <c r="B251" i="2"/>
  <c r="B252" i="2" s="1"/>
  <c r="B253" i="2" s="1"/>
  <c r="B254" i="2" s="1"/>
  <c r="B255" i="2" s="1"/>
  <c r="B256" i="2" s="1"/>
  <c r="B257" i="2" s="1"/>
  <c r="B258" i="2" s="1"/>
  <c r="B259" i="2" s="1"/>
  <c r="B260" i="2" s="1"/>
  <c r="B261" i="2" s="1"/>
  <c r="B262" i="2" s="1"/>
  <c r="B263" i="2" s="1"/>
  <c r="B264" i="2" s="1"/>
  <c r="B265" i="2" s="1"/>
  <c r="B267" i="2" s="1"/>
  <c r="M248" i="2"/>
  <c r="M265" i="2" s="1"/>
  <c r="M249" i="2"/>
  <c r="C249" i="2"/>
  <c r="C250" i="2"/>
  <c r="C251" i="2" s="1"/>
  <c r="C252" i="2" s="1"/>
  <c r="C253" i="2" s="1"/>
  <c r="C254" i="2" s="1"/>
  <c r="C255" i="2" s="1"/>
  <c r="C256" i="2" s="1"/>
  <c r="C257" i="2" s="1"/>
  <c r="C258" i="2" s="1"/>
  <c r="C259" i="2" s="1"/>
  <c r="C260" i="2" s="1"/>
  <c r="C261" i="2" s="1"/>
  <c r="C262" i="2" s="1"/>
  <c r="C263" i="2" s="1"/>
  <c r="C264" i="2" s="1"/>
  <c r="C265" i="2" s="1"/>
  <c r="H267" i="2" l="1"/>
  <c r="J267" i="2"/>
  <c r="C267" i="2"/>
  <c r="B268" i="2"/>
  <c r="B269" i="2" s="1"/>
  <c r="H268" i="2"/>
  <c r="B270" i="2" l="1"/>
  <c r="B271" i="2"/>
  <c r="C268" i="2"/>
  <c r="C269" i="2" s="1"/>
  <c r="D267" i="2"/>
  <c r="E271" i="2"/>
  <c r="D268" i="2" l="1"/>
  <c r="D269" i="2" s="1"/>
  <c r="D270" i="2" s="1"/>
  <c r="D271" i="2" s="1"/>
  <c r="D272" i="2" s="1"/>
  <c r="D273" i="2" s="1"/>
  <c r="D274" i="2" s="1"/>
  <c r="D275" i="2" s="1"/>
  <c r="D276" i="2" s="1"/>
  <c r="D277" i="2" s="1"/>
  <c r="D278" i="2" s="1"/>
  <c r="D279" i="2" s="1"/>
  <c r="D280" i="2" s="1"/>
  <c r="D281" i="2" s="1"/>
  <c r="D282" i="2" s="1"/>
  <c r="D283" i="2" s="1"/>
  <c r="D284" i="2" s="1"/>
  <c r="D285" i="2" s="1"/>
  <c r="D286" i="2" s="1"/>
  <c r="E268" i="2"/>
  <c r="C270" i="2"/>
  <c r="C271" i="2"/>
  <c r="C272" i="2" s="1"/>
  <c r="C273" i="2" s="1"/>
  <c r="C274" i="2" s="1"/>
  <c r="C275" i="2" s="1"/>
  <c r="C276" i="2" s="1"/>
  <c r="C277" i="2" s="1"/>
  <c r="C278" i="2" s="1"/>
  <c r="C279" i="2" s="1"/>
  <c r="C280" i="2" s="1"/>
  <c r="C281" i="2" s="1"/>
  <c r="C282" i="2" s="1"/>
  <c r="C283" i="2" s="1"/>
  <c r="C284" i="2" s="1"/>
  <c r="C285" i="2" s="1"/>
  <c r="C286" i="2" s="1"/>
  <c r="B272" i="2"/>
  <c r="B273" i="2" s="1"/>
  <c r="B274" i="2" s="1"/>
  <c r="B275" i="2" s="1"/>
  <c r="B276" i="2" s="1"/>
  <c r="B277" i="2" s="1"/>
  <c r="B278" i="2" s="1"/>
  <c r="B279" i="2" s="1"/>
  <c r="B280" i="2" s="1"/>
  <c r="B281" i="2" s="1"/>
  <c r="B282" i="2" s="1"/>
  <c r="B283" i="2" s="1"/>
  <c r="B284" i="2" s="1"/>
  <c r="B285" i="2" s="1"/>
  <c r="B286" i="2" s="1"/>
  <c r="B288" i="2" s="1"/>
  <c r="M269" i="2"/>
  <c r="M286" i="2" s="1"/>
  <c r="M270" i="2"/>
  <c r="B289" i="2" l="1"/>
  <c r="B290" i="2" s="1"/>
  <c r="H289" i="2"/>
  <c r="H288" i="2"/>
  <c r="J288" i="2"/>
  <c r="C288" i="2"/>
  <c r="D288" i="2" l="1"/>
  <c r="E292" i="2"/>
  <c r="C289" i="2"/>
  <c r="C290" i="2" s="1"/>
  <c r="B291" i="2"/>
  <c r="B292" i="2"/>
  <c r="C291" i="2" l="1"/>
  <c r="C292" i="2"/>
  <c r="C293" i="2" s="1"/>
  <c r="C294" i="2" s="1"/>
  <c r="C295" i="2" s="1"/>
  <c r="C296" i="2" s="1"/>
  <c r="C297" i="2" s="1"/>
  <c r="C298" i="2" s="1"/>
  <c r="C299" i="2" s="1"/>
  <c r="C300" i="2" s="1"/>
  <c r="C301" i="2" s="1"/>
  <c r="C302" i="2" s="1"/>
  <c r="C303" i="2" s="1"/>
  <c r="C304" i="2" s="1"/>
  <c r="C305" i="2" s="1"/>
  <c r="C306" i="2" s="1"/>
  <c r="C307" i="2" s="1"/>
  <c r="M290" i="2"/>
  <c r="M307" i="2" s="1"/>
  <c r="M291" i="2"/>
  <c r="B293" i="2"/>
  <c r="B294" i="2" s="1"/>
  <c r="B295" i="2" s="1"/>
  <c r="B296" i="2" s="1"/>
  <c r="B297" i="2" s="1"/>
  <c r="B298" i="2" s="1"/>
  <c r="B299" i="2" s="1"/>
  <c r="B300" i="2" s="1"/>
  <c r="B301" i="2" s="1"/>
  <c r="B302" i="2" s="1"/>
  <c r="B303" i="2" s="1"/>
  <c r="B304" i="2" s="1"/>
  <c r="B305" i="2" s="1"/>
  <c r="B306" i="2" s="1"/>
  <c r="B307" i="2" s="1"/>
  <c r="B309" i="2" s="1"/>
  <c r="D289" i="2"/>
  <c r="D290" i="2" s="1"/>
  <c r="D291" i="2" s="1"/>
  <c r="D292" i="2" s="1"/>
  <c r="D293" i="2" s="1"/>
  <c r="D294" i="2" s="1"/>
  <c r="D295" i="2" s="1"/>
  <c r="D296" i="2" s="1"/>
  <c r="D297" i="2" s="1"/>
  <c r="D298" i="2" s="1"/>
  <c r="D299" i="2" s="1"/>
  <c r="D300" i="2" s="1"/>
  <c r="D301" i="2" s="1"/>
  <c r="D302" i="2" s="1"/>
  <c r="D303" i="2" s="1"/>
  <c r="D304" i="2" s="1"/>
  <c r="D305" i="2" s="1"/>
  <c r="D306" i="2" s="1"/>
  <c r="D307" i="2" s="1"/>
  <c r="E289" i="2"/>
  <c r="C309" i="2" l="1"/>
  <c r="B310" i="2"/>
  <c r="B311" i="2" s="1"/>
  <c r="H310" i="2"/>
  <c r="H309" i="2"/>
  <c r="J309" i="2"/>
  <c r="B312" i="2" l="1"/>
  <c r="B313" i="2"/>
  <c r="D309" i="2"/>
  <c r="E313" i="2"/>
  <c r="C310" i="2"/>
  <c r="C311" i="2" s="1"/>
  <c r="E310" i="2" l="1"/>
  <c r="D310" i="2"/>
  <c r="D311" i="2" s="1"/>
  <c r="D312" i="2" s="1"/>
  <c r="D313" i="2" s="1"/>
  <c r="D314" i="2" s="1"/>
  <c r="D315" i="2" s="1"/>
  <c r="D316" i="2" s="1"/>
  <c r="D317" i="2" s="1"/>
  <c r="D318" i="2" s="1"/>
  <c r="D319" i="2" s="1"/>
  <c r="D320" i="2" s="1"/>
  <c r="D321" i="2" s="1"/>
  <c r="D322" i="2" s="1"/>
  <c r="D323" i="2" s="1"/>
  <c r="D324" i="2" s="1"/>
  <c r="D325" i="2" s="1"/>
  <c r="D326" i="2" s="1"/>
  <c r="D327" i="2" s="1"/>
  <c r="D328" i="2" s="1"/>
  <c r="M311" i="2"/>
  <c r="M328" i="2" s="1"/>
  <c r="M312" i="2"/>
  <c r="B314" i="2"/>
  <c r="B315" i="2" s="1"/>
  <c r="B316" i="2" s="1"/>
  <c r="B317" i="2" s="1"/>
  <c r="B318" i="2" s="1"/>
  <c r="B319" i="2" s="1"/>
  <c r="B320" i="2" s="1"/>
  <c r="B321" i="2" s="1"/>
  <c r="B322" i="2" s="1"/>
  <c r="B323" i="2" s="1"/>
  <c r="B324" i="2" s="1"/>
  <c r="B325" i="2" s="1"/>
  <c r="B326" i="2" s="1"/>
  <c r="B327" i="2" s="1"/>
  <c r="B328" i="2" s="1"/>
  <c r="B330" i="2" s="1"/>
  <c r="C312" i="2"/>
  <c r="C313" i="2"/>
  <c r="C314" i="2" s="1"/>
  <c r="C315" i="2" s="1"/>
  <c r="C316" i="2" s="1"/>
  <c r="C317" i="2" s="1"/>
  <c r="C318" i="2" s="1"/>
  <c r="C319" i="2" s="1"/>
  <c r="C320" i="2" s="1"/>
  <c r="C321" i="2" s="1"/>
  <c r="C322" i="2" s="1"/>
  <c r="C323" i="2" s="1"/>
  <c r="C324" i="2" s="1"/>
  <c r="C325" i="2" s="1"/>
  <c r="C326" i="2" s="1"/>
  <c r="C327" i="2" s="1"/>
  <c r="C328" i="2" s="1"/>
  <c r="J330" i="2" l="1"/>
  <c r="C330" i="2"/>
  <c r="B331" i="2"/>
  <c r="B332" i="2" s="1"/>
  <c r="H331" i="2"/>
  <c r="H330" i="2"/>
  <c r="B333" i="2" l="1"/>
  <c r="B334" i="2"/>
  <c r="D330" i="2"/>
  <c r="E334" i="2"/>
  <c r="C331" i="2"/>
  <c r="C332" i="2" s="1"/>
  <c r="D331" i="2" l="1"/>
  <c r="D332" i="2" s="1"/>
  <c r="D333" i="2" s="1"/>
  <c r="D334" i="2" s="1"/>
  <c r="D335" i="2" s="1"/>
  <c r="D336" i="2" s="1"/>
  <c r="D337" i="2" s="1"/>
  <c r="D338" i="2" s="1"/>
  <c r="D339" i="2" s="1"/>
  <c r="D340" i="2" s="1"/>
  <c r="D341" i="2" s="1"/>
  <c r="D342" i="2" s="1"/>
  <c r="D343" i="2" s="1"/>
  <c r="D344" i="2" s="1"/>
  <c r="D345" i="2" s="1"/>
  <c r="D346" i="2" s="1"/>
  <c r="D347" i="2" s="1"/>
  <c r="D348" i="2" s="1"/>
  <c r="D349" i="2" s="1"/>
  <c r="E331" i="2"/>
  <c r="B335" i="2"/>
  <c r="B336" i="2" s="1"/>
  <c r="B337" i="2" s="1"/>
  <c r="B338" i="2" s="1"/>
  <c r="B339" i="2" s="1"/>
  <c r="B340" i="2" s="1"/>
  <c r="B341" i="2" s="1"/>
  <c r="B342" i="2" s="1"/>
  <c r="B343" i="2" s="1"/>
  <c r="B344" i="2" s="1"/>
  <c r="B345" i="2" s="1"/>
  <c r="B346" i="2" s="1"/>
  <c r="B347" i="2" s="1"/>
  <c r="B348" i="2" s="1"/>
  <c r="B349" i="2" s="1"/>
  <c r="B351" i="2" s="1"/>
  <c r="M332" i="2"/>
  <c r="M349" i="2" s="1"/>
  <c r="M333" i="2"/>
  <c r="C333" i="2"/>
  <c r="C334" i="2"/>
  <c r="C335" i="2" s="1"/>
  <c r="C336" i="2" s="1"/>
  <c r="C337" i="2" s="1"/>
  <c r="C338" i="2" s="1"/>
  <c r="C339" i="2" s="1"/>
  <c r="C340" i="2" s="1"/>
  <c r="C341" i="2" s="1"/>
  <c r="C342" i="2" s="1"/>
  <c r="C343" i="2" s="1"/>
  <c r="C344" i="2" s="1"/>
  <c r="C345" i="2" s="1"/>
  <c r="C346" i="2" s="1"/>
  <c r="C347" i="2" s="1"/>
  <c r="C348" i="2" s="1"/>
  <c r="C349" i="2" s="1"/>
  <c r="J351" i="2" l="1"/>
  <c r="C351" i="2"/>
  <c r="B352" i="2"/>
  <c r="B353" i="2" s="1"/>
  <c r="H352" i="2"/>
  <c r="H351" i="2"/>
  <c r="B355" i="2" l="1"/>
  <c r="B354" i="2"/>
  <c r="D351" i="2"/>
  <c r="E355" i="2"/>
  <c r="C352" i="2"/>
  <c r="C353" i="2" s="1"/>
  <c r="D352" i="2" l="1"/>
  <c r="D353" i="2" s="1"/>
  <c r="D354" i="2" s="1"/>
  <c r="D355" i="2" s="1"/>
  <c r="D356" i="2" s="1"/>
  <c r="D357" i="2" s="1"/>
  <c r="D358" i="2" s="1"/>
  <c r="D359" i="2" s="1"/>
  <c r="D360" i="2" s="1"/>
  <c r="D361" i="2" s="1"/>
  <c r="D362" i="2" s="1"/>
  <c r="D363" i="2" s="1"/>
  <c r="D364" i="2" s="1"/>
  <c r="D365" i="2" s="1"/>
  <c r="D366" i="2" s="1"/>
  <c r="D367" i="2" s="1"/>
  <c r="D368" i="2" s="1"/>
  <c r="D369" i="2" s="1"/>
  <c r="D370" i="2" s="1"/>
  <c r="E352" i="2"/>
  <c r="C354" i="2"/>
  <c r="C355" i="2"/>
  <c r="C356" i="2" s="1"/>
  <c r="C357" i="2" s="1"/>
  <c r="C358" i="2" s="1"/>
  <c r="C359" i="2" s="1"/>
  <c r="C360" i="2" s="1"/>
  <c r="C361" i="2" s="1"/>
  <c r="C362" i="2" s="1"/>
  <c r="C363" i="2" s="1"/>
  <c r="C364" i="2" s="1"/>
  <c r="C365" i="2" s="1"/>
  <c r="C366" i="2" s="1"/>
  <c r="C367" i="2" s="1"/>
  <c r="C368" i="2" s="1"/>
  <c r="C369" i="2" s="1"/>
  <c r="C370" i="2" s="1"/>
  <c r="B356" i="2"/>
  <c r="B357" i="2" s="1"/>
  <c r="B358" i="2" s="1"/>
  <c r="B359" i="2" s="1"/>
  <c r="B360" i="2" s="1"/>
  <c r="B361" i="2" s="1"/>
  <c r="B362" i="2" s="1"/>
  <c r="B363" i="2" s="1"/>
  <c r="B364" i="2" s="1"/>
  <c r="B365" i="2" s="1"/>
  <c r="B366" i="2" s="1"/>
  <c r="B367" i="2" s="1"/>
  <c r="B368" i="2" s="1"/>
  <c r="B369" i="2" s="1"/>
  <c r="B370" i="2" s="1"/>
  <c r="B372" i="2" s="1"/>
  <c r="M353" i="2"/>
  <c r="M370" i="2" s="1"/>
  <c r="M354" i="2"/>
  <c r="H372" i="2" l="1"/>
  <c r="J372" i="2"/>
  <c r="C372" i="2"/>
  <c r="B373" i="2"/>
  <c r="B374" i="2" s="1"/>
  <c r="H373" i="2"/>
  <c r="C373" i="2" l="1"/>
  <c r="C374" i="2" s="1"/>
  <c r="E376" i="2"/>
  <c r="D372" i="2"/>
  <c r="B375" i="2"/>
  <c r="B376" i="2"/>
  <c r="D373" i="2" l="1"/>
  <c r="D374" i="2" s="1"/>
  <c r="D375" i="2" s="1"/>
  <c r="D376" i="2" s="1"/>
  <c r="D377" i="2" s="1"/>
  <c r="D378" i="2" s="1"/>
  <c r="D379" i="2" s="1"/>
  <c r="D380" i="2" s="1"/>
  <c r="D381" i="2" s="1"/>
  <c r="D382" i="2" s="1"/>
  <c r="D383" i="2" s="1"/>
  <c r="D384" i="2" s="1"/>
  <c r="D385" i="2" s="1"/>
  <c r="D386" i="2" s="1"/>
  <c r="D387" i="2" s="1"/>
  <c r="D388" i="2" s="1"/>
  <c r="D389" i="2" s="1"/>
  <c r="D390" i="2" s="1"/>
  <c r="D391" i="2" s="1"/>
  <c r="E373" i="2"/>
  <c r="B377" i="2"/>
  <c r="B378" i="2" s="1"/>
  <c r="B379" i="2" s="1"/>
  <c r="B380" i="2" s="1"/>
  <c r="B381" i="2" s="1"/>
  <c r="B382" i="2" s="1"/>
  <c r="B383" i="2" s="1"/>
  <c r="B384" i="2" s="1"/>
  <c r="B385" i="2" s="1"/>
  <c r="B386" i="2" s="1"/>
  <c r="B387" i="2" s="1"/>
  <c r="B388" i="2" s="1"/>
  <c r="B389" i="2" s="1"/>
  <c r="B390" i="2" s="1"/>
  <c r="B391" i="2" s="1"/>
  <c r="B393" i="2" s="1"/>
  <c r="M374" i="2"/>
  <c r="M391" i="2" s="1"/>
  <c r="M375" i="2"/>
  <c r="C375" i="2"/>
  <c r="C376" i="2"/>
  <c r="C377" i="2" s="1"/>
  <c r="C378" i="2" s="1"/>
  <c r="C379" i="2" s="1"/>
  <c r="C380" i="2" s="1"/>
  <c r="C381" i="2" s="1"/>
  <c r="C382" i="2" s="1"/>
  <c r="C383" i="2" s="1"/>
  <c r="C384" i="2" s="1"/>
  <c r="C385" i="2" s="1"/>
  <c r="C386" i="2" s="1"/>
  <c r="C387" i="2" s="1"/>
  <c r="C388" i="2" s="1"/>
  <c r="C389" i="2" s="1"/>
  <c r="C390" i="2" s="1"/>
  <c r="C391" i="2" s="1"/>
  <c r="B394" i="2" l="1"/>
  <c r="B395" i="2" s="1"/>
  <c r="H394" i="2"/>
  <c r="H393" i="2"/>
  <c r="J393" i="2"/>
  <c r="C393" i="2"/>
  <c r="D393" i="2" l="1"/>
  <c r="E397" i="2"/>
  <c r="C394" i="2"/>
  <c r="C395" i="2" s="1"/>
  <c r="B396" i="2"/>
  <c r="B397" i="2"/>
  <c r="C396" i="2" l="1"/>
  <c r="C397" i="2"/>
  <c r="C398" i="2" s="1"/>
  <c r="C399" i="2" s="1"/>
  <c r="C400" i="2" s="1"/>
  <c r="C401" i="2" s="1"/>
  <c r="C402" i="2" s="1"/>
  <c r="C403" i="2" s="1"/>
  <c r="C404" i="2" s="1"/>
  <c r="C405" i="2" s="1"/>
  <c r="C406" i="2" s="1"/>
  <c r="C407" i="2" s="1"/>
  <c r="C408" i="2" s="1"/>
  <c r="C409" i="2" s="1"/>
  <c r="C410" i="2" s="1"/>
  <c r="C411" i="2" s="1"/>
  <c r="C412" i="2" s="1"/>
  <c r="M395" i="2"/>
  <c r="M412" i="2" s="1"/>
  <c r="M396" i="2"/>
  <c r="B398" i="2"/>
  <c r="B399" i="2" s="1"/>
  <c r="B400" i="2" s="1"/>
  <c r="B401" i="2" s="1"/>
  <c r="B402" i="2" s="1"/>
  <c r="B403" i="2" s="1"/>
  <c r="B404" i="2" s="1"/>
  <c r="B405" i="2" s="1"/>
  <c r="B406" i="2" s="1"/>
  <c r="B407" i="2" s="1"/>
  <c r="B408" i="2" s="1"/>
  <c r="B409" i="2" s="1"/>
  <c r="B410" i="2" s="1"/>
  <c r="B411" i="2" s="1"/>
  <c r="B412" i="2" s="1"/>
  <c r="B414" i="2" s="1"/>
  <c r="D394" i="2"/>
  <c r="D395" i="2" s="1"/>
  <c r="D396" i="2" s="1"/>
  <c r="D397" i="2" s="1"/>
  <c r="D398" i="2" s="1"/>
  <c r="D399" i="2" s="1"/>
  <c r="D400" i="2" s="1"/>
  <c r="D401" i="2" s="1"/>
  <c r="D402" i="2" s="1"/>
  <c r="D403" i="2" s="1"/>
  <c r="D404" i="2" s="1"/>
  <c r="D405" i="2" s="1"/>
  <c r="D406" i="2" s="1"/>
  <c r="D407" i="2" s="1"/>
  <c r="D408" i="2" s="1"/>
  <c r="D409" i="2" s="1"/>
  <c r="D410" i="2" s="1"/>
  <c r="D411" i="2" s="1"/>
  <c r="D412" i="2" s="1"/>
  <c r="E394" i="2"/>
  <c r="C414" i="2" l="1"/>
  <c r="B415" i="2"/>
  <c r="B416" i="2" s="1"/>
  <c r="H415" i="2"/>
  <c r="H414" i="2"/>
  <c r="J414" i="2"/>
  <c r="B417" i="2" l="1"/>
  <c r="B418" i="2"/>
  <c r="D414" i="2"/>
  <c r="E418" i="2"/>
  <c r="C415" i="2"/>
  <c r="C416" i="2" s="1"/>
  <c r="E415" i="2" l="1"/>
  <c r="D415" i="2"/>
  <c r="D416" i="2" s="1"/>
  <c r="D417" i="2" s="1"/>
  <c r="D418" i="2" s="1"/>
  <c r="D419" i="2" s="1"/>
  <c r="D420" i="2" s="1"/>
  <c r="D421" i="2" s="1"/>
  <c r="D422" i="2" s="1"/>
  <c r="D423" i="2" s="1"/>
  <c r="D424" i="2" s="1"/>
  <c r="D425" i="2" s="1"/>
  <c r="D426" i="2" s="1"/>
  <c r="D427" i="2" s="1"/>
  <c r="D428" i="2" s="1"/>
  <c r="D429" i="2" s="1"/>
  <c r="D430" i="2" s="1"/>
  <c r="D431" i="2" s="1"/>
  <c r="D432" i="2" s="1"/>
  <c r="D433" i="2" s="1"/>
  <c r="M416" i="2"/>
  <c r="M433" i="2" s="1"/>
  <c r="M417" i="2"/>
  <c r="B419" i="2"/>
  <c r="C418" i="2"/>
  <c r="C419" i="2" s="1"/>
  <c r="C420" i="2" s="1"/>
  <c r="C421" i="2" s="1"/>
  <c r="C422" i="2" s="1"/>
  <c r="C423" i="2" s="1"/>
  <c r="C424" i="2" s="1"/>
  <c r="C425" i="2" s="1"/>
  <c r="C426" i="2" s="1"/>
  <c r="C427" i="2" s="1"/>
  <c r="C428" i="2" s="1"/>
  <c r="C429" i="2" s="1"/>
  <c r="C430" i="2" s="1"/>
  <c r="C431" i="2" s="1"/>
  <c r="C432" i="2" s="1"/>
  <c r="C433" i="2" s="1"/>
  <c r="C417" i="2"/>
  <c r="B420" i="2" l="1"/>
  <c r="B421" i="2" s="1"/>
  <c r="B422" i="2" s="1"/>
  <c r="B423" i="2" s="1"/>
  <c r="B424" i="2" s="1"/>
  <c r="B425" i="2" s="1"/>
  <c r="B426" i="2" s="1"/>
  <c r="B427" i="2" s="1"/>
  <c r="B428" i="2" s="1"/>
  <c r="B429" i="2" s="1"/>
  <c r="B430" i="2" s="1"/>
  <c r="B431" i="2" s="1"/>
  <c r="B432" i="2" s="1"/>
  <c r="B433" i="2" s="1"/>
  <c r="B435" i="2" s="1"/>
  <c r="C435" i="2" s="1"/>
  <c r="H436" i="2" l="1"/>
  <c r="J435" i="2"/>
  <c r="H435" i="2"/>
  <c r="B436" i="2"/>
  <c r="B437" i="2" s="1"/>
  <c r="B439" i="2" s="1"/>
  <c r="D435" i="2"/>
  <c r="C436" i="2"/>
  <c r="C437" i="2" s="1"/>
  <c r="E439" i="2"/>
  <c r="B438" i="2" l="1"/>
  <c r="C439" i="2"/>
  <c r="C440" i="2" s="1"/>
  <c r="C441" i="2" s="1"/>
  <c r="C442" i="2" s="1"/>
  <c r="C443" i="2" s="1"/>
  <c r="C444" i="2" s="1"/>
  <c r="C445" i="2" s="1"/>
  <c r="C446" i="2" s="1"/>
  <c r="C447" i="2" s="1"/>
  <c r="C448" i="2" s="1"/>
  <c r="C449" i="2" s="1"/>
  <c r="C450" i="2" s="1"/>
  <c r="C451" i="2" s="1"/>
  <c r="C452" i="2" s="1"/>
  <c r="C453" i="2" s="1"/>
  <c r="C454" i="2" s="1"/>
  <c r="C438" i="2"/>
  <c r="E436" i="2"/>
  <c r="D436" i="2"/>
  <c r="D437" i="2" s="1"/>
  <c r="D438" i="2" s="1"/>
  <c r="D439" i="2" s="1"/>
  <c r="D440" i="2" s="1"/>
  <c r="D441" i="2" s="1"/>
  <c r="D442" i="2" s="1"/>
  <c r="D443" i="2" s="1"/>
  <c r="D444" i="2" s="1"/>
  <c r="D445" i="2" s="1"/>
  <c r="D446" i="2" s="1"/>
  <c r="D447" i="2" s="1"/>
  <c r="D448" i="2" s="1"/>
  <c r="D449" i="2" s="1"/>
  <c r="D450" i="2" s="1"/>
  <c r="D451" i="2" s="1"/>
  <c r="D452" i="2" s="1"/>
  <c r="D453" i="2" s="1"/>
  <c r="D454" i="2" s="1"/>
  <c r="M438" i="2"/>
  <c r="M437" i="2"/>
  <c r="M454" i="2" s="1"/>
  <c r="B440" i="2"/>
  <c r="B441" i="2" s="1"/>
  <c r="B442" i="2" s="1"/>
  <c r="B443" i="2" s="1"/>
  <c r="B444" i="2" s="1"/>
  <c r="B445" i="2" s="1"/>
  <c r="B446" i="2" s="1"/>
  <c r="B447" i="2" s="1"/>
  <c r="B448" i="2" s="1"/>
  <c r="B449" i="2" s="1"/>
  <c r="B450" i="2" s="1"/>
  <c r="B451" i="2" s="1"/>
  <c r="B452" i="2" s="1"/>
  <c r="B453" i="2" s="1"/>
  <c r="B454" i="2" s="1"/>
  <c r="B456" i="2" s="1"/>
  <c r="H456" i="2" l="1"/>
  <c r="J456" i="2"/>
  <c r="C456" i="2"/>
  <c r="B457" i="2"/>
  <c r="B458" i="2" s="1"/>
  <c r="H457" i="2"/>
  <c r="C457" i="2" l="1"/>
  <c r="C458" i="2" s="1"/>
  <c r="D456" i="2"/>
  <c r="E460" i="2"/>
  <c r="B459" i="2"/>
  <c r="B460" i="2"/>
  <c r="D457" i="2" l="1"/>
  <c r="D458" i="2" s="1"/>
  <c r="D459" i="2" s="1"/>
  <c r="D460" i="2" s="1"/>
  <c r="D461" i="2" s="1"/>
  <c r="D462" i="2" s="1"/>
  <c r="D463" i="2" s="1"/>
  <c r="D464" i="2" s="1"/>
  <c r="D465" i="2" s="1"/>
  <c r="D466" i="2" s="1"/>
  <c r="D467" i="2" s="1"/>
  <c r="D468" i="2" s="1"/>
  <c r="D469" i="2" s="1"/>
  <c r="D470" i="2" s="1"/>
  <c r="D471" i="2" s="1"/>
  <c r="D472" i="2" s="1"/>
  <c r="D473" i="2" s="1"/>
  <c r="D474" i="2" s="1"/>
  <c r="D475" i="2" s="1"/>
  <c r="E457" i="2"/>
  <c r="B461" i="2"/>
  <c r="B462" i="2" s="1"/>
  <c r="B463" i="2" s="1"/>
  <c r="B464" i="2" s="1"/>
  <c r="B465" i="2" s="1"/>
  <c r="B466" i="2" s="1"/>
  <c r="B467" i="2" s="1"/>
  <c r="B468" i="2" s="1"/>
  <c r="B469" i="2" s="1"/>
  <c r="B470" i="2" s="1"/>
  <c r="B471" i="2" s="1"/>
  <c r="B472" i="2" s="1"/>
  <c r="B473" i="2" s="1"/>
  <c r="B474" i="2" s="1"/>
  <c r="B475" i="2" s="1"/>
  <c r="B477" i="2" s="1"/>
  <c r="M458" i="2"/>
  <c r="M475" i="2" s="1"/>
  <c r="M459" i="2"/>
  <c r="C459" i="2"/>
  <c r="C460" i="2"/>
  <c r="C461" i="2" s="1"/>
  <c r="C462" i="2" s="1"/>
  <c r="C463" i="2" s="1"/>
  <c r="C464" i="2" s="1"/>
  <c r="C465" i="2" s="1"/>
  <c r="C466" i="2" s="1"/>
  <c r="C467" i="2" s="1"/>
  <c r="C468" i="2" s="1"/>
  <c r="C469" i="2" s="1"/>
  <c r="C470" i="2" s="1"/>
  <c r="C471" i="2" s="1"/>
  <c r="C472" i="2" s="1"/>
  <c r="C473" i="2" s="1"/>
  <c r="C474" i="2" s="1"/>
  <c r="C475" i="2" s="1"/>
  <c r="B478" i="2" l="1"/>
  <c r="B479" i="2" s="1"/>
  <c r="H478" i="2"/>
  <c r="H477" i="2"/>
  <c r="J477" i="2"/>
  <c r="C477" i="2"/>
  <c r="D477" i="2" l="1"/>
  <c r="E481" i="2"/>
  <c r="C478" i="2"/>
  <c r="C479" i="2" s="1"/>
  <c r="B480" i="2"/>
  <c r="B481" i="2"/>
  <c r="M479" i="2" l="1"/>
  <c r="M496" i="2" s="1"/>
  <c r="M480" i="2"/>
  <c r="B482" i="2"/>
  <c r="D478" i="2"/>
  <c r="D479" i="2" s="1"/>
  <c r="D480" i="2" s="1"/>
  <c r="D481" i="2" s="1"/>
  <c r="D482" i="2" s="1"/>
  <c r="D483" i="2" s="1"/>
  <c r="D484" i="2" s="1"/>
  <c r="D485" i="2" s="1"/>
  <c r="D486" i="2" s="1"/>
  <c r="D487" i="2" s="1"/>
  <c r="D488" i="2" s="1"/>
  <c r="D489" i="2" s="1"/>
  <c r="D490" i="2" s="1"/>
  <c r="D491" i="2" s="1"/>
  <c r="D492" i="2" s="1"/>
  <c r="D493" i="2" s="1"/>
  <c r="D494" i="2" s="1"/>
  <c r="D495" i="2" s="1"/>
  <c r="D496" i="2" s="1"/>
  <c r="E478" i="2"/>
  <c r="C480" i="2"/>
  <c r="C481" i="2"/>
  <c r="C482" i="2" s="1"/>
  <c r="C483" i="2" s="1"/>
  <c r="C484" i="2" s="1"/>
  <c r="C485" i="2" s="1"/>
  <c r="C486" i="2" s="1"/>
  <c r="C487" i="2" s="1"/>
  <c r="C488" i="2" s="1"/>
  <c r="C489" i="2" s="1"/>
  <c r="C490" i="2" s="1"/>
  <c r="C491" i="2" s="1"/>
  <c r="C492" i="2" s="1"/>
  <c r="C493" i="2" s="1"/>
  <c r="C494" i="2" s="1"/>
  <c r="C495" i="2" s="1"/>
  <c r="C496" i="2" s="1"/>
  <c r="B483" i="2" l="1"/>
  <c r="B484" i="2" l="1"/>
  <c r="B485" i="2" l="1"/>
  <c r="B486" i="2" l="1"/>
  <c r="B487" i="2" l="1"/>
  <c r="B488" i="2" l="1"/>
  <c r="B489" i="2" l="1"/>
  <c r="B490" i="2" l="1"/>
  <c r="B491" i="2" l="1"/>
  <c r="B492" i="2" s="1"/>
  <c r="B493" i="2" s="1"/>
  <c r="B494" i="2" s="1"/>
  <c r="B495" i="2" s="1"/>
  <c r="B496" i="2" s="1"/>
  <c r="B498" i="2" s="1"/>
  <c r="C498" i="2" l="1"/>
  <c r="B499" i="2"/>
  <c r="B500" i="2" s="1"/>
  <c r="H499" i="2"/>
  <c r="H498" i="2"/>
  <c r="J498" i="2"/>
  <c r="E502" i="2" l="1"/>
  <c r="C499" i="2"/>
  <c r="C500" i="2" s="1"/>
  <c r="D498" i="2"/>
  <c r="B501" i="2"/>
  <c r="B502" i="2"/>
  <c r="C502" i="2" l="1"/>
  <c r="C503" i="2" s="1"/>
  <c r="C504" i="2" s="1"/>
  <c r="C505" i="2" s="1"/>
  <c r="C506" i="2" s="1"/>
  <c r="C507" i="2" s="1"/>
  <c r="C508" i="2" s="1"/>
  <c r="C509" i="2" s="1"/>
  <c r="C510" i="2" s="1"/>
  <c r="C511" i="2" s="1"/>
  <c r="C512" i="2" s="1"/>
  <c r="C513" i="2" s="1"/>
  <c r="C514" i="2" s="1"/>
  <c r="C515" i="2" s="1"/>
  <c r="C516" i="2" s="1"/>
  <c r="C517" i="2" s="1"/>
  <c r="C501" i="2"/>
  <c r="M500" i="2"/>
  <c r="M517" i="2" s="1"/>
  <c r="M501" i="2"/>
  <c r="B503" i="2"/>
  <c r="B504" i="2" s="1"/>
  <c r="B505" i="2" s="1"/>
  <c r="B506" i="2" s="1"/>
  <c r="B507" i="2" s="1"/>
  <c r="B508" i="2" s="1"/>
  <c r="B509" i="2" s="1"/>
  <c r="B510" i="2" s="1"/>
  <c r="B511" i="2" s="1"/>
  <c r="B512" i="2" s="1"/>
  <c r="B513" i="2" s="1"/>
  <c r="B514" i="2" s="1"/>
  <c r="B515" i="2" s="1"/>
  <c r="B516" i="2" s="1"/>
  <c r="B517" i="2" s="1"/>
  <c r="B519" i="2" s="1"/>
  <c r="D499" i="2"/>
  <c r="D500" i="2" s="1"/>
  <c r="D501" i="2" s="1"/>
  <c r="D502" i="2" s="1"/>
  <c r="D503" i="2" s="1"/>
  <c r="D504" i="2" s="1"/>
  <c r="D505" i="2" s="1"/>
  <c r="D506" i="2" s="1"/>
  <c r="D507" i="2" s="1"/>
  <c r="D508" i="2" s="1"/>
  <c r="D509" i="2" s="1"/>
  <c r="D510" i="2" s="1"/>
  <c r="D511" i="2" s="1"/>
  <c r="D512" i="2" s="1"/>
  <c r="D513" i="2" s="1"/>
  <c r="D514" i="2" s="1"/>
  <c r="D515" i="2" s="1"/>
  <c r="D516" i="2" s="1"/>
  <c r="D517" i="2" s="1"/>
  <c r="E499" i="2"/>
  <c r="H519" i="2" l="1"/>
  <c r="B520" i="2"/>
  <c r="B521" i="2" s="1"/>
  <c r="H520" i="2"/>
  <c r="J519" i="2"/>
  <c r="C519" i="2"/>
  <c r="B523" i="2" l="1"/>
  <c r="B522" i="2"/>
  <c r="D519" i="2"/>
  <c r="E523" i="2"/>
  <c r="C520" i="2"/>
  <c r="C521" i="2" s="1"/>
  <c r="E520" i="2" l="1"/>
  <c r="D520" i="2"/>
  <c r="D521" i="2" s="1"/>
  <c r="D522" i="2" s="1"/>
  <c r="D523" i="2" s="1"/>
  <c r="D524" i="2" s="1"/>
  <c r="D525" i="2" s="1"/>
  <c r="D526" i="2" s="1"/>
  <c r="D527" i="2" s="1"/>
  <c r="D528" i="2" s="1"/>
  <c r="D529" i="2" s="1"/>
  <c r="D530" i="2" s="1"/>
  <c r="D531" i="2" s="1"/>
  <c r="D532" i="2" s="1"/>
  <c r="D533" i="2" s="1"/>
  <c r="D534" i="2" s="1"/>
  <c r="D535" i="2" s="1"/>
  <c r="D536" i="2" s="1"/>
  <c r="D537" i="2" s="1"/>
  <c r="D538" i="2" s="1"/>
  <c r="C523" i="2"/>
  <c r="C524" i="2" s="1"/>
  <c r="C525" i="2" s="1"/>
  <c r="C526" i="2" s="1"/>
  <c r="C527" i="2" s="1"/>
  <c r="C528" i="2" s="1"/>
  <c r="C529" i="2" s="1"/>
  <c r="C530" i="2" s="1"/>
  <c r="C531" i="2" s="1"/>
  <c r="C532" i="2" s="1"/>
  <c r="C533" i="2" s="1"/>
  <c r="C534" i="2" s="1"/>
  <c r="C535" i="2" s="1"/>
  <c r="C536" i="2" s="1"/>
  <c r="C537" i="2" s="1"/>
  <c r="C538" i="2" s="1"/>
  <c r="C522" i="2"/>
  <c r="B524" i="2"/>
  <c r="B525" i="2" s="1"/>
  <c r="B526" i="2" s="1"/>
  <c r="B527" i="2" s="1"/>
  <c r="B528" i="2" s="1"/>
  <c r="B529" i="2" s="1"/>
  <c r="B530" i="2" s="1"/>
  <c r="B531" i="2" s="1"/>
  <c r="B532" i="2" s="1"/>
  <c r="B533" i="2" s="1"/>
  <c r="B534" i="2" s="1"/>
  <c r="B535" i="2" s="1"/>
  <c r="B536" i="2" s="1"/>
  <c r="B537" i="2" s="1"/>
  <c r="B538" i="2" s="1"/>
  <c r="B540" i="2" s="1"/>
  <c r="M521" i="2"/>
  <c r="M538" i="2" s="1"/>
  <c r="M522" i="2"/>
  <c r="H540" i="2" l="1"/>
  <c r="C540" i="2"/>
  <c r="J540" i="2"/>
  <c r="H541" i="2"/>
  <c r="B541" i="2"/>
  <c r="B542" i="2" s="1"/>
  <c r="B543" i="2" l="1"/>
  <c r="B544" i="2"/>
  <c r="E544" i="2"/>
  <c r="D540" i="2"/>
  <c r="C541" i="2"/>
  <c r="C542" i="2" s="1"/>
  <c r="D541" i="2" l="1"/>
  <c r="D542" i="2" s="1"/>
  <c r="D543" i="2" s="1"/>
  <c r="D544" i="2" s="1"/>
  <c r="D545" i="2" s="1"/>
  <c r="D546" i="2" s="1"/>
  <c r="D547" i="2" s="1"/>
  <c r="D548" i="2" s="1"/>
  <c r="D549" i="2" s="1"/>
  <c r="D550" i="2" s="1"/>
  <c r="D551" i="2" s="1"/>
  <c r="D552" i="2" s="1"/>
  <c r="D553" i="2" s="1"/>
  <c r="D554" i="2" s="1"/>
  <c r="D555" i="2" s="1"/>
  <c r="D556" i="2" s="1"/>
  <c r="D557" i="2" s="1"/>
  <c r="D558" i="2" s="1"/>
  <c r="D559" i="2" s="1"/>
  <c r="E541" i="2"/>
  <c r="B545" i="2"/>
  <c r="B546" i="2" s="1"/>
  <c r="B547" i="2" s="1"/>
  <c r="B548" i="2" s="1"/>
  <c r="B549" i="2" s="1"/>
  <c r="B550" i="2" s="1"/>
  <c r="B551" i="2" s="1"/>
  <c r="B552" i="2" s="1"/>
  <c r="B553" i="2" s="1"/>
  <c r="B554" i="2" s="1"/>
  <c r="B555" i="2" s="1"/>
  <c r="B556" i="2" s="1"/>
  <c r="B557" i="2" s="1"/>
  <c r="B558" i="2" s="1"/>
  <c r="B559" i="2" s="1"/>
  <c r="B561" i="2" s="1"/>
  <c r="M543" i="2"/>
  <c r="M542" i="2"/>
  <c r="M559" i="2" s="1"/>
  <c r="C544" i="2"/>
  <c r="C545" i="2" s="1"/>
  <c r="C546" i="2" s="1"/>
  <c r="C547" i="2" s="1"/>
  <c r="C548" i="2" s="1"/>
  <c r="C549" i="2" s="1"/>
  <c r="C550" i="2" s="1"/>
  <c r="C551" i="2" s="1"/>
  <c r="C552" i="2" s="1"/>
  <c r="C553" i="2" s="1"/>
  <c r="C554" i="2" s="1"/>
  <c r="C555" i="2" s="1"/>
  <c r="C556" i="2" s="1"/>
  <c r="C557" i="2" s="1"/>
  <c r="C558" i="2" s="1"/>
  <c r="C559" i="2" s="1"/>
  <c r="C543" i="2"/>
  <c r="C561" i="2" l="1"/>
  <c r="H562" i="2"/>
  <c r="B562" i="2"/>
  <c r="B563" i="2" s="1"/>
  <c r="J561" i="2"/>
  <c r="H561" i="2"/>
  <c r="B564" i="2" l="1"/>
  <c r="B565" i="2"/>
  <c r="C562" i="2"/>
  <c r="C563" i="2" s="1"/>
  <c r="D561" i="2"/>
  <c r="E565" i="2"/>
  <c r="D562" i="2" l="1"/>
  <c r="D563" i="2" s="1"/>
  <c r="D564" i="2" s="1"/>
  <c r="D565" i="2" s="1"/>
  <c r="D566" i="2" s="1"/>
  <c r="D567" i="2" s="1"/>
  <c r="D568" i="2" s="1"/>
  <c r="D569" i="2" s="1"/>
  <c r="D570" i="2" s="1"/>
  <c r="D571" i="2" s="1"/>
  <c r="D572" i="2" s="1"/>
  <c r="D573" i="2" s="1"/>
  <c r="D574" i="2" s="1"/>
  <c r="D575" i="2" s="1"/>
  <c r="D576" i="2" s="1"/>
  <c r="D577" i="2" s="1"/>
  <c r="D578" i="2" s="1"/>
  <c r="D579" i="2" s="1"/>
  <c r="D580" i="2" s="1"/>
  <c r="E562" i="2"/>
  <c r="C564" i="2"/>
  <c r="C565" i="2"/>
  <c r="C566" i="2" s="1"/>
  <c r="C567" i="2" s="1"/>
  <c r="C568" i="2" s="1"/>
  <c r="C569" i="2" s="1"/>
  <c r="C570" i="2" s="1"/>
  <c r="C571" i="2" s="1"/>
  <c r="C572" i="2" s="1"/>
  <c r="C573" i="2" s="1"/>
  <c r="C574" i="2" s="1"/>
  <c r="C575" i="2" s="1"/>
  <c r="C576" i="2" s="1"/>
  <c r="C577" i="2" s="1"/>
  <c r="C578" i="2" s="1"/>
  <c r="C579" i="2" s="1"/>
  <c r="C580" i="2" s="1"/>
  <c r="B566" i="2"/>
  <c r="B567" i="2" s="1"/>
  <c r="B568" i="2" s="1"/>
  <c r="B569" i="2" s="1"/>
  <c r="B570" i="2" s="1"/>
  <c r="B571" i="2" s="1"/>
  <c r="B572" i="2" s="1"/>
  <c r="B573" i="2" s="1"/>
  <c r="B574" i="2" s="1"/>
  <c r="B575" i="2" s="1"/>
  <c r="B576" i="2" s="1"/>
  <c r="B577" i="2" s="1"/>
  <c r="B578" i="2" s="1"/>
  <c r="B579" i="2" s="1"/>
  <c r="B580" i="2" s="1"/>
  <c r="B582" i="2" s="1"/>
  <c r="M563" i="2"/>
  <c r="M580" i="2" s="1"/>
  <c r="M564" i="2"/>
  <c r="H583" i="2" l="1"/>
  <c r="H582" i="2"/>
  <c r="C582" i="2"/>
  <c r="J582" i="2"/>
  <c r="B583" i="2"/>
  <c r="B584" i="2" s="1"/>
  <c r="B585" i="2" l="1"/>
  <c r="B586" i="2"/>
  <c r="D582" i="2"/>
  <c r="E586" i="2"/>
  <c r="C583" i="2"/>
  <c r="C584" i="2" s="1"/>
  <c r="D583" i="2" l="1"/>
  <c r="D584" i="2" s="1"/>
  <c r="D585" i="2" s="1"/>
  <c r="D586" i="2" s="1"/>
  <c r="D587" i="2" s="1"/>
  <c r="D588" i="2" s="1"/>
  <c r="D589" i="2" s="1"/>
  <c r="D590" i="2" s="1"/>
  <c r="D591" i="2" s="1"/>
  <c r="D592" i="2" s="1"/>
  <c r="D593" i="2" s="1"/>
  <c r="D594" i="2" s="1"/>
  <c r="D595" i="2" s="1"/>
  <c r="D596" i="2" s="1"/>
  <c r="D597" i="2" s="1"/>
  <c r="D598" i="2" s="1"/>
  <c r="D599" i="2" s="1"/>
  <c r="D600" i="2" s="1"/>
  <c r="D601" i="2" s="1"/>
  <c r="E583" i="2"/>
  <c r="B587" i="2"/>
  <c r="B588" i="2" s="1"/>
  <c r="B589" i="2" s="1"/>
  <c r="B590" i="2" s="1"/>
  <c r="B591" i="2" s="1"/>
  <c r="B592" i="2" s="1"/>
  <c r="B593" i="2" s="1"/>
  <c r="B594" i="2" s="1"/>
  <c r="B595" i="2" s="1"/>
  <c r="B596" i="2" s="1"/>
  <c r="B597" i="2" s="1"/>
  <c r="B598" i="2" s="1"/>
  <c r="B599" i="2" s="1"/>
  <c r="B600" i="2" s="1"/>
  <c r="B601" i="2" s="1"/>
  <c r="B603" i="2" s="1"/>
  <c r="M584" i="2"/>
  <c r="M601" i="2" s="1"/>
  <c r="M585" i="2"/>
  <c r="C586" i="2"/>
  <c r="C587" i="2" s="1"/>
  <c r="C588" i="2" s="1"/>
  <c r="C589" i="2" s="1"/>
  <c r="C590" i="2" s="1"/>
  <c r="C591" i="2" s="1"/>
  <c r="C592" i="2" s="1"/>
  <c r="C593" i="2" s="1"/>
  <c r="C594" i="2" s="1"/>
  <c r="C595" i="2" s="1"/>
  <c r="C596" i="2" s="1"/>
  <c r="C597" i="2" s="1"/>
  <c r="C598" i="2" s="1"/>
  <c r="C599" i="2" s="1"/>
  <c r="C600" i="2" s="1"/>
  <c r="C601" i="2" s="1"/>
  <c r="C585" i="2"/>
  <c r="B604" i="2" l="1"/>
  <c r="B605" i="2" s="1"/>
  <c r="H603" i="2"/>
  <c r="J603" i="2"/>
  <c r="H604" i="2"/>
  <c r="C603" i="2"/>
  <c r="E607" i="2" l="1"/>
  <c r="C604" i="2"/>
  <c r="C605" i="2" s="1"/>
  <c r="D603" i="2"/>
  <c r="B607" i="2"/>
  <c r="B606" i="2"/>
  <c r="B608" i="2" l="1"/>
  <c r="B609" i="2" s="1"/>
  <c r="B610" i="2" s="1"/>
  <c r="B611" i="2" s="1"/>
  <c r="B612" i="2" s="1"/>
  <c r="B613" i="2" s="1"/>
  <c r="B614" i="2" s="1"/>
  <c r="B615" i="2" s="1"/>
  <c r="B616" i="2" s="1"/>
  <c r="B617" i="2" s="1"/>
  <c r="B618" i="2" s="1"/>
  <c r="B619" i="2" s="1"/>
  <c r="B620" i="2" s="1"/>
  <c r="B621" i="2" s="1"/>
  <c r="B622" i="2" s="1"/>
  <c r="B624" i="2" s="1"/>
  <c r="M605" i="2"/>
  <c r="M622" i="2" s="1"/>
  <c r="M606" i="2"/>
  <c r="E604" i="2"/>
  <c r="D604" i="2"/>
  <c r="D605" i="2" s="1"/>
  <c r="D606" i="2" s="1"/>
  <c r="D607" i="2" s="1"/>
  <c r="D608" i="2" s="1"/>
  <c r="D609" i="2" s="1"/>
  <c r="D610" i="2" s="1"/>
  <c r="D611" i="2" s="1"/>
  <c r="D612" i="2" s="1"/>
  <c r="D613" i="2" s="1"/>
  <c r="D614" i="2" s="1"/>
  <c r="D615" i="2" s="1"/>
  <c r="D616" i="2" s="1"/>
  <c r="D617" i="2" s="1"/>
  <c r="D618" i="2" s="1"/>
  <c r="D619" i="2" s="1"/>
  <c r="D620" i="2" s="1"/>
  <c r="D621" i="2" s="1"/>
  <c r="D622" i="2" s="1"/>
  <c r="C606" i="2"/>
  <c r="C607" i="2"/>
  <c r="C608" i="2" s="1"/>
  <c r="C609" i="2" s="1"/>
  <c r="C610" i="2" s="1"/>
  <c r="C611" i="2" s="1"/>
  <c r="C612" i="2" s="1"/>
  <c r="C613" i="2" s="1"/>
  <c r="C614" i="2" s="1"/>
  <c r="C615" i="2" s="1"/>
  <c r="C616" i="2" s="1"/>
  <c r="C617" i="2" s="1"/>
  <c r="C618" i="2" s="1"/>
  <c r="C619" i="2" s="1"/>
  <c r="C620" i="2" s="1"/>
  <c r="C621" i="2" s="1"/>
  <c r="C622" i="2" s="1"/>
  <c r="B625" i="2" l="1"/>
  <c r="B626" i="2" s="1"/>
  <c r="H624" i="2"/>
  <c r="C624" i="2"/>
  <c r="J624" i="2"/>
  <c r="H625" i="2"/>
  <c r="C625" i="2" l="1"/>
  <c r="C626" i="2" s="1"/>
  <c r="D624" i="2"/>
  <c r="E628" i="2"/>
  <c r="B628" i="2"/>
  <c r="B627" i="2"/>
  <c r="B629" i="2" l="1"/>
  <c r="B630" i="2" s="1"/>
  <c r="B631" i="2" s="1"/>
  <c r="B632" i="2" s="1"/>
  <c r="B633" i="2" s="1"/>
  <c r="B634" i="2" s="1"/>
  <c r="B635" i="2" s="1"/>
  <c r="B636" i="2" s="1"/>
  <c r="B637" i="2" s="1"/>
  <c r="B638" i="2" s="1"/>
  <c r="B639" i="2" s="1"/>
  <c r="B640" i="2" s="1"/>
  <c r="B641" i="2" s="1"/>
  <c r="B642" i="2" s="1"/>
  <c r="B643" i="2" s="1"/>
  <c r="B645" i="2" s="1"/>
  <c r="M626" i="2"/>
  <c r="M643" i="2" s="1"/>
  <c r="M627" i="2"/>
  <c r="D625" i="2"/>
  <c r="D626" i="2" s="1"/>
  <c r="D627" i="2" s="1"/>
  <c r="D628" i="2" s="1"/>
  <c r="D629" i="2" s="1"/>
  <c r="D630" i="2" s="1"/>
  <c r="D631" i="2" s="1"/>
  <c r="D632" i="2" s="1"/>
  <c r="D633" i="2" s="1"/>
  <c r="D634" i="2" s="1"/>
  <c r="D635" i="2" s="1"/>
  <c r="D636" i="2" s="1"/>
  <c r="D637" i="2" s="1"/>
  <c r="D638" i="2" s="1"/>
  <c r="D639" i="2" s="1"/>
  <c r="D640" i="2" s="1"/>
  <c r="D641" i="2" s="1"/>
  <c r="D642" i="2" s="1"/>
  <c r="D643" i="2" s="1"/>
  <c r="E625" i="2"/>
  <c r="C628" i="2"/>
  <c r="C629" i="2" s="1"/>
  <c r="C630" i="2" s="1"/>
  <c r="C631" i="2" s="1"/>
  <c r="C632" i="2" s="1"/>
  <c r="C633" i="2" s="1"/>
  <c r="C634" i="2" s="1"/>
  <c r="C635" i="2" s="1"/>
  <c r="C636" i="2" s="1"/>
  <c r="C637" i="2" s="1"/>
  <c r="C638" i="2" s="1"/>
  <c r="C639" i="2" s="1"/>
  <c r="C640" i="2" s="1"/>
  <c r="C641" i="2" s="1"/>
  <c r="C642" i="2" s="1"/>
  <c r="C643" i="2" s="1"/>
  <c r="C627" i="2"/>
  <c r="B646" i="2" l="1"/>
  <c r="B647" i="2" s="1"/>
  <c r="H645" i="2"/>
  <c r="H646" i="2"/>
  <c r="J645" i="2"/>
  <c r="C645" i="2"/>
  <c r="C646" i="2" l="1"/>
  <c r="C647" i="2" s="1"/>
  <c r="D645" i="2"/>
  <c r="E649" i="2"/>
  <c r="B648" i="2"/>
  <c r="B649" i="2"/>
  <c r="E646" i="2" l="1"/>
  <c r="D646" i="2"/>
  <c r="D647" i="2" s="1"/>
  <c r="D648" i="2" s="1"/>
  <c r="D649" i="2" s="1"/>
  <c r="D650" i="2" s="1"/>
  <c r="D651" i="2" s="1"/>
  <c r="D652" i="2" s="1"/>
  <c r="D653" i="2" s="1"/>
  <c r="D654" i="2" s="1"/>
  <c r="D655" i="2" s="1"/>
  <c r="D656" i="2" s="1"/>
  <c r="D657" i="2" s="1"/>
  <c r="D658" i="2" s="1"/>
  <c r="D659" i="2" s="1"/>
  <c r="D660" i="2" s="1"/>
  <c r="D661" i="2" s="1"/>
  <c r="D662" i="2" s="1"/>
  <c r="D663" i="2" s="1"/>
  <c r="D664" i="2" s="1"/>
  <c r="M648" i="2"/>
  <c r="B650" i="2"/>
  <c r="B651" i="2" s="1"/>
  <c r="B652" i="2" s="1"/>
  <c r="B653" i="2" s="1"/>
  <c r="B654" i="2" s="1"/>
  <c r="B655" i="2" s="1"/>
  <c r="B656" i="2" s="1"/>
  <c r="B657" i="2" s="1"/>
  <c r="B658" i="2" s="1"/>
  <c r="B659" i="2" s="1"/>
  <c r="B660" i="2" s="1"/>
  <c r="B661" i="2" s="1"/>
  <c r="B662" i="2" s="1"/>
  <c r="B663" i="2" s="1"/>
  <c r="B664" i="2" s="1"/>
  <c r="B666" i="2" s="1"/>
  <c r="M647" i="2"/>
  <c r="M664" i="2" s="1"/>
  <c r="C648" i="2"/>
  <c r="C649" i="2"/>
  <c r="C650" i="2" s="1"/>
  <c r="C651" i="2" s="1"/>
  <c r="C652" i="2" s="1"/>
  <c r="C653" i="2" s="1"/>
  <c r="C654" i="2" s="1"/>
  <c r="C655" i="2" s="1"/>
  <c r="C656" i="2" s="1"/>
  <c r="C657" i="2" s="1"/>
  <c r="C658" i="2" s="1"/>
  <c r="C659" i="2" s="1"/>
  <c r="C660" i="2" s="1"/>
  <c r="C661" i="2" s="1"/>
  <c r="C662" i="2" s="1"/>
  <c r="C663" i="2" s="1"/>
  <c r="C664" i="2" s="1"/>
  <c r="B667" i="2" l="1"/>
  <c r="B668" i="2" s="1"/>
  <c r="C666" i="2"/>
  <c r="H666" i="2"/>
  <c r="H667" i="2"/>
  <c r="J666" i="2"/>
  <c r="C667" i="2" l="1"/>
  <c r="C668" i="2" s="1"/>
  <c r="E670" i="2"/>
  <c r="D666" i="2"/>
  <c r="B669" i="2"/>
  <c r="B670" i="2"/>
  <c r="D667" i="2" l="1"/>
  <c r="D668" i="2" s="1"/>
  <c r="D669" i="2" s="1"/>
  <c r="D670" i="2" s="1"/>
  <c r="D671" i="2" s="1"/>
  <c r="D672" i="2" s="1"/>
  <c r="D673" i="2" s="1"/>
  <c r="D674" i="2" s="1"/>
  <c r="D675" i="2" s="1"/>
  <c r="D676" i="2" s="1"/>
  <c r="D677" i="2" s="1"/>
  <c r="D678" i="2" s="1"/>
  <c r="D679" i="2" s="1"/>
  <c r="D680" i="2" s="1"/>
  <c r="D681" i="2" s="1"/>
  <c r="D682" i="2" s="1"/>
  <c r="D683" i="2" s="1"/>
  <c r="D684" i="2" s="1"/>
  <c r="D685" i="2" s="1"/>
  <c r="E667" i="2"/>
  <c r="M668" i="2"/>
  <c r="M685" i="2" s="1"/>
  <c r="M669" i="2"/>
  <c r="B671" i="2"/>
  <c r="B672" i="2" s="1"/>
  <c r="B673" i="2" s="1"/>
  <c r="B674" i="2" s="1"/>
  <c r="B675" i="2" s="1"/>
  <c r="B676" i="2" s="1"/>
  <c r="B677" i="2" s="1"/>
  <c r="B678" i="2" s="1"/>
  <c r="B679" i="2" s="1"/>
  <c r="B680" i="2" s="1"/>
  <c r="B681" i="2" s="1"/>
  <c r="B682" i="2" s="1"/>
  <c r="B683" i="2" s="1"/>
  <c r="B684" i="2" s="1"/>
  <c r="B685" i="2" s="1"/>
  <c r="B687" i="2" s="1"/>
  <c r="C669" i="2"/>
  <c r="C670" i="2"/>
  <c r="C671" i="2" s="1"/>
  <c r="C672" i="2" s="1"/>
  <c r="C673" i="2" s="1"/>
  <c r="C674" i="2" s="1"/>
  <c r="C675" i="2" s="1"/>
  <c r="C676" i="2" s="1"/>
  <c r="C677" i="2" s="1"/>
  <c r="C678" i="2" s="1"/>
  <c r="C679" i="2" s="1"/>
  <c r="C680" i="2" s="1"/>
  <c r="C681" i="2" s="1"/>
  <c r="C682" i="2" s="1"/>
  <c r="C683" i="2" s="1"/>
  <c r="C684" i="2" s="1"/>
  <c r="C685" i="2" s="1"/>
  <c r="H688" i="2" l="1"/>
  <c r="C687" i="2"/>
  <c r="J687" i="2"/>
  <c r="H687" i="2"/>
  <c r="B688" i="2"/>
  <c r="B689" i="2" s="1"/>
  <c r="C688" i="2" l="1"/>
  <c r="C689" i="2" s="1"/>
  <c r="D687" i="2"/>
  <c r="E691" i="2"/>
  <c r="B690" i="2"/>
  <c r="B691" i="2"/>
  <c r="D688" i="2" l="1"/>
  <c r="D689" i="2" s="1"/>
  <c r="D690" i="2" s="1"/>
  <c r="D691" i="2" s="1"/>
  <c r="D692" i="2" s="1"/>
  <c r="D693" i="2" s="1"/>
  <c r="D694" i="2" s="1"/>
  <c r="D695" i="2" s="1"/>
  <c r="D696" i="2" s="1"/>
  <c r="D697" i="2" s="1"/>
  <c r="D698" i="2" s="1"/>
  <c r="D699" i="2" s="1"/>
  <c r="D700" i="2" s="1"/>
  <c r="D701" i="2" s="1"/>
  <c r="D702" i="2" s="1"/>
  <c r="D703" i="2" s="1"/>
  <c r="D704" i="2" s="1"/>
  <c r="D705" i="2" s="1"/>
  <c r="D706" i="2" s="1"/>
  <c r="E688" i="2"/>
  <c r="M689" i="2"/>
  <c r="M706" i="2" s="1"/>
  <c r="B692" i="2"/>
  <c r="B693" i="2" s="1"/>
  <c r="B694" i="2" s="1"/>
  <c r="B695" i="2" s="1"/>
  <c r="B696" i="2" s="1"/>
  <c r="B697" i="2" s="1"/>
  <c r="B698" i="2" s="1"/>
  <c r="B699" i="2" s="1"/>
  <c r="B700" i="2" s="1"/>
  <c r="B701" i="2" s="1"/>
  <c r="B702" i="2" s="1"/>
  <c r="B703" i="2" s="1"/>
  <c r="B704" i="2" s="1"/>
  <c r="B705" i="2" s="1"/>
  <c r="B706" i="2" s="1"/>
  <c r="B708" i="2" s="1"/>
  <c r="M690" i="2"/>
  <c r="C691" i="2"/>
  <c r="C692" i="2" s="1"/>
  <c r="C693" i="2" s="1"/>
  <c r="C694" i="2" s="1"/>
  <c r="C695" i="2" s="1"/>
  <c r="C696" i="2" s="1"/>
  <c r="C697" i="2" s="1"/>
  <c r="C698" i="2" s="1"/>
  <c r="C699" i="2" s="1"/>
  <c r="C700" i="2" s="1"/>
  <c r="C701" i="2" s="1"/>
  <c r="C702" i="2" s="1"/>
  <c r="C703" i="2" s="1"/>
  <c r="C704" i="2" s="1"/>
  <c r="C705" i="2" s="1"/>
  <c r="C706" i="2" s="1"/>
  <c r="C690" i="2"/>
  <c r="B709" i="2" l="1"/>
  <c r="B710" i="2" s="1"/>
  <c r="H708" i="2"/>
  <c r="H709" i="2"/>
  <c r="C708" i="2"/>
  <c r="J708" i="2"/>
  <c r="D708" i="2" l="1"/>
  <c r="E712" i="2"/>
  <c r="C709" i="2"/>
  <c r="C710" i="2" s="1"/>
  <c r="B711" i="2"/>
  <c r="B712" i="2"/>
  <c r="C712" i="2" l="1"/>
  <c r="C713" i="2" s="1"/>
  <c r="C714" i="2" s="1"/>
  <c r="C715" i="2" s="1"/>
  <c r="C716" i="2" s="1"/>
  <c r="C717" i="2" s="1"/>
  <c r="C718" i="2" s="1"/>
  <c r="C719" i="2" s="1"/>
  <c r="C720" i="2" s="1"/>
  <c r="C721" i="2" s="1"/>
  <c r="C722" i="2" s="1"/>
  <c r="C723" i="2" s="1"/>
  <c r="C724" i="2" s="1"/>
  <c r="C725" i="2" s="1"/>
  <c r="C726" i="2" s="1"/>
  <c r="C727" i="2" s="1"/>
  <c r="C711" i="2"/>
  <c r="M711" i="2"/>
  <c r="B713" i="2"/>
  <c r="B714" i="2" s="1"/>
  <c r="B715" i="2" s="1"/>
  <c r="B716" i="2" s="1"/>
  <c r="B717" i="2" s="1"/>
  <c r="B718" i="2" s="1"/>
  <c r="B719" i="2" s="1"/>
  <c r="B720" i="2" s="1"/>
  <c r="B721" i="2" s="1"/>
  <c r="B722" i="2" s="1"/>
  <c r="B723" i="2" s="1"/>
  <c r="B724" i="2" s="1"/>
  <c r="B725" i="2" s="1"/>
  <c r="B726" i="2" s="1"/>
  <c r="B727" i="2" s="1"/>
  <c r="B729" i="2" s="1"/>
  <c r="M710" i="2"/>
  <c r="M727" i="2" s="1"/>
  <c r="E709" i="2"/>
  <c r="D709" i="2"/>
  <c r="D710" i="2" s="1"/>
  <c r="D711" i="2" s="1"/>
  <c r="D712" i="2" s="1"/>
  <c r="D713" i="2" s="1"/>
  <c r="D714" i="2" s="1"/>
  <c r="D715" i="2" s="1"/>
  <c r="D716" i="2" s="1"/>
  <c r="D717" i="2" s="1"/>
  <c r="D718" i="2" s="1"/>
  <c r="D719" i="2" s="1"/>
  <c r="D720" i="2" s="1"/>
  <c r="D721" i="2" s="1"/>
  <c r="D722" i="2" s="1"/>
  <c r="D723" i="2" s="1"/>
  <c r="D724" i="2" s="1"/>
  <c r="D725" i="2" s="1"/>
  <c r="D726" i="2" s="1"/>
  <c r="D727" i="2" s="1"/>
  <c r="J729" i="2" l="1"/>
  <c r="B730" i="2"/>
  <c r="B731" i="2" s="1"/>
  <c r="H730" i="2"/>
  <c r="H729" i="2"/>
  <c r="C729" i="2"/>
  <c r="B732" i="2" l="1"/>
  <c r="B733" i="2"/>
  <c r="D729" i="2"/>
  <c r="E733" i="2"/>
  <c r="C730" i="2"/>
  <c r="C731" i="2" s="1"/>
  <c r="D730" i="2" l="1"/>
  <c r="D731" i="2" s="1"/>
  <c r="D732" i="2" s="1"/>
  <c r="D733" i="2" s="1"/>
  <c r="D734" i="2" s="1"/>
  <c r="D735" i="2" s="1"/>
  <c r="D736" i="2" s="1"/>
  <c r="D737" i="2" s="1"/>
  <c r="D738" i="2" s="1"/>
  <c r="D739" i="2" s="1"/>
  <c r="D740" i="2" s="1"/>
  <c r="D741" i="2" s="1"/>
  <c r="D742" i="2" s="1"/>
  <c r="D743" i="2" s="1"/>
  <c r="D744" i="2" s="1"/>
  <c r="D745" i="2" s="1"/>
  <c r="D746" i="2" s="1"/>
  <c r="D747" i="2" s="1"/>
  <c r="D748" i="2" s="1"/>
  <c r="E730" i="2"/>
  <c r="M731" i="2"/>
  <c r="M748" i="2" s="1"/>
  <c r="M732" i="2"/>
  <c r="B734" i="2"/>
  <c r="B735" i="2" s="1"/>
  <c r="B736" i="2" s="1"/>
  <c r="B737" i="2" s="1"/>
  <c r="B738" i="2" s="1"/>
  <c r="B739" i="2" s="1"/>
  <c r="B740" i="2" s="1"/>
  <c r="B741" i="2" s="1"/>
  <c r="B742" i="2" s="1"/>
  <c r="B743" i="2" s="1"/>
  <c r="B744" i="2" s="1"/>
  <c r="B745" i="2" s="1"/>
  <c r="B746" i="2" s="1"/>
  <c r="B747" i="2" s="1"/>
  <c r="B748" i="2" s="1"/>
  <c r="B750" i="2" s="1"/>
  <c r="C732" i="2"/>
  <c r="C733" i="2"/>
  <c r="C734" i="2" s="1"/>
  <c r="C735" i="2" s="1"/>
  <c r="C736" i="2" s="1"/>
  <c r="C737" i="2" s="1"/>
  <c r="C738" i="2" s="1"/>
  <c r="C739" i="2" s="1"/>
  <c r="C740" i="2" s="1"/>
  <c r="C741" i="2" s="1"/>
  <c r="C742" i="2" s="1"/>
  <c r="C743" i="2" s="1"/>
  <c r="C744" i="2" s="1"/>
  <c r="C745" i="2" s="1"/>
  <c r="C746" i="2" s="1"/>
  <c r="C747" i="2" s="1"/>
  <c r="C748" i="2" s="1"/>
  <c r="C750" i="2" l="1"/>
  <c r="J750" i="2"/>
  <c r="B751" i="2"/>
  <c r="B752" i="2" s="1"/>
  <c r="H751" i="2"/>
  <c r="H750" i="2"/>
  <c r="B753" i="2" l="1"/>
  <c r="B754" i="2"/>
  <c r="C751" i="2"/>
  <c r="C752" i="2" s="1"/>
  <c r="E754" i="2"/>
  <c r="D750" i="2"/>
  <c r="C753" i="2" l="1"/>
  <c r="C754" i="2"/>
  <c r="C755" i="2" s="1"/>
  <c r="C756" i="2" s="1"/>
  <c r="C757" i="2" s="1"/>
  <c r="C758" i="2" s="1"/>
  <c r="C759" i="2" s="1"/>
  <c r="C760" i="2" s="1"/>
  <c r="C761" i="2" s="1"/>
  <c r="C762" i="2" s="1"/>
  <c r="C763" i="2" s="1"/>
  <c r="C764" i="2" s="1"/>
  <c r="C765" i="2" s="1"/>
  <c r="C766" i="2" s="1"/>
  <c r="C767" i="2" s="1"/>
  <c r="C768" i="2" s="1"/>
  <c r="C769" i="2" s="1"/>
  <c r="M752" i="2"/>
  <c r="M769" i="2" s="1"/>
  <c r="M753" i="2"/>
  <c r="B755" i="2"/>
  <c r="B756" i="2" s="1"/>
  <c r="B757" i="2" s="1"/>
  <c r="B758" i="2" s="1"/>
  <c r="B759" i="2" s="1"/>
  <c r="B760" i="2" s="1"/>
  <c r="B761" i="2" s="1"/>
  <c r="B762" i="2" s="1"/>
  <c r="B763" i="2" s="1"/>
  <c r="B764" i="2" s="1"/>
  <c r="B765" i="2" s="1"/>
  <c r="B766" i="2" s="1"/>
  <c r="B767" i="2" s="1"/>
  <c r="B768" i="2" s="1"/>
  <c r="B769" i="2" s="1"/>
  <c r="B771" i="2" s="1"/>
  <c r="E751" i="2"/>
  <c r="D751" i="2"/>
  <c r="D752" i="2" s="1"/>
  <c r="D753" i="2" s="1"/>
  <c r="D754" i="2" s="1"/>
  <c r="D755" i="2" s="1"/>
  <c r="D756" i="2" s="1"/>
  <c r="D757" i="2" s="1"/>
  <c r="D758" i="2" s="1"/>
  <c r="D759" i="2" s="1"/>
  <c r="D760" i="2" s="1"/>
  <c r="D761" i="2" s="1"/>
  <c r="D762" i="2" s="1"/>
  <c r="D763" i="2" s="1"/>
  <c r="D764" i="2" s="1"/>
  <c r="D765" i="2" s="1"/>
  <c r="D766" i="2" s="1"/>
  <c r="D767" i="2" s="1"/>
  <c r="D768" i="2" s="1"/>
  <c r="D769" i="2" s="1"/>
  <c r="J771" i="2" l="1"/>
  <c r="H771" i="2"/>
  <c r="C771" i="2"/>
  <c r="B772" i="2"/>
  <c r="B773" i="2" s="1"/>
  <c r="H772" i="2"/>
  <c r="B774" i="2" l="1"/>
  <c r="B775" i="2"/>
  <c r="E775" i="2"/>
  <c r="C772" i="2"/>
  <c r="C773" i="2" s="1"/>
  <c r="D771" i="2"/>
  <c r="C775" i="2" l="1"/>
  <c r="C776" i="2" s="1"/>
  <c r="C777" i="2" s="1"/>
  <c r="C778" i="2" s="1"/>
  <c r="C779" i="2" s="1"/>
  <c r="C780" i="2" s="1"/>
  <c r="C781" i="2" s="1"/>
  <c r="C782" i="2" s="1"/>
  <c r="C783" i="2" s="1"/>
  <c r="C784" i="2" s="1"/>
  <c r="C785" i="2" s="1"/>
  <c r="C786" i="2" s="1"/>
  <c r="C787" i="2" s="1"/>
  <c r="C788" i="2" s="1"/>
  <c r="C789" i="2" s="1"/>
  <c r="C790" i="2" s="1"/>
  <c r="C774" i="2"/>
  <c r="M773" i="2"/>
  <c r="M790" i="2" s="1"/>
  <c r="B776" i="2"/>
  <c r="B777" i="2" s="1"/>
  <c r="B778" i="2" s="1"/>
  <c r="B779" i="2" s="1"/>
  <c r="B780" i="2" s="1"/>
  <c r="B781" i="2" s="1"/>
  <c r="B782" i="2" s="1"/>
  <c r="B783" i="2" s="1"/>
  <c r="B784" i="2" s="1"/>
  <c r="B785" i="2" s="1"/>
  <c r="B786" i="2" s="1"/>
  <c r="B787" i="2" s="1"/>
  <c r="B788" i="2" s="1"/>
  <c r="B789" i="2" s="1"/>
  <c r="B790" i="2" s="1"/>
  <c r="B792" i="2" s="1"/>
  <c r="M774" i="2"/>
  <c r="D772" i="2"/>
  <c r="D773" i="2" s="1"/>
  <c r="D774" i="2" s="1"/>
  <c r="D775" i="2" s="1"/>
  <c r="D776" i="2" s="1"/>
  <c r="D777" i="2" s="1"/>
  <c r="D778" i="2" s="1"/>
  <c r="D779" i="2" s="1"/>
  <c r="D780" i="2" s="1"/>
  <c r="D781" i="2" s="1"/>
  <c r="D782" i="2" s="1"/>
  <c r="D783" i="2" s="1"/>
  <c r="D784" i="2" s="1"/>
  <c r="D785" i="2" s="1"/>
  <c r="D786" i="2" s="1"/>
  <c r="D787" i="2" s="1"/>
  <c r="D788" i="2" s="1"/>
  <c r="D789" i="2" s="1"/>
  <c r="D790" i="2" s="1"/>
  <c r="E772" i="2"/>
  <c r="J792" i="2" l="1"/>
  <c r="C792" i="2"/>
  <c r="B793" i="2"/>
  <c r="B794" i="2" s="1"/>
  <c r="H792" i="2"/>
  <c r="H793" i="2"/>
  <c r="B795" i="2" l="1"/>
  <c r="B796" i="2"/>
  <c r="C793" i="2"/>
  <c r="C794" i="2" s="1"/>
  <c r="E796" i="2"/>
  <c r="D792" i="2"/>
  <c r="C795" i="2" l="1"/>
  <c r="C796" i="2"/>
  <c r="C797" i="2" s="1"/>
  <c r="C798" i="2" s="1"/>
  <c r="C799" i="2" s="1"/>
  <c r="C800" i="2" s="1"/>
  <c r="C801" i="2" s="1"/>
  <c r="C802" i="2" s="1"/>
  <c r="C803" i="2" s="1"/>
  <c r="C804" i="2" s="1"/>
  <c r="C805" i="2" s="1"/>
  <c r="C806" i="2" s="1"/>
  <c r="C807" i="2" s="1"/>
  <c r="C808" i="2" s="1"/>
  <c r="C809" i="2" s="1"/>
  <c r="C810" i="2" s="1"/>
  <c r="C811" i="2" s="1"/>
  <c r="B797" i="2"/>
  <c r="B798" i="2" s="1"/>
  <c r="B799" i="2" s="1"/>
  <c r="B800" i="2" s="1"/>
  <c r="B801" i="2" s="1"/>
  <c r="B802" i="2" s="1"/>
  <c r="B803" i="2" s="1"/>
  <c r="B804" i="2" s="1"/>
  <c r="B805" i="2" s="1"/>
  <c r="B806" i="2" s="1"/>
  <c r="B807" i="2" s="1"/>
  <c r="B808" i="2" s="1"/>
  <c r="B809" i="2" s="1"/>
  <c r="B810" i="2" s="1"/>
  <c r="B811" i="2" s="1"/>
  <c r="B813" i="2" s="1"/>
  <c r="M794" i="2"/>
  <c r="M811" i="2" s="1"/>
  <c r="M795" i="2"/>
  <c r="D793" i="2"/>
  <c r="D794" i="2" s="1"/>
  <c r="D795" i="2" s="1"/>
  <c r="D796" i="2" s="1"/>
  <c r="D797" i="2" s="1"/>
  <c r="D798" i="2" s="1"/>
  <c r="D799" i="2" s="1"/>
  <c r="D800" i="2" s="1"/>
  <c r="D801" i="2" s="1"/>
  <c r="D802" i="2" s="1"/>
  <c r="D803" i="2" s="1"/>
  <c r="D804" i="2" s="1"/>
  <c r="D805" i="2" s="1"/>
  <c r="D806" i="2" s="1"/>
  <c r="D807" i="2" s="1"/>
  <c r="D808" i="2" s="1"/>
  <c r="D809" i="2" s="1"/>
  <c r="D810" i="2" s="1"/>
  <c r="D811" i="2" s="1"/>
  <c r="E793" i="2"/>
  <c r="B814" i="2" l="1"/>
  <c r="B815" i="2" s="1"/>
  <c r="C813" i="2"/>
  <c r="H813" i="2"/>
  <c r="J813" i="2"/>
  <c r="H814" i="2"/>
  <c r="D813" i="2" l="1"/>
  <c r="C814" i="2"/>
  <c r="C815" i="2" s="1"/>
  <c r="E817" i="2"/>
  <c r="B817" i="2"/>
  <c r="B816" i="2"/>
  <c r="M816" i="2" l="1"/>
  <c r="B818" i="2"/>
  <c r="B819" i="2" s="1"/>
  <c r="B820" i="2" s="1"/>
  <c r="B821" i="2" s="1"/>
  <c r="B822" i="2" s="1"/>
  <c r="B823" i="2" s="1"/>
  <c r="B824" i="2" s="1"/>
  <c r="B825" i="2" s="1"/>
  <c r="B826" i="2" s="1"/>
  <c r="B827" i="2" s="1"/>
  <c r="B828" i="2" s="1"/>
  <c r="B829" i="2" s="1"/>
  <c r="B830" i="2" s="1"/>
  <c r="B831" i="2" s="1"/>
  <c r="B832" i="2" s="1"/>
  <c r="B834" i="2" s="1"/>
  <c r="M815" i="2"/>
  <c r="M832" i="2" s="1"/>
  <c r="C816" i="2"/>
  <c r="C817" i="2"/>
  <c r="C818" i="2" s="1"/>
  <c r="C819" i="2" s="1"/>
  <c r="C820" i="2" s="1"/>
  <c r="C821" i="2" s="1"/>
  <c r="C822" i="2" s="1"/>
  <c r="C823" i="2" s="1"/>
  <c r="C824" i="2" s="1"/>
  <c r="C825" i="2" s="1"/>
  <c r="C826" i="2" s="1"/>
  <c r="C827" i="2" s="1"/>
  <c r="C828" i="2" s="1"/>
  <c r="C829" i="2" s="1"/>
  <c r="C830" i="2" s="1"/>
  <c r="C831" i="2" s="1"/>
  <c r="C832" i="2" s="1"/>
  <c r="D814" i="2"/>
  <c r="D815" i="2" s="1"/>
  <c r="D816" i="2" s="1"/>
  <c r="D817" i="2" s="1"/>
  <c r="D818" i="2" s="1"/>
  <c r="D819" i="2" s="1"/>
  <c r="D820" i="2" s="1"/>
  <c r="D821" i="2" s="1"/>
  <c r="D822" i="2" s="1"/>
  <c r="D823" i="2" s="1"/>
  <c r="D824" i="2" s="1"/>
  <c r="D825" i="2" s="1"/>
  <c r="D826" i="2" s="1"/>
  <c r="D827" i="2" s="1"/>
  <c r="D828" i="2" s="1"/>
  <c r="D829" i="2" s="1"/>
  <c r="D830" i="2" s="1"/>
  <c r="D831" i="2" s="1"/>
  <c r="D832" i="2" s="1"/>
  <c r="E814" i="2"/>
  <c r="H834" i="2" l="1"/>
  <c r="B835" i="2"/>
  <c r="B836" i="2" s="1"/>
  <c r="C834" i="2"/>
  <c r="H835" i="2"/>
  <c r="J834" i="2"/>
  <c r="E838" i="2" l="1"/>
  <c r="C835" i="2"/>
  <c r="C836" i="2" s="1"/>
  <c r="D834" i="2"/>
  <c r="B838" i="2"/>
  <c r="B837" i="2"/>
  <c r="M836" i="2" l="1"/>
  <c r="M853" i="2" s="1"/>
  <c r="M837" i="2"/>
  <c r="B839" i="2"/>
  <c r="B840" i="2" s="1"/>
  <c r="B841" i="2" s="1"/>
  <c r="B842" i="2" s="1"/>
  <c r="B843" i="2" s="1"/>
  <c r="B844" i="2" s="1"/>
  <c r="B845" i="2" s="1"/>
  <c r="B846" i="2" s="1"/>
  <c r="B847" i="2" s="1"/>
  <c r="B848" i="2" s="1"/>
  <c r="B849" i="2" s="1"/>
  <c r="B850" i="2" s="1"/>
  <c r="B851" i="2" s="1"/>
  <c r="B852" i="2" s="1"/>
  <c r="B853" i="2" s="1"/>
  <c r="B855" i="2" s="1"/>
  <c r="E835" i="2"/>
  <c r="D835" i="2"/>
  <c r="D836" i="2" s="1"/>
  <c r="D837" i="2" s="1"/>
  <c r="D838" i="2" s="1"/>
  <c r="D839" i="2" s="1"/>
  <c r="D840" i="2" s="1"/>
  <c r="D841" i="2" s="1"/>
  <c r="D842" i="2" s="1"/>
  <c r="D843" i="2" s="1"/>
  <c r="D844" i="2" s="1"/>
  <c r="D845" i="2" s="1"/>
  <c r="D846" i="2" s="1"/>
  <c r="D847" i="2" s="1"/>
  <c r="D848" i="2" s="1"/>
  <c r="D849" i="2" s="1"/>
  <c r="D850" i="2" s="1"/>
  <c r="D851" i="2" s="1"/>
  <c r="D852" i="2" s="1"/>
  <c r="D853" i="2" s="1"/>
  <c r="C838" i="2"/>
  <c r="C839" i="2" s="1"/>
  <c r="C840" i="2" s="1"/>
  <c r="C841" i="2" s="1"/>
  <c r="C842" i="2" s="1"/>
  <c r="C843" i="2" s="1"/>
  <c r="C844" i="2" s="1"/>
  <c r="C845" i="2" s="1"/>
  <c r="C846" i="2" s="1"/>
  <c r="C847" i="2" s="1"/>
  <c r="C848" i="2" s="1"/>
  <c r="C849" i="2" s="1"/>
  <c r="C850" i="2" s="1"/>
  <c r="C851" i="2" s="1"/>
  <c r="C852" i="2" s="1"/>
  <c r="C853" i="2" s="1"/>
  <c r="C837" i="2"/>
  <c r="H855" i="2" l="1"/>
  <c r="J855" i="2"/>
  <c r="B856" i="2"/>
  <c r="B857" i="2" s="1"/>
  <c r="C855" i="2"/>
  <c r="H856" i="2"/>
  <c r="E859" i="2" l="1"/>
  <c r="C856" i="2"/>
  <c r="C857" i="2" s="1"/>
  <c r="D855" i="2"/>
  <c r="B859" i="2"/>
  <c r="B858" i="2"/>
  <c r="M858" i="2" l="1"/>
  <c r="B860" i="2"/>
  <c r="B861" i="2" s="1"/>
  <c r="B862" i="2" s="1"/>
  <c r="B863" i="2" s="1"/>
  <c r="B864" i="2" s="1"/>
  <c r="B865" i="2" s="1"/>
  <c r="B866" i="2" s="1"/>
  <c r="B867" i="2" s="1"/>
  <c r="B868" i="2" s="1"/>
  <c r="B869" i="2" s="1"/>
  <c r="B870" i="2" s="1"/>
  <c r="B871" i="2" s="1"/>
  <c r="B872" i="2" s="1"/>
  <c r="B873" i="2" s="1"/>
  <c r="B874" i="2" s="1"/>
  <c r="B876" i="2" s="1"/>
  <c r="M857" i="2"/>
  <c r="M874" i="2" s="1"/>
  <c r="E856" i="2"/>
  <c r="D856" i="2"/>
  <c r="D857" i="2" s="1"/>
  <c r="D858" i="2" s="1"/>
  <c r="D859" i="2" s="1"/>
  <c r="D860" i="2" s="1"/>
  <c r="D861" i="2" s="1"/>
  <c r="D862" i="2" s="1"/>
  <c r="D863" i="2" s="1"/>
  <c r="D864" i="2" s="1"/>
  <c r="D865" i="2" s="1"/>
  <c r="D866" i="2" s="1"/>
  <c r="D867" i="2" s="1"/>
  <c r="D868" i="2" s="1"/>
  <c r="D869" i="2" s="1"/>
  <c r="D870" i="2" s="1"/>
  <c r="D871" i="2" s="1"/>
  <c r="D872" i="2" s="1"/>
  <c r="D873" i="2" s="1"/>
  <c r="D874" i="2" s="1"/>
  <c r="C858" i="2"/>
  <c r="C859" i="2"/>
  <c r="C860" i="2" s="1"/>
  <c r="C861" i="2" s="1"/>
  <c r="C862" i="2" s="1"/>
  <c r="C863" i="2" s="1"/>
  <c r="C864" i="2" s="1"/>
  <c r="C865" i="2" s="1"/>
  <c r="C866" i="2" s="1"/>
  <c r="C867" i="2" s="1"/>
  <c r="C868" i="2" s="1"/>
  <c r="C869" i="2" s="1"/>
  <c r="C870" i="2" s="1"/>
  <c r="C871" i="2" s="1"/>
  <c r="C872" i="2" s="1"/>
  <c r="C873" i="2" s="1"/>
  <c r="C874" i="2" s="1"/>
  <c r="H876" i="2" l="1"/>
  <c r="J876" i="2"/>
  <c r="C876" i="2"/>
  <c r="B877" i="2"/>
  <c r="B878" i="2" s="1"/>
  <c r="H877" i="2"/>
  <c r="B880" i="2" l="1"/>
  <c r="B879" i="2"/>
  <c r="C877" i="2"/>
  <c r="C878" i="2" s="1"/>
  <c r="D876" i="2"/>
  <c r="E880" i="2"/>
  <c r="E877" i="2" l="1"/>
  <c r="D877" i="2"/>
  <c r="D878" i="2" s="1"/>
  <c r="D879" i="2" s="1"/>
  <c r="D880" i="2" s="1"/>
  <c r="D881" i="2" s="1"/>
  <c r="D882" i="2" s="1"/>
  <c r="D883" i="2" s="1"/>
  <c r="D884" i="2" s="1"/>
  <c r="D885" i="2" s="1"/>
  <c r="D886" i="2" s="1"/>
  <c r="D887" i="2" s="1"/>
  <c r="D888" i="2" s="1"/>
  <c r="D889" i="2" s="1"/>
  <c r="D890" i="2" s="1"/>
  <c r="D891" i="2" s="1"/>
  <c r="D892" i="2" s="1"/>
  <c r="D893" i="2" s="1"/>
  <c r="D894" i="2" s="1"/>
  <c r="D895" i="2" s="1"/>
  <c r="C880" i="2"/>
  <c r="C881" i="2" s="1"/>
  <c r="C882" i="2" s="1"/>
  <c r="C883" i="2" s="1"/>
  <c r="C884" i="2" s="1"/>
  <c r="C885" i="2" s="1"/>
  <c r="C886" i="2" s="1"/>
  <c r="C887" i="2" s="1"/>
  <c r="C888" i="2" s="1"/>
  <c r="C889" i="2" s="1"/>
  <c r="C890" i="2" s="1"/>
  <c r="C891" i="2" s="1"/>
  <c r="C892" i="2" s="1"/>
  <c r="C893" i="2" s="1"/>
  <c r="C894" i="2" s="1"/>
  <c r="C895" i="2" s="1"/>
  <c r="C879" i="2"/>
  <c r="M879" i="2"/>
  <c r="B881" i="2"/>
  <c r="B882" i="2" s="1"/>
  <c r="B883" i="2" s="1"/>
  <c r="B884" i="2" s="1"/>
  <c r="B885" i="2" s="1"/>
  <c r="B886" i="2" s="1"/>
  <c r="B887" i="2" s="1"/>
  <c r="B888" i="2" s="1"/>
  <c r="B889" i="2" s="1"/>
  <c r="B890" i="2" s="1"/>
  <c r="B891" i="2" s="1"/>
  <c r="B892" i="2" s="1"/>
  <c r="B893" i="2" s="1"/>
  <c r="B894" i="2" s="1"/>
  <c r="B895" i="2" s="1"/>
  <c r="B897" i="2" s="1"/>
  <c r="M878" i="2"/>
  <c r="M895" i="2" s="1"/>
  <c r="J897" i="2" l="1"/>
  <c r="H897" i="2"/>
  <c r="C897" i="2"/>
  <c r="B898" i="2"/>
  <c r="B899" i="2" s="1"/>
  <c r="H898" i="2"/>
  <c r="B900" i="2" l="1"/>
  <c r="B901" i="2"/>
  <c r="D897" i="2"/>
  <c r="C898" i="2"/>
  <c r="C899" i="2" s="1"/>
  <c r="E901" i="2"/>
  <c r="C900" i="2" l="1"/>
  <c r="C901" i="2"/>
  <c r="C902" i="2" s="1"/>
  <c r="C903" i="2" s="1"/>
  <c r="C904" i="2" s="1"/>
  <c r="C905" i="2" s="1"/>
  <c r="C906" i="2" s="1"/>
  <c r="C907" i="2" s="1"/>
  <c r="C908" i="2" s="1"/>
  <c r="C909" i="2" s="1"/>
  <c r="C910" i="2" s="1"/>
  <c r="C911" i="2" s="1"/>
  <c r="C912" i="2" s="1"/>
  <c r="C913" i="2" s="1"/>
  <c r="C914" i="2" s="1"/>
  <c r="C915" i="2" s="1"/>
  <c r="C916" i="2" s="1"/>
  <c r="B902" i="2"/>
  <c r="B903" i="2" s="1"/>
  <c r="B904" i="2" s="1"/>
  <c r="B905" i="2" s="1"/>
  <c r="B906" i="2" s="1"/>
  <c r="B907" i="2" s="1"/>
  <c r="B908" i="2" s="1"/>
  <c r="B909" i="2" s="1"/>
  <c r="B910" i="2" s="1"/>
  <c r="B911" i="2" s="1"/>
  <c r="B912" i="2" s="1"/>
  <c r="B913" i="2" s="1"/>
  <c r="B914" i="2" s="1"/>
  <c r="B915" i="2" s="1"/>
  <c r="B916" i="2" s="1"/>
  <c r="B918" i="2" s="1"/>
  <c r="M899" i="2"/>
  <c r="M916" i="2" s="1"/>
  <c r="M900" i="2"/>
  <c r="D898" i="2"/>
  <c r="D899" i="2" s="1"/>
  <c r="D900" i="2" s="1"/>
  <c r="D901" i="2" s="1"/>
  <c r="D902" i="2" s="1"/>
  <c r="D903" i="2" s="1"/>
  <c r="D904" i="2" s="1"/>
  <c r="D905" i="2" s="1"/>
  <c r="D906" i="2" s="1"/>
  <c r="D907" i="2" s="1"/>
  <c r="D908" i="2" s="1"/>
  <c r="D909" i="2" s="1"/>
  <c r="D910" i="2" s="1"/>
  <c r="D911" i="2" s="1"/>
  <c r="D912" i="2" s="1"/>
  <c r="D913" i="2" s="1"/>
  <c r="D914" i="2" s="1"/>
  <c r="D915" i="2" s="1"/>
  <c r="D916" i="2" s="1"/>
  <c r="E898" i="2"/>
  <c r="H919" i="2" l="1"/>
  <c r="H918" i="2"/>
  <c r="J918" i="2"/>
  <c r="C918" i="2"/>
  <c r="B919" i="2"/>
  <c r="B920" i="2" s="1"/>
  <c r="C919" i="2" l="1"/>
  <c r="C920" i="2" s="1"/>
  <c r="E922" i="2"/>
  <c r="D918" i="2"/>
  <c r="B922" i="2"/>
  <c r="B921" i="2"/>
  <c r="M921" i="2" l="1"/>
  <c r="M920" i="2"/>
  <c r="M937" i="2" s="1"/>
  <c r="B923" i="2"/>
  <c r="B924" i="2" s="1"/>
  <c r="B925" i="2" s="1"/>
  <c r="B926" i="2" s="1"/>
  <c r="B927" i="2" s="1"/>
  <c r="B928" i="2" s="1"/>
  <c r="B929" i="2" s="1"/>
  <c r="B930" i="2" s="1"/>
  <c r="B931" i="2" s="1"/>
  <c r="B932" i="2" s="1"/>
  <c r="B933" i="2" s="1"/>
  <c r="B934" i="2" s="1"/>
  <c r="B935" i="2" s="1"/>
  <c r="B936" i="2" s="1"/>
  <c r="B937" i="2" s="1"/>
  <c r="B939" i="2" s="1"/>
  <c r="D919" i="2"/>
  <c r="D920" i="2" s="1"/>
  <c r="D921" i="2" s="1"/>
  <c r="D922" i="2" s="1"/>
  <c r="D923" i="2" s="1"/>
  <c r="D924" i="2" s="1"/>
  <c r="D925" i="2" s="1"/>
  <c r="D926" i="2" s="1"/>
  <c r="D927" i="2" s="1"/>
  <c r="D928" i="2" s="1"/>
  <c r="D929" i="2" s="1"/>
  <c r="D930" i="2" s="1"/>
  <c r="D931" i="2" s="1"/>
  <c r="D932" i="2" s="1"/>
  <c r="D933" i="2" s="1"/>
  <c r="D934" i="2" s="1"/>
  <c r="D935" i="2" s="1"/>
  <c r="D936" i="2" s="1"/>
  <c r="D937" i="2" s="1"/>
  <c r="E919" i="2"/>
  <c r="C922" i="2"/>
  <c r="C923" i="2" s="1"/>
  <c r="C924" i="2" s="1"/>
  <c r="C925" i="2" s="1"/>
  <c r="C926" i="2" s="1"/>
  <c r="C927" i="2" s="1"/>
  <c r="C928" i="2" s="1"/>
  <c r="C929" i="2" s="1"/>
  <c r="C930" i="2" s="1"/>
  <c r="C931" i="2" s="1"/>
  <c r="C932" i="2" s="1"/>
  <c r="C933" i="2" s="1"/>
  <c r="C934" i="2" s="1"/>
  <c r="C935" i="2" s="1"/>
  <c r="C936" i="2" s="1"/>
  <c r="C937" i="2" s="1"/>
  <c r="C921" i="2"/>
  <c r="B940" i="2" l="1"/>
  <c r="B941" i="2" s="1"/>
  <c r="C939" i="2"/>
  <c r="H940" i="2"/>
  <c r="H939" i="2"/>
  <c r="J939" i="2"/>
  <c r="C940" i="2" l="1"/>
  <c r="C941" i="2" s="1"/>
  <c r="D939" i="2"/>
  <c r="E943" i="2"/>
  <c r="B942" i="2"/>
  <c r="B943" i="2"/>
  <c r="D940" i="2" l="1"/>
  <c r="D941" i="2" s="1"/>
  <c r="D942" i="2" s="1"/>
  <c r="D943" i="2" s="1"/>
  <c r="D944" i="2" s="1"/>
  <c r="D945" i="2" s="1"/>
  <c r="D946" i="2" s="1"/>
  <c r="D947" i="2" s="1"/>
  <c r="D948" i="2" s="1"/>
  <c r="D949" i="2" s="1"/>
  <c r="D950" i="2" s="1"/>
  <c r="D951" i="2" s="1"/>
  <c r="D952" i="2" s="1"/>
  <c r="D953" i="2" s="1"/>
  <c r="D954" i="2" s="1"/>
  <c r="D955" i="2" s="1"/>
  <c r="D956" i="2" s="1"/>
  <c r="D957" i="2" s="1"/>
  <c r="D958" i="2" s="1"/>
  <c r="E940" i="2"/>
  <c r="B944" i="2"/>
  <c r="B945" i="2" s="1"/>
  <c r="B946" i="2" s="1"/>
  <c r="B947" i="2" s="1"/>
  <c r="B948" i="2" s="1"/>
  <c r="B949" i="2" s="1"/>
  <c r="B950" i="2" s="1"/>
  <c r="B951" i="2" s="1"/>
  <c r="B952" i="2" s="1"/>
  <c r="B953" i="2" s="1"/>
  <c r="B954" i="2" s="1"/>
  <c r="B955" i="2" s="1"/>
  <c r="B956" i="2" s="1"/>
  <c r="B957" i="2" s="1"/>
  <c r="B958" i="2" s="1"/>
  <c r="B960" i="2" s="1"/>
  <c r="M941" i="2"/>
  <c r="M958" i="2" s="1"/>
  <c r="M942" i="2"/>
  <c r="C943" i="2"/>
  <c r="C944" i="2" s="1"/>
  <c r="C945" i="2" s="1"/>
  <c r="C946" i="2" s="1"/>
  <c r="C947" i="2" s="1"/>
  <c r="C948" i="2" s="1"/>
  <c r="C949" i="2" s="1"/>
  <c r="C950" i="2" s="1"/>
  <c r="C951" i="2" s="1"/>
  <c r="C952" i="2" s="1"/>
  <c r="C953" i="2" s="1"/>
  <c r="C954" i="2" s="1"/>
  <c r="C955" i="2" s="1"/>
  <c r="C956" i="2" s="1"/>
  <c r="C957" i="2" s="1"/>
  <c r="C958" i="2" s="1"/>
  <c r="C942" i="2"/>
  <c r="J960" i="2" l="1"/>
  <c r="B961" i="2"/>
  <c r="B962" i="2" s="1"/>
  <c r="H961" i="2"/>
  <c r="H960" i="2"/>
  <c r="C960" i="2"/>
  <c r="B963" i="2" l="1"/>
  <c r="B964" i="2"/>
  <c r="E964" i="2"/>
  <c r="C961" i="2"/>
  <c r="C962" i="2" s="1"/>
  <c r="D960" i="2"/>
  <c r="C964" i="2" l="1"/>
  <c r="C965" i="2" s="1"/>
  <c r="C966" i="2" s="1"/>
  <c r="C967" i="2" s="1"/>
  <c r="C968" i="2" s="1"/>
  <c r="C969" i="2" s="1"/>
  <c r="C970" i="2" s="1"/>
  <c r="C971" i="2" s="1"/>
  <c r="C972" i="2" s="1"/>
  <c r="C973" i="2" s="1"/>
  <c r="C974" i="2" s="1"/>
  <c r="C975" i="2" s="1"/>
  <c r="C976" i="2" s="1"/>
  <c r="C977" i="2" s="1"/>
  <c r="C978" i="2" s="1"/>
  <c r="C979" i="2" s="1"/>
  <c r="C963" i="2"/>
  <c r="M963" i="2"/>
  <c r="M962" i="2"/>
  <c r="M979" i="2" s="1"/>
  <c r="B965" i="2"/>
  <c r="B966" i="2" s="1"/>
  <c r="B967" i="2" s="1"/>
  <c r="B968" i="2" s="1"/>
  <c r="B969" i="2" s="1"/>
  <c r="B970" i="2" s="1"/>
  <c r="B971" i="2" s="1"/>
  <c r="B972" i="2" s="1"/>
  <c r="B973" i="2" s="1"/>
  <c r="B974" i="2" s="1"/>
  <c r="B975" i="2" s="1"/>
  <c r="B976" i="2" s="1"/>
  <c r="B977" i="2" s="1"/>
  <c r="B978" i="2" s="1"/>
  <c r="B979" i="2" s="1"/>
  <c r="B981" i="2" s="1"/>
  <c r="D961" i="2"/>
  <c r="D962" i="2" s="1"/>
  <c r="D963" i="2" s="1"/>
  <c r="D964" i="2" s="1"/>
  <c r="D965" i="2" s="1"/>
  <c r="D966" i="2" s="1"/>
  <c r="D967" i="2" s="1"/>
  <c r="D968" i="2" s="1"/>
  <c r="D969" i="2" s="1"/>
  <c r="D970" i="2" s="1"/>
  <c r="D971" i="2" s="1"/>
  <c r="D972" i="2" s="1"/>
  <c r="D973" i="2" s="1"/>
  <c r="D974" i="2" s="1"/>
  <c r="D975" i="2" s="1"/>
  <c r="D976" i="2" s="1"/>
  <c r="D977" i="2" s="1"/>
  <c r="D978" i="2" s="1"/>
  <c r="D979" i="2" s="1"/>
  <c r="E961" i="2"/>
  <c r="H982" i="2" l="1"/>
  <c r="J981" i="2"/>
  <c r="H981" i="2"/>
  <c r="C981" i="2"/>
  <c r="B982" i="2"/>
  <c r="B983" i="2" s="1"/>
  <c r="C982" i="2" l="1"/>
  <c r="C983" i="2" s="1"/>
  <c r="D981" i="2"/>
  <c r="E985" i="2"/>
  <c r="B984" i="2"/>
  <c r="B985" i="2"/>
  <c r="D982" i="2" l="1"/>
  <c r="D983" i="2" s="1"/>
  <c r="D984" i="2" s="1"/>
  <c r="D985" i="2" s="1"/>
  <c r="D986" i="2" s="1"/>
  <c r="D987" i="2" s="1"/>
  <c r="D988" i="2" s="1"/>
  <c r="D989" i="2" s="1"/>
  <c r="D990" i="2" s="1"/>
  <c r="D991" i="2" s="1"/>
  <c r="D992" i="2" s="1"/>
  <c r="D993" i="2" s="1"/>
  <c r="D994" i="2" s="1"/>
  <c r="D995" i="2" s="1"/>
  <c r="D996" i="2" s="1"/>
  <c r="D997" i="2" s="1"/>
  <c r="D998" i="2" s="1"/>
  <c r="D999" i="2" s="1"/>
  <c r="D1000" i="2" s="1"/>
  <c r="E982" i="2"/>
  <c r="B986" i="2"/>
  <c r="B987" i="2" s="1"/>
  <c r="B988" i="2" s="1"/>
  <c r="B989" i="2" s="1"/>
  <c r="B990" i="2" s="1"/>
  <c r="B991" i="2" s="1"/>
  <c r="B992" i="2" s="1"/>
  <c r="B993" i="2" s="1"/>
  <c r="B994" i="2" s="1"/>
  <c r="B995" i="2" s="1"/>
  <c r="B996" i="2" s="1"/>
  <c r="B997" i="2" s="1"/>
  <c r="B998" i="2" s="1"/>
  <c r="B999" i="2" s="1"/>
  <c r="B1000" i="2" s="1"/>
  <c r="B1002" i="2" s="1"/>
  <c r="M983" i="2"/>
  <c r="M1000" i="2" s="1"/>
  <c r="M984" i="2"/>
  <c r="C985" i="2"/>
  <c r="C986" i="2" s="1"/>
  <c r="C987" i="2" s="1"/>
  <c r="C988" i="2" s="1"/>
  <c r="C989" i="2" s="1"/>
  <c r="C990" i="2" s="1"/>
  <c r="C991" i="2" s="1"/>
  <c r="C992" i="2" s="1"/>
  <c r="C993" i="2" s="1"/>
  <c r="C994" i="2" s="1"/>
  <c r="C995" i="2" s="1"/>
  <c r="C996" i="2" s="1"/>
  <c r="C997" i="2" s="1"/>
  <c r="C998" i="2" s="1"/>
  <c r="C999" i="2" s="1"/>
  <c r="C1000" i="2" s="1"/>
  <c r="C984" i="2"/>
  <c r="C1002" i="2" l="1"/>
  <c r="B1003" i="2"/>
  <c r="B1004" i="2" s="1"/>
  <c r="H1003" i="2"/>
  <c r="J1002" i="2"/>
  <c r="H1002" i="2"/>
  <c r="B1005" i="2" l="1"/>
  <c r="B1006" i="2"/>
  <c r="E1006" i="2"/>
  <c r="C1003" i="2"/>
  <c r="C1004" i="2" s="1"/>
  <c r="D1002" i="2"/>
  <c r="C1006" i="2" l="1"/>
  <c r="C1007" i="2" s="1"/>
  <c r="C1008" i="2" s="1"/>
  <c r="C1009" i="2" s="1"/>
  <c r="C1010" i="2" s="1"/>
  <c r="C1011" i="2" s="1"/>
  <c r="C1012" i="2" s="1"/>
  <c r="C1013" i="2" s="1"/>
  <c r="C1014" i="2" s="1"/>
  <c r="C1015" i="2" s="1"/>
  <c r="C1016" i="2" s="1"/>
  <c r="C1017" i="2" s="1"/>
  <c r="C1018" i="2" s="1"/>
  <c r="C1019" i="2" s="1"/>
  <c r="C1020" i="2" s="1"/>
  <c r="C1021" i="2" s="1"/>
  <c r="C1005" i="2"/>
  <c r="B1007" i="2"/>
  <c r="B1008" i="2" s="1"/>
  <c r="B1009" i="2" s="1"/>
  <c r="B1010" i="2" s="1"/>
  <c r="B1011" i="2" s="1"/>
  <c r="B1012" i="2" s="1"/>
  <c r="B1013" i="2" s="1"/>
  <c r="B1014" i="2" s="1"/>
  <c r="B1015" i="2" s="1"/>
  <c r="B1016" i="2" s="1"/>
  <c r="B1017" i="2" s="1"/>
  <c r="B1018" i="2" s="1"/>
  <c r="B1019" i="2" s="1"/>
  <c r="B1020" i="2" s="1"/>
  <c r="B1021" i="2" s="1"/>
  <c r="B1023" i="2" s="1"/>
  <c r="M1005" i="2"/>
  <c r="M1004" i="2"/>
  <c r="M1021" i="2" s="1"/>
  <c r="D1003" i="2"/>
  <c r="D1004" i="2" s="1"/>
  <c r="D1005" i="2" s="1"/>
  <c r="D1006" i="2" s="1"/>
  <c r="D1007" i="2" s="1"/>
  <c r="D1008" i="2" s="1"/>
  <c r="D1009" i="2" s="1"/>
  <c r="D1010" i="2" s="1"/>
  <c r="D1011" i="2" s="1"/>
  <c r="D1012" i="2" s="1"/>
  <c r="D1013" i="2" s="1"/>
  <c r="D1014" i="2" s="1"/>
  <c r="D1015" i="2" s="1"/>
  <c r="D1016" i="2" s="1"/>
  <c r="D1017" i="2" s="1"/>
  <c r="D1018" i="2" s="1"/>
  <c r="D1019" i="2" s="1"/>
  <c r="D1020" i="2" s="1"/>
  <c r="D1021" i="2" s="1"/>
  <c r="E1003" i="2"/>
  <c r="H1023" i="2" l="1"/>
  <c r="C1023" i="2"/>
  <c r="J1023" i="2"/>
  <c r="B1024" i="2"/>
  <c r="B1025" i="2" s="1"/>
  <c r="H1024" i="2"/>
  <c r="B1027" i="2" l="1"/>
  <c r="B1026" i="2"/>
  <c r="D1023" i="2"/>
  <c r="C1024" i="2"/>
  <c r="C1025" i="2" s="1"/>
  <c r="E1027" i="2"/>
  <c r="C1026" i="2" l="1"/>
  <c r="C1027" i="2"/>
  <c r="C1028" i="2" s="1"/>
  <c r="C1029" i="2" s="1"/>
  <c r="C1030" i="2" s="1"/>
  <c r="C1031" i="2" s="1"/>
  <c r="C1032" i="2" s="1"/>
  <c r="C1033" i="2" s="1"/>
  <c r="C1034" i="2" s="1"/>
  <c r="C1035" i="2" s="1"/>
  <c r="C1036" i="2" s="1"/>
  <c r="C1037" i="2" s="1"/>
  <c r="C1038" i="2" s="1"/>
  <c r="C1039" i="2" s="1"/>
  <c r="C1040" i="2" s="1"/>
  <c r="C1041" i="2" s="1"/>
  <c r="C1042" i="2" s="1"/>
  <c r="D1024" i="2"/>
  <c r="D1025" i="2" s="1"/>
  <c r="D1026" i="2" s="1"/>
  <c r="D1027" i="2" s="1"/>
  <c r="D1028" i="2" s="1"/>
  <c r="D1029" i="2" s="1"/>
  <c r="D1030" i="2" s="1"/>
  <c r="D1031" i="2" s="1"/>
  <c r="D1032" i="2" s="1"/>
  <c r="D1033" i="2" s="1"/>
  <c r="D1034" i="2" s="1"/>
  <c r="D1035" i="2" s="1"/>
  <c r="D1036" i="2" s="1"/>
  <c r="D1037" i="2" s="1"/>
  <c r="D1038" i="2" s="1"/>
  <c r="D1039" i="2" s="1"/>
  <c r="D1040" i="2" s="1"/>
  <c r="D1041" i="2" s="1"/>
  <c r="D1042" i="2" s="1"/>
  <c r="E1024" i="2"/>
  <c r="M1026" i="2"/>
  <c r="B1028" i="2"/>
  <c r="B1029" i="2" s="1"/>
  <c r="B1030" i="2" s="1"/>
  <c r="B1031" i="2" s="1"/>
  <c r="B1032" i="2" s="1"/>
  <c r="B1033" i="2" s="1"/>
  <c r="B1034" i="2" s="1"/>
  <c r="B1035" i="2" s="1"/>
  <c r="B1036" i="2" s="1"/>
  <c r="B1037" i="2" s="1"/>
  <c r="B1038" i="2" s="1"/>
  <c r="B1039" i="2" s="1"/>
  <c r="B1040" i="2" s="1"/>
  <c r="B1041" i="2" s="1"/>
  <c r="B1042" i="2" s="1"/>
  <c r="B1044" i="2" s="1"/>
  <c r="M1025" i="2"/>
  <c r="M1042" i="2" s="1"/>
  <c r="J1044" i="2" l="1"/>
  <c r="C1044" i="2"/>
  <c r="H1045" i="2"/>
  <c r="H1044" i="2"/>
  <c r="B1045" i="2"/>
  <c r="B1046" i="2" s="1"/>
  <c r="E1048" i="2" l="1"/>
  <c r="C1045" i="2"/>
  <c r="C1046" i="2" s="1"/>
  <c r="D1044" i="2"/>
  <c r="B1047" i="2"/>
  <c r="B1048" i="2"/>
  <c r="D1045" i="2" l="1"/>
  <c r="D1046" i="2" s="1"/>
  <c r="D1047" i="2" s="1"/>
  <c r="D1048" i="2" s="1"/>
  <c r="D1049" i="2" s="1"/>
  <c r="D1050" i="2" s="1"/>
  <c r="D1051" i="2" s="1"/>
  <c r="D1052" i="2" s="1"/>
  <c r="D1053" i="2" s="1"/>
  <c r="D1054" i="2" s="1"/>
  <c r="D1055" i="2" s="1"/>
  <c r="D1056" i="2" s="1"/>
  <c r="D1057" i="2" s="1"/>
  <c r="D1058" i="2" s="1"/>
  <c r="D1059" i="2" s="1"/>
  <c r="D1060" i="2" s="1"/>
  <c r="D1061" i="2" s="1"/>
  <c r="D1062" i="2" s="1"/>
  <c r="D1063" i="2" s="1"/>
  <c r="E1045" i="2"/>
  <c r="C1047" i="2"/>
  <c r="C1048" i="2"/>
  <c r="C1049" i="2" s="1"/>
  <c r="C1050" i="2" s="1"/>
  <c r="C1051" i="2" s="1"/>
  <c r="C1052" i="2" s="1"/>
  <c r="C1053" i="2" s="1"/>
  <c r="C1054" i="2" s="1"/>
  <c r="C1055" i="2" s="1"/>
  <c r="C1056" i="2" s="1"/>
  <c r="C1057" i="2" s="1"/>
  <c r="C1058" i="2" s="1"/>
  <c r="C1059" i="2" s="1"/>
  <c r="C1060" i="2" s="1"/>
  <c r="C1061" i="2" s="1"/>
  <c r="C1062" i="2" s="1"/>
  <c r="C1063" i="2" s="1"/>
  <c r="B1049" i="2"/>
  <c r="B1050" i="2" s="1"/>
  <c r="B1051" i="2" s="1"/>
  <c r="B1052" i="2" s="1"/>
  <c r="B1053" i="2" s="1"/>
  <c r="B1054" i="2" s="1"/>
  <c r="B1055" i="2" s="1"/>
  <c r="B1056" i="2" s="1"/>
  <c r="B1057" i="2" s="1"/>
  <c r="B1058" i="2" s="1"/>
  <c r="B1059" i="2" s="1"/>
  <c r="B1060" i="2" s="1"/>
  <c r="B1061" i="2" s="1"/>
  <c r="B1062" i="2" s="1"/>
  <c r="B1063" i="2" s="1"/>
  <c r="B1065" i="2" s="1"/>
  <c r="M1047" i="2"/>
  <c r="M1046" i="2"/>
  <c r="M1063" i="2" s="1"/>
  <c r="H1066" i="2" l="1"/>
  <c r="H1065" i="2"/>
  <c r="J1065" i="2"/>
  <c r="B1066" i="2"/>
  <c r="B1067" i="2" s="1"/>
  <c r="C1065" i="2"/>
  <c r="E1069" i="2" l="1"/>
  <c r="C1066" i="2"/>
  <c r="C1067" i="2" s="1"/>
  <c r="D1065" i="2"/>
  <c r="B1068" i="2"/>
  <c r="B1069" i="2"/>
  <c r="D1066" i="2" l="1"/>
  <c r="D1067" i="2" s="1"/>
  <c r="D1068" i="2" s="1"/>
  <c r="D1069" i="2" s="1"/>
  <c r="D1070" i="2" s="1"/>
  <c r="D1071" i="2" s="1"/>
  <c r="D1072" i="2" s="1"/>
  <c r="D1073" i="2" s="1"/>
  <c r="D1074" i="2" s="1"/>
  <c r="D1075" i="2" s="1"/>
  <c r="D1076" i="2" s="1"/>
  <c r="D1077" i="2" s="1"/>
  <c r="D1078" i="2" s="1"/>
  <c r="D1079" i="2" s="1"/>
  <c r="D1080" i="2" s="1"/>
  <c r="D1081" i="2" s="1"/>
  <c r="D1082" i="2" s="1"/>
  <c r="D1083" i="2" s="1"/>
  <c r="D1084" i="2" s="1"/>
  <c r="E1066" i="2"/>
  <c r="C1068" i="2"/>
  <c r="C1069" i="2"/>
  <c r="C1070" i="2" s="1"/>
  <c r="C1071" i="2" s="1"/>
  <c r="C1072" i="2" s="1"/>
  <c r="C1073" i="2" s="1"/>
  <c r="C1074" i="2" s="1"/>
  <c r="C1075" i="2" s="1"/>
  <c r="C1076" i="2" s="1"/>
  <c r="C1077" i="2" s="1"/>
  <c r="C1078" i="2" s="1"/>
  <c r="C1079" i="2" s="1"/>
  <c r="C1080" i="2" s="1"/>
  <c r="C1081" i="2" s="1"/>
  <c r="C1082" i="2" s="1"/>
  <c r="C1083" i="2" s="1"/>
  <c r="C1084" i="2" s="1"/>
  <c r="B1070" i="2"/>
  <c r="B1071" i="2" s="1"/>
  <c r="B1072" i="2" s="1"/>
  <c r="B1073" i="2" s="1"/>
  <c r="B1074" i="2" s="1"/>
  <c r="B1075" i="2" s="1"/>
  <c r="B1076" i="2" s="1"/>
  <c r="B1077" i="2" s="1"/>
  <c r="B1078" i="2" s="1"/>
  <c r="B1079" i="2" s="1"/>
  <c r="B1080" i="2" s="1"/>
  <c r="B1081" i="2" s="1"/>
  <c r="B1082" i="2" s="1"/>
  <c r="B1083" i="2" s="1"/>
  <c r="B1084" i="2" s="1"/>
  <c r="B1086" i="2" s="1"/>
  <c r="M1068" i="2"/>
  <c r="M1067" i="2"/>
  <c r="M1084" i="2" s="1"/>
  <c r="C1086" i="2" l="1"/>
  <c r="J1086" i="2"/>
  <c r="H1086" i="2"/>
  <c r="H1087" i="2"/>
  <c r="B1087" i="2"/>
  <c r="B1088" i="2" s="1"/>
  <c r="B1089" i="2" l="1"/>
  <c r="B1090" i="2"/>
  <c r="C1087" i="2"/>
  <c r="C1088" i="2" s="1"/>
  <c r="D1086" i="2"/>
  <c r="E1090" i="2"/>
  <c r="E1087" i="2" l="1"/>
  <c r="D1087" i="2"/>
  <c r="D1088" i="2" s="1"/>
  <c r="D1089" i="2" s="1"/>
  <c r="D1090" i="2" s="1"/>
  <c r="D1091" i="2" s="1"/>
  <c r="D1092" i="2" s="1"/>
  <c r="D1093" i="2" s="1"/>
  <c r="D1094" i="2" s="1"/>
  <c r="D1095" i="2" s="1"/>
  <c r="D1096" i="2" s="1"/>
  <c r="D1097" i="2" s="1"/>
  <c r="D1098" i="2" s="1"/>
  <c r="D1099" i="2" s="1"/>
  <c r="D1100" i="2" s="1"/>
  <c r="D1101" i="2" s="1"/>
  <c r="D1102" i="2" s="1"/>
  <c r="D1103" i="2" s="1"/>
  <c r="D1104" i="2" s="1"/>
  <c r="D1105" i="2" s="1"/>
  <c r="C1089" i="2"/>
  <c r="C1090" i="2"/>
  <c r="C1091" i="2" s="1"/>
  <c r="C1092" i="2" s="1"/>
  <c r="C1093" i="2" s="1"/>
  <c r="C1094" i="2" s="1"/>
  <c r="C1095" i="2" s="1"/>
  <c r="C1096" i="2" s="1"/>
  <c r="C1097" i="2" s="1"/>
  <c r="C1098" i="2" s="1"/>
  <c r="C1099" i="2" s="1"/>
  <c r="C1100" i="2" s="1"/>
  <c r="C1101" i="2" s="1"/>
  <c r="C1102" i="2" s="1"/>
  <c r="C1103" i="2" s="1"/>
  <c r="C1104" i="2" s="1"/>
  <c r="C1105" i="2" s="1"/>
  <c r="M1089" i="2"/>
  <c r="M1088" i="2"/>
  <c r="M1105" i="2" s="1"/>
  <c r="B1091" i="2"/>
  <c r="B1092" i="2" s="1"/>
  <c r="B1093" i="2" s="1"/>
  <c r="B1094" i="2" s="1"/>
  <c r="B1095" i="2" s="1"/>
  <c r="B1096" i="2" s="1"/>
  <c r="B1097" i="2" s="1"/>
  <c r="B1098" i="2" s="1"/>
  <c r="B1099" i="2" s="1"/>
  <c r="B1100" i="2" s="1"/>
  <c r="B1101" i="2" s="1"/>
  <c r="B1102" i="2" s="1"/>
  <c r="B1103" i="2" s="1"/>
  <c r="B1104" i="2" s="1"/>
  <c r="B1105" i="2" s="1"/>
  <c r="B1107" i="2" s="1"/>
  <c r="C1107" i="2" l="1"/>
  <c r="H1107" i="2"/>
  <c r="B1108" i="2"/>
  <c r="B1109" i="2" s="1"/>
  <c r="J1107" i="2"/>
  <c r="H1108" i="2"/>
  <c r="B1111" i="2" l="1"/>
  <c r="B1110" i="2"/>
  <c r="E1111" i="2"/>
  <c r="C1108" i="2"/>
  <c r="C1109" i="2" s="1"/>
  <c r="D1107" i="2"/>
  <c r="E7" i="11"/>
  <c r="C1111" i="2" l="1"/>
  <c r="C1112" i="2" s="1"/>
  <c r="C1113" i="2" s="1"/>
  <c r="C1114" i="2" s="1"/>
  <c r="C1115" i="2" s="1"/>
  <c r="C1116" i="2" s="1"/>
  <c r="C1117" i="2" s="1"/>
  <c r="C1118" i="2" s="1"/>
  <c r="C1119" i="2" s="1"/>
  <c r="C1120" i="2" s="1"/>
  <c r="C1121" i="2" s="1"/>
  <c r="C1122" i="2" s="1"/>
  <c r="C1123" i="2" s="1"/>
  <c r="C1124" i="2" s="1"/>
  <c r="C1125" i="2" s="1"/>
  <c r="C1126" i="2" s="1"/>
  <c r="C1110" i="2"/>
  <c r="E1108" i="2"/>
  <c r="D1108" i="2"/>
  <c r="D1109" i="2" s="1"/>
  <c r="D1110" i="2" s="1"/>
  <c r="D1111" i="2" s="1"/>
  <c r="D1112" i="2" s="1"/>
  <c r="D1113" i="2" s="1"/>
  <c r="D1114" i="2" s="1"/>
  <c r="D1115" i="2" s="1"/>
  <c r="D1116" i="2" s="1"/>
  <c r="D1117" i="2" s="1"/>
  <c r="D1118" i="2" s="1"/>
  <c r="D1119" i="2" s="1"/>
  <c r="D1120" i="2" s="1"/>
  <c r="D1121" i="2" s="1"/>
  <c r="D1122" i="2" s="1"/>
  <c r="D1123" i="2" s="1"/>
  <c r="D1124" i="2" s="1"/>
  <c r="D1125" i="2" s="1"/>
  <c r="D1126" i="2" s="1"/>
  <c r="M1110" i="2"/>
  <c r="B1112" i="2"/>
  <c r="B1113" i="2" s="1"/>
  <c r="B1114" i="2" s="1"/>
  <c r="B1115" i="2" s="1"/>
  <c r="B1116" i="2" s="1"/>
  <c r="B1117" i="2" s="1"/>
  <c r="B1118" i="2" s="1"/>
  <c r="B1119" i="2" s="1"/>
  <c r="B1120" i="2" s="1"/>
  <c r="B1121" i="2" s="1"/>
  <c r="B1122" i="2" s="1"/>
  <c r="B1123" i="2" s="1"/>
  <c r="B1124" i="2" s="1"/>
  <c r="B1125" i="2" s="1"/>
  <c r="B1126" i="2" s="1"/>
  <c r="B1128" i="2" s="1"/>
  <c r="M1109" i="2"/>
  <c r="M1126" i="2" s="1"/>
  <c r="H1128" i="2" l="1"/>
  <c r="C1128" i="2"/>
  <c r="J1128" i="2"/>
  <c r="B1129" i="2"/>
  <c r="B1130" i="2" s="1"/>
  <c r="H1129" i="2"/>
  <c r="B1132" i="2" l="1"/>
  <c r="B1131" i="2"/>
  <c r="E1132" i="2"/>
  <c r="C1129" i="2"/>
  <c r="C1130" i="2" s="1"/>
  <c r="D1128" i="2"/>
  <c r="C1131" i="2" l="1"/>
  <c r="C1132" i="2"/>
  <c r="C1133" i="2" s="1"/>
  <c r="C1134" i="2" s="1"/>
  <c r="C1135" i="2" s="1"/>
  <c r="C1136" i="2" s="1"/>
  <c r="C1137" i="2" s="1"/>
  <c r="C1138" i="2" s="1"/>
  <c r="C1139" i="2" s="1"/>
  <c r="C1140" i="2" s="1"/>
  <c r="C1141" i="2" s="1"/>
  <c r="C1142" i="2" s="1"/>
  <c r="C1143" i="2" s="1"/>
  <c r="C1144" i="2" s="1"/>
  <c r="C1145" i="2" s="1"/>
  <c r="C1146" i="2" s="1"/>
  <c r="C1147" i="2" s="1"/>
  <c r="E1129" i="2"/>
  <c r="D1129" i="2"/>
  <c r="D1130" i="2" s="1"/>
  <c r="D1131" i="2" s="1"/>
  <c r="D1132" i="2" s="1"/>
  <c r="D1133" i="2" s="1"/>
  <c r="D1134" i="2" s="1"/>
  <c r="D1135" i="2" s="1"/>
  <c r="D1136" i="2" s="1"/>
  <c r="D1137" i="2" s="1"/>
  <c r="D1138" i="2" s="1"/>
  <c r="D1139" i="2" s="1"/>
  <c r="D1140" i="2" s="1"/>
  <c r="D1141" i="2" s="1"/>
  <c r="D1142" i="2" s="1"/>
  <c r="D1143" i="2" s="1"/>
  <c r="D1144" i="2" s="1"/>
  <c r="D1145" i="2" s="1"/>
  <c r="D1146" i="2" s="1"/>
  <c r="D1147" i="2" s="1"/>
  <c r="B1133" i="2"/>
  <c r="B1134" i="2" s="1"/>
  <c r="B1135" i="2" s="1"/>
  <c r="B1136" i="2" s="1"/>
  <c r="B1137" i="2" s="1"/>
  <c r="B1138" i="2" s="1"/>
  <c r="B1139" i="2" s="1"/>
  <c r="B1140" i="2" s="1"/>
  <c r="B1141" i="2" s="1"/>
  <c r="B1142" i="2" s="1"/>
  <c r="B1143" i="2" s="1"/>
  <c r="B1144" i="2" s="1"/>
  <c r="B1145" i="2" s="1"/>
  <c r="B1146" i="2" s="1"/>
  <c r="B1147" i="2" s="1"/>
  <c r="B1149" i="2" s="1"/>
  <c r="M1131" i="2"/>
  <c r="M1130" i="2"/>
  <c r="M1147" i="2" s="1"/>
  <c r="H1150" i="2" l="1"/>
  <c r="H1149" i="2"/>
  <c r="C1149" i="2"/>
  <c r="J1149" i="2"/>
  <c r="B1150" i="2"/>
  <c r="B1151" i="2" s="1"/>
  <c r="C1150" i="2" l="1"/>
  <c r="C1151" i="2" s="1"/>
  <c r="D1149" i="2"/>
  <c r="E1153" i="2"/>
  <c r="B1152" i="2"/>
  <c r="B1153" i="2"/>
  <c r="D1150" i="2" l="1"/>
  <c r="D1151" i="2" s="1"/>
  <c r="D1152" i="2" s="1"/>
  <c r="D1153" i="2" s="1"/>
  <c r="D1154" i="2" s="1"/>
  <c r="D1155" i="2" s="1"/>
  <c r="D1156" i="2" s="1"/>
  <c r="D1157" i="2" s="1"/>
  <c r="D1158" i="2" s="1"/>
  <c r="D1159" i="2" s="1"/>
  <c r="D1160" i="2" s="1"/>
  <c r="D1161" i="2" s="1"/>
  <c r="D1162" i="2" s="1"/>
  <c r="D1163" i="2" s="1"/>
  <c r="D1164" i="2" s="1"/>
  <c r="D1165" i="2" s="1"/>
  <c r="D1166" i="2" s="1"/>
  <c r="D1167" i="2" s="1"/>
  <c r="D1168" i="2" s="1"/>
  <c r="E1150" i="2"/>
  <c r="B1154" i="2"/>
  <c r="B1155" i="2" s="1"/>
  <c r="B1156" i="2" s="1"/>
  <c r="B1157" i="2" s="1"/>
  <c r="B1158" i="2" s="1"/>
  <c r="B1159" i="2" s="1"/>
  <c r="B1160" i="2" s="1"/>
  <c r="B1161" i="2" s="1"/>
  <c r="B1162" i="2" s="1"/>
  <c r="B1163" i="2" s="1"/>
  <c r="B1164" i="2" s="1"/>
  <c r="B1165" i="2" s="1"/>
  <c r="B1166" i="2" s="1"/>
  <c r="B1167" i="2" s="1"/>
  <c r="B1168" i="2" s="1"/>
  <c r="B1170" i="2" s="1"/>
  <c r="M1151" i="2"/>
  <c r="M1168" i="2" s="1"/>
  <c r="M1152" i="2"/>
  <c r="C1153" i="2"/>
  <c r="C1154" i="2" s="1"/>
  <c r="C1155" i="2" s="1"/>
  <c r="C1156" i="2" s="1"/>
  <c r="C1157" i="2" s="1"/>
  <c r="C1158" i="2" s="1"/>
  <c r="C1159" i="2" s="1"/>
  <c r="C1160" i="2" s="1"/>
  <c r="C1161" i="2" s="1"/>
  <c r="C1162" i="2" s="1"/>
  <c r="C1163" i="2" s="1"/>
  <c r="C1164" i="2" s="1"/>
  <c r="C1165" i="2" s="1"/>
  <c r="C1166" i="2" s="1"/>
  <c r="C1167" i="2" s="1"/>
  <c r="C1168" i="2" s="1"/>
  <c r="C1152" i="2"/>
  <c r="C1170" i="2" l="1"/>
  <c r="B1171" i="2"/>
  <c r="B1172" i="2" s="1"/>
  <c r="J1170" i="2"/>
  <c r="H1170" i="2"/>
  <c r="H1171" i="2"/>
  <c r="B1173" i="2" l="1"/>
  <c r="B1174" i="2"/>
  <c r="E1174" i="2"/>
  <c r="C1171" i="2"/>
  <c r="C1172" i="2" s="1"/>
  <c r="D1170" i="2"/>
  <c r="C1173" i="2" l="1"/>
  <c r="C1174" i="2"/>
  <c r="C1175" i="2" s="1"/>
  <c r="C1176" i="2" s="1"/>
  <c r="C1177" i="2" s="1"/>
  <c r="C1178" i="2" s="1"/>
  <c r="C1179" i="2" s="1"/>
  <c r="C1180" i="2" s="1"/>
  <c r="C1181" i="2" s="1"/>
  <c r="C1182" i="2" s="1"/>
  <c r="C1183" i="2" s="1"/>
  <c r="C1184" i="2" s="1"/>
  <c r="C1185" i="2" s="1"/>
  <c r="C1186" i="2" s="1"/>
  <c r="C1187" i="2" s="1"/>
  <c r="C1188" i="2" s="1"/>
  <c r="C1189" i="2" s="1"/>
  <c r="M1173" i="2"/>
  <c r="B1175" i="2"/>
  <c r="B1176" i="2" s="1"/>
  <c r="B1177" i="2" s="1"/>
  <c r="B1178" i="2" s="1"/>
  <c r="B1179" i="2" s="1"/>
  <c r="B1180" i="2" s="1"/>
  <c r="B1181" i="2" s="1"/>
  <c r="B1182" i="2" s="1"/>
  <c r="B1183" i="2" s="1"/>
  <c r="B1184" i="2" s="1"/>
  <c r="B1185" i="2" s="1"/>
  <c r="B1186" i="2" s="1"/>
  <c r="B1187" i="2" s="1"/>
  <c r="B1188" i="2" s="1"/>
  <c r="B1189" i="2" s="1"/>
  <c r="B1191" i="2" s="1"/>
  <c r="M1172" i="2"/>
  <c r="M1189" i="2" s="1"/>
  <c r="E1171" i="2"/>
  <c r="D1171" i="2"/>
  <c r="D1172" i="2" s="1"/>
  <c r="D1173" i="2" s="1"/>
  <c r="D1174" i="2" s="1"/>
  <c r="D1175" i="2" s="1"/>
  <c r="D1176" i="2" s="1"/>
  <c r="D1177" i="2" s="1"/>
  <c r="D1178" i="2" s="1"/>
  <c r="D1179" i="2" s="1"/>
  <c r="D1180" i="2" s="1"/>
  <c r="D1181" i="2" s="1"/>
  <c r="D1182" i="2" s="1"/>
  <c r="D1183" i="2" s="1"/>
  <c r="D1184" i="2" s="1"/>
  <c r="D1185" i="2" s="1"/>
  <c r="D1186" i="2" s="1"/>
  <c r="D1187" i="2" s="1"/>
  <c r="D1188" i="2" s="1"/>
  <c r="D1189" i="2" s="1"/>
  <c r="J1191" i="2" l="1"/>
  <c r="B1192" i="2"/>
  <c r="B1193" i="2" s="1"/>
  <c r="C1191" i="2"/>
  <c r="H1191" i="2"/>
  <c r="H1192" i="2"/>
  <c r="D1191" i="2" l="1"/>
  <c r="E1195" i="2"/>
  <c r="C1192" i="2"/>
  <c r="C1193" i="2" s="1"/>
  <c r="B1195" i="2"/>
  <c r="B1194" i="2"/>
  <c r="M1194" i="2" l="1"/>
  <c r="M1193" i="2"/>
  <c r="M1210" i="2" s="1"/>
  <c r="B1196" i="2"/>
  <c r="B1197" i="2" s="1"/>
  <c r="B1198" i="2" s="1"/>
  <c r="B1199" i="2" s="1"/>
  <c r="B1200" i="2" s="1"/>
  <c r="B1201" i="2" s="1"/>
  <c r="B1202" i="2" s="1"/>
  <c r="B1203" i="2" s="1"/>
  <c r="B1204" i="2" s="1"/>
  <c r="B1205" i="2" s="1"/>
  <c r="B1206" i="2" s="1"/>
  <c r="B1207" i="2" s="1"/>
  <c r="B1208" i="2" s="1"/>
  <c r="B1209" i="2" s="1"/>
  <c r="B1210" i="2" s="1"/>
  <c r="B1212" i="2" s="1"/>
  <c r="C1194" i="2"/>
  <c r="C1195" i="2"/>
  <c r="C1196" i="2" s="1"/>
  <c r="C1197" i="2" s="1"/>
  <c r="C1198" i="2" s="1"/>
  <c r="C1199" i="2" s="1"/>
  <c r="C1200" i="2" s="1"/>
  <c r="C1201" i="2" s="1"/>
  <c r="C1202" i="2" s="1"/>
  <c r="C1203" i="2" s="1"/>
  <c r="C1204" i="2" s="1"/>
  <c r="C1205" i="2" s="1"/>
  <c r="C1206" i="2" s="1"/>
  <c r="C1207" i="2" s="1"/>
  <c r="C1208" i="2" s="1"/>
  <c r="C1209" i="2" s="1"/>
  <c r="C1210" i="2" s="1"/>
  <c r="E1192" i="2"/>
  <c r="D1192" i="2"/>
  <c r="D1193" i="2" s="1"/>
  <c r="D1194" i="2" s="1"/>
  <c r="D1195" i="2" s="1"/>
  <c r="D1196" i="2" s="1"/>
  <c r="D1197" i="2" s="1"/>
  <c r="D1198" i="2" s="1"/>
  <c r="D1199" i="2" s="1"/>
  <c r="D1200" i="2" s="1"/>
  <c r="D1201" i="2" s="1"/>
  <c r="D1202" i="2" s="1"/>
  <c r="D1203" i="2" s="1"/>
  <c r="D1204" i="2" s="1"/>
  <c r="D1205" i="2" s="1"/>
  <c r="D1206" i="2" s="1"/>
  <c r="D1207" i="2" s="1"/>
  <c r="D1208" i="2" s="1"/>
  <c r="D1209" i="2" s="1"/>
  <c r="D1210" i="2" s="1"/>
  <c r="H1212" i="2" l="1"/>
  <c r="C1212" i="2"/>
  <c r="J1212" i="2"/>
  <c r="B1213" i="2"/>
  <c r="B1214" i="2" s="1"/>
  <c r="H1213" i="2"/>
  <c r="B1215" i="2" l="1"/>
  <c r="B1216" i="2"/>
  <c r="E1216" i="2"/>
  <c r="C1213" i="2"/>
  <c r="C1214" i="2" s="1"/>
  <c r="D1212" i="2"/>
  <c r="M1214" i="2" l="1"/>
  <c r="M1231" i="2" s="1"/>
  <c r="M1215" i="2"/>
  <c r="B1217" i="2"/>
  <c r="B1218" i="2" s="1"/>
  <c r="B1219" i="2" s="1"/>
  <c r="B1220" i="2" s="1"/>
  <c r="B1221" i="2" s="1"/>
  <c r="B1222" i="2" s="1"/>
  <c r="B1223" i="2" s="1"/>
  <c r="B1224" i="2" s="1"/>
  <c r="B1225" i="2" s="1"/>
  <c r="B1226" i="2" s="1"/>
  <c r="B1227" i="2" s="1"/>
  <c r="B1228" i="2" s="1"/>
  <c r="B1229" i="2" s="1"/>
  <c r="B1230" i="2" s="1"/>
  <c r="B1231" i="2" s="1"/>
  <c r="B1233" i="2" s="1"/>
  <c r="C1215" i="2"/>
  <c r="C1216" i="2"/>
  <c r="C1217" i="2" s="1"/>
  <c r="C1218" i="2" s="1"/>
  <c r="C1219" i="2" s="1"/>
  <c r="C1220" i="2" s="1"/>
  <c r="C1221" i="2" s="1"/>
  <c r="C1222" i="2" s="1"/>
  <c r="C1223" i="2" s="1"/>
  <c r="C1224" i="2" s="1"/>
  <c r="C1225" i="2" s="1"/>
  <c r="C1226" i="2" s="1"/>
  <c r="C1227" i="2" s="1"/>
  <c r="C1228" i="2" s="1"/>
  <c r="C1229" i="2" s="1"/>
  <c r="C1230" i="2" s="1"/>
  <c r="C1231" i="2" s="1"/>
  <c r="D1213" i="2"/>
  <c r="D1214" i="2" s="1"/>
  <c r="D1215" i="2" s="1"/>
  <c r="D1216" i="2" s="1"/>
  <c r="D1217" i="2" s="1"/>
  <c r="D1218" i="2" s="1"/>
  <c r="D1219" i="2" s="1"/>
  <c r="D1220" i="2" s="1"/>
  <c r="D1221" i="2" s="1"/>
  <c r="D1222" i="2" s="1"/>
  <c r="D1223" i="2" s="1"/>
  <c r="D1224" i="2" s="1"/>
  <c r="D1225" i="2" s="1"/>
  <c r="D1226" i="2" s="1"/>
  <c r="D1227" i="2" s="1"/>
  <c r="D1228" i="2" s="1"/>
  <c r="D1229" i="2" s="1"/>
  <c r="D1230" i="2" s="1"/>
  <c r="D1231" i="2" s="1"/>
  <c r="E1213" i="2"/>
  <c r="B1234" i="2" l="1"/>
  <c r="B1235" i="2" s="1"/>
  <c r="H1234" i="2"/>
  <c r="H1233" i="2"/>
  <c r="J1233" i="2"/>
  <c r="C1233" i="2"/>
  <c r="D1233" i="2" l="1"/>
  <c r="C1234" i="2"/>
  <c r="C1235" i="2" s="1"/>
  <c r="E1237" i="2"/>
  <c r="B1236" i="2"/>
  <c r="B1237" i="2"/>
  <c r="C1237" i="2" l="1"/>
  <c r="C1238" i="2" s="1"/>
  <c r="C1239" i="2" s="1"/>
  <c r="C1240" i="2" s="1"/>
  <c r="C1241" i="2" s="1"/>
  <c r="C1242" i="2" s="1"/>
  <c r="C1243" i="2" s="1"/>
  <c r="C1244" i="2" s="1"/>
  <c r="C1245" i="2" s="1"/>
  <c r="C1246" i="2" s="1"/>
  <c r="C1247" i="2" s="1"/>
  <c r="C1248" i="2" s="1"/>
  <c r="C1249" i="2" s="1"/>
  <c r="C1250" i="2" s="1"/>
  <c r="C1251" i="2" s="1"/>
  <c r="C1252" i="2" s="1"/>
  <c r="C1236" i="2"/>
  <c r="M1236" i="2"/>
  <c r="B1238" i="2"/>
  <c r="B1239" i="2" s="1"/>
  <c r="B1240" i="2" s="1"/>
  <c r="B1241" i="2" s="1"/>
  <c r="B1242" i="2" s="1"/>
  <c r="B1243" i="2" s="1"/>
  <c r="B1244" i="2" s="1"/>
  <c r="B1245" i="2" s="1"/>
  <c r="B1246" i="2" s="1"/>
  <c r="B1247" i="2" s="1"/>
  <c r="B1248" i="2" s="1"/>
  <c r="B1249" i="2" s="1"/>
  <c r="B1250" i="2" s="1"/>
  <c r="B1251" i="2" s="1"/>
  <c r="B1252" i="2" s="1"/>
  <c r="B1254" i="2" s="1"/>
  <c r="M1235" i="2"/>
  <c r="M1252" i="2" s="1"/>
  <c r="D1234" i="2"/>
  <c r="D1235" i="2" s="1"/>
  <c r="D1236" i="2" s="1"/>
  <c r="D1237" i="2" s="1"/>
  <c r="D1238" i="2" s="1"/>
  <c r="D1239" i="2" s="1"/>
  <c r="D1240" i="2" s="1"/>
  <c r="D1241" i="2" s="1"/>
  <c r="D1242" i="2" s="1"/>
  <c r="D1243" i="2" s="1"/>
  <c r="D1244" i="2" s="1"/>
  <c r="D1245" i="2" s="1"/>
  <c r="D1246" i="2" s="1"/>
  <c r="D1247" i="2" s="1"/>
  <c r="D1248" i="2" s="1"/>
  <c r="D1249" i="2" s="1"/>
  <c r="D1250" i="2" s="1"/>
  <c r="D1251" i="2" s="1"/>
  <c r="D1252" i="2" s="1"/>
  <c r="E1234" i="2"/>
  <c r="B1255" i="2" l="1"/>
  <c r="B1256" i="2" s="1"/>
  <c r="C1254" i="2"/>
  <c r="H1254" i="2"/>
  <c r="H1255" i="2"/>
  <c r="J1254" i="2"/>
  <c r="D1254" i="2" l="1"/>
  <c r="E1258" i="2"/>
  <c r="C1255" i="2"/>
  <c r="C1256" i="2" s="1"/>
  <c r="B1257" i="2"/>
  <c r="B1258" i="2"/>
  <c r="C1258" i="2" l="1"/>
  <c r="C1259" i="2" s="1"/>
  <c r="C1260" i="2" s="1"/>
  <c r="C1261" i="2" s="1"/>
  <c r="C1262" i="2" s="1"/>
  <c r="C1263" i="2" s="1"/>
  <c r="C1264" i="2" s="1"/>
  <c r="C1265" i="2" s="1"/>
  <c r="C1266" i="2" s="1"/>
  <c r="C1267" i="2" s="1"/>
  <c r="C1268" i="2" s="1"/>
  <c r="C1269" i="2" s="1"/>
  <c r="C1270" i="2" s="1"/>
  <c r="C1271" i="2" s="1"/>
  <c r="C1272" i="2" s="1"/>
  <c r="C1273" i="2" s="1"/>
  <c r="C1257" i="2"/>
  <c r="B1259" i="2"/>
  <c r="B1260" i="2" s="1"/>
  <c r="B1261" i="2" s="1"/>
  <c r="B1262" i="2" s="1"/>
  <c r="B1263" i="2" s="1"/>
  <c r="B1264" i="2" s="1"/>
  <c r="B1265" i="2" s="1"/>
  <c r="B1266" i="2" s="1"/>
  <c r="B1267" i="2" s="1"/>
  <c r="B1268" i="2" s="1"/>
  <c r="B1269" i="2" s="1"/>
  <c r="B1270" i="2" s="1"/>
  <c r="B1271" i="2" s="1"/>
  <c r="B1272" i="2" s="1"/>
  <c r="B1273" i="2" s="1"/>
  <c r="B1275" i="2" s="1"/>
  <c r="M1256" i="2"/>
  <c r="M1273" i="2" s="1"/>
  <c r="M1257" i="2"/>
  <c r="E1255" i="2"/>
  <c r="D1255" i="2"/>
  <c r="D1256" i="2" s="1"/>
  <c r="D1257" i="2" s="1"/>
  <c r="D1258" i="2" s="1"/>
  <c r="D1259" i="2" s="1"/>
  <c r="D1260" i="2" s="1"/>
  <c r="D1261" i="2" s="1"/>
  <c r="D1262" i="2" s="1"/>
  <c r="D1263" i="2" s="1"/>
  <c r="D1264" i="2" s="1"/>
  <c r="D1265" i="2" s="1"/>
  <c r="D1266" i="2" s="1"/>
  <c r="D1267" i="2" s="1"/>
  <c r="D1268" i="2" s="1"/>
  <c r="D1269" i="2" s="1"/>
  <c r="D1270" i="2" s="1"/>
  <c r="D1271" i="2" s="1"/>
  <c r="D1272" i="2" s="1"/>
  <c r="D1273" i="2" s="1"/>
  <c r="J1275" i="2" l="1"/>
  <c r="B1276" i="2"/>
  <c r="B1277" i="2" s="1"/>
  <c r="C1275" i="2"/>
  <c r="H1275" i="2"/>
  <c r="H1276" i="2"/>
  <c r="D1275" i="2" l="1"/>
  <c r="E1279" i="2"/>
  <c r="C1276" i="2"/>
  <c r="C1277" i="2" s="1"/>
  <c r="B1279" i="2"/>
  <c r="B1278" i="2"/>
  <c r="C1278" i="2" l="1"/>
  <c r="C1279" i="2"/>
  <c r="C1280" i="2" s="1"/>
  <c r="C1281" i="2" s="1"/>
  <c r="C1282" i="2" s="1"/>
  <c r="C1283" i="2" s="1"/>
  <c r="C1284" i="2" s="1"/>
  <c r="C1285" i="2" s="1"/>
  <c r="C1286" i="2" s="1"/>
  <c r="C1287" i="2" s="1"/>
  <c r="C1288" i="2" s="1"/>
  <c r="C1289" i="2" s="1"/>
  <c r="C1290" i="2" s="1"/>
  <c r="C1291" i="2" s="1"/>
  <c r="C1292" i="2" s="1"/>
  <c r="C1293" i="2" s="1"/>
  <c r="C1294" i="2" s="1"/>
  <c r="M1278" i="2"/>
  <c r="B1280" i="2"/>
  <c r="B1281" i="2" s="1"/>
  <c r="B1282" i="2" s="1"/>
  <c r="B1283" i="2" s="1"/>
  <c r="B1284" i="2" s="1"/>
  <c r="B1285" i="2" s="1"/>
  <c r="B1286" i="2" s="1"/>
  <c r="B1287" i="2" s="1"/>
  <c r="B1288" i="2" s="1"/>
  <c r="B1289" i="2" s="1"/>
  <c r="B1290" i="2" s="1"/>
  <c r="B1291" i="2" s="1"/>
  <c r="B1292" i="2" s="1"/>
  <c r="B1293" i="2" s="1"/>
  <c r="B1294" i="2" s="1"/>
  <c r="B1296" i="2" s="1"/>
  <c r="M1277" i="2"/>
  <c r="M1294" i="2" s="1"/>
  <c r="D1276" i="2"/>
  <c r="D1277" i="2" s="1"/>
  <c r="D1278" i="2" s="1"/>
  <c r="D1279" i="2" s="1"/>
  <c r="D1280" i="2" s="1"/>
  <c r="D1281" i="2" s="1"/>
  <c r="D1282" i="2" s="1"/>
  <c r="D1283" i="2" s="1"/>
  <c r="D1284" i="2" s="1"/>
  <c r="D1285" i="2" s="1"/>
  <c r="D1286" i="2" s="1"/>
  <c r="D1287" i="2" s="1"/>
  <c r="D1288" i="2" s="1"/>
  <c r="D1289" i="2" s="1"/>
  <c r="D1290" i="2" s="1"/>
  <c r="D1291" i="2" s="1"/>
  <c r="D1292" i="2" s="1"/>
  <c r="D1293" i="2" s="1"/>
  <c r="D1294" i="2" s="1"/>
  <c r="E1276" i="2"/>
  <c r="H1296" i="2" l="1"/>
  <c r="C1296" i="2"/>
  <c r="J1296" i="2"/>
  <c r="H1297" i="2"/>
  <c r="B1297" i="2"/>
  <c r="B1298" i="2" s="1"/>
  <c r="E1300" i="2" l="1"/>
  <c r="C1297" i="2"/>
  <c r="C1298" i="2" s="1"/>
  <c r="D1296" i="2"/>
  <c r="B1299" i="2"/>
  <c r="B1300" i="2"/>
  <c r="D1297" i="2" l="1"/>
  <c r="D1298" i="2" s="1"/>
  <c r="D1299" i="2" s="1"/>
  <c r="D1300" i="2" s="1"/>
  <c r="D1301" i="2" s="1"/>
  <c r="D1302" i="2" s="1"/>
  <c r="D1303" i="2" s="1"/>
  <c r="D1304" i="2" s="1"/>
  <c r="D1305" i="2" s="1"/>
  <c r="D1306" i="2" s="1"/>
  <c r="D1307" i="2" s="1"/>
  <c r="D1308" i="2" s="1"/>
  <c r="D1309" i="2" s="1"/>
  <c r="D1310" i="2" s="1"/>
  <c r="D1311" i="2" s="1"/>
  <c r="D1312" i="2" s="1"/>
  <c r="D1313" i="2" s="1"/>
  <c r="D1314" i="2" s="1"/>
  <c r="D1315" i="2" s="1"/>
  <c r="E1297" i="2"/>
  <c r="C1300" i="2"/>
  <c r="C1301" i="2" s="1"/>
  <c r="C1302" i="2" s="1"/>
  <c r="C1303" i="2" s="1"/>
  <c r="C1304" i="2" s="1"/>
  <c r="C1305" i="2" s="1"/>
  <c r="C1306" i="2" s="1"/>
  <c r="C1307" i="2" s="1"/>
  <c r="C1308" i="2" s="1"/>
  <c r="C1309" i="2" s="1"/>
  <c r="C1310" i="2" s="1"/>
  <c r="C1311" i="2" s="1"/>
  <c r="C1312" i="2" s="1"/>
  <c r="C1313" i="2" s="1"/>
  <c r="C1314" i="2" s="1"/>
  <c r="C1315" i="2" s="1"/>
  <c r="C1299" i="2"/>
  <c r="M1298" i="2"/>
  <c r="M1315" i="2" s="1"/>
  <c r="B1301" i="2"/>
  <c r="B1302" i="2" s="1"/>
  <c r="B1303" i="2" s="1"/>
  <c r="B1304" i="2" s="1"/>
  <c r="B1305" i="2" s="1"/>
  <c r="B1306" i="2" s="1"/>
  <c r="B1307" i="2" s="1"/>
  <c r="B1308" i="2" s="1"/>
  <c r="B1309" i="2" s="1"/>
  <c r="B1310" i="2" s="1"/>
  <c r="B1311" i="2" s="1"/>
  <c r="B1312" i="2" s="1"/>
  <c r="B1313" i="2" s="1"/>
  <c r="B1314" i="2" s="1"/>
  <c r="B1315" i="2" s="1"/>
  <c r="B1317" i="2" s="1"/>
  <c r="M1299" i="2"/>
  <c r="H1318" i="2" l="1"/>
  <c r="B1318" i="2"/>
  <c r="B1319" i="2" s="1"/>
  <c r="J1317" i="2"/>
  <c r="H1317" i="2"/>
  <c r="C1317" i="2"/>
  <c r="B1320" i="2" l="1"/>
  <c r="B1321" i="2"/>
  <c r="D1317" i="2"/>
  <c r="E1321" i="2"/>
  <c r="C1318" i="2"/>
  <c r="C1319" i="2" s="1"/>
  <c r="D1318" i="2" l="1"/>
  <c r="D1319" i="2" s="1"/>
  <c r="D1320" i="2" s="1"/>
  <c r="D1321" i="2" s="1"/>
  <c r="D1322" i="2" s="1"/>
  <c r="D1323" i="2" s="1"/>
  <c r="D1324" i="2" s="1"/>
  <c r="D1325" i="2" s="1"/>
  <c r="D1326" i="2" s="1"/>
  <c r="D1327" i="2" s="1"/>
  <c r="D1328" i="2" s="1"/>
  <c r="D1329" i="2" s="1"/>
  <c r="D1330" i="2" s="1"/>
  <c r="D1331" i="2" s="1"/>
  <c r="D1332" i="2" s="1"/>
  <c r="D1333" i="2" s="1"/>
  <c r="D1334" i="2" s="1"/>
  <c r="D1335" i="2" s="1"/>
  <c r="D1336" i="2" s="1"/>
  <c r="E1318" i="2"/>
  <c r="C1321" i="2"/>
  <c r="C1322" i="2" s="1"/>
  <c r="C1323" i="2" s="1"/>
  <c r="C1324" i="2" s="1"/>
  <c r="C1325" i="2" s="1"/>
  <c r="C1326" i="2" s="1"/>
  <c r="C1327" i="2" s="1"/>
  <c r="C1328" i="2" s="1"/>
  <c r="C1329" i="2" s="1"/>
  <c r="C1330" i="2" s="1"/>
  <c r="C1331" i="2" s="1"/>
  <c r="C1332" i="2" s="1"/>
  <c r="C1333" i="2" s="1"/>
  <c r="C1334" i="2" s="1"/>
  <c r="C1335" i="2" s="1"/>
  <c r="C1336" i="2" s="1"/>
  <c r="C1320" i="2"/>
  <c r="M1320" i="2"/>
  <c r="B1322" i="2"/>
  <c r="B1323" i="2" s="1"/>
  <c r="B1324" i="2" s="1"/>
  <c r="B1325" i="2" s="1"/>
  <c r="B1326" i="2" s="1"/>
  <c r="B1327" i="2" s="1"/>
  <c r="B1328" i="2" s="1"/>
  <c r="B1329" i="2" s="1"/>
  <c r="B1330" i="2" s="1"/>
  <c r="B1331" i="2" s="1"/>
  <c r="B1332" i="2" s="1"/>
  <c r="B1333" i="2" s="1"/>
  <c r="B1334" i="2" s="1"/>
  <c r="B1335" i="2" s="1"/>
  <c r="B1336" i="2" s="1"/>
  <c r="B1338" i="2" s="1"/>
  <c r="M1319" i="2"/>
  <c r="M1336" i="2" s="1"/>
  <c r="B1339" i="2" l="1"/>
  <c r="B1340" i="2" s="1"/>
  <c r="H1339" i="2"/>
  <c r="C1338" i="2"/>
  <c r="H1338" i="2"/>
  <c r="J1338" i="2"/>
  <c r="D1338" i="2" l="1"/>
  <c r="E1342" i="2"/>
  <c r="C1339" i="2"/>
  <c r="C1340" i="2" s="1"/>
  <c r="B1341" i="2"/>
  <c r="B1342" i="2"/>
  <c r="C1342" i="2" l="1"/>
  <c r="C1343" i="2" s="1"/>
  <c r="C1344" i="2" s="1"/>
  <c r="C1345" i="2" s="1"/>
  <c r="C1346" i="2" s="1"/>
  <c r="C1347" i="2" s="1"/>
  <c r="C1348" i="2" s="1"/>
  <c r="C1349" i="2" s="1"/>
  <c r="C1350" i="2" s="1"/>
  <c r="C1351" i="2" s="1"/>
  <c r="C1352" i="2" s="1"/>
  <c r="C1353" i="2" s="1"/>
  <c r="C1354" i="2" s="1"/>
  <c r="C1355" i="2" s="1"/>
  <c r="C1356" i="2" s="1"/>
  <c r="C1357" i="2" s="1"/>
  <c r="C1341" i="2"/>
  <c r="B1343" i="2"/>
  <c r="B1344" i="2" s="1"/>
  <c r="B1345" i="2" s="1"/>
  <c r="B1346" i="2" s="1"/>
  <c r="B1347" i="2" s="1"/>
  <c r="B1348" i="2" s="1"/>
  <c r="B1349" i="2" s="1"/>
  <c r="B1350" i="2" s="1"/>
  <c r="B1351" i="2" s="1"/>
  <c r="B1352" i="2" s="1"/>
  <c r="B1353" i="2" s="1"/>
  <c r="B1354" i="2" s="1"/>
  <c r="B1355" i="2" s="1"/>
  <c r="B1356" i="2" s="1"/>
  <c r="B1357" i="2" s="1"/>
  <c r="B1359" i="2" s="1"/>
  <c r="M1340" i="2"/>
  <c r="M1357" i="2" s="1"/>
  <c r="M1341" i="2"/>
  <c r="E1339" i="2"/>
  <c r="D1339" i="2"/>
  <c r="D1340" i="2" s="1"/>
  <c r="D1341" i="2" s="1"/>
  <c r="D1342" i="2" s="1"/>
  <c r="D1343" i="2" s="1"/>
  <c r="D1344" i="2" s="1"/>
  <c r="D1345" i="2" s="1"/>
  <c r="D1346" i="2" s="1"/>
  <c r="D1347" i="2" s="1"/>
  <c r="D1348" i="2" s="1"/>
  <c r="D1349" i="2" s="1"/>
  <c r="D1350" i="2" s="1"/>
  <c r="D1351" i="2" s="1"/>
  <c r="D1352" i="2" s="1"/>
  <c r="D1353" i="2" s="1"/>
  <c r="D1354" i="2" s="1"/>
  <c r="D1355" i="2" s="1"/>
  <c r="D1356" i="2" s="1"/>
  <c r="D1357" i="2" s="1"/>
  <c r="J1359" i="2" l="1"/>
  <c r="B1360" i="2"/>
  <c r="B1361" i="2" s="1"/>
  <c r="C1359" i="2"/>
  <c r="H1359" i="2"/>
  <c r="H1360" i="2"/>
  <c r="D1359" i="2" l="1"/>
  <c r="E1363" i="2"/>
  <c r="C1360" i="2"/>
  <c r="C1361" i="2" s="1"/>
  <c r="B1363" i="2"/>
  <c r="B1362" i="2"/>
  <c r="C1362" i="2" l="1"/>
  <c r="C1363" i="2"/>
  <c r="C1364" i="2" s="1"/>
  <c r="C1365" i="2" s="1"/>
  <c r="C1366" i="2" s="1"/>
  <c r="C1367" i="2" s="1"/>
  <c r="C1368" i="2" s="1"/>
  <c r="C1369" i="2" s="1"/>
  <c r="C1370" i="2" s="1"/>
  <c r="C1371" i="2" s="1"/>
  <c r="C1372" i="2" s="1"/>
  <c r="C1373" i="2" s="1"/>
  <c r="C1374" i="2" s="1"/>
  <c r="C1375" i="2" s="1"/>
  <c r="C1376" i="2" s="1"/>
  <c r="C1377" i="2" s="1"/>
  <c r="C1378" i="2" s="1"/>
  <c r="B1364" i="2"/>
  <c r="B1365" i="2" s="1"/>
  <c r="B1366" i="2" s="1"/>
  <c r="B1367" i="2" s="1"/>
  <c r="B1368" i="2" s="1"/>
  <c r="B1369" i="2" s="1"/>
  <c r="B1370" i="2" s="1"/>
  <c r="B1371" i="2" s="1"/>
  <c r="B1372" i="2" s="1"/>
  <c r="B1373" i="2" s="1"/>
  <c r="B1374" i="2" s="1"/>
  <c r="B1375" i="2" s="1"/>
  <c r="B1376" i="2" s="1"/>
  <c r="B1377" i="2" s="1"/>
  <c r="B1378" i="2" s="1"/>
  <c r="B1380" i="2" s="1"/>
  <c r="M1361" i="2"/>
  <c r="M1378" i="2" s="1"/>
  <c r="M1362" i="2"/>
  <c r="D1360" i="2"/>
  <c r="D1361" i="2" s="1"/>
  <c r="D1362" i="2" s="1"/>
  <c r="D1363" i="2" s="1"/>
  <c r="D1364" i="2" s="1"/>
  <c r="D1365" i="2" s="1"/>
  <c r="D1366" i="2" s="1"/>
  <c r="D1367" i="2" s="1"/>
  <c r="D1368" i="2" s="1"/>
  <c r="D1369" i="2" s="1"/>
  <c r="D1370" i="2" s="1"/>
  <c r="D1371" i="2" s="1"/>
  <c r="D1372" i="2" s="1"/>
  <c r="D1373" i="2" s="1"/>
  <c r="D1374" i="2" s="1"/>
  <c r="D1375" i="2" s="1"/>
  <c r="D1376" i="2" s="1"/>
  <c r="D1377" i="2" s="1"/>
  <c r="D1378" i="2" s="1"/>
  <c r="E1360" i="2"/>
  <c r="H1380" i="2" l="1"/>
  <c r="C1380" i="2"/>
  <c r="J1380" i="2"/>
  <c r="H1381" i="2"/>
  <c r="B1381" i="2"/>
  <c r="B1382" i="2" s="1"/>
  <c r="B1383" i="2" l="1"/>
  <c r="B1384" i="2"/>
  <c r="D1380" i="2"/>
  <c r="E1384" i="2"/>
  <c r="C1381" i="2"/>
  <c r="C1382" i="2" s="1"/>
  <c r="D1381" i="2" l="1"/>
  <c r="D1382" i="2" s="1"/>
  <c r="D1383" i="2" s="1"/>
  <c r="D1384" i="2" s="1"/>
  <c r="D1385" i="2" s="1"/>
  <c r="D1386" i="2" s="1"/>
  <c r="D1387" i="2" s="1"/>
  <c r="D1388" i="2" s="1"/>
  <c r="D1389" i="2" s="1"/>
  <c r="D1390" i="2" s="1"/>
  <c r="D1391" i="2" s="1"/>
  <c r="D1392" i="2" s="1"/>
  <c r="D1393" i="2" s="1"/>
  <c r="D1394" i="2" s="1"/>
  <c r="D1395" i="2" s="1"/>
  <c r="D1396" i="2" s="1"/>
  <c r="D1397" i="2" s="1"/>
  <c r="D1398" i="2" s="1"/>
  <c r="D1399" i="2" s="1"/>
  <c r="E1381" i="2"/>
  <c r="M1382" i="2"/>
  <c r="M1399" i="2" s="1"/>
  <c r="B1385" i="2"/>
  <c r="B1386" i="2" s="1"/>
  <c r="B1387" i="2" s="1"/>
  <c r="B1388" i="2" s="1"/>
  <c r="B1389" i="2" s="1"/>
  <c r="B1390" i="2" s="1"/>
  <c r="B1391" i="2" s="1"/>
  <c r="B1392" i="2" s="1"/>
  <c r="B1393" i="2" s="1"/>
  <c r="B1394" i="2" s="1"/>
  <c r="B1395" i="2" s="1"/>
  <c r="B1396" i="2" s="1"/>
  <c r="B1397" i="2" s="1"/>
  <c r="B1398" i="2" s="1"/>
  <c r="B1399" i="2" s="1"/>
  <c r="B1401" i="2" s="1"/>
  <c r="M1383" i="2"/>
  <c r="C1383" i="2"/>
  <c r="C1384" i="2"/>
  <c r="C1385" i="2" s="1"/>
  <c r="C1386" i="2" s="1"/>
  <c r="C1387" i="2" s="1"/>
  <c r="C1388" i="2" s="1"/>
  <c r="C1389" i="2" s="1"/>
  <c r="C1390" i="2" s="1"/>
  <c r="C1391" i="2" s="1"/>
  <c r="C1392" i="2" s="1"/>
  <c r="C1393" i="2" s="1"/>
  <c r="C1394" i="2" s="1"/>
  <c r="C1395" i="2" s="1"/>
  <c r="C1396" i="2" s="1"/>
  <c r="C1397" i="2" s="1"/>
  <c r="C1398" i="2" s="1"/>
  <c r="C1399" i="2" s="1"/>
  <c r="B1402" i="2" l="1"/>
  <c r="B1403" i="2" s="1"/>
  <c r="C1401" i="2"/>
  <c r="H1402" i="2"/>
  <c r="J1401" i="2"/>
  <c r="H1401" i="2"/>
  <c r="C1402" i="2" l="1"/>
  <c r="C1403" i="2" s="1"/>
  <c r="D1401" i="2"/>
  <c r="E1405" i="2"/>
  <c r="B1404" i="2"/>
  <c r="B1405" i="2"/>
  <c r="D1402" i="2" l="1"/>
  <c r="D1403" i="2" s="1"/>
  <c r="D1404" i="2" s="1"/>
  <c r="D1405" i="2" s="1"/>
  <c r="D1406" i="2" s="1"/>
  <c r="D1407" i="2" s="1"/>
  <c r="D1408" i="2" s="1"/>
  <c r="D1409" i="2" s="1"/>
  <c r="D1410" i="2" s="1"/>
  <c r="D1411" i="2" s="1"/>
  <c r="D1412" i="2" s="1"/>
  <c r="D1413" i="2" s="1"/>
  <c r="D1414" i="2" s="1"/>
  <c r="D1415" i="2" s="1"/>
  <c r="D1416" i="2" s="1"/>
  <c r="D1417" i="2" s="1"/>
  <c r="D1418" i="2" s="1"/>
  <c r="D1419" i="2" s="1"/>
  <c r="D1420" i="2" s="1"/>
  <c r="E1402" i="2"/>
  <c r="M1404" i="2"/>
  <c r="B1406" i="2"/>
  <c r="B1407" i="2" s="1"/>
  <c r="B1408" i="2" s="1"/>
  <c r="B1409" i="2" s="1"/>
  <c r="B1410" i="2" s="1"/>
  <c r="B1411" i="2" s="1"/>
  <c r="B1412" i="2" s="1"/>
  <c r="B1413" i="2" s="1"/>
  <c r="B1414" i="2" s="1"/>
  <c r="B1415" i="2" s="1"/>
  <c r="B1416" i="2" s="1"/>
  <c r="B1417" i="2" s="1"/>
  <c r="B1418" i="2" s="1"/>
  <c r="B1419" i="2" s="1"/>
  <c r="B1420" i="2" s="1"/>
  <c r="B1422" i="2" s="1"/>
  <c r="M1403" i="2"/>
  <c r="M1420" i="2" s="1"/>
  <c r="C1405" i="2"/>
  <c r="C1406" i="2" s="1"/>
  <c r="C1407" i="2" s="1"/>
  <c r="C1408" i="2" s="1"/>
  <c r="C1409" i="2" s="1"/>
  <c r="C1410" i="2" s="1"/>
  <c r="C1411" i="2" s="1"/>
  <c r="C1412" i="2" s="1"/>
  <c r="C1413" i="2" s="1"/>
  <c r="C1414" i="2" s="1"/>
  <c r="C1415" i="2" s="1"/>
  <c r="C1416" i="2" s="1"/>
  <c r="C1417" i="2" s="1"/>
  <c r="C1418" i="2" s="1"/>
  <c r="C1419" i="2" s="1"/>
  <c r="C1420" i="2" s="1"/>
  <c r="C1404" i="2"/>
  <c r="B1423" i="2" l="1"/>
  <c r="B1424" i="2" s="1"/>
  <c r="H1422" i="2"/>
  <c r="H1423" i="2"/>
  <c r="J1422" i="2"/>
  <c r="C1422" i="2"/>
  <c r="D1422" i="2" l="1"/>
  <c r="E1426" i="2"/>
  <c r="C1423" i="2"/>
  <c r="C1424" i="2" s="1"/>
  <c r="B1425" i="2"/>
  <c r="B1426" i="2"/>
  <c r="C1426" i="2" l="1"/>
  <c r="C1427" i="2" s="1"/>
  <c r="C1428" i="2" s="1"/>
  <c r="C1429" i="2" s="1"/>
  <c r="C1430" i="2" s="1"/>
  <c r="C1431" i="2" s="1"/>
  <c r="C1432" i="2" s="1"/>
  <c r="C1433" i="2" s="1"/>
  <c r="C1434" i="2" s="1"/>
  <c r="C1435" i="2" s="1"/>
  <c r="C1436" i="2" s="1"/>
  <c r="C1437" i="2" s="1"/>
  <c r="C1438" i="2" s="1"/>
  <c r="C1439" i="2" s="1"/>
  <c r="C1440" i="2" s="1"/>
  <c r="C1441" i="2" s="1"/>
  <c r="C1425" i="2"/>
  <c r="B1427" i="2"/>
  <c r="B1428" i="2" s="1"/>
  <c r="B1429" i="2" s="1"/>
  <c r="B1430" i="2" s="1"/>
  <c r="B1431" i="2" s="1"/>
  <c r="B1432" i="2" s="1"/>
  <c r="B1433" i="2" s="1"/>
  <c r="B1434" i="2" s="1"/>
  <c r="B1435" i="2" s="1"/>
  <c r="B1436" i="2" s="1"/>
  <c r="B1437" i="2" s="1"/>
  <c r="B1438" i="2" s="1"/>
  <c r="B1439" i="2" s="1"/>
  <c r="B1440" i="2" s="1"/>
  <c r="B1441" i="2" s="1"/>
  <c r="B1443" i="2" s="1"/>
  <c r="M1424" i="2"/>
  <c r="M1441" i="2" s="1"/>
  <c r="M1425" i="2"/>
  <c r="E1423" i="2"/>
  <c r="D1423" i="2"/>
  <c r="D1424" i="2" s="1"/>
  <c r="D1425" i="2" s="1"/>
  <c r="D1426" i="2" s="1"/>
  <c r="D1427" i="2" s="1"/>
  <c r="D1428" i="2" s="1"/>
  <c r="D1429" i="2" s="1"/>
  <c r="D1430" i="2" s="1"/>
  <c r="D1431" i="2" s="1"/>
  <c r="D1432" i="2" s="1"/>
  <c r="D1433" i="2" s="1"/>
  <c r="D1434" i="2" s="1"/>
  <c r="D1435" i="2" s="1"/>
  <c r="D1436" i="2" s="1"/>
  <c r="D1437" i="2" s="1"/>
  <c r="D1438" i="2" s="1"/>
  <c r="D1439" i="2" s="1"/>
  <c r="D1440" i="2" s="1"/>
  <c r="D1441" i="2" s="1"/>
  <c r="B1444" i="2" l="1"/>
  <c r="B1445" i="2" s="1"/>
  <c r="C1443" i="2"/>
  <c r="H1444" i="2"/>
  <c r="H1443" i="2"/>
  <c r="J1443" i="2"/>
  <c r="D1443" i="2" l="1"/>
  <c r="E1447" i="2"/>
  <c r="C1444" i="2"/>
  <c r="C1445" i="2" s="1"/>
  <c r="B1447" i="2"/>
  <c r="B1446" i="2"/>
  <c r="C1446" i="2" l="1"/>
  <c r="C1447" i="2"/>
  <c r="C1448" i="2" s="1"/>
  <c r="C1449" i="2" s="1"/>
  <c r="C1450" i="2" s="1"/>
  <c r="C1451" i="2" s="1"/>
  <c r="C1452" i="2" s="1"/>
  <c r="C1453" i="2" s="1"/>
  <c r="C1454" i="2" s="1"/>
  <c r="C1455" i="2" s="1"/>
  <c r="C1456" i="2" s="1"/>
  <c r="C1457" i="2" s="1"/>
  <c r="C1458" i="2" s="1"/>
  <c r="C1459" i="2" s="1"/>
  <c r="C1460" i="2" s="1"/>
  <c r="C1461" i="2" s="1"/>
  <c r="C1462" i="2" s="1"/>
  <c r="M1446" i="2"/>
  <c r="B1448" i="2"/>
  <c r="B1449" i="2" s="1"/>
  <c r="B1450" i="2" s="1"/>
  <c r="B1451" i="2" s="1"/>
  <c r="B1452" i="2" s="1"/>
  <c r="B1453" i="2" s="1"/>
  <c r="B1454" i="2" s="1"/>
  <c r="B1455" i="2" s="1"/>
  <c r="B1456" i="2" s="1"/>
  <c r="B1457" i="2" s="1"/>
  <c r="B1458" i="2" s="1"/>
  <c r="B1459" i="2" s="1"/>
  <c r="B1460" i="2" s="1"/>
  <c r="B1461" i="2" s="1"/>
  <c r="B1462" i="2" s="1"/>
  <c r="B1464" i="2" s="1"/>
  <c r="M1445" i="2"/>
  <c r="M1462" i="2" s="1"/>
  <c r="E1444" i="2"/>
  <c r="D1444" i="2"/>
  <c r="D1445" i="2" s="1"/>
  <c r="D1446" i="2" s="1"/>
  <c r="D1447" i="2" s="1"/>
  <c r="D1448" i="2" s="1"/>
  <c r="D1449" i="2" s="1"/>
  <c r="D1450" i="2" s="1"/>
  <c r="D1451" i="2" s="1"/>
  <c r="D1452" i="2" s="1"/>
  <c r="D1453" i="2" s="1"/>
  <c r="D1454" i="2" s="1"/>
  <c r="D1455" i="2" s="1"/>
  <c r="D1456" i="2" s="1"/>
  <c r="D1457" i="2" s="1"/>
  <c r="D1458" i="2" s="1"/>
  <c r="D1459" i="2" s="1"/>
  <c r="D1460" i="2" s="1"/>
  <c r="D1461" i="2" s="1"/>
  <c r="D1462" i="2" s="1"/>
  <c r="H1464" i="2" l="1"/>
  <c r="J1464" i="2"/>
  <c r="C1464" i="2"/>
  <c r="H1465" i="2"/>
  <c r="B1465" i="2"/>
  <c r="B1466" i="2" s="1"/>
  <c r="E1468" i="2" l="1"/>
  <c r="C1465" i="2"/>
  <c r="C1466" i="2" s="1"/>
  <c r="D1464" i="2"/>
  <c r="B1467" i="2"/>
  <c r="B1468" i="2"/>
  <c r="D1465" i="2" l="1"/>
  <c r="D1466" i="2" s="1"/>
  <c r="D1467" i="2" s="1"/>
  <c r="D1468" i="2" s="1"/>
  <c r="D1469" i="2" s="1"/>
  <c r="D1470" i="2" s="1"/>
  <c r="D1471" i="2" s="1"/>
  <c r="D1472" i="2" s="1"/>
  <c r="D1473" i="2" s="1"/>
  <c r="D1474" i="2" s="1"/>
  <c r="D1475" i="2" s="1"/>
  <c r="D1476" i="2" s="1"/>
  <c r="D1477" i="2" s="1"/>
  <c r="D1478" i="2" s="1"/>
  <c r="D1479" i="2" s="1"/>
  <c r="D1480" i="2" s="1"/>
  <c r="D1481" i="2" s="1"/>
  <c r="D1482" i="2" s="1"/>
  <c r="D1483" i="2" s="1"/>
  <c r="E1465" i="2"/>
  <c r="C1468" i="2"/>
  <c r="C1469" i="2" s="1"/>
  <c r="C1470" i="2" s="1"/>
  <c r="C1471" i="2" s="1"/>
  <c r="C1472" i="2" s="1"/>
  <c r="C1473" i="2" s="1"/>
  <c r="C1474" i="2" s="1"/>
  <c r="C1475" i="2" s="1"/>
  <c r="C1476" i="2" s="1"/>
  <c r="C1477" i="2" s="1"/>
  <c r="C1478" i="2" s="1"/>
  <c r="C1479" i="2" s="1"/>
  <c r="C1480" i="2" s="1"/>
  <c r="C1481" i="2" s="1"/>
  <c r="C1482" i="2" s="1"/>
  <c r="C1483" i="2" s="1"/>
  <c r="C1467" i="2"/>
  <c r="M1466" i="2"/>
  <c r="M1483" i="2" s="1"/>
  <c r="B1469" i="2"/>
  <c r="B1470" i="2" s="1"/>
  <c r="B1471" i="2" s="1"/>
  <c r="B1472" i="2" s="1"/>
  <c r="B1473" i="2" s="1"/>
  <c r="B1474" i="2" s="1"/>
  <c r="B1475" i="2" s="1"/>
  <c r="B1476" i="2" s="1"/>
  <c r="B1477" i="2" s="1"/>
  <c r="B1478" i="2" s="1"/>
  <c r="B1479" i="2" s="1"/>
  <c r="B1480" i="2" s="1"/>
  <c r="B1481" i="2" s="1"/>
  <c r="B1482" i="2" s="1"/>
  <c r="B1483" i="2" s="1"/>
  <c r="B1485" i="2" s="1"/>
  <c r="M1467" i="2"/>
  <c r="C1485" i="2" l="1"/>
  <c r="J1485" i="2"/>
  <c r="B1486" i="2"/>
  <c r="B1487" i="2" s="1"/>
  <c r="H1485" i="2"/>
  <c r="H1486" i="2"/>
  <c r="B1489" i="2" l="1"/>
  <c r="B1488" i="2"/>
  <c r="C1486" i="2"/>
  <c r="C1487" i="2" s="1"/>
  <c r="E1489" i="2"/>
  <c r="D1485" i="2"/>
  <c r="C1488" i="2" l="1"/>
  <c r="C1489" i="2"/>
  <c r="C1490" i="2" s="1"/>
  <c r="C1491" i="2" s="1"/>
  <c r="C1492" i="2" s="1"/>
  <c r="C1493" i="2" s="1"/>
  <c r="C1494" i="2" s="1"/>
  <c r="C1495" i="2" s="1"/>
  <c r="C1496" i="2" s="1"/>
  <c r="C1497" i="2" s="1"/>
  <c r="C1498" i="2" s="1"/>
  <c r="C1499" i="2" s="1"/>
  <c r="C1500" i="2" s="1"/>
  <c r="C1501" i="2" s="1"/>
  <c r="C1502" i="2" s="1"/>
  <c r="C1503" i="2" s="1"/>
  <c r="C1504" i="2" s="1"/>
  <c r="D1486" i="2"/>
  <c r="D1487" i="2" s="1"/>
  <c r="D1488" i="2" s="1"/>
  <c r="D1489" i="2" s="1"/>
  <c r="D1490" i="2" s="1"/>
  <c r="D1491" i="2" s="1"/>
  <c r="D1492" i="2" s="1"/>
  <c r="D1493" i="2" s="1"/>
  <c r="D1494" i="2" s="1"/>
  <c r="D1495" i="2" s="1"/>
  <c r="D1496" i="2" s="1"/>
  <c r="D1497" i="2" s="1"/>
  <c r="D1498" i="2" s="1"/>
  <c r="D1499" i="2" s="1"/>
  <c r="D1500" i="2" s="1"/>
  <c r="D1501" i="2" s="1"/>
  <c r="D1502" i="2" s="1"/>
  <c r="D1503" i="2" s="1"/>
  <c r="D1504" i="2" s="1"/>
  <c r="E1486" i="2"/>
  <c r="B1490" i="2"/>
  <c r="B1491" i="2" s="1"/>
  <c r="B1492" i="2" s="1"/>
  <c r="B1493" i="2" s="1"/>
  <c r="B1494" i="2" s="1"/>
  <c r="B1495" i="2" s="1"/>
  <c r="B1496" i="2" s="1"/>
  <c r="B1497" i="2" s="1"/>
  <c r="B1498" i="2" s="1"/>
  <c r="B1499" i="2" s="1"/>
  <c r="B1500" i="2" s="1"/>
  <c r="B1501" i="2" s="1"/>
  <c r="B1502" i="2" s="1"/>
  <c r="B1503" i="2" s="1"/>
  <c r="B1504" i="2" s="1"/>
  <c r="B1506" i="2" s="1"/>
  <c r="M1487" i="2"/>
  <c r="M1504" i="2" s="1"/>
  <c r="M1488" i="2"/>
  <c r="H1507" i="2" l="1"/>
  <c r="H1506" i="2"/>
  <c r="J1506" i="2"/>
  <c r="B1507" i="2"/>
  <c r="B1508" i="2" s="1"/>
  <c r="C1506" i="2"/>
  <c r="B1509" i="2" l="1"/>
  <c r="B1510" i="2"/>
  <c r="C1507" i="2"/>
  <c r="C1508" i="2" s="1"/>
  <c r="E1510" i="2"/>
  <c r="D1506" i="2"/>
  <c r="B1511" i="2" l="1"/>
  <c r="B1512" i="2" s="1"/>
  <c r="B1513" i="2" s="1"/>
  <c r="B1514" i="2" s="1"/>
  <c r="B1515" i="2" s="1"/>
  <c r="B1516" i="2" s="1"/>
  <c r="B1517" i="2" s="1"/>
  <c r="B1518" i="2" s="1"/>
  <c r="B1519" i="2" s="1"/>
  <c r="B1520" i="2" s="1"/>
  <c r="B1521" i="2" s="1"/>
  <c r="B1522" i="2" s="1"/>
  <c r="B1523" i="2" s="1"/>
  <c r="B1524" i="2" s="1"/>
  <c r="B1525" i="2" s="1"/>
  <c r="B1527" i="2" s="1"/>
  <c r="M1508" i="2"/>
  <c r="M1525" i="2" s="1"/>
  <c r="M1509" i="2"/>
  <c r="C1509" i="2"/>
  <c r="C1510" i="2"/>
  <c r="C1511" i="2" s="1"/>
  <c r="C1512" i="2" s="1"/>
  <c r="C1513" i="2" s="1"/>
  <c r="C1514" i="2" s="1"/>
  <c r="C1515" i="2" s="1"/>
  <c r="C1516" i="2" s="1"/>
  <c r="C1517" i="2" s="1"/>
  <c r="C1518" i="2" s="1"/>
  <c r="C1519" i="2" s="1"/>
  <c r="C1520" i="2" s="1"/>
  <c r="C1521" i="2" s="1"/>
  <c r="C1522" i="2" s="1"/>
  <c r="C1523" i="2" s="1"/>
  <c r="C1524" i="2" s="1"/>
  <c r="C1525" i="2" s="1"/>
  <c r="D1507" i="2"/>
  <c r="D1508" i="2" s="1"/>
  <c r="D1509" i="2" s="1"/>
  <c r="D1510" i="2" s="1"/>
  <c r="D1511" i="2" s="1"/>
  <c r="D1512" i="2" s="1"/>
  <c r="D1513" i="2" s="1"/>
  <c r="D1514" i="2" s="1"/>
  <c r="D1515" i="2" s="1"/>
  <c r="D1516" i="2" s="1"/>
  <c r="D1517" i="2" s="1"/>
  <c r="D1518" i="2" s="1"/>
  <c r="D1519" i="2" s="1"/>
  <c r="D1520" i="2" s="1"/>
  <c r="D1521" i="2" s="1"/>
  <c r="D1522" i="2" s="1"/>
  <c r="D1523" i="2" s="1"/>
  <c r="D1524" i="2" s="1"/>
  <c r="D1525" i="2" s="1"/>
  <c r="E1507" i="2"/>
  <c r="H1528" i="2" l="1"/>
  <c r="H1527" i="2"/>
  <c r="C1527" i="2"/>
  <c r="J1527" i="2"/>
  <c r="B1528" i="2"/>
  <c r="B1529" i="2" s="1"/>
  <c r="E1531" i="2" l="1"/>
  <c r="C1528" i="2"/>
  <c r="C1529" i="2" s="1"/>
  <c r="D1527" i="2"/>
  <c r="B1530" i="2"/>
  <c r="B1531" i="2"/>
  <c r="E1528" i="2" l="1"/>
  <c r="D1528" i="2"/>
  <c r="D1529" i="2" s="1"/>
  <c r="D1530" i="2" s="1"/>
  <c r="D1531" i="2" s="1"/>
  <c r="D1532" i="2" s="1"/>
  <c r="D1533" i="2" s="1"/>
  <c r="D1534" i="2" s="1"/>
  <c r="D1535" i="2" s="1"/>
  <c r="D1536" i="2" s="1"/>
  <c r="D1537" i="2" s="1"/>
  <c r="D1538" i="2" s="1"/>
  <c r="D1539" i="2" s="1"/>
  <c r="D1540" i="2" s="1"/>
  <c r="D1541" i="2" s="1"/>
  <c r="D1542" i="2" s="1"/>
  <c r="D1543" i="2" s="1"/>
  <c r="D1544" i="2" s="1"/>
  <c r="D1545" i="2" s="1"/>
  <c r="D1546" i="2" s="1"/>
  <c r="C1530" i="2"/>
  <c r="C1531" i="2"/>
  <c r="C1532" i="2" s="1"/>
  <c r="C1533" i="2" s="1"/>
  <c r="C1534" i="2" s="1"/>
  <c r="C1535" i="2" s="1"/>
  <c r="C1536" i="2" s="1"/>
  <c r="C1537" i="2" s="1"/>
  <c r="C1538" i="2" s="1"/>
  <c r="C1539" i="2" s="1"/>
  <c r="C1540" i="2" s="1"/>
  <c r="C1541" i="2" s="1"/>
  <c r="C1542" i="2" s="1"/>
  <c r="C1543" i="2" s="1"/>
  <c r="C1544" i="2" s="1"/>
  <c r="C1545" i="2" s="1"/>
  <c r="C1546" i="2" s="1"/>
  <c r="M1529" i="2"/>
  <c r="M1546" i="2" s="1"/>
  <c r="M1530" i="2"/>
  <c r="B1532" i="2"/>
  <c r="B1533" i="2" s="1"/>
  <c r="B1534" i="2" s="1"/>
  <c r="B1535" i="2" s="1"/>
  <c r="B1536" i="2" s="1"/>
  <c r="B1537" i="2" s="1"/>
  <c r="B1538" i="2" s="1"/>
  <c r="B1539" i="2" s="1"/>
  <c r="B1540" i="2" s="1"/>
  <c r="B1541" i="2" s="1"/>
  <c r="B1542" i="2" s="1"/>
  <c r="B1543" i="2" s="1"/>
  <c r="B1544" i="2" s="1"/>
  <c r="B1545" i="2" s="1"/>
  <c r="B1546" i="2" s="1"/>
  <c r="B1548" i="2" s="1"/>
  <c r="J1548" i="2" l="1"/>
  <c r="H1548" i="2"/>
  <c r="C1548" i="2"/>
  <c r="B1549" i="2"/>
  <c r="B1550" i="2" s="1"/>
  <c r="H1549" i="2"/>
  <c r="B1551" i="2" l="1"/>
  <c r="B1552" i="2"/>
  <c r="E1552" i="2"/>
  <c r="C1549" i="2"/>
  <c r="C1550" i="2" s="1"/>
  <c r="D1548" i="2"/>
  <c r="C1552" i="2" l="1"/>
  <c r="C1553" i="2" s="1"/>
  <c r="C1554" i="2" s="1"/>
  <c r="C1555" i="2" s="1"/>
  <c r="C1556" i="2" s="1"/>
  <c r="C1557" i="2" s="1"/>
  <c r="C1558" i="2" s="1"/>
  <c r="C1559" i="2" s="1"/>
  <c r="C1560" i="2" s="1"/>
  <c r="C1561" i="2" s="1"/>
  <c r="C1562" i="2" s="1"/>
  <c r="C1563" i="2" s="1"/>
  <c r="C1564" i="2" s="1"/>
  <c r="C1565" i="2" s="1"/>
  <c r="C1566" i="2" s="1"/>
  <c r="C1567" i="2" s="1"/>
  <c r="C1551" i="2"/>
  <c r="B1553" i="2"/>
  <c r="B1554" i="2" s="1"/>
  <c r="B1555" i="2" s="1"/>
  <c r="B1556" i="2" s="1"/>
  <c r="B1557" i="2" s="1"/>
  <c r="B1558" i="2" s="1"/>
  <c r="B1559" i="2" s="1"/>
  <c r="B1560" i="2" s="1"/>
  <c r="B1561" i="2" s="1"/>
  <c r="B1562" i="2" s="1"/>
  <c r="B1563" i="2" s="1"/>
  <c r="B1564" i="2" s="1"/>
  <c r="B1565" i="2" s="1"/>
  <c r="B1566" i="2" s="1"/>
  <c r="B1567" i="2" s="1"/>
  <c r="B1569" i="2" s="1"/>
  <c r="M1550" i="2"/>
  <c r="M1567" i="2" s="1"/>
  <c r="M1551" i="2"/>
  <c r="D1549" i="2"/>
  <c r="D1550" i="2" s="1"/>
  <c r="D1551" i="2" s="1"/>
  <c r="D1552" i="2" s="1"/>
  <c r="D1553" i="2" s="1"/>
  <c r="D1554" i="2" s="1"/>
  <c r="D1555" i="2" s="1"/>
  <c r="D1556" i="2" s="1"/>
  <c r="D1557" i="2" s="1"/>
  <c r="D1558" i="2" s="1"/>
  <c r="D1559" i="2" s="1"/>
  <c r="D1560" i="2" s="1"/>
  <c r="D1561" i="2" s="1"/>
  <c r="D1562" i="2" s="1"/>
  <c r="D1563" i="2" s="1"/>
  <c r="D1564" i="2" s="1"/>
  <c r="D1565" i="2" s="1"/>
  <c r="D1566" i="2" s="1"/>
  <c r="D1567" i="2" s="1"/>
  <c r="E1549" i="2"/>
  <c r="C1569" i="2" l="1"/>
  <c r="H1570" i="2"/>
  <c r="H1569" i="2"/>
  <c r="B1570" i="2"/>
  <c r="B1571" i="2" s="1"/>
  <c r="J1569" i="2"/>
  <c r="B1573" i="2" l="1"/>
  <c r="B1572" i="2"/>
  <c r="D1569" i="2"/>
  <c r="C1570" i="2"/>
  <c r="C1571" i="2" s="1"/>
  <c r="E1573" i="2"/>
  <c r="D1570" i="2" l="1"/>
  <c r="D1571" i="2" s="1"/>
  <c r="D1572" i="2" s="1"/>
  <c r="D1573" i="2" s="1"/>
  <c r="D1574" i="2" s="1"/>
  <c r="D1575" i="2" s="1"/>
  <c r="D1576" i="2" s="1"/>
  <c r="D1577" i="2" s="1"/>
  <c r="D1578" i="2" s="1"/>
  <c r="D1579" i="2" s="1"/>
  <c r="D1580" i="2" s="1"/>
  <c r="D1581" i="2" s="1"/>
  <c r="D1582" i="2" s="1"/>
  <c r="D1583" i="2" s="1"/>
  <c r="D1584" i="2" s="1"/>
  <c r="D1585" i="2" s="1"/>
  <c r="D1586" i="2" s="1"/>
  <c r="D1587" i="2" s="1"/>
  <c r="D1588" i="2" s="1"/>
  <c r="E1570" i="2"/>
  <c r="C1573" i="2"/>
  <c r="C1574" i="2" s="1"/>
  <c r="C1575" i="2" s="1"/>
  <c r="C1576" i="2" s="1"/>
  <c r="C1577" i="2" s="1"/>
  <c r="C1578" i="2" s="1"/>
  <c r="C1579" i="2" s="1"/>
  <c r="C1580" i="2" s="1"/>
  <c r="C1581" i="2" s="1"/>
  <c r="C1582" i="2" s="1"/>
  <c r="C1583" i="2" s="1"/>
  <c r="C1584" i="2" s="1"/>
  <c r="C1585" i="2" s="1"/>
  <c r="C1586" i="2" s="1"/>
  <c r="C1587" i="2" s="1"/>
  <c r="C1588" i="2" s="1"/>
  <c r="C1572" i="2"/>
  <c r="M1572" i="2"/>
  <c r="B1574" i="2"/>
  <c r="B1575" i="2" s="1"/>
  <c r="B1576" i="2" s="1"/>
  <c r="B1577" i="2" s="1"/>
  <c r="B1578" i="2" s="1"/>
  <c r="B1579" i="2" s="1"/>
  <c r="B1580" i="2" s="1"/>
  <c r="B1581" i="2" s="1"/>
  <c r="B1582" i="2" s="1"/>
  <c r="B1583" i="2" s="1"/>
  <c r="B1584" i="2" s="1"/>
  <c r="B1585" i="2" s="1"/>
  <c r="B1586" i="2" s="1"/>
  <c r="B1587" i="2" s="1"/>
  <c r="B1588" i="2" s="1"/>
  <c r="B1590" i="2" s="1"/>
  <c r="M1571" i="2"/>
  <c r="M1588" i="2" s="1"/>
  <c r="H1591" i="2" l="1"/>
  <c r="H1590" i="2"/>
  <c r="B1591" i="2"/>
  <c r="B1592" i="2" s="1"/>
  <c r="J1590" i="2"/>
  <c r="C1590" i="2"/>
  <c r="B1593" i="2" l="1"/>
  <c r="B1594" i="2"/>
  <c r="D1590" i="2"/>
  <c r="E1594" i="2"/>
  <c r="C1591" i="2"/>
  <c r="C1592" i="2" s="1"/>
  <c r="D1591" i="2" l="1"/>
  <c r="D1592" i="2" s="1"/>
  <c r="D1593" i="2" s="1"/>
  <c r="D1594" i="2" s="1"/>
  <c r="D1595" i="2" s="1"/>
  <c r="D1596" i="2" s="1"/>
  <c r="D1597" i="2" s="1"/>
  <c r="D1598" i="2" s="1"/>
  <c r="D1599" i="2" s="1"/>
  <c r="D1600" i="2" s="1"/>
  <c r="D1601" i="2" s="1"/>
  <c r="D1602" i="2" s="1"/>
  <c r="D1603" i="2" s="1"/>
  <c r="D1604" i="2" s="1"/>
  <c r="D1605" i="2" s="1"/>
  <c r="D1606" i="2" s="1"/>
  <c r="D1607" i="2" s="1"/>
  <c r="D1608" i="2" s="1"/>
  <c r="D1609" i="2" s="1"/>
  <c r="E1591" i="2"/>
  <c r="B1595" i="2"/>
  <c r="B1596" i="2" s="1"/>
  <c r="B1597" i="2" s="1"/>
  <c r="B1598" i="2" s="1"/>
  <c r="B1599" i="2" s="1"/>
  <c r="B1600" i="2" s="1"/>
  <c r="B1601" i="2" s="1"/>
  <c r="B1602" i="2" s="1"/>
  <c r="B1603" i="2" s="1"/>
  <c r="B1604" i="2" s="1"/>
  <c r="B1605" i="2" s="1"/>
  <c r="B1606" i="2" s="1"/>
  <c r="B1607" i="2" s="1"/>
  <c r="B1608" i="2" s="1"/>
  <c r="B1609" i="2" s="1"/>
  <c r="B1611" i="2" s="1"/>
  <c r="M1592" i="2"/>
  <c r="M1609" i="2" s="1"/>
  <c r="M1593" i="2"/>
  <c r="C1593" i="2"/>
  <c r="C1594" i="2"/>
  <c r="C1595" i="2" s="1"/>
  <c r="C1596" i="2" s="1"/>
  <c r="C1597" i="2" s="1"/>
  <c r="C1598" i="2" s="1"/>
  <c r="C1599" i="2" s="1"/>
  <c r="C1600" i="2" s="1"/>
  <c r="C1601" i="2" s="1"/>
  <c r="C1602" i="2" s="1"/>
  <c r="C1603" i="2" s="1"/>
  <c r="C1604" i="2" s="1"/>
  <c r="C1605" i="2" s="1"/>
  <c r="C1606" i="2" s="1"/>
  <c r="C1607" i="2" s="1"/>
  <c r="C1608" i="2" s="1"/>
  <c r="C1609" i="2" s="1"/>
  <c r="B1612" i="2" l="1"/>
  <c r="B1613" i="2" s="1"/>
  <c r="H1612" i="2"/>
  <c r="H1611" i="2"/>
  <c r="C1611" i="2"/>
  <c r="J1611" i="2"/>
  <c r="C1612" i="2" l="1"/>
  <c r="C1613" i="2" s="1"/>
  <c r="D1611" i="2"/>
  <c r="E1615" i="2"/>
  <c r="B1614" i="2"/>
  <c r="B1615" i="2"/>
  <c r="E1612" i="2" l="1"/>
  <c r="D1612" i="2"/>
  <c r="D1613" i="2" s="1"/>
  <c r="D1614" i="2" s="1"/>
  <c r="D1615" i="2" s="1"/>
  <c r="D1616" i="2" s="1"/>
  <c r="D1617" i="2" s="1"/>
  <c r="D1618" i="2" s="1"/>
  <c r="D1619" i="2" s="1"/>
  <c r="D1620" i="2" s="1"/>
  <c r="D1621" i="2" s="1"/>
  <c r="D1622" i="2" s="1"/>
  <c r="D1623" i="2" s="1"/>
  <c r="D1624" i="2" s="1"/>
  <c r="D1625" i="2" s="1"/>
  <c r="D1626" i="2" s="1"/>
  <c r="D1627" i="2" s="1"/>
  <c r="D1628" i="2" s="1"/>
  <c r="D1629" i="2" s="1"/>
  <c r="D1630" i="2" s="1"/>
  <c r="M1613" i="2"/>
  <c r="M1630" i="2" s="1"/>
  <c r="M1614" i="2"/>
  <c r="B1616" i="2"/>
  <c r="B1617" i="2" s="1"/>
  <c r="B1618" i="2" s="1"/>
  <c r="B1619" i="2" s="1"/>
  <c r="B1620" i="2" s="1"/>
  <c r="B1621" i="2" s="1"/>
  <c r="B1622" i="2" s="1"/>
  <c r="B1623" i="2" s="1"/>
  <c r="B1624" i="2" s="1"/>
  <c r="B1625" i="2" s="1"/>
  <c r="B1626" i="2" s="1"/>
  <c r="B1627" i="2" s="1"/>
  <c r="B1628" i="2" s="1"/>
  <c r="B1629" i="2" s="1"/>
  <c r="B1630" i="2" s="1"/>
  <c r="B1632" i="2" s="1"/>
  <c r="C1615" i="2"/>
  <c r="C1616" i="2" s="1"/>
  <c r="C1617" i="2" s="1"/>
  <c r="C1618" i="2" s="1"/>
  <c r="C1619" i="2" s="1"/>
  <c r="C1620" i="2" s="1"/>
  <c r="C1621" i="2" s="1"/>
  <c r="C1622" i="2" s="1"/>
  <c r="C1623" i="2" s="1"/>
  <c r="C1624" i="2" s="1"/>
  <c r="C1625" i="2" s="1"/>
  <c r="C1626" i="2" s="1"/>
  <c r="C1627" i="2" s="1"/>
  <c r="C1628" i="2" s="1"/>
  <c r="C1629" i="2" s="1"/>
  <c r="C1630" i="2" s="1"/>
  <c r="C1614" i="2"/>
  <c r="C1632" i="2" l="1"/>
  <c r="B1633" i="2"/>
  <c r="B1634" i="2" s="1"/>
  <c r="H1633" i="2"/>
  <c r="J1632" i="2"/>
  <c r="H1632" i="2"/>
  <c r="B1635" i="2" l="1"/>
  <c r="B1636" i="2"/>
  <c r="E1636" i="2"/>
  <c r="C1633" i="2"/>
  <c r="C1634" i="2" s="1"/>
  <c r="D1632" i="2"/>
  <c r="C1636" i="2" l="1"/>
  <c r="C1637" i="2" s="1"/>
  <c r="C1638" i="2" s="1"/>
  <c r="C1639" i="2" s="1"/>
  <c r="C1640" i="2" s="1"/>
  <c r="C1641" i="2" s="1"/>
  <c r="C1642" i="2" s="1"/>
  <c r="C1643" i="2" s="1"/>
  <c r="C1644" i="2" s="1"/>
  <c r="C1645" i="2" s="1"/>
  <c r="C1646" i="2" s="1"/>
  <c r="C1647" i="2" s="1"/>
  <c r="C1648" i="2" s="1"/>
  <c r="C1649" i="2" s="1"/>
  <c r="C1650" i="2" s="1"/>
  <c r="C1651" i="2" s="1"/>
  <c r="C1635" i="2"/>
  <c r="M1634" i="2"/>
  <c r="M1651" i="2" s="1"/>
  <c r="M1635" i="2"/>
  <c r="B1637" i="2"/>
  <c r="B1638" i="2" s="1"/>
  <c r="B1639" i="2" s="1"/>
  <c r="B1640" i="2" s="1"/>
  <c r="B1641" i="2" s="1"/>
  <c r="B1642" i="2" s="1"/>
  <c r="B1643" i="2" s="1"/>
  <c r="B1644" i="2" s="1"/>
  <c r="B1645" i="2" s="1"/>
  <c r="B1646" i="2" s="1"/>
  <c r="B1647" i="2" s="1"/>
  <c r="B1648" i="2" s="1"/>
  <c r="B1649" i="2" s="1"/>
  <c r="B1650" i="2" s="1"/>
  <c r="B1651" i="2" s="1"/>
  <c r="B1653" i="2" s="1"/>
  <c r="D1633" i="2"/>
  <c r="D1634" i="2" s="1"/>
  <c r="D1635" i="2" s="1"/>
  <c r="D1636" i="2" s="1"/>
  <c r="D1637" i="2" s="1"/>
  <c r="D1638" i="2" s="1"/>
  <c r="D1639" i="2" s="1"/>
  <c r="D1640" i="2" s="1"/>
  <c r="D1641" i="2" s="1"/>
  <c r="D1642" i="2" s="1"/>
  <c r="D1643" i="2" s="1"/>
  <c r="D1644" i="2" s="1"/>
  <c r="D1645" i="2" s="1"/>
  <c r="D1646" i="2" s="1"/>
  <c r="D1647" i="2" s="1"/>
  <c r="D1648" i="2" s="1"/>
  <c r="D1649" i="2" s="1"/>
  <c r="D1650" i="2" s="1"/>
  <c r="D1651" i="2" s="1"/>
  <c r="E1633" i="2"/>
  <c r="H1653" i="2" l="1"/>
  <c r="B1654" i="2"/>
  <c r="B1655" i="2" s="1"/>
  <c r="J1653" i="2"/>
  <c r="C1653" i="2"/>
  <c r="H1654" i="2"/>
  <c r="B1656" i="2" l="1"/>
  <c r="B1657" i="2"/>
  <c r="D1653" i="2"/>
  <c r="C1654" i="2"/>
  <c r="C1655" i="2" s="1"/>
  <c r="E1657" i="2"/>
  <c r="C1656" i="2" l="1"/>
  <c r="C1657" i="2"/>
  <c r="C1658" i="2" s="1"/>
  <c r="C1659" i="2" s="1"/>
  <c r="C1660" i="2" s="1"/>
  <c r="C1661" i="2" s="1"/>
  <c r="C1662" i="2" s="1"/>
  <c r="C1663" i="2" s="1"/>
  <c r="C1664" i="2" s="1"/>
  <c r="C1665" i="2" s="1"/>
  <c r="C1666" i="2" s="1"/>
  <c r="C1667" i="2" s="1"/>
  <c r="C1668" i="2" s="1"/>
  <c r="C1669" i="2" s="1"/>
  <c r="C1670" i="2" s="1"/>
  <c r="C1671" i="2" s="1"/>
  <c r="C1672" i="2" s="1"/>
  <c r="D1654" i="2"/>
  <c r="D1655" i="2" s="1"/>
  <c r="D1656" i="2" s="1"/>
  <c r="D1657" i="2" s="1"/>
  <c r="D1658" i="2" s="1"/>
  <c r="D1659" i="2" s="1"/>
  <c r="D1660" i="2" s="1"/>
  <c r="D1661" i="2" s="1"/>
  <c r="D1662" i="2" s="1"/>
  <c r="D1663" i="2" s="1"/>
  <c r="D1664" i="2" s="1"/>
  <c r="D1665" i="2" s="1"/>
  <c r="D1666" i="2" s="1"/>
  <c r="D1667" i="2" s="1"/>
  <c r="D1668" i="2" s="1"/>
  <c r="D1669" i="2" s="1"/>
  <c r="D1670" i="2" s="1"/>
  <c r="D1671" i="2" s="1"/>
  <c r="D1672" i="2" s="1"/>
  <c r="E1654" i="2"/>
  <c r="M1655" i="2"/>
  <c r="M1672" i="2" s="1"/>
  <c r="M1656" i="2"/>
  <c r="B1658" i="2"/>
  <c r="B1659" i="2" s="1"/>
  <c r="B1660" i="2" s="1"/>
  <c r="B1661" i="2" s="1"/>
  <c r="B1662" i="2" s="1"/>
  <c r="B1663" i="2" s="1"/>
  <c r="B1664" i="2" s="1"/>
  <c r="B1665" i="2" s="1"/>
  <c r="B1666" i="2" s="1"/>
  <c r="B1667" i="2" s="1"/>
  <c r="B1668" i="2" s="1"/>
  <c r="B1669" i="2" s="1"/>
  <c r="B1670" i="2" s="1"/>
  <c r="B1671" i="2" s="1"/>
  <c r="B1672" i="2" s="1"/>
  <c r="B1674" i="2" s="1"/>
  <c r="H1675" i="2" l="1"/>
  <c r="J1674" i="2"/>
  <c r="B1675" i="2"/>
  <c r="B1676" i="2" s="1"/>
  <c r="C1674" i="2"/>
  <c r="H1674" i="2"/>
  <c r="D1674" i="2" l="1"/>
  <c r="C1675" i="2"/>
  <c r="C1676" i="2" s="1"/>
  <c r="E1678" i="2"/>
  <c r="B1678" i="2"/>
  <c r="B1677" i="2"/>
  <c r="M1676" i="2" l="1"/>
  <c r="M1693" i="2" s="1"/>
  <c r="B1679" i="2"/>
  <c r="B1680" i="2" s="1"/>
  <c r="B1681" i="2" s="1"/>
  <c r="B1682" i="2" s="1"/>
  <c r="B1683" i="2" s="1"/>
  <c r="B1684" i="2" s="1"/>
  <c r="B1685" i="2" s="1"/>
  <c r="B1686" i="2" s="1"/>
  <c r="B1687" i="2" s="1"/>
  <c r="B1688" i="2" s="1"/>
  <c r="B1689" i="2" s="1"/>
  <c r="B1690" i="2" s="1"/>
  <c r="B1691" i="2" s="1"/>
  <c r="B1692" i="2" s="1"/>
  <c r="B1693" i="2" s="1"/>
  <c r="B1695" i="2" s="1"/>
  <c r="M1677" i="2"/>
  <c r="C1678" i="2"/>
  <c r="C1679" i="2" s="1"/>
  <c r="C1680" i="2" s="1"/>
  <c r="C1681" i="2" s="1"/>
  <c r="C1682" i="2" s="1"/>
  <c r="C1683" i="2" s="1"/>
  <c r="C1684" i="2" s="1"/>
  <c r="C1685" i="2" s="1"/>
  <c r="C1686" i="2" s="1"/>
  <c r="C1687" i="2" s="1"/>
  <c r="C1688" i="2" s="1"/>
  <c r="C1689" i="2" s="1"/>
  <c r="C1690" i="2" s="1"/>
  <c r="C1691" i="2" s="1"/>
  <c r="C1692" i="2" s="1"/>
  <c r="C1693" i="2" s="1"/>
  <c r="C1677" i="2"/>
  <c r="D1675" i="2"/>
  <c r="D1676" i="2" s="1"/>
  <c r="D1677" i="2" s="1"/>
  <c r="D1678" i="2" s="1"/>
  <c r="D1679" i="2" s="1"/>
  <c r="D1680" i="2" s="1"/>
  <c r="D1681" i="2" s="1"/>
  <c r="D1682" i="2" s="1"/>
  <c r="D1683" i="2" s="1"/>
  <c r="D1684" i="2" s="1"/>
  <c r="D1685" i="2" s="1"/>
  <c r="D1686" i="2" s="1"/>
  <c r="D1687" i="2" s="1"/>
  <c r="D1688" i="2" s="1"/>
  <c r="D1689" i="2" s="1"/>
  <c r="D1690" i="2" s="1"/>
  <c r="D1691" i="2" s="1"/>
  <c r="D1692" i="2" s="1"/>
  <c r="D1693" i="2" s="1"/>
  <c r="E1675" i="2"/>
  <c r="B1696" i="2" l="1"/>
  <c r="B1697" i="2" s="1"/>
  <c r="J1695" i="2"/>
  <c r="H1696" i="2"/>
  <c r="H1695" i="2"/>
  <c r="C1695" i="2"/>
  <c r="E1699" i="2" l="1"/>
  <c r="C1696" i="2"/>
  <c r="C1697" i="2" s="1"/>
  <c r="D1695" i="2"/>
  <c r="B1698" i="2"/>
  <c r="B1699" i="2"/>
  <c r="D1696" i="2" l="1"/>
  <c r="D1697" i="2" s="1"/>
  <c r="D1698" i="2" s="1"/>
  <c r="D1699" i="2" s="1"/>
  <c r="D1700" i="2" s="1"/>
  <c r="D1701" i="2" s="1"/>
  <c r="D1702" i="2" s="1"/>
  <c r="D1703" i="2" s="1"/>
  <c r="D1704" i="2" s="1"/>
  <c r="D1705" i="2" s="1"/>
  <c r="D1706" i="2" s="1"/>
  <c r="D1707" i="2" s="1"/>
  <c r="D1708" i="2" s="1"/>
  <c r="D1709" i="2" s="1"/>
  <c r="D1710" i="2" s="1"/>
  <c r="D1711" i="2" s="1"/>
  <c r="D1712" i="2" s="1"/>
  <c r="D1713" i="2" s="1"/>
  <c r="D1714" i="2" s="1"/>
  <c r="E1696" i="2"/>
  <c r="C1699" i="2"/>
  <c r="C1700" i="2" s="1"/>
  <c r="C1701" i="2" s="1"/>
  <c r="C1702" i="2" s="1"/>
  <c r="C1703" i="2" s="1"/>
  <c r="C1704" i="2" s="1"/>
  <c r="C1705" i="2" s="1"/>
  <c r="C1706" i="2" s="1"/>
  <c r="C1707" i="2" s="1"/>
  <c r="C1708" i="2" s="1"/>
  <c r="C1709" i="2" s="1"/>
  <c r="C1710" i="2" s="1"/>
  <c r="C1711" i="2" s="1"/>
  <c r="C1712" i="2" s="1"/>
  <c r="C1713" i="2" s="1"/>
  <c r="C1714" i="2" s="1"/>
  <c r="C1698" i="2"/>
  <c r="M1697" i="2"/>
  <c r="M1714" i="2" s="1"/>
  <c r="M1698" i="2"/>
  <c r="B1700" i="2"/>
  <c r="B1701" i="2" s="1"/>
  <c r="B1702" i="2" s="1"/>
  <c r="B1703" i="2" s="1"/>
  <c r="B1704" i="2" s="1"/>
  <c r="B1705" i="2" s="1"/>
  <c r="B1706" i="2" s="1"/>
  <c r="B1707" i="2" s="1"/>
  <c r="B1708" i="2" s="1"/>
  <c r="B1709" i="2" s="1"/>
  <c r="B1710" i="2" s="1"/>
  <c r="B1711" i="2" s="1"/>
  <c r="B1712" i="2" s="1"/>
  <c r="B1713" i="2" s="1"/>
  <c r="B1714" i="2" s="1"/>
  <c r="B1716" i="2" s="1"/>
  <c r="C1716" i="2" l="1"/>
  <c r="B1717" i="2"/>
  <c r="B1718" i="2" s="1"/>
  <c r="H1716" i="2"/>
  <c r="H1717" i="2"/>
  <c r="J1716" i="2"/>
  <c r="B1719" i="2" l="1"/>
  <c r="B1720" i="2"/>
  <c r="E1720" i="2"/>
  <c r="D1716" i="2"/>
  <c r="C1717" i="2"/>
  <c r="C1718" i="2" s="1"/>
  <c r="D1717" i="2" l="1"/>
  <c r="D1718" i="2" s="1"/>
  <c r="D1719" i="2" s="1"/>
  <c r="D1720" i="2" s="1"/>
  <c r="D1721" i="2" s="1"/>
  <c r="D1722" i="2" s="1"/>
  <c r="D1723" i="2" s="1"/>
  <c r="D1724" i="2" s="1"/>
  <c r="D1725" i="2" s="1"/>
  <c r="D1726" i="2" s="1"/>
  <c r="D1727" i="2" s="1"/>
  <c r="D1728" i="2" s="1"/>
  <c r="D1729" i="2" s="1"/>
  <c r="D1730" i="2" s="1"/>
  <c r="D1731" i="2" s="1"/>
  <c r="D1732" i="2" s="1"/>
  <c r="D1733" i="2" s="1"/>
  <c r="D1734" i="2" s="1"/>
  <c r="D1735" i="2" s="1"/>
  <c r="E1717" i="2"/>
  <c r="M1719" i="2"/>
  <c r="B1721" i="2"/>
  <c r="B1722" i="2" s="1"/>
  <c r="B1723" i="2" s="1"/>
  <c r="B1724" i="2" s="1"/>
  <c r="B1725" i="2" s="1"/>
  <c r="B1726" i="2" s="1"/>
  <c r="B1727" i="2" s="1"/>
  <c r="B1728" i="2" s="1"/>
  <c r="B1729" i="2" s="1"/>
  <c r="B1730" i="2" s="1"/>
  <c r="B1731" i="2" s="1"/>
  <c r="B1732" i="2" s="1"/>
  <c r="B1733" i="2" s="1"/>
  <c r="B1734" i="2" s="1"/>
  <c r="B1735" i="2" s="1"/>
  <c r="B1737" i="2" s="1"/>
  <c r="M1718" i="2"/>
  <c r="M1735" i="2" s="1"/>
  <c r="C1719" i="2"/>
  <c r="C1720" i="2"/>
  <c r="C1721" i="2" s="1"/>
  <c r="C1722" i="2" s="1"/>
  <c r="C1723" i="2" s="1"/>
  <c r="C1724" i="2" s="1"/>
  <c r="C1725" i="2" s="1"/>
  <c r="C1726" i="2" s="1"/>
  <c r="C1727" i="2" s="1"/>
  <c r="C1728" i="2" s="1"/>
  <c r="C1729" i="2" s="1"/>
  <c r="C1730" i="2" s="1"/>
  <c r="C1731" i="2" s="1"/>
  <c r="C1732" i="2" s="1"/>
  <c r="C1733" i="2" s="1"/>
  <c r="C1734" i="2" s="1"/>
  <c r="C1735" i="2" s="1"/>
  <c r="H1737" i="2" l="1"/>
  <c r="J1737" i="2"/>
  <c r="H1738" i="2"/>
  <c r="B1738" i="2"/>
  <c r="B1739" i="2" s="1"/>
  <c r="C1737" i="2"/>
  <c r="B1740" i="2" l="1"/>
  <c r="B1741" i="2"/>
  <c r="C1738" i="2"/>
  <c r="C1739" i="2" s="1"/>
  <c r="D1737" i="2"/>
  <c r="E1741" i="2"/>
  <c r="C1740" i="2" l="1"/>
  <c r="C1741" i="2"/>
  <c r="C1742" i="2" s="1"/>
  <c r="C1743" i="2" s="1"/>
  <c r="C1744" i="2" s="1"/>
  <c r="C1745" i="2" s="1"/>
  <c r="C1746" i="2" s="1"/>
  <c r="C1747" i="2" s="1"/>
  <c r="C1748" i="2" s="1"/>
  <c r="C1749" i="2" s="1"/>
  <c r="C1750" i="2" s="1"/>
  <c r="C1751" i="2" s="1"/>
  <c r="C1752" i="2" s="1"/>
  <c r="C1753" i="2" s="1"/>
  <c r="C1754" i="2" s="1"/>
  <c r="C1755" i="2" s="1"/>
  <c r="C1756" i="2" s="1"/>
  <c r="B1742" i="2"/>
  <c r="B1743" i="2" s="1"/>
  <c r="B1744" i="2" s="1"/>
  <c r="B1745" i="2" s="1"/>
  <c r="B1746" i="2" s="1"/>
  <c r="B1747" i="2" s="1"/>
  <c r="B1748" i="2" s="1"/>
  <c r="B1749" i="2" s="1"/>
  <c r="B1750" i="2" s="1"/>
  <c r="B1751" i="2" s="1"/>
  <c r="B1752" i="2" s="1"/>
  <c r="B1753" i="2" s="1"/>
  <c r="B1754" i="2" s="1"/>
  <c r="B1755" i="2" s="1"/>
  <c r="B1756" i="2" s="1"/>
  <c r="B1758" i="2" s="1"/>
  <c r="M1739" i="2"/>
  <c r="M1756" i="2" s="1"/>
  <c r="M1740" i="2"/>
  <c r="D1738" i="2"/>
  <c r="D1739" i="2" s="1"/>
  <c r="D1740" i="2" s="1"/>
  <c r="D1741" i="2" s="1"/>
  <c r="D1742" i="2" s="1"/>
  <c r="D1743" i="2" s="1"/>
  <c r="D1744" i="2" s="1"/>
  <c r="D1745" i="2" s="1"/>
  <c r="D1746" i="2" s="1"/>
  <c r="D1747" i="2" s="1"/>
  <c r="D1748" i="2" s="1"/>
  <c r="D1749" i="2" s="1"/>
  <c r="D1750" i="2" s="1"/>
  <c r="D1751" i="2" s="1"/>
  <c r="D1752" i="2" s="1"/>
  <c r="D1753" i="2" s="1"/>
  <c r="D1754" i="2" s="1"/>
  <c r="D1755" i="2" s="1"/>
  <c r="D1756" i="2" s="1"/>
  <c r="E1738" i="2"/>
  <c r="H1758" i="2" l="1"/>
  <c r="J1758" i="2"/>
  <c r="B1759" i="2"/>
  <c r="B1760" i="2" s="1"/>
  <c r="H1759" i="2"/>
  <c r="C1758" i="2"/>
  <c r="B1762" i="2" l="1"/>
  <c r="B1761" i="2"/>
  <c r="D1758" i="2"/>
  <c r="E1762" i="2"/>
  <c r="C1759" i="2"/>
  <c r="C1760" i="2" s="1"/>
  <c r="D1759" i="2" l="1"/>
  <c r="D1760" i="2" s="1"/>
  <c r="D1761" i="2" s="1"/>
  <c r="D1762" i="2" s="1"/>
  <c r="D1763" i="2" s="1"/>
  <c r="D1764" i="2" s="1"/>
  <c r="D1765" i="2" s="1"/>
  <c r="D1766" i="2" s="1"/>
  <c r="D1767" i="2" s="1"/>
  <c r="D1768" i="2" s="1"/>
  <c r="D1769" i="2" s="1"/>
  <c r="D1770" i="2" s="1"/>
  <c r="D1771" i="2" s="1"/>
  <c r="D1772" i="2" s="1"/>
  <c r="D1773" i="2" s="1"/>
  <c r="D1774" i="2" s="1"/>
  <c r="D1775" i="2" s="1"/>
  <c r="D1776" i="2" s="1"/>
  <c r="D1777" i="2" s="1"/>
  <c r="E1759" i="2"/>
  <c r="C1761" i="2"/>
  <c r="C1762" i="2"/>
  <c r="C1763" i="2" s="1"/>
  <c r="C1764" i="2" s="1"/>
  <c r="C1765" i="2" s="1"/>
  <c r="C1766" i="2" s="1"/>
  <c r="C1767" i="2" s="1"/>
  <c r="C1768" i="2" s="1"/>
  <c r="C1769" i="2" s="1"/>
  <c r="C1770" i="2" s="1"/>
  <c r="C1771" i="2" s="1"/>
  <c r="C1772" i="2" s="1"/>
  <c r="C1773" i="2" s="1"/>
  <c r="C1774" i="2" s="1"/>
  <c r="C1775" i="2" s="1"/>
  <c r="C1776" i="2" s="1"/>
  <c r="C1777" i="2" s="1"/>
  <c r="M1761" i="2"/>
  <c r="B1763" i="2"/>
  <c r="B1764" i="2" s="1"/>
  <c r="B1765" i="2" s="1"/>
  <c r="B1766" i="2" s="1"/>
  <c r="B1767" i="2" s="1"/>
  <c r="B1768" i="2" s="1"/>
  <c r="B1769" i="2" s="1"/>
  <c r="B1770" i="2" s="1"/>
  <c r="B1771" i="2" s="1"/>
  <c r="B1772" i="2" s="1"/>
  <c r="B1773" i="2" s="1"/>
  <c r="B1774" i="2" s="1"/>
  <c r="B1775" i="2" s="1"/>
  <c r="B1776" i="2" s="1"/>
  <c r="B1777" i="2" s="1"/>
  <c r="B1779" i="2" s="1"/>
  <c r="M1760" i="2"/>
  <c r="M1777" i="2" s="1"/>
  <c r="H1780" i="2" l="1"/>
  <c r="C1779" i="2"/>
  <c r="J1779" i="2"/>
  <c r="B1780" i="2"/>
  <c r="B1781" i="2" s="1"/>
  <c r="H1779" i="2"/>
  <c r="B1782" i="2" l="1"/>
  <c r="B1783" i="2"/>
  <c r="E1783" i="2"/>
  <c r="C1780" i="2"/>
  <c r="C1781" i="2" s="1"/>
  <c r="D1779" i="2"/>
  <c r="C1782" i="2" l="1"/>
  <c r="C1783" i="2"/>
  <c r="C1784" i="2" s="1"/>
  <c r="C1785" i="2" s="1"/>
  <c r="C1786" i="2" s="1"/>
  <c r="C1787" i="2" s="1"/>
  <c r="C1788" i="2" s="1"/>
  <c r="C1789" i="2" s="1"/>
  <c r="C1790" i="2" s="1"/>
  <c r="C1791" i="2" s="1"/>
  <c r="C1792" i="2" s="1"/>
  <c r="C1793" i="2" s="1"/>
  <c r="C1794" i="2" s="1"/>
  <c r="C1795" i="2" s="1"/>
  <c r="C1796" i="2" s="1"/>
  <c r="C1797" i="2" s="1"/>
  <c r="C1798" i="2" s="1"/>
  <c r="M1781" i="2"/>
  <c r="M1798" i="2" s="1"/>
  <c r="M1782" i="2"/>
  <c r="B1784" i="2"/>
  <c r="B1785" i="2" s="1"/>
  <c r="B1786" i="2" s="1"/>
  <c r="B1787" i="2" s="1"/>
  <c r="B1788" i="2" s="1"/>
  <c r="B1789" i="2" s="1"/>
  <c r="B1790" i="2" s="1"/>
  <c r="B1791" i="2" s="1"/>
  <c r="B1792" i="2" s="1"/>
  <c r="B1793" i="2" s="1"/>
  <c r="B1794" i="2" s="1"/>
  <c r="B1795" i="2" s="1"/>
  <c r="B1796" i="2" s="1"/>
  <c r="B1797" i="2" s="1"/>
  <c r="B1798" i="2" s="1"/>
  <c r="B1800" i="2" s="1"/>
  <c r="E1780" i="2"/>
  <c r="D1780" i="2"/>
  <c r="D1781" i="2" s="1"/>
  <c r="D1782" i="2" s="1"/>
  <c r="D1783" i="2" s="1"/>
  <c r="D1784" i="2" s="1"/>
  <c r="D1785" i="2" s="1"/>
  <c r="D1786" i="2" s="1"/>
  <c r="D1787" i="2" s="1"/>
  <c r="D1788" i="2" s="1"/>
  <c r="D1789" i="2" s="1"/>
  <c r="D1790" i="2" s="1"/>
  <c r="D1791" i="2" s="1"/>
  <c r="D1792" i="2" s="1"/>
  <c r="D1793" i="2" s="1"/>
  <c r="D1794" i="2" s="1"/>
  <c r="D1795" i="2" s="1"/>
  <c r="D1796" i="2" s="1"/>
  <c r="D1797" i="2" s="1"/>
  <c r="D1798" i="2" s="1"/>
  <c r="J1800" i="2" l="1"/>
  <c r="H1800" i="2"/>
  <c r="C1800" i="2"/>
  <c r="B1801" i="2"/>
  <c r="B1802" i="2" s="1"/>
  <c r="H1801" i="2"/>
  <c r="E1804" i="2" l="1"/>
  <c r="D1800" i="2"/>
  <c r="C1801" i="2"/>
  <c r="C1802" i="2" s="1"/>
  <c r="B1803" i="2"/>
  <c r="B1804" i="2"/>
  <c r="C1804" i="2" l="1"/>
  <c r="C1805" i="2" s="1"/>
  <c r="C1806" i="2" s="1"/>
  <c r="C1807" i="2" s="1"/>
  <c r="C1808" i="2" s="1"/>
  <c r="C1809" i="2" s="1"/>
  <c r="C1810" i="2" s="1"/>
  <c r="C1811" i="2" s="1"/>
  <c r="C1812" i="2" s="1"/>
  <c r="C1813" i="2" s="1"/>
  <c r="C1814" i="2" s="1"/>
  <c r="C1815" i="2" s="1"/>
  <c r="C1816" i="2" s="1"/>
  <c r="C1817" i="2" s="1"/>
  <c r="C1818" i="2" s="1"/>
  <c r="C1819" i="2" s="1"/>
  <c r="C1803" i="2"/>
  <c r="D1801" i="2"/>
  <c r="D1802" i="2" s="1"/>
  <c r="D1803" i="2" s="1"/>
  <c r="D1804" i="2" s="1"/>
  <c r="D1805" i="2" s="1"/>
  <c r="D1806" i="2" s="1"/>
  <c r="D1807" i="2" s="1"/>
  <c r="D1808" i="2" s="1"/>
  <c r="D1809" i="2" s="1"/>
  <c r="D1810" i="2" s="1"/>
  <c r="D1811" i="2" s="1"/>
  <c r="D1812" i="2" s="1"/>
  <c r="D1813" i="2" s="1"/>
  <c r="D1814" i="2" s="1"/>
  <c r="D1815" i="2" s="1"/>
  <c r="D1816" i="2" s="1"/>
  <c r="D1817" i="2" s="1"/>
  <c r="D1818" i="2" s="1"/>
  <c r="D1819" i="2" s="1"/>
  <c r="E1801" i="2"/>
  <c r="B1805" i="2"/>
  <c r="B1806" i="2" s="1"/>
  <c r="B1807" i="2" s="1"/>
  <c r="B1808" i="2" s="1"/>
  <c r="B1809" i="2" s="1"/>
  <c r="B1810" i="2" s="1"/>
  <c r="B1811" i="2" s="1"/>
  <c r="B1812" i="2" s="1"/>
  <c r="B1813" i="2" s="1"/>
  <c r="B1814" i="2" s="1"/>
  <c r="B1815" i="2" s="1"/>
  <c r="B1816" i="2" s="1"/>
  <c r="B1817" i="2" s="1"/>
  <c r="B1818" i="2" s="1"/>
  <c r="B1819" i="2" s="1"/>
  <c r="B1821" i="2" s="1"/>
  <c r="M1802" i="2"/>
  <c r="M1819" i="2" s="1"/>
  <c r="M1803" i="2"/>
  <c r="J1821" i="2" l="1"/>
  <c r="H1822" i="2"/>
  <c r="C1821" i="2"/>
  <c r="B1822" i="2"/>
  <c r="B1823" i="2" s="1"/>
  <c r="H1821" i="2"/>
  <c r="C1822" i="2" l="1"/>
  <c r="C1823" i="2" s="1"/>
  <c r="E1825" i="2"/>
  <c r="D1821" i="2"/>
  <c r="B1824" i="2"/>
  <c r="B1825" i="2"/>
  <c r="D1822" i="2" l="1"/>
  <c r="D1823" i="2" s="1"/>
  <c r="D1824" i="2" s="1"/>
  <c r="D1825" i="2" s="1"/>
  <c r="D1826" i="2" s="1"/>
  <c r="D1827" i="2" s="1"/>
  <c r="D1828" i="2" s="1"/>
  <c r="D1829" i="2" s="1"/>
  <c r="D1830" i="2" s="1"/>
  <c r="D1831" i="2" s="1"/>
  <c r="D1832" i="2" s="1"/>
  <c r="D1833" i="2" s="1"/>
  <c r="D1834" i="2" s="1"/>
  <c r="D1835" i="2" s="1"/>
  <c r="D1836" i="2" s="1"/>
  <c r="D1837" i="2" s="1"/>
  <c r="D1838" i="2" s="1"/>
  <c r="D1839" i="2" s="1"/>
  <c r="D1840" i="2" s="1"/>
  <c r="E1822" i="2"/>
  <c r="M1823" i="2"/>
  <c r="M1840" i="2" s="1"/>
  <c r="M1824" i="2"/>
  <c r="B1826" i="2"/>
  <c r="B1827" i="2" s="1"/>
  <c r="B1828" i="2" s="1"/>
  <c r="B1829" i="2" s="1"/>
  <c r="B1830" i="2" s="1"/>
  <c r="B1831" i="2" s="1"/>
  <c r="B1832" i="2" s="1"/>
  <c r="B1833" i="2" s="1"/>
  <c r="B1834" i="2" s="1"/>
  <c r="B1835" i="2" s="1"/>
  <c r="B1836" i="2" s="1"/>
  <c r="B1837" i="2" s="1"/>
  <c r="B1838" i="2" s="1"/>
  <c r="B1839" i="2" s="1"/>
  <c r="B1840" i="2" s="1"/>
  <c r="B1842" i="2" s="1"/>
  <c r="C1825" i="2"/>
  <c r="C1826" i="2" s="1"/>
  <c r="C1827" i="2" s="1"/>
  <c r="C1828" i="2" s="1"/>
  <c r="C1829" i="2" s="1"/>
  <c r="C1830" i="2" s="1"/>
  <c r="C1831" i="2" s="1"/>
  <c r="C1832" i="2" s="1"/>
  <c r="C1833" i="2" s="1"/>
  <c r="C1834" i="2" s="1"/>
  <c r="C1835" i="2" s="1"/>
  <c r="C1836" i="2" s="1"/>
  <c r="C1837" i="2" s="1"/>
  <c r="C1838" i="2" s="1"/>
  <c r="C1839" i="2" s="1"/>
  <c r="C1840" i="2" s="1"/>
  <c r="C1824" i="2"/>
  <c r="J1842" i="2" l="1"/>
  <c r="H1842" i="2"/>
  <c r="B1843" i="2"/>
  <c r="B1844" i="2" s="1"/>
  <c r="C1842" i="2"/>
  <c r="H1843" i="2"/>
  <c r="E1846" i="2" l="1"/>
  <c r="C1843" i="2"/>
  <c r="C1844" i="2" s="1"/>
  <c r="D1842" i="2"/>
  <c r="B1846" i="2"/>
  <c r="B1845" i="2"/>
  <c r="D1843" i="2" l="1"/>
  <c r="D1844" i="2" s="1"/>
  <c r="D1845" i="2" s="1"/>
  <c r="D1846" i="2" s="1"/>
  <c r="D1847" i="2" s="1"/>
  <c r="D1848" i="2" s="1"/>
  <c r="D1849" i="2" s="1"/>
  <c r="D1850" i="2" s="1"/>
  <c r="D1851" i="2" s="1"/>
  <c r="D1852" i="2" s="1"/>
  <c r="D1853" i="2" s="1"/>
  <c r="D1854" i="2" s="1"/>
  <c r="D1855" i="2" s="1"/>
  <c r="D1856" i="2" s="1"/>
  <c r="D1857" i="2" s="1"/>
  <c r="D1858" i="2" s="1"/>
  <c r="D1859" i="2" s="1"/>
  <c r="D1860" i="2" s="1"/>
  <c r="D1861" i="2" s="1"/>
  <c r="E1843" i="2"/>
  <c r="C1845" i="2"/>
  <c r="C1846" i="2"/>
  <c r="C1847" i="2" s="1"/>
  <c r="C1848" i="2" s="1"/>
  <c r="C1849" i="2" s="1"/>
  <c r="C1850" i="2" s="1"/>
  <c r="C1851" i="2" s="1"/>
  <c r="C1852" i="2" s="1"/>
  <c r="C1853" i="2" s="1"/>
  <c r="C1854" i="2" s="1"/>
  <c r="C1855" i="2" s="1"/>
  <c r="C1856" i="2" s="1"/>
  <c r="C1857" i="2" s="1"/>
  <c r="C1858" i="2" s="1"/>
  <c r="C1859" i="2" s="1"/>
  <c r="C1860" i="2" s="1"/>
  <c r="C1861" i="2" s="1"/>
  <c r="M1845" i="2"/>
  <c r="B1847" i="2"/>
  <c r="B1848" i="2" s="1"/>
  <c r="B1849" i="2" s="1"/>
  <c r="B1850" i="2" s="1"/>
  <c r="B1851" i="2" s="1"/>
  <c r="B1852" i="2" s="1"/>
  <c r="B1853" i="2" s="1"/>
  <c r="B1854" i="2" s="1"/>
  <c r="B1855" i="2" s="1"/>
  <c r="B1856" i="2" s="1"/>
  <c r="B1857" i="2" s="1"/>
  <c r="B1858" i="2" s="1"/>
  <c r="B1859" i="2" s="1"/>
  <c r="B1860" i="2" s="1"/>
  <c r="B1861" i="2" s="1"/>
  <c r="B1863" i="2" s="1"/>
  <c r="M1844" i="2"/>
  <c r="M1861" i="2" s="1"/>
  <c r="H1863" i="2" l="1"/>
  <c r="H1864" i="2"/>
  <c r="J1863" i="2"/>
  <c r="C1863" i="2"/>
  <c r="B1864" i="2"/>
  <c r="B1865" i="2" s="1"/>
  <c r="C1864" i="2" l="1"/>
  <c r="C1865" i="2" s="1"/>
  <c r="D1863" i="2"/>
  <c r="E1867" i="2"/>
  <c r="B1867" i="2"/>
  <c r="B1866" i="2"/>
  <c r="B1868" i="2" l="1"/>
  <c r="B1869" i="2" s="1"/>
  <c r="B1870" i="2" s="1"/>
  <c r="B1871" i="2" s="1"/>
  <c r="B1872" i="2" s="1"/>
  <c r="B1873" i="2" s="1"/>
  <c r="B1874" i="2" s="1"/>
  <c r="B1875" i="2" s="1"/>
  <c r="B1876" i="2" s="1"/>
  <c r="B1877" i="2" s="1"/>
  <c r="B1878" i="2" s="1"/>
  <c r="B1879" i="2" s="1"/>
  <c r="B1880" i="2" s="1"/>
  <c r="B1881" i="2" s="1"/>
  <c r="B1882" i="2" s="1"/>
  <c r="B1884" i="2" s="1"/>
  <c r="M1866" i="2"/>
  <c r="M1865" i="2"/>
  <c r="M1882" i="2" s="1"/>
  <c r="D1864" i="2"/>
  <c r="D1865" i="2" s="1"/>
  <c r="D1866" i="2" s="1"/>
  <c r="D1867" i="2" s="1"/>
  <c r="D1868" i="2" s="1"/>
  <c r="D1869" i="2" s="1"/>
  <c r="D1870" i="2" s="1"/>
  <c r="D1871" i="2" s="1"/>
  <c r="D1872" i="2" s="1"/>
  <c r="D1873" i="2" s="1"/>
  <c r="D1874" i="2" s="1"/>
  <c r="D1875" i="2" s="1"/>
  <c r="D1876" i="2" s="1"/>
  <c r="D1877" i="2" s="1"/>
  <c r="D1878" i="2" s="1"/>
  <c r="D1879" i="2" s="1"/>
  <c r="D1880" i="2" s="1"/>
  <c r="D1881" i="2" s="1"/>
  <c r="D1882" i="2" s="1"/>
  <c r="E1864" i="2"/>
  <c r="C1867" i="2"/>
  <c r="C1868" i="2" s="1"/>
  <c r="C1869" i="2" s="1"/>
  <c r="C1870" i="2" s="1"/>
  <c r="C1871" i="2" s="1"/>
  <c r="C1872" i="2" s="1"/>
  <c r="C1873" i="2" s="1"/>
  <c r="C1874" i="2" s="1"/>
  <c r="C1875" i="2" s="1"/>
  <c r="C1876" i="2" s="1"/>
  <c r="C1877" i="2" s="1"/>
  <c r="C1878" i="2" s="1"/>
  <c r="C1879" i="2" s="1"/>
  <c r="C1880" i="2" s="1"/>
  <c r="C1881" i="2" s="1"/>
  <c r="C1882" i="2" s="1"/>
  <c r="C1866" i="2"/>
  <c r="H1885" i="2" l="1"/>
  <c r="B1885" i="2"/>
  <c r="B1886" i="2" s="1"/>
  <c r="C1884" i="2"/>
  <c r="H1884" i="2"/>
  <c r="J1884" i="2"/>
  <c r="D1884" i="2" l="1"/>
  <c r="C1885" i="2"/>
  <c r="C1886" i="2" s="1"/>
  <c r="E1888" i="2"/>
  <c r="B1887" i="2"/>
  <c r="B1888" i="2"/>
  <c r="C1887" i="2" l="1"/>
  <c r="C1888" i="2"/>
  <c r="C1889" i="2" s="1"/>
  <c r="C1890" i="2" s="1"/>
  <c r="C1891" i="2" s="1"/>
  <c r="C1892" i="2" s="1"/>
  <c r="C1893" i="2" s="1"/>
  <c r="C1894" i="2" s="1"/>
  <c r="C1895" i="2" s="1"/>
  <c r="C1896" i="2" s="1"/>
  <c r="C1897" i="2" s="1"/>
  <c r="C1898" i="2" s="1"/>
  <c r="C1899" i="2" s="1"/>
  <c r="C1900" i="2" s="1"/>
  <c r="C1901" i="2" s="1"/>
  <c r="C1902" i="2" s="1"/>
  <c r="C1903" i="2" s="1"/>
  <c r="B1889" i="2"/>
  <c r="B1890" i="2" s="1"/>
  <c r="B1891" i="2" s="1"/>
  <c r="B1892" i="2" s="1"/>
  <c r="B1893" i="2" s="1"/>
  <c r="B1894" i="2" s="1"/>
  <c r="B1895" i="2" s="1"/>
  <c r="B1896" i="2" s="1"/>
  <c r="B1897" i="2" s="1"/>
  <c r="B1898" i="2" s="1"/>
  <c r="B1899" i="2" s="1"/>
  <c r="B1900" i="2" s="1"/>
  <c r="B1901" i="2" s="1"/>
  <c r="B1902" i="2" s="1"/>
  <c r="B1903" i="2" s="1"/>
  <c r="B1905" i="2" s="1"/>
  <c r="M1887" i="2"/>
  <c r="M1886" i="2"/>
  <c r="M1903" i="2" s="1"/>
  <c r="D1885" i="2"/>
  <c r="D1886" i="2" s="1"/>
  <c r="D1887" i="2" s="1"/>
  <c r="D1888" i="2" s="1"/>
  <c r="D1889" i="2" s="1"/>
  <c r="D1890" i="2" s="1"/>
  <c r="D1891" i="2" s="1"/>
  <c r="D1892" i="2" s="1"/>
  <c r="D1893" i="2" s="1"/>
  <c r="D1894" i="2" s="1"/>
  <c r="D1895" i="2" s="1"/>
  <c r="D1896" i="2" s="1"/>
  <c r="D1897" i="2" s="1"/>
  <c r="D1898" i="2" s="1"/>
  <c r="D1899" i="2" s="1"/>
  <c r="D1900" i="2" s="1"/>
  <c r="D1901" i="2" s="1"/>
  <c r="D1902" i="2" s="1"/>
  <c r="D1903" i="2" s="1"/>
  <c r="E1885" i="2"/>
  <c r="B1906" i="2" l="1"/>
  <c r="B1907" i="2" s="1"/>
  <c r="C1905" i="2"/>
  <c r="J1905" i="2"/>
  <c r="H1906" i="2"/>
  <c r="H1905" i="2"/>
  <c r="E1909" i="2" l="1"/>
  <c r="C1906" i="2"/>
  <c r="C1907" i="2" s="1"/>
  <c r="D1905" i="2"/>
  <c r="B1908" i="2"/>
  <c r="B1909" i="2"/>
  <c r="C1909" i="2" l="1"/>
  <c r="C1910" i="2" s="1"/>
  <c r="C1911" i="2" s="1"/>
  <c r="C1912" i="2" s="1"/>
  <c r="C1913" i="2" s="1"/>
  <c r="C1914" i="2" s="1"/>
  <c r="C1915" i="2" s="1"/>
  <c r="C1916" i="2" s="1"/>
  <c r="C1917" i="2" s="1"/>
  <c r="C1918" i="2" s="1"/>
  <c r="C1919" i="2" s="1"/>
  <c r="C1920" i="2" s="1"/>
  <c r="C1921" i="2" s="1"/>
  <c r="C1922" i="2" s="1"/>
  <c r="C1923" i="2" s="1"/>
  <c r="C1924" i="2" s="1"/>
  <c r="C1908" i="2"/>
  <c r="E1906" i="2"/>
  <c r="D1906" i="2"/>
  <c r="D1907" i="2" s="1"/>
  <c r="D1908" i="2" s="1"/>
  <c r="D1909" i="2" s="1"/>
  <c r="D1910" i="2" s="1"/>
  <c r="D1911" i="2" s="1"/>
  <c r="D1912" i="2" s="1"/>
  <c r="D1913" i="2" s="1"/>
  <c r="D1914" i="2" s="1"/>
  <c r="D1915" i="2" s="1"/>
  <c r="D1916" i="2" s="1"/>
  <c r="D1917" i="2" s="1"/>
  <c r="D1918" i="2" s="1"/>
  <c r="D1919" i="2" s="1"/>
  <c r="D1920" i="2" s="1"/>
  <c r="D1921" i="2" s="1"/>
  <c r="D1922" i="2" s="1"/>
  <c r="D1923" i="2" s="1"/>
  <c r="D1924" i="2" s="1"/>
  <c r="M1907" i="2"/>
  <c r="M1924" i="2" s="1"/>
  <c r="M1908" i="2"/>
  <c r="B1910" i="2"/>
  <c r="B1911" i="2" s="1"/>
  <c r="B1912" i="2" s="1"/>
  <c r="B1913" i="2" s="1"/>
  <c r="B1914" i="2" s="1"/>
  <c r="B1915" i="2" s="1"/>
  <c r="B1916" i="2" s="1"/>
  <c r="B1917" i="2" s="1"/>
  <c r="B1918" i="2" s="1"/>
  <c r="B1919" i="2" s="1"/>
  <c r="B1920" i="2" s="1"/>
  <c r="B1921" i="2" s="1"/>
  <c r="B1922" i="2" s="1"/>
  <c r="B1923" i="2" s="1"/>
  <c r="B1924" i="2" s="1"/>
  <c r="B1926" i="2" s="1"/>
  <c r="C1926" i="2" l="1"/>
  <c r="B1927" i="2"/>
  <c r="B1928" i="2" s="1"/>
  <c r="H1927" i="2"/>
  <c r="H1926" i="2"/>
  <c r="J1926" i="2"/>
  <c r="B1930" i="2" l="1"/>
  <c r="B1929" i="2"/>
  <c r="E1930" i="2"/>
  <c r="C1927" i="2"/>
  <c r="C1928" i="2" s="1"/>
  <c r="D1926" i="2"/>
  <c r="C1930" i="2" l="1"/>
  <c r="C1931" i="2" s="1"/>
  <c r="C1932" i="2" s="1"/>
  <c r="C1933" i="2" s="1"/>
  <c r="C1934" i="2" s="1"/>
  <c r="C1935" i="2" s="1"/>
  <c r="C1936" i="2" s="1"/>
  <c r="C1937" i="2" s="1"/>
  <c r="C1938" i="2" s="1"/>
  <c r="C1939" i="2" s="1"/>
  <c r="C1940" i="2" s="1"/>
  <c r="C1941" i="2" s="1"/>
  <c r="C1942" i="2" s="1"/>
  <c r="C1943" i="2" s="1"/>
  <c r="C1944" i="2" s="1"/>
  <c r="C1945" i="2" s="1"/>
  <c r="C1929" i="2"/>
  <c r="D1927" i="2"/>
  <c r="D1928" i="2" s="1"/>
  <c r="D1929" i="2" s="1"/>
  <c r="D1930" i="2" s="1"/>
  <c r="D1931" i="2" s="1"/>
  <c r="D1932" i="2" s="1"/>
  <c r="D1933" i="2" s="1"/>
  <c r="D1934" i="2" s="1"/>
  <c r="D1935" i="2" s="1"/>
  <c r="D1936" i="2" s="1"/>
  <c r="D1937" i="2" s="1"/>
  <c r="D1938" i="2" s="1"/>
  <c r="D1939" i="2" s="1"/>
  <c r="D1940" i="2" s="1"/>
  <c r="D1941" i="2" s="1"/>
  <c r="D1942" i="2" s="1"/>
  <c r="D1943" i="2" s="1"/>
  <c r="D1944" i="2" s="1"/>
  <c r="D1945" i="2" s="1"/>
  <c r="E1927" i="2"/>
  <c r="M1928" i="2"/>
  <c r="M1945" i="2" s="1"/>
  <c r="B1931" i="2"/>
  <c r="B1932" i="2" s="1"/>
  <c r="B1933" i="2" s="1"/>
  <c r="B1934" i="2" s="1"/>
  <c r="B1935" i="2" s="1"/>
  <c r="B1936" i="2" s="1"/>
  <c r="B1937" i="2" s="1"/>
  <c r="B1938" i="2" s="1"/>
  <c r="B1939" i="2" s="1"/>
  <c r="B1940" i="2" s="1"/>
  <c r="B1941" i="2" s="1"/>
  <c r="B1942" i="2" s="1"/>
  <c r="B1943" i="2" s="1"/>
  <c r="B1944" i="2" s="1"/>
  <c r="B1945" i="2" s="1"/>
  <c r="B1947" i="2" s="1"/>
  <c r="M1929" i="2"/>
  <c r="C1947" i="2" l="1"/>
  <c r="H1947" i="2"/>
  <c r="H1948" i="2"/>
  <c r="J1947" i="2"/>
  <c r="B1948" i="2"/>
  <c r="B1949" i="2" s="1"/>
  <c r="B1951" i="2" l="1"/>
  <c r="B1950" i="2"/>
  <c r="D1947" i="2"/>
  <c r="E1951" i="2"/>
  <c r="C1948" i="2"/>
  <c r="C1949" i="2" s="1"/>
  <c r="D1948" i="2" l="1"/>
  <c r="D1949" i="2" s="1"/>
  <c r="D1950" i="2" s="1"/>
  <c r="D1951" i="2" s="1"/>
  <c r="D1952" i="2" s="1"/>
  <c r="D1953" i="2" s="1"/>
  <c r="D1954" i="2" s="1"/>
  <c r="D1955" i="2" s="1"/>
  <c r="D1956" i="2" s="1"/>
  <c r="D1957" i="2" s="1"/>
  <c r="D1958" i="2" s="1"/>
  <c r="D1959" i="2" s="1"/>
  <c r="D1960" i="2" s="1"/>
  <c r="D1961" i="2" s="1"/>
  <c r="D1962" i="2" s="1"/>
  <c r="D1963" i="2" s="1"/>
  <c r="D1964" i="2" s="1"/>
  <c r="D1965" i="2" s="1"/>
  <c r="D1966" i="2" s="1"/>
  <c r="E1948" i="2"/>
  <c r="C1951" i="2"/>
  <c r="C1952" i="2" s="1"/>
  <c r="C1953" i="2" s="1"/>
  <c r="C1954" i="2" s="1"/>
  <c r="C1955" i="2" s="1"/>
  <c r="C1956" i="2" s="1"/>
  <c r="C1957" i="2" s="1"/>
  <c r="C1958" i="2" s="1"/>
  <c r="C1959" i="2" s="1"/>
  <c r="C1960" i="2" s="1"/>
  <c r="C1961" i="2" s="1"/>
  <c r="C1962" i="2" s="1"/>
  <c r="C1963" i="2" s="1"/>
  <c r="C1964" i="2" s="1"/>
  <c r="C1965" i="2" s="1"/>
  <c r="C1966" i="2" s="1"/>
  <c r="C1950" i="2"/>
  <c r="B1952" i="2"/>
  <c r="B1953" i="2" s="1"/>
  <c r="B1954" i="2" s="1"/>
  <c r="B1955" i="2" s="1"/>
  <c r="B1956" i="2" s="1"/>
  <c r="B1957" i="2" s="1"/>
  <c r="B1958" i="2" s="1"/>
  <c r="B1959" i="2" s="1"/>
  <c r="B1960" i="2" s="1"/>
  <c r="B1961" i="2" s="1"/>
  <c r="B1962" i="2" s="1"/>
  <c r="B1963" i="2" s="1"/>
  <c r="B1964" i="2" s="1"/>
  <c r="B1965" i="2" s="1"/>
  <c r="B1966" i="2" s="1"/>
  <c r="B1968" i="2" s="1"/>
  <c r="M1949" i="2"/>
  <c r="M1966" i="2" s="1"/>
  <c r="M1950" i="2"/>
  <c r="H1968" i="2" l="1"/>
  <c r="J1968" i="2"/>
  <c r="H1969" i="2"/>
  <c r="B1969" i="2"/>
  <c r="B1970" i="2" s="1"/>
  <c r="C1968" i="2"/>
  <c r="B1971" i="2" l="1"/>
  <c r="B1972" i="2"/>
  <c r="C1969" i="2"/>
  <c r="C1970" i="2" s="1"/>
  <c r="D1968" i="2"/>
  <c r="E1972" i="2"/>
  <c r="C1971" i="2" l="1"/>
  <c r="C1972" i="2"/>
  <c r="C1973" i="2" s="1"/>
  <c r="C1974" i="2" s="1"/>
  <c r="C1975" i="2" s="1"/>
  <c r="C1976" i="2" s="1"/>
  <c r="C1977" i="2" s="1"/>
  <c r="C1978" i="2" s="1"/>
  <c r="C1979" i="2" s="1"/>
  <c r="C1980" i="2" s="1"/>
  <c r="C1981" i="2" s="1"/>
  <c r="C1982" i="2" s="1"/>
  <c r="C1983" i="2" s="1"/>
  <c r="C1984" i="2" s="1"/>
  <c r="C1985" i="2" s="1"/>
  <c r="C1986" i="2" s="1"/>
  <c r="C1987" i="2" s="1"/>
  <c r="D1969" i="2"/>
  <c r="D1970" i="2" s="1"/>
  <c r="D1971" i="2" s="1"/>
  <c r="D1972" i="2" s="1"/>
  <c r="D1973" i="2" s="1"/>
  <c r="D1974" i="2" s="1"/>
  <c r="D1975" i="2" s="1"/>
  <c r="D1976" i="2" s="1"/>
  <c r="D1977" i="2" s="1"/>
  <c r="D1978" i="2" s="1"/>
  <c r="D1979" i="2" s="1"/>
  <c r="D1980" i="2" s="1"/>
  <c r="D1981" i="2" s="1"/>
  <c r="D1982" i="2" s="1"/>
  <c r="D1983" i="2" s="1"/>
  <c r="D1984" i="2" s="1"/>
  <c r="D1985" i="2" s="1"/>
  <c r="D1986" i="2" s="1"/>
  <c r="D1987" i="2" s="1"/>
  <c r="E1969" i="2"/>
  <c r="M1970" i="2"/>
  <c r="M1987" i="2" s="1"/>
  <c r="B1973" i="2"/>
  <c r="B1974" i="2" s="1"/>
  <c r="B1975" i="2" s="1"/>
  <c r="B1976" i="2" s="1"/>
  <c r="B1977" i="2" s="1"/>
  <c r="B1978" i="2" s="1"/>
  <c r="B1979" i="2" s="1"/>
  <c r="B1980" i="2" s="1"/>
  <c r="B1981" i="2" s="1"/>
  <c r="B1982" i="2" s="1"/>
  <c r="B1983" i="2" s="1"/>
  <c r="B1984" i="2" s="1"/>
  <c r="B1985" i="2" s="1"/>
  <c r="B1986" i="2" s="1"/>
  <c r="B1987" i="2" s="1"/>
  <c r="B1989" i="2" s="1"/>
  <c r="M1971" i="2"/>
  <c r="H1990" i="2" l="1"/>
  <c r="C1989" i="2"/>
  <c r="H1989" i="2"/>
  <c r="J1989" i="2"/>
  <c r="B1990" i="2"/>
  <c r="B1991" i="2" s="1"/>
  <c r="E1993" i="2" l="1"/>
  <c r="D1989" i="2"/>
  <c r="C1990" i="2"/>
  <c r="C1991" i="2" s="1"/>
  <c r="B1992" i="2"/>
  <c r="B1993" i="2"/>
  <c r="C1992" i="2" l="1"/>
  <c r="C1993" i="2"/>
  <c r="C1994" i="2" s="1"/>
  <c r="C1995" i="2" s="1"/>
  <c r="C1996" i="2" s="1"/>
  <c r="C1997" i="2" s="1"/>
  <c r="C1998" i="2" s="1"/>
  <c r="C1999" i="2" s="1"/>
  <c r="C2000" i="2" s="1"/>
  <c r="C2001" i="2" s="1"/>
  <c r="C2002" i="2" s="1"/>
  <c r="C2003" i="2" s="1"/>
  <c r="C2004" i="2" s="1"/>
  <c r="C2005" i="2" s="1"/>
  <c r="C2006" i="2" s="1"/>
  <c r="C2007" i="2" s="1"/>
  <c r="C2008" i="2" s="1"/>
  <c r="E1990" i="2"/>
  <c r="D1990" i="2"/>
  <c r="D1991" i="2" s="1"/>
  <c r="D1992" i="2" s="1"/>
  <c r="D1993" i="2" s="1"/>
  <c r="D1994" i="2" s="1"/>
  <c r="D1995" i="2" s="1"/>
  <c r="D1996" i="2" s="1"/>
  <c r="D1997" i="2" s="1"/>
  <c r="D1998" i="2" s="1"/>
  <c r="D1999" i="2" s="1"/>
  <c r="D2000" i="2" s="1"/>
  <c r="D2001" i="2" s="1"/>
  <c r="D2002" i="2" s="1"/>
  <c r="D2003" i="2" s="1"/>
  <c r="D2004" i="2" s="1"/>
  <c r="D2005" i="2" s="1"/>
  <c r="D2006" i="2" s="1"/>
  <c r="D2007" i="2" s="1"/>
  <c r="D2008" i="2" s="1"/>
  <c r="M1992" i="2"/>
  <c r="B1994" i="2"/>
  <c r="B1995" i="2" s="1"/>
  <c r="B1996" i="2" s="1"/>
  <c r="B1997" i="2" s="1"/>
  <c r="B1998" i="2" s="1"/>
  <c r="B1999" i="2" s="1"/>
  <c r="B2000" i="2" s="1"/>
  <c r="B2001" i="2" s="1"/>
  <c r="B2002" i="2" s="1"/>
  <c r="B2003" i="2" s="1"/>
  <c r="B2004" i="2" s="1"/>
  <c r="B2005" i="2" s="1"/>
  <c r="B2006" i="2" s="1"/>
  <c r="B2007" i="2" s="1"/>
  <c r="B2008" i="2" s="1"/>
  <c r="B2010" i="2" s="1"/>
  <c r="M1991" i="2"/>
  <c r="M2008" i="2" s="1"/>
  <c r="C2010" i="2" l="1"/>
  <c r="H2010" i="2"/>
  <c r="B2011" i="2"/>
  <c r="B2012" i="2" s="1"/>
  <c r="H2011" i="2"/>
  <c r="J2010" i="2"/>
  <c r="B2014" i="2" l="1"/>
  <c r="B2013" i="2"/>
  <c r="E2014" i="2"/>
  <c r="C2011" i="2"/>
  <c r="C2012" i="2" s="1"/>
  <c r="D2010" i="2"/>
  <c r="C2014" i="2" l="1"/>
  <c r="C2015" i="2" s="1"/>
  <c r="C2016" i="2" s="1"/>
  <c r="C2017" i="2" s="1"/>
  <c r="C2018" i="2" s="1"/>
  <c r="C2019" i="2" s="1"/>
  <c r="C2020" i="2" s="1"/>
  <c r="C2021" i="2" s="1"/>
  <c r="C2022" i="2" s="1"/>
  <c r="C2023" i="2" s="1"/>
  <c r="C2024" i="2" s="1"/>
  <c r="C2025" i="2" s="1"/>
  <c r="C2026" i="2" s="1"/>
  <c r="C2027" i="2" s="1"/>
  <c r="C2028" i="2" s="1"/>
  <c r="C2029" i="2" s="1"/>
  <c r="C2013" i="2"/>
  <c r="D2011" i="2"/>
  <c r="D2012" i="2" s="1"/>
  <c r="D2013" i="2" s="1"/>
  <c r="D2014" i="2" s="1"/>
  <c r="D2015" i="2" s="1"/>
  <c r="D2016" i="2" s="1"/>
  <c r="D2017" i="2" s="1"/>
  <c r="D2018" i="2" s="1"/>
  <c r="D2019" i="2" s="1"/>
  <c r="D2020" i="2" s="1"/>
  <c r="D2021" i="2" s="1"/>
  <c r="D2022" i="2" s="1"/>
  <c r="D2023" i="2" s="1"/>
  <c r="D2024" i="2" s="1"/>
  <c r="D2025" i="2" s="1"/>
  <c r="D2026" i="2" s="1"/>
  <c r="D2027" i="2" s="1"/>
  <c r="D2028" i="2" s="1"/>
  <c r="D2029" i="2" s="1"/>
  <c r="E2011" i="2"/>
  <c r="M2012" i="2"/>
  <c r="M2029" i="2" s="1"/>
  <c r="B2015" i="2"/>
  <c r="B2016" i="2" s="1"/>
  <c r="B2017" i="2" s="1"/>
  <c r="B2018" i="2" s="1"/>
  <c r="B2019" i="2" s="1"/>
  <c r="B2020" i="2" s="1"/>
  <c r="B2021" i="2" s="1"/>
  <c r="B2022" i="2" s="1"/>
  <c r="B2023" i="2" s="1"/>
  <c r="B2024" i="2" s="1"/>
  <c r="B2025" i="2" s="1"/>
  <c r="B2026" i="2" s="1"/>
  <c r="B2027" i="2" s="1"/>
  <c r="B2028" i="2" s="1"/>
  <c r="B2029" i="2" s="1"/>
  <c r="B2031" i="2" s="1"/>
  <c r="M2013" i="2"/>
  <c r="J2031" i="2" l="1"/>
  <c r="C2031" i="2"/>
  <c r="B2032" i="2"/>
  <c r="B2033" i="2" s="1"/>
  <c r="H2031" i="2"/>
  <c r="H2032" i="2"/>
  <c r="B2034" i="2" l="1"/>
  <c r="B2035" i="2"/>
  <c r="E2035" i="2"/>
  <c r="C2032" i="2"/>
  <c r="C2033" i="2" s="1"/>
  <c r="D2031" i="2"/>
  <c r="M2033" i="2" l="1"/>
  <c r="M2050" i="2" s="1"/>
  <c r="B2036" i="2"/>
  <c r="B2037" i="2" s="1"/>
  <c r="B2038" i="2" s="1"/>
  <c r="B2039" i="2" s="1"/>
  <c r="B2040" i="2" s="1"/>
  <c r="B2041" i="2" s="1"/>
  <c r="B2042" i="2" s="1"/>
  <c r="B2043" i="2" s="1"/>
  <c r="B2044" i="2" s="1"/>
  <c r="B2045" i="2" s="1"/>
  <c r="B2046" i="2" s="1"/>
  <c r="B2047" i="2" s="1"/>
  <c r="B2048" i="2" s="1"/>
  <c r="M2034" i="2"/>
  <c r="C2035" i="2"/>
  <c r="C2036" i="2" s="1"/>
  <c r="C2037" i="2" s="1"/>
  <c r="C2038" i="2" s="1"/>
  <c r="C2039" i="2" s="1"/>
  <c r="C2040" i="2" s="1"/>
  <c r="C2041" i="2" s="1"/>
  <c r="C2042" i="2" s="1"/>
  <c r="C2043" i="2" s="1"/>
  <c r="C2044" i="2" s="1"/>
  <c r="C2045" i="2" s="1"/>
  <c r="C2046" i="2" s="1"/>
  <c r="C2047" i="2" s="1"/>
  <c r="C2048" i="2" s="1"/>
  <c r="C2049" i="2" s="1"/>
  <c r="C2050" i="2" s="1"/>
  <c r="C2034" i="2"/>
  <c r="D2032" i="2"/>
  <c r="D2033" i="2" s="1"/>
  <c r="D2034" i="2" s="1"/>
  <c r="D2035" i="2" s="1"/>
  <c r="D2036" i="2" s="1"/>
  <c r="D2037" i="2" s="1"/>
  <c r="D2038" i="2" s="1"/>
  <c r="D2039" i="2" s="1"/>
  <c r="D2040" i="2" s="1"/>
  <c r="D2041" i="2" s="1"/>
  <c r="D2042" i="2" s="1"/>
  <c r="D2043" i="2" s="1"/>
  <c r="D2044" i="2" s="1"/>
  <c r="D2045" i="2" s="1"/>
  <c r="D2046" i="2" s="1"/>
  <c r="D2047" i="2" s="1"/>
  <c r="D2048" i="2" s="1"/>
  <c r="D2049" i="2" s="1"/>
  <c r="D2050" i="2" s="1"/>
  <c r="E2032" i="2"/>
  <c r="B2049" i="2" l="1"/>
  <c r="B2050" i="2" s="1"/>
  <c r="B2052" i="2" s="1"/>
  <c r="J2052" i="2" l="1"/>
  <c r="B2053" i="2"/>
  <c r="B2054" i="2" s="1"/>
  <c r="C2052" i="2"/>
  <c r="H2053" i="2"/>
  <c r="H2052" i="2"/>
  <c r="D2052" i="2" l="1"/>
  <c r="E2056" i="2"/>
  <c r="C2053" i="2"/>
  <c r="C2054" i="2" s="1"/>
  <c r="B2055" i="2"/>
  <c r="B2056" i="2"/>
  <c r="C2055" i="2" l="1"/>
  <c r="C2056" i="2"/>
  <c r="C2057" i="2" s="1"/>
  <c r="C2058" i="2" s="1"/>
  <c r="C2059" i="2" s="1"/>
  <c r="C2060" i="2" s="1"/>
  <c r="C2061" i="2" s="1"/>
  <c r="C2062" i="2" s="1"/>
  <c r="C2063" i="2" s="1"/>
  <c r="C2064" i="2" s="1"/>
  <c r="C2065" i="2" s="1"/>
  <c r="C2066" i="2" s="1"/>
  <c r="C2067" i="2" s="1"/>
  <c r="C2068" i="2" s="1"/>
  <c r="C2069" i="2" s="1"/>
  <c r="C2070" i="2" s="1"/>
  <c r="C2071" i="2" s="1"/>
  <c r="M2055" i="2"/>
  <c r="B2057" i="2"/>
  <c r="B2058" i="2" s="1"/>
  <c r="B2059" i="2" s="1"/>
  <c r="B2060" i="2" s="1"/>
  <c r="B2061" i="2" s="1"/>
  <c r="B2062" i="2" s="1"/>
  <c r="B2063" i="2" s="1"/>
  <c r="B2064" i="2" s="1"/>
  <c r="B2065" i="2" s="1"/>
  <c r="B2066" i="2" s="1"/>
  <c r="B2067" i="2" s="1"/>
  <c r="B2068" i="2" s="1"/>
  <c r="B2069" i="2" s="1"/>
  <c r="B2070" i="2" s="1"/>
  <c r="B2071" i="2" s="1"/>
  <c r="B2073" i="2" s="1"/>
  <c r="M2054" i="2"/>
  <c r="M2071" i="2" s="1"/>
  <c r="D2053" i="2"/>
  <c r="D2054" i="2" s="1"/>
  <c r="D2055" i="2" s="1"/>
  <c r="D2056" i="2" s="1"/>
  <c r="D2057" i="2" s="1"/>
  <c r="D2058" i="2" s="1"/>
  <c r="D2059" i="2" s="1"/>
  <c r="D2060" i="2" s="1"/>
  <c r="D2061" i="2" s="1"/>
  <c r="D2062" i="2" s="1"/>
  <c r="D2063" i="2" s="1"/>
  <c r="D2064" i="2" s="1"/>
  <c r="D2065" i="2" s="1"/>
  <c r="D2066" i="2" s="1"/>
  <c r="D2067" i="2" s="1"/>
  <c r="D2068" i="2" s="1"/>
  <c r="D2069" i="2" s="1"/>
  <c r="D2070" i="2" s="1"/>
  <c r="D2071" i="2" s="1"/>
  <c r="E2053" i="2"/>
  <c r="H2073" i="2" l="1"/>
  <c r="C2073" i="2"/>
  <c r="J2073" i="2"/>
  <c r="H2074" i="2"/>
  <c r="B2074" i="2"/>
  <c r="B2075" i="2" s="1"/>
  <c r="E2077" i="2" l="1"/>
  <c r="C2074" i="2"/>
  <c r="C2075" i="2" s="1"/>
  <c r="D2073" i="2"/>
  <c r="B2077" i="2"/>
  <c r="B2076" i="2"/>
  <c r="M2075" i="2" l="1"/>
  <c r="M2092" i="2" s="1"/>
  <c r="B2078" i="2"/>
  <c r="B2079" i="2" s="1"/>
  <c r="B2080" i="2" s="1"/>
  <c r="B2081" i="2" s="1"/>
  <c r="B2082" i="2" s="1"/>
  <c r="B2083" i="2" s="1"/>
  <c r="B2084" i="2" s="1"/>
  <c r="B2085" i="2" s="1"/>
  <c r="B2086" i="2" s="1"/>
  <c r="B2087" i="2" s="1"/>
  <c r="B2088" i="2" s="1"/>
  <c r="B2089" i="2" s="1"/>
  <c r="B2090" i="2" s="1"/>
  <c r="B2091" i="2" s="1"/>
  <c r="B2092" i="2" s="1"/>
  <c r="B2094" i="2" s="1"/>
  <c r="M2076" i="2"/>
  <c r="E2074" i="2"/>
  <c r="D2074" i="2"/>
  <c r="D2075" i="2" s="1"/>
  <c r="D2076" i="2" s="1"/>
  <c r="D2077" i="2" s="1"/>
  <c r="D2078" i="2" s="1"/>
  <c r="D2079" i="2" s="1"/>
  <c r="D2080" i="2" s="1"/>
  <c r="D2081" i="2" s="1"/>
  <c r="D2082" i="2" s="1"/>
  <c r="D2083" i="2" s="1"/>
  <c r="D2084" i="2" s="1"/>
  <c r="D2085" i="2" s="1"/>
  <c r="D2086" i="2" s="1"/>
  <c r="D2087" i="2" s="1"/>
  <c r="D2088" i="2" s="1"/>
  <c r="D2089" i="2" s="1"/>
  <c r="D2090" i="2" s="1"/>
  <c r="D2091" i="2" s="1"/>
  <c r="D2092" i="2" s="1"/>
  <c r="C2076" i="2"/>
  <c r="C2077" i="2"/>
  <c r="C2078" i="2" s="1"/>
  <c r="C2079" i="2" s="1"/>
  <c r="C2080" i="2" s="1"/>
  <c r="C2081" i="2" s="1"/>
  <c r="C2082" i="2" s="1"/>
  <c r="C2083" i="2" s="1"/>
  <c r="C2084" i="2" s="1"/>
  <c r="C2085" i="2" s="1"/>
  <c r="C2086" i="2" s="1"/>
  <c r="C2087" i="2" s="1"/>
  <c r="C2088" i="2" s="1"/>
  <c r="C2089" i="2" s="1"/>
  <c r="C2090" i="2" s="1"/>
  <c r="C2091" i="2" s="1"/>
  <c r="C2092" i="2" s="1"/>
  <c r="J2094" i="2" l="1"/>
  <c r="H2095" i="2"/>
  <c r="C2094" i="2"/>
  <c r="H2094" i="2"/>
  <c r="B2095" i="2"/>
  <c r="B2096" i="2" s="1"/>
  <c r="E2098" i="2" l="1"/>
  <c r="C2095" i="2"/>
  <c r="C2096" i="2" s="1"/>
  <c r="D2094" i="2"/>
  <c r="B2098" i="2"/>
  <c r="B2097" i="2"/>
  <c r="B2099" i="2" l="1"/>
  <c r="B2100" i="2" s="1"/>
  <c r="B2101" i="2" s="1"/>
  <c r="B2102" i="2" s="1"/>
  <c r="B2103" i="2" s="1"/>
  <c r="B2104" i="2" s="1"/>
  <c r="B2105" i="2" s="1"/>
  <c r="B2106" i="2" s="1"/>
  <c r="B2107" i="2" s="1"/>
  <c r="B2108" i="2" s="1"/>
  <c r="B2109" i="2" s="1"/>
  <c r="B2110" i="2" s="1"/>
  <c r="B2111" i="2" s="1"/>
  <c r="B2112" i="2" s="1"/>
  <c r="B2113" i="2" s="1"/>
  <c r="M2096" i="2"/>
  <c r="M2113" i="2" s="1"/>
  <c r="M2097" i="2"/>
  <c r="E2095" i="2"/>
  <c r="D2095" i="2"/>
  <c r="D2096" i="2" s="1"/>
  <c r="D2097" i="2" s="1"/>
  <c r="D2098" i="2" s="1"/>
  <c r="D2099" i="2" s="1"/>
  <c r="D2100" i="2" s="1"/>
  <c r="D2101" i="2" s="1"/>
  <c r="D2102" i="2" s="1"/>
  <c r="D2103" i="2" s="1"/>
  <c r="D2104" i="2" s="1"/>
  <c r="D2105" i="2" s="1"/>
  <c r="D2106" i="2" s="1"/>
  <c r="D2107" i="2" s="1"/>
  <c r="D2108" i="2" s="1"/>
  <c r="D2109" i="2" s="1"/>
  <c r="D2110" i="2" s="1"/>
  <c r="D2111" i="2" s="1"/>
  <c r="D2112" i="2" s="1"/>
  <c r="D2113" i="2" s="1"/>
  <c r="C2097" i="2"/>
  <c r="C2098" i="2"/>
  <c r="C2099" i="2" s="1"/>
  <c r="C2100" i="2" s="1"/>
  <c r="C2101" i="2" s="1"/>
  <c r="C2102" i="2" s="1"/>
  <c r="C2103" i="2" s="1"/>
  <c r="C2104" i="2" s="1"/>
  <c r="C2105" i="2" s="1"/>
  <c r="C2106" i="2" s="1"/>
  <c r="C2107" i="2" s="1"/>
  <c r="C2108" i="2" s="1"/>
  <c r="C2109" i="2" s="1"/>
  <c r="C2110" i="2" s="1"/>
  <c r="C2111" i="2" s="1"/>
  <c r="C2112" i="2" s="1"/>
  <c r="C2113" i="2" s="1"/>
  <c r="H8" i="12" l="1"/>
  <c r="F8" i="12"/>
  <c r="J8" i="12"/>
  <c r="F8" i="11"/>
  <c r="I8" i="11"/>
  <c r="H8" i="11"/>
  <c r="I8" i="12"/>
  <c r="D9" i="11"/>
  <c r="C9" i="11"/>
  <c r="C9" i="12"/>
  <c r="D9" i="12"/>
  <c r="L9" i="11" l="1"/>
  <c r="G9" i="11"/>
  <c r="B10" i="11"/>
  <c r="F9" i="11"/>
  <c r="H9" i="11"/>
  <c r="I9" i="11"/>
  <c r="J9" i="12"/>
  <c r="N8" i="12"/>
  <c r="V8" i="12"/>
  <c r="AB8" i="12"/>
  <c r="AJ8" i="12"/>
  <c r="P8" i="12"/>
  <c r="AF8" i="12"/>
  <c r="T8" i="12"/>
  <c r="X8" i="12"/>
  <c r="AD8" i="12"/>
  <c r="Z8" i="12"/>
  <c r="R8" i="12"/>
  <c r="AH8" i="12"/>
  <c r="K8" i="12"/>
  <c r="O8" i="12" s="1"/>
  <c r="G9" i="12"/>
  <c r="B10" i="12"/>
  <c r="F9" i="12"/>
  <c r="H9" i="12"/>
  <c r="I9" i="12"/>
  <c r="Q8" i="12" l="1"/>
  <c r="Y8" i="12"/>
  <c r="S8" i="12"/>
  <c r="U8" i="12"/>
  <c r="AC8" i="12"/>
  <c r="AE8" i="12"/>
  <c r="AA8" i="12"/>
  <c r="W8" i="12"/>
  <c r="AK8" i="12"/>
  <c r="AI8" i="12"/>
  <c r="AG8" i="12"/>
  <c r="C10" i="12"/>
  <c r="D10" i="12"/>
  <c r="G11" i="12"/>
  <c r="E11" i="12"/>
  <c r="F11" i="12"/>
  <c r="H11" i="12"/>
  <c r="I11" i="12"/>
  <c r="D10" i="11"/>
  <c r="C10" i="11"/>
  <c r="L11" i="11"/>
  <c r="G11" i="11"/>
  <c r="E11" i="11"/>
  <c r="I11" i="11"/>
  <c r="F11" i="11"/>
  <c r="H11" i="11"/>
  <c r="L9" i="12"/>
  <c r="J10" i="12"/>
  <c r="K9" i="12"/>
  <c r="Q9" i="12"/>
  <c r="G10" i="11" l="1"/>
  <c r="L10" i="11"/>
  <c r="H10" i="11"/>
  <c r="I10" i="11"/>
  <c r="F10" i="11"/>
  <c r="G10" i="12"/>
  <c r="H10" i="12"/>
  <c r="I10" i="12"/>
  <c r="F10" i="12"/>
  <c r="J11" i="12"/>
  <c r="O10" i="12"/>
  <c r="Q10" i="12" s="1"/>
  <c r="S10" i="12" s="1"/>
  <c r="U10" i="12" s="1"/>
  <c r="W10" i="12" s="1"/>
  <c r="Y10" i="12" s="1"/>
  <c r="AA10" i="12" s="1"/>
  <c r="AC10" i="12" s="1"/>
  <c r="AE10" i="12" s="1"/>
  <c r="AG10" i="12" s="1"/>
  <c r="AI10" i="12" s="1"/>
  <c r="AK10" i="12" s="1"/>
  <c r="K10" i="12"/>
  <c r="B11" i="11"/>
  <c r="B11" i="12"/>
  <c r="T9" i="12" l="1"/>
  <c r="U9" i="12" s="1"/>
  <c r="V9" i="12"/>
  <c r="W9" i="12" s="1"/>
  <c r="AB9" i="12"/>
  <c r="AC9" i="12" s="1"/>
  <c r="Z9" i="12"/>
  <c r="AA9" i="12" s="1"/>
  <c r="AJ9" i="12"/>
  <c r="AK9" i="12" s="1"/>
  <c r="AD9" i="12"/>
  <c r="AE9" i="12" s="1"/>
  <c r="R9" i="12"/>
  <c r="S9" i="12" s="1"/>
  <c r="AF9" i="12"/>
  <c r="AG9" i="12" s="1"/>
  <c r="N9" i="12"/>
  <c r="O9" i="12" s="1"/>
  <c r="X9" i="12"/>
  <c r="Y9" i="12" s="1"/>
  <c r="AH9" i="12"/>
  <c r="AI9" i="12" s="1"/>
  <c r="P9" i="12"/>
  <c r="D11" i="12"/>
  <c r="C11" i="12"/>
  <c r="G12" i="12"/>
  <c r="E12" i="12"/>
  <c r="F12" i="12"/>
  <c r="H12" i="12"/>
  <c r="I12" i="12"/>
  <c r="D11" i="11"/>
  <c r="C11" i="11"/>
  <c r="G12" i="11"/>
  <c r="L12" i="11"/>
  <c r="E12" i="11"/>
  <c r="F12" i="11"/>
  <c r="I12" i="11"/>
  <c r="H12" i="11"/>
  <c r="Y11" i="12"/>
  <c r="AH11" i="12"/>
  <c r="AJ11" i="12"/>
  <c r="AK11" i="12" s="1"/>
  <c r="P11" i="12"/>
  <c r="AE11" i="12"/>
  <c r="V11" i="12"/>
  <c r="W11" i="12" s="1"/>
  <c r="AB11" i="12"/>
  <c r="AD11" i="12"/>
  <c r="AA11" i="12"/>
  <c r="AI11" i="12"/>
  <c r="T11" i="12"/>
  <c r="Z11" i="12"/>
  <c r="U11" i="12"/>
  <c r="AF11" i="12"/>
  <c r="AC11" i="12"/>
  <c r="J12" i="12"/>
  <c r="S11" i="12"/>
  <c r="N11" i="12"/>
  <c r="O11" i="12" s="1"/>
  <c r="Q11" i="12"/>
  <c r="X11" i="12"/>
  <c r="K11" i="12"/>
  <c r="AG11" i="12" s="1"/>
  <c r="R11" i="12"/>
  <c r="B12" i="11" l="1"/>
  <c r="V12" i="12"/>
  <c r="AC12" i="12"/>
  <c r="O12" i="12"/>
  <c r="AJ12" i="12"/>
  <c r="AG12" i="12"/>
  <c r="T12" i="12"/>
  <c r="K12" i="12"/>
  <c r="W12" i="12" s="1"/>
  <c r="AB12" i="12"/>
  <c r="X12" i="12"/>
  <c r="Q12" i="12"/>
  <c r="U12" i="12"/>
  <c r="S12" i="12"/>
  <c r="P12" i="12"/>
  <c r="AH12" i="12"/>
  <c r="N12" i="12"/>
  <c r="AA12" i="12"/>
  <c r="AK12" i="12"/>
  <c r="R12" i="12"/>
  <c r="Y12" i="12"/>
  <c r="AI12" i="12"/>
  <c r="AF12" i="12"/>
  <c r="AD12" i="12"/>
  <c r="Z12" i="12"/>
  <c r="AE12" i="12"/>
  <c r="B12" i="12"/>
  <c r="D12" i="12" l="1"/>
  <c r="C12" i="12"/>
  <c r="G13" i="12"/>
  <c r="E13" i="12"/>
  <c r="I13" i="12"/>
  <c r="F13" i="12"/>
  <c r="H13" i="12"/>
  <c r="J13" i="12"/>
  <c r="C12" i="11"/>
  <c r="D12" i="11"/>
  <c r="G13" i="11"/>
  <c r="L13" i="11"/>
  <c r="E13" i="11"/>
  <c r="H13" i="11"/>
  <c r="F13" i="11"/>
  <c r="I13" i="11"/>
  <c r="B13" i="11" l="1"/>
  <c r="Z13" i="12"/>
  <c r="AA13" i="12" s="1"/>
  <c r="K13" i="12"/>
  <c r="AK13" i="12"/>
  <c r="AH13" i="12"/>
  <c r="AI13" i="12" s="1"/>
  <c r="T13" i="12"/>
  <c r="U13" i="12" s="1"/>
  <c r="P13" i="12"/>
  <c r="Q13" i="12" s="1"/>
  <c r="AB13" i="12"/>
  <c r="Y13" i="12"/>
  <c r="X13" i="12"/>
  <c r="AE13" i="12"/>
  <c r="V13" i="12"/>
  <c r="AD13" i="12"/>
  <c r="AC13" i="12"/>
  <c r="N13" i="12"/>
  <c r="O13" i="12" s="1"/>
  <c r="L13" i="12"/>
  <c r="AJ13" i="12"/>
  <c r="W13" i="12"/>
  <c r="R13" i="12"/>
  <c r="S13" i="12" s="1"/>
  <c r="AF13" i="12"/>
  <c r="AG13" i="12" s="1"/>
  <c r="B13" i="12"/>
  <c r="J14" i="12" s="1"/>
  <c r="Y14" i="12" l="1"/>
  <c r="Z14" i="12"/>
  <c r="AJ14" i="12"/>
  <c r="AK14" i="12" s="1"/>
  <c r="AC14" i="12"/>
  <c r="T14" i="12"/>
  <c r="O14" i="12"/>
  <c r="N14" i="12"/>
  <c r="X14" i="12"/>
  <c r="U14" i="12"/>
  <c r="AA14" i="12"/>
  <c r="K14" i="12"/>
  <c r="AF14" i="12"/>
  <c r="AG14" i="12" s="1"/>
  <c r="AH14" i="12"/>
  <c r="AI14" i="12" s="1"/>
  <c r="S14" i="12"/>
  <c r="L14" i="12"/>
  <c r="Q14" i="12"/>
  <c r="AE14" i="12"/>
  <c r="W14" i="12"/>
  <c r="R14" i="12"/>
  <c r="V14" i="12"/>
  <c r="P14" i="12"/>
  <c r="AD14" i="12"/>
  <c r="AB14" i="12"/>
  <c r="D13" i="12"/>
  <c r="C13" i="12"/>
  <c r="G14" i="12"/>
  <c r="E14" i="12"/>
  <c r="F14" i="12"/>
  <c r="I14" i="12"/>
  <c r="H14" i="12"/>
  <c r="C13" i="11"/>
  <c r="D13" i="11"/>
  <c r="G14" i="11"/>
  <c r="L14" i="11"/>
  <c r="E14" i="11"/>
  <c r="H14" i="11"/>
  <c r="I14" i="11"/>
  <c r="F14" i="11"/>
  <c r="B14" i="11" l="1"/>
  <c r="B14" i="12"/>
  <c r="D14" i="12" l="1"/>
  <c r="C14" i="12"/>
  <c r="B15" i="12" s="1"/>
  <c r="E15" i="12"/>
  <c r="I15" i="12"/>
  <c r="F15" i="12"/>
  <c r="H15" i="12"/>
  <c r="J15" i="12"/>
  <c r="D14" i="11"/>
  <c r="C14" i="11"/>
  <c r="B15" i="11" s="1"/>
  <c r="L15" i="11"/>
  <c r="G15" i="11"/>
  <c r="E15" i="11"/>
  <c r="F15" i="11"/>
  <c r="H15" i="11"/>
  <c r="I15" i="11"/>
  <c r="C15" i="11" l="1"/>
  <c r="B16" i="11" s="1"/>
  <c r="D15" i="11"/>
  <c r="G16" i="11"/>
  <c r="L16" i="11"/>
  <c r="E16" i="11"/>
  <c r="I16" i="11"/>
  <c r="F16" i="11"/>
  <c r="H16" i="11"/>
  <c r="K15" i="12"/>
  <c r="T15" i="12"/>
  <c r="L15" i="12"/>
  <c r="AB15" i="12"/>
  <c r="N15" i="12"/>
  <c r="O15" i="12" s="1"/>
  <c r="W15" i="12"/>
  <c r="Q15" i="12"/>
  <c r="U15" i="12"/>
  <c r="R15" i="12"/>
  <c r="S15" i="12" s="1"/>
  <c r="X15" i="12"/>
  <c r="Y15" i="12" s="1"/>
  <c r="AH15" i="12"/>
  <c r="AI15" i="12" s="1"/>
  <c r="AF15" i="12"/>
  <c r="AG15" i="12" s="1"/>
  <c r="AC15" i="12"/>
  <c r="AJ15" i="12"/>
  <c r="AK15" i="12" s="1"/>
  <c r="V15" i="12"/>
  <c r="J16" i="12"/>
  <c r="Z15" i="12"/>
  <c r="AA15" i="12" s="1"/>
  <c r="P15" i="12"/>
  <c r="AD15" i="12"/>
  <c r="AE15" i="12" s="1"/>
  <c r="D15" i="12"/>
  <c r="C15" i="12"/>
  <c r="G16" i="12"/>
  <c r="E16" i="12"/>
  <c r="H16" i="12"/>
  <c r="F16" i="12"/>
  <c r="I16" i="12"/>
  <c r="G15" i="12" l="1"/>
  <c r="B16" i="12"/>
  <c r="J17" i="12" s="1"/>
  <c r="AD16" i="12"/>
  <c r="AE16" i="12"/>
  <c r="AC16" i="12"/>
  <c r="AA16" i="12"/>
  <c r="AG16" i="12"/>
  <c r="L16" i="12"/>
  <c r="P16" i="12"/>
  <c r="S16" i="12"/>
  <c r="V16" i="12"/>
  <c r="AK16" i="12"/>
  <c r="N16" i="12"/>
  <c r="R16" i="12"/>
  <c r="T16" i="12"/>
  <c r="U16" i="12" s="1"/>
  <c r="X16" i="12"/>
  <c r="Z16" i="12"/>
  <c r="AI16" i="12"/>
  <c r="AF16" i="12"/>
  <c r="AB16" i="12"/>
  <c r="K16" i="12"/>
  <c r="Q16" i="12" s="1"/>
  <c r="AH16" i="12"/>
  <c r="AJ16" i="12"/>
  <c r="W16" i="12"/>
  <c r="Y16" i="12"/>
  <c r="O16" i="12"/>
  <c r="D16" i="11"/>
  <c r="C16" i="11"/>
  <c r="B17" i="11" s="1"/>
  <c r="L17" i="11"/>
  <c r="G17" i="11"/>
  <c r="E17" i="11"/>
  <c r="F17" i="11"/>
  <c r="H17" i="11"/>
  <c r="I17" i="11"/>
  <c r="N17" i="12" l="1"/>
  <c r="AD17" i="12"/>
  <c r="R17" i="12"/>
  <c r="Z17" i="12"/>
  <c r="AA17" i="12"/>
  <c r="U17" i="12"/>
  <c r="AH17" i="12"/>
  <c r="T17" i="12"/>
  <c r="K17" i="12"/>
  <c r="Y17" i="12" s="1"/>
  <c r="AJ17" i="12"/>
  <c r="AK17" i="12" s="1"/>
  <c r="AE17" i="12"/>
  <c r="O17" i="12"/>
  <c r="P17" i="12"/>
  <c r="Q17" i="12" s="1"/>
  <c r="AF17" i="12"/>
  <c r="V17" i="12"/>
  <c r="W17" i="12" s="1"/>
  <c r="AG17" i="12"/>
  <c r="X17" i="12"/>
  <c r="AI17" i="12"/>
  <c r="AB17" i="12"/>
  <c r="AC17" i="12"/>
  <c r="S17" i="12"/>
  <c r="C16" i="12"/>
  <c r="B17" i="12" s="1"/>
  <c r="J18" i="12" s="1"/>
  <c r="D16" i="12"/>
  <c r="G17" i="12"/>
  <c r="I17" i="12"/>
  <c r="F17" i="12"/>
  <c r="H17" i="12"/>
  <c r="D17" i="11"/>
  <c r="C17" i="11"/>
  <c r="B18" i="11" s="1"/>
  <c r="L18" i="11"/>
  <c r="G18" i="11"/>
  <c r="E18" i="11"/>
  <c r="F18" i="11"/>
  <c r="I18" i="11"/>
  <c r="H18" i="11"/>
  <c r="L18" i="12" l="1"/>
  <c r="V18" i="12"/>
  <c r="AE18" i="12"/>
  <c r="U18" i="12"/>
  <c r="AG18" i="12"/>
  <c r="P18" i="12"/>
  <c r="N18" i="12"/>
  <c r="R18" i="12"/>
  <c r="S18" i="12"/>
  <c r="AC18" i="12"/>
  <c r="AF18" i="12"/>
  <c r="T18" i="12"/>
  <c r="W18" i="12"/>
  <c r="AK18" i="12"/>
  <c r="O18" i="12"/>
  <c r="AH18" i="12"/>
  <c r="AJ18" i="12"/>
  <c r="AD18" i="12"/>
  <c r="Y18" i="12"/>
  <c r="AB18" i="12"/>
  <c r="X18" i="12"/>
  <c r="AI18" i="12"/>
  <c r="Z18" i="12"/>
  <c r="AA18" i="12"/>
  <c r="K18" i="12"/>
  <c r="Q18" i="12" s="1"/>
  <c r="D17" i="12"/>
  <c r="C17" i="12"/>
  <c r="E18" i="12"/>
  <c r="H18" i="12"/>
  <c r="F18" i="12"/>
  <c r="I18" i="12"/>
  <c r="C18" i="11"/>
  <c r="B19" i="11" s="1"/>
  <c r="D18" i="11"/>
  <c r="G19" i="11"/>
  <c r="L19" i="11"/>
  <c r="E19" i="11"/>
  <c r="I19" i="11"/>
  <c r="F19" i="11"/>
  <c r="H19" i="11"/>
  <c r="E17" i="12" l="1"/>
  <c r="B18" i="12"/>
  <c r="C19" i="11"/>
  <c r="B20" i="11" s="1"/>
  <c r="D19" i="11"/>
  <c r="G20" i="11"/>
  <c r="L20" i="11"/>
  <c r="E20" i="11"/>
  <c r="F20" i="11"/>
  <c r="I20" i="11"/>
  <c r="H20" i="11"/>
  <c r="D20" i="11" l="1"/>
  <c r="C20" i="11"/>
  <c r="B21" i="11" s="1"/>
  <c r="G21" i="11"/>
  <c r="L21" i="11"/>
  <c r="E21" i="11"/>
  <c r="I21" i="11"/>
  <c r="F21" i="11"/>
  <c r="H21" i="11"/>
  <c r="D18" i="12"/>
  <c r="C18" i="12"/>
  <c r="E19" i="12"/>
  <c r="F19" i="12"/>
  <c r="H19" i="12"/>
  <c r="I19" i="12"/>
  <c r="J19" i="12"/>
  <c r="G18" i="12" l="1"/>
  <c r="B19" i="12"/>
  <c r="J20" i="12" s="1"/>
  <c r="AF19" i="12"/>
  <c r="AD19" i="12"/>
  <c r="N19" i="12"/>
  <c r="AA19" i="12"/>
  <c r="T19" i="12"/>
  <c r="AI19" i="12"/>
  <c r="L19" i="12"/>
  <c r="AC19" i="12"/>
  <c r="AE19" i="12"/>
  <c r="AB19" i="12"/>
  <c r="K19" i="12"/>
  <c r="AG19" i="12"/>
  <c r="AK19" i="12"/>
  <c r="W19" i="12"/>
  <c r="X19" i="12"/>
  <c r="Y19" i="12" s="1"/>
  <c r="P19" i="12"/>
  <c r="O19" i="12"/>
  <c r="V19" i="12"/>
  <c r="Z19" i="12"/>
  <c r="AJ19" i="12"/>
  <c r="U19" i="12"/>
  <c r="Q19" i="12"/>
  <c r="AH19" i="12"/>
  <c r="R19" i="12"/>
  <c r="S19" i="12" s="1"/>
  <c r="D21" i="11"/>
  <c r="C21" i="11"/>
  <c r="B22" i="11" s="1"/>
  <c r="L22" i="11"/>
  <c r="G22" i="11"/>
  <c r="E22" i="11"/>
  <c r="F22" i="11"/>
  <c r="H22" i="11"/>
  <c r="I22" i="11"/>
  <c r="R20" i="12" l="1"/>
  <c r="AI20" i="12"/>
  <c r="O20" i="12"/>
  <c r="V20" i="12"/>
  <c r="AB20" i="12"/>
  <c r="P20" i="12"/>
  <c r="Q20" i="12" s="1"/>
  <c r="AH20" i="12"/>
  <c r="L20" i="12"/>
  <c r="AC20" i="12"/>
  <c r="AJ20" i="12"/>
  <c r="AK20" i="12" s="1"/>
  <c r="X20" i="12"/>
  <c r="Y20" i="12" s="1"/>
  <c r="AD20" i="12"/>
  <c r="AE20" i="12" s="1"/>
  <c r="T20" i="12"/>
  <c r="U20" i="12" s="1"/>
  <c r="AF20" i="12"/>
  <c r="AG20" i="12" s="1"/>
  <c r="Z20" i="12"/>
  <c r="AA20" i="12" s="1"/>
  <c r="K20" i="12"/>
  <c r="W20" i="12"/>
  <c r="N20" i="12"/>
  <c r="S20" i="12"/>
  <c r="C22" i="11"/>
  <c r="B23" i="11" s="1"/>
  <c r="D22" i="11"/>
  <c r="L23" i="11"/>
  <c r="E23" i="11"/>
  <c r="G23" i="11"/>
  <c r="F23" i="11"/>
  <c r="I23" i="11"/>
  <c r="H23" i="11"/>
  <c r="D19" i="12"/>
  <c r="C19" i="12"/>
  <c r="G20" i="12"/>
  <c r="E20" i="12"/>
  <c r="H20" i="12"/>
  <c r="F20" i="12"/>
  <c r="I20" i="12"/>
  <c r="G19" i="12" l="1"/>
  <c r="B20" i="12"/>
  <c r="C23" i="11"/>
  <c r="B24" i="11" s="1"/>
  <c r="D23" i="11"/>
  <c r="L24" i="11"/>
  <c r="G24" i="11"/>
  <c r="E24" i="11"/>
  <c r="I24" i="11"/>
  <c r="F24" i="11"/>
  <c r="H24" i="11"/>
  <c r="D24" i="11" l="1"/>
  <c r="C24" i="11"/>
  <c r="B25" i="11" s="1"/>
  <c r="E25" i="11"/>
  <c r="G25" i="11"/>
  <c r="L25" i="11"/>
  <c r="F25" i="11"/>
  <c r="H25" i="11"/>
  <c r="I25" i="11"/>
  <c r="D20" i="12"/>
  <c r="C20" i="12"/>
  <c r="B21" i="12" s="1"/>
  <c r="E21" i="12"/>
  <c r="H21" i="12"/>
  <c r="I21" i="12"/>
  <c r="F21" i="12"/>
  <c r="G21" i="12"/>
  <c r="J21" i="12"/>
  <c r="P21" i="12" l="1"/>
  <c r="Z21" i="12"/>
  <c r="T21" i="12"/>
  <c r="W21" i="12"/>
  <c r="AI21" i="12"/>
  <c r="U21" i="12"/>
  <c r="N21" i="12"/>
  <c r="AB21" i="12"/>
  <c r="X21" i="12"/>
  <c r="K21" i="12"/>
  <c r="S21" i="12" s="1"/>
  <c r="O21" i="12"/>
  <c r="AE21" i="12"/>
  <c r="AA21" i="12"/>
  <c r="AH21" i="12"/>
  <c r="J22" i="12"/>
  <c r="AD21" i="12"/>
  <c r="R21" i="12"/>
  <c r="AC21" i="12"/>
  <c r="AG21" i="12"/>
  <c r="V21" i="12"/>
  <c r="AF21" i="12"/>
  <c r="AJ21" i="12"/>
  <c r="Y21" i="12"/>
  <c r="Q21" i="12"/>
  <c r="AK21" i="12"/>
  <c r="D25" i="11"/>
  <c r="C25" i="11"/>
  <c r="B26" i="11" s="1"/>
  <c r="G26" i="11"/>
  <c r="L26" i="11"/>
  <c r="E26" i="11"/>
  <c r="F26" i="11"/>
  <c r="I26" i="11"/>
  <c r="H26" i="11"/>
  <c r="C21" i="12"/>
  <c r="B22" i="12" s="1"/>
  <c r="D21" i="12"/>
  <c r="E22" i="12"/>
  <c r="F22" i="12"/>
  <c r="I22" i="12"/>
  <c r="H22" i="12"/>
  <c r="G22" i="12"/>
  <c r="C22" i="12" l="1"/>
  <c r="B23" i="12" s="1"/>
  <c r="D22" i="12"/>
  <c r="E23" i="12"/>
  <c r="I23" i="12"/>
  <c r="F23" i="12"/>
  <c r="H23" i="12"/>
  <c r="G23" i="12"/>
  <c r="C26" i="11"/>
  <c r="B27" i="11" s="1"/>
  <c r="D26" i="11"/>
  <c r="L27" i="11"/>
  <c r="G27" i="11"/>
  <c r="E27" i="11"/>
  <c r="I27" i="11"/>
  <c r="F27" i="11"/>
  <c r="H27" i="11"/>
  <c r="S22" i="12"/>
  <c r="T22" i="12"/>
  <c r="U22" i="12" s="1"/>
  <c r="O22" i="12"/>
  <c r="K22" i="12"/>
  <c r="AC22" i="12" s="1"/>
  <c r="R22" i="12"/>
  <c r="X22" i="12"/>
  <c r="P22" i="12"/>
  <c r="Q22" i="12" s="1"/>
  <c r="AI22" i="12"/>
  <c r="V22" i="12"/>
  <c r="W22" i="12" s="1"/>
  <c r="AB22" i="12"/>
  <c r="AD22" i="12"/>
  <c r="AF22" i="12"/>
  <c r="Y22" i="12"/>
  <c r="L22" i="12"/>
  <c r="AG22" i="12"/>
  <c r="AK22" i="12"/>
  <c r="J23" i="12"/>
  <c r="Z22" i="12"/>
  <c r="N22" i="12"/>
  <c r="AE22" i="12"/>
  <c r="AH22" i="12"/>
  <c r="AJ22" i="12"/>
  <c r="AA22" i="12"/>
  <c r="C23" i="12" l="1"/>
  <c r="B24" i="12" s="1"/>
  <c r="D23" i="12"/>
  <c r="E24" i="12"/>
  <c r="H24" i="12"/>
  <c r="I24" i="12"/>
  <c r="F24" i="12"/>
  <c r="G24" i="12"/>
  <c r="Q23" i="12"/>
  <c r="W23" i="12"/>
  <c r="AK23" i="12"/>
  <c r="J24" i="12"/>
  <c r="V23" i="12"/>
  <c r="AH23" i="12"/>
  <c r="P23" i="12"/>
  <c r="K23" i="12"/>
  <c r="AD23" i="12"/>
  <c r="X23" i="12"/>
  <c r="S23" i="12"/>
  <c r="Y23" i="12"/>
  <c r="AA23" i="12"/>
  <c r="O23" i="12"/>
  <c r="U23" i="12"/>
  <c r="AE23" i="12"/>
  <c r="AB23" i="12"/>
  <c r="AF23" i="12"/>
  <c r="T23" i="12"/>
  <c r="AG23" i="12"/>
  <c r="AC23" i="12"/>
  <c r="L23" i="12"/>
  <c r="R23" i="12"/>
  <c r="Z23" i="12"/>
  <c r="N23" i="12"/>
  <c r="AJ23" i="12"/>
  <c r="AI23" i="12"/>
  <c r="D27" i="11"/>
  <c r="C27" i="11"/>
  <c r="B28" i="11" s="1"/>
  <c r="G28" i="11"/>
  <c r="L28" i="11"/>
  <c r="E28" i="11"/>
  <c r="I28" i="11"/>
  <c r="H28" i="11"/>
  <c r="F28" i="11"/>
  <c r="O24" i="12" l="1"/>
  <c r="P24" i="12"/>
  <c r="Q24" i="12" s="1"/>
  <c r="Z24" i="12"/>
  <c r="AD24" i="12"/>
  <c r="AE24" i="12" s="1"/>
  <c r="AB24" i="12"/>
  <c r="AA24" i="12"/>
  <c r="K24" i="12"/>
  <c r="R24" i="12"/>
  <c r="S24" i="12" s="1"/>
  <c r="L24" i="12"/>
  <c r="V24" i="12"/>
  <c r="W24" i="12" s="1"/>
  <c r="T24" i="12"/>
  <c r="U24" i="12" s="1"/>
  <c r="AF24" i="12"/>
  <c r="AG24" i="12" s="1"/>
  <c r="AC24" i="12"/>
  <c r="AJ24" i="12"/>
  <c r="AK24" i="12" s="1"/>
  <c r="X24" i="12"/>
  <c r="N24" i="12"/>
  <c r="AI24" i="12"/>
  <c r="J25" i="12"/>
  <c r="Y24" i="12"/>
  <c r="AH24" i="12"/>
  <c r="C28" i="11"/>
  <c r="B29" i="11" s="1"/>
  <c r="D28" i="11"/>
  <c r="G29" i="11"/>
  <c r="F29" i="11"/>
  <c r="I29" i="11"/>
  <c r="H29" i="11"/>
  <c r="D24" i="12"/>
  <c r="C24" i="12"/>
  <c r="B25" i="12" s="1"/>
  <c r="E25" i="12"/>
  <c r="G25" i="12"/>
  <c r="I25" i="12"/>
  <c r="F25" i="12"/>
  <c r="H25" i="12"/>
  <c r="C25" i="12" l="1"/>
  <c r="B26" i="12" s="1"/>
  <c r="D25" i="12"/>
  <c r="F26" i="12"/>
  <c r="I26" i="12"/>
  <c r="H26" i="12"/>
  <c r="G26" i="12"/>
  <c r="W25" i="12"/>
  <c r="P25" i="12"/>
  <c r="Q25" i="12" s="1"/>
  <c r="AD25" i="12"/>
  <c r="AE25" i="12" s="1"/>
  <c r="AH25" i="12"/>
  <c r="T25" i="12"/>
  <c r="J26" i="12"/>
  <c r="L25" i="12"/>
  <c r="X25" i="12"/>
  <c r="AB25" i="12"/>
  <c r="AC25" i="12" s="1"/>
  <c r="N25" i="12"/>
  <c r="O25" i="12" s="1"/>
  <c r="AG25" i="12"/>
  <c r="AJ25" i="12"/>
  <c r="Z25" i="12"/>
  <c r="AF25" i="12"/>
  <c r="AK25" i="12"/>
  <c r="K25" i="12"/>
  <c r="AI25" i="12" s="1"/>
  <c r="Y25" i="12"/>
  <c r="R25" i="12"/>
  <c r="S25" i="12"/>
  <c r="V25" i="12"/>
  <c r="AA25" i="12"/>
  <c r="U25" i="12"/>
  <c r="C29" i="11"/>
  <c r="D29" i="11"/>
  <c r="E29" i="11" s="1"/>
  <c r="L30" i="11"/>
  <c r="F30" i="11"/>
  <c r="I30" i="11"/>
  <c r="H30" i="11"/>
  <c r="U26" i="12" l="1"/>
  <c r="AK26" i="12"/>
  <c r="O26" i="12"/>
  <c r="AI26" i="12"/>
  <c r="J27" i="12"/>
  <c r="V26" i="12"/>
  <c r="AG26" i="12"/>
  <c r="P26" i="12"/>
  <c r="W26" i="12"/>
  <c r="T26" i="12"/>
  <c r="AE26" i="12"/>
  <c r="AD26" i="12"/>
  <c r="K26" i="12"/>
  <c r="AF26" i="12"/>
  <c r="Q26" i="12"/>
  <c r="N26" i="12"/>
  <c r="AB26" i="12"/>
  <c r="AC26" i="12" s="1"/>
  <c r="R26" i="12"/>
  <c r="S26" i="12" s="1"/>
  <c r="AA26" i="12"/>
  <c r="Z26" i="12"/>
  <c r="L26" i="12"/>
  <c r="AJ26" i="12"/>
  <c r="Y26" i="12"/>
  <c r="X26" i="12"/>
  <c r="AH26" i="12"/>
  <c r="L29" i="11"/>
  <c r="B30" i="11"/>
  <c r="C26" i="12"/>
  <c r="B27" i="12" s="1"/>
  <c r="D26" i="12"/>
  <c r="E26" i="12" s="1"/>
  <c r="I27" i="12"/>
  <c r="F27" i="12"/>
  <c r="H27" i="12"/>
  <c r="G27" i="12"/>
  <c r="C30" i="11" l="1"/>
  <c r="D30" i="11"/>
  <c r="E30" i="11" s="1"/>
  <c r="E31" i="11"/>
  <c r="H31" i="11"/>
  <c r="L31" i="11"/>
  <c r="F31" i="11"/>
  <c r="G31" i="11"/>
  <c r="I31" i="11"/>
  <c r="C27" i="12"/>
  <c r="B28" i="12" s="1"/>
  <c r="D27" i="12"/>
  <c r="E27" i="12" s="1"/>
  <c r="G28" i="12"/>
  <c r="F28" i="12"/>
  <c r="I28" i="12"/>
  <c r="H28" i="12"/>
  <c r="N27" i="12"/>
  <c r="AF27" i="12"/>
  <c r="V27" i="12"/>
  <c r="Z27" i="12"/>
  <c r="AE27" i="12"/>
  <c r="L27" i="12"/>
  <c r="AC27" i="12"/>
  <c r="R27" i="12"/>
  <c r="AD27" i="12"/>
  <c r="AA27" i="12"/>
  <c r="W27" i="12"/>
  <c r="Y27" i="12"/>
  <c r="AH27" i="12"/>
  <c r="AI27" i="12" s="1"/>
  <c r="O27" i="12"/>
  <c r="X27" i="12"/>
  <c r="AK27" i="12"/>
  <c r="U27" i="12"/>
  <c r="P27" i="12"/>
  <c r="AB27" i="12"/>
  <c r="Q27" i="12"/>
  <c r="AJ27" i="12"/>
  <c r="J28" i="12"/>
  <c r="T27" i="12"/>
  <c r="K27" i="12"/>
  <c r="AG27" i="12" s="1"/>
  <c r="S27" i="12"/>
  <c r="AH28" i="12" l="1"/>
  <c r="W28" i="12"/>
  <c r="AG28" i="12"/>
  <c r="V28" i="12"/>
  <c r="Z28" i="12"/>
  <c r="K28" i="12"/>
  <c r="J29" i="12"/>
  <c r="AA28" i="12"/>
  <c r="AB28" i="12"/>
  <c r="AJ28" i="12"/>
  <c r="AK28" i="12" s="1"/>
  <c r="O28" i="12"/>
  <c r="AD28" i="12"/>
  <c r="T28" i="12"/>
  <c r="N28" i="12"/>
  <c r="R28" i="12"/>
  <c r="AF28" i="12"/>
  <c r="Y28" i="12"/>
  <c r="S28" i="12"/>
  <c r="AC28" i="12"/>
  <c r="X28" i="12"/>
  <c r="U28" i="12"/>
  <c r="P28" i="12"/>
  <c r="AI28" i="12"/>
  <c r="L28" i="12"/>
  <c r="AE28" i="12"/>
  <c r="Q28" i="12"/>
  <c r="C28" i="12"/>
  <c r="B29" i="12" s="1"/>
  <c r="D28" i="12"/>
  <c r="E28" i="12" s="1"/>
  <c r="G29" i="12"/>
  <c r="I29" i="12"/>
  <c r="H29" i="12"/>
  <c r="F29" i="12"/>
  <c r="G30" i="11"/>
  <c r="B31" i="11"/>
  <c r="C29" i="12" l="1"/>
  <c r="B30" i="12" s="1"/>
  <c r="D29" i="12"/>
  <c r="E29" i="12" s="1"/>
  <c r="G30" i="12"/>
  <c r="H30" i="12"/>
  <c r="F30" i="12"/>
  <c r="I30" i="12"/>
  <c r="T29" i="12"/>
  <c r="N29" i="12"/>
  <c r="O29" i="12" s="1"/>
  <c r="AK29" i="12"/>
  <c r="X29" i="12"/>
  <c r="AF29" i="12"/>
  <c r="Z29" i="12"/>
  <c r="AA29" i="12"/>
  <c r="L29" i="12"/>
  <c r="AD29" i="12"/>
  <c r="Q29" i="12"/>
  <c r="Y29" i="12"/>
  <c r="AE29" i="12"/>
  <c r="K29" i="12"/>
  <c r="J30" i="12"/>
  <c r="U29" i="12"/>
  <c r="AJ29" i="12"/>
  <c r="R29" i="12"/>
  <c r="AB29" i="12"/>
  <c r="AC29" i="12" s="1"/>
  <c r="V29" i="12"/>
  <c r="W29" i="12" s="1"/>
  <c r="AG29" i="12"/>
  <c r="S29" i="12"/>
  <c r="P29" i="12"/>
  <c r="AH29" i="12"/>
  <c r="AI29" i="12" s="1"/>
  <c r="D31" i="11"/>
  <c r="C31" i="11"/>
  <c r="B32" i="11" s="1"/>
  <c r="H32" i="11"/>
  <c r="G32" i="11"/>
  <c r="F32" i="11"/>
  <c r="I32" i="11"/>
  <c r="E32" i="11"/>
  <c r="L32" i="11"/>
  <c r="C30" i="12" l="1"/>
  <c r="B31" i="12" s="1"/>
  <c r="D30" i="12"/>
  <c r="E30" i="12" s="1"/>
  <c r="E31" i="12"/>
  <c r="I31" i="12"/>
  <c r="F31" i="12"/>
  <c r="H31" i="12"/>
  <c r="G31" i="12"/>
  <c r="L30" i="12"/>
  <c r="X30" i="12"/>
  <c r="R30" i="12"/>
  <c r="AB30" i="12"/>
  <c r="AC30" i="12" s="1"/>
  <c r="Y30" i="12"/>
  <c r="S30" i="12"/>
  <c r="P30" i="12"/>
  <c r="O30" i="12"/>
  <c r="N30" i="12"/>
  <c r="Z30" i="12"/>
  <c r="K30" i="12"/>
  <c r="AG30" i="12" s="1"/>
  <c r="AA30" i="12"/>
  <c r="AI30" i="12"/>
  <c r="U30" i="12"/>
  <c r="AD30" i="12"/>
  <c r="AK30" i="12"/>
  <c r="W30" i="12"/>
  <c r="V30" i="12"/>
  <c r="Q30" i="12"/>
  <c r="J31" i="12"/>
  <c r="T30" i="12"/>
  <c r="AJ30" i="12"/>
  <c r="AH30" i="12"/>
  <c r="AF30" i="12"/>
  <c r="AE30" i="12"/>
  <c r="C32" i="11"/>
  <c r="B33" i="11" s="1"/>
  <c r="D32" i="11"/>
  <c r="E33" i="11"/>
  <c r="H33" i="11"/>
  <c r="F33" i="11"/>
  <c r="I33" i="11"/>
  <c r="L33" i="11"/>
  <c r="G33" i="11"/>
  <c r="D31" i="12" l="1"/>
  <c r="C31" i="12"/>
  <c r="B32" i="12" s="1"/>
  <c r="E32" i="12"/>
  <c r="F32" i="12"/>
  <c r="G32" i="12"/>
  <c r="I32" i="12"/>
  <c r="H32" i="12"/>
  <c r="D33" i="11"/>
  <c r="C33" i="11"/>
  <c r="B34" i="11" s="1"/>
  <c r="F34" i="11"/>
  <c r="E34" i="11"/>
  <c r="L34" i="11"/>
  <c r="G34" i="11"/>
  <c r="I34" i="11"/>
  <c r="H34" i="11"/>
  <c r="Z31" i="12"/>
  <c r="AB31" i="12"/>
  <c r="AH31" i="12"/>
  <c r="AF31" i="12"/>
  <c r="AA31" i="12"/>
  <c r="W31" i="12"/>
  <c r="P31" i="12"/>
  <c r="L31" i="12"/>
  <c r="AE31" i="12"/>
  <c r="R31" i="12"/>
  <c r="X31" i="12"/>
  <c r="Y31" i="12" s="1"/>
  <c r="N31" i="12"/>
  <c r="S31" i="12"/>
  <c r="AC31" i="12"/>
  <c r="J32" i="12"/>
  <c r="AK31" i="12"/>
  <c r="K31" i="12"/>
  <c r="O31" i="12" s="1"/>
  <c r="AJ31" i="12"/>
  <c r="AG31" i="12"/>
  <c r="V31" i="12"/>
  <c r="T31" i="12"/>
  <c r="AI31" i="12"/>
  <c r="Q31" i="12"/>
  <c r="AD31" i="12"/>
  <c r="U31" i="12"/>
  <c r="Q32" i="12" l="1"/>
  <c r="AD32" i="12"/>
  <c r="AE32" i="12" s="1"/>
  <c r="Z32" i="12"/>
  <c r="AB32" i="12"/>
  <c r="X32" i="12"/>
  <c r="S32" i="12"/>
  <c r="AA32" i="12"/>
  <c r="J33" i="12"/>
  <c r="N32" i="12"/>
  <c r="U32" i="12"/>
  <c r="V32" i="12"/>
  <c r="O32" i="12"/>
  <c r="L32" i="12"/>
  <c r="Y32" i="12"/>
  <c r="R32" i="12"/>
  <c r="AF32" i="12"/>
  <c r="AJ32" i="12"/>
  <c r="AK32" i="12" s="1"/>
  <c r="AG32" i="12"/>
  <c r="AH32" i="12"/>
  <c r="AI32" i="12" s="1"/>
  <c r="T32" i="12"/>
  <c r="K32" i="12"/>
  <c r="AC32" i="12"/>
  <c r="P32" i="12"/>
  <c r="W32" i="12"/>
  <c r="D32" i="12"/>
  <c r="C32" i="12"/>
  <c r="B33" i="12" s="1"/>
  <c r="E33" i="12"/>
  <c r="I33" i="12"/>
  <c r="H33" i="12"/>
  <c r="F33" i="12"/>
  <c r="G33" i="12"/>
  <c r="C34" i="11"/>
  <c r="B35" i="11" s="1"/>
  <c r="D34" i="11"/>
  <c r="F35" i="11"/>
  <c r="L35" i="11"/>
  <c r="G35" i="11"/>
  <c r="I35" i="11"/>
  <c r="E35" i="11"/>
  <c r="H35" i="11"/>
  <c r="C35" i="11" l="1"/>
  <c r="B36" i="11" s="1"/>
  <c r="D35" i="11"/>
  <c r="F36" i="11"/>
  <c r="E36" i="11"/>
  <c r="G36" i="11"/>
  <c r="I36" i="11"/>
  <c r="H36" i="11"/>
  <c r="L36" i="11"/>
  <c r="T33" i="12"/>
  <c r="AE33" i="12"/>
  <c r="AH33" i="12"/>
  <c r="AI33" i="12" s="1"/>
  <c r="P33" i="12"/>
  <c r="L33" i="12"/>
  <c r="AB33" i="12"/>
  <c r="AJ33" i="12"/>
  <c r="AA33" i="12"/>
  <c r="O33" i="12"/>
  <c r="AK33" i="12"/>
  <c r="AD33" i="12"/>
  <c r="R33" i="12"/>
  <c r="S33" i="12" s="1"/>
  <c r="AF33" i="12"/>
  <c r="V33" i="12"/>
  <c r="X33" i="12"/>
  <c r="Y33" i="12" s="1"/>
  <c r="Q33" i="12"/>
  <c r="AC33" i="12"/>
  <c r="N33" i="12"/>
  <c r="AG33" i="12"/>
  <c r="J34" i="12"/>
  <c r="U33" i="12"/>
  <c r="Z33" i="12"/>
  <c r="K33" i="12"/>
  <c r="W33" i="12"/>
  <c r="C33" i="12"/>
  <c r="B34" i="12" s="1"/>
  <c r="D33" i="12"/>
  <c r="F34" i="12"/>
  <c r="I34" i="12"/>
  <c r="E34" i="12"/>
  <c r="G34" i="12"/>
  <c r="H34" i="12"/>
  <c r="C36" i="11" l="1"/>
  <c r="B37" i="11" s="1"/>
  <c r="D36" i="11"/>
  <c r="E37" i="11"/>
  <c r="F37" i="11"/>
  <c r="H37" i="11"/>
  <c r="L37" i="11"/>
  <c r="I37" i="11"/>
  <c r="G37" i="11"/>
  <c r="AE34" i="12"/>
  <c r="U34" i="12"/>
  <c r="T34" i="12"/>
  <c r="N34" i="12"/>
  <c r="AK34" i="12"/>
  <c r="Q34" i="12"/>
  <c r="AA34" i="12"/>
  <c r="J35" i="12"/>
  <c r="W34" i="12"/>
  <c r="O34" i="12"/>
  <c r="S34" i="12"/>
  <c r="AF34" i="12"/>
  <c r="L34" i="12"/>
  <c r="R34" i="12"/>
  <c r="X34" i="12"/>
  <c r="AD34" i="12"/>
  <c r="K34" i="12"/>
  <c r="AI34" i="12" s="1"/>
  <c r="AB34" i="12"/>
  <c r="Y34" i="12"/>
  <c r="P34" i="12"/>
  <c r="AC34" i="12"/>
  <c r="AH34" i="12"/>
  <c r="Z34" i="12"/>
  <c r="V34" i="12"/>
  <c r="AJ34" i="12"/>
  <c r="AG34" i="12"/>
  <c r="D34" i="12"/>
  <c r="C34" i="12"/>
  <c r="B35" i="12" s="1"/>
  <c r="F35" i="12"/>
  <c r="G35" i="12"/>
  <c r="I35" i="12"/>
  <c r="H35" i="12"/>
  <c r="E35" i="12"/>
  <c r="D35" i="12" l="1"/>
  <c r="C35" i="12"/>
  <c r="B36" i="12" s="1"/>
  <c r="F36" i="12"/>
  <c r="G36" i="12"/>
  <c r="I36" i="12"/>
  <c r="H36" i="12"/>
  <c r="E36" i="12"/>
  <c r="R35" i="12"/>
  <c r="Z35" i="12"/>
  <c r="J36" i="12"/>
  <c r="AJ35" i="12"/>
  <c r="P35" i="12"/>
  <c r="AI35" i="12"/>
  <c r="Q35" i="12"/>
  <c r="AC35" i="12"/>
  <c r="Y35" i="12"/>
  <c r="X35" i="12"/>
  <c r="AB35" i="12"/>
  <c r="V35" i="12"/>
  <c r="AE35" i="12"/>
  <c r="AH35" i="12"/>
  <c r="K35" i="12"/>
  <c r="U35" i="12" s="1"/>
  <c r="W35" i="12"/>
  <c r="L35" i="12"/>
  <c r="AG35" i="12"/>
  <c r="S35" i="12"/>
  <c r="N35" i="12"/>
  <c r="T35" i="12"/>
  <c r="AF35" i="12"/>
  <c r="AK35" i="12"/>
  <c r="O35" i="12"/>
  <c r="AD35" i="12"/>
  <c r="AA35" i="12"/>
  <c r="C37" i="11"/>
  <c r="B38" i="11" s="1"/>
  <c r="D37" i="11"/>
  <c r="H38" i="11"/>
  <c r="L38" i="11"/>
  <c r="E38" i="11"/>
  <c r="G38" i="11"/>
  <c r="I38" i="11"/>
  <c r="F38" i="11"/>
  <c r="C38" i="11" l="1"/>
  <c r="B39" i="11" s="1"/>
  <c r="D38" i="11"/>
  <c r="E39" i="11"/>
  <c r="G39" i="11"/>
  <c r="F39" i="11"/>
  <c r="L39" i="11"/>
  <c r="H39" i="11"/>
  <c r="I39" i="11"/>
  <c r="AD36" i="12"/>
  <c r="AI36" i="12"/>
  <c r="AA36" i="12"/>
  <c r="W36" i="12"/>
  <c r="AE36" i="12"/>
  <c r="Q36" i="12"/>
  <c r="X36" i="12"/>
  <c r="T36" i="12"/>
  <c r="U36" i="12" s="1"/>
  <c r="AK36" i="12"/>
  <c r="AF36" i="12"/>
  <c r="AB36" i="12"/>
  <c r="AC36" i="12" s="1"/>
  <c r="AG36" i="12"/>
  <c r="AJ36" i="12"/>
  <c r="P36" i="12"/>
  <c r="L36" i="12"/>
  <c r="J37" i="12"/>
  <c r="K36" i="12"/>
  <c r="Y36" i="12"/>
  <c r="N36" i="12"/>
  <c r="O36" i="12"/>
  <c r="AH36" i="12"/>
  <c r="V36" i="12"/>
  <c r="Z36" i="12"/>
  <c r="R36" i="12"/>
  <c r="S36" i="12" s="1"/>
  <c r="D36" i="12"/>
  <c r="C36" i="12"/>
  <c r="B37" i="12" s="1"/>
  <c r="I37" i="12"/>
  <c r="E37" i="12"/>
  <c r="H37" i="12"/>
  <c r="F37" i="12"/>
  <c r="G37" i="12"/>
  <c r="O37" i="12" l="1"/>
  <c r="X37" i="12"/>
  <c r="T37" i="12"/>
  <c r="K37" i="12"/>
  <c r="U37" i="12" s="1"/>
  <c r="W37" i="12"/>
  <c r="AD37" i="12"/>
  <c r="AK37" i="12"/>
  <c r="L37" i="12"/>
  <c r="Q37" i="12"/>
  <c r="AE37" i="12"/>
  <c r="AA37" i="12"/>
  <c r="Z37" i="12"/>
  <c r="V37" i="12"/>
  <c r="AI37" i="12"/>
  <c r="AF37" i="12"/>
  <c r="AG37" i="12" s="1"/>
  <c r="N37" i="12"/>
  <c r="Y37" i="12"/>
  <c r="J38" i="12"/>
  <c r="AB37" i="12"/>
  <c r="AC37" i="12" s="1"/>
  <c r="AH37" i="12"/>
  <c r="R37" i="12"/>
  <c r="S37" i="12" s="1"/>
  <c r="AJ37" i="12"/>
  <c r="P37" i="12"/>
  <c r="C37" i="12"/>
  <c r="B38" i="12" s="1"/>
  <c r="D37" i="12"/>
  <c r="I38" i="12"/>
  <c r="H38" i="12"/>
  <c r="G38" i="12"/>
  <c r="E38" i="12"/>
  <c r="F38" i="12"/>
  <c r="C39" i="11"/>
  <c r="B40" i="11" s="1"/>
  <c r="D39" i="11"/>
  <c r="E40" i="11"/>
  <c r="I40" i="11"/>
  <c r="G40" i="11"/>
  <c r="L40" i="11"/>
  <c r="F40" i="11"/>
  <c r="H40" i="11"/>
  <c r="C38" i="12" l="1"/>
  <c r="B39" i="12" s="1"/>
  <c r="D38" i="12"/>
  <c r="F39" i="12"/>
  <c r="G39" i="12"/>
  <c r="I39" i="12"/>
  <c r="H39" i="12"/>
  <c r="E39" i="12"/>
  <c r="D40" i="11"/>
  <c r="C40" i="11"/>
  <c r="B41" i="11" s="1"/>
  <c r="G41" i="11"/>
  <c r="H41" i="11"/>
  <c r="E41" i="11"/>
  <c r="L41" i="11"/>
  <c r="F41" i="11"/>
  <c r="I41" i="11"/>
  <c r="U38" i="12"/>
  <c r="AB38" i="12"/>
  <c r="AA38" i="12"/>
  <c r="AE38" i="12"/>
  <c r="R38" i="12"/>
  <c r="AK38" i="12"/>
  <c r="T38" i="12"/>
  <c r="AH38" i="12"/>
  <c r="AD38" i="12"/>
  <c r="AC38" i="12"/>
  <c r="O38" i="12"/>
  <c r="Z38" i="12"/>
  <c r="AI38" i="12"/>
  <c r="V38" i="12"/>
  <c r="J39" i="12"/>
  <c r="N38" i="12"/>
  <c r="X38" i="12"/>
  <c r="Y38" i="12"/>
  <c r="AF38" i="12"/>
  <c r="K38" i="12"/>
  <c r="AG38" i="12" s="1"/>
  <c r="S38" i="12"/>
  <c r="AJ38" i="12"/>
  <c r="L38" i="12"/>
  <c r="W38" i="12"/>
  <c r="P38" i="12"/>
  <c r="Q38" i="12" s="1"/>
  <c r="D41" i="11" l="1"/>
  <c r="C41" i="11"/>
  <c r="B42" i="11" s="1"/>
  <c r="L42" i="11"/>
  <c r="F42" i="11"/>
  <c r="E42" i="11"/>
  <c r="G42" i="11"/>
  <c r="I42" i="11"/>
  <c r="H42" i="11"/>
  <c r="D39" i="12"/>
  <c r="C39" i="12"/>
  <c r="B40" i="12" s="1"/>
  <c r="H40" i="12"/>
  <c r="G40" i="12"/>
  <c r="F40" i="12"/>
  <c r="I40" i="12"/>
  <c r="E40" i="12"/>
  <c r="AK39" i="12"/>
  <c r="P39" i="12"/>
  <c r="T39" i="12"/>
  <c r="X39" i="12"/>
  <c r="Y39" i="12" s="1"/>
  <c r="AF39" i="12"/>
  <c r="L39" i="12"/>
  <c r="V39" i="12"/>
  <c r="AE39" i="12"/>
  <c r="AA39" i="12"/>
  <c r="AC39" i="12"/>
  <c r="AH39" i="12"/>
  <c r="AI39" i="12" s="1"/>
  <c r="N39" i="12"/>
  <c r="O39" i="12" s="1"/>
  <c r="AG39" i="12"/>
  <c r="AB39" i="12"/>
  <c r="U39" i="12"/>
  <c r="K39" i="12"/>
  <c r="AJ39" i="12"/>
  <c r="Z39" i="12"/>
  <c r="R39" i="12"/>
  <c r="S39" i="12" s="1"/>
  <c r="AD39" i="12"/>
  <c r="J40" i="12"/>
  <c r="W39" i="12"/>
  <c r="Q39" i="12"/>
  <c r="W40" i="12" l="1"/>
  <c r="N40" i="12"/>
  <c r="Q40" i="12"/>
  <c r="AH40" i="12"/>
  <c r="O40" i="12"/>
  <c r="P40" i="12"/>
  <c r="AB40" i="12"/>
  <c r="AI40" i="12"/>
  <c r="T40" i="12"/>
  <c r="U40" i="12"/>
  <c r="J41" i="12"/>
  <c r="AG40" i="12"/>
  <c r="S40" i="12"/>
  <c r="AE40" i="12"/>
  <c r="V40" i="12"/>
  <c r="X40" i="12"/>
  <c r="AJ40" i="12"/>
  <c r="L40" i="12"/>
  <c r="R40" i="12"/>
  <c r="K40" i="12"/>
  <c r="Z40" i="12"/>
  <c r="AD40" i="12"/>
  <c r="Y40" i="12"/>
  <c r="AC40" i="12"/>
  <c r="AF40" i="12"/>
  <c r="AK40" i="12"/>
  <c r="AA40" i="12"/>
  <c r="C40" i="12"/>
  <c r="B41" i="12" s="1"/>
  <c r="D40" i="12"/>
  <c r="H41" i="12"/>
  <c r="E41" i="12"/>
  <c r="F41" i="12"/>
  <c r="I41" i="12"/>
  <c r="G41" i="12"/>
  <c r="C42" i="11"/>
  <c r="B43" i="11" s="1"/>
  <c r="D42" i="11"/>
  <c r="H43" i="11"/>
  <c r="E43" i="11"/>
  <c r="F43" i="11"/>
  <c r="I43" i="11"/>
  <c r="G43" i="11"/>
  <c r="L43" i="11"/>
  <c r="H9" i="2"/>
  <c r="D41" i="12" l="1"/>
  <c r="C41" i="12"/>
  <c r="B42" i="12" s="1"/>
  <c r="E42" i="12"/>
  <c r="F42" i="12"/>
  <c r="G42" i="12"/>
  <c r="I42" i="12"/>
  <c r="H42" i="12"/>
  <c r="D43" i="11"/>
  <c r="C43" i="11"/>
  <c r="B44" i="11" s="1"/>
  <c r="F44" i="11"/>
  <c r="E44" i="11"/>
  <c r="G44" i="11"/>
  <c r="L44" i="11"/>
  <c r="H44" i="11"/>
  <c r="I44" i="11"/>
  <c r="N41" i="12"/>
  <c r="O41" i="12" s="1"/>
  <c r="W41" i="12"/>
  <c r="V41" i="12"/>
  <c r="AE41" i="12"/>
  <c r="Z41" i="12"/>
  <c r="AA41" i="12" s="1"/>
  <c r="AF41" i="12"/>
  <c r="AG41" i="12" s="1"/>
  <c r="AH41" i="12"/>
  <c r="T41" i="12"/>
  <c r="U41" i="12" s="1"/>
  <c r="AB41" i="12"/>
  <c r="L41" i="12"/>
  <c r="AK41" i="12"/>
  <c r="X41" i="12"/>
  <c r="AJ41" i="12"/>
  <c r="Y41" i="12"/>
  <c r="AC41" i="12"/>
  <c r="J42" i="12"/>
  <c r="P41" i="12"/>
  <c r="R41" i="12"/>
  <c r="S41" i="12" s="1"/>
  <c r="K41" i="12"/>
  <c r="AI41" i="12" s="1"/>
  <c r="AD41" i="12"/>
  <c r="Q41" i="12"/>
  <c r="D44" i="11" l="1"/>
  <c r="C44" i="11"/>
  <c r="B45" i="11" s="1"/>
  <c r="F45" i="11"/>
  <c r="L45" i="11"/>
  <c r="E45" i="11"/>
  <c r="G45" i="11"/>
  <c r="I45" i="11"/>
  <c r="H45" i="11"/>
  <c r="V42" i="12"/>
  <c r="T42" i="12"/>
  <c r="O42" i="12"/>
  <c r="J43" i="12"/>
  <c r="Y42" i="12"/>
  <c r="L42" i="12"/>
  <c r="K42" i="12"/>
  <c r="W42" i="12"/>
  <c r="AI42" i="12"/>
  <c r="AG42" i="12"/>
  <c r="AB42" i="12"/>
  <c r="Z42" i="12"/>
  <c r="U42" i="12"/>
  <c r="AD42" i="12"/>
  <c r="N42" i="12"/>
  <c r="AC42" i="12"/>
  <c r="S42" i="12"/>
  <c r="AJ42" i="12"/>
  <c r="AK42" i="12" s="1"/>
  <c r="AE42" i="12"/>
  <c r="AF42" i="12"/>
  <c r="AA42" i="12"/>
  <c r="P42" i="12"/>
  <c r="R42" i="12"/>
  <c r="Q42" i="12"/>
  <c r="X42" i="12"/>
  <c r="AH42" i="12"/>
  <c r="C42" i="12"/>
  <c r="B43" i="12" s="1"/>
  <c r="D42" i="12"/>
  <c r="H43" i="12"/>
  <c r="I43" i="12"/>
  <c r="E43" i="12"/>
  <c r="F43" i="12"/>
  <c r="G43" i="12"/>
  <c r="AB43" i="12" l="1"/>
  <c r="K43" i="12"/>
  <c r="AC43" i="12"/>
  <c r="O43" i="12"/>
  <c r="Z43" i="12"/>
  <c r="AF43" i="12"/>
  <c r="AK43" i="12"/>
  <c r="AD43" i="12"/>
  <c r="AH43" i="12"/>
  <c r="AG43" i="12"/>
  <c r="AA43" i="12"/>
  <c r="W43" i="12"/>
  <c r="AI43" i="12"/>
  <c r="AE43" i="12"/>
  <c r="V43" i="12"/>
  <c r="U43" i="12"/>
  <c r="N43" i="12"/>
  <c r="L43" i="12"/>
  <c r="T43" i="12"/>
  <c r="P43" i="12"/>
  <c r="Q43" i="12"/>
  <c r="X43" i="12"/>
  <c r="Y43" i="12" s="1"/>
  <c r="AJ43" i="12"/>
  <c r="R43" i="12"/>
  <c r="S43" i="12" s="1"/>
  <c r="J44" i="12"/>
  <c r="C43" i="12"/>
  <c r="B44" i="12" s="1"/>
  <c r="D43" i="12"/>
  <c r="G44" i="12"/>
  <c r="I44" i="12"/>
  <c r="E44" i="12"/>
  <c r="H44" i="12"/>
  <c r="F44" i="12"/>
  <c r="D45" i="11"/>
  <c r="C45" i="11"/>
  <c r="B46" i="11" s="1"/>
  <c r="F46" i="11"/>
  <c r="H46" i="11"/>
  <c r="L46" i="11"/>
  <c r="E46" i="11"/>
  <c r="G46" i="11"/>
  <c r="I46" i="11"/>
  <c r="D46" i="11" l="1"/>
  <c r="C46" i="11"/>
  <c r="B47" i="11" s="1"/>
  <c r="F47" i="11"/>
  <c r="G47" i="11"/>
  <c r="I47" i="11"/>
  <c r="H47" i="11"/>
  <c r="L47" i="11"/>
  <c r="E47" i="11"/>
  <c r="D44" i="12"/>
  <c r="C44" i="12"/>
  <c r="B45" i="12" s="1"/>
  <c r="E45" i="12"/>
  <c r="F45" i="12"/>
  <c r="I45" i="12"/>
  <c r="G45" i="12"/>
  <c r="H45" i="12"/>
  <c r="AJ44" i="12"/>
  <c r="AK44" i="12" s="1"/>
  <c r="AF44" i="12"/>
  <c r="AG44" i="12" s="1"/>
  <c r="S44" i="12"/>
  <c r="O44" i="12"/>
  <c r="L44" i="12"/>
  <c r="AH44" i="12"/>
  <c r="AI44" i="12" s="1"/>
  <c r="R44" i="12"/>
  <c r="X44" i="12"/>
  <c r="Y44" i="12" s="1"/>
  <c r="P44" i="12"/>
  <c r="AD44" i="12"/>
  <c r="AE44" i="12" s="1"/>
  <c r="V44" i="12"/>
  <c r="W44" i="12" s="1"/>
  <c r="Z44" i="12"/>
  <c r="AA44" i="12"/>
  <c r="K44" i="12"/>
  <c r="T44" i="12"/>
  <c r="U44" i="12" s="1"/>
  <c r="N44" i="12"/>
  <c r="AB44" i="12"/>
  <c r="AC44" i="12" s="1"/>
  <c r="Q44" i="12"/>
  <c r="J45" i="12"/>
  <c r="L11" i="12"/>
  <c r="L12" i="12"/>
  <c r="L17" i="12"/>
  <c r="L21" i="12"/>
  <c r="AA45" i="12" l="1"/>
  <c r="K45" i="12"/>
  <c r="L45" i="12"/>
  <c r="AD45" i="12"/>
  <c r="AI45" i="12"/>
  <c r="W45" i="12"/>
  <c r="N45" i="12"/>
  <c r="AB45" i="12"/>
  <c r="U45" i="12"/>
  <c r="X45" i="12"/>
  <c r="AH45" i="12"/>
  <c r="O45" i="12"/>
  <c r="Z45" i="12"/>
  <c r="AF45" i="12"/>
  <c r="AJ45" i="12"/>
  <c r="R45" i="12"/>
  <c r="Y45" i="12"/>
  <c r="P45" i="12"/>
  <c r="AK45" i="12"/>
  <c r="Q45" i="12"/>
  <c r="AC45" i="12"/>
  <c r="T45" i="12"/>
  <c r="AE45" i="12"/>
  <c r="S45" i="12"/>
  <c r="V45" i="12"/>
  <c r="AG45" i="12"/>
  <c r="J46" i="12"/>
  <c r="D45" i="12"/>
  <c r="C45" i="12"/>
  <c r="B46" i="12" s="1"/>
  <c r="F46" i="12"/>
  <c r="I46" i="12"/>
  <c r="G46" i="12"/>
  <c r="E46" i="12"/>
  <c r="H46" i="12"/>
  <c r="D47" i="11"/>
  <c r="C47" i="11"/>
  <c r="B48" i="11" s="1"/>
  <c r="G48" i="11"/>
  <c r="H48" i="11"/>
  <c r="I48" i="11"/>
  <c r="L48" i="11"/>
  <c r="E48" i="11"/>
  <c r="F48" i="11"/>
  <c r="C48" i="11" l="1"/>
  <c r="B49" i="11" s="1"/>
  <c r="D48" i="11"/>
  <c r="G49" i="11"/>
  <c r="F49" i="11"/>
  <c r="I49" i="11"/>
  <c r="L49" i="11"/>
  <c r="H49" i="11"/>
  <c r="E49" i="11"/>
  <c r="AD46" i="12"/>
  <c r="AB46" i="12"/>
  <c r="AC46" i="12" s="1"/>
  <c r="Y46" i="12"/>
  <c r="N46" i="12"/>
  <c r="O46" i="12" s="1"/>
  <c r="W46" i="12"/>
  <c r="AI46" i="12"/>
  <c r="V46" i="12"/>
  <c r="AG46" i="12"/>
  <c r="P46" i="12"/>
  <c r="L46" i="12"/>
  <c r="AH46" i="12"/>
  <c r="X46" i="12"/>
  <c r="AF46" i="12"/>
  <c r="AJ46" i="12"/>
  <c r="AK46" i="12" s="1"/>
  <c r="AA46" i="12"/>
  <c r="Z46" i="12"/>
  <c r="Q46" i="12"/>
  <c r="AE46" i="12"/>
  <c r="K46" i="12"/>
  <c r="R46" i="12"/>
  <c r="S46" i="12" s="1"/>
  <c r="T46" i="12"/>
  <c r="U46" i="12" s="1"/>
  <c r="C46" i="12"/>
  <c r="B47" i="12" s="1"/>
  <c r="D46" i="12"/>
  <c r="H47" i="12"/>
  <c r="F47" i="12"/>
  <c r="I47" i="12"/>
  <c r="G47" i="12"/>
  <c r="E47" i="12"/>
  <c r="D47" i="12" l="1"/>
  <c r="C47" i="12"/>
  <c r="I48" i="12"/>
  <c r="F48" i="12"/>
  <c r="E48" i="12"/>
  <c r="H48" i="12"/>
  <c r="G48" i="12"/>
  <c r="C49" i="11"/>
  <c r="B50" i="11" s="1"/>
  <c r="D49" i="11"/>
  <c r="I50" i="11"/>
  <c r="F50" i="11"/>
  <c r="G50" i="11"/>
  <c r="H50" i="11"/>
  <c r="L50" i="11"/>
  <c r="C50" i="11" l="1"/>
  <c r="B51" i="11" s="1"/>
  <c r="D50" i="11"/>
  <c r="E50" i="11" s="1"/>
  <c r="H51" i="11"/>
  <c r="L51" i="11"/>
  <c r="F51" i="11"/>
  <c r="I51" i="11"/>
  <c r="G51" i="11"/>
  <c r="J47" i="12"/>
  <c r="B48" i="12"/>
  <c r="D48" i="12" l="1"/>
  <c r="C48" i="12"/>
  <c r="B49" i="12" s="1"/>
  <c r="H49" i="12"/>
  <c r="I49" i="12"/>
  <c r="G49" i="12"/>
  <c r="E49" i="12"/>
  <c r="F49" i="12"/>
  <c r="AB47" i="12"/>
  <c r="AD47" i="12"/>
  <c r="AE47" i="12" s="1"/>
  <c r="V47" i="12"/>
  <c r="W47" i="12" s="1"/>
  <c r="L47" i="12"/>
  <c r="T47" i="12"/>
  <c r="AA47" i="12"/>
  <c r="AH47" i="12"/>
  <c r="AI47" i="12" s="1"/>
  <c r="AC47" i="12"/>
  <c r="K47" i="12"/>
  <c r="R47" i="12"/>
  <c r="S47" i="12" s="1"/>
  <c r="X47" i="12"/>
  <c r="Y47" i="12" s="1"/>
  <c r="N47" i="12"/>
  <c r="AF47" i="12"/>
  <c r="AG47" i="12" s="1"/>
  <c r="AJ47" i="12"/>
  <c r="AK47" i="12" s="1"/>
  <c r="O47" i="12"/>
  <c r="U47" i="12"/>
  <c r="Q47" i="12"/>
  <c r="P47" i="12"/>
  <c r="Z47" i="12"/>
  <c r="J48" i="12"/>
  <c r="C51" i="11"/>
  <c r="B52" i="11" s="1"/>
  <c r="D51" i="11"/>
  <c r="E51" i="11" s="1"/>
  <c r="G52" i="11"/>
  <c r="F52" i="11"/>
  <c r="L52" i="11"/>
  <c r="E52" i="11"/>
  <c r="H52" i="11"/>
  <c r="I52" i="11"/>
  <c r="C52" i="11" l="1"/>
  <c r="B53" i="11" s="1"/>
  <c r="D52" i="11"/>
  <c r="F53" i="11"/>
  <c r="G53" i="11"/>
  <c r="E53" i="11"/>
  <c r="H53" i="11"/>
  <c r="L53" i="11"/>
  <c r="I53" i="11"/>
  <c r="P48" i="12"/>
  <c r="K48" i="12"/>
  <c r="AK48" i="12"/>
  <c r="X48" i="12"/>
  <c r="AD48" i="12"/>
  <c r="Y48" i="12"/>
  <c r="W48" i="12"/>
  <c r="Q48" i="12"/>
  <c r="AC48" i="12"/>
  <c r="AH48" i="12"/>
  <c r="Z48" i="12"/>
  <c r="AA48" i="12" s="1"/>
  <c r="T48" i="12"/>
  <c r="V48" i="12"/>
  <c r="R48" i="12"/>
  <c r="S48" i="12" s="1"/>
  <c r="N48" i="12"/>
  <c r="AG48" i="12"/>
  <c r="AI48" i="12"/>
  <c r="AE48" i="12"/>
  <c r="AJ48" i="12"/>
  <c r="AF48" i="12"/>
  <c r="AB48" i="12"/>
  <c r="L48" i="12"/>
  <c r="O48" i="12"/>
  <c r="U48" i="12"/>
  <c r="J49" i="12"/>
  <c r="D49" i="12"/>
  <c r="C49" i="12"/>
  <c r="B50" i="12" s="1"/>
  <c r="I50" i="12"/>
  <c r="H50" i="12"/>
  <c r="F50" i="12"/>
  <c r="E50" i="12"/>
  <c r="G50" i="12"/>
  <c r="V49" i="12" l="1"/>
  <c r="AA49" i="12"/>
  <c r="N49" i="12"/>
  <c r="O49" i="12" s="1"/>
  <c r="U49" i="12"/>
  <c r="AD49" i="12"/>
  <c r="AE49" i="12" s="1"/>
  <c r="T49" i="12"/>
  <c r="Z49" i="12"/>
  <c r="K49" i="12"/>
  <c r="AK49" i="12"/>
  <c r="AJ49" i="12"/>
  <c r="AH49" i="12"/>
  <c r="X49" i="12"/>
  <c r="Y49" i="12" s="1"/>
  <c r="P49" i="12"/>
  <c r="Q49" i="12" s="1"/>
  <c r="S49" i="12"/>
  <c r="AG49" i="12"/>
  <c r="R49" i="12"/>
  <c r="AI49" i="12"/>
  <c r="AF49" i="12"/>
  <c r="AB49" i="12"/>
  <c r="AC49" i="12" s="1"/>
  <c r="W49" i="12"/>
  <c r="L49" i="12"/>
  <c r="J50" i="12"/>
  <c r="C53" i="11"/>
  <c r="B54" i="11" s="1"/>
  <c r="D53" i="11"/>
  <c r="I54" i="11"/>
  <c r="G54" i="11"/>
  <c r="L54" i="11"/>
  <c r="F54" i="11"/>
  <c r="H54" i="11"/>
  <c r="C50" i="12"/>
  <c r="B51" i="12" s="1"/>
  <c r="D50" i="12"/>
  <c r="E51" i="12"/>
  <c r="F51" i="12"/>
  <c r="I51" i="12"/>
  <c r="G51" i="12"/>
  <c r="H51" i="12"/>
  <c r="C54" i="11" l="1"/>
  <c r="B55" i="11" s="1"/>
  <c r="D54" i="11"/>
  <c r="E54" i="11" s="1"/>
  <c r="G55" i="11"/>
  <c r="I55" i="11"/>
  <c r="H55" i="11"/>
  <c r="F55" i="11"/>
  <c r="L55" i="11"/>
  <c r="C51" i="12"/>
  <c r="D51" i="12"/>
  <c r="E52" i="12"/>
  <c r="F52" i="12"/>
  <c r="I52" i="12"/>
  <c r="H52" i="12"/>
  <c r="G52" i="12"/>
  <c r="V50" i="12"/>
  <c r="S50" i="12"/>
  <c r="R50" i="12"/>
  <c r="L50" i="12"/>
  <c r="AH50" i="12"/>
  <c r="O50" i="12"/>
  <c r="K50" i="12"/>
  <c r="AI50" i="12"/>
  <c r="Q50" i="12"/>
  <c r="P50" i="12"/>
  <c r="AJ50" i="12"/>
  <c r="AE50" i="12"/>
  <c r="W50" i="12"/>
  <c r="AG50" i="12"/>
  <c r="AB50" i="12"/>
  <c r="AC50" i="12"/>
  <c r="AK50" i="12"/>
  <c r="N50" i="12"/>
  <c r="Z50" i="12"/>
  <c r="U50" i="12"/>
  <c r="X50" i="12"/>
  <c r="AD50" i="12"/>
  <c r="AA50" i="12"/>
  <c r="Y50" i="12"/>
  <c r="T50" i="12"/>
  <c r="AF50" i="12"/>
  <c r="J51" i="12" l="1"/>
  <c r="B52" i="12"/>
  <c r="C55" i="11"/>
  <c r="B56" i="11" s="1"/>
  <c r="L57" i="11" s="1"/>
  <c r="D55" i="11"/>
  <c r="E55" i="11" s="1"/>
  <c r="H56" i="11"/>
  <c r="L56" i="11"/>
  <c r="G56" i="11"/>
  <c r="I56" i="11"/>
  <c r="F56" i="11"/>
  <c r="H57" i="11" l="1"/>
  <c r="F57" i="11"/>
  <c r="G57" i="11"/>
  <c r="I57" i="11"/>
  <c r="D56" i="11"/>
  <c r="E56" i="11" s="1"/>
  <c r="C56" i="11"/>
  <c r="C52" i="12"/>
  <c r="B53" i="12" s="1"/>
  <c r="D52" i="12"/>
  <c r="H53" i="12"/>
  <c r="G53" i="12"/>
  <c r="I53" i="12"/>
  <c r="F53" i="12"/>
  <c r="AK51" i="12"/>
  <c r="N51" i="12"/>
  <c r="O51" i="12"/>
  <c r="AD51" i="12"/>
  <c r="AA51" i="12"/>
  <c r="Z51" i="12"/>
  <c r="AJ51" i="12"/>
  <c r="L51" i="12"/>
  <c r="Q51" i="12"/>
  <c r="S51" i="12"/>
  <c r="T51" i="12"/>
  <c r="Y51" i="12"/>
  <c r="X51" i="12"/>
  <c r="U51" i="12"/>
  <c r="K51" i="12"/>
  <c r="W51" i="12" s="1"/>
  <c r="V51" i="12"/>
  <c r="AG51" i="12"/>
  <c r="AB51" i="12"/>
  <c r="AH51" i="12"/>
  <c r="AC51" i="12"/>
  <c r="AF51" i="12"/>
  <c r="AE51" i="12"/>
  <c r="P51" i="12"/>
  <c r="R51" i="12"/>
  <c r="AI51" i="12"/>
  <c r="J52" i="12"/>
  <c r="T52" i="12" l="1"/>
  <c r="V52" i="12"/>
  <c r="K52" i="12"/>
  <c r="AE52" i="12" s="1"/>
  <c r="R52" i="12"/>
  <c r="W52" i="12"/>
  <c r="U52" i="12"/>
  <c r="S52" i="12"/>
  <c r="L52" i="12"/>
  <c r="AC52" i="12"/>
  <c r="AF52" i="12"/>
  <c r="P52" i="12"/>
  <c r="AJ52" i="12"/>
  <c r="AK52" i="12"/>
  <c r="O52" i="12"/>
  <c r="AD52" i="12"/>
  <c r="Q52" i="12"/>
  <c r="AG52" i="12"/>
  <c r="Y52" i="12"/>
  <c r="AA52" i="12"/>
  <c r="N52" i="12"/>
  <c r="AB52" i="12"/>
  <c r="X52" i="12"/>
  <c r="AH52" i="12"/>
  <c r="Z52" i="12"/>
  <c r="AI52" i="12"/>
  <c r="J53" i="12"/>
  <c r="C53" i="12"/>
  <c r="B54" i="12" s="1"/>
  <c r="D53" i="12"/>
  <c r="E53" i="12" s="1"/>
  <c r="H54" i="12"/>
  <c r="E54" i="12"/>
  <c r="I54" i="12"/>
  <c r="G54" i="12"/>
  <c r="F54" i="12"/>
  <c r="B57" i="11"/>
  <c r="L58" i="11" l="1"/>
  <c r="C57" i="11"/>
  <c r="H58" i="11"/>
  <c r="D57" i="11"/>
  <c r="E57" i="11" s="1"/>
  <c r="I58" i="11"/>
  <c r="G58" i="11"/>
  <c r="F58" i="11"/>
  <c r="C54" i="12"/>
  <c r="B55" i="12" s="1"/>
  <c r="D54" i="12"/>
  <c r="G55" i="12"/>
  <c r="F55" i="12"/>
  <c r="E55" i="12"/>
  <c r="H55" i="12"/>
  <c r="I55" i="12"/>
  <c r="V53" i="12"/>
  <c r="S53" i="12"/>
  <c r="P53" i="12"/>
  <c r="AJ53" i="12"/>
  <c r="AD53" i="12"/>
  <c r="K53" i="12"/>
  <c r="AA53" i="12" s="1"/>
  <c r="AI53" i="12"/>
  <c r="Z53" i="12"/>
  <c r="N53" i="12"/>
  <c r="O53" i="12" s="1"/>
  <c r="AB53" i="12"/>
  <c r="AH53" i="12"/>
  <c r="AC53" i="12"/>
  <c r="Y53" i="12"/>
  <c r="T53" i="12"/>
  <c r="X53" i="12"/>
  <c r="AG53" i="12"/>
  <c r="U53" i="12"/>
  <c r="R53" i="12"/>
  <c r="Q53" i="12"/>
  <c r="W53" i="12"/>
  <c r="AE53" i="12"/>
  <c r="AK53" i="12"/>
  <c r="AF53" i="12"/>
  <c r="L53" i="12"/>
  <c r="J54" i="12"/>
  <c r="K54" i="12" l="1"/>
  <c r="AB54" i="12"/>
  <c r="AK54" i="12"/>
  <c r="W54" i="12"/>
  <c r="AF54" i="12"/>
  <c r="T54" i="12"/>
  <c r="S54" i="12"/>
  <c r="AD54" i="12"/>
  <c r="N54" i="12"/>
  <c r="V54" i="12"/>
  <c r="AG54" i="12"/>
  <c r="AH54" i="12"/>
  <c r="O54" i="12"/>
  <c r="X54" i="12"/>
  <c r="AJ54" i="12"/>
  <c r="R54" i="12"/>
  <c r="L54" i="12"/>
  <c r="Y54" i="12"/>
  <c r="Z54" i="12"/>
  <c r="AA54" i="12"/>
  <c r="P54" i="12"/>
  <c r="U54" i="12"/>
  <c r="Q54" i="12"/>
  <c r="AE54" i="12"/>
  <c r="AC54" i="12"/>
  <c r="AI54" i="12"/>
  <c r="C55" i="12"/>
  <c r="D55" i="12"/>
  <c r="G56" i="12"/>
  <c r="F56" i="12"/>
  <c r="E56" i="12"/>
  <c r="I56" i="12"/>
  <c r="H56" i="12"/>
  <c r="B58" i="11"/>
  <c r="C58" i="11" l="1"/>
  <c r="I59" i="11"/>
  <c r="D58" i="11"/>
  <c r="E58" i="11" s="1"/>
  <c r="H59" i="11"/>
  <c r="G59" i="11"/>
  <c r="F59" i="11"/>
  <c r="L59" i="11"/>
  <c r="J55" i="12"/>
  <c r="B56" i="12"/>
  <c r="B59" i="11" l="1"/>
  <c r="G60" i="11" s="1"/>
  <c r="D56" i="12"/>
  <c r="C56" i="12"/>
  <c r="B57" i="12" s="1"/>
  <c r="F57" i="12"/>
  <c r="G57" i="12"/>
  <c r="I57" i="12"/>
  <c r="H57" i="12"/>
  <c r="AF55" i="12"/>
  <c r="L55" i="12"/>
  <c r="AD55" i="12"/>
  <c r="Z55" i="12"/>
  <c r="N55" i="12"/>
  <c r="O55" i="12" s="1"/>
  <c r="Q55" i="12"/>
  <c r="AJ55" i="12"/>
  <c r="AK55" i="12" s="1"/>
  <c r="W55" i="12"/>
  <c r="AE55" i="12"/>
  <c r="P55" i="12"/>
  <c r="AG55" i="12"/>
  <c r="K55" i="12"/>
  <c r="S55" i="12" s="1"/>
  <c r="T55" i="12"/>
  <c r="U55" i="12" s="1"/>
  <c r="V55" i="12"/>
  <c r="AB55" i="12"/>
  <c r="AC55" i="12" s="1"/>
  <c r="AA55" i="12"/>
  <c r="R55" i="12"/>
  <c r="X55" i="12"/>
  <c r="Y55" i="12"/>
  <c r="AH55" i="12"/>
  <c r="AI55" i="12" s="1"/>
  <c r="J56" i="12"/>
  <c r="I60" i="11" l="1"/>
  <c r="C59" i="11"/>
  <c r="B60" i="11" s="1"/>
  <c r="H60" i="11"/>
  <c r="F60" i="11"/>
  <c r="L60" i="11"/>
  <c r="D59" i="11"/>
  <c r="E59" i="11" s="1"/>
  <c r="N56" i="12"/>
  <c r="AD56" i="12"/>
  <c r="AH56" i="12"/>
  <c r="S56" i="12"/>
  <c r="AK56" i="12"/>
  <c r="AG56" i="12"/>
  <c r="V56" i="12"/>
  <c r="W56" i="12" s="1"/>
  <c r="K56" i="12"/>
  <c r="Y56" i="12"/>
  <c r="AE56" i="12"/>
  <c r="U56" i="12"/>
  <c r="AB56" i="12"/>
  <c r="X56" i="12"/>
  <c r="AJ56" i="12"/>
  <c r="Q56" i="12"/>
  <c r="AA56" i="12"/>
  <c r="J57" i="12"/>
  <c r="L56" i="12"/>
  <c r="AC56" i="12"/>
  <c r="O56" i="12"/>
  <c r="P56" i="12"/>
  <c r="R56" i="12"/>
  <c r="AF56" i="12"/>
  <c r="AI56" i="12"/>
  <c r="T56" i="12"/>
  <c r="Z56" i="12"/>
  <c r="D57" i="12"/>
  <c r="E57" i="12" s="1"/>
  <c r="I58" i="12"/>
  <c r="G58" i="12"/>
  <c r="F58" i="12"/>
  <c r="C57" i="12"/>
  <c r="B58" i="12" s="1"/>
  <c r="H58" i="12"/>
  <c r="H61" i="11" l="1"/>
  <c r="G61" i="11"/>
  <c r="L61" i="11"/>
  <c r="I61" i="11"/>
  <c r="F61" i="11"/>
  <c r="D60" i="11"/>
  <c r="E60" i="11" s="1"/>
  <c r="C60" i="11"/>
  <c r="B61" i="11" s="1"/>
  <c r="F59" i="12"/>
  <c r="C58" i="12"/>
  <c r="B59" i="12" s="1"/>
  <c r="I59" i="12"/>
  <c r="D58" i="12"/>
  <c r="E58" i="12" s="1"/>
  <c r="H59" i="12"/>
  <c r="G59" i="12"/>
  <c r="R57" i="12"/>
  <c r="P57" i="12"/>
  <c r="N57" i="12"/>
  <c r="AE57" i="12"/>
  <c r="V57" i="12"/>
  <c r="L57" i="12"/>
  <c r="AA57" i="12"/>
  <c r="K57" i="12"/>
  <c r="Q57" i="12"/>
  <c r="J58" i="12"/>
  <c r="AF57" i="12"/>
  <c r="O57" i="12"/>
  <c r="W57" i="12"/>
  <c r="S57" i="12"/>
  <c r="AK57" i="12"/>
  <c r="T57" i="12"/>
  <c r="U57" i="12" s="1"/>
  <c r="AC57" i="12"/>
  <c r="AJ57" i="12"/>
  <c r="AG57" i="12"/>
  <c r="AD57" i="12"/>
  <c r="Z57" i="12"/>
  <c r="AB57" i="12"/>
  <c r="AH57" i="12"/>
  <c r="X57" i="12"/>
  <c r="Y57" i="12" s="1"/>
  <c r="AI57" i="12"/>
  <c r="C61" i="11" l="1"/>
  <c r="L62" i="11"/>
  <c r="G62" i="11"/>
  <c r="I62" i="11"/>
  <c r="D61" i="11"/>
  <c r="E61" i="11" s="1"/>
  <c r="E62" i="11"/>
  <c r="H62" i="11"/>
  <c r="F62" i="11"/>
  <c r="B62" i="11"/>
  <c r="G63" i="11" s="1"/>
  <c r="AI58" i="12"/>
  <c r="P58" i="12"/>
  <c r="S58" i="12"/>
  <c r="L58" i="12"/>
  <c r="AJ58" i="12"/>
  <c r="AD58" i="12"/>
  <c r="AE58" i="12" s="1"/>
  <c r="K58" i="12"/>
  <c r="X58" i="12"/>
  <c r="Y58" i="12" s="1"/>
  <c r="O58" i="12"/>
  <c r="AK58" i="12"/>
  <c r="Z58" i="12"/>
  <c r="T58" i="12"/>
  <c r="U58" i="12"/>
  <c r="V58" i="12"/>
  <c r="W58" i="12" s="1"/>
  <c r="AF58" i="12"/>
  <c r="AG58" i="12" s="1"/>
  <c r="AA58" i="12"/>
  <c r="AB58" i="12"/>
  <c r="AC58" i="12" s="1"/>
  <c r="R58" i="12"/>
  <c r="J59" i="12"/>
  <c r="AH58" i="12"/>
  <c r="Q58" i="12"/>
  <c r="N58" i="12"/>
  <c r="C59" i="12"/>
  <c r="B60" i="12" s="1"/>
  <c r="H60" i="12"/>
  <c r="D59" i="12"/>
  <c r="E59" i="12" s="1"/>
  <c r="F60" i="12"/>
  <c r="G60" i="12"/>
  <c r="I60" i="12"/>
  <c r="H63" i="11" l="1"/>
  <c r="F63" i="11"/>
  <c r="D62" i="11"/>
  <c r="C62" i="11"/>
  <c r="B63" i="11" s="1"/>
  <c r="I64" i="11" s="1"/>
  <c r="I63" i="11"/>
  <c r="L63" i="11"/>
  <c r="C60" i="12"/>
  <c r="B61" i="12" s="1"/>
  <c r="F61" i="12"/>
  <c r="D60" i="12"/>
  <c r="E60" i="12" s="1"/>
  <c r="H61" i="12"/>
  <c r="G61" i="12"/>
  <c r="I61" i="12"/>
  <c r="AA59" i="12"/>
  <c r="AJ59" i="12"/>
  <c r="P59" i="12"/>
  <c r="AH59" i="12"/>
  <c r="O59" i="12"/>
  <c r="Q59" i="12"/>
  <c r="U59" i="12"/>
  <c r="AC59" i="12"/>
  <c r="S59" i="12"/>
  <c r="AI59" i="12"/>
  <c r="Z59" i="12"/>
  <c r="L59" i="12"/>
  <c r="AD59" i="12"/>
  <c r="AB59" i="12"/>
  <c r="V59" i="12"/>
  <c r="N59" i="12"/>
  <c r="T59" i="12"/>
  <c r="AF59" i="12"/>
  <c r="Y59" i="12"/>
  <c r="AE59" i="12"/>
  <c r="AG59" i="12"/>
  <c r="R59" i="12"/>
  <c r="J60" i="12"/>
  <c r="AK59" i="12"/>
  <c r="K59" i="12"/>
  <c r="X59" i="12"/>
  <c r="W59" i="12"/>
  <c r="E64" i="11" l="1"/>
  <c r="C63" i="11"/>
  <c r="B64" i="11" s="1"/>
  <c r="G64" i="11"/>
  <c r="F64" i="11"/>
  <c r="D63" i="11"/>
  <c r="E63" i="11" s="1"/>
  <c r="L64" i="11"/>
  <c r="H64" i="11"/>
  <c r="AG60" i="12"/>
  <c r="J61" i="12"/>
  <c r="V60" i="12"/>
  <c r="L60" i="12"/>
  <c r="P60" i="12"/>
  <c r="S60" i="12"/>
  <c r="X60" i="12"/>
  <c r="Z60" i="12"/>
  <c r="AI60" i="12"/>
  <c r="AB60" i="12"/>
  <c r="AH60" i="12"/>
  <c r="U60" i="12"/>
  <c r="T60" i="12"/>
  <c r="Q60" i="12"/>
  <c r="K60" i="12"/>
  <c r="AF60" i="12"/>
  <c r="W60" i="12"/>
  <c r="AJ60" i="12"/>
  <c r="AK60" i="12"/>
  <c r="AC60" i="12"/>
  <c r="O60" i="12"/>
  <c r="N60" i="12"/>
  <c r="AE60" i="12"/>
  <c r="Y60" i="12"/>
  <c r="AA60" i="12" s="1"/>
  <c r="AD60" i="12"/>
  <c r="R60" i="12"/>
  <c r="G62" i="12"/>
  <c r="I62" i="12"/>
  <c r="C61" i="12"/>
  <c r="B62" i="12" s="1"/>
  <c r="H62" i="12"/>
  <c r="F62" i="12"/>
  <c r="D61" i="12"/>
  <c r="E61" i="12" s="1"/>
  <c r="C64" i="11" l="1"/>
  <c r="B65" i="11" s="1"/>
  <c r="L66" i="11" s="1"/>
  <c r="L65" i="11"/>
  <c r="I65" i="11"/>
  <c r="F65" i="11"/>
  <c r="G65" i="11"/>
  <c r="D64" i="11"/>
  <c r="H65" i="11"/>
  <c r="G63" i="12"/>
  <c r="D62" i="12"/>
  <c r="E62" i="12" s="1"/>
  <c r="H63" i="12"/>
  <c r="F63" i="12"/>
  <c r="C62" i="12"/>
  <c r="B63" i="12" s="1"/>
  <c r="I63" i="12"/>
  <c r="W61" i="12"/>
  <c r="Y61" i="12"/>
  <c r="AG61" i="12"/>
  <c r="P61" i="12"/>
  <c r="R61" i="12" s="1"/>
  <c r="N61" i="12"/>
  <c r="AC61" i="12"/>
  <c r="K61" i="12"/>
  <c r="L61" i="12"/>
  <c r="AF61" i="12"/>
  <c r="AH61" i="12" s="1"/>
  <c r="Z61" i="12"/>
  <c r="AA61" i="12"/>
  <c r="S61" i="12"/>
  <c r="V61" i="12"/>
  <c r="X61" i="12"/>
  <c r="T61" i="12"/>
  <c r="AK61" i="12"/>
  <c r="AE61" i="12"/>
  <c r="U61" i="12"/>
  <c r="AJ61" i="12"/>
  <c r="AD61" i="12"/>
  <c r="J62" i="12"/>
  <c r="AI61" i="12"/>
  <c r="AB61" i="12"/>
  <c r="O61" i="12"/>
  <c r="Q61" i="12"/>
  <c r="C65" i="11" l="1"/>
  <c r="B66" i="11" s="1"/>
  <c r="I66" i="11"/>
  <c r="G66" i="11"/>
  <c r="D65" i="11"/>
  <c r="E65" i="11" s="1"/>
  <c r="H66" i="11"/>
  <c r="F66" i="11"/>
  <c r="AB62" i="12"/>
  <c r="K62" i="12"/>
  <c r="AE62" i="12" s="1"/>
  <c r="J63" i="12"/>
  <c r="S62" i="12"/>
  <c r="AK62" i="12"/>
  <c r="AJ62" i="12"/>
  <c r="P62" i="12"/>
  <c r="Q62" i="12"/>
  <c r="X62" i="12"/>
  <c r="Y62" i="12" s="1"/>
  <c r="T62" i="12"/>
  <c r="U62" i="12"/>
  <c r="AG62" i="12"/>
  <c r="O62" i="12"/>
  <c r="N62" i="12"/>
  <c r="AI62" i="12"/>
  <c r="AD62" i="12"/>
  <c r="AH62" i="12"/>
  <c r="L62" i="12"/>
  <c r="R62" i="12"/>
  <c r="AC62" i="12"/>
  <c r="AA62" i="12"/>
  <c r="Z62" i="12"/>
  <c r="AF62" i="12"/>
  <c r="V62" i="12"/>
  <c r="W62" i="12" s="1"/>
  <c r="D63" i="12"/>
  <c r="E63" i="12" s="1"/>
  <c r="I64" i="12"/>
  <c r="G64" i="12"/>
  <c r="H64" i="12"/>
  <c r="F64" i="12"/>
  <c r="C63" i="12"/>
  <c r="B64" i="12" s="1"/>
  <c r="I67" i="11" l="1"/>
  <c r="H67" i="11"/>
  <c r="L67" i="11"/>
  <c r="D66" i="11"/>
  <c r="E66" i="11" s="1"/>
  <c r="G67" i="11"/>
  <c r="C66" i="11"/>
  <c r="B67" i="11" s="1"/>
  <c r="I68" i="11" s="1"/>
  <c r="F67" i="11"/>
  <c r="G65" i="12"/>
  <c r="C64" i="12"/>
  <c r="B65" i="12" s="1"/>
  <c r="F65" i="12"/>
  <c r="I65" i="12"/>
  <c r="D64" i="12"/>
  <c r="E64" i="12" s="1"/>
  <c r="H65" i="12"/>
  <c r="R63" i="12"/>
  <c r="AH63" i="12"/>
  <c r="AI63" i="12" s="1"/>
  <c r="AD63" i="12"/>
  <c r="AG63" i="12"/>
  <c r="AE63" i="12"/>
  <c r="Q63" i="12"/>
  <c r="Z63" i="12"/>
  <c r="T63" i="12"/>
  <c r="N63" i="12"/>
  <c r="J64" i="12"/>
  <c r="O63" i="12"/>
  <c r="X63" i="12"/>
  <c r="Y63" i="12" s="1"/>
  <c r="AB63" i="12"/>
  <c r="AC63" i="12" s="1"/>
  <c r="L63" i="12"/>
  <c r="AF63" i="12"/>
  <c r="P63" i="12"/>
  <c r="AA63" i="12"/>
  <c r="S63" i="12"/>
  <c r="K63" i="12"/>
  <c r="V63" i="12"/>
  <c r="W63" i="12" s="1"/>
  <c r="U63" i="12"/>
  <c r="AJ63" i="12"/>
  <c r="AK63" i="12" s="1"/>
  <c r="L68" i="11" l="1"/>
  <c r="H68" i="11"/>
  <c r="G68" i="11"/>
  <c r="F68" i="11"/>
  <c r="C67" i="11"/>
  <c r="B68" i="11" s="1"/>
  <c r="D67" i="11"/>
  <c r="E67" i="11" s="1"/>
  <c r="AH64" i="12"/>
  <c r="AE64" i="12"/>
  <c r="K64" i="12"/>
  <c r="Z64" i="12"/>
  <c r="AA64" i="12" s="1"/>
  <c r="AJ64" i="12"/>
  <c r="AI64" i="12"/>
  <c r="AF64" i="12"/>
  <c r="AG64" i="12" s="1"/>
  <c r="P64" i="12"/>
  <c r="Q64" i="12" s="1"/>
  <c r="J65" i="12"/>
  <c r="X64" i="12"/>
  <c r="Y64" i="12" s="1"/>
  <c r="N64" i="12"/>
  <c r="O64" i="12" s="1"/>
  <c r="U64" i="12"/>
  <c r="AD64" i="12"/>
  <c r="R64" i="12"/>
  <c r="S64" i="12" s="1"/>
  <c r="V64" i="12"/>
  <c r="W64" i="12" s="1"/>
  <c r="T64" i="12"/>
  <c r="AK64" i="12"/>
  <c r="AB64" i="12"/>
  <c r="AC64" i="12" s="1"/>
  <c r="L64" i="12"/>
  <c r="I66" i="12"/>
  <c r="C65" i="12"/>
  <c r="B66" i="12" s="1"/>
  <c r="F66" i="12"/>
  <c r="D65" i="12"/>
  <c r="E65" i="12" s="1"/>
  <c r="H66" i="12"/>
  <c r="G66" i="12"/>
  <c r="C68" i="11" l="1"/>
  <c r="B69" i="11" s="1"/>
  <c r="G70" i="11" s="1"/>
  <c r="G69" i="11"/>
  <c r="D68" i="11"/>
  <c r="E68" i="11" s="1"/>
  <c r="L69" i="11"/>
  <c r="H69" i="11"/>
  <c r="F69" i="11"/>
  <c r="I69" i="11"/>
  <c r="C66" i="12"/>
  <c r="B67" i="12" s="1"/>
  <c r="H67" i="12"/>
  <c r="D66" i="12"/>
  <c r="E66" i="12" s="1"/>
  <c r="I67" i="12"/>
  <c r="G67" i="12"/>
  <c r="F67" i="12"/>
  <c r="N65" i="12"/>
  <c r="O65" i="12" s="1"/>
  <c r="P65" i="12"/>
  <c r="R65" i="12"/>
  <c r="T65" i="12"/>
  <c r="U65" i="12" s="1"/>
  <c r="AG65" i="12"/>
  <c r="AJ65" i="12"/>
  <c r="AB65" i="12"/>
  <c r="AC65" i="12" s="1"/>
  <c r="AF65" i="12"/>
  <c r="AD65" i="12"/>
  <c r="J66" i="12"/>
  <c r="Q65" i="12"/>
  <c r="S65" i="12"/>
  <c r="AE65" i="12"/>
  <c r="K65" i="12"/>
  <c r="AA65" i="12" s="1"/>
  <c r="X65" i="12"/>
  <c r="Y65" i="12" s="1"/>
  <c r="AK65" i="12"/>
  <c r="V65" i="12"/>
  <c r="W65" i="12" s="1"/>
  <c r="AH65" i="12"/>
  <c r="AI65" i="12" s="1"/>
  <c r="L65" i="12"/>
  <c r="Z65" i="12"/>
  <c r="I70" i="11" l="1"/>
  <c r="F70" i="11"/>
  <c r="C69" i="11"/>
  <c r="L70" i="11"/>
  <c r="H70" i="11"/>
  <c r="D69" i="11"/>
  <c r="E69" i="11" s="1"/>
  <c r="T66" i="12"/>
  <c r="AH66" i="12"/>
  <c r="P66" i="12"/>
  <c r="Q66" i="12"/>
  <c r="AK66" i="12"/>
  <c r="J67" i="12"/>
  <c r="K66" i="12"/>
  <c r="Z66" i="12"/>
  <c r="AI66" i="12"/>
  <c r="AA66" i="12"/>
  <c r="U66" i="12"/>
  <c r="V66" i="12"/>
  <c r="AJ66" i="12"/>
  <c r="AE66" i="12"/>
  <c r="AC66" i="12"/>
  <c r="R66" i="12"/>
  <c r="S66" i="12" s="1"/>
  <c r="AD66" i="12"/>
  <c r="X66" i="12"/>
  <c r="Y66" i="12" s="1"/>
  <c r="W66" i="12"/>
  <c r="O66" i="12"/>
  <c r="AB66" i="12"/>
  <c r="N66" i="12"/>
  <c r="AF66" i="12"/>
  <c r="AG66" i="12" s="1"/>
  <c r="L66" i="12"/>
  <c r="F68" i="12"/>
  <c r="D67" i="12"/>
  <c r="E67" i="12" s="1"/>
  <c r="I68" i="12"/>
  <c r="H68" i="12"/>
  <c r="C67" i="12"/>
  <c r="B68" i="12" s="1"/>
  <c r="G68" i="12" a="1"/>
  <c r="G68" i="12" s="1"/>
  <c r="B70" i="11" l="1"/>
  <c r="C68" i="12"/>
  <c r="D68" i="12"/>
  <c r="E68" i="12" s="1"/>
  <c r="U67" i="12"/>
  <c r="J68" i="12"/>
  <c r="L8" i="12" s="1"/>
  <c r="L10" i="12" s="1"/>
  <c r="N10" i="12" s="1"/>
  <c r="P10" i="12" s="1"/>
  <c r="R10" i="12" s="1"/>
  <c r="T10" i="12" s="1"/>
  <c r="V10" i="12" s="1"/>
  <c r="X10" i="12" s="1"/>
  <c r="Z10" i="12" s="1"/>
  <c r="AB10" i="12" s="1"/>
  <c r="AD10" i="12" s="1"/>
  <c r="AF10" i="12" s="1"/>
  <c r="AH10" i="12" s="1"/>
  <c r="AJ10" i="12" s="1"/>
  <c r="T67" i="12"/>
  <c r="Q67" i="12"/>
  <c r="AD67" i="12"/>
  <c r="Y67" i="12"/>
  <c r="AG67" i="12"/>
  <c r="L67" i="12"/>
  <c r="AB67" i="12"/>
  <c r="Z67" i="12"/>
  <c r="AF67" i="12"/>
  <c r="P67" i="12"/>
  <c r="X67" i="12"/>
  <c r="W67" i="12"/>
  <c r="AC67" i="12"/>
  <c r="AK67" i="12"/>
  <c r="V67" i="12"/>
  <c r="AH67" i="12"/>
  <c r="AE67" i="12"/>
  <c r="K67" i="12"/>
  <c r="AA67" i="12" s="1"/>
  <c r="S67" i="12"/>
  <c r="N67" i="12"/>
  <c r="O67" i="12" s="1"/>
  <c r="AI67" i="12"/>
  <c r="R67" i="12"/>
  <c r="AJ67" i="12"/>
  <c r="D70" i="11" l="1"/>
  <c r="E70" i="11" s="1"/>
  <c r="L71" i="11"/>
  <c r="F71" i="11"/>
  <c r="C70" i="11"/>
  <c r="G71" i="11"/>
  <c r="I71" i="11"/>
  <c r="H71" i="11"/>
  <c r="E9" i="12"/>
  <c r="E10" i="12"/>
  <c r="L68" i="12"/>
  <c r="T68" i="12"/>
  <c r="N68" i="12"/>
  <c r="O68" i="12" s="1"/>
  <c r="AG68" i="12"/>
  <c r="Y68" i="12"/>
  <c r="AA68" i="12"/>
  <c r="X68" i="12"/>
  <c r="Z68" i="12"/>
  <c r="AB68" i="12"/>
  <c r="AC68" i="12" s="1"/>
  <c r="AE68" i="12"/>
  <c r="AD68" i="12"/>
  <c r="R68" i="12"/>
  <c r="S68" i="12" s="1"/>
  <c r="AJ68" i="12"/>
  <c r="AK68" i="12" s="1"/>
  <c r="AF68" i="12"/>
  <c r="AH68" i="12"/>
  <c r="AI68" i="12" s="1"/>
  <c r="V68" i="12"/>
  <c r="W68" i="12" s="1"/>
  <c r="P68" i="12"/>
  <c r="Q68" i="12" s="1"/>
  <c r="K68" i="12"/>
  <c r="U68" i="12"/>
  <c r="B71" i="11" l="1"/>
  <c r="F72" i="11" l="1"/>
  <c r="I72" i="11"/>
  <c r="D71" i="11"/>
  <c r="E71" i="11" s="1"/>
  <c r="L72" i="11"/>
  <c r="H72" i="11"/>
  <c r="C71" i="11"/>
  <c r="G72" i="11"/>
  <c r="B72" i="11" l="1"/>
  <c r="C72" i="11" l="1"/>
  <c r="H73" i="11"/>
  <c r="F73" i="11"/>
  <c r="D72" i="11"/>
  <c r="E72" i="11" s="1"/>
  <c r="L73" i="11"/>
  <c r="I73" i="11"/>
  <c r="G73" i="11"/>
  <c r="B73" i="11" l="1"/>
  <c r="C73" i="11" l="1"/>
  <c r="L74" i="11"/>
  <c r="G74" i="11"/>
  <c r="H74" i="11"/>
  <c r="I74" i="11"/>
  <c r="D73" i="11"/>
  <c r="E73" i="11" s="1"/>
  <c r="F74" i="11"/>
  <c r="B74" i="11" l="1"/>
  <c r="C74" i="11" l="1"/>
  <c r="H75" i="11"/>
  <c r="D74" i="11"/>
  <c r="E74" i="11" s="1"/>
  <c r="I75" i="11"/>
  <c r="G75" i="11"/>
  <c r="F75" i="11"/>
  <c r="L75" i="11"/>
  <c r="B75" i="11" l="1"/>
  <c r="G76" i="11" s="1"/>
  <c r="H76" i="11" l="1"/>
  <c r="F76" i="11"/>
  <c r="C75" i="11"/>
  <c r="B76" i="11" s="1"/>
  <c r="L76" i="11"/>
  <c r="I76" i="11"/>
  <c r="D75" i="11"/>
  <c r="E75" i="11" s="1"/>
  <c r="H77" i="11" l="1"/>
  <c r="I77" i="11"/>
  <c r="D76" i="11"/>
  <c r="E76" i="11" s="1"/>
  <c r="F77" i="11"/>
  <c r="G77" i="11"/>
  <c r="C76" i="11"/>
  <c r="B77" i="11" s="1"/>
  <c r="I78" i="11" s="1"/>
  <c r="L77" i="11"/>
  <c r="H78" i="11" l="1"/>
  <c r="L78" i="11"/>
  <c r="G78" i="11"/>
  <c r="F78" i="11"/>
  <c r="C77" i="11"/>
  <c r="B78" i="11" s="1"/>
  <c r="D78" i="11" s="1"/>
  <c r="E78" i="11" s="1"/>
  <c r="D77" i="11"/>
  <c r="E77" i="11" s="1"/>
  <c r="H79" i="11" l="1"/>
  <c r="F79" i="11"/>
  <c r="L79" i="11"/>
  <c r="G79" i="11"/>
  <c r="I79" i="11"/>
  <c r="C78" i="11"/>
  <c r="B79" i="11" s="1"/>
  <c r="I80" i="11" l="1"/>
  <c r="L80" i="11"/>
  <c r="D79" i="11"/>
  <c r="E79" i="11" s="1"/>
  <c r="F80" i="11"/>
  <c r="C79" i="11"/>
  <c r="B80" i="11" s="1"/>
  <c r="G80" i="11"/>
  <c r="H80" i="11"/>
  <c r="G81" i="11" l="1"/>
  <c r="L81" i="11"/>
  <c r="H81" i="11"/>
  <c r="I81" i="11"/>
  <c r="D80" i="11"/>
  <c r="E80" i="11" s="1"/>
  <c r="C80" i="11"/>
  <c r="B81" i="11" s="1"/>
  <c r="C81" i="11" s="1"/>
  <c r="B82" i="11" s="1"/>
  <c r="F81" i="11"/>
  <c r="H82" i="11" l="1"/>
  <c r="D81" i="11"/>
  <c r="E81" i="11" s="1"/>
  <c r="G82" i="11"/>
  <c r="I82" i="11"/>
  <c r="L82" i="11"/>
  <c r="F82" i="11"/>
  <c r="G83" i="11"/>
  <c r="I83" i="11"/>
  <c r="C82" i="11"/>
  <c r="H83" i="11"/>
  <c r="D82" i="11"/>
  <c r="E82" i="11" s="1"/>
  <c r="F83" i="11"/>
  <c r="L83" i="11"/>
  <c r="B83" i="11" l="1"/>
  <c r="C83" i="11" s="1"/>
  <c r="B84" i="11" s="1"/>
  <c r="G84" i="11" l="1"/>
  <c r="I84" i="11"/>
  <c r="H84" i="11"/>
  <c r="D83" i="11"/>
  <c r="E83" i="11" s="1"/>
  <c r="F84" i="11"/>
  <c r="L84" i="11"/>
  <c r="L85" i="11"/>
  <c r="I85" i="11"/>
  <c r="G85" i="11"/>
  <c r="D84" i="11"/>
  <c r="E84" i="11" s="1"/>
  <c r="H85" i="11"/>
  <c r="C84" i="11"/>
  <c r="B85" i="11" s="1"/>
  <c r="F85" i="11"/>
  <c r="C85" i="11" l="1"/>
  <c r="H86" i="11"/>
  <c r="D85" i="11"/>
  <c r="E85" i="11" s="1"/>
  <c r="I86" i="11"/>
  <c r="F86" i="11"/>
  <c r="G86" i="11"/>
  <c r="L86" i="11"/>
  <c r="B86" i="11" l="1"/>
  <c r="L87" i="11" s="1"/>
  <c r="C86" i="11" l="1"/>
  <c r="B87" i="11" s="1"/>
  <c r="F88" i="11" s="1"/>
  <c r="G87" i="11"/>
  <c r="D86" i="11"/>
  <c r="E86" i="11" s="1"/>
  <c r="F87" i="11"/>
  <c r="I87" i="11"/>
  <c r="H87" i="11"/>
  <c r="H88" i="11" l="1"/>
  <c r="C87" i="11"/>
  <c r="B88" i="11" s="1"/>
  <c r="D88" i="11" s="1"/>
  <c r="E88" i="11" s="1"/>
  <c r="L88" i="11"/>
  <c r="I88" i="11"/>
  <c r="G88" i="11"/>
  <c r="D87" i="11"/>
  <c r="E87" i="11" s="1"/>
  <c r="G89" i="11" l="1"/>
  <c r="L89" i="11"/>
  <c r="H89" i="11"/>
  <c r="I89" i="11"/>
  <c r="C88" i="11"/>
  <c r="B89" i="11" s="1"/>
  <c r="I90" i="11" s="1"/>
  <c r="F89" i="11"/>
  <c r="C89" i="11" l="1"/>
  <c r="B90" i="11" s="1"/>
  <c r="I91" i="11" s="1"/>
  <c r="G90" i="11"/>
  <c r="H90" i="11"/>
  <c r="L90" i="11"/>
  <c r="D89" i="11"/>
  <c r="E89" i="11" s="1"/>
  <c r="F90" i="11"/>
  <c r="F91" i="11" l="1"/>
  <c r="C90" i="11"/>
  <c r="L91" i="11"/>
  <c r="G91" i="11"/>
  <c r="D90" i="11"/>
  <c r="E90" i="11" s="1"/>
  <c r="H91" i="11"/>
  <c r="B91" i="11" l="1"/>
  <c r="F92" i="11" l="1"/>
  <c r="D91" i="11"/>
  <c r="E91" i="11" s="1"/>
  <c r="L92" i="11"/>
  <c r="I92" i="11"/>
  <c r="C91" i="11"/>
  <c r="G92" i="11"/>
  <c r="H92" i="11"/>
  <c r="B92" i="11" l="1"/>
  <c r="I93" i="11" l="1"/>
  <c r="H93" i="11"/>
  <c r="G93" i="11"/>
  <c r="F93" i="11"/>
  <c r="C92" i="11"/>
  <c r="D92" i="11"/>
  <c r="E92" i="11" s="1"/>
  <c r="L93" i="11"/>
  <c r="B93" i="11" l="1"/>
  <c r="G94" i="11" l="1"/>
  <c r="C93" i="11"/>
  <c r="I94" i="11"/>
  <c r="H94" i="11"/>
  <c r="D93" i="11"/>
  <c r="E93" i="11" s="1"/>
  <c r="L94" i="11"/>
  <c r="F94" i="11"/>
  <c r="B94" i="11" l="1"/>
  <c r="C94" i="11" l="1"/>
  <c r="H95" i="11"/>
  <c r="D94" i="11"/>
  <c r="E94" i="11" s="1"/>
  <c r="G95" i="11"/>
  <c r="I95" i="11"/>
  <c r="L95" i="11"/>
  <c r="F95" i="11"/>
  <c r="B95" i="11" l="1"/>
  <c r="C95" i="11" l="1"/>
  <c r="I96" i="11"/>
  <c r="G96" i="11"/>
  <c r="H96" i="11"/>
  <c r="D95" i="11"/>
  <c r="E95" i="11" s="1"/>
  <c r="F96" i="11"/>
  <c r="L96" i="11"/>
  <c r="B96" i="11" l="1"/>
  <c r="C96" i="11" l="1"/>
  <c r="I97" i="11"/>
  <c r="D96" i="11"/>
  <c r="E96" i="11" s="1"/>
  <c r="F97" i="11"/>
  <c r="G97" i="11"/>
  <c r="L97" i="11"/>
  <c r="H97" i="11"/>
  <c r="B97" i="11" l="1"/>
  <c r="L98" i="11" l="1"/>
  <c r="C97" i="11"/>
  <c r="I98" i="11"/>
  <c r="D97" i="11"/>
  <c r="E97" i="11" s="1"/>
  <c r="H98" i="11"/>
  <c r="G98" i="11"/>
  <c r="F98" i="11"/>
  <c r="B98" i="11" l="1"/>
  <c r="D98" i="11" s="1"/>
  <c r="E98" i="11" s="1"/>
  <c r="H99" i="11" l="1"/>
  <c r="L99" i="11"/>
  <c r="C98" i="11"/>
  <c r="B99" i="11" s="1"/>
  <c r="C99" i="11" s="1"/>
  <c r="G99" i="11"/>
  <c r="I99" i="11"/>
  <c r="F99" i="11"/>
  <c r="D99" i="11" l="1"/>
  <c r="E99" i="11" s="1"/>
  <c r="G100" i="11"/>
  <c r="F100" i="11"/>
  <c r="L100" i="11"/>
  <c r="I100" i="11"/>
  <c r="H100" i="11"/>
  <c r="B100" i="11"/>
  <c r="F101" i="11" s="1"/>
  <c r="C100" i="11" l="1"/>
  <c r="B101" i="11" s="1"/>
  <c r="I102" i="11" s="1"/>
  <c r="G101" i="11"/>
  <c r="D100" i="11"/>
  <c r="E100" i="11" s="1"/>
  <c r="I101" i="11"/>
  <c r="H101" i="11"/>
  <c r="L101" i="11"/>
  <c r="F102" i="11" l="1"/>
  <c r="H102" i="11"/>
  <c r="L102" i="11"/>
  <c r="G102" i="11"/>
  <c r="D101" i="11"/>
  <c r="E101" i="11" s="1"/>
  <c r="C101" i="11"/>
  <c r="B102" i="11" s="1"/>
  <c r="L103" i="11" s="1"/>
  <c r="H103" i="11" l="1"/>
  <c r="I103" i="11"/>
  <c r="D102" i="11"/>
  <c r="E102" i="11" s="1"/>
  <c r="G103" i="11"/>
  <c r="F103" i="11"/>
  <c r="C102" i="11"/>
  <c r="B103" i="11" s="1"/>
  <c r="G104" i="11" s="1"/>
  <c r="D103" i="11" l="1"/>
  <c r="E103" i="11" s="1"/>
  <c r="C103" i="11"/>
  <c r="B104" i="11" s="1"/>
  <c r="F105" i="11" s="1"/>
  <c r="I104" i="11"/>
  <c r="H104" i="11"/>
  <c r="F104" i="11"/>
  <c r="L104" i="11"/>
  <c r="C104" i="11" l="1"/>
  <c r="B105" i="11" s="1"/>
  <c r="L105" i="11"/>
  <c r="G105" i="11"/>
  <c r="D104" i="11"/>
  <c r="E104" i="11" s="1"/>
  <c r="H105" i="11"/>
  <c r="I105" i="11"/>
  <c r="L106" i="11" l="1"/>
  <c r="H106" i="11"/>
  <c r="F106" i="11"/>
  <c r="C105" i="11"/>
  <c r="B106" i="11" s="1"/>
  <c r="G107" i="11" s="1"/>
  <c r="D105" i="11"/>
  <c r="E105" i="11" s="1"/>
  <c r="I106" i="11"/>
  <c r="G106" i="11"/>
  <c r="I107" i="11" l="1"/>
  <c r="L107" i="11"/>
  <c r="C106" i="11"/>
  <c r="B107" i="11" s="1"/>
  <c r="C107" i="11" s="1"/>
  <c r="E9" i="11" s="1"/>
  <c r="F107" i="11"/>
  <c r="H107" i="11"/>
  <c r="D106" i="11"/>
  <c r="E106" i="11" s="1"/>
  <c r="D107" i="11" l="1"/>
  <c r="E107" i="11" s="1"/>
  <c r="K20" i="11"/>
  <c r="J13" i="11"/>
  <c r="K13" i="11" s="1"/>
  <c r="J26" i="11"/>
  <c r="K26" i="11" s="1"/>
  <c r="J20" i="11"/>
  <c r="J21" i="11" s="1"/>
  <c r="K21" i="11" s="1"/>
  <c r="J23" i="11"/>
  <c r="K23" i="11" s="1"/>
  <c r="J71" i="11"/>
  <c r="K71" i="11" s="1"/>
  <c r="K15" i="11"/>
  <c r="J38" i="11"/>
  <c r="K25" i="11"/>
  <c r="J73" i="11"/>
  <c r="K73" i="11" s="1"/>
  <c r="J49" i="11"/>
  <c r="K49" i="11" s="1"/>
  <c r="J47" i="11"/>
  <c r="K47" i="11" s="1"/>
  <c r="E10" i="11"/>
  <c r="J63" i="11"/>
  <c r="J64" i="11" s="1"/>
  <c r="K64" i="11" s="1"/>
  <c r="J100" i="11"/>
  <c r="K100" i="11" s="1"/>
  <c r="J6" i="11"/>
  <c r="J57" i="11"/>
  <c r="K57" i="11" s="1"/>
  <c r="J106" i="11"/>
  <c r="K106" i="11" s="1"/>
  <c r="J55" i="11"/>
  <c r="K55" i="11" s="1"/>
  <c r="K63" i="11"/>
  <c r="J31" i="11"/>
  <c r="K31" i="11" s="1"/>
  <c r="J37" i="11"/>
  <c r="K37" i="11" s="1"/>
  <c r="J77" i="11"/>
  <c r="K77" i="11" s="1"/>
  <c r="J14" i="11"/>
  <c r="J35" i="11"/>
  <c r="K35" i="11" s="1"/>
  <c r="K58" i="11"/>
  <c r="K6" i="11"/>
  <c r="J52" i="11"/>
  <c r="K52" i="11" s="1"/>
  <c r="K62" i="11"/>
  <c r="J94" i="11"/>
  <c r="K94" i="11" s="1"/>
  <c r="J61" i="11"/>
  <c r="J96" i="11"/>
  <c r="K96" i="11" s="1"/>
  <c r="J36" i="11"/>
  <c r="K36" i="11" s="1"/>
  <c r="K61" i="11"/>
  <c r="J62" i="11"/>
  <c r="J15" i="11"/>
  <c r="J41" i="11"/>
  <c r="K41" i="11" s="1"/>
  <c r="J44" i="11"/>
  <c r="K44" i="11" s="1"/>
  <c r="J50" i="11"/>
  <c r="K50" i="11" s="1"/>
  <c r="J28" i="11"/>
  <c r="K28" i="11" s="1"/>
  <c r="E5" i="11"/>
  <c r="J46" i="11"/>
  <c r="K46" i="11" s="1"/>
  <c r="K105" i="11"/>
  <c r="J68" i="11"/>
  <c r="K68" i="11" s="1"/>
  <c r="J103" i="11"/>
  <c r="K103" i="11" s="1"/>
  <c r="J39" i="11"/>
  <c r="K39" i="11" s="1"/>
  <c r="J29" i="11"/>
  <c r="K29" i="11" s="1"/>
  <c r="J53" i="11"/>
  <c r="K53" i="11" s="1"/>
  <c r="J11" i="11"/>
  <c r="K11" i="11" s="1"/>
  <c r="K24" i="11"/>
  <c r="K38" i="11"/>
  <c r="K59" i="11"/>
  <c r="J65" i="11"/>
  <c r="K65" i="11" s="1"/>
  <c r="J48" i="11"/>
  <c r="K48" i="11" s="1"/>
  <c r="J102" i="11"/>
  <c r="K102" i="11" s="1"/>
  <c r="J51" i="11"/>
  <c r="K51" i="11" s="1"/>
  <c r="J54" i="11"/>
  <c r="K54" i="11" s="1"/>
  <c r="K75" i="11"/>
  <c r="J56" i="11"/>
  <c r="K56" i="11" s="1"/>
  <c r="J79" i="11"/>
  <c r="K79" i="11" s="1"/>
  <c r="J76" i="11"/>
  <c r="J24" i="11"/>
  <c r="J45" i="11"/>
  <c r="K45" i="11" s="1"/>
  <c r="J7" i="11"/>
  <c r="J70" i="11"/>
  <c r="K70" i="11" s="1"/>
  <c r="J22" i="11"/>
  <c r="K22" i="11" s="1"/>
  <c r="J43" i="11"/>
  <c r="K43" i="11" s="1"/>
  <c r="J25" i="11"/>
  <c r="J95" i="11"/>
  <c r="K95" i="11" s="1"/>
  <c r="J12" i="11"/>
  <c r="K12" i="11" s="1"/>
  <c r="J99" i="11"/>
  <c r="K99" i="11" s="1"/>
  <c r="J16" i="11"/>
  <c r="K16" i="11" s="1"/>
  <c r="J66" i="11"/>
  <c r="K66" i="11" s="1"/>
  <c r="J75" i="11"/>
  <c r="J17" i="11"/>
  <c r="K17" i="11" s="1"/>
  <c r="J27" i="11"/>
  <c r="K27" i="11" s="1"/>
  <c r="J107" i="11"/>
  <c r="J30" i="11"/>
  <c r="K30" i="11" s="1"/>
  <c r="J34" i="11"/>
  <c r="K34" i="11" s="1"/>
  <c r="J101" i="11"/>
  <c r="K101" i="11" s="1"/>
  <c r="J67" i="11"/>
  <c r="K67" i="11" s="1"/>
  <c r="J58" i="11"/>
  <c r="K19" i="11"/>
  <c r="J98" i="11"/>
  <c r="K98" i="11" s="1"/>
  <c r="J42" i="11"/>
  <c r="K42" i="11" s="1"/>
  <c r="K18" i="11"/>
  <c r="J97" i="11"/>
  <c r="K97" i="11" s="1"/>
  <c r="J32" i="11"/>
  <c r="K32" i="11" s="1"/>
  <c r="J104" i="11"/>
  <c r="K104" i="11" s="1"/>
  <c r="E6" i="11"/>
  <c r="J33" i="11"/>
  <c r="K33" i="11" s="1"/>
  <c r="J40" i="11"/>
  <c r="K40" i="11" s="1"/>
  <c r="J60" i="11"/>
  <c r="J72" i="11"/>
  <c r="K72" i="11" s="1"/>
  <c r="J19" i="11"/>
  <c r="J59" i="11"/>
  <c r="K14" i="11"/>
  <c r="J8" i="11"/>
  <c r="K8" i="11" s="1"/>
  <c r="J105" i="11"/>
  <c r="J18" i="11"/>
  <c r="J74" i="11"/>
  <c r="K74" i="11" s="1"/>
  <c r="J81" i="11"/>
  <c r="K81" i="11" s="1"/>
  <c r="J83" i="11"/>
  <c r="K83" i="11" s="1"/>
  <c r="K60" i="11"/>
  <c r="J86" i="11"/>
  <c r="K86" i="11" s="1"/>
  <c r="J78" i="11"/>
  <c r="K78" i="11" s="1"/>
  <c r="K82" i="11"/>
  <c r="J80" i="11"/>
  <c r="K80" i="11" s="1"/>
  <c r="J89" i="11"/>
  <c r="K89" i="11" s="1"/>
  <c r="J69" i="11"/>
  <c r="K69" i="11" s="1"/>
  <c r="J84" i="11"/>
  <c r="K84" i="11" s="1"/>
  <c r="J85" i="11"/>
  <c r="K85" i="11" s="1"/>
  <c r="J82" i="11"/>
  <c r="K76" i="11"/>
  <c r="J91" i="11"/>
  <c r="K91" i="11" s="1"/>
  <c r="J87" i="11"/>
  <c r="K87" i="11" s="1"/>
  <c r="J90" i="11"/>
  <c r="K90" i="11" s="1"/>
  <c r="J88" i="11"/>
  <c r="K88" i="11" s="1"/>
  <c r="J93" i="11"/>
  <c r="K93" i="11" s="1"/>
  <c r="J92" i="11"/>
  <c r="K92" i="11" s="1"/>
  <c r="J9" i="11" l="1"/>
  <c r="K9" i="11" s="1"/>
  <c r="K10" i="11"/>
  <c r="K107" i="11"/>
  <c r="K7" i="11"/>
  <c r="J10" i="11"/>
  <c r="C67" i="10" s="1"/>
  <c r="C13" i="10" l="1"/>
  <c r="C8" i="10"/>
  <c r="C97" i="10"/>
  <c r="C90" i="10"/>
  <c r="C102" i="10"/>
  <c r="C75" i="10"/>
  <c r="C73" i="10"/>
  <c r="C33" i="10"/>
  <c r="C89" i="10"/>
  <c r="C45" i="10"/>
  <c r="C103" i="10"/>
  <c r="C43" i="10"/>
  <c r="C93" i="10"/>
  <c r="C44" i="10"/>
  <c r="C9" i="10"/>
  <c r="C18" i="10"/>
  <c r="C55" i="10"/>
  <c r="C52" i="10"/>
  <c r="C54" i="10"/>
  <c r="C99" i="10"/>
  <c r="C24" i="10"/>
  <c r="C101" i="10"/>
  <c r="C65" i="10"/>
  <c r="C21" i="10"/>
  <c r="C15" i="10"/>
  <c r="C38" i="10"/>
  <c r="C76" i="10"/>
  <c r="C37" i="10"/>
  <c r="C60" i="10"/>
  <c r="C58" i="10"/>
  <c r="C39" i="10"/>
  <c r="C35" i="10"/>
  <c r="C104" i="10"/>
  <c r="C31" i="10"/>
  <c r="C71" i="10"/>
  <c r="C51" i="10"/>
  <c r="C50" i="10"/>
  <c r="C11" i="10"/>
  <c r="C28" i="10"/>
  <c r="C78" i="10"/>
  <c r="C53" i="10"/>
  <c r="C70" i="10"/>
  <c r="C69" i="10"/>
  <c r="C74" i="10"/>
  <c r="C48" i="10"/>
  <c r="C36" i="10"/>
  <c r="C34" i="10"/>
  <c r="C6" i="10"/>
  <c r="D6" i="10" s="1"/>
  <c r="C47" i="10"/>
  <c r="C68" i="10"/>
  <c r="C22" i="10"/>
  <c r="C20" i="10"/>
  <c r="C100" i="10"/>
  <c r="C7" i="10"/>
  <c r="D7" i="10" s="1"/>
  <c r="C94" i="10"/>
  <c r="C30" i="10"/>
  <c r="C64" i="10"/>
  <c r="C96" i="10"/>
  <c r="C77" i="10"/>
  <c r="C62" i="10"/>
  <c r="C72" i="10"/>
  <c r="C84" i="10"/>
  <c r="C61" i="10"/>
  <c r="C81" i="10"/>
  <c r="C85" i="10"/>
  <c r="C29" i="10"/>
  <c r="C49" i="10"/>
  <c r="C26" i="10"/>
  <c r="C46" i="10"/>
  <c r="C63" i="10"/>
  <c r="C27" i="10"/>
  <c r="C57" i="10"/>
  <c r="C41" i="10"/>
  <c r="C16" i="10"/>
  <c r="C14" i="10"/>
  <c r="C10" i="10"/>
  <c r="C80" i="10"/>
  <c r="C83" i="10"/>
  <c r="C19" i="10"/>
  <c r="C105" i="10"/>
  <c r="C91" i="10"/>
  <c r="C32" i="10"/>
  <c r="C56" i="10"/>
  <c r="C40" i="10"/>
  <c r="C92" i="10"/>
  <c r="C23" i="10"/>
  <c r="C25" i="10"/>
  <c r="C17" i="10"/>
  <c r="C88" i="10"/>
  <c r="C66" i="10"/>
  <c r="C12" i="10"/>
  <c r="C79" i="10"/>
  <c r="C82" i="10"/>
  <c r="C98" i="10"/>
  <c r="C42" i="10"/>
  <c r="C87" i="10"/>
  <c r="C86" i="10"/>
  <c r="C59" i="10"/>
  <c r="C95" i="10"/>
  <c r="D8" i="10" l="1"/>
  <c r="D9" i="10" l="1"/>
  <c r="D10" i="10" s="1"/>
  <c r="D11" i="10" s="1"/>
  <c r="D12" i="10" s="1"/>
  <c r="D13" i="10" s="1"/>
  <c r="D14" i="10" s="1"/>
  <c r="D15" i="10" s="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D44" i="10" s="1"/>
  <c r="D45" i="10" s="1"/>
  <c r="D46" i="10" s="1"/>
  <c r="D47" i="10" s="1"/>
  <c r="D48" i="10" s="1"/>
  <c r="D49" i="10" s="1"/>
  <c r="D50" i="10" s="1"/>
  <c r="D51" i="10" s="1"/>
  <c r="D52" i="10" s="1"/>
  <c r="D53" i="10" s="1"/>
  <c r="D54" i="10" s="1"/>
  <c r="D55" i="10" s="1"/>
  <c r="D56" i="10" s="1"/>
  <c r="D57" i="10" s="1"/>
  <c r="D58" i="10" s="1"/>
  <c r="D59" i="10" s="1"/>
  <c r="D60" i="10" s="1"/>
  <c r="D61" i="10" s="1"/>
  <c r="D62" i="10" s="1"/>
  <c r="D63" i="10" s="1"/>
  <c r="D64" i="10" s="1"/>
  <c r="D65" i="10" s="1"/>
  <c r="D66" i="10" s="1"/>
  <c r="D67" i="10" s="1"/>
  <c r="D68" i="10" s="1"/>
  <c r="D69" i="10" s="1"/>
  <c r="D70" i="10" s="1"/>
  <c r="D71" i="10" s="1"/>
  <c r="D72" i="10" s="1"/>
  <c r="D73" i="10" s="1"/>
  <c r="D74" i="10" s="1"/>
  <c r="D75" i="10" s="1"/>
  <c r="D76" i="10" s="1"/>
  <c r="D77" i="10" s="1"/>
  <c r="D78" i="10" s="1"/>
  <c r="D79" i="10" s="1"/>
  <c r="D80" i="10" s="1"/>
  <c r="D81" i="10" s="1"/>
  <c r="D82" i="10" s="1"/>
  <c r="D83" i="10" s="1"/>
  <c r="D84" i="10" s="1"/>
  <c r="D85" i="10" s="1"/>
  <c r="D86" i="10" s="1"/>
  <c r="D87" i="10" s="1"/>
  <c r="D88" i="10" s="1"/>
  <c r="D89" i="10" s="1"/>
  <c r="D90" i="10" s="1"/>
  <c r="D91" i="10" s="1"/>
  <c r="D92" i="10" s="1"/>
  <c r="D93" i="10" s="1"/>
  <c r="D94" i="10" s="1"/>
  <c r="D95" i="10" s="1"/>
  <c r="D96" i="10" s="1"/>
  <c r="D97" i="10" s="1"/>
  <c r="D98" i="10" s="1"/>
  <c r="D99" i="10" s="1"/>
  <c r="D100" i="10" s="1"/>
  <c r="D101" i="10" s="1"/>
  <c r="D102" i="10" s="1"/>
  <c r="D103" i="10" s="1"/>
  <c r="D104" i="10" s="1"/>
  <c r="D105" i="10" s="1"/>
  <c r="E59" i="10" s="1"/>
  <c r="E65" i="10" l="1"/>
  <c r="E55" i="10"/>
  <c r="E72" i="10"/>
  <c r="E90" i="10"/>
  <c r="E61" i="10"/>
  <c r="E46" i="10"/>
  <c r="E38" i="10"/>
  <c r="E76" i="10"/>
  <c r="E10" i="10"/>
  <c r="E64" i="10"/>
  <c r="E85" i="10"/>
  <c r="E56" i="10"/>
  <c r="E94" i="10"/>
  <c r="E52" i="10"/>
  <c r="E73" i="10"/>
  <c r="E20" i="10"/>
  <c r="E25" i="10"/>
  <c r="E29" i="10"/>
  <c r="E60" i="10"/>
  <c r="M60" i="10" s="1"/>
  <c r="E78" i="10"/>
  <c r="E43" i="10"/>
  <c r="E39" i="10"/>
  <c r="E79" i="10"/>
  <c r="E68" i="10"/>
  <c r="E100" i="10"/>
  <c r="E23" i="10"/>
  <c r="E9" i="10"/>
  <c r="E62" i="10"/>
  <c r="E80" i="10"/>
  <c r="E32" i="10"/>
  <c r="E103" i="10"/>
  <c r="E6" i="10"/>
  <c r="E50" i="10"/>
  <c r="E8" i="10"/>
  <c r="E31" i="10"/>
  <c r="E96" i="10"/>
  <c r="E89" i="10"/>
  <c r="E69" i="10"/>
  <c r="E27" i="10"/>
  <c r="E67" i="10"/>
  <c r="E101" i="10"/>
  <c r="E49" i="10"/>
  <c r="E18" i="10"/>
  <c r="E83" i="10"/>
  <c r="E74" i="10"/>
  <c r="E11" i="10"/>
  <c r="E86" i="10"/>
  <c r="E105" i="10"/>
  <c r="E28" i="10"/>
  <c r="E97" i="10"/>
  <c r="E63" i="10"/>
  <c r="E14" i="10"/>
  <c r="E104" i="10"/>
  <c r="E92" i="10"/>
  <c r="E41" i="10"/>
  <c r="E95" i="10"/>
  <c r="E45" i="10"/>
  <c r="E93" i="10"/>
  <c r="E91" i="10"/>
  <c r="E24" i="10"/>
  <c r="E53" i="10"/>
  <c r="E87" i="10"/>
  <c r="E54" i="10"/>
  <c r="E71" i="10"/>
  <c r="E66" i="10"/>
  <c r="E88" i="10"/>
  <c r="E7" i="10"/>
  <c r="I59" i="10"/>
  <c r="K59" i="10" a="1"/>
  <c r="K59" i="10" s="1"/>
  <c r="N59" i="10"/>
  <c r="J59" i="10"/>
  <c r="F59" i="10"/>
  <c r="H59" i="10" a="1"/>
  <c r="H59" i="10" s="1"/>
  <c r="G59" i="10"/>
  <c r="E30" i="10"/>
  <c r="E47" i="10"/>
  <c r="E36" i="10"/>
  <c r="E37" i="10"/>
  <c r="E15" i="10"/>
  <c r="E51" i="10"/>
  <c r="E81" i="10"/>
  <c r="E84" i="10"/>
  <c r="E22" i="10"/>
  <c r="E75" i="10"/>
  <c r="E48" i="10"/>
  <c r="E40" i="10"/>
  <c r="E19" i="10"/>
  <c r="E42" i="10"/>
  <c r="E77" i="10"/>
  <c r="E26" i="10"/>
  <c r="E33" i="10"/>
  <c r="E35" i="10"/>
  <c r="E70" i="10"/>
  <c r="E44" i="10"/>
  <c r="E82" i="10"/>
  <c r="E98" i="10"/>
  <c r="E12" i="10"/>
  <c r="E58" i="10"/>
  <c r="E102" i="10"/>
  <c r="E16" i="10"/>
  <c r="E34" i="10"/>
  <c r="E17" i="10"/>
  <c r="E99" i="10"/>
  <c r="E13" i="10"/>
  <c r="E21" i="10"/>
  <c r="E57" i="10"/>
  <c r="L60" i="10" l="1" a="1"/>
  <c r="L60" i="10" s="1"/>
  <c r="H57" i="10" a="1"/>
  <c r="H57" i="10" s="1"/>
  <c r="I57" i="10"/>
  <c r="J57" i="10"/>
  <c r="G57" i="10"/>
  <c r="N57" i="10"/>
  <c r="M58" i="10"/>
  <c r="L58" i="10" a="1"/>
  <c r="L58" i="10" s="1"/>
  <c r="F57" i="10"/>
  <c r="K57" i="10" a="1"/>
  <c r="K57" i="10" s="1"/>
  <c r="I17" i="10"/>
  <c r="M18" i="10"/>
  <c r="K17" i="10" a="1"/>
  <c r="K17" i="10" s="1"/>
  <c r="J17" i="10"/>
  <c r="G17" i="10"/>
  <c r="N17" i="10"/>
  <c r="L18" i="10" a="1"/>
  <c r="L18" i="10" s="1"/>
  <c r="H17" i="10" a="1"/>
  <c r="H17" i="10" s="1"/>
  <c r="F17" i="10"/>
  <c r="M59" i="10"/>
  <c r="K58" i="10" a="1"/>
  <c r="K58" i="10" s="1"/>
  <c r="N58" i="10"/>
  <c r="G58" i="10"/>
  <c r="J58" i="10"/>
  <c r="L59" i="10" a="1"/>
  <c r="L59" i="10" s="1"/>
  <c r="H58" i="10" a="1"/>
  <c r="H58" i="10" s="1"/>
  <c r="I58" i="10"/>
  <c r="F58" i="10"/>
  <c r="K44" i="10" a="1"/>
  <c r="K44" i="10" s="1"/>
  <c r="H44" i="10" a="1"/>
  <c r="H44" i="10" s="1"/>
  <c r="G44" i="10"/>
  <c r="F44" i="10"/>
  <c r="I44" i="10"/>
  <c r="J44" i="10"/>
  <c r="N44" i="10"/>
  <c r="M45" i="10"/>
  <c r="L45" i="10" a="1"/>
  <c r="L45" i="10" s="1"/>
  <c r="H26" i="10" a="1"/>
  <c r="H26" i="10" s="1"/>
  <c r="L27" i="10" a="1"/>
  <c r="L27" i="10" s="1"/>
  <c r="F26" i="10"/>
  <c r="M27" i="10"/>
  <c r="G26" i="10"/>
  <c r="K26" i="10" a="1"/>
  <c r="K26" i="10" s="1"/>
  <c r="J26" i="10"/>
  <c r="N26" i="10"/>
  <c r="I26" i="10"/>
  <c r="M41" i="10"/>
  <c r="I40" i="10"/>
  <c r="G40" i="10"/>
  <c r="J40" i="10"/>
  <c r="L41" i="10" a="1"/>
  <c r="L41" i="10" s="1"/>
  <c r="F40" i="10"/>
  <c r="N40" i="10"/>
  <c r="K40" i="10" a="1"/>
  <c r="K40" i="10" s="1"/>
  <c r="H40" i="10" a="1"/>
  <c r="H40" i="10" s="1"/>
  <c r="I84" i="10"/>
  <c r="L85" i="10" a="1"/>
  <c r="L85" i="10" s="1"/>
  <c r="J84" i="10"/>
  <c r="N84" i="10"/>
  <c r="K84" i="10" a="1"/>
  <c r="K84" i="10" s="1"/>
  <c r="H84" i="10" a="1"/>
  <c r="H84" i="10" s="1"/>
  <c r="M85" i="10"/>
  <c r="F84" i="10"/>
  <c r="G84" i="10"/>
  <c r="J37" i="10"/>
  <c r="N37" i="10"/>
  <c r="G37" i="10"/>
  <c r="H37" i="10" a="1"/>
  <c r="H37" i="10" s="1"/>
  <c r="F37" i="10"/>
  <c r="I37" i="10"/>
  <c r="M38" i="10"/>
  <c r="L38" i="10" a="1"/>
  <c r="L38" i="10" s="1"/>
  <c r="K37" i="10" a="1"/>
  <c r="K37" i="10" s="1"/>
  <c r="G71" i="10"/>
  <c r="N71" i="10"/>
  <c r="M72" i="10"/>
  <c r="I71" i="10"/>
  <c r="L72" i="10" a="1"/>
  <c r="L72" i="10" s="1"/>
  <c r="H71" i="10" a="1"/>
  <c r="H71" i="10" s="1"/>
  <c r="J71" i="10"/>
  <c r="K71" i="10" a="1"/>
  <c r="K71" i="10" s="1"/>
  <c r="F71" i="10"/>
  <c r="H24" i="10" a="1"/>
  <c r="H24" i="10" s="1"/>
  <c r="G24" i="10"/>
  <c r="F24" i="10"/>
  <c r="J24" i="10"/>
  <c r="N24" i="10"/>
  <c r="K24" i="10" a="1"/>
  <c r="K24" i="10" s="1"/>
  <c r="I24" i="10"/>
  <c r="L25" i="10" a="1"/>
  <c r="L25" i="10" s="1"/>
  <c r="M25" i="10"/>
  <c r="M96" i="10"/>
  <c r="J95" i="10"/>
  <c r="G95" i="10"/>
  <c r="I95" i="10"/>
  <c r="F95" i="10"/>
  <c r="N95" i="10"/>
  <c r="K95" i="10" a="1"/>
  <c r="K95" i="10" s="1"/>
  <c r="L96" i="10" a="1"/>
  <c r="L96" i="10" s="1"/>
  <c r="H95" i="10" a="1"/>
  <c r="H95" i="10" s="1"/>
  <c r="K14" i="10" a="1"/>
  <c r="K14" i="10" s="1"/>
  <c r="H14" i="10" a="1"/>
  <c r="H14" i="10" s="1"/>
  <c r="I14" i="10"/>
  <c r="J14" i="10"/>
  <c r="F14" i="10"/>
  <c r="L15" i="10" a="1"/>
  <c r="L15" i="10" s="1"/>
  <c r="N14" i="10"/>
  <c r="M15" i="10"/>
  <c r="G14" i="10"/>
  <c r="H105" i="10" a="1"/>
  <c r="H105" i="10" s="1"/>
  <c r="G105" i="10"/>
  <c r="N105" i="10"/>
  <c r="I105" i="10"/>
  <c r="K105" i="10" a="1"/>
  <c r="K105" i="10" s="1"/>
  <c r="J105" i="10"/>
  <c r="F105" i="10"/>
  <c r="F83" i="10"/>
  <c r="I83" i="10"/>
  <c r="K83" i="10" a="1"/>
  <c r="K83" i="10" s="1"/>
  <c r="H83" i="10" a="1"/>
  <c r="H83" i="10" s="1"/>
  <c r="M84" i="10"/>
  <c r="L84" i="10" a="1"/>
  <c r="L84" i="10" s="1"/>
  <c r="G83" i="10"/>
  <c r="J83" i="10"/>
  <c r="N83" i="10"/>
  <c r="F67" i="10"/>
  <c r="J67" i="10"/>
  <c r="G67" i="10"/>
  <c r="L68" i="10" a="1"/>
  <c r="L68" i="10" s="1"/>
  <c r="N67" i="10"/>
  <c r="I67" i="10"/>
  <c r="H67" i="10" a="1"/>
  <c r="H67" i="10" s="1"/>
  <c r="M68" i="10"/>
  <c r="K67" i="10" a="1"/>
  <c r="K67" i="10" s="1"/>
  <c r="H96" i="10" a="1"/>
  <c r="H96" i="10" s="1"/>
  <c r="M97" i="10"/>
  <c r="F96" i="10"/>
  <c r="J96" i="10"/>
  <c r="G96" i="10"/>
  <c r="N96" i="10"/>
  <c r="I96" i="10"/>
  <c r="K96" i="10" a="1"/>
  <c r="K96" i="10" s="1"/>
  <c r="L97" i="10" a="1"/>
  <c r="L97" i="10" s="1"/>
  <c r="N6" i="10"/>
  <c r="O6" i="10" s="1"/>
  <c r="P6" i="10" s="1"/>
  <c r="I6" i="10"/>
  <c r="M7" i="10"/>
  <c r="K6" i="10" a="1"/>
  <c r="K6" i="10" s="1"/>
  <c r="H6" i="10" a="1"/>
  <c r="H6" i="10" s="1"/>
  <c r="L7" i="10" a="1"/>
  <c r="L7" i="10" s="1"/>
  <c r="G6" i="10"/>
  <c r="J6" i="10"/>
  <c r="L6" i="10" a="1"/>
  <c r="L6" i="10" s="1"/>
  <c r="F6" i="10"/>
  <c r="M6" i="10"/>
  <c r="L63" i="10" a="1"/>
  <c r="L63" i="10" s="1"/>
  <c r="I62" i="10"/>
  <c r="F62" i="10"/>
  <c r="H62" i="10" a="1"/>
  <c r="H62" i="10" s="1"/>
  <c r="J62" i="10"/>
  <c r="N62" i="10"/>
  <c r="M63" i="10"/>
  <c r="K62" i="10" a="1"/>
  <c r="K62" i="10" s="1"/>
  <c r="G62" i="10"/>
  <c r="N68" i="10"/>
  <c r="L69" i="10" a="1"/>
  <c r="L69" i="10" s="1"/>
  <c r="J68" i="10"/>
  <c r="G68" i="10"/>
  <c r="F68" i="10"/>
  <c r="M69" i="10"/>
  <c r="I68" i="10"/>
  <c r="H68" i="10" a="1"/>
  <c r="H68" i="10" s="1"/>
  <c r="K68" i="10" a="1"/>
  <c r="K68" i="10" s="1"/>
  <c r="J78" i="10"/>
  <c r="F78" i="10"/>
  <c r="L79" i="10" a="1"/>
  <c r="L79" i="10" s="1"/>
  <c r="G78" i="10"/>
  <c r="H78" i="10" a="1"/>
  <c r="H78" i="10" s="1"/>
  <c r="M79" i="10"/>
  <c r="K78" i="10" a="1"/>
  <c r="K78" i="10" s="1"/>
  <c r="I78" i="10"/>
  <c r="N78" i="10"/>
  <c r="N20" i="10"/>
  <c r="L21" i="10" a="1"/>
  <c r="L21" i="10" s="1"/>
  <c r="G20" i="10"/>
  <c r="F20" i="10"/>
  <c r="I20" i="10"/>
  <c r="M21" i="10"/>
  <c r="J20" i="10"/>
  <c r="H20" i="10" a="1"/>
  <c r="H20" i="10" s="1"/>
  <c r="K20" i="10" a="1"/>
  <c r="K20" i="10" s="1"/>
  <c r="K56" i="10" a="1"/>
  <c r="K56" i="10" s="1"/>
  <c r="F56" i="10"/>
  <c r="L57" i="10" a="1"/>
  <c r="L57" i="10" s="1"/>
  <c r="I56" i="10"/>
  <c r="G56" i="10"/>
  <c r="M57" i="10"/>
  <c r="N56" i="10"/>
  <c r="H56" i="10" a="1"/>
  <c r="H56" i="10" s="1"/>
  <c r="J56" i="10"/>
  <c r="L77" i="10" a="1"/>
  <c r="L77" i="10" s="1"/>
  <c r="K76" i="10" a="1"/>
  <c r="K76" i="10" s="1"/>
  <c r="M77" i="10"/>
  <c r="H76" i="10" a="1"/>
  <c r="H76" i="10" s="1"/>
  <c r="I76" i="10"/>
  <c r="N76" i="10"/>
  <c r="G76" i="10"/>
  <c r="F76" i="10"/>
  <c r="J76" i="10"/>
  <c r="F90" i="10"/>
  <c r="G90" i="10"/>
  <c r="K90" i="10" a="1"/>
  <c r="K90" i="10" s="1"/>
  <c r="I90" i="10"/>
  <c r="H90" i="10" a="1"/>
  <c r="H90" i="10" s="1"/>
  <c r="N90" i="10"/>
  <c r="M91" i="10"/>
  <c r="J90" i="10"/>
  <c r="L91" i="10" a="1"/>
  <c r="L91" i="10" s="1"/>
  <c r="G99" i="10"/>
  <c r="L100" i="10" a="1"/>
  <c r="L100" i="10" s="1"/>
  <c r="K99" i="10" a="1"/>
  <c r="K99" i="10" s="1"/>
  <c r="J99" i="10"/>
  <c r="I99" i="10"/>
  <c r="F99" i="10"/>
  <c r="N99" i="10"/>
  <c r="M100" i="10"/>
  <c r="H99" i="10" a="1"/>
  <c r="H99" i="10" s="1"/>
  <c r="H21" i="10" a="1"/>
  <c r="H21" i="10" s="1"/>
  <c r="L22" i="10" a="1"/>
  <c r="L22" i="10" s="1"/>
  <c r="G21" i="10"/>
  <c r="F21" i="10"/>
  <c r="I21" i="10"/>
  <c r="N21" i="10"/>
  <c r="J21" i="10"/>
  <c r="M22" i="10"/>
  <c r="K21" i="10" a="1"/>
  <c r="K21" i="10" s="1"/>
  <c r="H34" i="10" a="1"/>
  <c r="H34" i="10" s="1"/>
  <c r="N34" i="10"/>
  <c r="G34" i="10"/>
  <c r="K34" i="10" a="1"/>
  <c r="K34" i="10" s="1"/>
  <c r="L35" i="10" a="1"/>
  <c r="L35" i="10" s="1"/>
  <c r="I34" i="10"/>
  <c r="J34" i="10"/>
  <c r="F34" i="10"/>
  <c r="M35" i="10"/>
  <c r="J12" i="10"/>
  <c r="K12" i="10" a="1"/>
  <c r="K12" i="10" s="1"/>
  <c r="I12" i="10"/>
  <c r="F12" i="10"/>
  <c r="L13" i="10" a="1"/>
  <c r="L13" i="10" s="1"/>
  <c r="H12" i="10" a="1"/>
  <c r="H12" i="10" s="1"/>
  <c r="M13" i="10"/>
  <c r="N12" i="10"/>
  <c r="G12" i="10"/>
  <c r="J70" i="10"/>
  <c r="K70" i="10" a="1"/>
  <c r="K70" i="10" s="1"/>
  <c r="M71" i="10"/>
  <c r="F70" i="10"/>
  <c r="I70" i="10"/>
  <c r="H70" i="10" a="1"/>
  <c r="H70" i="10" s="1"/>
  <c r="G70" i="10"/>
  <c r="N70" i="10"/>
  <c r="L71" i="10" a="1"/>
  <c r="L71" i="10" s="1"/>
  <c r="H77" i="10" a="1"/>
  <c r="H77" i="10" s="1"/>
  <c r="I77" i="10"/>
  <c r="L78" i="10" a="1"/>
  <c r="L78" i="10" s="1"/>
  <c r="G77" i="10"/>
  <c r="N77" i="10"/>
  <c r="J77" i="10"/>
  <c r="K77" i="10" a="1"/>
  <c r="K77" i="10" s="1"/>
  <c r="F77" i="10"/>
  <c r="M78" i="10"/>
  <c r="G48" i="10"/>
  <c r="F48" i="10"/>
  <c r="I48" i="10"/>
  <c r="H48" i="10" a="1"/>
  <c r="H48" i="10" s="1"/>
  <c r="K48" i="10" a="1"/>
  <c r="K48" i="10" s="1"/>
  <c r="N48" i="10"/>
  <c r="J48" i="10"/>
  <c r="L49" i="10" a="1"/>
  <c r="L49" i="10" s="1"/>
  <c r="M49" i="10"/>
  <c r="G81" i="10"/>
  <c r="I81" i="10"/>
  <c r="K81" i="10" a="1"/>
  <c r="K81" i="10" s="1"/>
  <c r="H81" i="10" a="1"/>
  <c r="H81" i="10" s="1"/>
  <c r="F81" i="10"/>
  <c r="M82" i="10"/>
  <c r="N81" i="10"/>
  <c r="L82" i="10" a="1"/>
  <c r="L82" i="10" s="1"/>
  <c r="J81" i="10"/>
  <c r="N36" i="10"/>
  <c r="I36" i="10"/>
  <c r="H36" i="10" a="1"/>
  <c r="H36" i="10" s="1"/>
  <c r="G36" i="10"/>
  <c r="J36" i="10"/>
  <c r="F36" i="10"/>
  <c r="L37" i="10" a="1"/>
  <c r="L37" i="10" s="1"/>
  <c r="M37" i="10"/>
  <c r="K36" i="10" a="1"/>
  <c r="K36" i="10" s="1"/>
  <c r="G7" i="10"/>
  <c r="F7" i="10"/>
  <c r="M8" i="10"/>
  <c r="L8" i="10" a="1"/>
  <c r="L8" i="10" s="1"/>
  <c r="K7" i="10" a="1"/>
  <c r="K7" i="10" s="1"/>
  <c r="J7" i="10"/>
  <c r="N7" i="10"/>
  <c r="H7" i="10" a="1"/>
  <c r="H7" i="10" s="1"/>
  <c r="I7" i="10"/>
  <c r="L55" i="10" a="1"/>
  <c r="L55" i="10" s="1"/>
  <c r="M55" i="10"/>
  <c r="F54" i="10"/>
  <c r="K54" i="10" a="1"/>
  <c r="K54" i="10" s="1"/>
  <c r="G54" i="10"/>
  <c r="H54" i="10" a="1"/>
  <c r="H54" i="10" s="1"/>
  <c r="J54" i="10"/>
  <c r="N54" i="10"/>
  <c r="I54" i="10"/>
  <c r="J91" i="10"/>
  <c r="G91" i="10"/>
  <c r="H91" i="10" a="1"/>
  <c r="H91" i="10" s="1"/>
  <c r="K91" i="10" a="1"/>
  <c r="K91" i="10" s="1"/>
  <c r="M92" i="10"/>
  <c r="I91" i="10"/>
  <c r="F91" i="10"/>
  <c r="N91" i="10"/>
  <c r="L92" i="10" a="1"/>
  <c r="L92" i="10" s="1"/>
  <c r="F41" i="10"/>
  <c r="M42" i="10"/>
  <c r="I41" i="10"/>
  <c r="H41" i="10" a="1"/>
  <c r="H41" i="10" s="1"/>
  <c r="L42" i="10" a="1"/>
  <c r="L42" i="10" s="1"/>
  <c r="G41" i="10"/>
  <c r="J41" i="10"/>
  <c r="N41" i="10"/>
  <c r="K41" i="10" a="1"/>
  <c r="K41" i="10" s="1"/>
  <c r="N63" i="10"/>
  <c r="H63" i="10" a="1"/>
  <c r="H63" i="10" s="1"/>
  <c r="J63" i="10"/>
  <c r="L64" i="10" a="1"/>
  <c r="L64" i="10" s="1"/>
  <c r="I63" i="10"/>
  <c r="F63" i="10"/>
  <c r="G63" i="10"/>
  <c r="M64" i="10"/>
  <c r="K63" i="10" a="1"/>
  <c r="K63" i="10" s="1"/>
  <c r="H86" i="10" a="1"/>
  <c r="H86" i="10" s="1"/>
  <c r="K86" i="10" a="1"/>
  <c r="K86" i="10" s="1"/>
  <c r="L87" i="10" a="1"/>
  <c r="L87" i="10" s="1"/>
  <c r="G86" i="10"/>
  <c r="I86" i="10"/>
  <c r="J86" i="10"/>
  <c r="M87" i="10"/>
  <c r="F86" i="10"/>
  <c r="N86" i="10"/>
  <c r="K18" i="10" a="1"/>
  <c r="K18" i="10" s="1"/>
  <c r="L19" i="10" a="1"/>
  <c r="L19" i="10" s="1"/>
  <c r="F18" i="10"/>
  <c r="H18" i="10" a="1"/>
  <c r="H18" i="10" s="1"/>
  <c r="J18" i="10"/>
  <c r="M19" i="10"/>
  <c r="I18" i="10"/>
  <c r="N18" i="10"/>
  <c r="G18" i="10"/>
  <c r="K27" i="10" a="1"/>
  <c r="K27" i="10" s="1"/>
  <c r="L28" i="10" a="1"/>
  <c r="L28" i="10" s="1"/>
  <c r="I27" i="10"/>
  <c r="M28" i="10"/>
  <c r="F27" i="10"/>
  <c r="J27" i="10"/>
  <c r="G27" i="10"/>
  <c r="H27" i="10" a="1"/>
  <c r="H27" i="10" s="1"/>
  <c r="N27" i="10"/>
  <c r="I31" i="10"/>
  <c r="K31" i="10" a="1"/>
  <c r="K31" i="10" s="1"/>
  <c r="N31" i="10"/>
  <c r="G31" i="10"/>
  <c r="J31" i="10"/>
  <c r="F31" i="10"/>
  <c r="M32" i="10"/>
  <c r="H31" i="10" a="1"/>
  <c r="H31" i="10" s="1"/>
  <c r="L32" i="10" a="1"/>
  <c r="L32" i="10" s="1"/>
  <c r="M104" i="10"/>
  <c r="L104" i="10" a="1"/>
  <c r="L104" i="10" s="1"/>
  <c r="I103" i="10"/>
  <c r="H103" i="10" a="1"/>
  <c r="H103" i="10" s="1"/>
  <c r="G103" i="10"/>
  <c r="J103" i="10"/>
  <c r="K103" i="10" a="1"/>
  <c r="K103" i="10" s="1"/>
  <c r="N103" i="10"/>
  <c r="F103" i="10"/>
  <c r="F9" i="10"/>
  <c r="M10" i="10"/>
  <c r="G9" i="10"/>
  <c r="I9" i="10"/>
  <c r="N9" i="10"/>
  <c r="J9" i="10"/>
  <c r="L10" i="10" a="1"/>
  <c r="L10" i="10" s="1"/>
  <c r="K9" i="10" a="1"/>
  <c r="K9" i="10" s="1"/>
  <c r="H9" i="10" a="1"/>
  <c r="H9" i="10" s="1"/>
  <c r="H79" i="10" a="1"/>
  <c r="H79" i="10" s="1"/>
  <c r="M80" i="10"/>
  <c r="F79" i="10"/>
  <c r="J79" i="10"/>
  <c r="K79" i="10" a="1"/>
  <c r="K79" i="10" s="1"/>
  <c r="I79" i="10"/>
  <c r="G79" i="10"/>
  <c r="L80" i="10" a="1"/>
  <c r="L80" i="10" s="1"/>
  <c r="N79" i="10"/>
  <c r="J60" i="10"/>
  <c r="K60" i="10" a="1"/>
  <c r="K60" i="10" s="1"/>
  <c r="F60" i="10"/>
  <c r="H60" i="10" a="1"/>
  <c r="H60" i="10" s="1"/>
  <c r="N60" i="10"/>
  <c r="M61" i="10"/>
  <c r="G60" i="10"/>
  <c r="L61" i="10" a="1"/>
  <c r="L61" i="10" s="1"/>
  <c r="I60" i="10"/>
  <c r="I73" i="10"/>
  <c r="J73" i="10"/>
  <c r="M74" i="10"/>
  <c r="F73" i="10"/>
  <c r="L74" i="10" a="1"/>
  <c r="L74" i="10" s="1"/>
  <c r="K73" i="10" a="1"/>
  <c r="K73" i="10" s="1"/>
  <c r="G73" i="10"/>
  <c r="H73" i="10" a="1"/>
  <c r="H73" i="10" s="1"/>
  <c r="N73" i="10"/>
  <c r="M86" i="10"/>
  <c r="G85" i="10"/>
  <c r="N85" i="10"/>
  <c r="F85" i="10"/>
  <c r="K85" i="10" a="1"/>
  <c r="K85" i="10" s="1"/>
  <c r="I85" i="10"/>
  <c r="J85" i="10"/>
  <c r="H85" i="10" a="1"/>
  <c r="H85" i="10" s="1"/>
  <c r="L86" i="10" a="1"/>
  <c r="L86" i="10" s="1"/>
  <c r="L39" i="10" a="1"/>
  <c r="L39" i="10" s="1"/>
  <c r="N38" i="10"/>
  <c r="M39" i="10"/>
  <c r="J38" i="10"/>
  <c r="K38" i="10" a="1"/>
  <c r="K38" i="10" s="1"/>
  <c r="F38" i="10"/>
  <c r="I38" i="10"/>
  <c r="H38" i="10" a="1"/>
  <c r="H38" i="10" s="1"/>
  <c r="G38" i="10"/>
  <c r="L73" i="10" a="1"/>
  <c r="L73" i="10" s="1"/>
  <c r="I72" i="10"/>
  <c r="H72" i="10" a="1"/>
  <c r="H72" i="10" s="1"/>
  <c r="G72" i="10"/>
  <c r="F72" i="10"/>
  <c r="J72" i="10"/>
  <c r="N72" i="10"/>
  <c r="K72" i="10" a="1"/>
  <c r="K72" i="10" s="1"/>
  <c r="M73" i="10"/>
  <c r="L17" i="10" a="1"/>
  <c r="L17" i="10" s="1"/>
  <c r="H16" i="10" a="1"/>
  <c r="H16" i="10" s="1"/>
  <c r="K16" i="10" a="1"/>
  <c r="K16" i="10" s="1"/>
  <c r="N16" i="10"/>
  <c r="M17" i="10"/>
  <c r="G16" i="10"/>
  <c r="J16" i="10"/>
  <c r="F16" i="10"/>
  <c r="I16" i="10"/>
  <c r="H98" i="10" a="1"/>
  <c r="H98" i="10" s="1"/>
  <c r="N98" i="10"/>
  <c r="L99" i="10" a="1"/>
  <c r="L99" i="10" s="1"/>
  <c r="M99" i="10"/>
  <c r="F98" i="10"/>
  <c r="I98" i="10"/>
  <c r="J98" i="10"/>
  <c r="G98" i="10"/>
  <c r="K98" i="10" a="1"/>
  <c r="K98" i="10" s="1"/>
  <c r="M36" i="10"/>
  <c r="L36" i="10" a="1"/>
  <c r="L36" i="10" s="1"/>
  <c r="J35" i="10"/>
  <c r="N35" i="10"/>
  <c r="G35" i="10"/>
  <c r="I35" i="10"/>
  <c r="H35" i="10" a="1"/>
  <c r="H35" i="10" s="1"/>
  <c r="F35" i="10"/>
  <c r="K35" i="10" a="1"/>
  <c r="K35" i="10" s="1"/>
  <c r="G42" i="10"/>
  <c r="L43" i="10" a="1"/>
  <c r="L43" i="10" s="1"/>
  <c r="F42" i="10"/>
  <c r="K42" i="10" a="1"/>
  <c r="K42" i="10" s="1"/>
  <c r="N42" i="10"/>
  <c r="H42" i="10" a="1"/>
  <c r="H42" i="10" s="1"/>
  <c r="M43" i="10"/>
  <c r="I42" i="10"/>
  <c r="J42" i="10"/>
  <c r="J75" i="10"/>
  <c r="N75" i="10"/>
  <c r="L76" i="10" a="1"/>
  <c r="L76" i="10" s="1"/>
  <c r="G75" i="10"/>
  <c r="K75" i="10" a="1"/>
  <c r="K75" i="10" s="1"/>
  <c r="I75" i="10"/>
  <c r="H75" i="10" a="1"/>
  <c r="H75" i="10" s="1"/>
  <c r="M76" i="10"/>
  <c r="F75" i="10"/>
  <c r="L52" i="10" a="1"/>
  <c r="L52" i="10" s="1"/>
  <c r="G51" i="10"/>
  <c r="H51" i="10" a="1"/>
  <c r="H51" i="10" s="1"/>
  <c r="F51" i="10"/>
  <c r="K51" i="10" a="1"/>
  <c r="K51" i="10" s="1"/>
  <c r="M52" i="10"/>
  <c r="J51" i="10"/>
  <c r="N51" i="10"/>
  <c r="I51" i="10"/>
  <c r="K47" i="10" a="1"/>
  <c r="K47" i="10" s="1"/>
  <c r="M48" i="10"/>
  <c r="F47" i="10"/>
  <c r="J47" i="10"/>
  <c r="G47" i="10"/>
  <c r="I47" i="10"/>
  <c r="L48" i="10" a="1"/>
  <c r="L48" i="10" s="1"/>
  <c r="N47" i="10"/>
  <c r="H47" i="10" a="1"/>
  <c r="H47" i="10" s="1"/>
  <c r="F88" i="10"/>
  <c r="N88" i="10"/>
  <c r="G88" i="10"/>
  <c r="L89" i="10" a="1"/>
  <c r="L89" i="10" s="1"/>
  <c r="J88" i="10"/>
  <c r="H88" i="10" a="1"/>
  <c r="H88" i="10" s="1"/>
  <c r="I88" i="10"/>
  <c r="K88" i="10" a="1"/>
  <c r="K88" i="10" s="1"/>
  <c r="M89" i="10"/>
  <c r="L88" i="10" a="1"/>
  <c r="L88" i="10" s="1"/>
  <c r="H87" i="10" a="1"/>
  <c r="H87" i="10" s="1"/>
  <c r="K87" i="10" a="1"/>
  <c r="K87" i="10" s="1"/>
  <c r="G87" i="10"/>
  <c r="N87" i="10"/>
  <c r="F87" i="10"/>
  <c r="I87" i="10"/>
  <c r="J87" i="10"/>
  <c r="M88" i="10"/>
  <c r="J93" i="10"/>
  <c r="M94" i="10"/>
  <c r="H93" i="10" a="1"/>
  <c r="H93" i="10" s="1"/>
  <c r="G93" i="10"/>
  <c r="K93" i="10" a="1"/>
  <c r="K93" i="10" s="1"/>
  <c r="L94" i="10" a="1"/>
  <c r="L94" i="10" s="1"/>
  <c r="F93" i="10"/>
  <c r="I93" i="10"/>
  <c r="N93" i="10"/>
  <c r="F92" i="10"/>
  <c r="H92" i="10" a="1"/>
  <c r="H92" i="10" s="1"/>
  <c r="I92" i="10"/>
  <c r="N92" i="10"/>
  <c r="M93" i="10"/>
  <c r="G92" i="10"/>
  <c r="J92" i="10"/>
  <c r="L93" i="10" a="1"/>
  <c r="L93" i="10" s="1"/>
  <c r="K92" i="10" a="1"/>
  <c r="K92" i="10" s="1"/>
  <c r="L98" i="10" a="1"/>
  <c r="L98" i="10" s="1"/>
  <c r="M98" i="10"/>
  <c r="H97" i="10" a="1"/>
  <c r="H97" i="10" s="1"/>
  <c r="I97" i="10"/>
  <c r="K97" i="10" a="1"/>
  <c r="K97" i="10" s="1"/>
  <c r="G97" i="10"/>
  <c r="J97" i="10"/>
  <c r="F97" i="10"/>
  <c r="N97" i="10"/>
  <c r="N11" i="10"/>
  <c r="H11" i="10" a="1"/>
  <c r="H11" i="10" s="1"/>
  <c r="M12" i="10"/>
  <c r="K11" i="10" a="1"/>
  <c r="K11" i="10" s="1"/>
  <c r="F11" i="10"/>
  <c r="J11" i="10"/>
  <c r="I11" i="10"/>
  <c r="L12" i="10" a="1"/>
  <c r="L12" i="10" s="1"/>
  <c r="G11" i="10"/>
  <c r="K49" i="10" a="1"/>
  <c r="K49" i="10" s="1"/>
  <c r="I49" i="10"/>
  <c r="J49" i="10"/>
  <c r="F49" i="10"/>
  <c r="N49" i="10"/>
  <c r="G49" i="10"/>
  <c r="L50" i="10" a="1"/>
  <c r="L50" i="10" s="1"/>
  <c r="M50" i="10"/>
  <c r="H49" i="10" a="1"/>
  <c r="H49" i="10" s="1"/>
  <c r="G69" i="10"/>
  <c r="N69" i="10"/>
  <c r="F69" i="10"/>
  <c r="J69" i="10"/>
  <c r="H69" i="10" a="1"/>
  <c r="H69" i="10" s="1"/>
  <c r="K69" i="10" a="1"/>
  <c r="K69" i="10" s="1"/>
  <c r="M70" i="10"/>
  <c r="I69" i="10"/>
  <c r="L70" i="10" a="1"/>
  <c r="L70" i="10" s="1"/>
  <c r="I8" i="10"/>
  <c r="N8" i="10"/>
  <c r="L9" i="10" a="1"/>
  <c r="L9" i="10" s="1"/>
  <c r="K8" i="10" a="1"/>
  <c r="K8" i="10" s="1"/>
  <c r="F8" i="10"/>
  <c r="G8" i="10"/>
  <c r="J8" i="10"/>
  <c r="H8" i="10" a="1"/>
  <c r="H8" i="10" s="1"/>
  <c r="M9" i="10"/>
  <c r="N32" i="10"/>
  <c r="F32" i="10"/>
  <c r="M33" i="10"/>
  <c r="I32" i="10"/>
  <c r="H32" i="10" a="1"/>
  <c r="H32" i="10" s="1"/>
  <c r="J32" i="10"/>
  <c r="G32" i="10"/>
  <c r="K32" i="10" a="1"/>
  <c r="K32" i="10" s="1"/>
  <c r="L33" i="10" a="1"/>
  <c r="L33" i="10" s="1"/>
  <c r="K23" i="10" a="1"/>
  <c r="K23" i="10" s="1"/>
  <c r="I23" i="10"/>
  <c r="G23" i="10"/>
  <c r="M24" i="10"/>
  <c r="L24" i="10" a="1"/>
  <c r="L24" i="10" s="1"/>
  <c r="N23" i="10"/>
  <c r="J23" i="10"/>
  <c r="F23" i="10"/>
  <c r="H23" i="10" a="1"/>
  <c r="H23" i="10" s="1"/>
  <c r="G39" i="10"/>
  <c r="L40" i="10" a="1"/>
  <c r="L40" i="10" s="1"/>
  <c r="J39" i="10"/>
  <c r="I39" i="10"/>
  <c r="N39" i="10"/>
  <c r="M40" i="10"/>
  <c r="K39" i="10" a="1"/>
  <c r="K39" i="10" s="1"/>
  <c r="F39" i="10"/>
  <c r="H39" i="10" a="1"/>
  <c r="H39" i="10" s="1"/>
  <c r="N29" i="10"/>
  <c r="L30" i="10" a="1"/>
  <c r="L30" i="10" s="1"/>
  <c r="H29" i="10" a="1"/>
  <c r="H29" i="10" s="1"/>
  <c r="K29" i="10" a="1"/>
  <c r="K29" i="10" s="1"/>
  <c r="J29" i="10"/>
  <c r="M30" i="10"/>
  <c r="I29" i="10"/>
  <c r="F29" i="10"/>
  <c r="G29" i="10"/>
  <c r="G52" i="10"/>
  <c r="I52" i="10"/>
  <c r="K52" i="10" a="1"/>
  <c r="K52" i="10" s="1"/>
  <c r="F52" i="10"/>
  <c r="N52" i="10"/>
  <c r="L53" i="10" a="1"/>
  <c r="L53" i="10" s="1"/>
  <c r="H52" i="10" a="1"/>
  <c r="H52" i="10" s="1"/>
  <c r="J52" i="10"/>
  <c r="M53" i="10"/>
  <c r="F64" i="10"/>
  <c r="G64" i="10"/>
  <c r="K64" i="10" a="1"/>
  <c r="K64" i="10" s="1"/>
  <c r="I64" i="10"/>
  <c r="M65" i="10"/>
  <c r="J64" i="10"/>
  <c r="N64" i="10"/>
  <c r="H64" i="10" a="1"/>
  <c r="H64" i="10" s="1"/>
  <c r="L65" i="10" a="1"/>
  <c r="L65" i="10" s="1"/>
  <c r="M47" i="10"/>
  <c r="I46" i="10"/>
  <c r="H46" i="10" a="1"/>
  <c r="H46" i="10" s="1"/>
  <c r="K46" i="10" a="1"/>
  <c r="K46" i="10" s="1"/>
  <c r="N46" i="10"/>
  <c r="G46" i="10"/>
  <c r="J46" i="10"/>
  <c r="L47" i="10" a="1"/>
  <c r="L47" i="10" s="1"/>
  <c r="F46" i="10"/>
  <c r="F55" i="10"/>
  <c r="I55" i="10"/>
  <c r="M56" i="10"/>
  <c r="G55" i="10"/>
  <c r="N55" i="10"/>
  <c r="J55" i="10"/>
  <c r="L56" i="10" a="1"/>
  <c r="L56" i="10" s="1"/>
  <c r="H55" i="10" a="1"/>
  <c r="H55" i="10" s="1"/>
  <c r="K55" i="10" a="1"/>
  <c r="K55" i="10" s="1"/>
  <c r="L14" i="10" a="1"/>
  <c r="L14" i="10" s="1"/>
  <c r="F13" i="10"/>
  <c r="G13" i="10"/>
  <c r="M14" i="10"/>
  <c r="J13" i="10"/>
  <c r="H13" i="10" a="1"/>
  <c r="H13" i="10" s="1"/>
  <c r="I13" i="10"/>
  <c r="N13" i="10"/>
  <c r="K13" i="10" a="1"/>
  <c r="K13" i="10" s="1"/>
  <c r="H102" i="10" a="1"/>
  <c r="H102" i="10" s="1"/>
  <c r="F102" i="10"/>
  <c r="J102" i="10"/>
  <c r="L103" i="10" a="1"/>
  <c r="L103" i="10" s="1"/>
  <c r="G102" i="10"/>
  <c r="I102" i="10"/>
  <c r="M103" i="10"/>
  <c r="N102" i="10"/>
  <c r="K102" i="10" a="1"/>
  <c r="K102" i="10" s="1"/>
  <c r="I82" i="10"/>
  <c r="N82" i="10"/>
  <c r="F82" i="10"/>
  <c r="M83" i="10"/>
  <c r="G82" i="10"/>
  <c r="L83" i="10" a="1"/>
  <c r="L83" i="10" s="1"/>
  <c r="K82" i="10" a="1"/>
  <c r="K82" i="10" s="1"/>
  <c r="H82" i="10" a="1"/>
  <c r="H82" i="10" s="1"/>
  <c r="J82" i="10"/>
  <c r="K33" i="10" a="1"/>
  <c r="K33" i="10" s="1"/>
  <c r="L34" i="10" a="1"/>
  <c r="L34" i="10" s="1"/>
  <c r="I33" i="10"/>
  <c r="H33" i="10" a="1"/>
  <c r="H33" i="10" s="1"/>
  <c r="M34" i="10"/>
  <c r="N33" i="10"/>
  <c r="J33" i="10"/>
  <c r="G33" i="10"/>
  <c r="F33" i="10"/>
  <c r="M20" i="10"/>
  <c r="H19" i="10" a="1"/>
  <c r="H19" i="10" s="1"/>
  <c r="J19" i="10"/>
  <c r="L20" i="10" a="1"/>
  <c r="L20" i="10" s="1"/>
  <c r="G19" i="10"/>
  <c r="K19" i="10" a="1"/>
  <c r="K19" i="10" s="1"/>
  <c r="I19" i="10"/>
  <c r="N19" i="10"/>
  <c r="F19" i="10"/>
  <c r="I22" i="10"/>
  <c r="K22" i="10" a="1"/>
  <c r="K22" i="10" s="1"/>
  <c r="G22" i="10"/>
  <c r="J22" i="10"/>
  <c r="H22" i="10" a="1"/>
  <c r="H22" i="10" s="1"/>
  <c r="L23" i="10" a="1"/>
  <c r="L23" i="10" s="1"/>
  <c r="F22" i="10"/>
  <c r="N22" i="10"/>
  <c r="M23" i="10"/>
  <c r="H15" i="10" a="1"/>
  <c r="H15" i="10" s="1"/>
  <c r="G15" i="10"/>
  <c r="J15" i="10"/>
  <c r="N15" i="10"/>
  <c r="I15" i="10"/>
  <c r="F15" i="10"/>
  <c r="M16" i="10"/>
  <c r="K15" i="10" a="1"/>
  <c r="K15" i="10" s="1"/>
  <c r="L16" i="10" a="1"/>
  <c r="L16" i="10" s="1"/>
  <c r="J30" i="10"/>
  <c r="L31" i="10" a="1"/>
  <c r="L31" i="10" s="1"/>
  <c r="M31" i="10"/>
  <c r="N30" i="10"/>
  <c r="I30" i="10"/>
  <c r="H30" i="10" a="1"/>
  <c r="H30" i="10" s="1"/>
  <c r="K30" i="10" a="1"/>
  <c r="K30" i="10" s="1"/>
  <c r="G30" i="10"/>
  <c r="F30" i="10"/>
  <c r="F66" i="10"/>
  <c r="I66" i="10"/>
  <c r="L67" i="10" a="1"/>
  <c r="L67" i="10" s="1"/>
  <c r="N66" i="10"/>
  <c r="K66" i="10" a="1"/>
  <c r="K66" i="10" s="1"/>
  <c r="J66" i="10"/>
  <c r="M67" i="10"/>
  <c r="H66" i="10" a="1"/>
  <c r="H66" i="10" s="1"/>
  <c r="G66" i="10"/>
  <c r="J53" i="10"/>
  <c r="L54" i="10" a="1"/>
  <c r="L54" i="10" s="1"/>
  <c r="F53" i="10"/>
  <c r="H53" i="10" a="1"/>
  <c r="H53" i="10" s="1"/>
  <c r="K53" i="10" a="1"/>
  <c r="K53" i="10" s="1"/>
  <c r="N53" i="10"/>
  <c r="I53" i="10"/>
  <c r="M54" i="10"/>
  <c r="G53" i="10"/>
  <c r="K45" i="10" a="1"/>
  <c r="K45" i="10" s="1"/>
  <c r="G45" i="10"/>
  <c r="J45" i="10"/>
  <c r="M46" i="10"/>
  <c r="H45" i="10" a="1"/>
  <c r="H45" i="10" s="1"/>
  <c r="I45" i="10"/>
  <c r="N45" i="10"/>
  <c r="F45" i="10"/>
  <c r="L46" i="10" a="1"/>
  <c r="L46" i="10" s="1"/>
  <c r="I104" i="10"/>
  <c r="J104" i="10"/>
  <c r="L105" i="10" a="1"/>
  <c r="L105" i="10" s="1"/>
  <c r="N104" i="10"/>
  <c r="F104" i="10"/>
  <c r="M105" i="10"/>
  <c r="K104" i="10" a="1"/>
  <c r="K104" i="10" s="1"/>
  <c r="G104" i="10"/>
  <c r="H104" i="10" a="1"/>
  <c r="H104" i="10" s="1"/>
  <c r="F28" i="10"/>
  <c r="N28" i="10"/>
  <c r="L29" i="10" a="1"/>
  <c r="L29" i="10" s="1"/>
  <c r="G28" i="10"/>
  <c r="I28" i="10"/>
  <c r="J28" i="10"/>
  <c r="K28" i="10" a="1"/>
  <c r="K28" i="10" s="1"/>
  <c r="H28" i="10" a="1"/>
  <c r="H28" i="10" s="1"/>
  <c r="M29" i="10"/>
  <c r="K74" i="10" a="1"/>
  <c r="K74" i="10" s="1"/>
  <c r="G74" i="10"/>
  <c r="M75" i="10"/>
  <c r="H74" i="10" a="1"/>
  <c r="H74" i="10" s="1"/>
  <c r="I74" i="10"/>
  <c r="N74" i="10"/>
  <c r="L75" i="10" a="1"/>
  <c r="L75" i="10" s="1"/>
  <c r="F74" i="10"/>
  <c r="J74" i="10"/>
  <c r="N101" i="10"/>
  <c r="F101" i="10"/>
  <c r="I101" i="10"/>
  <c r="J101" i="10"/>
  <c r="L102" i="10" a="1"/>
  <c r="L102" i="10" s="1"/>
  <c r="K101" i="10" a="1"/>
  <c r="K101" i="10" s="1"/>
  <c r="H101" i="10" a="1"/>
  <c r="H101" i="10" s="1"/>
  <c r="G101" i="10"/>
  <c r="M102" i="10"/>
  <c r="J89" i="10"/>
  <c r="H89" i="10" a="1"/>
  <c r="H89" i="10" s="1"/>
  <c r="F89" i="10"/>
  <c r="G89" i="10"/>
  <c r="I89" i="10"/>
  <c r="K89" i="10" a="1"/>
  <c r="K89" i="10" s="1"/>
  <c r="N89" i="10"/>
  <c r="L90" i="10" a="1"/>
  <c r="L90" i="10" s="1"/>
  <c r="M90" i="10"/>
  <c r="L51" i="10" a="1"/>
  <c r="L51" i="10" s="1"/>
  <c r="G50" i="10"/>
  <c r="F50" i="10"/>
  <c r="I50" i="10"/>
  <c r="H50" i="10" a="1"/>
  <c r="H50" i="10" s="1"/>
  <c r="N50" i="10"/>
  <c r="K50" i="10" a="1"/>
  <c r="K50" i="10" s="1"/>
  <c r="M51" i="10"/>
  <c r="J50" i="10"/>
  <c r="L81" i="10" a="1"/>
  <c r="L81" i="10" s="1"/>
  <c r="J80" i="10"/>
  <c r="I80" i="10"/>
  <c r="N80" i="10"/>
  <c r="F80" i="10"/>
  <c r="H80" i="10" a="1"/>
  <c r="H80" i="10" s="1"/>
  <c r="K80" i="10" a="1"/>
  <c r="K80" i="10" s="1"/>
  <c r="M81" i="10"/>
  <c r="G80" i="10"/>
  <c r="G100" i="10"/>
  <c r="M101" i="10"/>
  <c r="K100" i="10" a="1"/>
  <c r="K100" i="10" s="1"/>
  <c r="L101" i="10" a="1"/>
  <c r="L101" i="10" s="1"/>
  <c r="I100" i="10"/>
  <c r="N100" i="10"/>
  <c r="H100" i="10" a="1"/>
  <c r="H100" i="10" s="1"/>
  <c r="J100" i="10"/>
  <c r="F100" i="10"/>
  <c r="J43" i="10"/>
  <c r="F43" i="10"/>
  <c r="N43" i="10"/>
  <c r="L44" i="10" a="1"/>
  <c r="L44" i="10" s="1"/>
  <c r="I43" i="10"/>
  <c r="K43" i="10" a="1"/>
  <c r="K43" i="10" s="1"/>
  <c r="M44" i="10"/>
  <c r="G43" i="10"/>
  <c r="H43" i="10" a="1"/>
  <c r="H43" i="10" s="1"/>
  <c r="M26" i="10"/>
  <c r="I25" i="10"/>
  <c r="L26" i="10" a="1"/>
  <c r="L26" i="10" s="1"/>
  <c r="F25" i="10"/>
  <c r="G25" i="10"/>
  <c r="K25" i="10" a="1"/>
  <c r="K25" i="10" s="1"/>
  <c r="J25" i="10"/>
  <c r="H25" i="10" a="1"/>
  <c r="H25" i="10" s="1"/>
  <c r="N25" i="10"/>
  <c r="N94" i="10"/>
  <c r="L95" i="10" a="1"/>
  <c r="L95" i="10" s="1"/>
  <c r="M95" i="10"/>
  <c r="H94" i="10" a="1"/>
  <c r="H94" i="10" s="1"/>
  <c r="F94" i="10"/>
  <c r="J94" i="10"/>
  <c r="I94" i="10"/>
  <c r="K94" i="10" a="1"/>
  <c r="K94" i="10" s="1"/>
  <c r="G94" i="10"/>
  <c r="M11" i="10"/>
  <c r="I10" i="10"/>
  <c r="N10" i="10"/>
  <c r="L11" i="10" a="1"/>
  <c r="L11" i="10" s="1"/>
  <c r="J10" i="10"/>
  <c r="G10" i="10"/>
  <c r="K10" i="10" a="1"/>
  <c r="K10" i="10" s="1"/>
  <c r="H10" i="10" a="1"/>
  <c r="H10" i="10" s="1"/>
  <c r="F10" i="10"/>
  <c r="N61" i="10"/>
  <c r="J61" i="10"/>
  <c r="F61" i="10"/>
  <c r="G61" i="10"/>
  <c r="H61" i="10" a="1"/>
  <c r="H61" i="10" s="1"/>
  <c r="L62" i="10" a="1"/>
  <c r="L62" i="10" s="1"/>
  <c r="I61" i="10"/>
  <c r="K61" i="10" a="1"/>
  <c r="K61" i="10" s="1"/>
  <c r="M62" i="10"/>
  <c r="J65" i="10"/>
  <c r="L66" i="10" a="1"/>
  <c r="L66" i="10" s="1"/>
  <c r="I65" i="10"/>
  <c r="H65" i="10" a="1"/>
  <c r="H65" i="10" s="1"/>
  <c r="N65" i="10"/>
  <c r="F65" i="10"/>
  <c r="G65" i="10"/>
  <c r="M66" i="10"/>
  <c r="K65" i="10" a="1"/>
  <c r="K65" i="10" s="1"/>
  <c r="O7" i="10" l="1"/>
  <c r="P7" i="10" s="1"/>
  <c r="O8" i="10" l="1"/>
  <c r="P8" i="10" s="1"/>
  <c r="O9" i="10" l="1"/>
  <c r="P9" i="10" s="1"/>
  <c r="O10" i="10" l="1"/>
  <c r="P10" i="10" s="1"/>
  <c r="O11" i="10" l="1"/>
  <c r="P11" i="10" s="1"/>
  <c r="O12" i="10" l="1"/>
  <c r="P12" i="10" s="1"/>
  <c r="O13" i="10" l="1"/>
  <c r="P13" i="10" s="1"/>
  <c r="O14" i="10" l="1"/>
  <c r="P14" i="10" s="1"/>
  <c r="O15" i="10" l="1"/>
  <c r="P15" i="10" s="1"/>
  <c r="O16" i="10" l="1"/>
  <c r="P16" i="10" s="1"/>
  <c r="O17" i="10" l="1"/>
  <c r="P17" i="10" s="1"/>
  <c r="O18" i="10" l="1"/>
  <c r="P18" i="10" s="1"/>
  <c r="O19" i="10" l="1"/>
  <c r="P19" i="10" s="1"/>
  <c r="O20" i="10" l="1"/>
  <c r="P20" i="10" s="1"/>
  <c r="O21" i="10" l="1"/>
  <c r="P21" i="10" s="1"/>
  <c r="O22" i="10" l="1"/>
  <c r="P22" i="10" s="1"/>
  <c r="O23" i="10" l="1"/>
  <c r="P23" i="10" s="1"/>
  <c r="O24" i="10" l="1"/>
  <c r="P24" i="10" s="1"/>
  <c r="O25" i="10" l="1"/>
  <c r="P25" i="10" s="1"/>
  <c r="O26" i="10" l="1"/>
  <c r="P26" i="10" s="1"/>
  <c r="O27" i="10" l="1"/>
  <c r="P27" i="10" s="1"/>
  <c r="O28" i="10" l="1"/>
  <c r="P28" i="10" s="1"/>
  <c r="O29" i="10" l="1"/>
  <c r="O30" i="10" s="1"/>
  <c r="P30" i="10" s="1"/>
  <c r="O31" i="10" l="1"/>
  <c r="O32" i="10" s="1"/>
  <c r="P29" i="10"/>
  <c r="P31" i="10" l="1"/>
  <c r="P32" i="10"/>
  <c r="O33" i="10"/>
  <c r="P33" i="10" l="1"/>
  <c r="O34" i="10"/>
  <c r="P34" i="10" l="1"/>
  <c r="O35" i="10"/>
  <c r="P35" i="10" l="1"/>
  <c r="O36" i="10"/>
  <c r="P36" i="10" l="1"/>
  <c r="O37" i="10"/>
  <c r="P37" i="10" l="1"/>
  <c r="O38" i="10"/>
  <c r="P38" i="10" l="1"/>
  <c r="O39" i="10"/>
  <c r="P39" i="10" l="1"/>
  <c r="O40" i="10"/>
  <c r="P40" i="10" l="1"/>
  <c r="O41" i="10"/>
  <c r="P41" i="10" l="1"/>
  <c r="O42" i="10"/>
  <c r="P42" i="10" l="1"/>
  <c r="O43" i="10"/>
  <c r="P43" i="10" l="1"/>
  <c r="O44" i="10"/>
  <c r="P44" i="10" l="1"/>
  <c r="O45" i="10"/>
  <c r="P45" i="10" l="1"/>
  <c r="O46" i="10"/>
  <c r="P46" i="10" l="1"/>
  <c r="O47" i="10"/>
  <c r="P47" i="10" l="1"/>
  <c r="O48" i="10"/>
  <c r="P48" i="10" l="1"/>
  <c r="O49" i="10"/>
  <c r="P49" i="10" l="1"/>
  <c r="O50" i="10"/>
  <c r="P50" i="10" l="1"/>
  <c r="O51" i="10"/>
  <c r="P51" i="10" l="1"/>
  <c r="O52" i="10"/>
  <c r="P52" i="10" l="1"/>
  <c r="O53" i="10"/>
  <c r="P53" i="10" l="1"/>
  <c r="O54" i="10"/>
  <c r="P54" i="10" l="1"/>
  <c r="O55" i="10"/>
  <c r="P55" i="10" l="1"/>
  <c r="O56" i="10"/>
  <c r="P56" i="10" l="1"/>
  <c r="O57" i="10"/>
  <c r="P57" i="10" l="1"/>
  <c r="O58" i="10"/>
  <c r="P58" i="10" l="1"/>
  <c r="O59" i="10"/>
  <c r="P59" i="10" l="1"/>
  <c r="O60" i="10"/>
  <c r="P60" i="10" l="1"/>
  <c r="O61" i="10"/>
  <c r="P61" i="10" l="1"/>
  <c r="O62" i="10"/>
  <c r="P62" i="10" l="1"/>
  <c r="O63" i="10"/>
  <c r="P63" i="10" l="1"/>
  <c r="O64" i="10"/>
  <c r="P64" i="10" l="1"/>
  <c r="O65" i="10"/>
  <c r="P65" i="10" l="1"/>
  <c r="O66" i="10"/>
  <c r="P66" i="10" l="1"/>
  <c r="O67" i="10"/>
  <c r="P67" i="10" l="1"/>
  <c r="O68" i="10"/>
  <c r="P68" i="10" l="1"/>
  <c r="O69" i="10"/>
  <c r="P69" i="10" l="1"/>
  <c r="O70" i="10"/>
  <c r="P70" i="10" l="1"/>
  <c r="O71" i="10"/>
  <c r="P71" i="10" l="1"/>
  <c r="O72" i="10"/>
  <c r="P72" i="10" l="1"/>
  <c r="O73" i="10"/>
  <c r="P73" i="10" l="1"/>
  <c r="O74" i="10"/>
  <c r="P74" i="10" l="1"/>
  <c r="O75" i="10"/>
  <c r="P75" i="10" l="1"/>
  <c r="O76" i="10"/>
  <c r="P76" i="10" l="1"/>
  <c r="O77" i="10"/>
  <c r="P77" i="10" l="1"/>
  <c r="O78" i="10"/>
  <c r="P78" i="10" l="1"/>
  <c r="O79" i="10"/>
  <c r="P79" i="10" l="1"/>
  <c r="O80" i="10"/>
  <c r="P80" i="10" l="1"/>
  <c r="O81" i="10"/>
  <c r="P81" i="10" l="1"/>
  <c r="O82" i="10"/>
  <c r="P82" i="10" l="1"/>
  <c r="O83" i="10"/>
  <c r="P83" i="10" l="1"/>
  <c r="O84" i="10"/>
  <c r="P84" i="10" l="1"/>
  <c r="O85" i="10"/>
  <c r="P85" i="10" l="1"/>
  <c r="O86" i="10"/>
  <c r="P86" i="10" l="1"/>
  <c r="O87" i="10"/>
  <c r="P87" i="10" l="1"/>
  <c r="O88" i="10"/>
  <c r="P88" i="10" l="1"/>
  <c r="O89" i="10"/>
  <c r="P89" i="10" l="1"/>
  <c r="O90" i="10"/>
  <c r="P90" i="10" l="1"/>
  <c r="O91" i="10"/>
  <c r="P91" i="10" l="1"/>
  <c r="O92" i="10"/>
  <c r="P92" i="10" l="1"/>
  <c r="O93" i="10"/>
  <c r="P93" i="10" l="1"/>
  <c r="O94" i="10"/>
  <c r="P94" i="10" l="1"/>
  <c r="O95" i="10"/>
  <c r="P95" i="10" l="1"/>
  <c r="O96" i="10"/>
  <c r="P96" i="10" l="1"/>
  <c r="O97" i="10"/>
  <c r="P97" i="10" l="1"/>
  <c r="O98" i="10"/>
  <c r="P98" i="10" l="1"/>
  <c r="O99" i="10"/>
  <c r="P99" i="10" l="1"/>
  <c r="O100" i="10"/>
  <c r="P100" i="10" l="1"/>
  <c r="O101" i="10"/>
  <c r="P101" i="10" l="1"/>
  <c r="O102" i="10"/>
  <c r="P102" i="10" l="1"/>
  <c r="O103" i="10"/>
  <c r="P103" i="10" s="1"/>
  <c r="T7" i="10" l="1"/>
  <c r="T8" i="10"/>
  <c r="U7" i="10"/>
  <c r="T6" i="10"/>
  <c r="U6" i="10"/>
  <c r="U8" i="10"/>
</calcChain>
</file>

<file path=xl/sharedStrings.xml><?xml version="1.0" encoding="utf-8"?>
<sst xmlns="http://schemas.openxmlformats.org/spreadsheetml/2006/main" count="3359" uniqueCount="457">
  <si>
    <t>CÓDIGO</t>
  </si>
  <si>
    <t>DESCRIÇÃO</t>
  </si>
  <si>
    <t>UNIDADE</t>
  </si>
  <si>
    <t>PE ANTERIOR</t>
  </si>
  <si>
    <t>SITUAÇÃO</t>
  </si>
  <si>
    <t>SEI PE ANTERIOR</t>
  </si>
  <si>
    <t>ESTIMADO</t>
  </si>
  <si>
    <t>VALOR RP ATIVO</t>
  </si>
  <si>
    <t>VALOR ATA FRACASSADA/DESERTA</t>
  </si>
  <si>
    <t>ITEM</t>
  </si>
  <si>
    <t>PREÇO ESTIMADO</t>
  </si>
  <si>
    <t>PREÇOS OBTIDOS</t>
  </si>
  <si>
    <t>Contratação pública</t>
  </si>
  <si>
    <t>DATA</t>
  </si>
  <si>
    <t xml:space="preserve">ORIENTAÇÕES: </t>
  </si>
  <si>
    <t>GMAT</t>
  </si>
  <si>
    <t>CATMAT</t>
  </si>
  <si>
    <t>ORIGINAL</t>
  </si>
  <si>
    <t>ATUALIZADO</t>
  </si>
  <si>
    <t>Marcas pré-aprovadas</t>
  </si>
  <si>
    <t>Preços proporcionalizados</t>
  </si>
  <si>
    <t>Exige aparelho em comodato</t>
  </si>
  <si>
    <t>Cor não interfere no preço</t>
  </si>
  <si>
    <t>Tamanho não interfere no preço</t>
  </si>
  <si>
    <t>Sabor não interfere no preço</t>
  </si>
  <si>
    <t>Item</t>
  </si>
  <si>
    <t>Cod. Mat.</t>
  </si>
  <si>
    <t>Especificação do Material</t>
  </si>
  <si>
    <t>Unidade</t>
  </si>
  <si>
    <t>Quant.</t>
  </si>
  <si>
    <t>Valor Unit. (R$)</t>
  </si>
  <si>
    <t>Valor Total (R$)</t>
  </si>
  <si>
    <t xml:space="preserve">IPCA - geral - taxa de variação - (% a.m.) </t>
  </si>
  <si>
    <t>Nº DE ITENS</t>
  </si>
  <si>
    <t>As demais informações sobre a formação de preços, bem como, situações específicas serão tratados em laudo de formação de preços, em documento específico deste processo.</t>
  </si>
  <si>
    <t>As metodologias apresentadas a seguir são técnicas estatísticas que permitem o saneamento da cesta de preços para definição de um preço de referência. A aplicação dessas metodologias visa mitigar a possível heterogeneidade dos valores coletados na etapa de precificação.</t>
  </si>
  <si>
    <t>Valores inexequíveis, inconsistentes ou excessivamente elevados, são desconsiderados para formação dos preços de referência. Para tanto, adotam-se dois filtros estatísticos para determinação de valores a serem descartados.</t>
  </si>
  <si>
    <t>C. MEDIANA</t>
  </si>
  <si>
    <t>Para amostras homogêneas (CV menor ou igual a 25%) o método para a obtenção do preço estimado será a média dos valores considerados exequíveis.</t>
  </si>
  <si>
    <t>5. DECISÃO DAS ESTATÍSTICAS</t>
  </si>
  <si>
    <t>4. PONDERAÇÃO</t>
  </si>
  <si>
    <t>1. CONSIDERAÇÕES INICIAIS</t>
  </si>
  <si>
    <t>2.  METODOLOGIAS</t>
  </si>
  <si>
    <t>2.1.CRITÉRIOS PARA EXCLUSÃO DE VALORES DA AMOSTRA</t>
  </si>
  <si>
    <t>6. ATUALIZAÇÃO DE VALORES</t>
  </si>
  <si>
    <t xml:space="preserve">Para todos os efeitos de cálculo e estimação, os preços obtidos em pesquisa foram atualizados pelo IPCA do Instituto Brasileiro de Geografia e Estatística, obtidos em:
https://www.ibge.gov.br/estatisticas/economicas/precos-e-custos/9256-indice-nacional-de-precos-ao-consumidor-amplo.html?=&amp;t=downloads. Essa atualização já observa ao Art. 5º da IN 65/2021 -SEGES/ME.
</t>
  </si>
  <si>
    <t>7. ARREDONDAMENTO</t>
  </si>
  <si>
    <t>O valor de referência será arredondado em quatro casas decimais para valores inferiores a R$ 1,00, e em 2 casas decimais para os demais. O valor total do item, obtido do produto entre o valor de referência e a quantidade, será arredondado em duas casas decimais.</t>
  </si>
  <si>
    <t>8. CONCLUSÃO</t>
  </si>
  <si>
    <t xml:space="preserve">
Para os casos em que a amostra resultante for considerada heterogênea (CV maior que 25%), o método para a obtenção do preço estimado será a mediana. Essa metodologia tende a representar os valores centrais da amostra, sofrendo menos distorções provocadas por valores extremos.
</t>
  </si>
  <si>
    <t>MÉDIA SANEADA</t>
  </si>
  <si>
    <t>TERCEIRO QUARTIL</t>
  </si>
  <si>
    <t>MAIOR VALOR</t>
  </si>
  <si>
    <t>PRIMEIRO QUARTIL</t>
  </si>
  <si>
    <t>PREÇO REFERÊNCIA</t>
  </si>
  <si>
    <t>MENOR VALOR</t>
  </si>
  <si>
    <t>TOTAL ITEM</t>
  </si>
  <si>
    <t>QUANTIDADE</t>
  </si>
  <si>
    <t>Pesos</t>
  </si>
  <si>
    <t>Código PMPA</t>
  </si>
  <si>
    <t>Descrição PMPA</t>
  </si>
  <si>
    <t>ADES</t>
  </si>
  <si>
    <t>adesivo</t>
  </si>
  <si>
    <t>AMP</t>
  </si>
  <si>
    <t>ampola</t>
  </si>
  <si>
    <t>ANO</t>
  </si>
  <si>
    <t>ano</t>
  </si>
  <si>
    <t>BAND</t>
  </si>
  <si>
    <t>bandeja</t>
  </si>
  <si>
    <t>BAST</t>
  </si>
  <si>
    <t>bastão</t>
  </si>
  <si>
    <t>BG</t>
  </si>
  <si>
    <t>bisnaga</t>
  </si>
  <si>
    <t>BL</t>
  </si>
  <si>
    <t>bloco</t>
  </si>
  <si>
    <t>BLD</t>
  </si>
  <si>
    <t>Balde</t>
  </si>
  <si>
    <t>BLI</t>
  </si>
  <si>
    <t>blister</t>
  </si>
  <si>
    <t>BLS</t>
  </si>
  <si>
    <t>bolsa</t>
  </si>
  <si>
    <t>BOB</t>
  </si>
  <si>
    <t>bobina</t>
  </si>
  <si>
    <t>BOMB</t>
  </si>
  <si>
    <t>bombona</t>
  </si>
  <si>
    <t>BOT</t>
  </si>
  <si>
    <t>Botijão</t>
  </si>
  <si>
    <t>BRR</t>
  </si>
  <si>
    <t>barra</t>
  </si>
  <si>
    <t>CAP</t>
  </si>
  <si>
    <t>cápsula</t>
  </si>
  <si>
    <t>CARR</t>
  </si>
  <si>
    <t>carretel</t>
  </si>
  <si>
    <t>CART</t>
  </si>
  <si>
    <t>cartela</t>
  </si>
  <si>
    <t>CENTO</t>
  </si>
  <si>
    <t>cento</t>
  </si>
  <si>
    <t>CH</t>
  </si>
  <si>
    <t>chapa</t>
  </si>
  <si>
    <t>CHI</t>
  </si>
  <si>
    <t>Custo Hora Improdutiva</t>
  </si>
  <si>
    <t>CHP</t>
  </si>
  <si>
    <t>Custo Hora Produtiva</t>
  </si>
  <si>
    <t>CIL</t>
  </si>
  <si>
    <t>cilindro</t>
  </si>
  <si>
    <t>CJ</t>
  </si>
  <si>
    <t>conjunto</t>
  </si>
  <si>
    <t>CM</t>
  </si>
  <si>
    <t>centimetro</t>
  </si>
  <si>
    <t>CMCOL</t>
  </si>
  <si>
    <t>centimetro/coluna</t>
  </si>
  <si>
    <t>CN</t>
  </si>
  <si>
    <t>cone</t>
  </si>
  <si>
    <t>COL</t>
  </si>
  <si>
    <t>coleção</t>
  </si>
  <si>
    <t>COM</t>
  </si>
  <si>
    <t>comprimido</t>
  </si>
  <si>
    <t>CR</t>
  </si>
  <si>
    <t>cartucho</t>
  </si>
  <si>
    <t>CRG</t>
  </si>
  <si>
    <t>carga</t>
  </si>
  <si>
    <t>CX</t>
  </si>
  <si>
    <t>caixa</t>
  </si>
  <si>
    <t>DIA</t>
  </si>
  <si>
    <t>dia</t>
  </si>
  <si>
    <t>DOSE</t>
  </si>
  <si>
    <t>dose</t>
  </si>
  <si>
    <t>DRG</t>
  </si>
  <si>
    <t>drágea</t>
  </si>
  <si>
    <t>DZ</t>
  </si>
  <si>
    <t>dúzia</t>
  </si>
  <si>
    <t>EIXO</t>
  </si>
  <si>
    <t>por eixo</t>
  </si>
  <si>
    <t>EMB</t>
  </si>
  <si>
    <t>embalagem</t>
  </si>
  <si>
    <t>ENV</t>
  </si>
  <si>
    <t>envelope</t>
  </si>
  <si>
    <t>ES</t>
  </si>
  <si>
    <t>estojo</t>
  </si>
  <si>
    <t>FA</t>
  </si>
  <si>
    <t>frasco-ampola</t>
  </si>
  <si>
    <t>FD</t>
  </si>
  <si>
    <t>fardo</t>
  </si>
  <si>
    <t>FITA</t>
  </si>
  <si>
    <t>fita</t>
  </si>
  <si>
    <t>FL</t>
  </si>
  <si>
    <t>folha</t>
  </si>
  <si>
    <t>FLAC</t>
  </si>
  <si>
    <t>flaconete</t>
  </si>
  <si>
    <t>FR</t>
  </si>
  <si>
    <t>frasco</t>
  </si>
  <si>
    <t>FX</t>
  </si>
  <si>
    <t>feixe</t>
  </si>
  <si>
    <t>FXMES</t>
  </si>
  <si>
    <t>faixa.mês</t>
  </si>
  <si>
    <t>G</t>
  </si>
  <si>
    <t>grama</t>
  </si>
  <si>
    <t>GAL</t>
  </si>
  <si>
    <t>galão</t>
  </si>
  <si>
    <t>GFA</t>
  </si>
  <si>
    <t>garrafa</t>
  </si>
  <si>
    <t>H</t>
  </si>
  <si>
    <t>hora</t>
  </si>
  <si>
    <t>HA</t>
  </si>
  <si>
    <t>hectare</t>
  </si>
  <si>
    <t>JG</t>
  </si>
  <si>
    <t>Jogo</t>
  </si>
  <si>
    <t>KCAL</t>
  </si>
  <si>
    <t>Quilocaloria</t>
  </si>
  <si>
    <t>KG</t>
  </si>
  <si>
    <t>quilograma</t>
  </si>
  <si>
    <t>KGXKM</t>
  </si>
  <si>
    <t>quilograma por quilômetro</t>
  </si>
  <si>
    <t>KIT</t>
  </si>
  <si>
    <t>kit</t>
  </si>
  <si>
    <t>KM</t>
  </si>
  <si>
    <t>quilômetro</t>
  </si>
  <si>
    <t>KM2</t>
  </si>
  <si>
    <t>quilômetro quadrado</t>
  </si>
  <si>
    <t>KMROD</t>
  </si>
  <si>
    <t>quilometro rodado</t>
  </si>
  <si>
    <t>KWH</t>
  </si>
  <si>
    <t>quilowatt-hora</t>
  </si>
  <si>
    <t>KWP</t>
  </si>
  <si>
    <t>quilowatt-pico</t>
  </si>
  <si>
    <t>DM3</t>
  </si>
  <si>
    <t>decímetro cúbico</t>
  </si>
  <si>
    <t>DM³</t>
  </si>
  <si>
    <t>L</t>
  </si>
  <si>
    <t>litro</t>
  </si>
  <si>
    <t>LB</t>
  </si>
  <si>
    <t>libra</t>
  </si>
  <si>
    <t>LDIL</t>
  </si>
  <si>
    <t>litro diluido</t>
  </si>
  <si>
    <t>LT</t>
  </si>
  <si>
    <t>lata</t>
  </si>
  <si>
    <t>LXKM</t>
  </si>
  <si>
    <t>litro por quilômetro</t>
  </si>
  <si>
    <t>M</t>
  </si>
  <si>
    <t>metro</t>
  </si>
  <si>
    <t>M2</t>
  </si>
  <si>
    <t>metro quadrado</t>
  </si>
  <si>
    <t>M²</t>
  </si>
  <si>
    <t>M2MES</t>
  </si>
  <si>
    <t>metro quadrado.mes</t>
  </si>
  <si>
    <t>M2XMES</t>
  </si>
  <si>
    <t>M2XKM</t>
  </si>
  <si>
    <t>metro quadrado por quilômetro</t>
  </si>
  <si>
    <t>M3</t>
  </si>
  <si>
    <t>metro cúbico</t>
  </si>
  <si>
    <t>M³</t>
  </si>
  <si>
    <t>M3XKM</t>
  </si>
  <si>
    <t>cubico.quilometro</t>
  </si>
  <si>
    <t>MB</t>
  </si>
  <si>
    <t>megabyte</t>
  </si>
  <si>
    <t>MC</t>
  </si>
  <si>
    <t>Micrograma</t>
  </si>
  <si>
    <t>MD</t>
  </si>
  <si>
    <t>meada</t>
  </si>
  <si>
    <t>MES</t>
  </si>
  <si>
    <t>mês</t>
  </si>
  <si>
    <t>MG</t>
  </si>
  <si>
    <t>miligrama</t>
  </si>
  <si>
    <t>MIL</t>
  </si>
  <si>
    <t>milheiro</t>
  </si>
  <si>
    <t>MIN</t>
  </si>
  <si>
    <t>minuto</t>
  </si>
  <si>
    <t>ML</t>
  </si>
  <si>
    <t>mililitro</t>
  </si>
  <si>
    <t>MOL</t>
  </si>
  <si>
    <t>molho</t>
  </si>
  <si>
    <t>MWH</t>
  </si>
  <si>
    <t>megawatt-hora</t>
  </si>
  <si>
    <t>MXMES</t>
  </si>
  <si>
    <t>metro.mês</t>
  </si>
  <si>
    <t>NOV</t>
  </si>
  <si>
    <t>novelo</t>
  </si>
  <si>
    <t>PAC</t>
  </si>
  <si>
    <t>pacote</t>
  </si>
  <si>
    <t>PAR</t>
  </si>
  <si>
    <t>par</t>
  </si>
  <si>
    <t>PAS</t>
  </si>
  <si>
    <t>Passageiro</t>
  </si>
  <si>
    <t>PC</t>
  </si>
  <si>
    <t>peça</t>
  </si>
  <si>
    <t>PF</t>
  </si>
  <si>
    <t>ponto de função</t>
  </si>
  <si>
    <t>PG</t>
  </si>
  <si>
    <t>página</t>
  </si>
  <si>
    <t>POS</t>
  </si>
  <si>
    <t>posto</t>
  </si>
  <si>
    <t>POT</t>
  </si>
  <si>
    <t>pote</t>
  </si>
  <si>
    <t>PT</t>
  </si>
  <si>
    <t>ponto</t>
  </si>
  <si>
    <t>RD</t>
  </si>
  <si>
    <t>rodada</t>
  </si>
  <si>
    <t>REF</t>
  </si>
  <si>
    <t>refil</t>
  </si>
  <si>
    <t>RL</t>
  </si>
  <si>
    <t>rolo</t>
  </si>
  <si>
    <t>RLT</t>
  </si>
  <si>
    <t>rolete</t>
  </si>
  <si>
    <t>RM</t>
  </si>
  <si>
    <t>resma</t>
  </si>
  <si>
    <t>SC</t>
  </si>
  <si>
    <t>saco</t>
  </si>
  <si>
    <t>SCH</t>
  </si>
  <si>
    <t>sachê</t>
  </si>
  <si>
    <t>SECAO</t>
  </si>
  <si>
    <t>seção</t>
  </si>
  <si>
    <t>SEM</t>
  </si>
  <si>
    <t>semestre</t>
  </si>
  <si>
    <t>SEMAN</t>
  </si>
  <si>
    <t>semana</t>
  </si>
  <si>
    <t>SER</t>
  </si>
  <si>
    <t>seringa</t>
  </si>
  <si>
    <t>SUP</t>
  </si>
  <si>
    <t>supositorio</t>
  </si>
  <si>
    <t>T</t>
  </si>
  <si>
    <t>tonelada</t>
  </si>
  <si>
    <t>TB</t>
  </si>
  <si>
    <t>tubo</t>
  </si>
  <si>
    <t>TBT</t>
  </si>
  <si>
    <t>tubete</t>
  </si>
  <si>
    <t>TIRA</t>
  </si>
  <si>
    <t>tira</t>
  </si>
  <si>
    <t>TL</t>
  </si>
  <si>
    <t>talão</t>
  </si>
  <si>
    <t>TM</t>
  </si>
  <si>
    <t>tambor</t>
  </si>
  <si>
    <t>TO</t>
  </si>
  <si>
    <t>tonel</t>
  </si>
  <si>
    <t>TRN</t>
  </si>
  <si>
    <t>Turno</t>
  </si>
  <si>
    <t>TST</t>
  </si>
  <si>
    <t>teste</t>
  </si>
  <si>
    <t>TX</t>
  </si>
  <si>
    <t>taxa</t>
  </si>
  <si>
    <t>TXKM</t>
  </si>
  <si>
    <t>Tonelada.quilometro</t>
  </si>
  <si>
    <t>UN</t>
  </si>
  <si>
    <t>unidade</t>
  </si>
  <si>
    <t>UND</t>
  </si>
  <si>
    <t>UNMES</t>
  </si>
  <si>
    <t>unidade.mês</t>
  </si>
  <si>
    <t>UNXKM</t>
  </si>
  <si>
    <t>unidade por quilograma</t>
  </si>
  <si>
    <t>UST</t>
  </si>
  <si>
    <t>Unidade de Serviço Técnico</t>
  </si>
  <si>
    <t>VD</t>
  </si>
  <si>
    <t>vidro</t>
  </si>
  <si>
    <t>VG</t>
  </si>
  <si>
    <t>viagem</t>
  </si>
  <si>
    <t>DATA FORMAÇÃO</t>
  </si>
  <si>
    <t>A. DIAGRAMA DE CAIXA</t>
  </si>
  <si>
    <t>B. COEFICIENTE DE VARIAÇÃO</t>
  </si>
  <si>
    <r>
      <t xml:space="preserve">Para reduzir a heterogeneidade dos valores coletados na etapa de precificação (com intuito de se encontrar uma amostra que apresente valores mais próximos aos praticados no mercado) será utilizado como parâmetro o Coeficiente de Variação (CV). 
O Coeficiente de Variação é um método comumente utilizado para a determinação do grau de confiabilidade dos dados coletados. 
Quando o CV for </t>
    </r>
    <r>
      <rPr>
        <b/>
        <sz val="12"/>
        <rFont val="Calibri"/>
        <family val="2"/>
        <scheme val="minor"/>
      </rPr>
      <t>igual ou inferior a 25%</t>
    </r>
    <r>
      <rPr>
        <sz val="12"/>
        <rFont val="Calibri"/>
        <family val="2"/>
        <scheme val="minor"/>
      </rPr>
      <t xml:space="preserve">, o conjunto de dados será considerado </t>
    </r>
    <r>
      <rPr>
        <b/>
        <sz val="12"/>
        <rFont val="Calibri"/>
        <family val="2"/>
        <scheme val="minor"/>
      </rPr>
      <t>homogêneo</t>
    </r>
    <r>
      <rPr>
        <sz val="12"/>
        <rFont val="Calibri"/>
        <family val="2"/>
        <scheme val="minor"/>
      </rPr>
      <t xml:space="preserve">, e caso o CV seja </t>
    </r>
    <r>
      <rPr>
        <b/>
        <sz val="12"/>
        <rFont val="Calibri"/>
        <family val="2"/>
        <scheme val="minor"/>
      </rPr>
      <t>superior a 25%</t>
    </r>
    <r>
      <rPr>
        <sz val="12"/>
        <rFont val="Calibri"/>
        <family val="2"/>
        <scheme val="minor"/>
      </rPr>
      <t xml:space="preserve">, o conjunto de dados será considerado </t>
    </r>
    <r>
      <rPr>
        <b/>
        <sz val="12"/>
        <rFont val="Calibri"/>
        <family val="2"/>
        <scheme val="minor"/>
      </rPr>
      <t>heterogêneo</t>
    </r>
    <r>
      <rPr>
        <sz val="12"/>
        <rFont val="Calibri"/>
        <family val="2"/>
        <scheme val="minor"/>
      </rPr>
      <t xml:space="preserve">. Para o cálculo do Coeficiente de Variação, deve-se comparar o Desvio Padrão (DP) da amostra de preços pesquisada, em relação à Média desses preços: 
                   </t>
    </r>
    <r>
      <rPr>
        <b/>
        <sz val="12"/>
        <rFont val="Calibri"/>
        <family val="2"/>
        <scheme val="minor"/>
      </rPr>
      <t>Coeficiente de Variação (CV) = Desvio Padrão (DP) / Média</t>
    </r>
    <r>
      <rPr>
        <sz val="12"/>
        <rFont val="Calibri"/>
        <family val="2"/>
        <scheme val="minor"/>
      </rPr>
      <t xml:space="preserve">
</t>
    </r>
  </si>
  <si>
    <t>2.2. TRÊS  OU MENOS VALORES NA AMOSTRA</t>
  </si>
  <si>
    <r>
      <t xml:space="preserve">Para amostras contendo três preços ou menos não se aplicam métodos de expurgação de valores (saneamento), sendo aplicada a metodologia da </t>
    </r>
    <r>
      <rPr>
        <b/>
        <sz val="12"/>
        <color theme="1"/>
        <rFont val="Calibri"/>
        <family val="2"/>
        <scheme val="minor"/>
      </rPr>
      <t>média simples ou mediana</t>
    </r>
    <r>
      <rPr>
        <sz val="12"/>
        <color theme="1"/>
        <rFont val="Calibri"/>
        <family val="2"/>
        <scheme val="minor"/>
      </rPr>
      <t xml:space="preserve"> para obtenção do preço de referência para os casos em que a cesta de preços não seja composta apenas por orçamentos. Por essa metodologia o preço de referência será o valor médio de um conjunto de valores da amostra.</t>
    </r>
  </si>
  <si>
    <t xml:space="preserve">                             MENOR VALOR, MÉDIA SIMPLES, MEDIANA, MÉDIA SANEADA PONDERADA, MÉDIA PONDERADA DO QUARTIL, MEDIANA DO QUARTIL</t>
  </si>
  <si>
    <t>A. MENOR VALOR</t>
  </si>
  <si>
    <t>Por essa metodologia, o preço de referência será definido pelo menor valor da amostra. A metodologia do menor preço será utilizada nos casos em que a cesta de preços original for composta apenas por orçamentos.</t>
  </si>
  <si>
    <t>B. MÉDIA SIMPLES</t>
  </si>
  <si>
    <t>E. MEDIANA DO QUARTIL</t>
  </si>
  <si>
    <t xml:space="preserve">Após a aplicação dos tratamentos estatísticos, o preço de referência poderá ser resultado: do menor valor da amostra, média simples, mediana, média saneada ponderada, média do quartil ou mediana do quartil. Excepcionalmente, será admitido preço estimado com base em outro parâmetro, desde que devidamente justificado.
 Essas são as ferramentas utilizadas para que o objetivo de realizar uma estimativa de preços mais condizente com os preços praticados no mercado seja alcançado no âmbito do Poder Executivo Municipal.
</t>
  </si>
  <si>
    <t xml:space="preserve">O preço de referência será a mediana resultante da amostra após eliminação dos valores discrepantes. A mediana do quartil será adotada como preço de referência quando o tratamento estatístico resultar em uma amostra contendo menos de três preços e/ou não homogênea. </t>
  </si>
  <si>
    <t>Por essa metodologia o preço de referência será o valor médio resultante da amostra após eliminação dos valores discrepantes. A média do quartil será utilizada como preço de referência quando a amostra inicial tiver CV menor ou igual à 25%, dispensando a aplicação de outro tratamento estatístico.</t>
  </si>
  <si>
    <t>Por essa metodologia, o preço de referência será o valor médio saneado de um conjunto de valores da amostra. A média saneada será preço de referência quando, após o saneamento, a mostra resultante tenha CV menor ou igual a 25% e com, no mínimo, três preços.</t>
  </si>
  <si>
    <t xml:space="preserve">D. MÉDIA SANEADA </t>
  </si>
  <si>
    <t>E. MÉDIA DO QUARTIL</t>
  </si>
  <si>
    <t xml:space="preserve">No intuito de reduzir o possível impacto no preço de referência ocasionado por uma cesta de preços composta por preços não provenientes contratações similares feitas pela Administração Pública (sítios eletrônicos, cotações, etc), será adotada a ponderação nos valores obtidos na amostra. 
Por esse método, os valores coletados serão ponderados de acordo com a fonte que originou o preço. É atribuído peso 2 (dois) para os preços oriundos de contratação pública, e  para os demais, atribuído peso 1 (um).
</t>
  </si>
  <si>
    <t>Internet</t>
  </si>
  <si>
    <t>COEF. VAR.</t>
  </si>
  <si>
    <t>OBSERVAÇÕES</t>
  </si>
  <si>
    <t>PREFEITURA MUNICIPAL DE PORTO ALEGRE</t>
  </si>
  <si>
    <t xml:space="preserve">A presente formação de preços está balizada na Instrução Normativa nº 73/2020 e 65/2021 - SEGES/ME. Para a definição do preço de referência foram coletados valores para compor uma cesta com diversificadas fontes. Posteriormente, foi aplicado tratamento estatístico a esses valores objetivando eliminar eventuais discrepâncias e assim aproximar o valor estimado ao efetivo valor de mercado no qual este Município está inserido. </t>
  </si>
  <si>
    <t>Percentual</t>
  </si>
  <si>
    <t>Categoria</t>
  </si>
  <si>
    <t>CURVA</t>
  </si>
  <si>
    <t>Valor  Total</t>
  </si>
  <si>
    <t>A</t>
  </si>
  <si>
    <t>B</t>
  </si>
  <si>
    <t>C</t>
  </si>
  <si>
    <t>LOTE</t>
  </si>
  <si>
    <t>Nº</t>
  </si>
  <si>
    <t>lote</t>
  </si>
  <si>
    <t>item</t>
  </si>
  <si>
    <t>% sobre total</t>
  </si>
  <si>
    <t>% acumulada</t>
  </si>
  <si>
    <t>Lote</t>
  </si>
  <si>
    <t>SECRETARIA DE PLANEJAMENTO E ASSUNTOS ESTRATÉGICOS</t>
  </si>
  <si>
    <t>SECRETARIA DE ADMINISTRAÇÃO E PATRIMÔNIO</t>
  </si>
  <si>
    <t>SECRETARIA DA TRANSPARÊNCIA E CONTROLADORIA</t>
  </si>
  <si>
    <t>SECRETARIA DE GOVERNANÇA LOCAL E COORDENAÇÃO POLÍTICA</t>
  </si>
  <si>
    <t>SECRETARIA DA FAZENDA</t>
  </si>
  <si>
    <t>SECRETARIA DE PARCERIAS</t>
  </si>
  <si>
    <t>PROCURADORIA-GERAL DO MUNICÍPIO</t>
  </si>
  <si>
    <t>SECRETARIA DE SERVIÇOS URBANOS</t>
  </si>
  <si>
    <t>SECRETARIA DE OBRAS E INFRAESTRUTURA</t>
  </si>
  <si>
    <t>SECRETARIA DE MOBILIDADE URBANA</t>
  </si>
  <si>
    <t>SECRETARIA DE DESENVOLVIMENTO ECONÔMICO E TURISMO</t>
  </si>
  <si>
    <t>SECRETARIA DE MEIO AMBIENTE, URBANISMO E SUSTENTABILIDADE</t>
  </si>
  <si>
    <t>SECRETARIA DA CULTURA</t>
  </si>
  <si>
    <t>SECRETARIA DE SAÚDE</t>
  </si>
  <si>
    <t>SECRETARIA DE SEGURANÇA</t>
  </si>
  <si>
    <t>SECRETARIA DE EDUCAÇÃO</t>
  </si>
  <si>
    <t>SECRETARIA DE DESENVOLVIMENTO SOCIAL</t>
  </si>
  <si>
    <t>SECRETARIA DE ESPORTE, LAZER E JUVENTUDE</t>
  </si>
  <si>
    <t>SECRETARIA DE HABITAÇÃO E REGULARIZAÇÃO FUNDIÁRIA</t>
  </si>
  <si>
    <t>SECRETARIA EXTRAORDINÁRIA DE ENFRENTAMENTO AO CORONAVÍRUS</t>
  </si>
  <si>
    <t>SECRETARIA EXTRAORDINÁRIA DOS 250 ANOS</t>
  </si>
  <si>
    <t>CARRIS</t>
  </si>
  <si>
    <t>DMAE</t>
  </si>
  <si>
    <t>DEMHAB</t>
  </si>
  <si>
    <t>DMLU</t>
  </si>
  <si>
    <t>DEFESA CIVIL</t>
  </si>
  <si>
    <t>EPTC</t>
  </si>
  <si>
    <t>FASC</t>
  </si>
  <si>
    <t>PREVIMPA</t>
  </si>
  <si>
    <t>PROCEMPA</t>
  </si>
  <si>
    <t>PROCON</t>
  </si>
  <si>
    <t>LICITAÇÃO</t>
  </si>
  <si>
    <t>UNIDADE/SETOR</t>
  </si>
  <si>
    <t>Nº PROCESSO</t>
  </si>
  <si>
    <t>VALIDADE</t>
  </si>
  <si>
    <t>DESCRIÇÃO DO OBJETO</t>
  </si>
  <si>
    <t>IDENTIFICAÇÃO DA FORMAÇÃO DE PREÇOS</t>
  </si>
  <si>
    <t>IDENTIFICAÇÃO DO PROCESSO LICITATÓRIO</t>
  </si>
  <si>
    <t>ORGÃO DEMANDANTE</t>
  </si>
  <si>
    <t>GABINETE DO PREFEITO</t>
  </si>
  <si>
    <t>PREÇO 1</t>
  </si>
  <si>
    <t>PREÇO 2</t>
  </si>
  <si>
    <t>PREÇO 3</t>
  </si>
  <si>
    <t>PREÇO 4</t>
  </si>
  <si>
    <t>PREÇO 5</t>
  </si>
  <si>
    <t>PREÇO 6</t>
  </si>
  <si>
    <t>PREÇO 7</t>
  </si>
  <si>
    <t>PREÇO 8</t>
  </si>
  <si>
    <t>PREÇO 9</t>
  </si>
  <si>
    <t>PREÇO 10</t>
  </si>
  <si>
    <t>PREÇO 11</t>
  </si>
  <si>
    <t>PREÇO 12</t>
  </si>
  <si>
    <t>PREÇO 13</t>
  </si>
  <si>
    <t>PREÇO 14</t>
  </si>
  <si>
    <t>PREÇO 15</t>
  </si>
  <si>
    <t>PREÇO 16</t>
  </si>
  <si>
    <t>PREÇO 17</t>
  </si>
  <si>
    <t>PREÇO 18</t>
  </si>
  <si>
    <t>PREÇO 19</t>
  </si>
  <si>
    <t>PREÇO 20</t>
  </si>
  <si>
    <t>Outro</t>
  </si>
  <si>
    <t>Sítio especializado</t>
  </si>
  <si>
    <t>TOTAL ESTIMADO</t>
  </si>
  <si>
    <t>MATRÍCULA</t>
  </si>
  <si>
    <t>RESPONSÁVEL</t>
  </si>
  <si>
    <t>% Item</t>
  </si>
  <si>
    <t>Mês 1</t>
  </si>
  <si>
    <t>Código</t>
  </si>
  <si>
    <t>Especificação do Objeto</t>
  </si>
  <si>
    <t>Total Item (R$)</t>
  </si>
  <si>
    <t>CRONOGRAMA FÍSICO-FINANCEIRO ESTIMADO</t>
  </si>
  <si>
    <t>MÉDIA HARMÔNICA</t>
  </si>
  <si>
    <t>MÉDIA</t>
  </si>
  <si>
    <t>MEDIANA</t>
  </si>
  <si>
    <t>MEDIANA SANEADA</t>
  </si>
  <si>
    <t>CONSIDERADO</t>
  </si>
  <si>
    <r>
      <t xml:space="preserve">Visando identificar e eliminar os valores discrepantes (inexequíveis, inconsistentes e excessivamente elevados) será utilizado o Diagrama de Caixa. Para tanto, serão calculados o maior e menor valor do conjunto de dados (limites superior e inferior) que não sejam outliers.  
Esses limites são definidos com base na amplitude interquartil (AIQ) - diferença entre o terceiro e o primeiro quartil (AIQ= Q3 – Q1).
São considerados discrepantes os valores fora dos limites inferior e superior. 
                                      </t>
    </r>
    <r>
      <rPr>
        <b/>
        <sz val="12"/>
        <rFont val="Calibri"/>
        <family val="2"/>
        <scheme val="minor"/>
      </rPr>
      <t>Limite Inferior (LI) = Q1 – AIQ
                                      Limite Superior (LS) = Q3 + AIQ</t>
    </r>
  </si>
  <si>
    <t>Mês 2</t>
  </si>
  <si>
    <t>Mês 3</t>
  </si>
  <si>
    <t>Mês 4</t>
  </si>
  <si>
    <t>Mês 5</t>
  </si>
  <si>
    <t>Mês 6</t>
  </si>
  <si>
    <t>Mês 7</t>
  </si>
  <si>
    <t>Mês 8</t>
  </si>
  <si>
    <t>Mês 9</t>
  </si>
  <si>
    <t>Mês 10</t>
  </si>
  <si>
    <t>Mês 11</t>
  </si>
  <si>
    <t>Mês 12</t>
  </si>
  <si>
    <t>P D CAIXAS</t>
  </si>
  <si>
    <t>D CAIXAS</t>
  </si>
  <si>
    <t>Orçamento</t>
  </si>
  <si>
    <t>NF-e</t>
  </si>
  <si>
    <r>
      <t xml:space="preserve">Preencher no mínimo </t>
    </r>
    <r>
      <rPr>
        <sz val="11"/>
        <color indexed="8"/>
        <rFont val="Calibri"/>
        <family val="2"/>
      </rPr>
      <t>três preços oriundos de pelo menos duas fontes distintas. 
O preço estimado retornado será o menor valor entre média harmônica e mediana da cesta para o caso de somento preços de orçamento, devendo justificar.</t>
    </r>
  </si>
  <si>
    <r>
      <rPr>
        <sz val="11"/>
        <color rgb="FFFF0000"/>
        <rFont val="Calibri"/>
        <family val="2"/>
        <scheme val="minor"/>
      </rPr>
      <t>Destacar campos de preenchimento</t>
    </r>
    <r>
      <rPr>
        <sz val="11"/>
        <color indexed="8"/>
        <rFont val="Calibri"/>
        <family val="2"/>
        <scheme val="minor"/>
      </rPr>
      <t xml:space="preserve"> </t>
    </r>
    <r>
      <rPr>
        <b/>
        <sz val="11"/>
        <color rgb="FFFF0000"/>
        <rFont val="Calibri"/>
        <family val="2"/>
        <scheme val="minor"/>
      </rPr>
      <t>MÍNIMO</t>
    </r>
  </si>
  <si>
    <t>PARÂMETRO</t>
  </si>
  <si>
    <t>FONTE/LINK</t>
  </si>
  <si>
    <t>Utilizados preços referenciais do Item X</t>
  </si>
  <si>
    <t>Gabinete da Causa Animal</t>
  </si>
  <si>
    <t>24.0.000079263-9</t>
  </si>
  <si>
    <t>Gabinete da Causa - GP</t>
  </si>
  <si>
    <t>Patricia de Oliveira Martins</t>
  </si>
  <si>
    <t>Diária</t>
  </si>
  <si>
    <t>Albergagem de caninos e felinos com alimentação, água e devidos cuidados.</t>
  </si>
  <si>
    <t>Doc SEI 29425901</t>
  </si>
  <si>
    <t>Doc SEI 29425734</t>
  </si>
  <si>
    <t>Doc SEI 29542563 e 29542595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</si>
</sst>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quot;R$&quot;\ * #,##0.0000_-;\-&quot;R$&quot;\ * #,##0.0000_-;_-&quot;R$&quot;\ * &quot;-&quot;??_-;_-@_-"/>
    <numFmt numFmtId="166" formatCode="0.0000"/>
    <numFmt numFmtId="167" formatCode="#,##0.00_ ;\-#,##0.00\ "/>
    <numFmt numFmtId="168" formatCode="#,##0.0000_ ;\-#,##0.0000\ "/>
    <numFmt numFmtId="169" formatCode="_-&quot;R$&quot;\ * #,##0.0000_-;\-&quot;R$&quot;\ * #,##0.0000_-;_-&quot;R$&quot;\ * &quot;-&quot;????_-;_-@_-"/>
    <numFmt numFmtId="170" formatCode="#,##0.0000"/>
    <numFmt numFmtId="171" formatCode="0.0%"/>
  </numFmts>
  <fonts count="50" x14ac:knownFonts="1">
    <font>
      <sz val="11"/>
      <color theme="1"/>
      <name val="Calibri"/>
      <family val="2"/>
      <scheme val="minor"/>
    </font>
    <font>
      <sz val="11"/>
      <color indexed="8"/>
      <name val="Calibri"/>
      <family val="2"/>
    </font>
    <font>
      <sz val="10"/>
      <color indexed="8"/>
      <name val="Arial"/>
      <family val="2"/>
    </font>
    <font>
      <sz val="10"/>
      <name val="Arial"/>
      <family val="2"/>
    </font>
    <font>
      <b/>
      <sz val="11"/>
      <color indexed="8"/>
      <name val="Calibri"/>
      <family val="2"/>
    </font>
    <font>
      <sz val="11"/>
      <color theme="1"/>
      <name val="Calibri"/>
      <family val="2"/>
      <scheme val="minor"/>
    </font>
    <font>
      <b/>
      <sz val="11"/>
      <color theme="0"/>
      <name val="Calibri"/>
      <family val="2"/>
      <scheme val="minor"/>
    </font>
    <font>
      <sz val="11"/>
      <color theme="0"/>
      <name val="Calibri"/>
      <family val="2"/>
      <scheme val="minor"/>
    </font>
    <font>
      <b/>
      <sz val="11"/>
      <color theme="3"/>
      <name val="Calibri"/>
      <family val="2"/>
      <scheme val="minor"/>
    </font>
    <font>
      <b/>
      <sz val="11"/>
      <color theme="1"/>
      <name val="Calibri"/>
      <family val="2"/>
      <scheme val="minor"/>
    </font>
    <font>
      <sz val="11"/>
      <color indexed="8"/>
      <name val="Calibri"/>
      <family val="2"/>
      <scheme val="minor"/>
    </font>
    <font>
      <b/>
      <u/>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4"/>
      <color theme="0"/>
      <name val="Calibri"/>
      <family val="2"/>
      <scheme val="minor"/>
    </font>
    <font>
      <sz val="11"/>
      <color theme="1"/>
      <name val="Arial"/>
      <family val="2"/>
    </font>
    <font>
      <sz val="12"/>
      <color theme="1"/>
      <name val="Calibri"/>
      <family val="2"/>
      <scheme val="minor"/>
    </font>
    <font>
      <b/>
      <sz val="12"/>
      <color theme="0"/>
      <name val="Calibri"/>
      <family val="2"/>
      <scheme val="minor"/>
    </font>
    <font>
      <sz val="12"/>
      <name val="Calibri"/>
      <family val="2"/>
      <scheme val="minor"/>
    </font>
    <font>
      <b/>
      <sz val="12"/>
      <name val="Calibri"/>
      <family val="2"/>
      <scheme val="minor"/>
    </font>
    <font>
      <u/>
      <sz val="11"/>
      <color theme="10"/>
      <name val="Calibri"/>
      <family val="2"/>
      <scheme val="minor"/>
    </font>
    <font>
      <b/>
      <sz val="12"/>
      <color indexed="8"/>
      <name val="Calibri"/>
      <family val="2"/>
      <scheme val="minor"/>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u/>
      <sz val="11"/>
      <color theme="0"/>
      <name val="Calibri"/>
      <family val="2"/>
      <scheme val="minor"/>
    </font>
    <font>
      <b/>
      <sz val="12"/>
      <color theme="1"/>
      <name val="Calibri"/>
      <family val="2"/>
      <scheme val="minor"/>
    </font>
    <font>
      <sz val="11"/>
      <color theme="1"/>
      <name val="Calibri"/>
      <family val="2"/>
    </font>
    <font>
      <b/>
      <sz val="20"/>
      <color theme="1"/>
      <name val="Calibri"/>
      <family val="2"/>
    </font>
    <font>
      <b/>
      <sz val="16"/>
      <color theme="1"/>
      <name val="Calibri"/>
      <family val="2"/>
    </font>
    <font>
      <u/>
      <sz val="11"/>
      <color theme="10"/>
      <name val="Arial"/>
      <family val="2"/>
    </font>
    <font>
      <b/>
      <sz val="10"/>
      <color theme="1"/>
      <name val="Arial"/>
      <family val="2"/>
    </font>
    <font>
      <sz val="8"/>
      <name val="Calibri"/>
      <family val="2"/>
      <scheme val="minor"/>
    </font>
    <font>
      <b/>
      <sz val="11"/>
      <color rgb="FFFF0000"/>
      <name val="Calibri"/>
      <family val="2"/>
      <scheme val="minor"/>
    </font>
    <font>
      <sz val="11"/>
      <color rgb="FFFF0000"/>
      <name val="Calibri"/>
      <family val="2"/>
      <scheme val="minor"/>
    </font>
    <font>
      <b/>
      <sz val="14"/>
      <color theme="1"/>
      <name val="Calibri"/>
      <family val="2"/>
    </font>
    <font>
      <sz val="10"/>
      <color theme="0"/>
      <name val="Arial"/>
      <family val="2"/>
    </font>
  </fonts>
  <fills count="36">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4"/>
      </patternFill>
    </fill>
    <fill>
      <patternFill patternType="solid">
        <fgColor theme="0" tint="-4.9989318521683403E-2"/>
        <bgColor indexed="64"/>
      </patternFill>
    </fill>
    <fill>
      <patternFill patternType="solid">
        <fgColor rgb="FF336699"/>
        <bgColor indexed="64"/>
      </patternFill>
    </fill>
    <fill>
      <patternFill patternType="solid">
        <fgColor theme="0" tint="-0.14999847407452621"/>
        <bgColor indexed="64"/>
      </patternFill>
    </fill>
    <fill>
      <patternFill patternType="solid">
        <fgColor theme="4"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0"/>
      </patternFill>
    </fill>
    <fill>
      <patternFill patternType="solid">
        <fgColor rgb="FFFFFFFF"/>
        <bgColor rgb="FFFFFFFF"/>
      </patternFill>
    </fill>
    <fill>
      <patternFill patternType="solid">
        <fgColor theme="4" tint="0.79998168889431442"/>
        <bgColor indexed="64"/>
      </patternFill>
    </fill>
    <fill>
      <patternFill patternType="solid">
        <fgColor theme="4" tint="-0.249977111117893"/>
        <bgColor rgb="FF00B050"/>
      </patternFill>
    </fill>
    <fill>
      <patternFill patternType="solid">
        <fgColor theme="4" tint="0.39997558519241921"/>
        <bgColor rgb="FFFFC000"/>
      </patternFill>
    </fill>
  </fills>
  <borders count="48">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style="thin">
        <color theme="0"/>
      </bottom>
      <diagonal/>
    </border>
    <border>
      <left/>
      <right style="thin">
        <color theme="0"/>
      </right>
      <top/>
      <bottom/>
      <diagonal/>
    </border>
    <border>
      <left style="thin">
        <color theme="0"/>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101">
    <xf numFmtId="0" fontId="0" fillId="0" borderId="0"/>
    <xf numFmtId="0" fontId="5" fillId="2" borderId="0" applyNumberFormat="0" applyBorder="0" applyAlignment="0" applyProtection="0"/>
    <xf numFmtId="0" fontId="5" fillId="3" borderId="0" applyNumberFormat="0" applyBorder="0" applyAlignment="0" applyProtection="0"/>
    <xf numFmtId="0" fontId="7" fillId="4" borderId="0" applyNumberFormat="0" applyBorder="0" applyAlignment="0" applyProtection="0"/>
    <xf numFmtId="44" fontId="5" fillId="0" borderId="0" applyFont="0" applyFill="0" applyBorder="0" applyAlignment="0" applyProtection="0"/>
    <xf numFmtId="44" fontId="3" fillId="0" borderId="0" applyFill="0" applyBorder="0" applyAlignment="0" applyProtection="0"/>
    <xf numFmtId="0" fontId="1" fillId="0" borderId="0"/>
    <xf numFmtId="0" fontId="2" fillId="0" borderId="0"/>
    <xf numFmtId="9" fontId="5" fillId="0" borderId="0" applyFont="0" applyFill="0" applyBorder="0" applyAlignment="0" applyProtection="0"/>
    <xf numFmtId="43" fontId="3" fillId="0" borderId="0" applyFill="0" applyBorder="0" applyAlignment="0" applyProtection="0"/>
    <xf numFmtId="0" fontId="5" fillId="8" borderId="0" applyNumberFormat="0" applyBorder="0" applyAlignment="0" applyProtection="0"/>
    <xf numFmtId="0" fontId="21" fillId="0" borderId="0" applyNumberFormat="0" applyFill="0" applyBorder="0" applyAlignment="0" applyProtection="0"/>
    <xf numFmtId="0" fontId="3" fillId="0" borderId="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7" borderId="0" applyNumberFormat="0" applyBorder="0" applyAlignment="0" applyProtection="0"/>
    <xf numFmtId="0" fontId="33" fillId="10" borderId="0" applyNumberFormat="0" applyBorder="0" applyAlignment="0" applyProtection="0"/>
    <xf numFmtId="0" fontId="29" fillId="11" borderId="0" applyNumberFormat="0" applyBorder="0" applyAlignment="0" applyProtection="0"/>
    <xf numFmtId="0" fontId="30" fillId="15" borderId="21" applyNumberFormat="0" applyAlignment="0" applyProtection="0"/>
    <xf numFmtId="0" fontId="30" fillId="15" borderId="21" applyNumberFormat="0" applyAlignment="0" applyProtection="0"/>
    <xf numFmtId="0" fontId="31" fillId="28" borderId="22" applyNumberFormat="0" applyAlignment="0" applyProtection="0"/>
    <xf numFmtId="0" fontId="23" fillId="0" borderId="23" applyNumberFormat="0" applyFill="0" applyAlignment="0" applyProtection="0"/>
    <xf numFmtId="0" fontId="31" fillId="28" borderId="22" applyNumberFormat="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7" borderId="0" applyNumberFormat="0" applyBorder="0" applyAlignment="0" applyProtection="0"/>
    <xf numFmtId="0" fontId="32" fillId="15" borderId="21" applyNumberFormat="0" applyAlignment="0" applyProtection="0"/>
    <xf numFmtId="0" fontId="37" fillId="0" borderId="0" applyNumberFormat="0" applyFill="0" applyBorder="0" applyAlignment="0" applyProtection="0"/>
    <xf numFmtId="0" fontId="29" fillId="11" borderId="0" applyNumberFormat="0" applyBorder="0" applyAlignment="0" applyProtection="0"/>
    <xf numFmtId="0" fontId="25" fillId="0" borderId="24" applyNumberFormat="0" applyFill="0" applyAlignment="0" applyProtection="0"/>
    <xf numFmtId="0" fontId="26" fillId="0" borderId="25" applyNumberFormat="0" applyFill="0" applyAlignment="0" applyProtection="0"/>
    <xf numFmtId="0" fontId="27" fillId="0" borderId="26" applyNumberFormat="0" applyFill="0" applyAlignment="0" applyProtection="0"/>
    <xf numFmtId="0" fontId="27" fillId="0" borderId="0" applyNumberFormat="0" applyFill="0" applyBorder="0" applyAlignment="0" applyProtection="0"/>
    <xf numFmtId="0" fontId="32" fillId="14" borderId="21" applyNumberFormat="0" applyAlignment="0" applyProtection="0"/>
    <xf numFmtId="0" fontId="23" fillId="0" borderId="23" applyNumberFormat="0" applyFill="0" applyAlignment="0" applyProtection="0"/>
    <xf numFmtId="0" fontId="34" fillId="29" borderId="0" applyNumberFormat="0" applyBorder="0" applyAlignment="0" applyProtection="0"/>
    <xf numFmtId="0" fontId="3" fillId="0" borderId="0"/>
    <xf numFmtId="0" fontId="3" fillId="30" borderId="27" applyNumberFormat="0" applyFont="0" applyAlignment="0" applyProtection="0"/>
    <xf numFmtId="0" fontId="1" fillId="30" borderId="27" applyNumberFormat="0" applyFont="0" applyAlignment="0" applyProtection="0"/>
    <xf numFmtId="0" fontId="35" fillId="15" borderId="28" applyNumberFormat="0" applyAlignment="0" applyProtection="0"/>
    <xf numFmtId="0" fontId="35" fillId="15" borderId="28"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24" applyNumberFormat="0" applyFill="0" applyAlignment="0" applyProtection="0"/>
    <xf numFmtId="0" fontId="26" fillId="0" borderId="25" applyNumberFormat="0" applyFill="0" applyAlignment="0" applyProtection="0"/>
    <xf numFmtId="0" fontId="27" fillId="0" borderId="26" applyNumberFormat="0" applyFill="0" applyAlignment="0" applyProtection="0"/>
    <xf numFmtId="0" fontId="27" fillId="0" borderId="0" applyNumberFormat="0" applyFill="0" applyBorder="0" applyAlignment="0" applyProtection="0"/>
    <xf numFmtId="0" fontId="4" fillId="0" borderId="29" applyNumberFormat="0" applyFill="0" applyAlignment="0" applyProtection="0"/>
    <xf numFmtId="0" fontId="36" fillId="0" borderId="0" applyNumberFormat="0" applyFill="0" applyBorder="0" applyAlignment="0" applyProtection="0"/>
    <xf numFmtId="0" fontId="16"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43" fillId="0" borderId="0" applyNumberForma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44" fontId="5" fillId="0" borderId="0" applyFont="0" applyFill="0" applyBorder="0" applyAlignment="0" applyProtection="0"/>
    <xf numFmtId="44" fontId="3" fillId="0" borderId="0" applyFill="0" applyBorder="0" applyAlignment="0" applyProtection="0"/>
    <xf numFmtId="43" fontId="3" fillId="0" borderId="0" applyFill="0" applyBorder="0" applyAlignment="0" applyProtection="0"/>
    <xf numFmtId="44" fontId="5" fillId="0" borderId="0" applyFont="0" applyFill="0" applyBorder="0" applyAlignment="0" applyProtection="0"/>
    <xf numFmtId="43" fontId="5" fillId="0" borderId="0" applyFont="0" applyFill="0" applyBorder="0" applyAlignment="0" applyProtection="0"/>
  </cellStyleXfs>
  <cellXfs count="283">
    <xf numFmtId="0" fontId="0" fillId="0" borderId="0" xfId="0"/>
    <xf numFmtId="0" fontId="6" fillId="6" borderId="1" xfId="6" applyFont="1" applyFill="1" applyBorder="1" applyAlignment="1">
      <alignment horizontal="center" vertical="center"/>
    </xf>
    <xf numFmtId="0" fontId="2" fillId="0" borderId="0" xfId="7"/>
    <xf numFmtId="0" fontId="10" fillId="0" borderId="0" xfId="6" applyFont="1" applyAlignment="1" applyProtection="1">
      <alignment vertical="center"/>
      <protection locked="0"/>
    </xf>
    <xf numFmtId="0" fontId="10" fillId="0" borderId="0" xfId="6" applyFont="1" applyProtection="1">
      <protection locked="0"/>
    </xf>
    <xf numFmtId="0" fontId="10" fillId="0" borderId="0" xfId="6" applyFont="1" applyAlignment="1" applyProtection="1">
      <alignment horizontal="center" vertical="center"/>
      <protection locked="0"/>
    </xf>
    <xf numFmtId="0" fontId="5" fillId="5" borderId="1" xfId="2" applyFill="1" applyBorder="1" applyAlignment="1" applyProtection="1">
      <alignment horizontal="center" vertical="center"/>
      <protection locked="0"/>
    </xf>
    <xf numFmtId="1" fontId="10" fillId="5" borderId="1" xfId="8" applyNumberFormat="1" applyFont="1" applyFill="1" applyBorder="1" applyAlignment="1" applyProtection="1">
      <alignment horizontal="center" vertical="center"/>
      <protection locked="0"/>
    </xf>
    <xf numFmtId="0" fontId="7" fillId="4" borderId="18" xfId="3" applyBorder="1"/>
    <xf numFmtId="0" fontId="5" fillId="8" borderId="18" xfId="10" applyBorder="1"/>
    <xf numFmtId="0" fontId="7" fillId="4" borderId="20" xfId="3" applyBorder="1"/>
    <xf numFmtId="0" fontId="5" fillId="8" borderId="20" xfId="10" applyBorder="1"/>
    <xf numFmtId="17" fontId="7" fillId="4" borderId="18" xfId="3" applyNumberFormat="1" applyBorder="1"/>
    <xf numFmtId="17" fontId="5" fillId="8" borderId="18" xfId="10" applyNumberFormat="1" applyBorder="1"/>
    <xf numFmtId="0" fontId="5" fillId="8" borderId="19" xfId="10" applyBorder="1"/>
    <xf numFmtId="0" fontId="7" fillId="4" borderId="19" xfId="3" applyBorder="1"/>
    <xf numFmtId="166" fontId="7" fillId="4" borderId="20" xfId="3" applyNumberFormat="1" applyBorder="1"/>
    <xf numFmtId="166" fontId="5" fillId="8" borderId="20" xfId="10" applyNumberFormat="1" applyBorder="1"/>
    <xf numFmtId="166" fontId="7" fillId="4" borderId="20" xfId="3" applyNumberFormat="1" applyBorder="1" applyAlignment="1"/>
    <xf numFmtId="0" fontId="0" fillId="0" borderId="0" xfId="0" applyProtection="1">
      <protection locked="0"/>
    </xf>
    <xf numFmtId="0" fontId="0" fillId="8" borderId="18" xfId="10" applyFont="1" applyBorder="1"/>
    <xf numFmtId="0" fontId="7" fillId="0" borderId="0" xfId="6" applyFont="1" applyAlignment="1">
      <alignment vertical="center"/>
    </xf>
    <xf numFmtId="0" fontId="10" fillId="0" borderId="0" xfId="6" applyFont="1" applyAlignment="1">
      <alignment vertical="center"/>
    </xf>
    <xf numFmtId="0" fontId="7" fillId="6" borderId="0" xfId="6" applyFont="1" applyFill="1" applyAlignment="1">
      <alignment horizontal="center" vertical="center"/>
    </xf>
    <xf numFmtId="0" fontId="6" fillId="6" borderId="0" xfId="6" applyFont="1" applyFill="1" applyAlignment="1">
      <alignment horizontal="center" vertical="center" wrapText="1"/>
    </xf>
    <xf numFmtId="0" fontId="7" fillId="0" borderId="0" xfId="6" applyFont="1" applyAlignment="1">
      <alignment horizontal="center" vertical="center"/>
    </xf>
    <xf numFmtId="0" fontId="6" fillId="0" borderId="0" xfId="6" applyFont="1" applyAlignment="1">
      <alignment horizontal="center" vertical="center" wrapText="1"/>
    </xf>
    <xf numFmtId="0" fontId="6" fillId="6" borderId="1" xfId="1" applyFont="1" applyFill="1" applyBorder="1" applyAlignment="1" applyProtection="1">
      <alignment horizontal="center"/>
    </xf>
    <xf numFmtId="9" fontId="6" fillId="6" borderId="1" xfId="8" applyFont="1" applyFill="1" applyBorder="1" applyAlignment="1" applyProtection="1">
      <alignment horizontal="center" vertical="center"/>
    </xf>
    <xf numFmtId="0" fontId="6" fillId="6" borderId="1" xfId="3" applyNumberFormat="1" applyFont="1" applyFill="1" applyBorder="1" applyAlignment="1" applyProtection="1">
      <alignment horizontal="left" vertical="center"/>
    </xf>
    <xf numFmtId="165" fontId="10" fillId="5" borderId="1" xfId="8" applyNumberFormat="1" applyFont="1" applyFill="1" applyBorder="1" applyAlignment="1" applyProtection="1">
      <alignment vertical="center"/>
    </xf>
    <xf numFmtId="0" fontId="16" fillId="0" borderId="0" xfId="0" applyFont="1"/>
    <xf numFmtId="0" fontId="16" fillId="0" borderId="0" xfId="0" applyFont="1" applyAlignment="1">
      <alignment vertical="center"/>
    </xf>
    <xf numFmtId="0" fontId="16" fillId="0" borderId="0" xfId="0" applyFont="1" applyAlignment="1">
      <alignment horizontal="center" vertical="center"/>
    </xf>
    <xf numFmtId="0" fontId="16" fillId="0" borderId="0" xfId="0" applyFont="1" applyAlignment="1">
      <alignment wrapText="1"/>
    </xf>
    <xf numFmtId="0" fontId="17" fillId="5" borderId="11" xfId="0" applyFont="1" applyFill="1" applyBorder="1" applyAlignment="1">
      <alignment horizontal="left" vertical="center" wrapText="1" indent="1"/>
    </xf>
    <xf numFmtId="0" fontId="17" fillId="5" borderId="8" xfId="0" applyFont="1" applyFill="1" applyBorder="1" applyAlignment="1">
      <alignment horizontal="left" vertical="center" wrapText="1" indent="1"/>
    </xf>
    <xf numFmtId="0" fontId="17" fillId="5" borderId="9" xfId="0" applyFont="1" applyFill="1" applyBorder="1" applyAlignment="1">
      <alignment horizontal="left" vertical="center" wrapText="1" indent="1"/>
    </xf>
    <xf numFmtId="0" fontId="17"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justify"/>
    </xf>
    <xf numFmtId="0" fontId="6" fillId="6" borderId="1" xfId="6" applyFont="1" applyFill="1" applyBorder="1" applyAlignment="1" applyProtection="1">
      <alignment horizontal="center" vertical="center"/>
      <protection locked="0"/>
    </xf>
    <xf numFmtId="0" fontId="9" fillId="0" borderId="0" xfId="0" applyFont="1"/>
    <xf numFmtId="3" fontId="0" fillId="0" borderId="0" xfId="0" applyNumberFormat="1" applyProtection="1">
      <protection locked="0"/>
    </xf>
    <xf numFmtId="0" fontId="0" fillId="0" borderId="0" xfId="0" applyAlignment="1">
      <alignment horizontal="center"/>
    </xf>
    <xf numFmtId="9" fontId="0" fillId="0" borderId="0" xfId="8" applyFont="1" applyAlignment="1" applyProtection="1">
      <alignment horizontal="center"/>
    </xf>
    <xf numFmtId="0" fontId="40" fillId="31" borderId="33" xfId="89" applyFont="1" applyFill="1" applyBorder="1"/>
    <xf numFmtId="0" fontId="40" fillId="31" borderId="34" xfId="89" applyFont="1" applyFill="1" applyBorder="1"/>
    <xf numFmtId="168" fontId="40" fillId="31" borderId="34" xfId="89" applyNumberFormat="1" applyFont="1" applyFill="1" applyBorder="1"/>
    <xf numFmtId="0" fontId="40" fillId="31" borderId="35" xfId="89" applyFont="1" applyFill="1" applyBorder="1"/>
    <xf numFmtId="0" fontId="9" fillId="0" borderId="0" xfId="0" applyFont="1" applyAlignment="1">
      <alignment horizontal="center"/>
    </xf>
    <xf numFmtId="3" fontId="9" fillId="0" borderId="0" xfId="0" applyNumberFormat="1" applyFont="1" applyAlignment="1">
      <alignment horizontal="center"/>
    </xf>
    <xf numFmtId="168" fontId="9" fillId="0" borderId="0" xfId="4" applyNumberFormat="1" applyFont="1" applyBorder="1" applyAlignment="1" applyProtection="1">
      <alignment horizontal="center"/>
    </xf>
    <xf numFmtId="167" fontId="9" fillId="0" borderId="0" xfId="4" applyNumberFormat="1" applyFont="1" applyBorder="1" applyAlignment="1" applyProtection="1">
      <alignment horizontal="center"/>
    </xf>
    <xf numFmtId="10" fontId="44" fillId="32" borderId="32" xfId="0" applyNumberFormat="1" applyFont="1" applyFill="1" applyBorder="1" applyAlignment="1">
      <alignment horizontal="center" vertical="center" wrapText="1"/>
    </xf>
    <xf numFmtId="3" fontId="0" fillId="0" borderId="0" xfId="0" applyNumberFormat="1" applyAlignment="1">
      <alignment horizontal="center"/>
    </xf>
    <xf numFmtId="168" fontId="0" fillId="0" borderId="0" xfId="4" applyNumberFormat="1" applyFont="1" applyBorder="1" applyAlignment="1" applyProtection="1">
      <alignment horizontal="center"/>
    </xf>
    <xf numFmtId="167" fontId="0" fillId="0" borderId="0" xfId="4" applyNumberFormat="1" applyFont="1" applyBorder="1" applyAlignment="1" applyProtection="1">
      <alignment horizontal="center"/>
    </xf>
    <xf numFmtId="0" fontId="0" fillId="0" borderId="0" xfId="0" applyAlignment="1">
      <alignment horizontal="center" vertical="center"/>
    </xf>
    <xf numFmtId="0" fontId="0" fillId="0" borderId="0" xfId="0" applyAlignment="1">
      <alignment horizontal="left" vertical="center"/>
    </xf>
    <xf numFmtId="3" fontId="0" fillId="0" borderId="0" xfId="0" applyNumberFormat="1" applyAlignment="1">
      <alignment horizontal="center" vertical="center"/>
    </xf>
    <xf numFmtId="170" fontId="0" fillId="0" borderId="0" xfId="4" applyNumberFormat="1" applyFont="1" applyBorder="1" applyAlignment="1" applyProtection="1">
      <alignment horizontal="center" vertical="center"/>
    </xf>
    <xf numFmtId="4" fontId="0" fillId="0" borderId="0" xfId="4" applyNumberFormat="1" applyFont="1" applyBorder="1" applyAlignment="1" applyProtection="1">
      <alignment horizontal="center" vertical="center"/>
    </xf>
    <xf numFmtId="170" fontId="40" fillId="31" borderId="0" xfId="4" applyNumberFormat="1" applyFont="1" applyFill="1" applyBorder="1" applyAlignment="1" applyProtection="1">
      <alignment horizontal="center" vertical="center"/>
      <protection locked="0"/>
    </xf>
    <xf numFmtId="0" fontId="10" fillId="0" borderId="0" xfId="6" applyFont="1" applyAlignment="1">
      <alignment horizontal="center" vertical="center"/>
    </xf>
    <xf numFmtId="0" fontId="11" fillId="0" borderId="0" xfId="6" applyFont="1" applyAlignment="1">
      <alignment horizontal="center" vertical="center"/>
    </xf>
    <xf numFmtId="0" fontId="0" fillId="0" borderId="0" xfId="0" applyProtection="1">
      <protection locked="0" hidden="1"/>
    </xf>
    <xf numFmtId="0" fontId="10" fillId="0" borderId="0" xfId="6" applyFont="1" applyAlignment="1" applyProtection="1">
      <alignment vertical="center"/>
      <protection hidden="1"/>
    </xf>
    <xf numFmtId="0" fontId="12" fillId="0" borderId="0" xfId="6" applyFont="1" applyAlignment="1" applyProtection="1">
      <alignment vertical="center"/>
      <protection hidden="1"/>
    </xf>
    <xf numFmtId="0" fontId="0" fillId="0" borderId="0" xfId="0" applyProtection="1">
      <protection hidden="1"/>
    </xf>
    <xf numFmtId="0" fontId="14" fillId="0" borderId="0" xfId="6" applyFont="1" applyAlignment="1" applyProtection="1">
      <alignment vertical="center"/>
      <protection hidden="1"/>
    </xf>
    <xf numFmtId="0" fontId="38" fillId="0" borderId="0" xfId="6" applyFont="1" applyAlignment="1" applyProtection="1">
      <alignment horizontal="center" vertical="center"/>
      <protection hidden="1"/>
    </xf>
    <xf numFmtId="0" fontId="6" fillId="0" borderId="0" xfId="6" applyFont="1" applyAlignment="1" applyProtection="1">
      <alignment vertical="center"/>
      <protection hidden="1"/>
    </xf>
    <xf numFmtId="0" fontId="7" fillId="0" borderId="0" xfId="0" applyFont="1" applyProtection="1">
      <protection hidden="1"/>
    </xf>
    <xf numFmtId="0" fontId="7" fillId="0" borderId="0" xfId="6" applyFont="1" applyAlignment="1" applyProtection="1">
      <alignment vertical="center"/>
      <protection hidden="1"/>
    </xf>
    <xf numFmtId="0" fontId="7" fillId="0" borderId="0" xfId="6" applyFont="1" applyProtection="1">
      <protection hidden="1"/>
    </xf>
    <xf numFmtId="0" fontId="12" fillId="0" borderId="16" xfId="6" applyFont="1" applyBorder="1" applyAlignment="1" applyProtection="1">
      <alignment vertical="center"/>
      <protection hidden="1"/>
    </xf>
    <xf numFmtId="0" fontId="0" fillId="0" borderId="0" xfId="0" applyAlignment="1" applyProtection="1">
      <alignment horizontal="left"/>
      <protection hidden="1"/>
    </xf>
    <xf numFmtId="4" fontId="40" fillId="31" borderId="0" xfId="4" applyNumberFormat="1" applyFont="1" applyFill="1" applyBorder="1" applyAlignment="1" applyProtection="1">
      <alignment horizontal="center" vertical="center"/>
      <protection locked="0"/>
    </xf>
    <xf numFmtId="4" fontId="0" fillId="0" borderId="0" xfId="4" applyNumberFormat="1"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3" fontId="0" fillId="0" borderId="0" xfId="0" applyNumberFormat="1" applyAlignment="1" applyProtection="1">
      <alignment horizontal="center" vertical="center"/>
      <protection locked="0"/>
    </xf>
    <xf numFmtId="170" fontId="0" fillId="0" borderId="0" xfId="4" applyNumberFormat="1" applyFont="1" applyBorder="1" applyAlignment="1" applyProtection="1">
      <alignment horizontal="center" vertical="center"/>
      <protection locked="0"/>
    </xf>
    <xf numFmtId="0" fontId="40" fillId="31" borderId="18" xfId="89" applyFont="1" applyFill="1" applyBorder="1" applyAlignment="1" applyProtection="1">
      <alignment horizontal="center" vertical="center"/>
      <protection locked="0"/>
    </xf>
    <xf numFmtId="0" fontId="40" fillId="31" borderId="0" xfId="89" applyFont="1" applyFill="1" applyAlignment="1" applyProtection="1">
      <alignment horizontal="center" vertical="center"/>
      <protection locked="0"/>
    </xf>
    <xf numFmtId="0" fontId="40" fillId="31" borderId="0" xfId="89" applyFont="1" applyFill="1" applyAlignment="1" applyProtection="1">
      <alignment horizontal="left" vertical="center"/>
      <protection locked="0"/>
    </xf>
    <xf numFmtId="3" fontId="40" fillId="31" borderId="0" xfId="89" applyNumberFormat="1" applyFont="1" applyFill="1" applyAlignment="1" applyProtection="1">
      <alignment horizontal="center" vertical="center"/>
      <protection locked="0"/>
    </xf>
    <xf numFmtId="4" fontId="40" fillId="31" borderId="20" xfId="4" applyNumberFormat="1" applyFont="1" applyFill="1" applyBorder="1" applyAlignment="1" applyProtection="1">
      <alignment horizontal="center" vertical="center"/>
      <protection locked="0"/>
    </xf>
    <xf numFmtId="10" fontId="40" fillId="31" borderId="34" xfId="8" applyNumberFormat="1" applyFont="1" applyFill="1" applyBorder="1" applyAlignment="1" applyProtection="1"/>
    <xf numFmtId="10" fontId="40" fillId="31" borderId="34" xfId="8" applyNumberFormat="1" applyFont="1" applyFill="1" applyBorder="1"/>
    <xf numFmtId="10" fontId="44" fillId="32" borderId="32" xfId="8" applyNumberFormat="1" applyFont="1" applyFill="1" applyBorder="1" applyAlignment="1" applyProtection="1">
      <alignment horizontal="center" vertical="center" wrapText="1"/>
    </xf>
    <xf numFmtId="10" fontId="44" fillId="32" borderId="32" xfId="8" applyNumberFormat="1" applyFont="1" applyFill="1" applyBorder="1" applyAlignment="1">
      <alignment horizontal="center" vertical="center" wrapText="1"/>
    </xf>
    <xf numFmtId="10" fontId="0" fillId="0" borderId="0" xfId="8" applyNumberFormat="1" applyFont="1" applyBorder="1" applyAlignment="1" applyProtection="1">
      <alignment horizontal="center"/>
    </xf>
    <xf numFmtId="0" fontId="0" fillId="8" borderId="19" xfId="10" applyFont="1" applyBorder="1"/>
    <xf numFmtId="0" fontId="0" fillId="0" borderId="31" xfId="0" applyBorder="1" applyProtection="1">
      <protection hidden="1"/>
    </xf>
    <xf numFmtId="0" fontId="12" fillId="0" borderId="31" xfId="6" applyFont="1" applyBorder="1" applyAlignment="1" applyProtection="1">
      <alignment horizontal="center" vertical="center"/>
      <protection hidden="1"/>
    </xf>
    <xf numFmtId="0" fontId="0" fillId="0" borderId="16" xfId="0" applyBorder="1"/>
    <xf numFmtId="0" fontId="10" fillId="0" borderId="16" xfId="6" applyFont="1" applyBorder="1" applyAlignment="1" applyProtection="1">
      <alignment vertical="center"/>
      <protection hidden="1"/>
    </xf>
    <xf numFmtId="165" fontId="9" fillId="5" borderId="1" xfId="2" applyNumberFormat="1" applyFont="1" applyFill="1" applyBorder="1" applyAlignment="1" applyProtection="1">
      <alignment horizontal="center" vertical="center"/>
      <protection locked="0"/>
    </xf>
    <xf numFmtId="0" fontId="10" fillId="0" borderId="0" xfId="6" applyFont="1" applyAlignment="1">
      <alignment horizontal="left" vertical="center"/>
    </xf>
    <xf numFmtId="0" fontId="0" fillId="0" borderId="0" xfId="0" applyAlignment="1">
      <alignment horizontal="left"/>
    </xf>
    <xf numFmtId="0" fontId="15" fillId="6" borderId="0" xfId="6" applyFont="1" applyFill="1" applyAlignment="1">
      <alignment horizontal="left" vertical="center"/>
    </xf>
    <xf numFmtId="14" fontId="11" fillId="0" borderId="0" xfId="6" applyNumberFormat="1" applyFont="1" applyAlignment="1">
      <alignment horizontal="left" vertical="center"/>
    </xf>
    <xf numFmtId="14" fontId="6" fillId="6" borderId="0" xfId="3" applyNumberFormat="1" applyFont="1" applyFill="1" applyBorder="1" applyAlignment="1" applyProtection="1">
      <alignment horizontal="left" vertical="center"/>
    </xf>
    <xf numFmtId="0" fontId="9" fillId="0" borderId="0" xfId="0" applyFont="1" applyAlignment="1">
      <alignment horizontal="left"/>
    </xf>
    <xf numFmtId="0" fontId="8" fillId="6" borderId="0" xfId="6" applyFont="1" applyFill="1" applyAlignment="1">
      <alignment horizontal="left" vertical="center"/>
    </xf>
    <xf numFmtId="0" fontId="8" fillId="0" borderId="0" xfId="6" applyFont="1" applyAlignment="1">
      <alignment horizontal="left" vertical="center"/>
    </xf>
    <xf numFmtId="165" fontId="5" fillId="5" borderId="1" xfId="2" applyNumberFormat="1" applyFill="1" applyBorder="1" applyAlignment="1" applyProtection="1">
      <alignment horizontal="left" vertical="center"/>
      <protection locked="0"/>
    </xf>
    <xf numFmtId="165" fontId="13" fillId="5" borderId="1" xfId="4" applyNumberFormat="1" applyFont="1" applyFill="1" applyBorder="1" applyAlignment="1" applyProtection="1">
      <alignment horizontal="left" vertical="center"/>
    </xf>
    <xf numFmtId="165" fontId="13" fillId="5" borderId="1" xfId="5" applyNumberFormat="1" applyFont="1" applyFill="1" applyBorder="1" applyAlignment="1" applyProtection="1">
      <alignment horizontal="left" vertical="center"/>
    </xf>
    <xf numFmtId="9" fontId="40" fillId="31" borderId="0" xfId="8" applyFont="1" applyFill="1" applyBorder="1" applyAlignment="1" applyProtection="1">
      <alignment horizontal="center" vertical="center"/>
      <protection locked="0"/>
    </xf>
    <xf numFmtId="44" fontId="40" fillId="31" borderId="0" xfId="4" applyFont="1" applyFill="1" applyBorder="1" applyAlignment="1" applyProtection="1">
      <alignment horizontal="center" vertical="center"/>
      <protection locked="0"/>
    </xf>
    <xf numFmtId="0" fontId="41" fillId="31" borderId="0" xfId="89" applyFont="1" applyFill="1" applyAlignment="1" applyProtection="1">
      <alignment horizontal="center"/>
      <protection locked="0"/>
    </xf>
    <xf numFmtId="0" fontId="42" fillId="31" borderId="0" xfId="89" applyFont="1" applyFill="1" applyAlignment="1" applyProtection="1">
      <alignment horizontal="center"/>
      <protection locked="0"/>
    </xf>
    <xf numFmtId="171" fontId="40" fillId="31" borderId="0" xfId="8" applyNumberFormat="1" applyFont="1" applyFill="1" applyBorder="1" applyAlignment="1" applyProtection="1">
      <alignment horizontal="center" vertical="center"/>
      <protection locked="0"/>
    </xf>
    <xf numFmtId="165" fontId="5" fillId="5" borderId="1" xfId="4" applyNumberFormat="1" applyFill="1" applyBorder="1" applyAlignment="1" applyProtection="1">
      <alignment horizontal="left" vertical="center"/>
      <protection locked="0"/>
    </xf>
    <xf numFmtId="165" fontId="13" fillId="5" borderId="1" xfId="4" applyNumberFormat="1" applyFont="1" applyFill="1" applyBorder="1" applyAlignment="1" applyProtection="1">
      <alignment horizontal="left" vertical="center"/>
      <protection locked="0"/>
    </xf>
    <xf numFmtId="165" fontId="13" fillId="5" borderId="1" xfId="100" applyNumberFormat="1" applyFont="1" applyFill="1" applyBorder="1" applyAlignment="1" applyProtection="1">
      <alignment horizontal="left" vertical="center"/>
      <protection locked="0"/>
    </xf>
    <xf numFmtId="165" fontId="0" fillId="0" borderId="0" xfId="0" applyNumberFormat="1" applyAlignment="1" applyProtection="1">
      <alignment horizontal="left"/>
      <protection locked="0"/>
    </xf>
    <xf numFmtId="165" fontId="0" fillId="0" borderId="0" xfId="0" applyNumberFormat="1" applyProtection="1">
      <protection locked="0"/>
    </xf>
    <xf numFmtId="165" fontId="13" fillId="5" borderId="1" xfId="11" applyNumberFormat="1" applyFont="1" applyFill="1" applyBorder="1" applyAlignment="1" applyProtection="1">
      <alignment horizontal="left" vertical="center"/>
      <protection locked="0"/>
    </xf>
    <xf numFmtId="165" fontId="0" fillId="0" borderId="0" xfId="0" applyNumberFormat="1" applyAlignment="1">
      <alignment horizontal="left"/>
    </xf>
    <xf numFmtId="165" fontId="0" fillId="0" borderId="0" xfId="0" applyNumberFormat="1"/>
    <xf numFmtId="165" fontId="10" fillId="0" borderId="0" xfId="6" applyNumberFormat="1" applyFont="1" applyAlignment="1" applyProtection="1">
      <alignment horizontal="left"/>
      <protection locked="0"/>
    </xf>
    <xf numFmtId="14" fontId="13" fillId="5" borderId="1" xfId="4" applyNumberFormat="1" applyFont="1" applyFill="1" applyBorder="1" applyAlignment="1" applyProtection="1">
      <alignment horizontal="center" vertical="center"/>
      <protection locked="0"/>
    </xf>
    <xf numFmtId="14" fontId="0" fillId="0" borderId="0" xfId="0" applyNumberFormat="1" applyAlignment="1" applyProtection="1">
      <alignment horizontal="left"/>
      <protection locked="0"/>
    </xf>
    <xf numFmtId="0" fontId="7" fillId="0" borderId="0" xfId="6" applyFont="1" applyAlignment="1" applyProtection="1">
      <alignment horizontal="center" vertical="center"/>
      <protection locked="0" hidden="1"/>
    </xf>
    <xf numFmtId="0" fontId="7" fillId="0" borderId="0" xfId="6" applyFont="1" applyAlignment="1" applyProtection="1">
      <alignment horizontal="center"/>
      <protection locked="0" hidden="1"/>
    </xf>
    <xf numFmtId="0" fontId="6" fillId="0" borderId="0" xfId="6" applyFont="1" applyAlignment="1" applyProtection="1">
      <alignment horizontal="center" vertical="center"/>
      <protection locked="0" hidden="1"/>
    </xf>
    <xf numFmtId="1" fontId="47" fillId="0" borderId="0" xfId="6" applyNumberFormat="1" applyFont="1" applyAlignment="1" applyProtection="1">
      <alignment horizontal="center" vertical="center"/>
      <protection locked="0" hidden="1"/>
    </xf>
    <xf numFmtId="1" fontId="47" fillId="0" borderId="0" xfId="0" applyNumberFormat="1" applyFont="1" applyAlignment="1" applyProtection="1">
      <alignment horizontal="center"/>
      <protection locked="0" hidden="1"/>
    </xf>
    <xf numFmtId="8" fontId="0" fillId="0" borderId="0" xfId="0" applyNumberFormat="1" applyProtection="1">
      <protection locked="0"/>
    </xf>
    <xf numFmtId="0" fontId="6" fillId="6" borderId="30" xfId="3" applyNumberFormat="1" applyFont="1" applyFill="1" applyBorder="1" applyAlignment="1" applyProtection="1">
      <alignment horizontal="center" vertical="center"/>
    </xf>
    <xf numFmtId="3" fontId="10" fillId="5" borderId="30" xfId="4" applyNumberFormat="1" applyFont="1" applyFill="1" applyBorder="1" applyAlignment="1" applyProtection="1">
      <alignment horizontal="center" vertical="center"/>
      <protection locked="0"/>
    </xf>
    <xf numFmtId="171" fontId="10" fillId="5" borderId="1" xfId="8" applyNumberFormat="1" applyFont="1" applyFill="1" applyBorder="1" applyAlignment="1" applyProtection="1">
      <alignment horizontal="center" vertical="center"/>
      <protection locked="0"/>
    </xf>
    <xf numFmtId="171" fontId="10" fillId="5" borderId="1" xfId="8" applyNumberFormat="1" applyFont="1" applyFill="1" applyBorder="1" applyAlignment="1" applyProtection="1">
      <alignment horizontal="center" vertical="center"/>
    </xf>
    <xf numFmtId="1" fontId="10" fillId="5" borderId="3" xfId="8" applyNumberFormat="1" applyFont="1" applyFill="1" applyBorder="1" applyAlignment="1" applyProtection="1">
      <alignment horizontal="center" vertical="center"/>
      <protection locked="0"/>
    </xf>
    <xf numFmtId="0" fontId="5" fillId="5" borderId="3" xfId="2" applyFill="1" applyBorder="1" applyAlignment="1" applyProtection="1">
      <alignment horizontal="center" vertical="center"/>
      <protection locked="0"/>
    </xf>
    <xf numFmtId="0" fontId="10" fillId="0" borderId="31" xfId="6" applyFont="1" applyBorder="1" applyAlignment="1" applyProtection="1">
      <alignment vertical="center"/>
      <protection hidden="1"/>
    </xf>
    <xf numFmtId="169" fontId="0" fillId="0" borderId="0" xfId="0" applyNumberFormat="1" applyProtection="1">
      <protection locked="0"/>
    </xf>
    <xf numFmtId="0" fontId="0" fillId="0" borderId="20" xfId="0" applyBorder="1"/>
    <xf numFmtId="8" fontId="5" fillId="0" borderId="0" xfId="4" applyNumberFormat="1" applyFont="1" applyProtection="1">
      <protection locked="0"/>
    </xf>
    <xf numFmtId="0" fontId="10" fillId="0" borderId="16" xfId="6" applyFont="1" applyBorder="1" applyAlignment="1">
      <alignment horizontal="left" vertical="center"/>
    </xf>
    <xf numFmtId="0" fontId="10" fillId="0" borderId="3" xfId="6" applyFont="1" applyBorder="1" applyAlignment="1" applyProtection="1">
      <alignment vertical="center"/>
      <protection hidden="1"/>
    </xf>
    <xf numFmtId="14" fontId="12" fillId="0" borderId="3" xfId="6" applyNumberFormat="1" applyFont="1" applyBorder="1" applyAlignment="1" applyProtection="1">
      <alignment horizontal="center" vertical="center"/>
      <protection hidden="1"/>
    </xf>
    <xf numFmtId="0" fontId="6" fillId="6" borderId="3" xfId="6" applyFont="1" applyFill="1" applyBorder="1" applyAlignment="1">
      <alignment horizontal="center" vertical="center"/>
    </xf>
    <xf numFmtId="44" fontId="10" fillId="5" borderId="6" xfId="4" applyFont="1" applyFill="1" applyBorder="1" applyAlignment="1" applyProtection="1">
      <alignment vertical="center"/>
    </xf>
    <xf numFmtId="0" fontId="0" fillId="0" borderId="0" xfId="0" applyAlignment="1" applyProtection="1">
      <alignment horizontal="justify" vertical="center"/>
      <protection locked="0"/>
    </xf>
    <xf numFmtId="0" fontId="40" fillId="31" borderId="0" xfId="89" applyFont="1" applyFill="1" applyAlignment="1" applyProtection="1">
      <alignment horizontal="justify" vertical="center"/>
      <protection locked="0"/>
    </xf>
    <xf numFmtId="0" fontId="0" fillId="0" borderId="0" xfId="0" applyAlignment="1">
      <alignment horizontal="justify" vertical="center"/>
    </xf>
    <xf numFmtId="17" fontId="7" fillId="4" borderId="18" xfId="3" applyNumberFormat="1" applyBorder="1" applyAlignment="1" applyProtection="1">
      <alignment vertical="top" wrapText="1"/>
      <protection locked="0"/>
    </xf>
    <xf numFmtId="166" fontId="7" fillId="4" borderId="20" xfId="3" applyNumberFormat="1" applyBorder="1" applyProtection="1">
      <protection locked="0"/>
    </xf>
    <xf numFmtId="17" fontId="5" fillId="8" borderId="18" xfId="10" applyNumberFormat="1" applyBorder="1" applyProtection="1">
      <protection locked="0"/>
    </xf>
    <xf numFmtId="166" fontId="5" fillId="8" borderId="20" xfId="10" applyNumberFormat="1" applyBorder="1" applyProtection="1">
      <protection locked="0"/>
    </xf>
    <xf numFmtId="0" fontId="5" fillId="8" borderId="18" xfId="10" applyBorder="1" applyProtection="1">
      <protection locked="0"/>
    </xf>
    <xf numFmtId="0" fontId="14" fillId="0" borderId="47" xfId="6" applyFont="1" applyBorder="1" applyAlignment="1" applyProtection="1">
      <alignment horizontal="center" vertical="center"/>
      <protection locked="0"/>
    </xf>
    <xf numFmtId="0" fontId="3" fillId="33" borderId="47" xfId="0" applyFont="1" applyFill="1" applyBorder="1" applyAlignment="1">
      <alignment horizontal="center" vertical="center"/>
    </xf>
    <xf numFmtId="9" fontId="3" fillId="33" borderId="47" xfId="0" applyNumberFormat="1" applyFont="1" applyFill="1" applyBorder="1" applyAlignment="1">
      <alignment horizontal="center" vertical="center"/>
    </xf>
    <xf numFmtId="44" fontId="3" fillId="33" borderId="47" xfId="4" applyFont="1" applyFill="1" applyBorder="1" applyAlignment="1" applyProtection="1">
      <alignment horizontal="center" vertical="center"/>
    </xf>
    <xf numFmtId="0" fontId="49" fillId="34" borderId="47" xfId="0" applyFont="1" applyFill="1" applyBorder="1" applyAlignment="1">
      <alignment horizontal="center" vertical="center"/>
    </xf>
    <xf numFmtId="9" fontId="49" fillId="34" borderId="47" xfId="0" applyNumberFormat="1" applyFont="1" applyFill="1" applyBorder="1" applyAlignment="1">
      <alignment horizontal="center" vertical="center"/>
    </xf>
    <xf numFmtId="44" fontId="49" fillId="34" borderId="47" xfId="4" applyFont="1" applyFill="1" applyBorder="1" applyAlignment="1" applyProtection="1">
      <alignment horizontal="center" vertical="center"/>
    </xf>
    <xf numFmtId="0" fontId="3" fillId="35" borderId="47" xfId="0" applyFont="1" applyFill="1" applyBorder="1" applyAlignment="1">
      <alignment horizontal="center" vertical="center"/>
    </xf>
    <xf numFmtId="9" fontId="3" fillId="35" borderId="47" xfId="0" applyNumberFormat="1" applyFont="1" applyFill="1" applyBorder="1" applyAlignment="1">
      <alignment horizontal="center" vertical="center"/>
    </xf>
    <xf numFmtId="44" fontId="3" fillId="35" borderId="47" xfId="4" applyFont="1" applyFill="1" applyBorder="1" applyAlignment="1" applyProtection="1">
      <alignment horizontal="center" vertical="center"/>
    </xf>
    <xf numFmtId="165" fontId="21" fillId="5" borderId="1" xfId="11" applyNumberFormat="1" applyFill="1" applyBorder="1" applyAlignment="1" applyProtection="1">
      <alignment horizontal="left" vertical="center"/>
      <protection locked="0"/>
    </xf>
    <xf numFmtId="1" fontId="12" fillId="7" borderId="7" xfId="4" applyNumberFormat="1" applyFont="1" applyFill="1" applyBorder="1" applyAlignment="1" applyProtection="1">
      <alignment horizontal="center" vertical="center" wrapText="1"/>
      <protection locked="0"/>
    </xf>
    <xf numFmtId="1" fontId="12" fillId="7" borderId="16" xfId="4" applyNumberFormat="1" applyFont="1" applyFill="1" applyBorder="1" applyAlignment="1" applyProtection="1">
      <alignment horizontal="center" vertical="center" wrapText="1"/>
      <protection locked="0"/>
    </xf>
    <xf numFmtId="0" fontId="6" fillId="6" borderId="7" xfId="6" applyFont="1" applyFill="1" applyBorder="1" applyAlignment="1" applyProtection="1">
      <alignment horizontal="center" vertical="center"/>
      <protection locked="0"/>
    </xf>
    <xf numFmtId="0" fontId="6" fillId="6" borderId="16" xfId="6" applyFont="1" applyFill="1" applyBorder="1" applyAlignment="1" applyProtection="1">
      <alignment horizontal="center" vertical="center"/>
      <protection locked="0"/>
    </xf>
    <xf numFmtId="44" fontId="10" fillId="5" borderId="9" xfId="4" applyFont="1" applyFill="1" applyBorder="1" applyAlignment="1" applyProtection="1">
      <alignment horizontal="left" vertical="center"/>
      <protection locked="0"/>
    </xf>
    <xf numFmtId="44" fontId="10" fillId="5" borderId="2" xfId="4" applyFont="1" applyFill="1" applyBorder="1" applyAlignment="1" applyProtection="1">
      <alignment horizontal="left" vertical="center"/>
      <protection locked="0"/>
    </xf>
    <xf numFmtId="44" fontId="10" fillId="5" borderId="5" xfId="4" applyFont="1" applyFill="1" applyBorder="1" applyAlignment="1" applyProtection="1">
      <alignment horizontal="left" vertical="center"/>
      <protection locked="0"/>
    </xf>
    <xf numFmtId="44" fontId="10" fillId="5" borderId="3" xfId="4" applyFont="1" applyFill="1" applyBorder="1" applyAlignment="1" applyProtection="1">
      <alignment horizontal="left" vertical="center"/>
      <protection locked="0"/>
    </xf>
    <xf numFmtId="0" fontId="6" fillId="6" borderId="30" xfId="3" applyNumberFormat="1" applyFont="1" applyFill="1" applyBorder="1" applyAlignment="1" applyProtection="1">
      <alignment horizontal="center" vertical="center" wrapText="1"/>
      <protection locked="0"/>
    </xf>
    <xf numFmtId="0" fontId="6" fillId="6" borderId="2" xfId="3" applyNumberFormat="1" applyFont="1" applyFill="1" applyBorder="1" applyAlignment="1" applyProtection="1">
      <alignment horizontal="center" vertical="center" wrapText="1"/>
      <protection locked="0"/>
    </xf>
    <xf numFmtId="165" fontId="22" fillId="7" borderId="30" xfId="4" applyNumberFormat="1" applyFont="1" applyFill="1" applyBorder="1" applyAlignment="1" applyProtection="1">
      <alignment horizontal="center" vertical="center" wrapText="1"/>
    </xf>
    <xf numFmtId="165" fontId="22" fillId="7" borderId="2" xfId="4" applyNumberFormat="1" applyFont="1" applyFill="1" applyBorder="1" applyAlignment="1" applyProtection="1">
      <alignment horizontal="center" vertical="center" wrapText="1"/>
    </xf>
    <xf numFmtId="1" fontId="12" fillId="7" borderId="30" xfId="4" applyNumberFormat="1" applyFont="1" applyFill="1" applyBorder="1" applyAlignment="1" applyProtection="1">
      <alignment horizontal="center" vertical="center" wrapText="1"/>
      <protection locked="0"/>
    </xf>
    <xf numFmtId="1" fontId="12" fillId="7" borderId="31" xfId="4" applyNumberFormat="1" applyFont="1" applyFill="1" applyBorder="1" applyAlignment="1" applyProtection="1">
      <alignment horizontal="center" vertical="center" wrapText="1"/>
      <protection locked="0"/>
    </xf>
    <xf numFmtId="0" fontId="6" fillId="6" borderId="30" xfId="6" applyFont="1" applyFill="1" applyBorder="1" applyAlignment="1" applyProtection="1">
      <alignment horizontal="center" vertical="center"/>
      <protection locked="0"/>
    </xf>
    <xf numFmtId="0" fontId="6" fillId="6" borderId="31" xfId="6" applyFont="1" applyFill="1" applyBorder="1" applyAlignment="1" applyProtection="1">
      <alignment horizontal="center" vertical="center"/>
      <protection locked="0"/>
    </xf>
    <xf numFmtId="0" fontId="6" fillId="6" borderId="2" xfId="6" applyFont="1" applyFill="1" applyBorder="1" applyAlignment="1" applyProtection="1">
      <alignment horizontal="center" vertical="center"/>
      <protection locked="0"/>
    </xf>
    <xf numFmtId="0" fontId="5" fillId="5" borderId="6" xfId="2" applyFill="1" applyBorder="1" applyAlignment="1" applyProtection="1">
      <alignment horizontal="left" vertical="center" wrapText="1"/>
      <protection locked="0"/>
    </xf>
    <xf numFmtId="0" fontId="5" fillId="5" borderId="7" xfId="2" applyFill="1" applyBorder="1" applyAlignment="1" applyProtection="1">
      <alignment horizontal="left" vertical="center" wrapText="1"/>
      <protection locked="0"/>
    </xf>
    <xf numFmtId="0" fontId="5" fillId="5" borderId="0" xfId="2" applyFill="1" applyBorder="1" applyAlignment="1" applyProtection="1">
      <alignment horizontal="left" vertical="center" wrapText="1"/>
      <protection locked="0"/>
    </xf>
    <xf numFmtId="0" fontId="5" fillId="5" borderId="16" xfId="2" applyFill="1" applyBorder="1" applyAlignment="1" applyProtection="1">
      <alignment horizontal="left" vertical="center" wrapText="1"/>
      <protection locked="0"/>
    </xf>
    <xf numFmtId="0" fontId="5" fillId="5" borderId="8" xfId="2" applyFill="1" applyBorder="1" applyAlignment="1" applyProtection="1">
      <alignment horizontal="left" vertical="center" wrapText="1"/>
      <protection locked="0"/>
    </xf>
    <xf numFmtId="0" fontId="5" fillId="5" borderId="9" xfId="2" applyFill="1" applyBorder="1" applyAlignment="1" applyProtection="1">
      <alignment horizontal="left" vertical="center" wrapText="1"/>
      <protection locked="0"/>
    </xf>
    <xf numFmtId="0" fontId="6" fillId="6" borderId="0" xfId="6" applyFont="1" applyFill="1" applyAlignment="1">
      <alignment horizontal="center" vertical="center"/>
    </xf>
    <xf numFmtId="1" fontId="10" fillId="5" borderId="12" xfId="6" applyNumberFormat="1" applyFont="1" applyFill="1" applyBorder="1" applyAlignment="1" applyProtection="1">
      <alignment horizontal="center" vertical="center"/>
      <protection locked="0"/>
    </xf>
    <xf numFmtId="1" fontId="10" fillId="5" borderId="6" xfId="6" applyNumberFormat="1" applyFont="1" applyFill="1" applyBorder="1" applyAlignment="1" applyProtection="1">
      <alignment horizontal="center" vertical="center"/>
      <protection locked="0"/>
    </xf>
    <xf numFmtId="1" fontId="10" fillId="5" borderId="7" xfId="6" applyNumberFormat="1" applyFont="1" applyFill="1" applyBorder="1" applyAlignment="1" applyProtection="1">
      <alignment horizontal="center" vertical="center"/>
      <protection locked="0"/>
    </xf>
    <xf numFmtId="0" fontId="6" fillId="6" borderId="11" xfId="6" applyFont="1" applyFill="1" applyBorder="1" applyAlignment="1">
      <alignment horizontal="center" vertical="center"/>
    </xf>
    <xf numFmtId="0" fontId="6" fillId="6" borderId="8" xfId="6" applyFont="1" applyFill="1" applyBorder="1" applyAlignment="1">
      <alignment horizontal="center" vertical="center"/>
    </xf>
    <xf numFmtId="0" fontId="6" fillId="6" borderId="9" xfId="6" applyFont="1" applyFill="1" applyBorder="1" applyAlignment="1">
      <alignment horizontal="center" vertical="center"/>
    </xf>
    <xf numFmtId="0" fontId="6" fillId="6" borderId="4" xfId="6" applyFont="1" applyFill="1" applyBorder="1" applyAlignment="1">
      <alignment horizontal="center" vertical="center"/>
    </xf>
    <xf numFmtId="0" fontId="6" fillId="6" borderId="5" xfId="6" applyFont="1" applyFill="1" applyBorder="1" applyAlignment="1">
      <alignment horizontal="center" vertical="center"/>
    </xf>
    <xf numFmtId="0" fontId="6" fillId="6" borderId="3" xfId="6" applyFont="1" applyFill="1" applyBorder="1" applyAlignment="1">
      <alignment horizontal="center" vertical="center"/>
    </xf>
    <xf numFmtId="14" fontId="10" fillId="5" borderId="4" xfId="6" applyNumberFormat="1" applyFont="1" applyFill="1" applyBorder="1" applyAlignment="1">
      <alignment horizontal="center" vertical="center"/>
    </xf>
    <xf numFmtId="14" fontId="10" fillId="5" borderId="3" xfId="6" applyNumberFormat="1" applyFont="1" applyFill="1" applyBorder="1" applyAlignment="1">
      <alignment horizontal="center" vertical="center"/>
    </xf>
    <xf numFmtId="0" fontId="6" fillId="6" borderId="1" xfId="6" applyFont="1" applyFill="1" applyBorder="1" applyAlignment="1">
      <alignment horizontal="center" vertical="center"/>
    </xf>
    <xf numFmtId="44" fontId="10" fillId="5" borderId="1" xfId="4" applyFont="1" applyFill="1" applyBorder="1" applyAlignment="1" applyProtection="1">
      <alignment horizontal="center" vertical="center"/>
      <protection locked="0"/>
    </xf>
    <xf numFmtId="0" fontId="15" fillId="6" borderId="0" xfId="6" applyFont="1" applyFill="1" applyAlignment="1">
      <alignment horizontal="center" vertical="center" wrapText="1"/>
    </xf>
    <xf numFmtId="0" fontId="10" fillId="5" borderId="1" xfId="6" applyFont="1" applyFill="1" applyBorder="1" applyAlignment="1" applyProtection="1">
      <alignment horizontal="center" vertical="center"/>
      <protection locked="0"/>
    </xf>
    <xf numFmtId="1" fontId="10" fillId="5" borderId="4" xfId="6" applyNumberFormat="1" applyFont="1" applyFill="1" applyBorder="1" applyAlignment="1" applyProtection="1">
      <alignment horizontal="center" vertical="center"/>
      <protection locked="0"/>
    </xf>
    <xf numFmtId="1" fontId="10" fillId="5" borderId="3" xfId="6" applyNumberFormat="1" applyFont="1" applyFill="1" applyBorder="1" applyAlignment="1" applyProtection="1">
      <alignment horizontal="center" vertical="center"/>
      <protection locked="0"/>
    </xf>
    <xf numFmtId="0" fontId="6" fillId="6" borderId="0" xfId="6" applyFont="1" applyFill="1" applyAlignment="1">
      <alignment horizontal="center" vertical="center" wrapText="1"/>
    </xf>
    <xf numFmtId="14" fontId="10" fillId="5" borderId="4" xfId="6" applyNumberFormat="1" applyFont="1" applyFill="1" applyBorder="1" applyAlignment="1" applyProtection="1">
      <alignment horizontal="center" vertical="center"/>
      <protection locked="0"/>
    </xf>
    <xf numFmtId="14" fontId="10" fillId="5" borderId="3" xfId="6" applyNumberFormat="1" applyFont="1" applyFill="1" applyBorder="1" applyAlignment="1" applyProtection="1">
      <alignment horizontal="center" vertical="center"/>
      <protection locked="0"/>
    </xf>
    <xf numFmtId="49" fontId="10" fillId="5" borderId="1" xfId="6" applyNumberFormat="1" applyFont="1" applyFill="1" applyBorder="1" applyAlignment="1" applyProtection="1">
      <alignment horizontal="center" vertical="center"/>
      <protection locked="0"/>
    </xf>
    <xf numFmtId="0" fontId="10" fillId="5" borderId="0" xfId="6" applyFont="1" applyFill="1" applyAlignment="1">
      <alignment horizontal="left" vertical="top" wrapText="1"/>
    </xf>
    <xf numFmtId="0" fontId="10" fillId="5" borderId="0" xfId="6" applyFont="1" applyFill="1" applyAlignment="1">
      <alignment horizontal="left" vertical="center" indent="3"/>
    </xf>
    <xf numFmtId="0" fontId="41" fillId="31" borderId="36" xfId="89" applyFont="1" applyFill="1" applyBorder="1" applyAlignment="1" applyProtection="1">
      <alignment horizontal="center"/>
      <protection locked="0"/>
    </xf>
    <xf numFmtId="0" fontId="41" fillId="31" borderId="37" xfId="89" applyFont="1" applyFill="1" applyBorder="1" applyAlignment="1" applyProtection="1">
      <alignment horizontal="center"/>
      <protection locked="0"/>
    </xf>
    <xf numFmtId="0" fontId="41" fillId="31" borderId="38" xfId="89" applyFont="1" applyFill="1" applyBorder="1" applyAlignment="1" applyProtection="1">
      <alignment horizontal="center"/>
      <protection locked="0"/>
    </xf>
    <xf numFmtId="0" fontId="42" fillId="31" borderId="18" xfId="89" applyFont="1" applyFill="1" applyBorder="1" applyAlignment="1" applyProtection="1">
      <alignment horizontal="center"/>
      <protection locked="0"/>
    </xf>
    <xf numFmtId="0" fontId="42" fillId="31" borderId="0" xfId="89" applyFont="1" applyFill="1" applyAlignment="1" applyProtection="1">
      <alignment horizontal="center"/>
      <protection locked="0"/>
    </xf>
    <xf numFmtId="0" fontId="42" fillId="31" borderId="20" xfId="89" applyFont="1" applyFill="1" applyBorder="1" applyAlignment="1" applyProtection="1">
      <alignment horizontal="center"/>
      <protection locked="0"/>
    </xf>
    <xf numFmtId="0" fontId="40" fillId="31" borderId="33" xfId="89" applyFont="1" applyFill="1" applyBorder="1" applyAlignment="1" applyProtection="1">
      <alignment horizontal="center" vertical="center"/>
      <protection locked="0"/>
    </xf>
    <xf numFmtId="0" fontId="40" fillId="31" borderId="34" xfId="89" applyFont="1" applyFill="1" applyBorder="1" applyAlignment="1" applyProtection="1">
      <alignment horizontal="center" vertical="center"/>
      <protection locked="0"/>
    </xf>
    <xf numFmtId="0" fontId="40" fillId="31" borderId="35" xfId="89" applyFont="1" applyFill="1" applyBorder="1" applyAlignment="1" applyProtection="1">
      <alignment horizontal="center" vertical="center"/>
      <protection locked="0"/>
    </xf>
    <xf numFmtId="9" fontId="40" fillId="31" borderId="39" xfId="8" applyFont="1" applyFill="1" applyBorder="1" applyAlignment="1" applyProtection="1">
      <alignment horizontal="center" vertical="center"/>
      <protection locked="0"/>
    </xf>
    <xf numFmtId="9" fontId="40" fillId="31" borderId="40" xfId="8" applyFont="1" applyFill="1" applyBorder="1" applyAlignment="1" applyProtection="1">
      <alignment horizontal="center" vertical="center"/>
      <protection locked="0"/>
    </xf>
    <xf numFmtId="0" fontId="41" fillId="31" borderId="41" xfId="89" applyFont="1" applyFill="1" applyBorder="1" applyAlignment="1" applyProtection="1">
      <alignment horizontal="center"/>
      <protection locked="0"/>
    </xf>
    <xf numFmtId="0" fontId="41" fillId="31" borderId="42" xfId="89" applyFont="1" applyFill="1" applyBorder="1" applyAlignment="1" applyProtection="1">
      <alignment horizontal="center"/>
      <protection locked="0"/>
    </xf>
    <xf numFmtId="0" fontId="41" fillId="31" borderId="43" xfId="89" applyFont="1" applyFill="1" applyBorder="1" applyAlignment="1" applyProtection="1">
      <alignment horizontal="center"/>
      <protection locked="0"/>
    </xf>
    <xf numFmtId="0" fontId="48" fillId="31" borderId="33" xfId="89" applyFont="1" applyFill="1" applyBorder="1" applyAlignment="1" applyProtection="1">
      <alignment horizontal="center" vertical="center"/>
      <protection locked="0"/>
    </xf>
    <xf numFmtId="0" fontId="48" fillId="31" borderId="34" xfId="89" applyFont="1" applyFill="1" applyBorder="1" applyAlignment="1" applyProtection="1">
      <alignment horizontal="center" vertical="center"/>
      <protection locked="0"/>
    </xf>
    <xf numFmtId="0" fontId="48" fillId="31" borderId="35" xfId="89" applyFont="1" applyFill="1" applyBorder="1" applyAlignment="1" applyProtection="1">
      <alignment horizontal="center" vertical="center"/>
      <protection locked="0"/>
    </xf>
    <xf numFmtId="0" fontId="41" fillId="31" borderId="44" xfId="89" applyFont="1" applyFill="1" applyBorder="1" applyAlignment="1">
      <alignment horizontal="center"/>
    </xf>
    <xf numFmtId="0" fontId="41" fillId="31" borderId="45" xfId="89" applyFont="1" applyFill="1" applyBorder="1" applyAlignment="1">
      <alignment horizontal="center"/>
    </xf>
    <xf numFmtId="0" fontId="41" fillId="31" borderId="46" xfId="89" applyFont="1" applyFill="1" applyBorder="1" applyAlignment="1">
      <alignment horizontal="center"/>
    </xf>
    <xf numFmtId="0" fontId="42" fillId="31" borderId="18" xfId="89" applyFont="1" applyFill="1" applyBorder="1" applyAlignment="1">
      <alignment horizontal="center"/>
    </xf>
    <xf numFmtId="0" fontId="42" fillId="31" borderId="0" xfId="89" applyFont="1" applyFill="1" applyAlignment="1">
      <alignment horizontal="center"/>
    </xf>
    <xf numFmtId="0" fontId="42" fillId="31" borderId="20" xfId="89" applyFont="1" applyFill="1" applyBorder="1" applyAlignment="1">
      <alignment horizontal="center"/>
    </xf>
    <xf numFmtId="0" fontId="17" fillId="5" borderId="4" xfId="0" applyFont="1" applyFill="1" applyBorder="1" applyAlignment="1">
      <alignment horizontal="left" vertical="center" wrapText="1" indent="1"/>
    </xf>
    <xf numFmtId="0" fontId="17" fillId="5" borderId="5" xfId="0" applyFont="1" applyFill="1" applyBorder="1" applyAlignment="1">
      <alignment horizontal="left" vertical="center" wrapText="1" indent="1"/>
    </xf>
    <xf numFmtId="0" fontId="17" fillId="5" borderId="3" xfId="0" applyFont="1" applyFill="1" applyBorder="1" applyAlignment="1">
      <alignment horizontal="left" vertical="center" wrapText="1" indent="1"/>
    </xf>
    <xf numFmtId="0" fontId="18" fillId="6" borderId="4" xfId="3" applyNumberFormat="1" applyFont="1" applyFill="1" applyBorder="1" applyAlignment="1" applyProtection="1">
      <alignment horizontal="center" vertical="center"/>
    </xf>
    <xf numFmtId="0" fontId="18" fillId="6" borderId="5" xfId="3" applyNumberFormat="1" applyFont="1" applyFill="1" applyBorder="1" applyAlignment="1" applyProtection="1">
      <alignment horizontal="center" vertical="center"/>
    </xf>
    <xf numFmtId="0" fontId="18" fillId="6" borderId="3" xfId="3" applyNumberFormat="1" applyFont="1" applyFill="1" applyBorder="1" applyAlignment="1" applyProtection="1">
      <alignment horizontal="center" vertical="center"/>
    </xf>
    <xf numFmtId="0" fontId="19" fillId="5" borderId="4" xfId="0" applyFont="1" applyFill="1" applyBorder="1" applyAlignment="1">
      <alignment horizontal="left" vertical="center" wrapText="1" indent="1"/>
    </xf>
    <xf numFmtId="0" fontId="19" fillId="5" borderId="5" xfId="0" applyFont="1" applyFill="1" applyBorder="1" applyAlignment="1">
      <alignment horizontal="left" vertical="center" wrapText="1" indent="1"/>
    </xf>
    <xf numFmtId="0" fontId="19" fillId="5" borderId="3" xfId="0" applyFont="1" applyFill="1" applyBorder="1" applyAlignment="1">
      <alignment horizontal="left" vertical="center" wrapText="1" indent="1"/>
    </xf>
    <xf numFmtId="0" fontId="18" fillId="6" borderId="1" xfId="3" applyNumberFormat="1" applyFont="1" applyFill="1" applyBorder="1" applyAlignment="1" applyProtection="1">
      <alignment horizontal="center" vertical="center"/>
    </xf>
    <xf numFmtId="0" fontId="18" fillId="6" borderId="12" xfId="3" applyNumberFormat="1" applyFont="1" applyFill="1" applyBorder="1" applyAlignment="1" applyProtection="1">
      <alignment horizontal="center" vertical="center" wrapText="1"/>
    </xf>
    <xf numFmtId="0" fontId="18" fillId="6" borderId="10" xfId="3" applyNumberFormat="1" applyFont="1" applyFill="1" applyBorder="1" applyAlignment="1" applyProtection="1">
      <alignment horizontal="center" vertical="center" wrapText="1"/>
    </xf>
    <xf numFmtId="0" fontId="18" fillId="6" borderId="11" xfId="3" applyNumberFormat="1" applyFont="1" applyFill="1" applyBorder="1" applyAlignment="1" applyProtection="1">
      <alignment horizontal="center" vertical="center" wrapText="1"/>
    </xf>
    <xf numFmtId="0" fontId="19" fillId="5" borderId="6" xfId="3" applyNumberFormat="1" applyFont="1" applyFill="1" applyBorder="1" applyAlignment="1" applyProtection="1">
      <alignment horizontal="left" vertical="center" wrapText="1" indent="1"/>
    </xf>
    <xf numFmtId="0" fontId="19" fillId="5" borderId="0" xfId="3" applyNumberFormat="1" applyFont="1" applyFill="1" applyBorder="1" applyAlignment="1" applyProtection="1">
      <alignment horizontal="left" vertical="center" wrapText="1" indent="1"/>
    </xf>
    <xf numFmtId="0" fontId="19" fillId="5" borderId="8" xfId="3" applyNumberFormat="1" applyFont="1" applyFill="1" applyBorder="1" applyAlignment="1" applyProtection="1">
      <alignment horizontal="left" vertical="center" wrapText="1" indent="1"/>
    </xf>
    <xf numFmtId="0" fontId="18" fillId="6" borderId="1" xfId="3" applyNumberFormat="1" applyFont="1" applyFill="1" applyBorder="1" applyAlignment="1" applyProtection="1">
      <alignment horizontal="center" vertical="center" wrapText="1"/>
    </xf>
    <xf numFmtId="0" fontId="19" fillId="5" borderId="12" xfId="3" applyNumberFormat="1" applyFont="1" applyFill="1" applyBorder="1" applyAlignment="1" applyProtection="1">
      <alignment horizontal="left" vertical="center" wrapText="1" indent="1"/>
    </xf>
    <xf numFmtId="0" fontId="19" fillId="5" borderId="7" xfId="3" applyNumberFormat="1" applyFont="1" applyFill="1" applyBorder="1" applyAlignment="1" applyProtection="1">
      <alignment horizontal="left" vertical="center" wrapText="1" indent="1"/>
    </xf>
    <xf numFmtId="0" fontId="19" fillId="5" borderId="10" xfId="3" applyNumberFormat="1" applyFont="1" applyFill="1" applyBorder="1" applyAlignment="1" applyProtection="1">
      <alignment horizontal="left" vertical="center" wrapText="1" indent="1"/>
    </xf>
    <xf numFmtId="0" fontId="19" fillId="5" borderId="16" xfId="3" applyNumberFormat="1" applyFont="1" applyFill="1" applyBorder="1" applyAlignment="1" applyProtection="1">
      <alignment horizontal="left" vertical="center" wrapText="1" indent="1"/>
    </xf>
    <xf numFmtId="0" fontId="19" fillId="5" borderId="11" xfId="3" applyNumberFormat="1" applyFont="1" applyFill="1" applyBorder="1" applyAlignment="1" applyProtection="1">
      <alignment horizontal="left" vertical="center" wrapText="1" indent="1"/>
    </xf>
    <xf numFmtId="0" fontId="19" fillId="5" borderId="9" xfId="3" applyNumberFormat="1" applyFont="1" applyFill="1" applyBorder="1" applyAlignment="1" applyProtection="1">
      <alignment horizontal="left" vertical="center" wrapText="1" indent="1"/>
    </xf>
    <xf numFmtId="0" fontId="18" fillId="6" borderId="12" xfId="3" applyNumberFormat="1" applyFont="1" applyFill="1" applyBorder="1" applyAlignment="1" applyProtection="1">
      <alignment horizontal="center" vertical="center"/>
    </xf>
    <xf numFmtId="0" fontId="18" fillId="6" borderId="6" xfId="3" applyNumberFormat="1" applyFont="1" applyFill="1" applyBorder="1" applyAlignment="1" applyProtection="1">
      <alignment horizontal="center" vertical="center"/>
    </xf>
    <xf numFmtId="0" fontId="18" fillId="6" borderId="7" xfId="3" applyNumberFormat="1" applyFont="1" applyFill="1" applyBorder="1" applyAlignment="1" applyProtection="1">
      <alignment horizontal="center" vertical="center"/>
    </xf>
    <xf numFmtId="0" fontId="17" fillId="5" borderId="0" xfId="0" applyFont="1" applyFill="1" applyAlignment="1">
      <alignment horizontal="left" vertical="center" wrapText="1" indent="1"/>
    </xf>
    <xf numFmtId="0" fontId="18" fillId="6" borderId="6" xfId="3" applyNumberFormat="1" applyFont="1" applyFill="1" applyBorder="1" applyAlignment="1" applyProtection="1">
      <alignment horizontal="center" vertical="center" wrapText="1"/>
    </xf>
    <xf numFmtId="0" fontId="18" fillId="6" borderId="7" xfId="3" applyNumberFormat="1" applyFont="1" applyFill="1" applyBorder="1" applyAlignment="1" applyProtection="1">
      <alignment horizontal="center" vertical="center" wrapText="1"/>
    </xf>
    <xf numFmtId="0" fontId="18" fillId="6" borderId="0" xfId="3" applyNumberFormat="1" applyFont="1" applyFill="1" applyBorder="1" applyAlignment="1" applyProtection="1">
      <alignment horizontal="center" vertical="center" wrapText="1"/>
    </xf>
    <xf numFmtId="0" fontId="18" fillId="6" borderId="16" xfId="3" applyNumberFormat="1" applyFont="1" applyFill="1" applyBorder="1" applyAlignment="1" applyProtection="1">
      <alignment horizontal="center" vertical="center" wrapText="1"/>
    </xf>
    <xf numFmtId="0" fontId="18" fillId="6" borderId="30" xfId="3" applyNumberFormat="1" applyFont="1" applyFill="1" applyBorder="1" applyAlignment="1" applyProtection="1">
      <alignment horizontal="center" vertical="center" wrapText="1"/>
    </xf>
    <xf numFmtId="0" fontId="18" fillId="6" borderId="31" xfId="3" applyNumberFormat="1" applyFont="1" applyFill="1" applyBorder="1" applyAlignment="1" applyProtection="1">
      <alignment horizontal="center" vertical="center" wrapText="1"/>
    </xf>
    <xf numFmtId="0" fontId="18" fillId="6" borderId="2" xfId="3" applyNumberFormat="1" applyFont="1" applyFill="1" applyBorder="1" applyAlignment="1" applyProtection="1">
      <alignment horizontal="center" vertical="center" wrapText="1"/>
    </xf>
    <xf numFmtId="0" fontId="18" fillId="6" borderId="13" xfId="3" applyNumberFormat="1" applyFont="1" applyFill="1" applyBorder="1" applyAlignment="1" applyProtection="1">
      <alignment horizontal="center" vertical="center" wrapText="1"/>
    </xf>
    <xf numFmtId="0" fontId="18" fillId="6" borderId="17" xfId="3" applyNumberFormat="1" applyFont="1" applyFill="1" applyBorder="1" applyAlignment="1" applyProtection="1">
      <alignment horizontal="center" vertical="center" wrapText="1"/>
    </xf>
    <xf numFmtId="0" fontId="18" fillId="6" borderId="14" xfId="3" applyNumberFormat="1" applyFont="1" applyFill="1" applyBorder="1" applyAlignment="1" applyProtection="1">
      <alignment horizontal="center" vertical="center" wrapText="1"/>
    </xf>
    <xf numFmtId="0" fontId="18" fillId="6" borderId="15" xfId="3" applyNumberFormat="1" applyFont="1" applyFill="1" applyBorder="1" applyAlignment="1" applyProtection="1">
      <alignment horizontal="center" vertical="center" wrapText="1"/>
    </xf>
    <xf numFmtId="0" fontId="17" fillId="5" borderId="12" xfId="0" applyFont="1" applyFill="1" applyBorder="1" applyAlignment="1">
      <alignment horizontal="left" vertical="center" wrapText="1" indent="1"/>
    </xf>
    <xf numFmtId="0" fontId="17" fillId="5" borderId="6" xfId="0" applyFont="1" applyFill="1" applyBorder="1" applyAlignment="1">
      <alignment horizontal="left" vertical="center" wrapText="1" indent="1"/>
    </xf>
    <xf numFmtId="0" fontId="17" fillId="5" borderId="7" xfId="0" applyFont="1" applyFill="1" applyBorder="1" applyAlignment="1">
      <alignment horizontal="left" vertical="center" wrapText="1" indent="1"/>
    </xf>
    <xf numFmtId="0" fontId="17" fillId="5" borderId="10" xfId="0" applyFont="1" applyFill="1" applyBorder="1" applyAlignment="1">
      <alignment horizontal="left" vertical="center" wrapText="1" indent="1"/>
    </xf>
    <xf numFmtId="0" fontId="17" fillId="5" borderId="16" xfId="0" applyFont="1" applyFill="1" applyBorder="1" applyAlignment="1">
      <alignment horizontal="left" vertical="center" wrapText="1" indent="1"/>
    </xf>
    <xf numFmtId="0" fontId="17" fillId="5" borderId="11" xfId="0" applyFont="1" applyFill="1" applyBorder="1" applyAlignment="1">
      <alignment horizontal="left" vertical="center" wrapText="1" indent="1"/>
    </xf>
    <xf numFmtId="0" fontId="17" fillId="5" borderId="8" xfId="0" applyFont="1" applyFill="1" applyBorder="1" applyAlignment="1">
      <alignment horizontal="left" vertical="center" wrapText="1" indent="1"/>
    </xf>
    <xf numFmtId="0" fontId="17" fillId="5" borderId="9" xfId="0" applyFont="1" applyFill="1" applyBorder="1" applyAlignment="1">
      <alignment horizontal="left" vertical="center" wrapText="1" indent="1"/>
    </xf>
  </cellXfs>
  <cellStyles count="101">
    <cellStyle name="20% - Accent1" xfId="10" xr:uid="{00000000-0005-0000-0000-000000000000}"/>
    <cellStyle name="20% - Accent2" xfId="13" xr:uid="{00000000-0005-0000-0000-000001000000}"/>
    <cellStyle name="20% - Accent3" xfId="14" xr:uid="{00000000-0005-0000-0000-000002000000}"/>
    <cellStyle name="20% - Accent4" xfId="15" xr:uid="{00000000-0005-0000-0000-000003000000}"/>
    <cellStyle name="20% - Accent5" xfId="16" xr:uid="{00000000-0005-0000-0000-000004000000}"/>
    <cellStyle name="20% - Accent6" xfId="17" xr:uid="{00000000-0005-0000-0000-000005000000}"/>
    <cellStyle name="20% - Ênfase1 2" xfId="18" xr:uid="{00000000-0005-0000-0000-000006000000}"/>
    <cellStyle name="20% - Ênfase2 2" xfId="19" xr:uid="{00000000-0005-0000-0000-000007000000}"/>
    <cellStyle name="20% - Ênfase3 2" xfId="20" xr:uid="{00000000-0005-0000-0000-000008000000}"/>
    <cellStyle name="20% - Ênfase4 2" xfId="21" xr:uid="{00000000-0005-0000-0000-000009000000}"/>
    <cellStyle name="20% - Ênfase5 2" xfId="22" xr:uid="{00000000-0005-0000-0000-00000A000000}"/>
    <cellStyle name="20% - Ênfase6 2" xfId="23" xr:uid="{00000000-0005-0000-0000-00000B000000}"/>
    <cellStyle name="40% - Accent1" xfId="24" xr:uid="{00000000-0005-0000-0000-00000C000000}"/>
    <cellStyle name="40% - Accent2" xfId="25" xr:uid="{00000000-0005-0000-0000-00000D000000}"/>
    <cellStyle name="40% - Accent3" xfId="26" xr:uid="{00000000-0005-0000-0000-00000E000000}"/>
    <cellStyle name="40% - Accent4" xfId="27" xr:uid="{00000000-0005-0000-0000-00000F000000}"/>
    <cellStyle name="40% - Accent5" xfId="28" xr:uid="{00000000-0005-0000-0000-000010000000}"/>
    <cellStyle name="40% - Accent6" xfId="29" xr:uid="{00000000-0005-0000-0000-000011000000}"/>
    <cellStyle name="40% - Ênfase1 2" xfId="30" xr:uid="{00000000-0005-0000-0000-000012000000}"/>
    <cellStyle name="40% - Ênfase2 2" xfId="31" xr:uid="{00000000-0005-0000-0000-000013000000}"/>
    <cellStyle name="40% - Ênfase3 2" xfId="32" xr:uid="{00000000-0005-0000-0000-000014000000}"/>
    <cellStyle name="40% - Ênfase4 2" xfId="33" xr:uid="{00000000-0005-0000-0000-000015000000}"/>
    <cellStyle name="40% - Ênfase5 2" xfId="34" xr:uid="{00000000-0005-0000-0000-000016000000}"/>
    <cellStyle name="40% - Ênfase6 2" xfId="35" xr:uid="{00000000-0005-0000-0000-000017000000}"/>
    <cellStyle name="60% - Accent1" xfId="1" xr:uid="{00000000-0005-0000-0000-000018000000}"/>
    <cellStyle name="60% - Accent2" xfId="36" xr:uid="{00000000-0005-0000-0000-000019000000}"/>
    <cellStyle name="60% - Accent3" xfId="2" xr:uid="{00000000-0005-0000-0000-00001A000000}"/>
    <cellStyle name="60% - Accent4" xfId="37" xr:uid="{00000000-0005-0000-0000-00001B000000}"/>
    <cellStyle name="60% - Accent5" xfId="38" xr:uid="{00000000-0005-0000-0000-00001C000000}"/>
    <cellStyle name="60% - Accent6" xfId="39" xr:uid="{00000000-0005-0000-0000-00001D000000}"/>
    <cellStyle name="60% - Ênfase1 2" xfId="40" xr:uid="{00000000-0005-0000-0000-00001E000000}"/>
    <cellStyle name="60% - Ênfase2 2" xfId="41" xr:uid="{00000000-0005-0000-0000-00001F000000}"/>
    <cellStyle name="60% - Ênfase3 2" xfId="42" xr:uid="{00000000-0005-0000-0000-000020000000}"/>
    <cellStyle name="60% - Ênfase4 2" xfId="43" xr:uid="{00000000-0005-0000-0000-000021000000}"/>
    <cellStyle name="60% - Ênfase5 2" xfId="44" xr:uid="{00000000-0005-0000-0000-000022000000}"/>
    <cellStyle name="60% - Ênfase6 2" xfId="45" xr:uid="{00000000-0005-0000-0000-000023000000}"/>
    <cellStyle name="Accent1" xfId="3" xr:uid="{00000000-0005-0000-0000-000024000000}"/>
    <cellStyle name="Accent2" xfId="46" xr:uid="{00000000-0005-0000-0000-000025000000}"/>
    <cellStyle name="Accent3" xfId="47" xr:uid="{00000000-0005-0000-0000-000026000000}"/>
    <cellStyle name="Accent4" xfId="48" xr:uid="{00000000-0005-0000-0000-000027000000}"/>
    <cellStyle name="Accent5" xfId="49" xr:uid="{00000000-0005-0000-0000-000028000000}"/>
    <cellStyle name="Accent6" xfId="50" xr:uid="{00000000-0005-0000-0000-000029000000}"/>
    <cellStyle name="Bad" xfId="51" xr:uid="{00000000-0005-0000-0000-00002A000000}"/>
    <cellStyle name="Bom 2" xfId="52" xr:uid="{00000000-0005-0000-0000-00002B000000}"/>
    <cellStyle name="Calculation" xfId="53" xr:uid="{00000000-0005-0000-0000-00002C000000}"/>
    <cellStyle name="Cálculo 2" xfId="54" xr:uid="{00000000-0005-0000-0000-00002D000000}"/>
    <cellStyle name="Célula de Verificação 2" xfId="55" xr:uid="{00000000-0005-0000-0000-00002E000000}"/>
    <cellStyle name="Célula Vinculada 2" xfId="56" xr:uid="{00000000-0005-0000-0000-00002F000000}"/>
    <cellStyle name="Check Cell" xfId="57" xr:uid="{00000000-0005-0000-0000-000030000000}"/>
    <cellStyle name="Ênfase1 2" xfId="58" xr:uid="{00000000-0005-0000-0000-000031000000}"/>
    <cellStyle name="Ênfase2 2" xfId="59" xr:uid="{00000000-0005-0000-0000-000032000000}"/>
    <cellStyle name="Ênfase3 2" xfId="60" xr:uid="{00000000-0005-0000-0000-000033000000}"/>
    <cellStyle name="Ênfase4 2" xfId="61" xr:uid="{00000000-0005-0000-0000-000034000000}"/>
    <cellStyle name="Ênfase5 2" xfId="62" xr:uid="{00000000-0005-0000-0000-000035000000}"/>
    <cellStyle name="Ênfase6 2" xfId="63" xr:uid="{00000000-0005-0000-0000-000036000000}"/>
    <cellStyle name="Entrada 2" xfId="64" xr:uid="{00000000-0005-0000-0000-000037000000}"/>
    <cellStyle name="Explanatory Text" xfId="65" xr:uid="{00000000-0005-0000-0000-000038000000}"/>
    <cellStyle name="Good" xfId="66" xr:uid="{00000000-0005-0000-0000-000039000000}"/>
    <cellStyle name="Heading 1" xfId="67" xr:uid="{00000000-0005-0000-0000-00003A000000}"/>
    <cellStyle name="Heading 2" xfId="68" xr:uid="{00000000-0005-0000-0000-00003B000000}"/>
    <cellStyle name="Heading 3" xfId="69" xr:uid="{00000000-0005-0000-0000-00003C000000}"/>
    <cellStyle name="Heading 4" xfId="70" xr:uid="{00000000-0005-0000-0000-00003D000000}"/>
    <cellStyle name="Hiperlink" xfId="11" builtinId="8"/>
    <cellStyle name="Hiperlink 2" xfId="93" xr:uid="{00000000-0005-0000-0000-00003F000000}"/>
    <cellStyle name="Input" xfId="71" xr:uid="{00000000-0005-0000-0000-000040000000}"/>
    <cellStyle name="Linked Cell" xfId="72" xr:uid="{00000000-0005-0000-0000-000041000000}"/>
    <cellStyle name="Moeda" xfId="4" builtinId="4"/>
    <cellStyle name="Moeda 2" xfId="5" xr:uid="{00000000-0005-0000-0000-000043000000}"/>
    <cellStyle name="Moeda 2 2" xfId="92" xr:uid="{00000000-0005-0000-0000-000044000000}"/>
    <cellStyle name="Moeda 2 2 2" xfId="99" xr:uid="{00000000-0005-0000-0000-000045000000}"/>
    <cellStyle name="Moeda 2 3" xfId="97" xr:uid="{00000000-0005-0000-0000-000046000000}"/>
    <cellStyle name="Moeda 3" xfId="95" xr:uid="{00000000-0005-0000-0000-000047000000}"/>
    <cellStyle name="Moeda 4" xfId="96" xr:uid="{00000000-0005-0000-0000-000048000000}"/>
    <cellStyle name="Neutral" xfId="73" xr:uid="{00000000-0005-0000-0000-000049000000}"/>
    <cellStyle name="Normal" xfId="0" builtinId="0"/>
    <cellStyle name="Normal 2" xfId="6" xr:uid="{00000000-0005-0000-0000-00004B000000}"/>
    <cellStyle name="Normal 2 2" xfId="74" xr:uid="{00000000-0005-0000-0000-00004C000000}"/>
    <cellStyle name="Normal 2 3" xfId="90" xr:uid="{00000000-0005-0000-0000-00004D000000}"/>
    <cellStyle name="Normal 3" xfId="7" xr:uid="{00000000-0005-0000-0000-00004E000000}"/>
    <cellStyle name="Normal 4" xfId="12" xr:uid="{00000000-0005-0000-0000-00004F000000}"/>
    <cellStyle name="Normal 5" xfId="89" xr:uid="{00000000-0005-0000-0000-000050000000}"/>
    <cellStyle name="Nota 2" xfId="75" xr:uid="{00000000-0005-0000-0000-000051000000}"/>
    <cellStyle name="Note" xfId="76" xr:uid="{00000000-0005-0000-0000-000052000000}"/>
    <cellStyle name="Output" xfId="77" xr:uid="{00000000-0005-0000-0000-000053000000}"/>
    <cellStyle name="Porcentagem" xfId="8" builtinId="5"/>
    <cellStyle name="Porcentagem 2" xfId="91" xr:uid="{00000000-0005-0000-0000-000055000000}"/>
    <cellStyle name="Porcentagem 3" xfId="94" xr:uid="{00000000-0005-0000-0000-000056000000}"/>
    <cellStyle name="Saída 2" xfId="78" xr:uid="{00000000-0005-0000-0000-000057000000}"/>
    <cellStyle name="Texto de Aviso 2" xfId="79" xr:uid="{00000000-0005-0000-0000-000058000000}"/>
    <cellStyle name="Texto Explicativo 2" xfId="80" xr:uid="{00000000-0005-0000-0000-000059000000}"/>
    <cellStyle name="Title" xfId="81" xr:uid="{00000000-0005-0000-0000-00005A000000}"/>
    <cellStyle name="Título 1 2" xfId="83" xr:uid="{00000000-0005-0000-0000-00005B000000}"/>
    <cellStyle name="Título 2 2" xfId="84" xr:uid="{00000000-0005-0000-0000-00005C000000}"/>
    <cellStyle name="Título 3 2" xfId="85" xr:uid="{00000000-0005-0000-0000-00005D000000}"/>
    <cellStyle name="Título 4 2" xfId="86" xr:uid="{00000000-0005-0000-0000-00005E000000}"/>
    <cellStyle name="Título 5" xfId="82" xr:uid="{00000000-0005-0000-0000-00005F000000}"/>
    <cellStyle name="Total 2" xfId="87" xr:uid="{00000000-0005-0000-0000-000060000000}"/>
    <cellStyle name="Vírgula" xfId="100" builtinId="3"/>
    <cellStyle name="Vírgula 2" xfId="9" xr:uid="{00000000-0005-0000-0000-000062000000}"/>
    <cellStyle name="Vírgula 2 2" xfId="98" xr:uid="{00000000-0005-0000-0000-000063000000}"/>
    <cellStyle name="Warning Text" xfId="88" xr:uid="{00000000-0005-0000-0000-000064000000}"/>
  </cellStyles>
  <dxfs count="26">
    <dxf>
      <font>
        <color theme="0"/>
      </font>
      <fill>
        <patternFill patternType="none">
          <fgColor indexed="64"/>
          <bgColor indexed="65"/>
        </patternFill>
      </fill>
      <border>
        <left/>
        <right/>
        <top/>
        <bottom/>
      </border>
    </dxf>
    <dxf>
      <fill>
        <patternFill>
          <bgColor rgb="FFFFC000"/>
        </patternFill>
      </fill>
    </dxf>
    <dxf>
      <fill>
        <patternFill>
          <bgColor rgb="FFFFC000"/>
        </patternFill>
      </fill>
    </dxf>
    <dxf>
      <font>
        <color theme="0"/>
      </font>
      <fill>
        <patternFill patternType="none">
          <fgColor indexed="64"/>
          <bgColor indexed="65"/>
        </patternFill>
      </fill>
      <border>
        <left/>
        <right/>
        <top/>
        <bottom/>
      </border>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ill>
        <patternFill>
          <bgColor rgb="FFFF0000"/>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patternType="none">
          <fgColor indexed="64"/>
          <bgColor indexed="65"/>
        </patternFill>
      </fill>
      <border>
        <left/>
        <right/>
        <top/>
        <bottom/>
      </border>
    </dxf>
    <dxf>
      <font>
        <color theme="0"/>
      </font>
      <fill>
        <patternFill>
          <bgColor theme="1" tint="0.499984740745262"/>
        </patternFill>
      </fill>
    </dxf>
    <dxf>
      <border>
        <left style="thin">
          <color auto="1"/>
        </left>
        <right style="thin">
          <color auto="1"/>
        </right>
        <top style="thin">
          <color auto="1"/>
        </top>
        <bottom style="thin">
          <color auto="1"/>
        </bottom>
        <vertical/>
        <horizontal/>
      </border>
    </dxf>
    <dxf>
      <fill>
        <patternFill patternType="solid">
          <bgColor theme="4" tint="0.79998168889431442"/>
        </patternFill>
      </fill>
      <border>
        <left style="thin">
          <color auto="1"/>
        </left>
        <right style="thin">
          <color auto="1"/>
        </right>
        <top style="thin">
          <color auto="1"/>
        </top>
        <bottom style="thin">
          <color auto="1"/>
        </bottom>
      </border>
    </dxf>
    <dxf>
      <fill>
        <patternFill patternType="solid">
          <bgColor theme="4" tint="0.39994506668294322"/>
        </patternFill>
      </fill>
      <border>
        <left style="thin">
          <color auto="1"/>
        </left>
        <right style="thin">
          <color auto="1"/>
        </right>
        <top style="thin">
          <color auto="1"/>
        </top>
        <bottom style="thin">
          <color auto="1"/>
        </bottom>
      </border>
    </dxf>
    <dxf>
      <font>
        <color theme="0"/>
      </font>
      <fill>
        <patternFill patternType="solid">
          <fgColor auto="1"/>
          <bgColor theme="4" tint="-0.24994659260841701"/>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font>
        <b/>
        <i val="0"/>
      </font>
    </dxf>
    <dxf>
      <border>
        <left style="thin">
          <color auto="1"/>
        </left>
        <right style="thin">
          <color auto="1"/>
        </right>
        <top style="thin">
          <color auto="1"/>
        </top>
        <bottom style="thin">
          <color auto="1"/>
        </bottom>
        <vertical/>
        <horizontal/>
      </border>
    </dxf>
    <dxf>
      <font>
        <b/>
        <i val="0"/>
      </font>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Medium9"/>
  <colors>
    <mruColors>
      <color rgb="FF33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B8"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hyperlink" Target="https://www.ibge.gov.br/estatisticas/economicas/precos-e-custos/9256-indice-nacional-de-precos-ao-consumidor-amplo.html?=&amp;t=downloads" TargetMode="External"/></Relationships>
</file>

<file path=xl/drawings/drawing1.xml><?xml version="1.0" encoding="utf-8"?>
<xdr:wsDr xmlns:xdr="http://schemas.openxmlformats.org/drawingml/2006/spreadsheetDrawing" xmlns:a="http://schemas.openxmlformats.org/drawingml/2006/main">
  <xdr:twoCellAnchor>
    <xdr:from>
      <xdr:col>11</xdr:col>
      <xdr:colOff>342900</xdr:colOff>
      <xdr:row>0</xdr:row>
      <xdr:rowOff>85725</xdr:rowOff>
    </xdr:from>
    <xdr:to>
      <xdr:col>18</xdr:col>
      <xdr:colOff>247650</xdr:colOff>
      <xdr:row>9</xdr:row>
      <xdr:rowOff>66675</xdr:rowOff>
    </xdr:to>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7048500" y="85725"/>
          <a:ext cx="4171950" cy="1695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pt-BR" sz="1100">
              <a:solidFill>
                <a:srgbClr val="FF0000"/>
              </a:solidFill>
            </a:rPr>
            <a:t>***Copiar a planilha completa,</a:t>
          </a:r>
          <a:r>
            <a:rPr lang="pt-BR" sz="1100" baseline="0">
              <a:solidFill>
                <a:srgbClr val="FF0000"/>
              </a:solidFill>
            </a:rPr>
            <a:t> mantendo o cabeçalho</a:t>
          </a:r>
          <a:r>
            <a:rPr lang="pt-BR" sz="1100">
              <a:solidFill>
                <a:srgbClr val="FF0000"/>
              </a:solidFill>
            </a:rPr>
            <a:t> desta planilha, constante no "Anexo quadro resumo de itens" e colar na célula A2. Para colar, usar a opção "Fazer correspondência com a formatação de destino".</a:t>
          </a:r>
        </a:p>
        <a:p>
          <a:endParaRPr lang="pt-BR" sz="1100">
            <a:solidFill>
              <a:srgbClr val="FF0000"/>
            </a:solidFill>
          </a:endParaRPr>
        </a:p>
        <a:p>
          <a:r>
            <a:rPr lang="pt-BR" sz="1100">
              <a:solidFill>
                <a:srgbClr val="FF0000"/>
              </a:solidFill>
            </a:rPr>
            <a:t>OBS: QUANDO HOUVER CÉLULAS MESCLADAS NA PLANILHA DO  "Anexo quadro resumo de itens" O PREENCHIMENTO AUTOMÁTICO DO EDITAL FICARÁ COMPROMETIDO E DEVE SER FEITO MANUALMENTE.</a:t>
          </a:r>
        </a:p>
        <a:p>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9525</xdr:colOff>
      <xdr:row>1</xdr:row>
      <xdr:rowOff>19051</xdr:rowOff>
    </xdr:from>
    <xdr:to>
      <xdr:col>18</xdr:col>
      <xdr:colOff>600074</xdr:colOff>
      <xdr:row>10</xdr:row>
      <xdr:rowOff>1</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11249025" y="209551"/>
          <a:ext cx="4248149" cy="1695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pt-BR" sz="1100">
              <a:solidFill>
                <a:srgbClr val="FF0000"/>
              </a:solidFill>
            </a:rPr>
            <a:t>***Copiar a planilha constante no despacho da EPC-DLC , </a:t>
          </a:r>
          <a:r>
            <a:rPr lang="pt-BR" sz="1100" baseline="0">
              <a:solidFill>
                <a:srgbClr val="FF0000"/>
              </a:solidFill>
              <a:effectLst/>
              <a:latin typeface="+mn-lt"/>
              <a:ea typeface="+mn-ea"/>
              <a:cs typeface="+mn-cs"/>
            </a:rPr>
            <a:t>mantendo o cabeçalho</a:t>
          </a:r>
          <a:r>
            <a:rPr lang="pt-BR" sz="1100">
              <a:solidFill>
                <a:srgbClr val="FF0000"/>
              </a:solidFill>
              <a:effectLst/>
              <a:latin typeface="+mn-lt"/>
              <a:ea typeface="+mn-ea"/>
              <a:cs typeface="+mn-cs"/>
            </a:rPr>
            <a:t> desta planilha,</a:t>
          </a:r>
          <a:r>
            <a:rPr lang="pt-BR" sz="1100" baseline="0">
              <a:solidFill>
                <a:srgbClr val="FF0000"/>
              </a:solidFill>
              <a:effectLst/>
              <a:latin typeface="+mn-lt"/>
              <a:ea typeface="+mn-ea"/>
              <a:cs typeface="+mn-cs"/>
            </a:rPr>
            <a:t> </a:t>
          </a:r>
          <a:r>
            <a:rPr lang="pt-BR" sz="1100">
              <a:solidFill>
                <a:srgbClr val="FF0000"/>
              </a:solidFill>
            </a:rPr>
            <a:t>e colar na célula A2. Para colar, usar a opção "Fazer correspondência com a formatação de destino".</a:t>
          </a:r>
        </a:p>
        <a:p>
          <a:endParaRPr lang="pt-BR" sz="1100">
            <a:solidFill>
              <a:srgbClr val="FF0000"/>
            </a:solidFill>
          </a:endParaRPr>
        </a:p>
        <a:p>
          <a:r>
            <a:rPr lang="pt-BR" sz="1100">
              <a:solidFill>
                <a:srgbClr val="FF0000"/>
              </a:solidFill>
            </a:rPr>
            <a:t>***Ordenar os itens em ordem numérica, de modo que fiquem com a mesma ordem constante no "Anexo quadro resumo de itens", o qual será utilizado no edital. Para isso, selecione "as linhas" com conteúdo e clique em "Classificar e filtrar" e selecione a primeira opção que é " Classificar do menor para o maior".</a:t>
          </a:r>
        </a:p>
        <a:p>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85725</xdr:colOff>
      <xdr:row>0</xdr:row>
      <xdr:rowOff>114300</xdr:rowOff>
    </xdr:from>
    <xdr:to>
      <xdr:col>6</xdr:col>
      <xdr:colOff>933450</xdr:colOff>
      <xdr:row>2</xdr:row>
      <xdr:rowOff>57150</xdr:rowOff>
    </xdr:to>
    <xdr:sp macro="" textlink="">
      <xdr:nvSpPr>
        <xdr:cNvPr id="4" name="Retângulo 3">
          <a:extLst>
            <a:ext uri="{FF2B5EF4-FFF2-40B4-BE49-F238E27FC236}">
              <a16:creationId xmlns:a16="http://schemas.microsoft.com/office/drawing/2014/main" id="{00000000-0008-0000-0200-000004000000}"/>
            </a:ext>
          </a:extLst>
        </xdr:cNvPr>
        <xdr:cNvSpPr/>
      </xdr:nvSpPr>
      <xdr:spPr>
        <a:xfrm>
          <a:off x="600075" y="114300"/>
          <a:ext cx="847725" cy="8096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231530</xdr:colOff>
      <xdr:row>1</xdr:row>
      <xdr:rowOff>117739</xdr:rowOff>
    </xdr:from>
    <xdr:to>
      <xdr:col>6</xdr:col>
      <xdr:colOff>804604</xdr:colOff>
      <xdr:row>1</xdr:row>
      <xdr:rowOff>629847</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45880" y="260614"/>
          <a:ext cx="573074" cy="5121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17</xdr:col>
          <xdr:colOff>38100</xdr:colOff>
          <xdr:row>7</xdr:row>
          <xdr:rowOff>66675</xdr:rowOff>
        </xdr:from>
        <xdr:to>
          <xdr:col>17</xdr:col>
          <xdr:colOff>590550</xdr:colOff>
          <xdr:row>8</xdr:row>
          <xdr:rowOff>123825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219075</xdr:colOff>
      <xdr:row>1</xdr:row>
      <xdr:rowOff>123825</xdr:rowOff>
    </xdr:from>
    <xdr:to>
      <xdr:col>5</xdr:col>
      <xdr:colOff>344474</xdr:colOff>
      <xdr:row>4</xdr:row>
      <xdr:rowOff>35858</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81000" y="314325"/>
          <a:ext cx="573074" cy="5121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247650</xdr:colOff>
      <xdr:row>1</xdr:row>
      <xdr:rowOff>152400</xdr:rowOff>
    </xdr:from>
    <xdr:to>
      <xdr:col>5</xdr:col>
      <xdr:colOff>373049</xdr:colOff>
      <xdr:row>4</xdr:row>
      <xdr:rowOff>64433</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09575" y="342900"/>
          <a:ext cx="573074" cy="5121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247650</xdr:colOff>
      <xdr:row>1</xdr:row>
      <xdr:rowOff>123825</xdr:rowOff>
    </xdr:from>
    <xdr:to>
      <xdr:col>8</xdr:col>
      <xdr:colOff>153974</xdr:colOff>
      <xdr:row>3</xdr:row>
      <xdr:rowOff>35858</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90525" y="314325"/>
          <a:ext cx="573074" cy="5121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361950</xdr:colOff>
      <xdr:row>0</xdr:row>
      <xdr:rowOff>123825</xdr:rowOff>
    </xdr:from>
    <xdr:to>
      <xdr:col>2</xdr:col>
      <xdr:colOff>5181600</xdr:colOff>
      <xdr:row>12</xdr:row>
      <xdr:rowOff>123826</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2657475" y="123825"/>
          <a:ext cx="4819650" cy="1971676"/>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pt-BR" sz="1100"/>
            <a:t>Passo a passo para atualizar  o IPCA, siga: </a:t>
          </a:r>
        </a:p>
        <a:p>
          <a:r>
            <a:rPr lang="pt-BR" sz="1100"/>
            <a:t>1. Acessar o endereço: https://www.ibge.gov.br/estatisticas/economicas/precos-e-custos/9256-indice-nacional-de-precos-ao-consumidor-amplo.html?=&amp;t=downloads</a:t>
          </a:r>
        </a:p>
        <a:p>
          <a:r>
            <a:rPr lang="pt-BR" sz="1100"/>
            <a:t>2. Abrir a pasta IPCA &gt; Série_historica &gt; ipca_SerieHist.zip</a:t>
          </a:r>
        </a:p>
        <a:p>
          <a:r>
            <a:rPr lang="pt-BR" sz="1100"/>
            <a:t>3. Baixar e descompactar o arquivo ZIP</a:t>
          </a:r>
        </a:p>
        <a:p>
          <a:r>
            <a:rPr lang="pt-BR" sz="1100"/>
            <a:t>4. No arquivo .xls, copiar os novos índices disponíveis na coluna "NÚMERO ÍNDICE"</a:t>
          </a:r>
        </a:p>
        <a:p>
          <a:r>
            <a:rPr lang="pt-BR" sz="1100"/>
            <a:t>5. Usar a ferramenta "colar valor" para inserir na tabela abaixo (Coluna B)</a:t>
          </a:r>
        </a:p>
        <a:p>
          <a:r>
            <a:rPr lang="pt-BR" sz="1100"/>
            <a:t>6. Digitar ou arrastar os rótulos dos meses acrescentados</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sei.procempa.com.br/sei/controlador.php?acao=procedimento_trabalhar&amp;id_procedimento=1400031620517&amp;id_documento=1400031790735" TargetMode="External"/><Relationship Id="rId7" Type="http://schemas.openxmlformats.org/officeDocument/2006/relationships/ctrlProp" Target="../ctrlProps/ctrlProp1.xml"/><Relationship Id="rId2" Type="http://schemas.openxmlformats.org/officeDocument/2006/relationships/hyperlink" Target="https://sei.procempa.com.br/sei/controlador.php?acao=procedimento_trabalhar&amp;id_procedimento=1400031620517&amp;id_documento=1400031668392" TargetMode="External"/><Relationship Id="rId1" Type="http://schemas.openxmlformats.org/officeDocument/2006/relationships/hyperlink" Target="https://sei.procempa.com.br/sei/controlador.php?acao=procedimento_trabalhar&amp;id_procedimento=1400031620517&amp;id_documento=1400031668219"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G60"/>
  <sheetViews>
    <sheetView workbookViewId="0">
      <selection activeCell="J18" sqref="J18"/>
    </sheetView>
  </sheetViews>
  <sheetFormatPr defaultColWidth="9.140625" defaultRowHeight="15" x14ac:dyDescent="0.25"/>
  <cols>
    <col min="1" max="1" width="5.140625" style="19" bestFit="1" customWidth="1"/>
    <col min="2" max="2" width="9.42578125" style="19" bestFit="1" customWidth="1"/>
    <col min="3" max="3" width="23.7109375" style="19" bestFit="1" customWidth="1"/>
    <col min="4" max="4" width="8.42578125" style="19" bestFit="1" customWidth="1"/>
    <col min="5" max="5" width="7" style="19" bestFit="1" customWidth="1"/>
    <col min="6" max="6" width="14.5703125" style="19" bestFit="1" customWidth="1"/>
    <col min="7" max="7" width="14.7109375" style="19" bestFit="1" customWidth="1"/>
    <col min="8" max="16384" width="9.140625" style="19"/>
  </cols>
  <sheetData>
    <row r="1" spans="1:7" x14ac:dyDescent="0.25">
      <c r="A1" s="19" t="s">
        <v>25</v>
      </c>
      <c r="B1" s="19" t="s">
        <v>26</v>
      </c>
      <c r="C1" s="19" t="s">
        <v>27</v>
      </c>
      <c r="D1" s="19" t="s">
        <v>28</v>
      </c>
      <c r="E1" s="19" t="s">
        <v>29</v>
      </c>
      <c r="F1" s="19" t="s">
        <v>30</v>
      </c>
      <c r="G1" s="19" t="s">
        <v>31</v>
      </c>
    </row>
    <row r="2" spans="1:7" x14ac:dyDescent="0.25">
      <c r="E2" s="43"/>
    </row>
    <row r="3" spans="1:7" x14ac:dyDescent="0.25">
      <c r="E3" s="43"/>
    </row>
    <row r="5" spans="1:7" x14ac:dyDescent="0.25">
      <c r="E5" s="43"/>
    </row>
    <row r="6" spans="1:7" x14ac:dyDescent="0.25">
      <c r="E6" s="43"/>
    </row>
    <row r="7" spans="1:7" x14ac:dyDescent="0.25">
      <c r="E7" s="43"/>
    </row>
    <row r="8" spans="1:7" x14ac:dyDescent="0.25">
      <c r="E8" s="43"/>
    </row>
    <row r="9" spans="1:7" x14ac:dyDescent="0.25">
      <c r="E9" s="43"/>
    </row>
    <row r="10" spans="1:7" x14ac:dyDescent="0.25">
      <c r="E10" s="43"/>
    </row>
    <row r="11" spans="1:7" x14ac:dyDescent="0.25">
      <c r="E11" s="43"/>
    </row>
    <row r="12" spans="1:7" x14ac:dyDescent="0.25">
      <c r="E12" s="43"/>
    </row>
    <row r="14" spans="1:7" x14ac:dyDescent="0.25">
      <c r="E14" s="43"/>
    </row>
    <row r="15" spans="1:7" x14ac:dyDescent="0.25">
      <c r="E15" s="43"/>
    </row>
    <row r="16" spans="1:7" x14ac:dyDescent="0.25">
      <c r="E16" s="43"/>
    </row>
    <row r="17" spans="5:5" x14ac:dyDescent="0.25">
      <c r="E17" s="43"/>
    </row>
    <row r="18" spans="5:5" x14ac:dyDescent="0.25">
      <c r="E18" s="43"/>
    </row>
    <row r="19" spans="5:5" x14ac:dyDescent="0.25">
      <c r="E19" s="43"/>
    </row>
    <row r="21" spans="5:5" ht="15" customHeight="1" x14ac:dyDescent="0.25">
      <c r="E21" s="43"/>
    </row>
    <row r="23" spans="5:5" x14ac:dyDescent="0.25">
      <c r="E23" s="43"/>
    </row>
    <row r="24" spans="5:5" x14ac:dyDescent="0.25">
      <c r="E24" s="43"/>
    </row>
    <row r="25" spans="5:5" x14ac:dyDescent="0.25">
      <c r="E25" s="43"/>
    </row>
    <row r="26" spans="5:5" x14ac:dyDescent="0.25">
      <c r="E26" s="43"/>
    </row>
    <row r="27" spans="5:5" x14ac:dyDescent="0.25">
      <c r="E27" s="43"/>
    </row>
    <row r="29" spans="5:5" x14ac:dyDescent="0.25">
      <c r="E29" s="43"/>
    </row>
    <row r="31" spans="5:5" x14ac:dyDescent="0.25">
      <c r="E31" s="43"/>
    </row>
    <row r="32" spans="5:5" x14ac:dyDescent="0.25">
      <c r="E32" s="43"/>
    </row>
    <row r="33" spans="5:5" x14ac:dyDescent="0.25">
      <c r="E33" s="43"/>
    </row>
    <row r="34" spans="5:5" x14ac:dyDescent="0.25">
      <c r="E34" s="43"/>
    </row>
    <row r="35" spans="5:5" x14ac:dyDescent="0.25">
      <c r="E35" s="43"/>
    </row>
    <row r="36" spans="5:5" x14ac:dyDescent="0.25">
      <c r="E36" s="43"/>
    </row>
    <row r="37" spans="5:5" x14ac:dyDescent="0.25">
      <c r="E37" s="43"/>
    </row>
    <row r="38" spans="5:5" x14ac:dyDescent="0.25">
      <c r="E38" s="43"/>
    </row>
    <row r="39" spans="5:5" x14ac:dyDescent="0.25">
      <c r="E39" s="43"/>
    </row>
    <row r="40" spans="5:5" x14ac:dyDescent="0.25">
      <c r="E40" s="43"/>
    </row>
    <row r="41" spans="5:5" x14ac:dyDescent="0.25">
      <c r="E41" s="43"/>
    </row>
    <row r="42" spans="5:5" x14ac:dyDescent="0.25">
      <c r="E42" s="43"/>
    </row>
    <row r="43" spans="5:5" x14ac:dyDescent="0.25">
      <c r="E43" s="43"/>
    </row>
    <row r="44" spans="5:5" x14ac:dyDescent="0.25">
      <c r="E44" s="43"/>
    </row>
    <row r="45" spans="5:5" x14ac:dyDescent="0.25">
      <c r="E45" s="43"/>
    </row>
    <row r="46" spans="5:5" x14ac:dyDescent="0.25">
      <c r="E46" s="43"/>
    </row>
    <row r="48" spans="5:5" x14ac:dyDescent="0.25">
      <c r="E48" s="43"/>
    </row>
    <row r="49" spans="5:5" x14ac:dyDescent="0.25">
      <c r="E49" s="43"/>
    </row>
    <row r="50" spans="5:5" x14ac:dyDescent="0.25">
      <c r="E50" s="43"/>
    </row>
    <row r="51" spans="5:5" x14ac:dyDescent="0.25">
      <c r="E51" s="43"/>
    </row>
    <row r="52" spans="5:5" x14ac:dyDescent="0.25">
      <c r="E52" s="43"/>
    </row>
    <row r="53" spans="5:5" x14ac:dyDescent="0.25">
      <c r="E53" s="43"/>
    </row>
    <row r="54" spans="5:5" x14ac:dyDescent="0.25">
      <c r="E54" s="43"/>
    </row>
    <row r="55" spans="5:5" x14ac:dyDescent="0.25">
      <c r="E55" s="43"/>
    </row>
    <row r="56" spans="5:5" x14ac:dyDescent="0.25">
      <c r="E56" s="43"/>
    </row>
    <row r="57" spans="5:5" x14ac:dyDescent="0.25">
      <c r="E57" s="43"/>
    </row>
    <row r="58" spans="5:5" x14ac:dyDescent="0.25">
      <c r="E58" s="43"/>
    </row>
    <row r="59" spans="5:5" x14ac:dyDescent="0.25">
      <c r="E59" s="43"/>
    </row>
    <row r="60" spans="5:5" x14ac:dyDescent="0.25">
      <c r="E60" s="43"/>
    </row>
  </sheetData>
  <phoneticPr fontId="45"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K32"/>
  <sheetViews>
    <sheetView workbookViewId="0">
      <selection activeCell="C2" sqref="C2"/>
    </sheetView>
  </sheetViews>
  <sheetFormatPr defaultColWidth="9.140625" defaultRowHeight="15" x14ac:dyDescent="0.25"/>
  <cols>
    <col min="1" max="1" width="7.140625" style="19" customWidth="1"/>
    <col min="2" max="2" width="8.140625" style="19" bestFit="1" customWidth="1"/>
    <col min="3" max="3" width="11" style="19" bestFit="1" customWidth="1"/>
    <col min="4" max="4" width="9.140625" style="19" bestFit="1" customWidth="1"/>
    <col min="5" max="5" width="12.5703125" style="19" bestFit="1" customWidth="1"/>
    <col min="6" max="6" width="10" style="19" bestFit="1" customWidth="1"/>
    <col min="7" max="7" width="15.7109375" style="19" bestFit="1" customWidth="1"/>
    <col min="8" max="8" width="10.28515625" style="19" bestFit="1" customWidth="1"/>
    <col min="9" max="9" width="15.85546875" style="19" bestFit="1" customWidth="1"/>
    <col min="10" max="10" width="32.42578125" style="19" bestFit="1" customWidth="1"/>
    <col min="11" max="16384" width="9.140625" style="19"/>
  </cols>
  <sheetData>
    <row r="1" spans="1:11" x14ac:dyDescent="0.25">
      <c r="A1" t="s">
        <v>344</v>
      </c>
      <c r="B1" t="s">
        <v>0</v>
      </c>
      <c r="C1" t="s">
        <v>1</v>
      </c>
      <c r="D1" t="s">
        <v>2</v>
      </c>
      <c r="E1" t="s">
        <v>3</v>
      </c>
      <c r="F1" t="s">
        <v>4</v>
      </c>
      <c r="G1" t="s">
        <v>5</v>
      </c>
      <c r="H1" t="s">
        <v>6</v>
      </c>
      <c r="I1" t="s">
        <v>7</v>
      </c>
      <c r="J1" t="s">
        <v>8</v>
      </c>
      <c r="K1" t="s">
        <v>16</v>
      </c>
    </row>
    <row r="2" spans="1:11" x14ac:dyDescent="0.25">
      <c r="C2" s="19" t="s">
        <v>453</v>
      </c>
      <c r="D2" s="19" t="s">
        <v>452</v>
      </c>
    </row>
    <row r="3" spans="1:11" x14ac:dyDescent="0.25">
      <c r="I3" s="132"/>
    </row>
    <row r="5" spans="1:11" x14ac:dyDescent="0.25">
      <c r="I5" s="132"/>
    </row>
    <row r="6" spans="1:11" x14ac:dyDescent="0.25">
      <c r="J6" s="132"/>
    </row>
    <row r="7" spans="1:11" x14ac:dyDescent="0.25">
      <c r="I7" s="132"/>
    </row>
    <row r="8" spans="1:11" x14ac:dyDescent="0.25">
      <c r="I8" s="132"/>
    </row>
    <row r="9" spans="1:11" x14ac:dyDescent="0.25">
      <c r="I9" s="142"/>
    </row>
    <row r="11" spans="1:11" x14ac:dyDescent="0.25">
      <c r="I11" s="132"/>
    </row>
    <row r="12" spans="1:11" x14ac:dyDescent="0.25">
      <c r="I12" s="132"/>
    </row>
    <row r="13" spans="1:11" x14ac:dyDescent="0.25">
      <c r="I13" s="132"/>
    </row>
    <row r="14" spans="1:11" x14ac:dyDescent="0.25">
      <c r="J14" s="132"/>
    </row>
    <row r="15" spans="1:11" x14ac:dyDescent="0.25">
      <c r="I15" s="132"/>
    </row>
    <row r="16" spans="1:11" x14ac:dyDescent="0.25">
      <c r="J16" s="132"/>
    </row>
    <row r="17" spans="9:10" x14ac:dyDescent="0.25">
      <c r="I17" s="132"/>
    </row>
    <row r="18" spans="9:10" x14ac:dyDescent="0.25">
      <c r="I18" s="132"/>
    </row>
    <row r="19" spans="9:10" x14ac:dyDescent="0.25">
      <c r="I19" s="132"/>
    </row>
    <row r="20" spans="9:10" x14ac:dyDescent="0.25">
      <c r="I20" s="132"/>
    </row>
    <row r="21" spans="9:10" x14ac:dyDescent="0.25">
      <c r="J21" s="132"/>
    </row>
    <row r="22" spans="9:10" x14ac:dyDescent="0.25">
      <c r="J22" s="132"/>
    </row>
    <row r="23" spans="9:10" x14ac:dyDescent="0.25">
      <c r="J23" s="132"/>
    </row>
    <row r="24" spans="9:10" x14ac:dyDescent="0.25">
      <c r="J24" s="132"/>
    </row>
    <row r="25" spans="9:10" x14ac:dyDescent="0.25">
      <c r="J25" s="132"/>
    </row>
    <row r="26" spans="9:10" x14ac:dyDescent="0.25">
      <c r="I26" s="132"/>
    </row>
    <row r="27" spans="9:10" x14ac:dyDescent="0.25">
      <c r="J27" s="132"/>
    </row>
    <row r="28" spans="9:10" x14ac:dyDescent="0.25">
      <c r="I28" s="132"/>
    </row>
    <row r="29" spans="9:10" x14ac:dyDescent="0.25">
      <c r="I29" s="132"/>
    </row>
    <row r="30" spans="9:10" x14ac:dyDescent="0.25">
      <c r="I30" s="132"/>
    </row>
    <row r="31" spans="9:10" x14ac:dyDescent="0.25">
      <c r="I31" s="132"/>
    </row>
    <row r="32" spans="9:10" x14ac:dyDescent="0.25">
      <c r="I32" s="132"/>
    </row>
  </sheetData>
  <autoFilter ref="A1:K1" xr:uid="{00000000-0009-0000-0000-000000000000}"/>
  <sortState xmlns:xlrd2="http://schemas.microsoft.com/office/spreadsheetml/2017/richdata2" ref="B2:I12">
    <sortCondition ref="B1"/>
  </sortState>
  <phoneticPr fontId="45" type="noConversion"/>
  <conditionalFormatting sqref="A3:K4 A5:A102 D5:K102 B6:C6 B8:C8 B10:C10 B12:C12 B14:C14 B16:C16 B18:C18 B20:C20 B22:C22 B24:C24 B26:C26 B28:C28 B30:C30 B32:C32 B34:C34 B36:C36 B38:C38 B40:C40 B42:C42 B44:C44 B46:C46 B48:C48 B50:C50 B52:C52 B54:C54 B56:C56 B58:C58 B60:C60 B62:C62 B64:C64 B66:C66 B68:C68 B70:C70 B72:C72 B74:C74 B76:C76 B78:C78 B80:C80 B82:C82 B84:C84 B86:C86 B88:C88 B90:C90 B92:C92 B94:C94 B96:C96 B98:C98 B100:C100 B102:C102 A103:K1000">
    <cfRule type="expression" dxfId="8" priority="1">
      <formula>AND(ISNUMBER($B3),$B2&gt;$B3,$A2=$A3)</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FK2113"/>
  <sheetViews>
    <sheetView showGridLines="0" tabSelected="1" topLeftCell="A4" zoomScale="85" zoomScaleNormal="85" workbookViewId="0">
      <selection activeCell="Q18" sqref="Q18"/>
    </sheetView>
  </sheetViews>
  <sheetFormatPr defaultColWidth="14.28515625" defaultRowHeight="15" x14ac:dyDescent="0.25"/>
  <cols>
    <col min="1" max="1" width="1.85546875" style="69" customWidth="1"/>
    <col min="2" max="3" width="8.42578125" style="128" hidden="1" customWidth="1"/>
    <col min="4" max="4" width="2.140625" style="128" hidden="1" customWidth="1"/>
    <col min="5" max="5" width="8.5703125" style="3" bestFit="1" customWidth="1"/>
    <col min="6" max="6" width="0.85546875" style="67" customWidth="1"/>
    <col min="7" max="7" width="15.42578125" style="3" customWidth="1"/>
    <col min="8" max="8" width="19.5703125" style="3" customWidth="1"/>
    <col min="9" max="9" width="13.28515625" style="5" customWidth="1"/>
    <col min="10" max="10" width="19.5703125" style="3" customWidth="1"/>
    <col min="11" max="11" width="0.85546875" style="67" customWidth="1"/>
    <col min="12" max="12" width="18.140625" style="3" customWidth="1"/>
    <col min="13" max="13" width="16.140625" style="3" bestFit="1" customWidth="1"/>
    <col min="14" max="14" width="0.85546875" style="75" customWidth="1"/>
    <col min="15" max="15" width="14.5703125" style="4" customWidth="1"/>
    <col min="16" max="16" width="19.85546875" style="124" customWidth="1"/>
    <col min="17" max="17" width="32.140625" style="124" bestFit="1" customWidth="1"/>
    <col min="18" max="25" width="19.85546875" style="124" customWidth="1"/>
    <col min="26" max="52" width="19.85546875" style="122" customWidth="1"/>
    <col min="53" max="167" width="14.28515625" style="122"/>
    <col min="168" max="16384" width="14.28515625" style="123"/>
  </cols>
  <sheetData>
    <row r="1" spans="1:167" customFormat="1" ht="11.25" customHeight="1" x14ac:dyDescent="0.25">
      <c r="B1" s="127"/>
      <c r="C1" s="127"/>
      <c r="D1" s="127"/>
      <c r="E1" s="22"/>
      <c r="F1" s="22"/>
      <c r="G1" s="22"/>
      <c r="H1" s="22"/>
      <c r="I1" s="22"/>
      <c r="J1" s="22"/>
      <c r="K1" s="22"/>
      <c r="L1" s="22"/>
      <c r="M1" s="22"/>
      <c r="N1" s="21"/>
      <c r="O1" s="22"/>
      <c r="P1" s="100"/>
      <c r="Q1" s="100"/>
      <c r="R1" s="100"/>
      <c r="S1" s="100"/>
      <c r="T1" s="100"/>
      <c r="U1" s="100"/>
      <c r="V1" s="100"/>
      <c r="W1" s="100"/>
      <c r="X1" s="100"/>
      <c r="Y1" s="100"/>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row>
    <row r="2" spans="1:167" customFormat="1" ht="57" customHeight="1" x14ac:dyDescent="0.25">
      <c r="A2" s="97"/>
      <c r="B2" s="128"/>
      <c r="C2" s="128"/>
      <c r="D2" s="128"/>
      <c r="E2" s="204" t="str">
        <f>CONCATENATE("PREFEITURA MUNICIPAL DE PORTO ALEGRE
",H5,"
MAPA DE PREÇOS - ", UPPER(TEXT(MAX('Tabela de Apoio'!A:A),"MMM/AA")))</f>
        <v>PREFEITURA MUNICIPAL DE PORTO ALEGRE
Gabinete da Causa Animal
MAPA DE PREÇOS - JUN/24</v>
      </c>
      <c r="F2" s="204"/>
      <c r="G2" s="204"/>
      <c r="H2" s="204"/>
      <c r="I2" s="204"/>
      <c r="J2" s="204"/>
      <c r="K2" s="204"/>
      <c r="L2" s="204"/>
      <c r="M2" s="204"/>
      <c r="N2" s="204"/>
      <c r="O2" s="204"/>
      <c r="P2" s="204"/>
      <c r="Q2" s="204"/>
      <c r="R2" s="204"/>
      <c r="S2" s="204"/>
      <c r="T2" s="204"/>
      <c r="U2" s="102"/>
      <c r="V2" s="102"/>
      <c r="W2" s="102"/>
      <c r="X2" s="102"/>
      <c r="Y2" s="102"/>
      <c r="Z2" s="102"/>
      <c r="AA2" s="102"/>
      <c r="AB2" s="102"/>
      <c r="AC2" s="102"/>
      <c r="AD2" s="102"/>
      <c r="AE2" s="102"/>
      <c r="AF2" s="102"/>
      <c r="AG2" s="102"/>
      <c r="AH2" s="102"/>
      <c r="AI2" s="102"/>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row>
    <row r="3" spans="1:167" customFormat="1" x14ac:dyDescent="0.25">
      <c r="A3" s="97"/>
      <c r="B3" s="127"/>
      <c r="C3" s="127"/>
      <c r="D3" s="127"/>
      <c r="E3" s="22"/>
      <c r="F3" s="22"/>
      <c r="G3" s="22"/>
      <c r="H3" s="22"/>
      <c r="I3" s="22"/>
      <c r="J3" s="22"/>
      <c r="K3" s="98"/>
      <c r="L3" s="22"/>
      <c r="M3" s="22"/>
      <c r="N3" s="21"/>
      <c r="O3" s="22"/>
      <c r="P3" s="143"/>
      <c r="Q3" s="100"/>
      <c r="R3" s="100"/>
      <c r="S3" s="100"/>
      <c r="T3" s="100"/>
      <c r="U3" s="100"/>
      <c r="V3" s="100"/>
      <c r="W3" s="100"/>
      <c r="X3" s="100"/>
      <c r="Y3" s="100"/>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row>
    <row r="4" spans="1:167" customFormat="1" x14ac:dyDescent="0.25">
      <c r="B4" s="127"/>
      <c r="C4" s="127"/>
      <c r="D4" s="127"/>
      <c r="E4" s="194" t="s">
        <v>388</v>
      </c>
      <c r="F4" s="195"/>
      <c r="G4" s="195"/>
      <c r="H4" s="195"/>
      <c r="I4" s="195"/>
      <c r="J4" s="196"/>
      <c r="K4" s="98"/>
      <c r="L4" s="195" t="s">
        <v>387</v>
      </c>
      <c r="M4" s="195"/>
      <c r="N4" s="195"/>
      <c r="O4" s="195"/>
      <c r="P4" s="196"/>
      <c r="Q4" s="101"/>
      <c r="R4" s="190" t="s">
        <v>14</v>
      </c>
      <c r="S4" s="190"/>
      <c r="T4" s="190"/>
      <c r="U4" s="190"/>
      <c r="Y4" s="100"/>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row>
    <row r="5" spans="1:167" customFormat="1" ht="15" customHeight="1" x14ac:dyDescent="0.25">
      <c r="B5" s="127"/>
      <c r="C5" s="127"/>
      <c r="D5" s="127"/>
      <c r="E5" s="202" t="s">
        <v>389</v>
      </c>
      <c r="F5" s="202"/>
      <c r="G5" s="202"/>
      <c r="H5" s="205" t="s">
        <v>448</v>
      </c>
      <c r="I5" s="205"/>
      <c r="J5" s="205"/>
      <c r="K5" s="144"/>
      <c r="L5" s="199" t="s">
        <v>383</v>
      </c>
      <c r="M5" s="202"/>
      <c r="N5" s="202"/>
      <c r="O5" s="206" t="s">
        <v>450</v>
      </c>
      <c r="P5" s="207"/>
      <c r="Q5" s="101"/>
      <c r="R5" s="212" t="s">
        <v>443</v>
      </c>
      <c r="S5" s="212"/>
      <c r="T5" s="212"/>
      <c r="U5" s="212"/>
      <c r="Y5" s="100"/>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row>
    <row r="6" spans="1:167" customFormat="1" x14ac:dyDescent="0.25">
      <c r="B6" s="127"/>
      <c r="C6" s="127"/>
      <c r="D6" s="127"/>
      <c r="E6" s="202" t="s">
        <v>382</v>
      </c>
      <c r="F6" s="202"/>
      <c r="G6" s="202"/>
      <c r="H6" s="211"/>
      <c r="I6" s="211"/>
      <c r="J6" s="211"/>
      <c r="K6" s="145"/>
      <c r="L6" s="199" t="s">
        <v>415</v>
      </c>
      <c r="M6" s="202"/>
      <c r="N6" s="202"/>
      <c r="O6" s="206" t="s">
        <v>451</v>
      </c>
      <c r="P6" s="207"/>
      <c r="Q6" s="101"/>
      <c r="R6" s="212"/>
      <c r="S6" s="212"/>
      <c r="T6" s="212"/>
      <c r="U6" s="212"/>
      <c r="Y6" s="100"/>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row>
    <row r="7" spans="1:167" customFormat="1" x14ac:dyDescent="0.25">
      <c r="A7" s="66"/>
      <c r="B7" s="127" t="b">
        <v>1</v>
      </c>
      <c r="C7" s="127"/>
      <c r="D7" s="127"/>
      <c r="E7" s="202" t="s">
        <v>384</v>
      </c>
      <c r="F7" s="202"/>
      <c r="G7" s="202"/>
      <c r="H7" s="205" t="s">
        <v>449</v>
      </c>
      <c r="I7" s="205"/>
      <c r="J7" s="205"/>
      <c r="K7" s="144"/>
      <c r="L7" s="199" t="s">
        <v>414</v>
      </c>
      <c r="M7" s="202"/>
      <c r="N7" s="202"/>
      <c r="O7" s="206">
        <v>1572180</v>
      </c>
      <c r="P7" s="207"/>
      <c r="Q7" s="101"/>
      <c r="R7" s="212"/>
      <c r="S7" s="212"/>
      <c r="T7" s="212"/>
      <c r="U7" s="212"/>
      <c r="Y7" s="100"/>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row>
    <row r="8" spans="1:167" customFormat="1" x14ac:dyDescent="0.25">
      <c r="A8" s="66"/>
      <c r="B8" s="127" t="b">
        <v>0</v>
      </c>
      <c r="C8" s="127"/>
      <c r="D8" s="127"/>
      <c r="E8" s="202" t="s">
        <v>33</v>
      </c>
      <c r="F8" s="202"/>
      <c r="G8" s="202"/>
      <c r="H8" s="191">
        <f>MIN(MAX(COUNTA('BASE FORMAÇÃO'!C:C)-1,1),100)</f>
        <v>1</v>
      </c>
      <c r="I8" s="192"/>
      <c r="J8" s="193"/>
      <c r="K8" s="144"/>
      <c r="L8" s="199" t="s">
        <v>314</v>
      </c>
      <c r="M8" s="202"/>
      <c r="N8" s="202"/>
      <c r="O8" s="209">
        <v>45498</v>
      </c>
      <c r="P8" s="210"/>
      <c r="Q8" s="100"/>
      <c r="R8" s="213" t="s">
        <v>444</v>
      </c>
      <c r="S8" s="213"/>
      <c r="T8" s="213"/>
      <c r="U8" s="213"/>
      <c r="Y8" s="100"/>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row>
    <row r="9" spans="1:167" customFormat="1" x14ac:dyDescent="0.25">
      <c r="A9" s="66"/>
      <c r="B9" s="127"/>
      <c r="C9" s="127"/>
      <c r="D9" s="127"/>
      <c r="E9" s="202" t="s">
        <v>413</v>
      </c>
      <c r="F9" s="202"/>
      <c r="G9" s="202"/>
      <c r="H9" s="203">
        <f>SUMIF(L:L,"TOTAL ITEM",M:M)</f>
        <v>0</v>
      </c>
      <c r="I9" s="203"/>
      <c r="J9" s="203"/>
      <c r="K9" s="144"/>
      <c r="L9" s="197" t="s">
        <v>385</v>
      </c>
      <c r="M9" s="198"/>
      <c r="N9" s="199"/>
      <c r="O9" s="200">
        <f>IF(O8="","",DATE(YEAR(O8),MONTH(O8)+6,DAY(O8)-1))</f>
        <v>45681</v>
      </c>
      <c r="P9" s="201"/>
      <c r="Q9" s="100"/>
      <c r="R9" s="213"/>
      <c r="S9" s="213"/>
      <c r="T9" s="213"/>
      <c r="U9" s="213"/>
      <c r="Y9" s="100"/>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row>
    <row r="10" spans="1:167" customFormat="1" x14ac:dyDescent="0.25">
      <c r="A10" s="66"/>
      <c r="B10" s="127"/>
      <c r="C10" s="127"/>
      <c r="D10" s="127"/>
      <c r="E10" s="22"/>
      <c r="F10" s="67"/>
      <c r="G10" s="22"/>
      <c r="H10" s="22"/>
      <c r="I10" s="64"/>
      <c r="J10" s="22"/>
      <c r="K10" s="67"/>
      <c r="L10" s="22"/>
      <c r="M10" s="22"/>
      <c r="N10" s="71"/>
      <c r="O10" s="65"/>
      <c r="P10" s="103"/>
      <c r="Q10" s="100"/>
      <c r="R10" s="100"/>
      <c r="S10" s="100"/>
      <c r="T10" s="100"/>
      <c r="U10" s="100"/>
      <c r="V10" s="100"/>
      <c r="W10" s="100"/>
      <c r="X10" s="100"/>
      <c r="Y10" s="100"/>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row>
    <row r="11" spans="1:167" customFormat="1" ht="2.25" customHeight="1" x14ac:dyDescent="0.25">
      <c r="B11" s="127"/>
      <c r="C11" s="127"/>
      <c r="D11" s="127"/>
      <c r="E11" s="190" t="s">
        <v>345</v>
      </c>
      <c r="F11" s="68"/>
      <c r="G11" s="190" t="s">
        <v>386</v>
      </c>
      <c r="H11" s="190"/>
      <c r="I11" s="190"/>
      <c r="J11" s="190"/>
      <c r="K11" s="68"/>
      <c r="L11" s="190" t="s">
        <v>10</v>
      </c>
      <c r="M11" s="190"/>
      <c r="N11" s="71"/>
      <c r="O11" s="208" t="s">
        <v>11</v>
      </c>
      <c r="P11" s="104"/>
      <c r="Q11" s="104"/>
      <c r="R11" s="104"/>
      <c r="S11" s="104"/>
      <c r="T11" s="104"/>
      <c r="U11" s="104"/>
      <c r="V11" s="104"/>
      <c r="W11" s="104"/>
      <c r="X11" s="104"/>
      <c r="Y11" s="104"/>
      <c r="Z11" s="104"/>
      <c r="AA11" s="104"/>
      <c r="AB11" s="104"/>
      <c r="AC11" s="104"/>
      <c r="AD11" s="104"/>
      <c r="AE11" s="104"/>
      <c r="AF11" s="104"/>
      <c r="AG11" s="104"/>
      <c r="AH11" s="104"/>
      <c r="AI11" s="104"/>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row>
    <row r="12" spans="1:167" s="42" customFormat="1" ht="27" customHeight="1" x14ac:dyDescent="0.25">
      <c r="B12" s="129"/>
      <c r="C12" s="129"/>
      <c r="D12" s="129"/>
      <c r="E12" s="190"/>
      <c r="F12" s="68"/>
      <c r="G12" s="190"/>
      <c r="H12" s="190"/>
      <c r="I12" s="190"/>
      <c r="J12" s="190"/>
      <c r="K12" s="68"/>
      <c r="L12" s="190"/>
      <c r="M12" s="190"/>
      <c r="N12" s="72"/>
      <c r="O12" s="208"/>
      <c r="P12" s="99" t="s">
        <v>391</v>
      </c>
      <c r="Q12" s="99" t="s">
        <v>392</v>
      </c>
      <c r="R12" s="99" t="s">
        <v>393</v>
      </c>
      <c r="S12" s="99" t="s">
        <v>394</v>
      </c>
      <c r="T12" s="99" t="s">
        <v>395</v>
      </c>
      <c r="U12" s="99" t="s">
        <v>396</v>
      </c>
      <c r="V12" s="99" t="s">
        <v>397</v>
      </c>
      <c r="W12" s="99" t="s">
        <v>398</v>
      </c>
      <c r="X12" s="99" t="s">
        <v>399</v>
      </c>
      <c r="Y12" s="99" t="s">
        <v>400</v>
      </c>
      <c r="Z12" s="99" t="s">
        <v>401</v>
      </c>
      <c r="AA12" s="99" t="s">
        <v>402</v>
      </c>
      <c r="AB12" s="99" t="s">
        <v>403</v>
      </c>
      <c r="AC12" s="99" t="s">
        <v>404</v>
      </c>
      <c r="AD12" s="99" t="s">
        <v>405</v>
      </c>
      <c r="AE12" s="99" t="s">
        <v>406</v>
      </c>
      <c r="AF12" s="99" t="s">
        <v>407</v>
      </c>
      <c r="AG12" s="99" t="s">
        <v>408</v>
      </c>
      <c r="AH12" s="99" t="s">
        <v>409</v>
      </c>
      <c r="AI12" s="99" t="s">
        <v>410</v>
      </c>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row>
    <row r="13" spans="1:167" customFormat="1" ht="15" hidden="1" customHeight="1" x14ac:dyDescent="0.25">
      <c r="B13" s="127"/>
      <c r="C13" s="127"/>
      <c r="D13" s="127"/>
      <c r="E13" s="23"/>
      <c r="F13" s="68"/>
      <c r="G13" s="23"/>
      <c r="H13" s="23"/>
      <c r="I13" s="23"/>
      <c r="J13" s="23"/>
      <c r="K13" s="68"/>
      <c r="L13" s="23"/>
      <c r="M13" s="23"/>
      <c r="N13" s="72"/>
      <c r="O13" s="24"/>
      <c r="P13" s="106"/>
      <c r="Q13" s="106"/>
      <c r="R13" s="106"/>
      <c r="S13" s="106"/>
      <c r="T13" s="106"/>
      <c r="U13" s="106"/>
      <c r="V13" s="106"/>
      <c r="W13" s="106"/>
      <c r="X13" s="106"/>
      <c r="Y13" s="106"/>
      <c r="Z13" s="106"/>
      <c r="AA13" s="106"/>
      <c r="AB13" s="106"/>
      <c r="AC13" s="106"/>
      <c r="AD13" s="106"/>
      <c r="AE13" s="106"/>
      <c r="AF13" s="106"/>
      <c r="AG13" s="106"/>
      <c r="AH13" s="106"/>
      <c r="AI13" s="106"/>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row>
    <row r="14" spans="1:167" customFormat="1" ht="14.25" customHeight="1" x14ac:dyDescent="0.25">
      <c r="B14" s="127"/>
      <c r="C14" s="127"/>
      <c r="D14" s="127"/>
      <c r="E14" s="25"/>
      <c r="F14" s="68"/>
      <c r="I14" s="25"/>
      <c r="J14" s="25"/>
      <c r="K14" s="68"/>
      <c r="L14" s="25"/>
      <c r="M14" s="25"/>
      <c r="N14" s="72"/>
      <c r="O14" s="26"/>
      <c r="P14" s="107"/>
      <c r="Q14" s="107"/>
      <c r="R14" s="107"/>
      <c r="S14" s="107"/>
      <c r="T14" s="107"/>
      <c r="U14" s="107"/>
      <c r="V14" s="107"/>
      <c r="W14" s="107"/>
      <c r="X14" s="107"/>
      <c r="Y14" s="107"/>
      <c r="Z14" s="107"/>
      <c r="AA14" s="107"/>
      <c r="AB14" s="107"/>
      <c r="AC14" s="107"/>
      <c r="AD14" s="107"/>
      <c r="AE14" s="107"/>
      <c r="AF14" s="107"/>
      <c r="AG14" s="107"/>
      <c r="AH14" s="107"/>
      <c r="AI14" s="107"/>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row>
    <row r="15" spans="1:167" s="120" customFormat="1" ht="15" customHeight="1" x14ac:dyDescent="0.25">
      <c r="A15" s="123"/>
      <c r="B15" s="130">
        <f>LARGE(IFERROR(IF(B13+1&gt;$H$8,"",B13+1),""),1)</f>
        <v>1</v>
      </c>
      <c r="C15" s="130">
        <f>IF(_xlfn.ISFORMULA(E19),MAX(INDEX('BASE FORMAÇÃO'!A:A,B15+1),1),E19)</f>
        <v>1</v>
      </c>
      <c r="D15" s="130">
        <f>IFERROR(IF(C15=C5,D5+1,1),1)</f>
        <v>1</v>
      </c>
      <c r="E15" s="41" t="s">
        <v>9</v>
      </c>
      <c r="F15" s="76"/>
      <c r="G15" s="41" t="s">
        <v>15</v>
      </c>
      <c r="H15" s="138">
        <f>INDEX('BASE FORMAÇÃO'!B:B,B15+1)</f>
        <v>0</v>
      </c>
      <c r="I15" s="146" t="s">
        <v>16</v>
      </c>
      <c r="J15" s="6">
        <f>INDEX('BASE FORMAÇÃO'!K:K,B15+1)</f>
        <v>0</v>
      </c>
      <c r="K15" s="68"/>
      <c r="L15" s="175" t="s">
        <v>54</v>
      </c>
      <c r="M15" s="177">
        <f>IF(OR(ISBLANK($O$8),ISBLANK($O$7),ISBLANK($H$8),ISBLANK($O$6),ISBLANK($O$5),ISBLANK($H$5)),"",IFERROR(IF(VLOOKUP(L15,L21:M30,2,FALSE)&lt;1,ROUND(VLOOKUP(L15,L21:M30,2,FALSE),4),ROUND(VLOOKUP(L15,L21:M30,2,FALSE),2)),""))</f>
        <v>12.59</v>
      </c>
      <c r="N15" s="72"/>
      <c r="O15" s="27" t="s">
        <v>17</v>
      </c>
      <c r="P15" s="116">
        <v>15</v>
      </c>
      <c r="Q15" s="116">
        <v>10.17</v>
      </c>
      <c r="R15" s="116">
        <v>18</v>
      </c>
      <c r="S15" s="116"/>
      <c r="T15" s="116"/>
      <c r="U15" s="108"/>
      <c r="V15" s="108"/>
      <c r="W15" s="108"/>
      <c r="X15" s="108"/>
      <c r="Y15" s="108"/>
      <c r="Z15" s="108"/>
      <c r="AA15" s="108"/>
      <c r="AB15" s="108"/>
      <c r="AC15" s="108"/>
      <c r="AD15" s="108"/>
      <c r="AE15" s="108"/>
      <c r="AF15" s="108"/>
      <c r="AG15" s="108"/>
      <c r="AH15" s="108"/>
      <c r="AI15" s="108"/>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row>
    <row r="16" spans="1:167" s="120" customFormat="1" ht="15" customHeight="1" x14ac:dyDescent="0.25">
      <c r="A16" s="69"/>
      <c r="B16" s="131">
        <f t="shared" ref="B16:D18" si="0">B15</f>
        <v>1</v>
      </c>
      <c r="C16" s="131">
        <f>C15</f>
        <v>1</v>
      </c>
      <c r="D16" s="130">
        <f>D15</f>
        <v>1</v>
      </c>
      <c r="E16" s="179">
        <f>D15</f>
        <v>1</v>
      </c>
      <c r="F16" s="95"/>
      <c r="G16" s="181" t="s">
        <v>1</v>
      </c>
      <c r="H16" s="184" t="str">
        <f>INDEX('BASE FORMAÇÃO'!C:C,B15+1)</f>
        <v>Albergagem de caninos e felinos com alimentação, água e devidos cuidados.</v>
      </c>
      <c r="I16" s="184"/>
      <c r="J16" s="185"/>
      <c r="K16" s="69"/>
      <c r="L16" s="176"/>
      <c r="M16" s="178"/>
      <c r="N16" s="73"/>
      <c r="O16" s="27" t="s">
        <v>13</v>
      </c>
      <c r="P16" s="125">
        <v>45412</v>
      </c>
      <c r="Q16" s="125">
        <v>45497</v>
      </c>
      <c r="R16" s="125">
        <v>45496</v>
      </c>
      <c r="S16" s="125"/>
      <c r="T16" s="125"/>
      <c r="U16" s="125"/>
      <c r="V16" s="125"/>
      <c r="W16" s="125"/>
      <c r="X16" s="125"/>
      <c r="Y16" s="125"/>
      <c r="Z16" s="125"/>
      <c r="AA16" s="125"/>
      <c r="AB16" s="125"/>
      <c r="AC16" s="125"/>
      <c r="AD16" s="125"/>
      <c r="AE16" s="125"/>
      <c r="AF16" s="125"/>
      <c r="AG16" s="125"/>
      <c r="AH16" s="125"/>
      <c r="AI16" s="125"/>
      <c r="AJ16" s="126"/>
      <c r="AK16" s="126"/>
      <c r="AL16" s="126"/>
      <c r="AM16" s="126"/>
      <c r="AN16" s="126"/>
      <c r="AO16" s="126"/>
      <c r="AP16" s="126"/>
      <c r="AQ16" s="126"/>
      <c r="AR16" s="126"/>
      <c r="AS16" s="126"/>
      <c r="AT16" s="126"/>
      <c r="AU16" s="126"/>
      <c r="AV16" s="126"/>
      <c r="AW16" s="126"/>
      <c r="AX16" s="126"/>
      <c r="AY16" s="126"/>
      <c r="AZ16" s="126"/>
      <c r="BA16" s="126"/>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row>
    <row r="17" spans="1:35" s="119" customFormat="1" x14ac:dyDescent="0.25">
      <c r="A17" s="77"/>
      <c r="B17" s="131">
        <f t="shared" si="0"/>
        <v>1</v>
      </c>
      <c r="C17" s="131">
        <f t="shared" si="0"/>
        <v>1</v>
      </c>
      <c r="D17" s="130">
        <f t="shared" si="0"/>
        <v>1</v>
      </c>
      <c r="E17" s="180"/>
      <c r="F17" s="96"/>
      <c r="G17" s="182"/>
      <c r="H17" s="186"/>
      <c r="I17" s="186"/>
      <c r="J17" s="187"/>
      <c r="K17" s="67"/>
      <c r="L17" s="133" t="s">
        <v>57</v>
      </c>
      <c r="M17" s="134">
        <f>INDEX('BASE FORMAÇÃO'!H:H,B19+1)</f>
        <v>0</v>
      </c>
      <c r="N17" s="74"/>
      <c r="O17" s="27" t="s">
        <v>445</v>
      </c>
      <c r="P17" s="117" t="s">
        <v>441</v>
      </c>
      <c r="Q17" s="117" t="s">
        <v>12</v>
      </c>
      <c r="R17" s="117" t="s">
        <v>441</v>
      </c>
      <c r="S17" s="117"/>
      <c r="T17" s="117"/>
      <c r="U17" s="117"/>
      <c r="V17" s="117"/>
      <c r="W17" s="117"/>
      <c r="X17" s="117"/>
      <c r="Y17" s="117"/>
      <c r="Z17" s="117"/>
      <c r="AA17" s="121"/>
      <c r="AB17" s="121"/>
      <c r="AC17" s="121"/>
      <c r="AD17" s="121"/>
      <c r="AE17" s="121"/>
      <c r="AF17" s="121"/>
      <c r="AG17" s="121"/>
      <c r="AH17" s="121"/>
      <c r="AI17" s="121"/>
    </row>
    <row r="18" spans="1:35" s="119" customFormat="1" x14ac:dyDescent="0.25">
      <c r="A18" s="77"/>
      <c r="B18" s="131">
        <f t="shared" si="0"/>
        <v>1</v>
      </c>
      <c r="C18" s="131">
        <f>C17</f>
        <v>1</v>
      </c>
      <c r="D18" s="130">
        <f t="shared" ref="D18:D34" si="1">D17</f>
        <v>1</v>
      </c>
      <c r="E18" s="41" t="s">
        <v>344</v>
      </c>
      <c r="F18" s="96"/>
      <c r="G18" s="183"/>
      <c r="H18" s="188"/>
      <c r="I18" s="188"/>
      <c r="J18" s="189"/>
      <c r="K18" s="67"/>
      <c r="L18" s="1" t="s">
        <v>2</v>
      </c>
      <c r="M18" s="6" t="str">
        <f>INDEX('BASE FORMAÇÃO'!D:D,B19+1)</f>
        <v>Diária</v>
      </c>
      <c r="N18" s="74"/>
      <c r="O18" s="27" t="s">
        <v>446</v>
      </c>
      <c r="P18" s="166" t="s">
        <v>455</v>
      </c>
      <c r="Q18" s="166" t="s">
        <v>456</v>
      </c>
      <c r="R18" s="166" t="s">
        <v>454</v>
      </c>
      <c r="S18" s="118"/>
      <c r="T18" s="118"/>
      <c r="U18" s="121"/>
      <c r="V18" s="121"/>
      <c r="W18" s="121"/>
      <c r="X18" s="121"/>
      <c r="Y18" s="121"/>
      <c r="Z18" s="121"/>
      <c r="AA18" s="121"/>
      <c r="AB18" s="121"/>
      <c r="AC18" s="121"/>
      <c r="AD18" s="121"/>
      <c r="AE18" s="121"/>
      <c r="AF18" s="121"/>
      <c r="AG18" s="121"/>
      <c r="AH18" s="121"/>
      <c r="AI18" s="121"/>
    </row>
    <row r="19" spans="1:35" x14ac:dyDescent="0.25">
      <c r="B19" s="131">
        <f>B17</f>
        <v>1</v>
      </c>
      <c r="C19" s="131">
        <f>C17</f>
        <v>1</v>
      </c>
      <c r="D19" s="130">
        <f t="shared" si="1"/>
        <v>1</v>
      </c>
      <c r="E19" s="167">
        <f>C15</f>
        <v>1</v>
      </c>
      <c r="F19" s="96"/>
      <c r="G19" s="169" t="s">
        <v>334</v>
      </c>
      <c r="H19" s="171"/>
      <c r="I19" s="172"/>
      <c r="J19" s="172"/>
      <c r="K19" s="70"/>
      <c r="L19" s="28" t="s">
        <v>333</v>
      </c>
      <c r="M19" s="136">
        <f>IFERROR(INDEX(I21:I33,MATCH(MAX(J21:J33),J21:J33,0)),"")</f>
        <v>0.25031849673664819</v>
      </c>
      <c r="N19" s="74"/>
      <c r="O19" s="27" t="s">
        <v>18</v>
      </c>
      <c r="P19" s="109">
        <f>IF(P15="","",
IF(OR(P17="Orçamento",P16="",MAX('Tabela de Apoio'!$A:$A)&lt;=P16),
P15,
(INDEX('Tabela de Apoio'!$B:$B,MATCH('MAPA DE PREÇOS'!$O$8,'Tabela de Apoio'!$A:$A,1))/INDEX('Tabela de Apoio'!$B:$B,MATCH('MAPA DE PREÇOS'!P16,'Tabela de Apoio'!$A:$A,1)-1))*P15))</f>
        <v>15</v>
      </c>
      <c r="Q19" s="109">
        <f>IF(Q15="","",
IF(OR(Q17="Orçamento",Q16="",MAX('Tabela de Apoio'!$A:$A)&lt;=Q16),
Q15,
(INDEX('Tabela de Apoio'!$B:$B,MATCH('MAPA DE PREÇOS'!$O$8,'Tabela de Apoio'!$A:$A,1))/INDEX('Tabela de Apoio'!$B:$B,MATCH('MAPA DE PREÇOS'!Q16,'Tabela de Apoio'!$A:$A,1)-1))*Q15))</f>
        <v>10.17</v>
      </c>
      <c r="R19" s="109">
        <f>IF(R15="","",
IF(OR(R17="Orçamento",R16="",MAX('Tabela de Apoio'!$A:$A)&lt;=R16),
R15,
(INDEX('Tabela de Apoio'!$B:$B,MATCH('MAPA DE PREÇOS'!$O$8,'Tabela de Apoio'!$A:$A,1))/INDEX('Tabela de Apoio'!$B:$B,MATCH('MAPA DE PREÇOS'!R16,'Tabela de Apoio'!$A:$A,1)-1))*R15))</f>
        <v>18</v>
      </c>
      <c r="S19" s="109" t="str">
        <f>IF(S15="","",
IF(OR(S17="Orçamento",S16="",MAX('Tabela de Apoio'!$A:$A)&lt;=S16),
S15,
(INDEX('Tabela de Apoio'!$B:$B,MATCH('MAPA DE PREÇOS'!$O$8,'Tabela de Apoio'!$A:$A,1))/INDEX('Tabela de Apoio'!$B:$B,MATCH('MAPA DE PREÇOS'!S16,'Tabela de Apoio'!$A:$A,1)-1))*S15))</f>
        <v/>
      </c>
      <c r="T19" s="109" t="str">
        <f>IF(T15="","",
IF(OR(T17="Orçamento",T16="",MAX('Tabela de Apoio'!$A:$A)&lt;=T16),
T15,
(INDEX('Tabela de Apoio'!$B:$B,MATCH('MAPA DE PREÇOS'!$O$8,'Tabela de Apoio'!$A:$A,1))/INDEX('Tabela de Apoio'!$B:$B,MATCH('MAPA DE PREÇOS'!T16,'Tabela de Apoio'!$A:$A,1)-1))*T15))</f>
        <v/>
      </c>
      <c r="U19" s="109" t="str">
        <f>IF(U15="","",
IF(OR(U17="Orçamento",U16="",MAX('Tabela de Apoio'!$A:$A)&lt;=U16),
U15,
(INDEX('Tabela de Apoio'!$B:$B,MATCH('MAPA DE PREÇOS'!$O$8,'Tabela de Apoio'!$A:$A,1))/INDEX('Tabela de Apoio'!$B:$B,MATCH('MAPA DE PREÇOS'!U16,'Tabela de Apoio'!$A:$A,1)-1))*U15))</f>
        <v/>
      </c>
      <c r="V19" s="109" t="str">
        <f>IF(V15="","",
IF(OR(V17="Orçamento",V16="",MAX('Tabela de Apoio'!$A:$A)&lt;=V16),
V15,
(INDEX('Tabela de Apoio'!$B:$B,MATCH('MAPA DE PREÇOS'!$O$8,'Tabela de Apoio'!$A:$A,1))/INDEX('Tabela de Apoio'!$B:$B,MATCH('MAPA DE PREÇOS'!V16,'Tabela de Apoio'!$A:$A,1)-1))*V15))</f>
        <v/>
      </c>
      <c r="W19" s="109" t="str">
        <f>IF(W15="","",
IF(OR(W17="Orçamento",W16="",MAX('Tabela de Apoio'!$A:$A)&lt;=W16),
W15,
(INDEX('Tabela de Apoio'!$B:$B,MATCH('MAPA DE PREÇOS'!$O$8,'Tabela de Apoio'!$A:$A,1))/INDEX('Tabela de Apoio'!$B:$B,MATCH('MAPA DE PREÇOS'!W16,'Tabela de Apoio'!$A:$A,1)-1))*W15))</f>
        <v/>
      </c>
      <c r="X19" s="109" t="str">
        <f>IF(X15="","",
IF(OR(X17="Orçamento",X16="",MAX('Tabela de Apoio'!$A:$A)&lt;=X16),
X15,
(INDEX('Tabela de Apoio'!$B:$B,MATCH('MAPA DE PREÇOS'!$O$8,'Tabela de Apoio'!$A:$A,1))/INDEX('Tabela de Apoio'!$B:$B,MATCH('MAPA DE PREÇOS'!X16,'Tabela de Apoio'!$A:$A,1)-1))*X15))</f>
        <v/>
      </c>
      <c r="Y19" s="109" t="str">
        <f>IF(Y15="","",
IF(OR(Y17="Orçamento",Y16="",MAX('Tabela de Apoio'!$A:$A)&lt;=Y16),
Y15,
(INDEX('Tabela de Apoio'!$B:$B,MATCH('MAPA DE PREÇOS'!$O$8,'Tabela de Apoio'!$A:$A,1))/INDEX('Tabela de Apoio'!$B:$B,MATCH('MAPA DE PREÇOS'!Y16,'Tabela de Apoio'!$A:$A,1)-1))*Y15))</f>
        <v/>
      </c>
      <c r="Z19" s="109" t="str">
        <f>IF(Z15="","",
IF(OR(Z17="Orçamento",Z16="",MAX('Tabela de Apoio'!$A:$A)&lt;=Z16),
Z15,
(INDEX('Tabela de Apoio'!$B:$B,MATCH('MAPA DE PREÇOS'!$O$8,'Tabela de Apoio'!$A:$A,1))/INDEX('Tabela de Apoio'!$B:$B,MATCH('MAPA DE PREÇOS'!Z16,'Tabela de Apoio'!$A:$A,1)-1))*Z15))</f>
        <v/>
      </c>
      <c r="AA19" s="109" t="str">
        <f>IF(AA15="","",
IF(OR(AA17="Orçamento",AA16="",MAX('Tabela de Apoio'!$A:$A)&lt;=AA16),
AA15,
(INDEX('Tabela de Apoio'!$B:$B,MATCH('MAPA DE PREÇOS'!$O$8,'Tabela de Apoio'!$A:$A,1))/INDEX('Tabela de Apoio'!$B:$B,MATCH('MAPA DE PREÇOS'!AA16,'Tabela de Apoio'!$A:$A,1)-1))*AA15))</f>
        <v/>
      </c>
      <c r="AB19" s="109" t="str">
        <f>IF(AB15="","",
IF(OR(AB17="Orçamento",AB16="",MAX('Tabela de Apoio'!$A:$A)&lt;=AB16),
AB15,
(INDEX('Tabela de Apoio'!$B:$B,MATCH('MAPA DE PREÇOS'!$O$8,'Tabela de Apoio'!$A:$A,1))/INDEX('Tabela de Apoio'!$B:$B,MATCH('MAPA DE PREÇOS'!AB16,'Tabela de Apoio'!$A:$A,1)-1))*AB15))</f>
        <v/>
      </c>
      <c r="AC19" s="109" t="str">
        <f>IF(AC15="","",
IF(OR(AC17="Orçamento",AC16="",MAX('Tabela de Apoio'!$A:$A)&lt;=AC16),
AC15,
(INDEX('Tabela de Apoio'!$B:$B,MATCH('MAPA DE PREÇOS'!$O$8,'Tabela de Apoio'!$A:$A,1))/INDEX('Tabela de Apoio'!$B:$B,MATCH('MAPA DE PREÇOS'!AC16,'Tabela de Apoio'!$A:$A,1)-1))*AC15))</f>
        <v/>
      </c>
      <c r="AD19" s="109" t="str">
        <f>IF(AD15="","",
IF(OR(AD17="Orçamento",AD16="",MAX('Tabela de Apoio'!$A:$A)&lt;=AD16),
AD15,
(INDEX('Tabela de Apoio'!$B:$B,MATCH('MAPA DE PREÇOS'!$O$8,'Tabela de Apoio'!$A:$A,1))/INDEX('Tabela de Apoio'!$B:$B,MATCH('MAPA DE PREÇOS'!AD16,'Tabela de Apoio'!$A:$A,1)-1))*AD15))</f>
        <v/>
      </c>
      <c r="AE19" s="109" t="str">
        <f>IF(AE15="","",
IF(OR(AE17="Orçamento",AE16="",MAX('Tabela de Apoio'!$A:$A)&lt;=AE16),
AE15,
(INDEX('Tabela de Apoio'!$B:$B,MATCH('MAPA DE PREÇOS'!$O$8,'Tabela de Apoio'!$A:$A,1))/INDEX('Tabela de Apoio'!$B:$B,MATCH('MAPA DE PREÇOS'!AE16,'Tabela de Apoio'!$A:$A,1)-1))*AE15))</f>
        <v/>
      </c>
      <c r="AF19" s="109" t="str">
        <f>IF(AF15="","",
IF(OR(AF17="Orçamento",AF16="",MAX('Tabela de Apoio'!$A:$A)&lt;=AF16),
AF15,
(INDEX('Tabela de Apoio'!$B:$B,MATCH('MAPA DE PREÇOS'!$O$8,'Tabela de Apoio'!$A:$A,1))/INDEX('Tabela de Apoio'!$B:$B,MATCH('MAPA DE PREÇOS'!AF16,'Tabela de Apoio'!$A:$A,1)-1))*AF15))</f>
        <v/>
      </c>
      <c r="AG19" s="109" t="str">
        <f>IF(AG15="","",
IF(OR(AG17="Orçamento",AG16="",MAX('Tabela de Apoio'!$A:$A)&lt;=AG16),
AG15,
(INDEX('Tabela de Apoio'!$B:$B,MATCH('MAPA DE PREÇOS'!$O$8,'Tabela de Apoio'!$A:$A,1))/INDEX('Tabela de Apoio'!$B:$B,MATCH('MAPA DE PREÇOS'!AG16,'Tabela de Apoio'!$A:$A,1)-1))*AG15))</f>
        <v/>
      </c>
      <c r="AH19" s="109" t="str">
        <f>IF(AH15="","",
IF(OR(AH17="Orçamento",AH16="",MAX('Tabela de Apoio'!$A:$A)&lt;=AH16),
AH15,
(INDEX('Tabela de Apoio'!$B:$B,MATCH('MAPA DE PREÇOS'!$O$8,'Tabela de Apoio'!$A:$A,1))/INDEX('Tabela de Apoio'!$B:$B,MATCH('MAPA DE PREÇOS'!AH16,'Tabela de Apoio'!$A:$A,1)-1))*AH15))</f>
        <v/>
      </c>
      <c r="AI19" s="109" t="str">
        <f>IF(AI15="","",
IF(OR(AI17="Orçamento",AI16="",MAX('Tabela de Apoio'!$A:$A)&lt;=AI16),
AI15,
(INDEX('Tabela de Apoio'!$B:$B,MATCH('MAPA DE PREÇOS'!$O$8,'Tabela de Apoio'!$A:$A,1))/INDEX('Tabela de Apoio'!$B:$B,MATCH('MAPA DE PREÇOS'!AI16,'Tabela de Apoio'!$A:$A,1)-1))*AI15))</f>
        <v/>
      </c>
    </row>
    <row r="20" spans="1:35" hidden="1" x14ac:dyDescent="0.25">
      <c r="B20" s="131">
        <f>B19</f>
        <v>1</v>
      </c>
      <c r="C20" s="131">
        <f>C19</f>
        <v>1</v>
      </c>
      <c r="D20" s="130">
        <f>D19</f>
        <v>1</v>
      </c>
      <c r="E20" s="168"/>
      <c r="F20" s="96"/>
      <c r="G20" s="170"/>
      <c r="H20"/>
      <c r="I20"/>
      <c r="J20"/>
      <c r="N20" s="74"/>
      <c r="O20" s="27" t="s">
        <v>439</v>
      </c>
      <c r="P20" s="110" t="str">
        <f>IF(IFERROR(VLOOKUP(P17,'Tabela de Apoio'!$D:$E,2,FALSE),1)=1,"",P21)</f>
        <v/>
      </c>
      <c r="Q20" s="110">
        <f>IF(IFERROR(VLOOKUP(Q17,'Tabela de Apoio'!$D:$E,2,FALSE),1)=1,"",Q21)</f>
        <v>10.17</v>
      </c>
      <c r="R20" s="110" t="str">
        <f>IF(IFERROR(VLOOKUP(R17,'Tabela de Apoio'!$D:$E,2,FALSE),1)=1,"",R21)</f>
        <v/>
      </c>
      <c r="S20" s="110" t="str">
        <f>IF(IFERROR(VLOOKUP(S17,'Tabela de Apoio'!$D:$E,2,FALSE),1)=1,"",S21)</f>
        <v/>
      </c>
      <c r="T20" s="110" t="str">
        <f>IF(IFERROR(VLOOKUP(T17,'Tabela de Apoio'!$D:$E,2,FALSE),1)=1,"",T21)</f>
        <v/>
      </c>
      <c r="U20" s="110" t="str">
        <f>IF(IFERROR(VLOOKUP(U17,'Tabela de Apoio'!$D:$E,2,FALSE),1)=1,"",U21)</f>
        <v/>
      </c>
      <c r="V20" s="110" t="str">
        <f>IF(IFERROR(VLOOKUP(V17,'Tabela de Apoio'!$D:$E,2,FALSE),1)=1,"",V21)</f>
        <v/>
      </c>
      <c r="W20" s="110" t="str">
        <f>IF(IFERROR(VLOOKUP(W17,'Tabela de Apoio'!$D:$E,2,FALSE),1)=1,"",W21)</f>
        <v/>
      </c>
      <c r="X20" s="110" t="str">
        <f>IF(IFERROR(VLOOKUP(X17,'Tabela de Apoio'!$D:$E,2,FALSE),1)=1,"",X21)</f>
        <v/>
      </c>
      <c r="Y20" s="110" t="str">
        <f>IF(IFERROR(VLOOKUP(Y17,'Tabela de Apoio'!$D:$E,2,FALSE),1)=1,"",Y21)</f>
        <v/>
      </c>
      <c r="Z20" s="110" t="str">
        <f>IF(IFERROR(VLOOKUP(Z17,'Tabela de Apoio'!$D:$E,2,FALSE),1)=1,"",Z21)</f>
        <v/>
      </c>
      <c r="AA20" s="110" t="str">
        <f>IF(IFERROR(VLOOKUP(AA17,'Tabela de Apoio'!$D:$E,2,FALSE),1)=1,"",AA21)</f>
        <v/>
      </c>
      <c r="AB20" s="110" t="str">
        <f>IF(IFERROR(VLOOKUP(AB17,'Tabela de Apoio'!$D:$E,2,FALSE),1)=1,"",AB21)</f>
        <v/>
      </c>
      <c r="AC20" s="110" t="str">
        <f>IF(IFERROR(VLOOKUP(AC17,'Tabela de Apoio'!$D:$E,2,FALSE),1)=1,"",AC21)</f>
        <v/>
      </c>
      <c r="AD20" s="110" t="str">
        <f>IF(IFERROR(VLOOKUP(AD17,'Tabela de Apoio'!$D:$E,2,FALSE),1)=1,"",AD21)</f>
        <v/>
      </c>
      <c r="AE20" s="110" t="str">
        <f>IF(IFERROR(VLOOKUP(AE17,'Tabela de Apoio'!$D:$E,2,FALSE),1)=1,"",AE21)</f>
        <v/>
      </c>
      <c r="AF20" s="110" t="str">
        <f>IF(IFERROR(VLOOKUP(AF17,'Tabela de Apoio'!$D:$E,2,FALSE),1)=1,"",AF21)</f>
        <v/>
      </c>
      <c r="AG20" s="110" t="str">
        <f>IF(IFERROR(VLOOKUP(AG17,'Tabela de Apoio'!$D:$E,2,FALSE),1)=1,"",AG21)</f>
        <v/>
      </c>
      <c r="AH20" s="110" t="str">
        <f>IF(IFERROR(VLOOKUP(AH17,'Tabela de Apoio'!$D:$E,2,FALSE),1)=1,"",AH21)</f>
        <v/>
      </c>
      <c r="AI20" s="110" t="str">
        <f>IF(IFERROR(VLOOKUP(AI17,'Tabela de Apoio'!$D:$E,2,FALSE),1)=1,"",AI21)</f>
        <v/>
      </c>
    </row>
    <row r="21" spans="1:35" hidden="1" x14ac:dyDescent="0.25">
      <c r="B21" s="131">
        <f t="shared" ref="B21:C21" si="2">B20</f>
        <v>1</v>
      </c>
      <c r="C21" s="131">
        <f t="shared" si="2"/>
        <v>1</v>
      </c>
      <c r="D21" s="130">
        <f t="shared" si="1"/>
        <v>1</v>
      </c>
      <c r="E21" s="168"/>
      <c r="F21" s="96"/>
      <c r="G21" s="170"/>
      <c r="H21" s="137">
        <f>COUNT($P21:$XX21)</f>
        <v>3</v>
      </c>
      <c r="I21" s="135">
        <f>_xlfn.STDEV.P($P20:$XX21)/AVERAGE($P20:$XX21)</f>
        <v>0.25031849673664819</v>
      </c>
      <c r="J21" s="7">
        <f>ROW()</f>
        <v>21</v>
      </c>
      <c r="K21" s="70"/>
      <c r="L21" s="29" t="s">
        <v>54</v>
      </c>
      <c r="M21" s="30">
        <f>IFERROR(
IF(AND(P17="Orçamento",COUNTA(P15:AI15)=COUNTIF(P17:XX17,"Orçamento")),MIN(M26,M23),
IF(M24&lt;&gt;"",M24,
IF(M25&lt;&gt;"",M25,
M23
))),"")</f>
        <v>12.585000000000001</v>
      </c>
      <c r="N21" s="74"/>
      <c r="O21" s="27" t="s">
        <v>440</v>
      </c>
      <c r="P21" s="109">
        <f>IFERROR(IF(P19="",
            "",
            IF(COUNT($P19:$XX19)&lt;=4,
               P19,
               IF(OR(P19&gt;(QUARTILE($P19:$XX19,3)+(QUARTILE($P19:$XX19,3)-QUARTILE($P19:$XX19,1))),
                     P19&lt;(QUARTILE($P19:$XX19,1)-(QUARTILE($P19:$XX19,3)-QUARTILE($P19:$XX19,1)))
                  ),
               "DESCARTADO",P19)
             )
  ),P19)</f>
        <v>15</v>
      </c>
      <c r="Q21" s="109">
        <f t="shared" ref="Q21:AI21" si="3">IFERROR(IF(Q19="",
            "",
            IF(COUNT($P19:$XX19)&lt;=4,
               Q19,
               IF(OR(Q19&gt;(QUARTILE($P19:$XX19,3)+(QUARTILE($P19:$XX19,3)-QUARTILE($P19:$XX19,1))),
                     Q19&lt;(QUARTILE($P19:$XX19,1)-(QUARTILE($P19:$XX19,3)-QUARTILE($P19:$XX19,1)))
                  ),
               "DESCARTADO",Q19)
             )
  ),Q19)</f>
        <v>10.17</v>
      </c>
      <c r="R21" s="109">
        <f t="shared" si="3"/>
        <v>18</v>
      </c>
      <c r="S21" s="109" t="str">
        <f t="shared" si="3"/>
        <v/>
      </c>
      <c r="T21" s="109" t="str">
        <f t="shared" si="3"/>
        <v/>
      </c>
      <c r="U21" s="109" t="str">
        <f t="shared" si="3"/>
        <v/>
      </c>
      <c r="V21" s="109" t="str">
        <f t="shared" si="3"/>
        <v/>
      </c>
      <c r="W21" s="109" t="str">
        <f t="shared" si="3"/>
        <v/>
      </c>
      <c r="X21" s="109" t="str">
        <f t="shared" si="3"/>
        <v/>
      </c>
      <c r="Y21" s="109" t="str">
        <f t="shared" si="3"/>
        <v/>
      </c>
      <c r="Z21" s="109" t="str">
        <f t="shared" si="3"/>
        <v/>
      </c>
      <c r="AA21" s="109" t="str">
        <f t="shared" si="3"/>
        <v/>
      </c>
      <c r="AB21" s="109" t="str">
        <f t="shared" si="3"/>
        <v/>
      </c>
      <c r="AC21" s="109" t="str">
        <f t="shared" si="3"/>
        <v/>
      </c>
      <c r="AD21" s="109" t="str">
        <f t="shared" si="3"/>
        <v/>
      </c>
      <c r="AE21" s="109" t="str">
        <f t="shared" si="3"/>
        <v/>
      </c>
      <c r="AF21" s="109" t="str">
        <f t="shared" si="3"/>
        <v/>
      </c>
      <c r="AG21" s="109" t="str">
        <f t="shared" si="3"/>
        <v/>
      </c>
      <c r="AH21" s="109" t="str">
        <f t="shared" si="3"/>
        <v/>
      </c>
      <c r="AI21" s="109" t="str">
        <f t="shared" si="3"/>
        <v/>
      </c>
    </row>
    <row r="22" spans="1:35" hidden="1" x14ac:dyDescent="0.25">
      <c r="B22" s="131">
        <f>B21</f>
        <v>1</v>
      </c>
      <c r="C22" s="131">
        <f>C21</f>
        <v>1</v>
      </c>
      <c r="D22" s="130">
        <f>D21</f>
        <v>1</v>
      </c>
      <c r="E22" s="168"/>
      <c r="F22" s="96"/>
      <c r="G22" s="170"/>
      <c r="H22"/>
      <c r="I22"/>
      <c r="J22"/>
      <c r="K22" s="69"/>
      <c r="L22" s="29" t="s">
        <v>423</v>
      </c>
      <c r="M22" s="30">
        <f>AVERAGE($P21:$XX21)</f>
        <v>14.39</v>
      </c>
      <c r="N22" s="74"/>
      <c r="O22" s="27" t="str">
        <f>"1 POND"</f>
        <v>1 POND</v>
      </c>
      <c r="P22" s="110" t="str">
        <f>IF(IFERROR(VLOOKUP(P17,'Tabela de Apoio'!$D:$E,2,FALSE),1)=1,"",P23)</f>
        <v/>
      </c>
      <c r="Q22" s="110">
        <f>IF(IFERROR(VLOOKUP(Q17,'Tabela de Apoio'!$D:$E,2,FALSE),1)=1,"",Q23)</f>
        <v>10.17</v>
      </c>
      <c r="R22" s="110" t="str">
        <f>IF(IFERROR(VLOOKUP(R17,'Tabela de Apoio'!$D:$E,2,FALSE),1)=1,"",R23)</f>
        <v/>
      </c>
      <c r="S22" s="110" t="str">
        <f>IF(IFERROR(VLOOKUP(S17,'Tabela de Apoio'!$D:$E,2,FALSE),1)=1,"",S23)</f>
        <v/>
      </c>
      <c r="T22" s="110" t="str">
        <f>IF(IFERROR(VLOOKUP(T17,'Tabela de Apoio'!$D:$E,2,FALSE),1)=1,"",T23)</f>
        <v/>
      </c>
      <c r="U22" s="110" t="str">
        <f>IF(IFERROR(VLOOKUP(U17,'Tabela de Apoio'!$D:$E,2,FALSE),1)=1,"",U23)</f>
        <v/>
      </c>
      <c r="V22" s="110" t="str">
        <f>IF(IFERROR(VLOOKUP(V17,'Tabela de Apoio'!$D:$E,2,FALSE),1)=1,"",V23)</f>
        <v/>
      </c>
      <c r="W22" s="110" t="str">
        <f>IF(IFERROR(VLOOKUP(W17,'Tabela de Apoio'!$D:$E,2,FALSE),1)=1,"",W23)</f>
        <v/>
      </c>
      <c r="X22" s="110" t="str">
        <f>IF(IFERROR(VLOOKUP(X17,'Tabela de Apoio'!$D:$E,2,FALSE),1)=1,"",X23)</f>
        <v/>
      </c>
      <c r="Y22" s="110" t="str">
        <f>IF(IFERROR(VLOOKUP(Y17,'Tabela de Apoio'!$D:$E,2,FALSE),1)=1,"",Y23)</f>
        <v/>
      </c>
      <c r="Z22" s="110" t="str">
        <f>IF(IFERROR(VLOOKUP(Z17,'Tabela de Apoio'!$D:$E,2,FALSE),1)=1,"",Z23)</f>
        <v/>
      </c>
      <c r="AA22" s="110" t="str">
        <f>IF(IFERROR(VLOOKUP(AA17,'Tabela de Apoio'!$D:$E,2,FALSE),1)=1,"",AA23)</f>
        <v/>
      </c>
      <c r="AB22" s="110" t="str">
        <f>IF(IFERROR(VLOOKUP(AB17,'Tabela de Apoio'!$D:$E,2,FALSE),1)=1,"",AB23)</f>
        <v/>
      </c>
      <c r="AC22" s="110" t="str">
        <f>IF(IFERROR(VLOOKUP(AC17,'Tabela de Apoio'!$D:$E,2,FALSE),1)=1,"",AC23)</f>
        <v/>
      </c>
      <c r="AD22" s="110" t="str">
        <f>IF(IFERROR(VLOOKUP(AD17,'Tabela de Apoio'!$D:$E,2,FALSE),1)=1,"",AD23)</f>
        <v/>
      </c>
      <c r="AE22" s="110" t="str">
        <f>IF(IFERROR(VLOOKUP(AE17,'Tabela de Apoio'!$D:$E,2,FALSE),1)=1,"",AE23)</f>
        <v/>
      </c>
      <c r="AF22" s="110" t="str">
        <f>IF(IFERROR(VLOOKUP(AF17,'Tabela de Apoio'!$D:$E,2,FALSE),1)=1,"",AF23)</f>
        <v/>
      </c>
      <c r="AG22" s="110" t="str">
        <f>IF(IFERROR(VLOOKUP(AG17,'Tabela de Apoio'!$D:$E,2,FALSE),1)=1,"",AG23)</f>
        <v/>
      </c>
      <c r="AH22" s="110" t="str">
        <f>IF(IFERROR(VLOOKUP(AH17,'Tabela de Apoio'!$D:$E,2,FALSE),1)=1,"",AH23)</f>
        <v/>
      </c>
      <c r="AI22" s="110" t="str">
        <f>IF(IFERROR(VLOOKUP(AI17,'Tabela de Apoio'!$D:$E,2,FALSE),1)=1,"",AI23)</f>
        <v/>
      </c>
    </row>
    <row r="23" spans="1:35" hidden="1" x14ac:dyDescent="0.25">
      <c r="B23" s="131">
        <f t="shared" ref="B23:B34" si="4">B22</f>
        <v>1</v>
      </c>
      <c r="C23" s="131">
        <f t="shared" ref="C23:C34" si="5">C22</f>
        <v>1</v>
      </c>
      <c r="D23" s="130">
        <f t="shared" si="1"/>
        <v>1</v>
      </c>
      <c r="E23" s="168"/>
      <c r="F23" s="96"/>
      <c r="G23" s="170"/>
      <c r="H23" s="137">
        <f>COUNT($P23:$XX23)</f>
        <v>2</v>
      </c>
      <c r="I23" s="135">
        <f>_xlfn.STDEV.P($P22:$XX23)/AVERAGE($P22:$XX23)</f>
        <v>0.19328385699666181</v>
      </c>
      <c r="J23" s="7">
        <f>IF(AND(H23&gt;2,
OR(L15="MÉDIA SANEADA",L15="MEDIANA SANEADA",
AND(L15="PREÇO REFERÊNCIA",NOT(AND(P17="Orçamento",COUNTA(P15:XX15)=COUNTIF(P17:XX17,"Orçamento")))))),
ROW(),0)</f>
        <v>0</v>
      </c>
      <c r="K23" s="69"/>
      <c r="L23" s="29" t="s">
        <v>424</v>
      </c>
      <c r="M23" s="30">
        <f>MEDIAN($P21:$XX21)</f>
        <v>15</v>
      </c>
      <c r="N23" s="74"/>
      <c r="O23" s="27" t="str">
        <f>"1 RODADA"</f>
        <v>1 RODADA</v>
      </c>
      <c r="P23" s="110">
        <f>IF(P21="","",IF((_xlfn.STDEV.P($P20:$XX21)/AVERAGE($P20:$XX21))&lt;=25%,P21,IF(OR(P21&gt;(AVERAGE($P20:$XX21)+_xlfn.STDEV.P($P20:$XX21)),P21&lt;(AVERAGE($P20:$XX21)-_xlfn.STDEV.P($P20:$XX21))),"DESCARTADO",P21)))</f>
        <v>15</v>
      </c>
      <c r="Q23" s="110">
        <f t="shared" ref="Q23:AI23" si="6">IF(Q21="","",IF((_xlfn.STDEV.P($P20:$XX21)/AVERAGE($P20:$XX21))&lt;=25%,Q21,IF(OR(Q21&gt;(AVERAGE($P20:$XX21)+_xlfn.STDEV.P($P20:$XX21)),Q21&lt;(AVERAGE($P20:$XX21)-_xlfn.STDEV.P($P20:$XX21))),"DESCARTADO",Q21)))</f>
        <v>10.17</v>
      </c>
      <c r="R23" s="110" t="str">
        <f t="shared" si="6"/>
        <v>DESCARTADO</v>
      </c>
      <c r="S23" s="110" t="str">
        <f t="shared" si="6"/>
        <v/>
      </c>
      <c r="T23" s="110" t="str">
        <f t="shared" si="6"/>
        <v/>
      </c>
      <c r="U23" s="110" t="str">
        <f t="shared" si="6"/>
        <v/>
      </c>
      <c r="V23" s="110" t="str">
        <f t="shared" si="6"/>
        <v/>
      </c>
      <c r="W23" s="110" t="str">
        <f t="shared" si="6"/>
        <v/>
      </c>
      <c r="X23" s="110" t="str">
        <f t="shared" si="6"/>
        <v/>
      </c>
      <c r="Y23" s="110" t="str">
        <f t="shared" si="6"/>
        <v/>
      </c>
      <c r="Z23" s="110" t="str">
        <f t="shared" si="6"/>
        <v/>
      </c>
      <c r="AA23" s="110" t="str">
        <f t="shared" si="6"/>
        <v/>
      </c>
      <c r="AB23" s="110" t="str">
        <f t="shared" si="6"/>
        <v/>
      </c>
      <c r="AC23" s="110" t="str">
        <f t="shared" si="6"/>
        <v/>
      </c>
      <c r="AD23" s="110" t="str">
        <f t="shared" si="6"/>
        <v/>
      </c>
      <c r="AE23" s="110" t="str">
        <f t="shared" si="6"/>
        <v/>
      </c>
      <c r="AF23" s="110" t="str">
        <f t="shared" si="6"/>
        <v/>
      </c>
      <c r="AG23" s="110" t="str">
        <f t="shared" si="6"/>
        <v/>
      </c>
      <c r="AH23" s="110" t="str">
        <f t="shared" si="6"/>
        <v/>
      </c>
      <c r="AI23" s="110" t="str">
        <f t="shared" si="6"/>
        <v/>
      </c>
    </row>
    <row r="24" spans="1:35" hidden="1" x14ac:dyDescent="0.25">
      <c r="B24" s="131">
        <f t="shared" si="4"/>
        <v>1</v>
      </c>
      <c r="C24" s="131">
        <f t="shared" si="5"/>
        <v>1</v>
      </c>
      <c r="D24" s="130">
        <f t="shared" si="1"/>
        <v>1</v>
      </c>
      <c r="E24" s="168"/>
      <c r="F24" s="96"/>
      <c r="G24" s="170"/>
      <c r="H24"/>
      <c r="I24"/>
      <c r="J24"/>
      <c r="L24" s="29" t="s">
        <v>50</v>
      </c>
      <c r="M24" s="30" t="str">
        <f>IFERROR(
IF(AND(H23&gt;2,I23&lt;=25%),AVERAGE(P22:XX23),
IF(AND(H25&gt;2,I25&lt;=25%),AVERAGE(P24:XX25),
IF(AND(H27&gt;2,I27&lt;=25%),AVERAGE(P26:XX27),
IF(AND(H29&gt;2,I29&lt;=25%),AVERAGE(P28:XX29),
IF(AND(H31&gt;2,I31&lt;=25%),AVERAGE(P30:XX31),
IF(AND(H33&gt;2,I33&lt;=25%),AVERAGE(P32:XX33),
IF(I21&lt;=25%,AVERAGE(P20:XX21),""))))))),"")</f>
        <v/>
      </c>
      <c r="N24" s="74"/>
      <c r="O24" s="27" t="str">
        <f>"2 POND"</f>
        <v>2 POND</v>
      </c>
      <c r="P24" s="110" t="str">
        <f>IF(IFERROR(VLOOKUP(P17,'Tabela de Apoio'!$D:$E,2,FALSE),1)=1,"",P25)</f>
        <v/>
      </c>
      <c r="Q24" s="110">
        <f>IF(IFERROR(VLOOKUP(Q17,'Tabela de Apoio'!$D:$E,2,FALSE),1)=1,"",Q25)</f>
        <v>10.17</v>
      </c>
      <c r="R24" s="110" t="str">
        <f>IF(IFERROR(VLOOKUP(R17,'Tabela de Apoio'!$D:$E,2,FALSE),1)=1,"",R25)</f>
        <v/>
      </c>
      <c r="S24" s="110" t="str">
        <f>IF(IFERROR(VLOOKUP(S17,'Tabela de Apoio'!$D:$E,2,FALSE),1)=1,"",S25)</f>
        <v/>
      </c>
      <c r="T24" s="110" t="str">
        <f>IF(IFERROR(VLOOKUP(T17,'Tabela de Apoio'!$D:$E,2,FALSE),1)=1,"",T25)</f>
        <v/>
      </c>
      <c r="U24" s="110" t="str">
        <f>IF(IFERROR(VLOOKUP(U17,'Tabela de Apoio'!$D:$E,2,FALSE),1)=1,"",U25)</f>
        <v/>
      </c>
      <c r="V24" s="110" t="str">
        <f>IF(IFERROR(VLOOKUP(V17,'Tabela de Apoio'!$D:$E,2,FALSE),1)=1,"",V25)</f>
        <v/>
      </c>
      <c r="W24" s="110" t="str">
        <f>IF(IFERROR(VLOOKUP(W17,'Tabela de Apoio'!$D:$E,2,FALSE),1)=1,"",W25)</f>
        <v/>
      </c>
      <c r="X24" s="110" t="str">
        <f>IF(IFERROR(VLOOKUP(X17,'Tabela de Apoio'!$D:$E,2,FALSE),1)=1,"",X25)</f>
        <v/>
      </c>
      <c r="Y24" s="110" t="str">
        <f>IF(IFERROR(VLOOKUP(Y17,'Tabela de Apoio'!$D:$E,2,FALSE),1)=1,"",Y25)</f>
        <v/>
      </c>
      <c r="Z24" s="110" t="str">
        <f>IF(IFERROR(VLOOKUP(Z17,'Tabela de Apoio'!$D:$E,2,FALSE),1)=1,"",Z25)</f>
        <v/>
      </c>
      <c r="AA24" s="110" t="str">
        <f>IF(IFERROR(VLOOKUP(AA17,'Tabela de Apoio'!$D:$E,2,FALSE),1)=1,"",AA25)</f>
        <v/>
      </c>
      <c r="AB24" s="110" t="str">
        <f>IF(IFERROR(VLOOKUP(AB17,'Tabela de Apoio'!$D:$E,2,FALSE),1)=1,"",AB25)</f>
        <v/>
      </c>
      <c r="AC24" s="110" t="str">
        <f>IF(IFERROR(VLOOKUP(AC17,'Tabela de Apoio'!$D:$E,2,FALSE),1)=1,"",AC25)</f>
        <v/>
      </c>
      <c r="AD24" s="110" t="str">
        <f>IF(IFERROR(VLOOKUP(AD17,'Tabela de Apoio'!$D:$E,2,FALSE),1)=1,"",AD25)</f>
        <v/>
      </c>
      <c r="AE24" s="110" t="str">
        <f>IF(IFERROR(VLOOKUP(AE17,'Tabela de Apoio'!$D:$E,2,FALSE),1)=1,"",AE25)</f>
        <v/>
      </c>
      <c r="AF24" s="110" t="str">
        <f>IF(IFERROR(VLOOKUP(AF17,'Tabela de Apoio'!$D:$E,2,FALSE),1)=1,"",AF25)</f>
        <v/>
      </c>
      <c r="AG24" s="110" t="str">
        <f>IF(IFERROR(VLOOKUP(AG17,'Tabela de Apoio'!$D:$E,2,FALSE),1)=1,"",AG25)</f>
        <v/>
      </c>
      <c r="AH24" s="110" t="str">
        <f>IF(IFERROR(VLOOKUP(AH17,'Tabela de Apoio'!$D:$E,2,FALSE),1)=1,"",AH25)</f>
        <v/>
      </c>
      <c r="AI24" s="110" t="str">
        <f>IF(IFERROR(VLOOKUP(AI17,'Tabela de Apoio'!$D:$E,2,FALSE),1)=1,"",AI25)</f>
        <v/>
      </c>
    </row>
    <row r="25" spans="1:35" hidden="1" x14ac:dyDescent="0.25">
      <c r="B25" s="131">
        <f t="shared" si="4"/>
        <v>1</v>
      </c>
      <c r="C25" s="131">
        <f t="shared" si="5"/>
        <v>1</v>
      </c>
      <c r="D25" s="130">
        <f t="shared" si="1"/>
        <v>1</v>
      </c>
      <c r="E25" s="168"/>
      <c r="F25" s="96"/>
      <c r="G25" s="170"/>
      <c r="H25" s="137">
        <f>COUNT($P25:$XX25)</f>
        <v>2</v>
      </c>
      <c r="I25" s="135">
        <f>_xlfn.STDEV.P($P24:$XX25)/AVERAGE($P24:$XX25)</f>
        <v>0.19328385699666181</v>
      </c>
      <c r="J25" s="7">
        <f>IF(AND(H25&gt;2,
OR(L15="MÉDIA SANEADA",L15="MEDIANA SANEADA",
AND(L15="PREÇO REFERÊNCIA",NOT(AND(P17="Orçamento",COUNTA(P15:XX15)=COUNTIF(P17:XX17,"Orçamento")))))),
ROW(),0)</f>
        <v>0</v>
      </c>
      <c r="K25" s="69"/>
      <c r="L25" s="29" t="s">
        <v>425</v>
      </c>
      <c r="M25" s="30">
        <f xml:space="preserve">
IF(H23&gt;2,MEDIAN(P22:XX23),
IF(H25&gt;2,MEDIAN(P24:XX25),
IF(H27&gt;2,MEDIAN(P26:XX27),
IF(H29&gt;2,MEDIAN(P28:XX29),
IF(H31&gt;2,MEDIAN(P30:XX31),
IF(H33&gt;2,MEDIAN(P32:XX33),
MEDIAN(P20:XX21)))))))</f>
        <v>12.585000000000001</v>
      </c>
      <c r="N25" s="74"/>
      <c r="O25" s="27" t="str">
        <f>"2 RODADA"</f>
        <v>2 RODADA</v>
      </c>
      <c r="P25" s="110">
        <f>IF(P23="","",IF((_xlfn.STDEV.P($P22:$XX23)/AVERAGE($P22:$XX23))&lt;=25%,P23,IF(OR(P23&gt;(AVERAGE($P22:$XX23)+_xlfn.STDEV.P($P22:$XX23)),P23&lt;(AVERAGE($P22:$XX23)-_xlfn.STDEV.P($P22:$XX23))),"DESCARTADO",P23)))</f>
        <v>15</v>
      </c>
      <c r="Q25" s="110">
        <f t="shared" ref="Q25:AI25" si="7">IF(Q23="","",IF((_xlfn.STDEV.P($P22:$XX23)/AVERAGE($P22:$XX23))&lt;=25%,Q23,IF(OR(Q23&gt;(AVERAGE($P22:$XX23)+_xlfn.STDEV.P($P22:$XX23)),Q23&lt;(AVERAGE($P22:$XX23)-_xlfn.STDEV.P($P22:$XX23))),"DESCARTADO",Q23)))</f>
        <v>10.17</v>
      </c>
      <c r="R25" s="110" t="str">
        <f t="shared" si="7"/>
        <v>DESCARTADO</v>
      </c>
      <c r="S25" s="110" t="str">
        <f t="shared" si="7"/>
        <v/>
      </c>
      <c r="T25" s="110" t="str">
        <f t="shared" si="7"/>
        <v/>
      </c>
      <c r="U25" s="110" t="str">
        <f t="shared" si="7"/>
        <v/>
      </c>
      <c r="V25" s="110" t="str">
        <f t="shared" si="7"/>
        <v/>
      </c>
      <c r="W25" s="110" t="str">
        <f t="shared" si="7"/>
        <v/>
      </c>
      <c r="X25" s="110" t="str">
        <f t="shared" si="7"/>
        <v/>
      </c>
      <c r="Y25" s="110" t="str">
        <f t="shared" si="7"/>
        <v/>
      </c>
      <c r="Z25" s="110" t="str">
        <f t="shared" si="7"/>
        <v/>
      </c>
      <c r="AA25" s="110" t="str">
        <f t="shared" si="7"/>
        <v/>
      </c>
      <c r="AB25" s="110" t="str">
        <f t="shared" si="7"/>
        <v/>
      </c>
      <c r="AC25" s="110" t="str">
        <f t="shared" si="7"/>
        <v/>
      </c>
      <c r="AD25" s="110" t="str">
        <f t="shared" si="7"/>
        <v/>
      </c>
      <c r="AE25" s="110" t="str">
        <f t="shared" si="7"/>
        <v/>
      </c>
      <c r="AF25" s="110" t="str">
        <f t="shared" si="7"/>
        <v/>
      </c>
      <c r="AG25" s="110" t="str">
        <f t="shared" si="7"/>
        <v/>
      </c>
      <c r="AH25" s="110" t="str">
        <f t="shared" si="7"/>
        <v/>
      </c>
      <c r="AI25" s="110" t="str">
        <f t="shared" si="7"/>
        <v/>
      </c>
    </row>
    <row r="26" spans="1:35" hidden="1" x14ac:dyDescent="0.25">
      <c r="B26" s="131">
        <f t="shared" si="4"/>
        <v>1</v>
      </c>
      <c r="C26" s="131">
        <f t="shared" si="5"/>
        <v>1</v>
      </c>
      <c r="D26" s="130">
        <f t="shared" si="1"/>
        <v>1</v>
      </c>
      <c r="E26" s="168"/>
      <c r="F26" s="96"/>
      <c r="G26" s="170"/>
      <c r="H26"/>
      <c r="I26"/>
      <c r="J26"/>
      <c r="K26" s="69"/>
      <c r="L26" s="29" t="s">
        <v>422</v>
      </c>
      <c r="M26" s="30">
        <f>HARMEAN($P20:$XX21)</f>
        <v>12.543940795559665</v>
      </c>
      <c r="N26" s="74"/>
      <c r="O26" s="27" t="str">
        <f>"3 POND"</f>
        <v>3 POND</v>
      </c>
      <c r="P26" s="110" t="str">
        <f>IF(IFERROR(VLOOKUP(P17,'Tabela de Apoio'!$D:$E,2,FALSE),1)=1,"",P27)</f>
        <v/>
      </c>
      <c r="Q26" s="110">
        <f>IF(IFERROR(VLOOKUP(Q17,'Tabela de Apoio'!$D:$E,2,FALSE),1)=1,"",Q27)</f>
        <v>10.17</v>
      </c>
      <c r="R26" s="110" t="str">
        <f>IF(IFERROR(VLOOKUP(R17,'Tabela de Apoio'!$D:$E,2,FALSE),1)=1,"",R27)</f>
        <v/>
      </c>
      <c r="S26" s="110" t="str">
        <f>IF(IFERROR(VLOOKUP(S17,'Tabela de Apoio'!$D:$E,2,FALSE),1)=1,"",S27)</f>
        <v/>
      </c>
      <c r="T26" s="110" t="str">
        <f>IF(IFERROR(VLOOKUP(T17,'Tabela de Apoio'!$D:$E,2,FALSE),1)=1,"",T27)</f>
        <v/>
      </c>
      <c r="U26" s="110" t="str">
        <f>IF(IFERROR(VLOOKUP(U17,'Tabela de Apoio'!$D:$E,2,FALSE),1)=1,"",U27)</f>
        <v/>
      </c>
      <c r="V26" s="110" t="str">
        <f>IF(IFERROR(VLOOKUP(V17,'Tabela de Apoio'!$D:$E,2,FALSE),1)=1,"",V27)</f>
        <v/>
      </c>
      <c r="W26" s="110" t="str">
        <f>IF(IFERROR(VLOOKUP(W17,'Tabela de Apoio'!$D:$E,2,FALSE),1)=1,"",W27)</f>
        <v/>
      </c>
      <c r="X26" s="110" t="str">
        <f>IF(IFERROR(VLOOKUP(X17,'Tabela de Apoio'!$D:$E,2,FALSE),1)=1,"",X27)</f>
        <v/>
      </c>
      <c r="Y26" s="110" t="str">
        <f>IF(IFERROR(VLOOKUP(Y17,'Tabela de Apoio'!$D:$E,2,FALSE),1)=1,"",Y27)</f>
        <v/>
      </c>
      <c r="Z26" s="110" t="str">
        <f>IF(IFERROR(VLOOKUP(Z17,'Tabela de Apoio'!$D:$E,2,FALSE),1)=1,"",Z27)</f>
        <v/>
      </c>
      <c r="AA26" s="110" t="str">
        <f>IF(IFERROR(VLOOKUP(AA17,'Tabela de Apoio'!$D:$E,2,FALSE),1)=1,"",AA27)</f>
        <v/>
      </c>
      <c r="AB26" s="110" t="str">
        <f>IF(IFERROR(VLOOKUP(AB17,'Tabela de Apoio'!$D:$E,2,FALSE),1)=1,"",AB27)</f>
        <v/>
      </c>
      <c r="AC26" s="110" t="str">
        <f>IF(IFERROR(VLOOKUP(AC17,'Tabela de Apoio'!$D:$E,2,FALSE),1)=1,"",AC27)</f>
        <v/>
      </c>
      <c r="AD26" s="110" t="str">
        <f>IF(IFERROR(VLOOKUP(AD17,'Tabela de Apoio'!$D:$E,2,FALSE),1)=1,"",AD27)</f>
        <v/>
      </c>
      <c r="AE26" s="110" t="str">
        <f>IF(IFERROR(VLOOKUP(AE17,'Tabela de Apoio'!$D:$E,2,FALSE),1)=1,"",AE27)</f>
        <v/>
      </c>
      <c r="AF26" s="110" t="str">
        <f>IF(IFERROR(VLOOKUP(AF17,'Tabela de Apoio'!$D:$E,2,FALSE),1)=1,"",AF27)</f>
        <v/>
      </c>
      <c r="AG26" s="110" t="str">
        <f>IF(IFERROR(VLOOKUP(AG17,'Tabela de Apoio'!$D:$E,2,FALSE),1)=1,"",AG27)</f>
        <v/>
      </c>
      <c r="AH26" s="110" t="str">
        <f>IF(IFERROR(VLOOKUP(AH17,'Tabela de Apoio'!$D:$E,2,FALSE),1)=1,"",AH27)</f>
        <v/>
      </c>
      <c r="AI26" s="110" t="str">
        <f>IF(IFERROR(VLOOKUP(AI17,'Tabela de Apoio'!$D:$E,2,FALSE),1)=1,"",AI27)</f>
        <v/>
      </c>
    </row>
    <row r="27" spans="1:35" hidden="1" x14ac:dyDescent="0.25">
      <c r="B27" s="131">
        <f t="shared" si="4"/>
        <v>1</v>
      </c>
      <c r="C27" s="131">
        <f t="shared" si="5"/>
        <v>1</v>
      </c>
      <c r="D27" s="130">
        <f t="shared" si="1"/>
        <v>1</v>
      </c>
      <c r="E27" s="168"/>
      <c r="F27" s="96"/>
      <c r="G27" s="170"/>
      <c r="H27" s="137">
        <f>COUNT($P27:$XX27)</f>
        <v>2</v>
      </c>
      <c r="I27" s="135">
        <f>_xlfn.STDEV.P($P26:$XX27)/AVERAGE($P26:$XX27)</f>
        <v>0.19328385699666181</v>
      </c>
      <c r="J27" s="7">
        <f>IF(AND(H27&gt;2,
OR(L15="MÉDIA SANEADA",L15="MEDIANA SANEADA",
AND(L15="PREÇO REFERÊNCIA",NOT(AND(P17="Orçamento",COUNTA(P15:XX15)=COUNTIF(P17:XX17,"Orçamento")))))),
ROW(),0)</f>
        <v>0</v>
      </c>
      <c r="K27" s="69"/>
      <c r="L27" s="29" t="s">
        <v>53</v>
      </c>
      <c r="M27" s="30">
        <f>IFERROR(_xlfn.QUARTILE.EXC($P21:$XX21,1),"")</f>
        <v>10.17</v>
      </c>
      <c r="N27" s="74"/>
      <c r="O27" s="27" t="str">
        <f>"3 RODADA"</f>
        <v>3 RODADA</v>
      </c>
      <c r="P27" s="110">
        <f>IF(P25="","",IF((_xlfn.STDEV.P($P24:$XX25)/AVERAGE($P24:$XX25))&lt;=25%,P25,IF(OR(P25&gt;(AVERAGE($P24:$XX25)+_xlfn.STDEV.P($P24:$XX25)),P25&lt;(AVERAGE($P24:$XX25)-_xlfn.STDEV.P($P24:$XX25))),"DESCARTADO",P25)))</f>
        <v>15</v>
      </c>
      <c r="Q27" s="110">
        <f t="shared" ref="Q27:AI27" si="8">IF(Q25="","",IF((_xlfn.STDEV.P($P24:$XX25)/AVERAGE($P24:$XX25))&lt;=25%,Q25,IF(OR(Q25&gt;(AVERAGE($P24:$XX25)+_xlfn.STDEV.P($P24:$XX25)),Q25&lt;(AVERAGE($P24:$XX25)-_xlfn.STDEV.P($P24:$XX25))),"DESCARTADO",Q25)))</f>
        <v>10.17</v>
      </c>
      <c r="R27" s="110" t="str">
        <f t="shared" si="8"/>
        <v>DESCARTADO</v>
      </c>
      <c r="S27" s="110" t="str">
        <f t="shared" si="8"/>
        <v/>
      </c>
      <c r="T27" s="110" t="str">
        <f t="shared" si="8"/>
        <v/>
      </c>
      <c r="U27" s="110" t="str">
        <f t="shared" si="8"/>
        <v/>
      </c>
      <c r="V27" s="110" t="str">
        <f t="shared" si="8"/>
        <v/>
      </c>
      <c r="W27" s="110" t="str">
        <f t="shared" si="8"/>
        <v/>
      </c>
      <c r="X27" s="110" t="str">
        <f t="shared" si="8"/>
        <v/>
      </c>
      <c r="Y27" s="110" t="str">
        <f t="shared" si="8"/>
        <v/>
      </c>
      <c r="Z27" s="110" t="str">
        <f t="shared" si="8"/>
        <v/>
      </c>
      <c r="AA27" s="110" t="str">
        <f t="shared" si="8"/>
        <v/>
      </c>
      <c r="AB27" s="110" t="str">
        <f t="shared" si="8"/>
        <v/>
      </c>
      <c r="AC27" s="110" t="str">
        <f t="shared" si="8"/>
        <v/>
      </c>
      <c r="AD27" s="110" t="str">
        <f t="shared" si="8"/>
        <v/>
      </c>
      <c r="AE27" s="110" t="str">
        <f t="shared" si="8"/>
        <v/>
      </c>
      <c r="AF27" s="110" t="str">
        <f t="shared" si="8"/>
        <v/>
      </c>
      <c r="AG27" s="110" t="str">
        <f t="shared" si="8"/>
        <v/>
      </c>
      <c r="AH27" s="110" t="str">
        <f t="shared" si="8"/>
        <v/>
      </c>
      <c r="AI27" s="110" t="str">
        <f t="shared" si="8"/>
        <v/>
      </c>
    </row>
    <row r="28" spans="1:35" hidden="1" x14ac:dyDescent="0.25">
      <c r="B28" s="131">
        <f t="shared" si="4"/>
        <v>1</v>
      </c>
      <c r="C28" s="131">
        <f t="shared" si="5"/>
        <v>1</v>
      </c>
      <c r="D28" s="130">
        <f t="shared" si="1"/>
        <v>1</v>
      </c>
      <c r="E28" s="168"/>
      <c r="F28" s="96"/>
      <c r="G28" s="170"/>
      <c r="H28"/>
      <c r="I28"/>
      <c r="J28"/>
      <c r="K28" s="69"/>
      <c r="L28" s="29" t="s">
        <v>51</v>
      </c>
      <c r="M28" s="30">
        <f>IFERROR(_xlfn.QUARTILE.EXC($P21:$XX21,3),"")</f>
        <v>18</v>
      </c>
      <c r="N28" s="74"/>
      <c r="O28" s="27" t="str">
        <f>"4 POND"</f>
        <v>4 POND</v>
      </c>
      <c r="P28" s="110" t="str">
        <f>IF(IFERROR(VLOOKUP(P17,'Tabela de Apoio'!$D:$E,2,FALSE),1)=1,"",P29)</f>
        <v/>
      </c>
      <c r="Q28" s="110">
        <f>IF(IFERROR(VLOOKUP(Q17,'Tabela de Apoio'!$D:$E,2,FALSE),1)=1,"",Q29)</f>
        <v>10.17</v>
      </c>
      <c r="R28" s="110" t="str">
        <f>IF(IFERROR(VLOOKUP(R17,'Tabela de Apoio'!$D:$E,2,FALSE),1)=1,"",R29)</f>
        <v/>
      </c>
      <c r="S28" s="110" t="str">
        <f>IF(IFERROR(VLOOKUP(S17,'Tabela de Apoio'!$D:$E,2,FALSE),1)=1,"",S29)</f>
        <v/>
      </c>
      <c r="T28" s="110" t="str">
        <f>IF(IFERROR(VLOOKUP(T17,'Tabela de Apoio'!$D:$E,2,FALSE),1)=1,"",T29)</f>
        <v/>
      </c>
      <c r="U28" s="110" t="str">
        <f>IF(IFERROR(VLOOKUP(U17,'Tabela de Apoio'!$D:$E,2,FALSE),1)=1,"",U29)</f>
        <v/>
      </c>
      <c r="V28" s="110" t="str">
        <f>IF(IFERROR(VLOOKUP(V17,'Tabela de Apoio'!$D:$E,2,FALSE),1)=1,"",V29)</f>
        <v/>
      </c>
      <c r="W28" s="110" t="str">
        <f>IF(IFERROR(VLOOKUP(W17,'Tabela de Apoio'!$D:$E,2,FALSE),1)=1,"",W29)</f>
        <v/>
      </c>
      <c r="X28" s="110" t="str">
        <f>IF(IFERROR(VLOOKUP(X17,'Tabela de Apoio'!$D:$E,2,FALSE),1)=1,"",X29)</f>
        <v/>
      </c>
      <c r="Y28" s="110" t="str">
        <f>IF(IFERROR(VLOOKUP(Y17,'Tabela de Apoio'!$D:$E,2,FALSE),1)=1,"",Y29)</f>
        <v/>
      </c>
      <c r="Z28" s="110" t="str">
        <f>IF(IFERROR(VLOOKUP(Z17,'Tabela de Apoio'!$D:$E,2,FALSE),1)=1,"",Z29)</f>
        <v/>
      </c>
      <c r="AA28" s="110" t="str">
        <f>IF(IFERROR(VLOOKUP(AA17,'Tabela de Apoio'!$D:$E,2,FALSE),1)=1,"",AA29)</f>
        <v/>
      </c>
      <c r="AB28" s="110" t="str">
        <f>IF(IFERROR(VLOOKUP(AB17,'Tabela de Apoio'!$D:$E,2,FALSE),1)=1,"",AB29)</f>
        <v/>
      </c>
      <c r="AC28" s="110" t="str">
        <f>IF(IFERROR(VLOOKUP(AC17,'Tabela de Apoio'!$D:$E,2,FALSE),1)=1,"",AC29)</f>
        <v/>
      </c>
      <c r="AD28" s="110" t="str">
        <f>IF(IFERROR(VLOOKUP(AD17,'Tabela de Apoio'!$D:$E,2,FALSE),1)=1,"",AD29)</f>
        <v/>
      </c>
      <c r="AE28" s="110" t="str">
        <f>IF(IFERROR(VLOOKUP(AE17,'Tabela de Apoio'!$D:$E,2,FALSE),1)=1,"",AE29)</f>
        <v/>
      </c>
      <c r="AF28" s="110" t="str">
        <f>IF(IFERROR(VLOOKUP(AF17,'Tabela de Apoio'!$D:$E,2,FALSE),1)=1,"",AF29)</f>
        <v/>
      </c>
      <c r="AG28" s="110" t="str">
        <f>IF(IFERROR(VLOOKUP(AG17,'Tabela de Apoio'!$D:$E,2,FALSE),1)=1,"",AG29)</f>
        <v/>
      </c>
      <c r="AH28" s="110" t="str">
        <f>IF(IFERROR(VLOOKUP(AH17,'Tabela de Apoio'!$D:$E,2,FALSE),1)=1,"",AH29)</f>
        <v/>
      </c>
      <c r="AI28" s="110" t="str">
        <f>IF(IFERROR(VLOOKUP(AI17,'Tabela de Apoio'!$D:$E,2,FALSE),1)=1,"",AI29)</f>
        <v/>
      </c>
    </row>
    <row r="29" spans="1:35" hidden="1" x14ac:dyDescent="0.25">
      <c r="B29" s="131">
        <f t="shared" si="4"/>
        <v>1</v>
      </c>
      <c r="C29" s="131">
        <f t="shared" si="5"/>
        <v>1</v>
      </c>
      <c r="D29" s="130">
        <f t="shared" si="1"/>
        <v>1</v>
      </c>
      <c r="E29" s="168"/>
      <c r="F29" s="96"/>
      <c r="G29" s="170"/>
      <c r="H29" s="137">
        <f>COUNT($P29:$XX29)</f>
        <v>2</v>
      </c>
      <c r="I29" s="135">
        <f>_xlfn.STDEV.P($P28:$XX29)/AVERAGE($P28:$XX29)</f>
        <v>0.19328385699666181</v>
      </c>
      <c r="J29" s="7">
        <f>IF(AND(H29&gt;2,
OR(L15="MÉDIA SANEADA",L15="MEDIANA SANEADA",
AND(L15="PREÇO REFERÊNCIA",NOT(AND(P17="Orçamento",COUNTA(P15:XX15)=COUNTIF(P17:XX17,"Orçamento")))))),
ROW(),0)</f>
        <v>0</v>
      </c>
      <c r="K29" s="69"/>
      <c r="L29" s="29" t="s">
        <v>55</v>
      </c>
      <c r="M29" s="30">
        <f>MIN($P21:$XX21)</f>
        <v>10.17</v>
      </c>
      <c r="N29" s="74"/>
      <c r="O29" s="27" t="str">
        <f>"4 RODADA"</f>
        <v>4 RODADA</v>
      </c>
      <c r="P29" s="110">
        <f>IF(P27="","",IF((_xlfn.STDEV.P($P26:$XX27)/AVERAGE($P26:$XX27))&lt;=25%,P27,IF(OR(P27&gt;(AVERAGE($P26:$XX27)+_xlfn.STDEV.P($P26:$XX27)),P27&lt;(AVERAGE($P26:$XX27)-_xlfn.STDEV.P($P26:$XX27))),"DESCARTADO",P27)))</f>
        <v>15</v>
      </c>
      <c r="Q29" s="110">
        <f t="shared" ref="Q29:AI29" si="9">IF(Q27="","",IF((_xlfn.STDEV.P($P26:$XX27)/AVERAGE($P26:$XX27))&lt;=25%,Q27,IF(OR(Q27&gt;(AVERAGE($P26:$XX27)+_xlfn.STDEV.P($P26:$XX27)),Q27&lt;(AVERAGE($P26:$XX27)-_xlfn.STDEV.P($P26:$XX27))),"DESCARTADO",Q27)))</f>
        <v>10.17</v>
      </c>
      <c r="R29" s="110" t="str">
        <f t="shared" si="9"/>
        <v>DESCARTADO</v>
      </c>
      <c r="S29" s="110" t="str">
        <f t="shared" si="9"/>
        <v/>
      </c>
      <c r="T29" s="110" t="str">
        <f t="shared" si="9"/>
        <v/>
      </c>
      <c r="U29" s="110" t="str">
        <f t="shared" si="9"/>
        <v/>
      </c>
      <c r="V29" s="110" t="str">
        <f t="shared" si="9"/>
        <v/>
      </c>
      <c r="W29" s="110" t="str">
        <f t="shared" si="9"/>
        <v/>
      </c>
      <c r="X29" s="110" t="str">
        <f t="shared" si="9"/>
        <v/>
      </c>
      <c r="Y29" s="110" t="str">
        <f t="shared" si="9"/>
        <v/>
      </c>
      <c r="Z29" s="110" t="str">
        <f t="shared" si="9"/>
        <v/>
      </c>
      <c r="AA29" s="110" t="str">
        <f t="shared" si="9"/>
        <v/>
      </c>
      <c r="AB29" s="110" t="str">
        <f t="shared" si="9"/>
        <v/>
      </c>
      <c r="AC29" s="110" t="str">
        <f t="shared" si="9"/>
        <v/>
      </c>
      <c r="AD29" s="110" t="str">
        <f t="shared" si="9"/>
        <v/>
      </c>
      <c r="AE29" s="110" t="str">
        <f t="shared" si="9"/>
        <v/>
      </c>
      <c r="AF29" s="110" t="str">
        <f t="shared" si="9"/>
        <v/>
      </c>
      <c r="AG29" s="110" t="str">
        <f t="shared" si="9"/>
        <v/>
      </c>
      <c r="AH29" s="110" t="str">
        <f t="shared" si="9"/>
        <v/>
      </c>
      <c r="AI29" s="110" t="str">
        <f t="shared" si="9"/>
        <v/>
      </c>
    </row>
    <row r="30" spans="1:35" hidden="1" x14ac:dyDescent="0.25">
      <c r="B30" s="131">
        <f t="shared" si="4"/>
        <v>1</v>
      </c>
      <c r="C30" s="131">
        <f t="shared" si="5"/>
        <v>1</v>
      </c>
      <c r="D30" s="130">
        <f t="shared" si="1"/>
        <v>1</v>
      </c>
      <c r="E30" s="168"/>
      <c r="F30" s="96"/>
      <c r="G30" s="170"/>
      <c r="H30"/>
      <c r="I30"/>
      <c r="J30"/>
      <c r="K30" s="69"/>
      <c r="L30" s="29" t="s">
        <v>52</v>
      </c>
      <c r="M30" s="30">
        <f>MAX($P21:$XX21)</f>
        <v>18</v>
      </c>
      <c r="N30" s="74"/>
      <c r="O30" s="27" t="str">
        <f>"5 POND"</f>
        <v>5 POND</v>
      </c>
      <c r="P30" s="110" t="str">
        <f>IF(IFERROR(VLOOKUP(P17,'Tabela de Apoio'!$D:$E,2,FALSE),1)=1,"",P31)</f>
        <v/>
      </c>
      <c r="Q30" s="110">
        <f>IF(IFERROR(VLOOKUP(Q17,'Tabela de Apoio'!$D:$E,2,FALSE),1)=1,"",Q31)</f>
        <v>10.17</v>
      </c>
      <c r="R30" s="110" t="str">
        <f>IF(IFERROR(VLOOKUP(R17,'Tabela de Apoio'!$D:$E,2,FALSE),1)=1,"",R31)</f>
        <v/>
      </c>
      <c r="S30" s="110" t="str">
        <f>IF(IFERROR(VLOOKUP(S17,'Tabela de Apoio'!$D:$E,2,FALSE),1)=1,"",S31)</f>
        <v/>
      </c>
      <c r="T30" s="110" t="str">
        <f>IF(IFERROR(VLOOKUP(T17,'Tabela de Apoio'!$D:$E,2,FALSE),1)=1,"",T31)</f>
        <v/>
      </c>
      <c r="U30" s="110" t="str">
        <f>IF(IFERROR(VLOOKUP(U17,'Tabela de Apoio'!$D:$E,2,FALSE),1)=1,"",U31)</f>
        <v/>
      </c>
      <c r="V30" s="110" t="str">
        <f>IF(IFERROR(VLOOKUP(V17,'Tabela de Apoio'!$D:$E,2,FALSE),1)=1,"",V31)</f>
        <v/>
      </c>
      <c r="W30" s="110" t="str">
        <f>IF(IFERROR(VLOOKUP(W17,'Tabela de Apoio'!$D:$E,2,FALSE),1)=1,"",W31)</f>
        <v/>
      </c>
      <c r="X30" s="110" t="str">
        <f>IF(IFERROR(VLOOKUP(X17,'Tabela de Apoio'!$D:$E,2,FALSE),1)=1,"",X31)</f>
        <v/>
      </c>
      <c r="Y30" s="110" t="str">
        <f>IF(IFERROR(VLOOKUP(Y17,'Tabela de Apoio'!$D:$E,2,FALSE),1)=1,"",Y31)</f>
        <v/>
      </c>
      <c r="Z30" s="110" t="str">
        <f>IF(IFERROR(VLOOKUP(Z17,'Tabela de Apoio'!$D:$E,2,FALSE),1)=1,"",Z31)</f>
        <v/>
      </c>
      <c r="AA30" s="110" t="str">
        <f>IF(IFERROR(VLOOKUP(AA17,'Tabela de Apoio'!$D:$E,2,FALSE),1)=1,"",AA31)</f>
        <v/>
      </c>
      <c r="AB30" s="110" t="str">
        <f>IF(IFERROR(VLOOKUP(AB17,'Tabela de Apoio'!$D:$E,2,FALSE),1)=1,"",AB31)</f>
        <v/>
      </c>
      <c r="AC30" s="110" t="str">
        <f>IF(IFERROR(VLOOKUP(AC17,'Tabela de Apoio'!$D:$E,2,FALSE),1)=1,"",AC31)</f>
        <v/>
      </c>
      <c r="AD30" s="110" t="str">
        <f>IF(IFERROR(VLOOKUP(AD17,'Tabela de Apoio'!$D:$E,2,FALSE),1)=1,"",AD31)</f>
        <v/>
      </c>
      <c r="AE30" s="110" t="str">
        <f>IF(IFERROR(VLOOKUP(AE17,'Tabela de Apoio'!$D:$E,2,FALSE),1)=1,"",AE31)</f>
        <v/>
      </c>
      <c r="AF30" s="110" t="str">
        <f>IF(IFERROR(VLOOKUP(AF17,'Tabela de Apoio'!$D:$E,2,FALSE),1)=1,"",AF31)</f>
        <v/>
      </c>
      <c r="AG30" s="110" t="str">
        <f>IF(IFERROR(VLOOKUP(AG17,'Tabela de Apoio'!$D:$E,2,FALSE),1)=1,"",AG31)</f>
        <v/>
      </c>
      <c r="AH30" s="110" t="str">
        <f>IF(IFERROR(VLOOKUP(AH17,'Tabela de Apoio'!$D:$E,2,FALSE),1)=1,"",AH31)</f>
        <v/>
      </c>
      <c r="AI30" s="110" t="str">
        <f>IF(IFERROR(VLOOKUP(AI17,'Tabela de Apoio'!$D:$E,2,FALSE),1)=1,"",AI31)</f>
        <v/>
      </c>
    </row>
    <row r="31" spans="1:35" hidden="1" x14ac:dyDescent="0.25">
      <c r="B31" s="131">
        <f t="shared" si="4"/>
        <v>1</v>
      </c>
      <c r="C31" s="131">
        <f t="shared" si="5"/>
        <v>1</v>
      </c>
      <c r="D31" s="130">
        <f t="shared" si="1"/>
        <v>1</v>
      </c>
      <c r="E31" s="168"/>
      <c r="F31" s="96"/>
      <c r="G31" s="170"/>
      <c r="H31" s="137">
        <f>COUNT($P31:$XX31)</f>
        <v>2</v>
      </c>
      <c r="I31" s="135">
        <f>_xlfn.STDEV.P($P30:$XX31)/AVERAGE($P30:$XX31)</f>
        <v>0.19328385699666181</v>
      </c>
      <c r="J31" s="7">
        <f>IF(AND(H31&gt;2,
OR(L15="MÉDIA SANEADA",L15="MEDIANA SANEADA",
AND(L15="PREÇO REFERÊNCIA",NOT(AND(P17="Orçamento",COUNTA(P15:XX15)=COUNTIF(P17:XX17,"Orçamento")))))),
ROW(),0)</f>
        <v>0</v>
      </c>
      <c r="K31" s="69"/>
      <c r="N31" s="74"/>
      <c r="O31" s="27" t="str">
        <f>"5 RODADA"</f>
        <v>5 RODADA</v>
      </c>
      <c r="P31" s="110">
        <f>IF(P29="","",IF((_xlfn.STDEV.P($P28:$XX29)/AVERAGE($P28:$XX29))&lt;=25%,P29,IF(OR(P29&gt;(AVERAGE($P28:$XX29)+_xlfn.STDEV.P($P28:$XX29)),P29&lt;(AVERAGE($P28:$XX29)-_xlfn.STDEV.P($P28:$XX29))),"DESCARTADO",P29)))</f>
        <v>15</v>
      </c>
      <c r="Q31" s="110">
        <f t="shared" ref="Q31:AI31" si="10">IF(Q29="","",IF((_xlfn.STDEV.P($P28:$XX29)/AVERAGE($P28:$XX29))&lt;=25%,Q29,IF(OR(Q29&gt;(AVERAGE($P28:$XX29)+_xlfn.STDEV.P($P28:$XX29)),Q29&lt;(AVERAGE($P28:$XX29)-_xlfn.STDEV.P($P28:$XX29))),"DESCARTADO",Q29)))</f>
        <v>10.17</v>
      </c>
      <c r="R31" s="110" t="str">
        <f t="shared" si="10"/>
        <v>DESCARTADO</v>
      </c>
      <c r="S31" s="110" t="str">
        <f t="shared" si="10"/>
        <v/>
      </c>
      <c r="T31" s="110" t="str">
        <f t="shared" si="10"/>
        <v/>
      </c>
      <c r="U31" s="110" t="str">
        <f t="shared" si="10"/>
        <v/>
      </c>
      <c r="V31" s="110" t="str">
        <f t="shared" si="10"/>
        <v/>
      </c>
      <c r="W31" s="110" t="str">
        <f t="shared" si="10"/>
        <v/>
      </c>
      <c r="X31" s="110" t="str">
        <f t="shared" si="10"/>
        <v/>
      </c>
      <c r="Y31" s="110" t="str">
        <f t="shared" si="10"/>
        <v/>
      </c>
      <c r="Z31" s="110" t="str">
        <f t="shared" si="10"/>
        <v/>
      </c>
      <c r="AA31" s="110" t="str">
        <f t="shared" si="10"/>
        <v/>
      </c>
      <c r="AB31" s="110" t="str">
        <f t="shared" si="10"/>
        <v/>
      </c>
      <c r="AC31" s="110" t="str">
        <f t="shared" si="10"/>
        <v/>
      </c>
      <c r="AD31" s="110" t="str">
        <f t="shared" si="10"/>
        <v/>
      </c>
      <c r="AE31" s="110" t="str">
        <f t="shared" si="10"/>
        <v/>
      </c>
      <c r="AF31" s="110" t="str">
        <f t="shared" si="10"/>
        <v/>
      </c>
      <c r="AG31" s="110" t="str">
        <f t="shared" si="10"/>
        <v/>
      </c>
      <c r="AH31" s="110" t="str">
        <f t="shared" si="10"/>
        <v/>
      </c>
      <c r="AI31" s="110" t="str">
        <f t="shared" si="10"/>
        <v/>
      </c>
    </row>
    <row r="32" spans="1:35" hidden="1" x14ac:dyDescent="0.25">
      <c r="B32" s="131">
        <f t="shared" si="4"/>
        <v>1</v>
      </c>
      <c r="C32" s="131">
        <f t="shared" si="5"/>
        <v>1</v>
      </c>
      <c r="D32" s="130">
        <f t="shared" si="1"/>
        <v>1</v>
      </c>
      <c r="E32" s="168"/>
      <c r="F32" s="96"/>
      <c r="G32" s="170"/>
      <c r="H32"/>
      <c r="I32"/>
      <c r="J32"/>
      <c r="K32" s="69"/>
      <c r="L32" s="22"/>
      <c r="M32" s="22"/>
      <c r="N32" s="74"/>
      <c r="O32" s="27" t="str">
        <f>"6 POND"</f>
        <v>6 POND</v>
      </c>
      <c r="P32" s="110" t="str">
        <f>IF(IFERROR(VLOOKUP(P17,'Tabela de Apoio'!$D:$E,2,FALSE),1)=1,"",P33)</f>
        <v/>
      </c>
      <c r="Q32" s="110">
        <f>IF(IFERROR(VLOOKUP(Q17,'Tabela de Apoio'!$D:$E,2,FALSE),1)=1,"",Q33)</f>
        <v>10.17</v>
      </c>
      <c r="R32" s="110" t="str">
        <f>IF(IFERROR(VLOOKUP(R17,'Tabela de Apoio'!$D:$E,2,FALSE),1)=1,"",R33)</f>
        <v/>
      </c>
      <c r="S32" s="110" t="str">
        <f>IF(IFERROR(VLOOKUP(S17,'Tabela de Apoio'!$D:$E,2,FALSE),1)=1,"",S33)</f>
        <v/>
      </c>
      <c r="T32" s="110" t="str">
        <f>IF(IFERROR(VLOOKUP(T17,'Tabela de Apoio'!$D:$E,2,FALSE),1)=1,"",T33)</f>
        <v/>
      </c>
      <c r="U32" s="110" t="str">
        <f>IF(IFERROR(VLOOKUP(U17,'Tabela de Apoio'!$D:$E,2,FALSE),1)=1,"",U33)</f>
        <v/>
      </c>
      <c r="V32" s="110" t="str">
        <f>IF(IFERROR(VLOOKUP(V17,'Tabela de Apoio'!$D:$E,2,FALSE),1)=1,"",V33)</f>
        <v/>
      </c>
      <c r="W32" s="110" t="str">
        <f>IF(IFERROR(VLOOKUP(W17,'Tabela de Apoio'!$D:$E,2,FALSE),1)=1,"",W33)</f>
        <v/>
      </c>
      <c r="X32" s="110" t="str">
        <f>IF(IFERROR(VLOOKUP(X17,'Tabela de Apoio'!$D:$E,2,FALSE),1)=1,"",X33)</f>
        <v/>
      </c>
      <c r="Y32" s="110" t="str">
        <f>IF(IFERROR(VLOOKUP(Y17,'Tabela de Apoio'!$D:$E,2,FALSE),1)=1,"",Y33)</f>
        <v/>
      </c>
      <c r="Z32" s="110" t="str">
        <f>IF(IFERROR(VLOOKUP(Z17,'Tabela de Apoio'!$D:$E,2,FALSE),1)=1,"",Z33)</f>
        <v/>
      </c>
      <c r="AA32" s="110" t="str">
        <f>IF(IFERROR(VLOOKUP(AA17,'Tabela de Apoio'!$D:$E,2,FALSE),1)=1,"",AA33)</f>
        <v/>
      </c>
      <c r="AB32" s="110" t="str">
        <f>IF(IFERROR(VLOOKUP(AB17,'Tabela de Apoio'!$D:$E,2,FALSE),1)=1,"",AB33)</f>
        <v/>
      </c>
      <c r="AC32" s="110" t="str">
        <f>IF(IFERROR(VLOOKUP(AC17,'Tabela de Apoio'!$D:$E,2,FALSE),1)=1,"",AC33)</f>
        <v/>
      </c>
      <c r="AD32" s="110" t="str">
        <f>IF(IFERROR(VLOOKUP(AD17,'Tabela de Apoio'!$D:$E,2,FALSE),1)=1,"",AD33)</f>
        <v/>
      </c>
      <c r="AE32" s="110" t="str">
        <f>IF(IFERROR(VLOOKUP(AE17,'Tabela de Apoio'!$D:$E,2,FALSE),1)=1,"",AE33)</f>
        <v/>
      </c>
      <c r="AF32" s="110" t="str">
        <f>IF(IFERROR(VLOOKUP(AF17,'Tabela de Apoio'!$D:$E,2,FALSE),1)=1,"",AF33)</f>
        <v/>
      </c>
      <c r="AG32" s="110" t="str">
        <f>IF(IFERROR(VLOOKUP(AG17,'Tabela de Apoio'!$D:$E,2,FALSE),1)=1,"",AG33)</f>
        <v/>
      </c>
      <c r="AH32" s="110" t="str">
        <f>IF(IFERROR(VLOOKUP(AH17,'Tabela de Apoio'!$D:$E,2,FALSE),1)=1,"",AH33)</f>
        <v/>
      </c>
      <c r="AI32" s="110" t="str">
        <f>IF(IFERROR(VLOOKUP(AI17,'Tabela de Apoio'!$D:$E,2,FALSE),1)=1,"",AI33)</f>
        <v/>
      </c>
    </row>
    <row r="33" spans="1:167" hidden="1" x14ac:dyDescent="0.25">
      <c r="B33" s="131">
        <f t="shared" si="4"/>
        <v>1</v>
      </c>
      <c r="C33" s="131">
        <f t="shared" si="5"/>
        <v>1</v>
      </c>
      <c r="D33" s="130">
        <f t="shared" si="1"/>
        <v>1</v>
      </c>
      <c r="E33" s="168"/>
      <c r="F33" s="96"/>
      <c r="G33" s="170"/>
      <c r="H33" s="137">
        <f>COUNT($P33:$XX33)</f>
        <v>2</v>
      </c>
      <c r="I33" s="135">
        <f>_xlfn.STDEV.P($P32:$XX33)/AVERAGE($P32:$XX33)</f>
        <v>0.19328385699666181</v>
      </c>
      <c r="J33" s="7">
        <f>IF(AND(H33&gt;2,
OR(L15="MÉDIA SANEADA",L15="MEDIANA SANEADA",
AND(L15="PREÇO REFERÊNCIA",NOT(AND(P17="Orçamento",COUNTA(P15:XX15)=COUNTIF(P17:XX17,"Orçamento")))))),
ROW(),0)</f>
        <v>0</v>
      </c>
      <c r="N33" s="74"/>
      <c r="O33" s="27" t="str">
        <f>"6 RODADA"</f>
        <v>6 RODADA</v>
      </c>
      <c r="P33" s="110">
        <f>IFERROR(IF(P31="","",IF((_xlfn.STDEV.P($P30:$XX31)/AVERAGE($P30:$XX31))&lt;=25%,P31,IF(OR(P31&gt;(AVERAGE($P30:$XX31)+_xlfn.STDEV.P($P30:$XX31)),P31&lt;(AVERAGE($P30:$XX31)-_xlfn.STDEV.P($P30:$XX31))),"DESCARTADO",P31))),)</f>
        <v>15</v>
      </c>
      <c r="Q33" s="110">
        <f t="shared" ref="Q33:AI33" si="11">IFERROR(IF(Q31="","",IF((_xlfn.STDEV.P($P30:$XX31)/AVERAGE($P30:$XX31))&lt;=25%,Q31,IF(OR(Q31&gt;(AVERAGE($P30:$XX31)+_xlfn.STDEV.P($P30:$XX31)),Q31&lt;(AVERAGE($P30:$XX31)-_xlfn.STDEV.P($P30:$XX31))),"DESCARTADO",Q31))),)</f>
        <v>10.17</v>
      </c>
      <c r="R33" s="110" t="str">
        <f t="shared" si="11"/>
        <v>DESCARTADO</v>
      </c>
      <c r="S33" s="110" t="str">
        <f t="shared" si="11"/>
        <v/>
      </c>
      <c r="T33" s="110" t="str">
        <f t="shared" si="11"/>
        <v/>
      </c>
      <c r="U33" s="110" t="str">
        <f t="shared" si="11"/>
        <v/>
      </c>
      <c r="V33" s="110" t="str">
        <f t="shared" si="11"/>
        <v/>
      </c>
      <c r="W33" s="110" t="str">
        <f t="shared" si="11"/>
        <v/>
      </c>
      <c r="X33" s="110" t="str">
        <f t="shared" si="11"/>
        <v/>
      </c>
      <c r="Y33" s="110" t="str">
        <f t="shared" si="11"/>
        <v/>
      </c>
      <c r="Z33" s="110" t="str">
        <f t="shared" si="11"/>
        <v/>
      </c>
      <c r="AA33" s="110" t="str">
        <f t="shared" si="11"/>
        <v/>
      </c>
      <c r="AB33" s="110" t="str">
        <f t="shared" si="11"/>
        <v/>
      </c>
      <c r="AC33" s="110" t="str">
        <f t="shared" si="11"/>
        <v/>
      </c>
      <c r="AD33" s="110" t="str">
        <f t="shared" si="11"/>
        <v/>
      </c>
      <c r="AE33" s="110" t="str">
        <f t="shared" si="11"/>
        <v/>
      </c>
      <c r="AF33" s="110" t="str">
        <f t="shared" si="11"/>
        <v/>
      </c>
      <c r="AG33" s="110" t="str">
        <f t="shared" si="11"/>
        <v/>
      </c>
      <c r="AH33" s="110" t="str">
        <f t="shared" si="11"/>
        <v/>
      </c>
      <c r="AI33" s="110" t="str">
        <f t="shared" si="11"/>
        <v/>
      </c>
    </row>
    <row r="34" spans="1:167" x14ac:dyDescent="0.25">
      <c r="B34" s="131">
        <f t="shared" si="4"/>
        <v>1</v>
      </c>
      <c r="C34" s="131">
        <f t="shared" si="5"/>
        <v>1</v>
      </c>
      <c r="D34" s="130">
        <f t="shared" si="1"/>
        <v>1</v>
      </c>
      <c r="E34" s="168"/>
      <c r="F34" s="139"/>
      <c r="G34" s="170"/>
      <c r="H34" s="173"/>
      <c r="I34" s="173"/>
      <c r="J34" s="174"/>
      <c r="K34" s="70"/>
      <c r="L34" s="1" t="s">
        <v>56</v>
      </c>
      <c r="M34" s="147">
        <f>IFERROR(ROUND(M15*M17,2),"")</f>
        <v>0</v>
      </c>
      <c r="O34" s="27" t="s">
        <v>426</v>
      </c>
      <c r="P34" s="110">
        <f>INDEX(P21:P33,MATCH(MAX($J21:$J33),$J21:$J33,0))</f>
        <v>15</v>
      </c>
      <c r="Q34" s="110">
        <f t="shared" ref="Q34:R34" si="12">INDEX(Q21:Q33,MATCH(MAX($J21:$J33),$J21:$J33,0))</f>
        <v>10.17</v>
      </c>
      <c r="R34" s="110">
        <f t="shared" si="12"/>
        <v>18</v>
      </c>
      <c r="S34" s="110" t="str">
        <f t="shared" ref="S34" si="13">INDEX(S21:S33,MATCH(MAX($J21:$J33),$J21:$J33,0))</f>
        <v/>
      </c>
      <c r="T34" s="110" t="str">
        <f t="shared" ref="T34" si="14">INDEX(T21:T33,MATCH(MAX($J21:$J33),$J21:$J33,0))</f>
        <v/>
      </c>
      <c r="U34" s="110" t="str">
        <f t="shared" ref="U34" si="15">INDEX(U21:U33,MATCH(MAX($J21:$J33),$J21:$J33,0))</f>
        <v/>
      </c>
      <c r="V34" s="110" t="str">
        <f t="shared" ref="V34" si="16">INDEX(V21:V33,MATCH(MAX($J21:$J33),$J21:$J33,0))</f>
        <v/>
      </c>
      <c r="W34" s="110" t="str">
        <f t="shared" ref="W34" si="17">INDEX(W21:W33,MATCH(MAX($J21:$J33),$J21:$J33,0))</f>
        <v/>
      </c>
      <c r="X34" s="110" t="str">
        <f t="shared" ref="X34" si="18">INDEX(X21:X33,MATCH(MAX($J21:$J33),$J21:$J33,0))</f>
        <v/>
      </c>
      <c r="Y34" s="110" t="str">
        <f t="shared" ref="Y34" si="19">INDEX(Y21:Y33,MATCH(MAX($J21:$J33),$J21:$J33,0))</f>
        <v/>
      </c>
      <c r="Z34" s="110" t="str">
        <f t="shared" ref="Z34" si="20">INDEX(Z21:Z33,MATCH(MAX($J21:$J33),$J21:$J33,0))</f>
        <v/>
      </c>
      <c r="AA34" s="110" t="str">
        <f t="shared" ref="AA34" si="21">INDEX(AA21:AA33,MATCH(MAX($J21:$J33),$J21:$J33,0))</f>
        <v/>
      </c>
      <c r="AB34" s="110" t="str">
        <f t="shared" ref="AB34" si="22">INDEX(AB21:AB33,MATCH(MAX($J21:$J33),$J21:$J33,0))</f>
        <v/>
      </c>
      <c r="AC34" s="110" t="str">
        <f t="shared" ref="AC34" si="23">INDEX(AC21:AC33,MATCH(MAX($J21:$J33),$J21:$J33,0))</f>
        <v/>
      </c>
      <c r="AD34" s="110" t="str">
        <f t="shared" ref="AD34" si="24">INDEX(AD21:AD33,MATCH(MAX($J21:$J33),$J21:$J33,0))</f>
        <v/>
      </c>
      <c r="AE34" s="110" t="str">
        <f t="shared" ref="AE34" si="25">INDEX(AE21:AE33,MATCH(MAX($J21:$J33),$J21:$J33,0))</f>
        <v/>
      </c>
      <c r="AF34" s="110" t="str">
        <f t="shared" ref="AF34" si="26">INDEX(AF21:AF33,MATCH(MAX($J21:$J33),$J21:$J33,0))</f>
        <v/>
      </c>
      <c r="AG34" s="110" t="str">
        <f t="shared" ref="AG34" si="27">INDEX(AG21:AG33,MATCH(MAX($J21:$J33),$J21:$J33,0))</f>
        <v/>
      </c>
      <c r="AH34" s="110" t="str">
        <f t="shared" ref="AH34" si="28">INDEX(AH21:AH33,MATCH(MAX($J21:$J33),$J21:$J33,0))</f>
        <v/>
      </c>
      <c r="AI34" s="110" t="str">
        <f t="shared" ref="AI34" si="29">INDEX(AI21:AI33,MATCH(MAX($J21:$J33),$J21:$J33,0))</f>
        <v/>
      </c>
    </row>
    <row r="36" spans="1:167" s="120" customFormat="1" ht="15" customHeight="1" x14ac:dyDescent="0.25">
      <c r="A36" s="123"/>
      <c r="B36" s="130" t="e">
        <f t="shared" ref="B36" si="30">LARGE(IFERROR(IF(B34+1&gt;$H$8,"",B34+1),""),1)</f>
        <v>#VALUE!</v>
      </c>
      <c r="C36" s="130" t="e">
        <f>IF(_xlfn.ISFORMULA(E40),MAX(INDEX('BASE FORMAÇÃO'!A:A,B36+1),1),E40)</f>
        <v>#VALUE!</v>
      </c>
      <c r="D36" s="130">
        <f t="shared" ref="D36" si="31">IFERROR(IF(C36=C26,D26+1,1),1)</f>
        <v>1</v>
      </c>
      <c r="E36" s="41" t="s">
        <v>9</v>
      </c>
      <c r="F36" s="76"/>
      <c r="G36" s="41" t="s">
        <v>15</v>
      </c>
      <c r="H36" s="138" t="e">
        <f>INDEX('BASE FORMAÇÃO'!B:B,B36+1)</f>
        <v>#VALUE!</v>
      </c>
      <c r="I36" s="146" t="s">
        <v>16</v>
      </c>
      <c r="J36" s="6" t="e">
        <f>INDEX('BASE FORMAÇÃO'!K:K,B36+1)</f>
        <v>#VALUE!</v>
      </c>
      <c r="K36" s="68"/>
      <c r="L36" s="175" t="s">
        <v>54</v>
      </c>
      <c r="M36" s="177" t="str">
        <f t="shared" ref="M36" si="32">IF(OR(ISBLANK($O$8),ISBLANK($O$7),ISBLANK($H$8),ISBLANK($O$6),ISBLANK($O$5),ISBLANK($H$5)),"",IFERROR(IF(VLOOKUP(L36,L42:M51,2,FALSE)&lt;1,ROUND(VLOOKUP(L36,L42:M51,2,FALSE),4),ROUND(VLOOKUP(L36,L42:M51,2,FALSE),2)),""))</f>
        <v/>
      </c>
      <c r="N36" s="72"/>
      <c r="O36" s="27" t="s">
        <v>17</v>
      </c>
      <c r="P36" s="116"/>
      <c r="Q36" s="116"/>
      <c r="R36" s="116"/>
      <c r="S36" s="116"/>
      <c r="T36" s="116"/>
      <c r="U36" s="108"/>
      <c r="V36" s="108"/>
      <c r="W36" s="108"/>
      <c r="X36" s="108"/>
      <c r="Y36" s="108"/>
      <c r="Z36" s="108"/>
      <c r="AA36" s="108"/>
      <c r="AB36" s="108"/>
      <c r="AC36" s="108"/>
      <c r="AD36" s="108"/>
      <c r="AE36" s="108"/>
      <c r="AF36" s="108"/>
      <c r="AG36" s="108"/>
      <c r="AH36" s="108"/>
      <c r="AI36" s="108"/>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row>
    <row r="37" spans="1:167" s="120" customFormat="1" ht="15" customHeight="1" x14ac:dyDescent="0.25">
      <c r="A37" s="69"/>
      <c r="B37" s="131" t="e">
        <f t="shared" ref="B37:D37" si="33">B36</f>
        <v>#VALUE!</v>
      </c>
      <c r="C37" s="131" t="e">
        <f t="shared" si="33"/>
        <v>#VALUE!</v>
      </c>
      <c r="D37" s="130">
        <f t="shared" si="33"/>
        <v>1</v>
      </c>
      <c r="E37" s="179">
        <f t="shared" ref="E37" si="34">D36</f>
        <v>1</v>
      </c>
      <c r="F37" s="95"/>
      <c r="G37" s="181" t="s">
        <v>1</v>
      </c>
      <c r="H37" s="184" t="e">
        <f>INDEX('BASE FORMAÇÃO'!C:C,B36+1)</f>
        <v>#VALUE!</v>
      </c>
      <c r="I37" s="184"/>
      <c r="J37" s="185"/>
      <c r="K37" s="69"/>
      <c r="L37" s="176"/>
      <c r="M37" s="178"/>
      <c r="N37" s="73"/>
      <c r="O37" s="27" t="s">
        <v>13</v>
      </c>
      <c r="P37" s="125"/>
      <c r="Q37" s="125"/>
      <c r="R37" s="125"/>
      <c r="S37" s="125"/>
      <c r="T37" s="125"/>
      <c r="U37" s="125"/>
      <c r="V37" s="125"/>
      <c r="W37" s="125"/>
      <c r="X37" s="125"/>
      <c r="Y37" s="125"/>
      <c r="Z37" s="125"/>
      <c r="AA37" s="125"/>
      <c r="AB37" s="125"/>
      <c r="AC37" s="125"/>
      <c r="AD37" s="125"/>
      <c r="AE37" s="125"/>
      <c r="AF37" s="125"/>
      <c r="AG37" s="125"/>
      <c r="AH37" s="125"/>
      <c r="AI37" s="125"/>
      <c r="AJ37" s="126"/>
      <c r="AK37" s="126"/>
      <c r="AL37" s="126"/>
      <c r="AM37" s="126"/>
      <c r="AN37" s="126"/>
      <c r="AO37" s="126"/>
      <c r="AP37" s="126"/>
      <c r="AQ37" s="126"/>
      <c r="AR37" s="126"/>
      <c r="AS37" s="126"/>
      <c r="AT37" s="126"/>
      <c r="AU37" s="126"/>
      <c r="AV37" s="126"/>
      <c r="AW37" s="126"/>
      <c r="AX37" s="126"/>
      <c r="AY37" s="126"/>
      <c r="AZ37" s="126"/>
      <c r="BA37" s="126"/>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c r="DD37" s="119"/>
      <c r="DE37" s="119"/>
      <c r="DF37" s="119"/>
      <c r="DG37" s="119"/>
      <c r="DH37" s="119"/>
      <c r="DI37" s="119"/>
      <c r="DJ37" s="119"/>
      <c r="DK37" s="119"/>
      <c r="DL37" s="119"/>
      <c r="DM37" s="119"/>
      <c r="DN37" s="119"/>
      <c r="DO37" s="119"/>
      <c r="DP37" s="119"/>
      <c r="DQ37" s="119"/>
      <c r="DR37" s="119"/>
      <c r="DS37" s="119"/>
      <c r="DT37" s="119"/>
      <c r="DU37" s="119"/>
      <c r="DV37" s="119"/>
      <c r="DW37" s="119"/>
      <c r="DX37" s="119"/>
      <c r="DY37" s="119"/>
      <c r="DZ37" s="119"/>
      <c r="EA37" s="119"/>
      <c r="EB37" s="119"/>
      <c r="EC37" s="119"/>
      <c r="ED37" s="119"/>
      <c r="EE37" s="119"/>
      <c r="EF37" s="119"/>
      <c r="EG37" s="119"/>
      <c r="EH37" s="119"/>
      <c r="EI37" s="119"/>
      <c r="EJ37" s="119"/>
      <c r="EK37" s="119"/>
      <c r="EL37" s="119"/>
      <c r="EM37" s="119"/>
      <c r="EN37" s="119"/>
      <c r="EO37" s="119"/>
      <c r="EP37" s="119"/>
      <c r="EQ37" s="119"/>
      <c r="ER37" s="119"/>
      <c r="ES37" s="119"/>
      <c r="ET37" s="119"/>
      <c r="EU37" s="119"/>
      <c r="EV37" s="119"/>
      <c r="EW37" s="119"/>
      <c r="EX37" s="119"/>
      <c r="EY37" s="119"/>
      <c r="EZ37" s="119"/>
      <c r="FA37" s="119"/>
      <c r="FB37" s="119"/>
      <c r="FC37" s="119"/>
      <c r="FD37" s="119"/>
      <c r="FE37" s="119"/>
      <c r="FF37" s="119"/>
      <c r="FG37" s="119"/>
      <c r="FH37" s="119"/>
      <c r="FI37" s="119"/>
      <c r="FJ37" s="119"/>
      <c r="FK37" s="119"/>
    </row>
    <row r="38" spans="1:167" s="119" customFormat="1" x14ac:dyDescent="0.25">
      <c r="A38" s="77"/>
      <c r="B38" s="131" t="e">
        <f t="shared" ref="B38:D53" si="35">B37</f>
        <v>#VALUE!</v>
      </c>
      <c r="C38" s="131" t="e">
        <f t="shared" si="35"/>
        <v>#VALUE!</v>
      </c>
      <c r="D38" s="130">
        <f t="shared" si="35"/>
        <v>1</v>
      </c>
      <c r="E38" s="180"/>
      <c r="F38" s="96"/>
      <c r="G38" s="182"/>
      <c r="H38" s="186"/>
      <c r="I38" s="186"/>
      <c r="J38" s="187"/>
      <c r="K38" s="67"/>
      <c r="L38" s="133" t="s">
        <v>57</v>
      </c>
      <c r="M38" s="134" t="e">
        <f>INDEX('BASE FORMAÇÃO'!H:H,B40+1)</f>
        <v>#VALUE!</v>
      </c>
      <c r="N38" s="74"/>
      <c r="O38" s="27" t="s">
        <v>445</v>
      </c>
      <c r="P38" s="117"/>
      <c r="Q38" s="117"/>
      <c r="R38" s="117"/>
      <c r="S38" s="117"/>
      <c r="T38" s="117"/>
      <c r="U38" s="117"/>
      <c r="V38" s="117"/>
      <c r="W38" s="117"/>
      <c r="X38" s="117"/>
      <c r="Y38" s="117"/>
      <c r="Z38" s="117"/>
      <c r="AA38" s="121"/>
      <c r="AB38" s="121"/>
      <c r="AC38" s="121"/>
      <c r="AD38" s="121"/>
      <c r="AE38" s="121"/>
      <c r="AF38" s="121"/>
      <c r="AG38" s="121"/>
      <c r="AH38" s="121"/>
      <c r="AI38" s="121"/>
    </row>
    <row r="39" spans="1:167" s="119" customFormat="1" x14ac:dyDescent="0.25">
      <c r="A39" s="77"/>
      <c r="B39" s="131" t="e">
        <f t="shared" ref="B39:C39" si="36">B38</f>
        <v>#VALUE!</v>
      </c>
      <c r="C39" s="131" t="e">
        <f t="shared" si="36"/>
        <v>#VALUE!</v>
      </c>
      <c r="D39" s="130">
        <f t="shared" si="35"/>
        <v>1</v>
      </c>
      <c r="E39" s="41" t="s">
        <v>344</v>
      </c>
      <c r="F39" s="96"/>
      <c r="G39" s="183"/>
      <c r="H39" s="188"/>
      <c r="I39" s="188"/>
      <c r="J39" s="189"/>
      <c r="K39" s="67"/>
      <c r="L39" s="1" t="s">
        <v>2</v>
      </c>
      <c r="M39" s="6" t="e">
        <f>INDEX('BASE FORMAÇÃO'!D:D,B40+1)</f>
        <v>#VALUE!</v>
      </c>
      <c r="N39" s="74"/>
      <c r="O39" s="27" t="s">
        <v>446</v>
      </c>
      <c r="P39" s="118"/>
      <c r="Q39" s="118"/>
      <c r="R39" s="118"/>
      <c r="S39" s="118"/>
      <c r="T39" s="118"/>
      <c r="U39" s="121"/>
      <c r="V39" s="121"/>
      <c r="W39" s="121"/>
      <c r="X39" s="121"/>
      <c r="Y39" s="121"/>
      <c r="Z39" s="121"/>
      <c r="AA39" s="121"/>
      <c r="AB39" s="121"/>
      <c r="AC39" s="121"/>
      <c r="AD39" s="121"/>
      <c r="AE39" s="121"/>
      <c r="AF39" s="121"/>
      <c r="AG39" s="121"/>
      <c r="AH39" s="121"/>
      <c r="AI39" s="121"/>
    </row>
    <row r="40" spans="1:167" x14ac:dyDescent="0.25">
      <c r="B40" s="131" t="e">
        <f t="shared" ref="B40:C40" si="37">B38</f>
        <v>#VALUE!</v>
      </c>
      <c r="C40" s="131" t="e">
        <f t="shared" si="37"/>
        <v>#VALUE!</v>
      </c>
      <c r="D40" s="130">
        <f t="shared" si="35"/>
        <v>1</v>
      </c>
      <c r="E40" s="167" t="e">
        <f t="shared" ref="E40" si="38">C36</f>
        <v>#VALUE!</v>
      </c>
      <c r="F40" s="96"/>
      <c r="G40" s="169" t="s">
        <v>334</v>
      </c>
      <c r="H40" s="171"/>
      <c r="I40" s="172"/>
      <c r="J40" s="172"/>
      <c r="K40" s="70"/>
      <c r="L40" s="28" t="s">
        <v>333</v>
      </c>
      <c r="M40" s="136" t="str">
        <f t="shared" ref="M40" si="39">IFERROR(INDEX(I42:I54,MATCH(MAX(J42:J54),J42:J54,0)),"")</f>
        <v/>
      </c>
      <c r="N40" s="74"/>
      <c r="O40" s="27" t="s">
        <v>18</v>
      </c>
      <c r="P40" s="109" t="str">
        <f>IF(P36="","",
IF(OR(P38="Orçamento",P37="",MAX('Tabela de Apoio'!$A:$A)&lt;=P37),
P36,
(INDEX('Tabela de Apoio'!$B:$B,MATCH('MAPA DE PREÇOS'!$O$8,'Tabela de Apoio'!$A:$A,1))/INDEX('Tabela de Apoio'!$B:$B,MATCH('MAPA DE PREÇOS'!P37,'Tabela de Apoio'!$A:$A,1)-1))*P36))</f>
        <v/>
      </c>
      <c r="Q40" s="109" t="str">
        <f>IF(Q36="","",
IF(OR(Q38="Orçamento",Q37="",MAX('Tabela de Apoio'!$A:$A)&lt;=Q37),
Q36,
(INDEX('Tabela de Apoio'!$B:$B,MATCH('MAPA DE PREÇOS'!$O$8,'Tabela de Apoio'!$A:$A,1))/INDEX('Tabela de Apoio'!$B:$B,MATCH('MAPA DE PREÇOS'!Q37,'Tabela de Apoio'!$A:$A,1)-1))*Q36))</f>
        <v/>
      </c>
      <c r="R40" s="109" t="str">
        <f>IF(R36="","",
IF(OR(R38="Orçamento",R37="",MAX('Tabela de Apoio'!$A:$A)&lt;=R37),
R36,
(INDEX('Tabela de Apoio'!$B:$B,MATCH('MAPA DE PREÇOS'!$O$8,'Tabela de Apoio'!$A:$A,1))/INDEX('Tabela de Apoio'!$B:$B,MATCH('MAPA DE PREÇOS'!R37,'Tabela de Apoio'!$A:$A,1)-1))*R36))</f>
        <v/>
      </c>
      <c r="S40" s="109" t="str">
        <f>IF(S36="","",
IF(OR(S38="Orçamento",S37="",MAX('Tabela de Apoio'!$A:$A)&lt;=S37),
S36,
(INDEX('Tabela de Apoio'!$B:$B,MATCH('MAPA DE PREÇOS'!$O$8,'Tabela de Apoio'!$A:$A,1))/INDEX('Tabela de Apoio'!$B:$B,MATCH('MAPA DE PREÇOS'!S37,'Tabela de Apoio'!$A:$A,1)-1))*S36))</f>
        <v/>
      </c>
      <c r="T40" s="109" t="str">
        <f>IF(T36="","",
IF(OR(T38="Orçamento",T37="",MAX('Tabela de Apoio'!$A:$A)&lt;=T37),
T36,
(INDEX('Tabela de Apoio'!$B:$B,MATCH('MAPA DE PREÇOS'!$O$8,'Tabela de Apoio'!$A:$A,1))/INDEX('Tabela de Apoio'!$B:$B,MATCH('MAPA DE PREÇOS'!T37,'Tabela de Apoio'!$A:$A,1)-1))*T36))</f>
        <v/>
      </c>
      <c r="U40" s="109" t="str">
        <f>IF(U36="","",
IF(OR(U38="Orçamento",U37="",MAX('Tabela de Apoio'!$A:$A)&lt;=U37),
U36,
(INDEX('Tabela de Apoio'!$B:$B,MATCH('MAPA DE PREÇOS'!$O$8,'Tabela de Apoio'!$A:$A,1))/INDEX('Tabela de Apoio'!$B:$B,MATCH('MAPA DE PREÇOS'!U37,'Tabela de Apoio'!$A:$A,1)-1))*U36))</f>
        <v/>
      </c>
      <c r="V40" s="109" t="str">
        <f>IF(V36="","",
IF(OR(V38="Orçamento",V37="",MAX('Tabela de Apoio'!$A:$A)&lt;=V37),
V36,
(INDEX('Tabela de Apoio'!$B:$B,MATCH('MAPA DE PREÇOS'!$O$8,'Tabela de Apoio'!$A:$A,1))/INDEX('Tabela de Apoio'!$B:$B,MATCH('MAPA DE PREÇOS'!V37,'Tabela de Apoio'!$A:$A,1)-1))*V36))</f>
        <v/>
      </c>
      <c r="W40" s="109" t="str">
        <f>IF(W36="","",
IF(OR(W38="Orçamento",W37="",MAX('Tabela de Apoio'!$A:$A)&lt;=W37),
W36,
(INDEX('Tabela de Apoio'!$B:$B,MATCH('MAPA DE PREÇOS'!$O$8,'Tabela de Apoio'!$A:$A,1))/INDEX('Tabela de Apoio'!$B:$B,MATCH('MAPA DE PREÇOS'!W37,'Tabela de Apoio'!$A:$A,1)-1))*W36))</f>
        <v/>
      </c>
      <c r="X40" s="109" t="str">
        <f>IF(X36="","",
IF(OR(X38="Orçamento",X37="",MAX('Tabela de Apoio'!$A:$A)&lt;=X37),
X36,
(INDEX('Tabela de Apoio'!$B:$B,MATCH('MAPA DE PREÇOS'!$O$8,'Tabela de Apoio'!$A:$A,1))/INDEX('Tabela de Apoio'!$B:$B,MATCH('MAPA DE PREÇOS'!X37,'Tabela de Apoio'!$A:$A,1)-1))*X36))</f>
        <v/>
      </c>
      <c r="Y40" s="109" t="str">
        <f>IF(Y36="","",
IF(OR(Y38="Orçamento",Y37="",MAX('Tabela de Apoio'!$A:$A)&lt;=Y37),
Y36,
(INDEX('Tabela de Apoio'!$B:$B,MATCH('MAPA DE PREÇOS'!$O$8,'Tabela de Apoio'!$A:$A,1))/INDEX('Tabela de Apoio'!$B:$B,MATCH('MAPA DE PREÇOS'!Y37,'Tabela de Apoio'!$A:$A,1)-1))*Y36))</f>
        <v/>
      </c>
      <c r="Z40" s="109" t="str">
        <f>IF(Z36="","",
IF(OR(Z38="Orçamento",Z37="",MAX('Tabela de Apoio'!$A:$A)&lt;=Z37),
Z36,
(INDEX('Tabela de Apoio'!$B:$B,MATCH('MAPA DE PREÇOS'!$O$8,'Tabela de Apoio'!$A:$A,1))/INDEX('Tabela de Apoio'!$B:$B,MATCH('MAPA DE PREÇOS'!Z37,'Tabela de Apoio'!$A:$A,1)-1))*Z36))</f>
        <v/>
      </c>
      <c r="AA40" s="109" t="str">
        <f>IF(AA36="","",
IF(OR(AA38="Orçamento",AA37="",MAX('Tabela de Apoio'!$A:$A)&lt;=AA37),
AA36,
(INDEX('Tabela de Apoio'!$B:$B,MATCH('MAPA DE PREÇOS'!$O$8,'Tabela de Apoio'!$A:$A,1))/INDEX('Tabela de Apoio'!$B:$B,MATCH('MAPA DE PREÇOS'!AA37,'Tabela de Apoio'!$A:$A,1)-1))*AA36))</f>
        <v/>
      </c>
      <c r="AB40" s="109" t="str">
        <f>IF(AB36="","",
IF(OR(AB38="Orçamento",AB37="",MAX('Tabela de Apoio'!$A:$A)&lt;=AB37),
AB36,
(INDEX('Tabela de Apoio'!$B:$B,MATCH('MAPA DE PREÇOS'!$O$8,'Tabela de Apoio'!$A:$A,1))/INDEX('Tabela de Apoio'!$B:$B,MATCH('MAPA DE PREÇOS'!AB37,'Tabela de Apoio'!$A:$A,1)-1))*AB36))</f>
        <v/>
      </c>
      <c r="AC40" s="109" t="str">
        <f>IF(AC36="","",
IF(OR(AC38="Orçamento",AC37="",MAX('Tabela de Apoio'!$A:$A)&lt;=AC37),
AC36,
(INDEX('Tabela de Apoio'!$B:$B,MATCH('MAPA DE PREÇOS'!$O$8,'Tabela de Apoio'!$A:$A,1))/INDEX('Tabela de Apoio'!$B:$B,MATCH('MAPA DE PREÇOS'!AC37,'Tabela de Apoio'!$A:$A,1)-1))*AC36))</f>
        <v/>
      </c>
      <c r="AD40" s="109" t="str">
        <f>IF(AD36="","",
IF(OR(AD38="Orçamento",AD37="",MAX('Tabela de Apoio'!$A:$A)&lt;=AD37),
AD36,
(INDEX('Tabela de Apoio'!$B:$B,MATCH('MAPA DE PREÇOS'!$O$8,'Tabela de Apoio'!$A:$A,1))/INDEX('Tabela de Apoio'!$B:$B,MATCH('MAPA DE PREÇOS'!AD37,'Tabela de Apoio'!$A:$A,1)-1))*AD36))</f>
        <v/>
      </c>
      <c r="AE40" s="109" t="str">
        <f>IF(AE36="","",
IF(OR(AE38="Orçamento",AE37="",MAX('Tabela de Apoio'!$A:$A)&lt;=AE37),
AE36,
(INDEX('Tabela de Apoio'!$B:$B,MATCH('MAPA DE PREÇOS'!$O$8,'Tabela de Apoio'!$A:$A,1))/INDEX('Tabela de Apoio'!$B:$B,MATCH('MAPA DE PREÇOS'!AE37,'Tabela de Apoio'!$A:$A,1)-1))*AE36))</f>
        <v/>
      </c>
      <c r="AF40" s="109" t="str">
        <f>IF(AF36="","",
IF(OR(AF38="Orçamento",AF37="",MAX('Tabela de Apoio'!$A:$A)&lt;=AF37),
AF36,
(INDEX('Tabela de Apoio'!$B:$B,MATCH('MAPA DE PREÇOS'!$O$8,'Tabela de Apoio'!$A:$A,1))/INDEX('Tabela de Apoio'!$B:$B,MATCH('MAPA DE PREÇOS'!AF37,'Tabela de Apoio'!$A:$A,1)-1))*AF36))</f>
        <v/>
      </c>
      <c r="AG40" s="109" t="str">
        <f>IF(AG36="","",
IF(OR(AG38="Orçamento",AG37="",MAX('Tabela de Apoio'!$A:$A)&lt;=AG37),
AG36,
(INDEX('Tabela de Apoio'!$B:$B,MATCH('MAPA DE PREÇOS'!$O$8,'Tabela de Apoio'!$A:$A,1))/INDEX('Tabela de Apoio'!$B:$B,MATCH('MAPA DE PREÇOS'!AG37,'Tabela de Apoio'!$A:$A,1)-1))*AG36))</f>
        <v/>
      </c>
      <c r="AH40" s="109" t="str">
        <f>IF(AH36="","",
IF(OR(AH38="Orçamento",AH37="",MAX('Tabela de Apoio'!$A:$A)&lt;=AH37),
AH36,
(INDEX('Tabela de Apoio'!$B:$B,MATCH('MAPA DE PREÇOS'!$O$8,'Tabela de Apoio'!$A:$A,1))/INDEX('Tabela de Apoio'!$B:$B,MATCH('MAPA DE PREÇOS'!AH37,'Tabela de Apoio'!$A:$A,1)-1))*AH36))</f>
        <v/>
      </c>
      <c r="AI40" s="109" t="str">
        <f>IF(AI36="","",
IF(OR(AI38="Orçamento",AI37="",MAX('Tabela de Apoio'!$A:$A)&lt;=AI37),
AI36,
(INDEX('Tabela de Apoio'!$B:$B,MATCH('MAPA DE PREÇOS'!$O$8,'Tabela de Apoio'!$A:$A,1))/INDEX('Tabela de Apoio'!$B:$B,MATCH('MAPA DE PREÇOS'!AI37,'Tabela de Apoio'!$A:$A,1)-1))*AI36))</f>
        <v/>
      </c>
    </row>
    <row r="41" spans="1:167" hidden="1" x14ac:dyDescent="0.25">
      <c r="B41" s="131" t="e">
        <f t="shared" ref="B41" si="40">B40</f>
        <v>#VALUE!</v>
      </c>
      <c r="C41" s="131" t="e">
        <f t="shared" ref="C41" si="41">C40</f>
        <v>#VALUE!</v>
      </c>
      <c r="D41" s="130">
        <f t="shared" ref="D41" si="42">D40</f>
        <v>1</v>
      </c>
      <c r="E41" s="168"/>
      <c r="F41" s="96"/>
      <c r="G41" s="170"/>
      <c r="H41"/>
      <c r="I41"/>
      <c r="J41"/>
      <c r="N41" s="74"/>
      <c r="O41" s="27" t="s">
        <v>439</v>
      </c>
      <c r="P41" s="110" t="str">
        <f>IF(IFERROR(VLOOKUP(P38,'Tabela de Apoio'!$D:$E,2,FALSE),1)=1,"",P42)</f>
        <v/>
      </c>
      <c r="Q41" s="110" t="str">
        <f>IF(IFERROR(VLOOKUP(Q38,'Tabela de Apoio'!$D:$E,2,FALSE),1)=1,"",Q42)</f>
        <v/>
      </c>
      <c r="R41" s="110" t="str">
        <f>IF(IFERROR(VLOOKUP(R38,'Tabela de Apoio'!$D:$E,2,FALSE),1)=1,"",R42)</f>
        <v/>
      </c>
      <c r="S41" s="110" t="str">
        <f>IF(IFERROR(VLOOKUP(S38,'Tabela de Apoio'!$D:$E,2,FALSE),1)=1,"",S42)</f>
        <v/>
      </c>
      <c r="T41" s="110" t="str">
        <f>IF(IFERROR(VLOOKUP(T38,'Tabela de Apoio'!$D:$E,2,FALSE),1)=1,"",T42)</f>
        <v/>
      </c>
      <c r="U41" s="110" t="str">
        <f>IF(IFERROR(VLOOKUP(U38,'Tabela de Apoio'!$D:$E,2,FALSE),1)=1,"",U42)</f>
        <v/>
      </c>
      <c r="V41" s="110" t="str">
        <f>IF(IFERROR(VLOOKUP(V38,'Tabela de Apoio'!$D:$E,2,FALSE),1)=1,"",V42)</f>
        <v/>
      </c>
      <c r="W41" s="110" t="str">
        <f>IF(IFERROR(VLOOKUP(W38,'Tabela de Apoio'!$D:$E,2,FALSE),1)=1,"",W42)</f>
        <v/>
      </c>
      <c r="X41" s="110" t="str">
        <f>IF(IFERROR(VLOOKUP(X38,'Tabela de Apoio'!$D:$E,2,FALSE),1)=1,"",X42)</f>
        <v/>
      </c>
      <c r="Y41" s="110" t="str">
        <f>IF(IFERROR(VLOOKUP(Y38,'Tabela de Apoio'!$D:$E,2,FALSE),1)=1,"",Y42)</f>
        <v/>
      </c>
      <c r="Z41" s="110" t="str">
        <f>IF(IFERROR(VLOOKUP(Z38,'Tabela de Apoio'!$D:$E,2,FALSE),1)=1,"",Z42)</f>
        <v/>
      </c>
      <c r="AA41" s="110" t="str">
        <f>IF(IFERROR(VLOOKUP(AA38,'Tabela de Apoio'!$D:$E,2,FALSE),1)=1,"",AA42)</f>
        <v/>
      </c>
      <c r="AB41" s="110" t="str">
        <f>IF(IFERROR(VLOOKUP(AB38,'Tabela de Apoio'!$D:$E,2,FALSE),1)=1,"",AB42)</f>
        <v/>
      </c>
      <c r="AC41" s="110" t="str">
        <f>IF(IFERROR(VLOOKUP(AC38,'Tabela de Apoio'!$D:$E,2,FALSE),1)=1,"",AC42)</f>
        <v/>
      </c>
      <c r="AD41" s="110" t="str">
        <f>IF(IFERROR(VLOOKUP(AD38,'Tabela de Apoio'!$D:$E,2,FALSE),1)=1,"",AD42)</f>
        <v/>
      </c>
      <c r="AE41" s="110" t="str">
        <f>IF(IFERROR(VLOOKUP(AE38,'Tabela de Apoio'!$D:$E,2,FALSE),1)=1,"",AE42)</f>
        <v/>
      </c>
      <c r="AF41" s="110" t="str">
        <f>IF(IFERROR(VLOOKUP(AF38,'Tabela de Apoio'!$D:$E,2,FALSE),1)=1,"",AF42)</f>
        <v/>
      </c>
      <c r="AG41" s="110" t="str">
        <f>IF(IFERROR(VLOOKUP(AG38,'Tabela de Apoio'!$D:$E,2,FALSE),1)=1,"",AG42)</f>
        <v/>
      </c>
      <c r="AH41" s="110" t="str">
        <f>IF(IFERROR(VLOOKUP(AH38,'Tabela de Apoio'!$D:$E,2,FALSE),1)=1,"",AH42)</f>
        <v/>
      </c>
      <c r="AI41" s="110" t="str">
        <f>IF(IFERROR(VLOOKUP(AI38,'Tabela de Apoio'!$D:$E,2,FALSE),1)=1,"",AI42)</f>
        <v/>
      </c>
    </row>
    <row r="42" spans="1:167" hidden="1" x14ac:dyDescent="0.25">
      <c r="B42" s="131" t="e">
        <f t="shared" ref="B42:C42" si="43">B41</f>
        <v>#VALUE!</v>
      </c>
      <c r="C42" s="131" t="e">
        <f t="shared" si="43"/>
        <v>#VALUE!</v>
      </c>
      <c r="D42" s="130">
        <f t="shared" si="35"/>
        <v>1</v>
      </c>
      <c r="E42" s="168"/>
      <c r="F42" s="96"/>
      <c r="G42" s="170"/>
      <c r="H42" s="137">
        <f t="shared" ref="H42" si="44">COUNT($P42:$XX42)</f>
        <v>0</v>
      </c>
      <c r="I42" s="135" t="e">
        <f t="shared" ref="I42" si="45">_xlfn.STDEV.P($P41:$XX42)/AVERAGE($P41:$XX42)</f>
        <v>#DIV/0!</v>
      </c>
      <c r="J42" s="7">
        <f>ROW()</f>
        <v>42</v>
      </c>
      <c r="K42" s="70"/>
      <c r="L42" s="29" t="s">
        <v>54</v>
      </c>
      <c r="M42" s="30" t="str">
        <f t="shared" ref="M42" si="46">IFERROR(
IF(AND(P38="Orçamento",COUNTA(P36:AI36)=COUNTIF(P38:XX38,"Orçamento")),MIN(M47,M44),
IF(M45&lt;&gt;"",M45,
IF(M46&lt;&gt;"",M46,
M44
))),"")</f>
        <v/>
      </c>
      <c r="N42" s="74"/>
      <c r="O42" s="27" t="s">
        <v>440</v>
      </c>
      <c r="P42" s="109" t="str">
        <f t="shared" ref="P42:AI42" si="47">IFERROR(IF(P40="",
            "",
            IF(COUNT($P40:$XX40)&lt;=4,
               P40,
               IF(OR(P40&gt;(QUARTILE($P40:$XX40,3)+(QUARTILE($P40:$XX40,3)-QUARTILE($P40:$XX40,1))),
                     P40&lt;(QUARTILE($P40:$XX40,1)-(QUARTILE($P40:$XX40,3)-QUARTILE($P40:$XX40,1)))
                  ),
               "DESCARTADO",P40)
             )
  ),P40)</f>
        <v/>
      </c>
      <c r="Q42" s="109" t="str">
        <f t="shared" si="47"/>
        <v/>
      </c>
      <c r="R42" s="109" t="str">
        <f t="shared" si="47"/>
        <v/>
      </c>
      <c r="S42" s="109" t="str">
        <f t="shared" si="47"/>
        <v/>
      </c>
      <c r="T42" s="109" t="str">
        <f t="shared" si="47"/>
        <v/>
      </c>
      <c r="U42" s="109" t="str">
        <f t="shared" si="47"/>
        <v/>
      </c>
      <c r="V42" s="109" t="str">
        <f t="shared" si="47"/>
        <v/>
      </c>
      <c r="W42" s="109" t="str">
        <f t="shared" si="47"/>
        <v/>
      </c>
      <c r="X42" s="109" t="str">
        <f t="shared" si="47"/>
        <v/>
      </c>
      <c r="Y42" s="109" t="str">
        <f t="shared" si="47"/>
        <v/>
      </c>
      <c r="Z42" s="109" t="str">
        <f t="shared" si="47"/>
        <v/>
      </c>
      <c r="AA42" s="109" t="str">
        <f t="shared" si="47"/>
        <v/>
      </c>
      <c r="AB42" s="109" t="str">
        <f t="shared" si="47"/>
        <v/>
      </c>
      <c r="AC42" s="109" t="str">
        <f t="shared" si="47"/>
        <v/>
      </c>
      <c r="AD42" s="109" t="str">
        <f t="shared" si="47"/>
        <v/>
      </c>
      <c r="AE42" s="109" t="str">
        <f t="shared" si="47"/>
        <v/>
      </c>
      <c r="AF42" s="109" t="str">
        <f t="shared" si="47"/>
        <v/>
      </c>
      <c r="AG42" s="109" t="str">
        <f t="shared" si="47"/>
        <v/>
      </c>
      <c r="AH42" s="109" t="str">
        <f t="shared" si="47"/>
        <v/>
      </c>
      <c r="AI42" s="109" t="str">
        <f t="shared" si="47"/>
        <v/>
      </c>
    </row>
    <row r="43" spans="1:167" hidden="1" x14ac:dyDescent="0.25">
      <c r="B43" s="131" t="e">
        <f t="shared" ref="B43:B97" si="48">B42</f>
        <v>#VALUE!</v>
      </c>
      <c r="C43" s="131" t="e">
        <f t="shared" ref="C43:D106" si="49">C42</f>
        <v>#VALUE!</v>
      </c>
      <c r="D43" s="130">
        <f t="shared" ref="D43" si="50">D42</f>
        <v>1</v>
      </c>
      <c r="E43" s="168"/>
      <c r="F43" s="96"/>
      <c r="G43" s="170"/>
      <c r="H43"/>
      <c r="I43"/>
      <c r="J43"/>
      <c r="K43" s="69"/>
      <c r="L43" s="29" t="s">
        <v>423</v>
      </c>
      <c r="M43" s="30" t="e">
        <f t="shared" ref="M43" si="51">AVERAGE($P42:$XX42)</f>
        <v>#DIV/0!</v>
      </c>
      <c r="N43" s="74"/>
      <c r="O43" s="27" t="str">
        <f t="shared" ref="O43" si="52">"1 POND"</f>
        <v>1 POND</v>
      </c>
      <c r="P43" s="110" t="str">
        <f>IF(IFERROR(VLOOKUP(P38,'Tabela de Apoio'!$D:$E,2,FALSE),1)=1,"",P44)</f>
        <v/>
      </c>
      <c r="Q43" s="110" t="str">
        <f>IF(IFERROR(VLOOKUP(Q38,'Tabela de Apoio'!$D:$E,2,FALSE),1)=1,"",Q44)</f>
        <v/>
      </c>
      <c r="R43" s="110" t="str">
        <f>IF(IFERROR(VLOOKUP(R38,'Tabela de Apoio'!$D:$E,2,FALSE),1)=1,"",R44)</f>
        <v/>
      </c>
      <c r="S43" s="110" t="str">
        <f>IF(IFERROR(VLOOKUP(S38,'Tabela de Apoio'!$D:$E,2,FALSE),1)=1,"",S44)</f>
        <v/>
      </c>
      <c r="T43" s="110" t="str">
        <f>IF(IFERROR(VLOOKUP(T38,'Tabela de Apoio'!$D:$E,2,FALSE),1)=1,"",T44)</f>
        <v/>
      </c>
      <c r="U43" s="110" t="str">
        <f>IF(IFERROR(VLOOKUP(U38,'Tabela de Apoio'!$D:$E,2,FALSE),1)=1,"",U44)</f>
        <v/>
      </c>
      <c r="V43" s="110" t="str">
        <f>IF(IFERROR(VLOOKUP(V38,'Tabela de Apoio'!$D:$E,2,FALSE),1)=1,"",V44)</f>
        <v/>
      </c>
      <c r="W43" s="110" t="str">
        <f>IF(IFERROR(VLOOKUP(W38,'Tabela de Apoio'!$D:$E,2,FALSE),1)=1,"",W44)</f>
        <v/>
      </c>
      <c r="X43" s="110" t="str">
        <f>IF(IFERROR(VLOOKUP(X38,'Tabela de Apoio'!$D:$E,2,FALSE),1)=1,"",X44)</f>
        <v/>
      </c>
      <c r="Y43" s="110" t="str">
        <f>IF(IFERROR(VLOOKUP(Y38,'Tabela de Apoio'!$D:$E,2,FALSE),1)=1,"",Y44)</f>
        <v/>
      </c>
      <c r="Z43" s="110" t="str">
        <f>IF(IFERROR(VLOOKUP(Z38,'Tabela de Apoio'!$D:$E,2,FALSE),1)=1,"",Z44)</f>
        <v/>
      </c>
      <c r="AA43" s="110" t="str">
        <f>IF(IFERROR(VLOOKUP(AA38,'Tabela de Apoio'!$D:$E,2,FALSE),1)=1,"",AA44)</f>
        <v/>
      </c>
      <c r="AB43" s="110" t="str">
        <f>IF(IFERROR(VLOOKUP(AB38,'Tabela de Apoio'!$D:$E,2,FALSE),1)=1,"",AB44)</f>
        <v/>
      </c>
      <c r="AC43" s="110" t="str">
        <f>IF(IFERROR(VLOOKUP(AC38,'Tabela de Apoio'!$D:$E,2,FALSE),1)=1,"",AC44)</f>
        <v/>
      </c>
      <c r="AD43" s="110" t="str">
        <f>IF(IFERROR(VLOOKUP(AD38,'Tabela de Apoio'!$D:$E,2,FALSE),1)=1,"",AD44)</f>
        <v/>
      </c>
      <c r="AE43" s="110" t="str">
        <f>IF(IFERROR(VLOOKUP(AE38,'Tabela de Apoio'!$D:$E,2,FALSE),1)=1,"",AE44)</f>
        <v/>
      </c>
      <c r="AF43" s="110" t="str">
        <f>IF(IFERROR(VLOOKUP(AF38,'Tabela de Apoio'!$D:$E,2,FALSE),1)=1,"",AF44)</f>
        <v/>
      </c>
      <c r="AG43" s="110" t="str">
        <f>IF(IFERROR(VLOOKUP(AG38,'Tabela de Apoio'!$D:$E,2,FALSE),1)=1,"",AG44)</f>
        <v/>
      </c>
      <c r="AH43" s="110" t="str">
        <f>IF(IFERROR(VLOOKUP(AH38,'Tabela de Apoio'!$D:$E,2,FALSE),1)=1,"",AH44)</f>
        <v/>
      </c>
      <c r="AI43" s="110" t="str">
        <f>IF(IFERROR(VLOOKUP(AI38,'Tabela de Apoio'!$D:$E,2,FALSE),1)=1,"",AI44)</f>
        <v/>
      </c>
    </row>
    <row r="44" spans="1:167" hidden="1" x14ac:dyDescent="0.25">
      <c r="B44" s="131" t="e">
        <f t="shared" si="48"/>
        <v>#VALUE!</v>
      </c>
      <c r="C44" s="131" t="e">
        <f t="shared" si="49"/>
        <v>#VALUE!</v>
      </c>
      <c r="D44" s="130">
        <f t="shared" si="35"/>
        <v>1</v>
      </c>
      <c r="E44" s="168"/>
      <c r="F44" s="96"/>
      <c r="G44" s="170"/>
      <c r="H44" s="137">
        <f t="shared" ref="H44" si="53">COUNT($P44:$XX44)</f>
        <v>0</v>
      </c>
      <c r="I44" s="135" t="e">
        <f t="shared" ref="I44" si="54">_xlfn.STDEV.P($P43:$XX44)/AVERAGE($P43:$XX44)</f>
        <v>#DIV/0!</v>
      </c>
      <c r="J44" s="7">
        <f t="shared" ref="J44" si="55">IF(AND(H44&gt;2,
OR(L36="MÉDIA SANEADA",L36="MEDIANA SANEADA",
AND(L36="PREÇO REFERÊNCIA",NOT(AND(P38="Orçamento",COUNTA(P36:XX36)=COUNTIF(P38:XX38,"Orçamento")))))),
ROW(),0)</f>
        <v>0</v>
      </c>
      <c r="K44" s="69"/>
      <c r="L44" s="29" t="s">
        <v>424</v>
      </c>
      <c r="M44" s="30" t="e">
        <f t="shared" ref="M44" si="56">MEDIAN($P42:$XX42)</f>
        <v>#NUM!</v>
      </c>
      <c r="N44" s="74"/>
      <c r="O44" s="27" t="str">
        <f t="shared" ref="O44" si="57">"1 RODADA"</f>
        <v>1 RODADA</v>
      </c>
      <c r="P44" s="110" t="str">
        <f t="shared" ref="P44:AI44" si="58">IF(P42="","",IF((_xlfn.STDEV.P($P41:$XX42)/AVERAGE($P41:$XX42))&lt;=25%,P42,IF(OR(P42&gt;(AVERAGE($P41:$XX42)+_xlfn.STDEV.P($P41:$XX42)),P42&lt;(AVERAGE($P41:$XX42)-_xlfn.STDEV.P($P41:$XX42))),"DESCARTADO",P42)))</f>
        <v/>
      </c>
      <c r="Q44" s="110" t="str">
        <f t="shared" si="58"/>
        <v/>
      </c>
      <c r="R44" s="110" t="str">
        <f t="shared" si="58"/>
        <v/>
      </c>
      <c r="S44" s="110" t="str">
        <f t="shared" si="58"/>
        <v/>
      </c>
      <c r="T44" s="110" t="str">
        <f t="shared" si="58"/>
        <v/>
      </c>
      <c r="U44" s="110" t="str">
        <f t="shared" si="58"/>
        <v/>
      </c>
      <c r="V44" s="110" t="str">
        <f t="shared" si="58"/>
        <v/>
      </c>
      <c r="W44" s="110" t="str">
        <f t="shared" si="58"/>
        <v/>
      </c>
      <c r="X44" s="110" t="str">
        <f t="shared" si="58"/>
        <v/>
      </c>
      <c r="Y44" s="110" t="str">
        <f t="shared" si="58"/>
        <v/>
      </c>
      <c r="Z44" s="110" t="str">
        <f t="shared" si="58"/>
        <v/>
      </c>
      <c r="AA44" s="110" t="str">
        <f t="shared" si="58"/>
        <v/>
      </c>
      <c r="AB44" s="110" t="str">
        <f t="shared" si="58"/>
        <v/>
      </c>
      <c r="AC44" s="110" t="str">
        <f t="shared" si="58"/>
        <v/>
      </c>
      <c r="AD44" s="110" t="str">
        <f t="shared" si="58"/>
        <v/>
      </c>
      <c r="AE44" s="110" t="str">
        <f t="shared" si="58"/>
        <v/>
      </c>
      <c r="AF44" s="110" t="str">
        <f t="shared" si="58"/>
        <v/>
      </c>
      <c r="AG44" s="110" t="str">
        <f t="shared" si="58"/>
        <v/>
      </c>
      <c r="AH44" s="110" t="str">
        <f t="shared" si="58"/>
        <v/>
      </c>
      <c r="AI44" s="110" t="str">
        <f t="shared" si="58"/>
        <v/>
      </c>
    </row>
    <row r="45" spans="1:167" hidden="1" x14ac:dyDescent="0.25">
      <c r="B45" s="131" t="e">
        <f t="shared" si="48"/>
        <v>#VALUE!</v>
      </c>
      <c r="C45" s="131" t="e">
        <f t="shared" si="49"/>
        <v>#VALUE!</v>
      </c>
      <c r="D45" s="130">
        <f t="shared" si="35"/>
        <v>1</v>
      </c>
      <c r="E45" s="168"/>
      <c r="F45" s="96"/>
      <c r="G45" s="170"/>
      <c r="H45"/>
      <c r="I45"/>
      <c r="J45"/>
      <c r="L45" s="29" t="s">
        <v>50</v>
      </c>
      <c r="M45" s="30" t="str">
        <f t="shared" ref="M45" si="59">IFERROR(
IF(AND(H44&gt;2,I44&lt;=25%),AVERAGE(P43:XX44),
IF(AND(H46&gt;2,I46&lt;=25%),AVERAGE(P45:XX46),
IF(AND(H48&gt;2,I48&lt;=25%),AVERAGE(P47:XX48),
IF(AND(H50&gt;2,I50&lt;=25%),AVERAGE(P49:XX50),
IF(AND(H52&gt;2,I52&lt;=25%),AVERAGE(P51:XX52),
IF(AND(H54&gt;2,I54&lt;=25%),AVERAGE(P53:XX54),
IF(I42&lt;=25%,AVERAGE(P41:XX42),""))))))),"")</f>
        <v/>
      </c>
      <c r="N45" s="74"/>
      <c r="O45" s="27" t="str">
        <f t="shared" ref="O45" si="60">"2 POND"</f>
        <v>2 POND</v>
      </c>
      <c r="P45" s="110" t="str">
        <f>IF(IFERROR(VLOOKUP(P38,'Tabela de Apoio'!$D:$E,2,FALSE),1)=1,"",P46)</f>
        <v/>
      </c>
      <c r="Q45" s="110" t="str">
        <f>IF(IFERROR(VLOOKUP(Q38,'Tabela de Apoio'!$D:$E,2,FALSE),1)=1,"",Q46)</f>
        <v/>
      </c>
      <c r="R45" s="110" t="str">
        <f>IF(IFERROR(VLOOKUP(R38,'Tabela de Apoio'!$D:$E,2,FALSE),1)=1,"",R46)</f>
        <v/>
      </c>
      <c r="S45" s="110" t="str">
        <f>IF(IFERROR(VLOOKUP(S38,'Tabela de Apoio'!$D:$E,2,FALSE),1)=1,"",S46)</f>
        <v/>
      </c>
      <c r="T45" s="110" t="str">
        <f>IF(IFERROR(VLOOKUP(T38,'Tabela de Apoio'!$D:$E,2,FALSE),1)=1,"",T46)</f>
        <v/>
      </c>
      <c r="U45" s="110" t="str">
        <f>IF(IFERROR(VLOOKUP(U38,'Tabela de Apoio'!$D:$E,2,FALSE),1)=1,"",U46)</f>
        <v/>
      </c>
      <c r="V45" s="110" t="str">
        <f>IF(IFERROR(VLOOKUP(V38,'Tabela de Apoio'!$D:$E,2,FALSE),1)=1,"",V46)</f>
        <v/>
      </c>
      <c r="W45" s="110" t="str">
        <f>IF(IFERROR(VLOOKUP(W38,'Tabela de Apoio'!$D:$E,2,FALSE),1)=1,"",W46)</f>
        <v/>
      </c>
      <c r="X45" s="110" t="str">
        <f>IF(IFERROR(VLOOKUP(X38,'Tabela de Apoio'!$D:$E,2,FALSE),1)=1,"",X46)</f>
        <v/>
      </c>
      <c r="Y45" s="110" t="str">
        <f>IF(IFERROR(VLOOKUP(Y38,'Tabela de Apoio'!$D:$E,2,FALSE),1)=1,"",Y46)</f>
        <v/>
      </c>
      <c r="Z45" s="110" t="str">
        <f>IF(IFERROR(VLOOKUP(Z38,'Tabela de Apoio'!$D:$E,2,FALSE),1)=1,"",Z46)</f>
        <v/>
      </c>
      <c r="AA45" s="110" t="str">
        <f>IF(IFERROR(VLOOKUP(AA38,'Tabela de Apoio'!$D:$E,2,FALSE),1)=1,"",AA46)</f>
        <v/>
      </c>
      <c r="AB45" s="110" t="str">
        <f>IF(IFERROR(VLOOKUP(AB38,'Tabela de Apoio'!$D:$E,2,FALSE),1)=1,"",AB46)</f>
        <v/>
      </c>
      <c r="AC45" s="110" t="str">
        <f>IF(IFERROR(VLOOKUP(AC38,'Tabela de Apoio'!$D:$E,2,FALSE),1)=1,"",AC46)</f>
        <v/>
      </c>
      <c r="AD45" s="110" t="str">
        <f>IF(IFERROR(VLOOKUP(AD38,'Tabela de Apoio'!$D:$E,2,FALSE),1)=1,"",AD46)</f>
        <v/>
      </c>
      <c r="AE45" s="110" t="str">
        <f>IF(IFERROR(VLOOKUP(AE38,'Tabela de Apoio'!$D:$E,2,FALSE),1)=1,"",AE46)</f>
        <v/>
      </c>
      <c r="AF45" s="110" t="str">
        <f>IF(IFERROR(VLOOKUP(AF38,'Tabela de Apoio'!$D:$E,2,FALSE),1)=1,"",AF46)</f>
        <v/>
      </c>
      <c r="AG45" s="110" t="str">
        <f>IF(IFERROR(VLOOKUP(AG38,'Tabela de Apoio'!$D:$E,2,FALSE),1)=1,"",AG46)</f>
        <v/>
      </c>
      <c r="AH45" s="110" t="str">
        <f>IF(IFERROR(VLOOKUP(AH38,'Tabela de Apoio'!$D:$E,2,FALSE),1)=1,"",AH46)</f>
        <v/>
      </c>
      <c r="AI45" s="110" t="str">
        <f>IF(IFERROR(VLOOKUP(AI38,'Tabela de Apoio'!$D:$E,2,FALSE),1)=1,"",AI46)</f>
        <v/>
      </c>
    </row>
    <row r="46" spans="1:167" hidden="1" x14ac:dyDescent="0.25">
      <c r="B46" s="131" t="e">
        <f t="shared" si="48"/>
        <v>#VALUE!</v>
      </c>
      <c r="C46" s="131" t="e">
        <f t="shared" si="49"/>
        <v>#VALUE!</v>
      </c>
      <c r="D46" s="130">
        <f t="shared" si="35"/>
        <v>1</v>
      </c>
      <c r="E46" s="168"/>
      <c r="F46" s="96"/>
      <c r="G46" s="170"/>
      <c r="H46" s="137">
        <f t="shared" ref="H46" si="61">COUNT($P46:$XX46)</f>
        <v>0</v>
      </c>
      <c r="I46" s="135" t="e">
        <f t="shared" ref="I46" si="62">_xlfn.STDEV.P($P45:$XX46)/AVERAGE($P45:$XX46)</f>
        <v>#DIV/0!</v>
      </c>
      <c r="J46" s="7">
        <f t="shared" ref="J46" si="63">IF(AND(H46&gt;2,
OR(L36="MÉDIA SANEADA",L36="MEDIANA SANEADA",
AND(L36="PREÇO REFERÊNCIA",NOT(AND(P38="Orçamento",COUNTA(P36:XX36)=COUNTIF(P38:XX38,"Orçamento")))))),
ROW(),0)</f>
        <v>0</v>
      </c>
      <c r="K46" s="69"/>
      <c r="L46" s="29" t="s">
        <v>425</v>
      </c>
      <c r="M46" s="30" t="e">
        <f t="shared" ref="M46" si="64" xml:space="preserve">
IF(H44&gt;2,MEDIAN(P43:XX44),
IF(H46&gt;2,MEDIAN(P45:XX46),
IF(H48&gt;2,MEDIAN(P47:XX48),
IF(H50&gt;2,MEDIAN(P49:XX50),
IF(H52&gt;2,MEDIAN(P51:XX52),
IF(H54&gt;2,MEDIAN(P53:XX54),
MEDIAN(P41:XX42)))))))</f>
        <v>#NUM!</v>
      </c>
      <c r="N46" s="74"/>
      <c r="O46" s="27" t="str">
        <f t="shared" ref="O46" si="65">"2 RODADA"</f>
        <v>2 RODADA</v>
      </c>
      <c r="P46" s="110" t="str">
        <f t="shared" ref="P46:AI46" si="66">IF(P44="","",IF((_xlfn.STDEV.P($P43:$XX44)/AVERAGE($P43:$XX44))&lt;=25%,P44,IF(OR(P44&gt;(AVERAGE($P43:$XX44)+_xlfn.STDEV.P($P43:$XX44)),P44&lt;(AVERAGE($P43:$XX44)-_xlfn.STDEV.P($P43:$XX44))),"DESCARTADO",P44)))</f>
        <v/>
      </c>
      <c r="Q46" s="110" t="str">
        <f t="shared" si="66"/>
        <v/>
      </c>
      <c r="R46" s="110" t="str">
        <f t="shared" si="66"/>
        <v/>
      </c>
      <c r="S46" s="110" t="str">
        <f t="shared" si="66"/>
        <v/>
      </c>
      <c r="T46" s="110" t="str">
        <f t="shared" si="66"/>
        <v/>
      </c>
      <c r="U46" s="110" t="str">
        <f t="shared" si="66"/>
        <v/>
      </c>
      <c r="V46" s="110" t="str">
        <f t="shared" si="66"/>
        <v/>
      </c>
      <c r="W46" s="110" t="str">
        <f t="shared" si="66"/>
        <v/>
      </c>
      <c r="X46" s="110" t="str">
        <f t="shared" si="66"/>
        <v/>
      </c>
      <c r="Y46" s="110" t="str">
        <f t="shared" si="66"/>
        <v/>
      </c>
      <c r="Z46" s="110" t="str">
        <f t="shared" si="66"/>
        <v/>
      </c>
      <c r="AA46" s="110" t="str">
        <f t="shared" si="66"/>
        <v/>
      </c>
      <c r="AB46" s="110" t="str">
        <f t="shared" si="66"/>
        <v/>
      </c>
      <c r="AC46" s="110" t="str">
        <f t="shared" si="66"/>
        <v/>
      </c>
      <c r="AD46" s="110" t="str">
        <f t="shared" si="66"/>
        <v/>
      </c>
      <c r="AE46" s="110" t="str">
        <f t="shared" si="66"/>
        <v/>
      </c>
      <c r="AF46" s="110" t="str">
        <f t="shared" si="66"/>
        <v/>
      </c>
      <c r="AG46" s="110" t="str">
        <f t="shared" si="66"/>
        <v/>
      </c>
      <c r="AH46" s="110" t="str">
        <f t="shared" si="66"/>
        <v/>
      </c>
      <c r="AI46" s="110" t="str">
        <f t="shared" si="66"/>
        <v/>
      </c>
    </row>
    <row r="47" spans="1:167" hidden="1" x14ac:dyDescent="0.25">
      <c r="B47" s="131" t="e">
        <f t="shared" si="48"/>
        <v>#VALUE!</v>
      </c>
      <c r="C47" s="131" t="e">
        <f t="shared" si="49"/>
        <v>#VALUE!</v>
      </c>
      <c r="D47" s="130">
        <f t="shared" si="35"/>
        <v>1</v>
      </c>
      <c r="E47" s="168"/>
      <c r="F47" s="96"/>
      <c r="G47" s="170"/>
      <c r="H47"/>
      <c r="I47"/>
      <c r="J47"/>
      <c r="K47" s="69"/>
      <c r="L47" s="29" t="s">
        <v>422</v>
      </c>
      <c r="M47" s="30" t="e">
        <f t="shared" ref="M47" si="67">HARMEAN($P41:$XX42)</f>
        <v>#N/A</v>
      </c>
      <c r="N47" s="74"/>
      <c r="O47" s="27" t="str">
        <f t="shared" ref="O47" si="68">"3 POND"</f>
        <v>3 POND</v>
      </c>
      <c r="P47" s="110" t="str">
        <f>IF(IFERROR(VLOOKUP(P38,'Tabela de Apoio'!$D:$E,2,FALSE),1)=1,"",P48)</f>
        <v/>
      </c>
      <c r="Q47" s="110" t="str">
        <f>IF(IFERROR(VLOOKUP(Q38,'Tabela de Apoio'!$D:$E,2,FALSE),1)=1,"",Q48)</f>
        <v/>
      </c>
      <c r="R47" s="110" t="str">
        <f>IF(IFERROR(VLOOKUP(R38,'Tabela de Apoio'!$D:$E,2,FALSE),1)=1,"",R48)</f>
        <v/>
      </c>
      <c r="S47" s="110" t="str">
        <f>IF(IFERROR(VLOOKUP(S38,'Tabela de Apoio'!$D:$E,2,FALSE),1)=1,"",S48)</f>
        <v/>
      </c>
      <c r="T47" s="110" t="str">
        <f>IF(IFERROR(VLOOKUP(T38,'Tabela de Apoio'!$D:$E,2,FALSE),1)=1,"",T48)</f>
        <v/>
      </c>
      <c r="U47" s="110" t="str">
        <f>IF(IFERROR(VLOOKUP(U38,'Tabela de Apoio'!$D:$E,2,FALSE),1)=1,"",U48)</f>
        <v/>
      </c>
      <c r="V47" s="110" t="str">
        <f>IF(IFERROR(VLOOKUP(V38,'Tabela de Apoio'!$D:$E,2,FALSE),1)=1,"",V48)</f>
        <v/>
      </c>
      <c r="W47" s="110" t="str">
        <f>IF(IFERROR(VLOOKUP(W38,'Tabela de Apoio'!$D:$E,2,FALSE),1)=1,"",W48)</f>
        <v/>
      </c>
      <c r="X47" s="110" t="str">
        <f>IF(IFERROR(VLOOKUP(X38,'Tabela de Apoio'!$D:$E,2,FALSE),1)=1,"",X48)</f>
        <v/>
      </c>
      <c r="Y47" s="110" t="str">
        <f>IF(IFERROR(VLOOKUP(Y38,'Tabela de Apoio'!$D:$E,2,FALSE),1)=1,"",Y48)</f>
        <v/>
      </c>
      <c r="Z47" s="110" t="str">
        <f>IF(IFERROR(VLOOKUP(Z38,'Tabela de Apoio'!$D:$E,2,FALSE),1)=1,"",Z48)</f>
        <v/>
      </c>
      <c r="AA47" s="110" t="str">
        <f>IF(IFERROR(VLOOKUP(AA38,'Tabela de Apoio'!$D:$E,2,FALSE),1)=1,"",AA48)</f>
        <v/>
      </c>
      <c r="AB47" s="110" t="str">
        <f>IF(IFERROR(VLOOKUP(AB38,'Tabela de Apoio'!$D:$E,2,FALSE),1)=1,"",AB48)</f>
        <v/>
      </c>
      <c r="AC47" s="110" t="str">
        <f>IF(IFERROR(VLOOKUP(AC38,'Tabela de Apoio'!$D:$E,2,FALSE),1)=1,"",AC48)</f>
        <v/>
      </c>
      <c r="AD47" s="110" t="str">
        <f>IF(IFERROR(VLOOKUP(AD38,'Tabela de Apoio'!$D:$E,2,FALSE),1)=1,"",AD48)</f>
        <v/>
      </c>
      <c r="AE47" s="110" t="str">
        <f>IF(IFERROR(VLOOKUP(AE38,'Tabela de Apoio'!$D:$E,2,FALSE),1)=1,"",AE48)</f>
        <v/>
      </c>
      <c r="AF47" s="110" t="str">
        <f>IF(IFERROR(VLOOKUP(AF38,'Tabela de Apoio'!$D:$E,2,FALSE),1)=1,"",AF48)</f>
        <v/>
      </c>
      <c r="AG47" s="110" t="str">
        <f>IF(IFERROR(VLOOKUP(AG38,'Tabela de Apoio'!$D:$E,2,FALSE),1)=1,"",AG48)</f>
        <v/>
      </c>
      <c r="AH47" s="110" t="str">
        <f>IF(IFERROR(VLOOKUP(AH38,'Tabela de Apoio'!$D:$E,2,FALSE),1)=1,"",AH48)</f>
        <v/>
      </c>
      <c r="AI47" s="110" t="str">
        <f>IF(IFERROR(VLOOKUP(AI38,'Tabela de Apoio'!$D:$E,2,FALSE),1)=1,"",AI48)</f>
        <v/>
      </c>
    </row>
    <row r="48" spans="1:167" hidden="1" x14ac:dyDescent="0.25">
      <c r="B48" s="131" t="e">
        <f t="shared" si="48"/>
        <v>#VALUE!</v>
      </c>
      <c r="C48" s="131" t="e">
        <f t="shared" si="49"/>
        <v>#VALUE!</v>
      </c>
      <c r="D48" s="130">
        <f t="shared" si="35"/>
        <v>1</v>
      </c>
      <c r="E48" s="168"/>
      <c r="F48" s="96"/>
      <c r="G48" s="170"/>
      <c r="H48" s="137">
        <f t="shared" ref="H48" si="69">COUNT($P48:$XX48)</f>
        <v>0</v>
      </c>
      <c r="I48" s="135" t="e">
        <f t="shared" ref="I48" si="70">_xlfn.STDEV.P($P47:$XX48)/AVERAGE($P47:$XX48)</f>
        <v>#DIV/0!</v>
      </c>
      <c r="J48" s="7">
        <f t="shared" ref="J48" si="71">IF(AND(H48&gt;2,
OR(L36="MÉDIA SANEADA",L36="MEDIANA SANEADA",
AND(L36="PREÇO REFERÊNCIA",NOT(AND(P38="Orçamento",COUNTA(P36:XX36)=COUNTIF(P38:XX38,"Orçamento")))))),
ROW(),0)</f>
        <v>0</v>
      </c>
      <c r="K48" s="69"/>
      <c r="L48" s="29" t="s">
        <v>53</v>
      </c>
      <c r="M48" s="30" t="str">
        <f t="shared" ref="M48" si="72">IFERROR(_xlfn.QUARTILE.EXC($P42:$XX42,1),"")</f>
        <v/>
      </c>
      <c r="N48" s="74"/>
      <c r="O48" s="27" t="str">
        <f t="shared" ref="O48" si="73">"3 RODADA"</f>
        <v>3 RODADA</v>
      </c>
      <c r="P48" s="110" t="str">
        <f t="shared" ref="P48:AI48" si="74">IF(P46="","",IF((_xlfn.STDEV.P($P45:$XX46)/AVERAGE($P45:$XX46))&lt;=25%,P46,IF(OR(P46&gt;(AVERAGE($P45:$XX46)+_xlfn.STDEV.P($P45:$XX46)),P46&lt;(AVERAGE($P45:$XX46)-_xlfn.STDEV.P($P45:$XX46))),"DESCARTADO",P46)))</f>
        <v/>
      </c>
      <c r="Q48" s="110" t="str">
        <f t="shared" si="74"/>
        <v/>
      </c>
      <c r="R48" s="110" t="str">
        <f t="shared" si="74"/>
        <v/>
      </c>
      <c r="S48" s="110" t="str">
        <f t="shared" si="74"/>
        <v/>
      </c>
      <c r="T48" s="110" t="str">
        <f t="shared" si="74"/>
        <v/>
      </c>
      <c r="U48" s="110" t="str">
        <f t="shared" si="74"/>
        <v/>
      </c>
      <c r="V48" s="110" t="str">
        <f t="shared" si="74"/>
        <v/>
      </c>
      <c r="W48" s="110" t="str">
        <f t="shared" si="74"/>
        <v/>
      </c>
      <c r="X48" s="110" t="str">
        <f t="shared" si="74"/>
        <v/>
      </c>
      <c r="Y48" s="110" t="str">
        <f t="shared" si="74"/>
        <v/>
      </c>
      <c r="Z48" s="110" t="str">
        <f t="shared" si="74"/>
        <v/>
      </c>
      <c r="AA48" s="110" t="str">
        <f t="shared" si="74"/>
        <v/>
      </c>
      <c r="AB48" s="110" t="str">
        <f t="shared" si="74"/>
        <v/>
      </c>
      <c r="AC48" s="110" t="str">
        <f t="shared" si="74"/>
        <v/>
      </c>
      <c r="AD48" s="110" t="str">
        <f t="shared" si="74"/>
        <v/>
      </c>
      <c r="AE48" s="110" t="str">
        <f t="shared" si="74"/>
        <v/>
      </c>
      <c r="AF48" s="110" t="str">
        <f t="shared" si="74"/>
        <v/>
      </c>
      <c r="AG48" s="110" t="str">
        <f t="shared" si="74"/>
        <v/>
      </c>
      <c r="AH48" s="110" t="str">
        <f t="shared" si="74"/>
        <v/>
      </c>
      <c r="AI48" s="110" t="str">
        <f t="shared" si="74"/>
        <v/>
      </c>
    </row>
    <row r="49" spans="1:167" hidden="1" x14ac:dyDescent="0.25">
      <c r="B49" s="131" t="e">
        <f t="shared" si="48"/>
        <v>#VALUE!</v>
      </c>
      <c r="C49" s="131" t="e">
        <f t="shared" si="49"/>
        <v>#VALUE!</v>
      </c>
      <c r="D49" s="130">
        <f t="shared" si="35"/>
        <v>1</v>
      </c>
      <c r="E49" s="168"/>
      <c r="F49" s="96"/>
      <c r="G49" s="170"/>
      <c r="H49"/>
      <c r="I49"/>
      <c r="J49"/>
      <c r="K49" s="69"/>
      <c r="L49" s="29" t="s">
        <v>51</v>
      </c>
      <c r="M49" s="30" t="str">
        <f t="shared" ref="M49" si="75">IFERROR(_xlfn.QUARTILE.EXC($P42:$XX42,3),"")</f>
        <v/>
      </c>
      <c r="N49" s="74"/>
      <c r="O49" s="27" t="str">
        <f t="shared" ref="O49" si="76">"4 POND"</f>
        <v>4 POND</v>
      </c>
      <c r="P49" s="110" t="str">
        <f>IF(IFERROR(VLOOKUP(P38,'Tabela de Apoio'!$D:$E,2,FALSE),1)=1,"",P50)</f>
        <v/>
      </c>
      <c r="Q49" s="110" t="str">
        <f>IF(IFERROR(VLOOKUP(Q38,'Tabela de Apoio'!$D:$E,2,FALSE),1)=1,"",Q50)</f>
        <v/>
      </c>
      <c r="R49" s="110" t="str">
        <f>IF(IFERROR(VLOOKUP(R38,'Tabela de Apoio'!$D:$E,2,FALSE),1)=1,"",R50)</f>
        <v/>
      </c>
      <c r="S49" s="110" t="str">
        <f>IF(IFERROR(VLOOKUP(S38,'Tabela de Apoio'!$D:$E,2,FALSE),1)=1,"",S50)</f>
        <v/>
      </c>
      <c r="T49" s="110" t="str">
        <f>IF(IFERROR(VLOOKUP(T38,'Tabela de Apoio'!$D:$E,2,FALSE),1)=1,"",T50)</f>
        <v/>
      </c>
      <c r="U49" s="110" t="str">
        <f>IF(IFERROR(VLOOKUP(U38,'Tabela de Apoio'!$D:$E,2,FALSE),1)=1,"",U50)</f>
        <v/>
      </c>
      <c r="V49" s="110" t="str">
        <f>IF(IFERROR(VLOOKUP(V38,'Tabela de Apoio'!$D:$E,2,FALSE),1)=1,"",V50)</f>
        <v/>
      </c>
      <c r="W49" s="110" t="str">
        <f>IF(IFERROR(VLOOKUP(W38,'Tabela de Apoio'!$D:$E,2,FALSE),1)=1,"",W50)</f>
        <v/>
      </c>
      <c r="X49" s="110" t="str">
        <f>IF(IFERROR(VLOOKUP(X38,'Tabela de Apoio'!$D:$E,2,FALSE),1)=1,"",X50)</f>
        <v/>
      </c>
      <c r="Y49" s="110" t="str">
        <f>IF(IFERROR(VLOOKUP(Y38,'Tabela de Apoio'!$D:$E,2,FALSE),1)=1,"",Y50)</f>
        <v/>
      </c>
      <c r="Z49" s="110" t="str">
        <f>IF(IFERROR(VLOOKUP(Z38,'Tabela de Apoio'!$D:$E,2,FALSE),1)=1,"",Z50)</f>
        <v/>
      </c>
      <c r="AA49" s="110" t="str">
        <f>IF(IFERROR(VLOOKUP(AA38,'Tabela de Apoio'!$D:$E,2,FALSE),1)=1,"",AA50)</f>
        <v/>
      </c>
      <c r="AB49" s="110" t="str">
        <f>IF(IFERROR(VLOOKUP(AB38,'Tabela de Apoio'!$D:$E,2,FALSE),1)=1,"",AB50)</f>
        <v/>
      </c>
      <c r="AC49" s="110" t="str">
        <f>IF(IFERROR(VLOOKUP(AC38,'Tabela de Apoio'!$D:$E,2,FALSE),1)=1,"",AC50)</f>
        <v/>
      </c>
      <c r="AD49" s="110" t="str">
        <f>IF(IFERROR(VLOOKUP(AD38,'Tabela de Apoio'!$D:$E,2,FALSE),1)=1,"",AD50)</f>
        <v/>
      </c>
      <c r="AE49" s="110" t="str">
        <f>IF(IFERROR(VLOOKUP(AE38,'Tabela de Apoio'!$D:$E,2,FALSE),1)=1,"",AE50)</f>
        <v/>
      </c>
      <c r="AF49" s="110" t="str">
        <f>IF(IFERROR(VLOOKUP(AF38,'Tabela de Apoio'!$D:$E,2,FALSE),1)=1,"",AF50)</f>
        <v/>
      </c>
      <c r="AG49" s="110" t="str">
        <f>IF(IFERROR(VLOOKUP(AG38,'Tabela de Apoio'!$D:$E,2,FALSE),1)=1,"",AG50)</f>
        <v/>
      </c>
      <c r="AH49" s="110" t="str">
        <f>IF(IFERROR(VLOOKUP(AH38,'Tabela de Apoio'!$D:$E,2,FALSE),1)=1,"",AH50)</f>
        <v/>
      </c>
      <c r="AI49" s="110" t="str">
        <f>IF(IFERROR(VLOOKUP(AI38,'Tabela de Apoio'!$D:$E,2,FALSE),1)=1,"",AI50)</f>
        <v/>
      </c>
    </row>
    <row r="50" spans="1:167" hidden="1" x14ac:dyDescent="0.25">
      <c r="B50" s="131" t="e">
        <f t="shared" si="48"/>
        <v>#VALUE!</v>
      </c>
      <c r="C50" s="131" t="e">
        <f t="shared" si="49"/>
        <v>#VALUE!</v>
      </c>
      <c r="D50" s="130">
        <f t="shared" si="35"/>
        <v>1</v>
      </c>
      <c r="E50" s="168"/>
      <c r="F50" s="96"/>
      <c r="G50" s="170"/>
      <c r="H50" s="137">
        <f t="shared" ref="H50" si="77">COUNT($P50:$XX50)</f>
        <v>0</v>
      </c>
      <c r="I50" s="135" t="e">
        <f t="shared" ref="I50" si="78">_xlfn.STDEV.P($P49:$XX50)/AVERAGE($P49:$XX50)</f>
        <v>#DIV/0!</v>
      </c>
      <c r="J50" s="7">
        <f t="shared" ref="J50" si="79">IF(AND(H50&gt;2,
OR(L36="MÉDIA SANEADA",L36="MEDIANA SANEADA",
AND(L36="PREÇO REFERÊNCIA",NOT(AND(P38="Orçamento",COUNTA(P36:XX36)=COUNTIF(P38:XX38,"Orçamento")))))),
ROW(),0)</f>
        <v>0</v>
      </c>
      <c r="K50" s="69"/>
      <c r="L50" s="29" t="s">
        <v>55</v>
      </c>
      <c r="M50" s="30">
        <f t="shared" ref="M50" si="80">MIN($P42:$XX42)</f>
        <v>0</v>
      </c>
      <c r="N50" s="74"/>
      <c r="O50" s="27" t="str">
        <f t="shared" ref="O50" si="81">"4 RODADA"</f>
        <v>4 RODADA</v>
      </c>
      <c r="P50" s="110" t="str">
        <f t="shared" ref="P50:AI50" si="82">IF(P48="","",IF((_xlfn.STDEV.P($P47:$XX48)/AVERAGE($P47:$XX48))&lt;=25%,P48,IF(OR(P48&gt;(AVERAGE($P47:$XX48)+_xlfn.STDEV.P($P47:$XX48)),P48&lt;(AVERAGE($P47:$XX48)-_xlfn.STDEV.P($P47:$XX48))),"DESCARTADO",P48)))</f>
        <v/>
      </c>
      <c r="Q50" s="110" t="str">
        <f t="shared" si="82"/>
        <v/>
      </c>
      <c r="R50" s="110" t="str">
        <f t="shared" si="82"/>
        <v/>
      </c>
      <c r="S50" s="110" t="str">
        <f t="shared" si="82"/>
        <v/>
      </c>
      <c r="T50" s="110" t="str">
        <f t="shared" si="82"/>
        <v/>
      </c>
      <c r="U50" s="110" t="str">
        <f t="shared" si="82"/>
        <v/>
      </c>
      <c r="V50" s="110" t="str">
        <f t="shared" si="82"/>
        <v/>
      </c>
      <c r="W50" s="110" t="str">
        <f t="shared" si="82"/>
        <v/>
      </c>
      <c r="X50" s="110" t="str">
        <f t="shared" si="82"/>
        <v/>
      </c>
      <c r="Y50" s="110" t="str">
        <f t="shared" si="82"/>
        <v/>
      </c>
      <c r="Z50" s="110" t="str">
        <f t="shared" si="82"/>
        <v/>
      </c>
      <c r="AA50" s="110" t="str">
        <f t="shared" si="82"/>
        <v/>
      </c>
      <c r="AB50" s="110" t="str">
        <f t="shared" si="82"/>
        <v/>
      </c>
      <c r="AC50" s="110" t="str">
        <f t="shared" si="82"/>
        <v/>
      </c>
      <c r="AD50" s="110" t="str">
        <f t="shared" si="82"/>
        <v/>
      </c>
      <c r="AE50" s="110" t="str">
        <f t="shared" si="82"/>
        <v/>
      </c>
      <c r="AF50" s="110" t="str">
        <f t="shared" si="82"/>
        <v/>
      </c>
      <c r="AG50" s="110" t="str">
        <f t="shared" si="82"/>
        <v/>
      </c>
      <c r="AH50" s="110" t="str">
        <f t="shared" si="82"/>
        <v/>
      </c>
      <c r="AI50" s="110" t="str">
        <f t="shared" si="82"/>
        <v/>
      </c>
    </row>
    <row r="51" spans="1:167" hidden="1" x14ac:dyDescent="0.25">
      <c r="B51" s="131" t="e">
        <f t="shared" si="48"/>
        <v>#VALUE!</v>
      </c>
      <c r="C51" s="131" t="e">
        <f t="shared" si="49"/>
        <v>#VALUE!</v>
      </c>
      <c r="D51" s="130">
        <f t="shared" si="35"/>
        <v>1</v>
      </c>
      <c r="E51" s="168"/>
      <c r="F51" s="96"/>
      <c r="G51" s="170"/>
      <c r="H51"/>
      <c r="I51"/>
      <c r="J51"/>
      <c r="K51" s="69"/>
      <c r="L51" s="29" t="s">
        <v>52</v>
      </c>
      <c r="M51" s="30">
        <f t="shared" ref="M51" si="83">MAX($P42:$XX42)</f>
        <v>0</v>
      </c>
      <c r="N51" s="74"/>
      <c r="O51" s="27" t="str">
        <f t="shared" ref="O51" si="84">"5 POND"</f>
        <v>5 POND</v>
      </c>
      <c r="P51" s="110" t="str">
        <f>IF(IFERROR(VLOOKUP(P38,'Tabela de Apoio'!$D:$E,2,FALSE),1)=1,"",P52)</f>
        <v/>
      </c>
      <c r="Q51" s="110" t="str">
        <f>IF(IFERROR(VLOOKUP(Q38,'Tabela de Apoio'!$D:$E,2,FALSE),1)=1,"",Q52)</f>
        <v/>
      </c>
      <c r="R51" s="110" t="str">
        <f>IF(IFERROR(VLOOKUP(R38,'Tabela de Apoio'!$D:$E,2,FALSE),1)=1,"",R52)</f>
        <v/>
      </c>
      <c r="S51" s="110" t="str">
        <f>IF(IFERROR(VLOOKUP(S38,'Tabela de Apoio'!$D:$E,2,FALSE),1)=1,"",S52)</f>
        <v/>
      </c>
      <c r="T51" s="110" t="str">
        <f>IF(IFERROR(VLOOKUP(T38,'Tabela de Apoio'!$D:$E,2,FALSE),1)=1,"",T52)</f>
        <v/>
      </c>
      <c r="U51" s="110" t="str">
        <f>IF(IFERROR(VLOOKUP(U38,'Tabela de Apoio'!$D:$E,2,FALSE),1)=1,"",U52)</f>
        <v/>
      </c>
      <c r="V51" s="110" t="str">
        <f>IF(IFERROR(VLOOKUP(V38,'Tabela de Apoio'!$D:$E,2,FALSE),1)=1,"",V52)</f>
        <v/>
      </c>
      <c r="W51" s="110" t="str">
        <f>IF(IFERROR(VLOOKUP(W38,'Tabela de Apoio'!$D:$E,2,FALSE),1)=1,"",W52)</f>
        <v/>
      </c>
      <c r="X51" s="110" t="str">
        <f>IF(IFERROR(VLOOKUP(X38,'Tabela de Apoio'!$D:$E,2,FALSE),1)=1,"",X52)</f>
        <v/>
      </c>
      <c r="Y51" s="110" t="str">
        <f>IF(IFERROR(VLOOKUP(Y38,'Tabela de Apoio'!$D:$E,2,FALSE),1)=1,"",Y52)</f>
        <v/>
      </c>
      <c r="Z51" s="110" t="str">
        <f>IF(IFERROR(VLOOKUP(Z38,'Tabela de Apoio'!$D:$E,2,FALSE),1)=1,"",Z52)</f>
        <v/>
      </c>
      <c r="AA51" s="110" t="str">
        <f>IF(IFERROR(VLOOKUP(AA38,'Tabela de Apoio'!$D:$E,2,FALSE),1)=1,"",AA52)</f>
        <v/>
      </c>
      <c r="AB51" s="110" t="str">
        <f>IF(IFERROR(VLOOKUP(AB38,'Tabela de Apoio'!$D:$E,2,FALSE),1)=1,"",AB52)</f>
        <v/>
      </c>
      <c r="AC51" s="110" t="str">
        <f>IF(IFERROR(VLOOKUP(AC38,'Tabela de Apoio'!$D:$E,2,FALSE),1)=1,"",AC52)</f>
        <v/>
      </c>
      <c r="AD51" s="110" t="str">
        <f>IF(IFERROR(VLOOKUP(AD38,'Tabela de Apoio'!$D:$E,2,FALSE),1)=1,"",AD52)</f>
        <v/>
      </c>
      <c r="AE51" s="110" t="str">
        <f>IF(IFERROR(VLOOKUP(AE38,'Tabela de Apoio'!$D:$E,2,FALSE),1)=1,"",AE52)</f>
        <v/>
      </c>
      <c r="AF51" s="110" t="str">
        <f>IF(IFERROR(VLOOKUP(AF38,'Tabela de Apoio'!$D:$E,2,FALSE),1)=1,"",AF52)</f>
        <v/>
      </c>
      <c r="AG51" s="110" t="str">
        <f>IF(IFERROR(VLOOKUP(AG38,'Tabela de Apoio'!$D:$E,2,FALSE),1)=1,"",AG52)</f>
        <v/>
      </c>
      <c r="AH51" s="110" t="str">
        <f>IF(IFERROR(VLOOKUP(AH38,'Tabela de Apoio'!$D:$E,2,FALSE),1)=1,"",AH52)</f>
        <v/>
      </c>
      <c r="AI51" s="110" t="str">
        <f>IF(IFERROR(VLOOKUP(AI38,'Tabela de Apoio'!$D:$E,2,FALSE),1)=1,"",AI52)</f>
        <v/>
      </c>
    </row>
    <row r="52" spans="1:167" hidden="1" x14ac:dyDescent="0.25">
      <c r="B52" s="131" t="e">
        <f t="shared" si="48"/>
        <v>#VALUE!</v>
      </c>
      <c r="C52" s="131" t="e">
        <f t="shared" si="49"/>
        <v>#VALUE!</v>
      </c>
      <c r="D52" s="130">
        <f t="shared" si="35"/>
        <v>1</v>
      </c>
      <c r="E52" s="168"/>
      <c r="F52" s="96"/>
      <c r="G52" s="170"/>
      <c r="H52" s="137">
        <f t="shared" ref="H52" si="85">COUNT($P52:$XX52)</f>
        <v>0</v>
      </c>
      <c r="I52" s="135" t="e">
        <f t="shared" ref="I52" si="86">_xlfn.STDEV.P($P51:$XX52)/AVERAGE($P51:$XX52)</f>
        <v>#DIV/0!</v>
      </c>
      <c r="J52" s="7">
        <f t="shared" ref="J52" si="87">IF(AND(H52&gt;2,
OR(L36="MÉDIA SANEADA",L36="MEDIANA SANEADA",
AND(L36="PREÇO REFERÊNCIA",NOT(AND(P38="Orçamento",COUNTA(P36:XX36)=COUNTIF(P38:XX38,"Orçamento")))))),
ROW(),0)</f>
        <v>0</v>
      </c>
      <c r="K52" s="69"/>
      <c r="N52" s="74"/>
      <c r="O52" s="27" t="str">
        <f t="shared" ref="O52" si="88">"5 RODADA"</f>
        <v>5 RODADA</v>
      </c>
      <c r="P52" s="110" t="str">
        <f t="shared" ref="P52:AI52" si="89">IF(P50="","",IF((_xlfn.STDEV.P($P49:$XX50)/AVERAGE($P49:$XX50))&lt;=25%,P50,IF(OR(P50&gt;(AVERAGE($P49:$XX50)+_xlfn.STDEV.P($P49:$XX50)),P50&lt;(AVERAGE($P49:$XX50)-_xlfn.STDEV.P($P49:$XX50))),"DESCARTADO",P50)))</f>
        <v/>
      </c>
      <c r="Q52" s="110" t="str">
        <f t="shared" si="89"/>
        <v/>
      </c>
      <c r="R52" s="110" t="str">
        <f t="shared" si="89"/>
        <v/>
      </c>
      <c r="S52" s="110" t="str">
        <f t="shared" si="89"/>
        <v/>
      </c>
      <c r="T52" s="110" t="str">
        <f t="shared" si="89"/>
        <v/>
      </c>
      <c r="U52" s="110" t="str">
        <f t="shared" si="89"/>
        <v/>
      </c>
      <c r="V52" s="110" t="str">
        <f t="shared" si="89"/>
        <v/>
      </c>
      <c r="W52" s="110" t="str">
        <f t="shared" si="89"/>
        <v/>
      </c>
      <c r="X52" s="110" t="str">
        <f t="shared" si="89"/>
        <v/>
      </c>
      <c r="Y52" s="110" t="str">
        <f t="shared" si="89"/>
        <v/>
      </c>
      <c r="Z52" s="110" t="str">
        <f t="shared" si="89"/>
        <v/>
      </c>
      <c r="AA52" s="110" t="str">
        <f t="shared" si="89"/>
        <v/>
      </c>
      <c r="AB52" s="110" t="str">
        <f t="shared" si="89"/>
        <v/>
      </c>
      <c r="AC52" s="110" t="str">
        <f t="shared" si="89"/>
        <v/>
      </c>
      <c r="AD52" s="110" t="str">
        <f t="shared" si="89"/>
        <v/>
      </c>
      <c r="AE52" s="110" t="str">
        <f t="shared" si="89"/>
        <v/>
      </c>
      <c r="AF52" s="110" t="str">
        <f t="shared" si="89"/>
        <v/>
      </c>
      <c r="AG52" s="110" t="str">
        <f t="shared" si="89"/>
        <v/>
      </c>
      <c r="AH52" s="110" t="str">
        <f t="shared" si="89"/>
        <v/>
      </c>
      <c r="AI52" s="110" t="str">
        <f t="shared" si="89"/>
        <v/>
      </c>
    </row>
    <row r="53" spans="1:167" hidden="1" x14ac:dyDescent="0.25">
      <c r="B53" s="131" t="e">
        <f t="shared" si="48"/>
        <v>#VALUE!</v>
      </c>
      <c r="C53" s="131" t="e">
        <f t="shared" si="49"/>
        <v>#VALUE!</v>
      </c>
      <c r="D53" s="130">
        <f t="shared" si="35"/>
        <v>1</v>
      </c>
      <c r="E53" s="168"/>
      <c r="F53" s="96"/>
      <c r="G53" s="170"/>
      <c r="H53"/>
      <c r="I53"/>
      <c r="J53"/>
      <c r="K53" s="69"/>
      <c r="L53" s="22"/>
      <c r="M53" s="22"/>
      <c r="N53" s="74"/>
      <c r="O53" s="27" t="str">
        <f t="shared" ref="O53" si="90">"6 POND"</f>
        <v>6 POND</v>
      </c>
      <c r="P53" s="110" t="str">
        <f>IF(IFERROR(VLOOKUP(P38,'Tabela de Apoio'!$D:$E,2,FALSE),1)=1,"",P54)</f>
        <v/>
      </c>
      <c r="Q53" s="110" t="str">
        <f>IF(IFERROR(VLOOKUP(Q38,'Tabela de Apoio'!$D:$E,2,FALSE),1)=1,"",Q54)</f>
        <v/>
      </c>
      <c r="R53" s="110" t="str">
        <f>IF(IFERROR(VLOOKUP(R38,'Tabela de Apoio'!$D:$E,2,FALSE),1)=1,"",R54)</f>
        <v/>
      </c>
      <c r="S53" s="110" t="str">
        <f>IF(IFERROR(VLOOKUP(S38,'Tabela de Apoio'!$D:$E,2,FALSE),1)=1,"",S54)</f>
        <v/>
      </c>
      <c r="T53" s="110" t="str">
        <f>IF(IFERROR(VLOOKUP(T38,'Tabela de Apoio'!$D:$E,2,FALSE),1)=1,"",T54)</f>
        <v/>
      </c>
      <c r="U53" s="110" t="str">
        <f>IF(IFERROR(VLOOKUP(U38,'Tabela de Apoio'!$D:$E,2,FALSE),1)=1,"",U54)</f>
        <v/>
      </c>
      <c r="V53" s="110" t="str">
        <f>IF(IFERROR(VLOOKUP(V38,'Tabela de Apoio'!$D:$E,2,FALSE),1)=1,"",V54)</f>
        <v/>
      </c>
      <c r="W53" s="110" t="str">
        <f>IF(IFERROR(VLOOKUP(W38,'Tabela de Apoio'!$D:$E,2,FALSE),1)=1,"",W54)</f>
        <v/>
      </c>
      <c r="X53" s="110" t="str">
        <f>IF(IFERROR(VLOOKUP(X38,'Tabela de Apoio'!$D:$E,2,FALSE),1)=1,"",X54)</f>
        <v/>
      </c>
      <c r="Y53" s="110" t="str">
        <f>IF(IFERROR(VLOOKUP(Y38,'Tabela de Apoio'!$D:$E,2,FALSE),1)=1,"",Y54)</f>
        <v/>
      </c>
      <c r="Z53" s="110" t="str">
        <f>IF(IFERROR(VLOOKUP(Z38,'Tabela de Apoio'!$D:$E,2,FALSE),1)=1,"",Z54)</f>
        <v/>
      </c>
      <c r="AA53" s="110" t="str">
        <f>IF(IFERROR(VLOOKUP(AA38,'Tabela de Apoio'!$D:$E,2,FALSE),1)=1,"",AA54)</f>
        <v/>
      </c>
      <c r="AB53" s="110" t="str">
        <f>IF(IFERROR(VLOOKUP(AB38,'Tabela de Apoio'!$D:$E,2,FALSE),1)=1,"",AB54)</f>
        <v/>
      </c>
      <c r="AC53" s="110" t="str">
        <f>IF(IFERROR(VLOOKUP(AC38,'Tabela de Apoio'!$D:$E,2,FALSE),1)=1,"",AC54)</f>
        <v/>
      </c>
      <c r="AD53" s="110" t="str">
        <f>IF(IFERROR(VLOOKUP(AD38,'Tabela de Apoio'!$D:$E,2,FALSE),1)=1,"",AD54)</f>
        <v/>
      </c>
      <c r="AE53" s="110" t="str">
        <f>IF(IFERROR(VLOOKUP(AE38,'Tabela de Apoio'!$D:$E,2,FALSE),1)=1,"",AE54)</f>
        <v/>
      </c>
      <c r="AF53" s="110" t="str">
        <f>IF(IFERROR(VLOOKUP(AF38,'Tabela de Apoio'!$D:$E,2,FALSE),1)=1,"",AF54)</f>
        <v/>
      </c>
      <c r="AG53" s="110" t="str">
        <f>IF(IFERROR(VLOOKUP(AG38,'Tabela de Apoio'!$D:$E,2,FALSE),1)=1,"",AG54)</f>
        <v/>
      </c>
      <c r="AH53" s="110" t="str">
        <f>IF(IFERROR(VLOOKUP(AH38,'Tabela de Apoio'!$D:$E,2,FALSE),1)=1,"",AH54)</f>
        <v/>
      </c>
      <c r="AI53" s="110" t="str">
        <f>IF(IFERROR(VLOOKUP(AI38,'Tabela de Apoio'!$D:$E,2,FALSE),1)=1,"",AI54)</f>
        <v/>
      </c>
    </row>
    <row r="54" spans="1:167" hidden="1" x14ac:dyDescent="0.25">
      <c r="B54" s="131" t="e">
        <f t="shared" si="48"/>
        <v>#VALUE!</v>
      </c>
      <c r="C54" s="131" t="e">
        <f t="shared" si="49"/>
        <v>#VALUE!</v>
      </c>
      <c r="D54" s="130">
        <f t="shared" si="49"/>
        <v>1</v>
      </c>
      <c r="E54" s="168"/>
      <c r="F54" s="96"/>
      <c r="G54" s="170"/>
      <c r="H54" s="137">
        <f t="shared" ref="H54" si="91">COUNT($P54:$XX54)</f>
        <v>0</v>
      </c>
      <c r="I54" s="135" t="e">
        <f t="shared" ref="I54" si="92">_xlfn.STDEV.P($P53:$XX54)/AVERAGE($P53:$XX54)</f>
        <v>#DIV/0!</v>
      </c>
      <c r="J54" s="7">
        <f t="shared" ref="J54" si="93">IF(AND(H54&gt;2,
OR(L36="MÉDIA SANEADA",L36="MEDIANA SANEADA",
AND(L36="PREÇO REFERÊNCIA",NOT(AND(P38="Orçamento",COUNTA(P36:XX36)=COUNTIF(P38:XX38,"Orçamento")))))),
ROW(),0)</f>
        <v>0</v>
      </c>
      <c r="N54" s="74"/>
      <c r="O54" s="27" t="str">
        <f t="shared" ref="O54" si="94">"6 RODADA"</f>
        <v>6 RODADA</v>
      </c>
      <c r="P54" s="110" t="str">
        <f t="shared" ref="P54:AI54" si="95">IFERROR(IF(P52="","",IF((_xlfn.STDEV.P($P51:$XX52)/AVERAGE($P51:$XX52))&lt;=25%,P52,IF(OR(P52&gt;(AVERAGE($P51:$XX52)+_xlfn.STDEV.P($P51:$XX52)),P52&lt;(AVERAGE($P51:$XX52)-_xlfn.STDEV.P($P51:$XX52))),"DESCARTADO",P52))),)</f>
        <v/>
      </c>
      <c r="Q54" s="110" t="str">
        <f t="shared" si="95"/>
        <v/>
      </c>
      <c r="R54" s="110" t="str">
        <f t="shared" si="95"/>
        <v/>
      </c>
      <c r="S54" s="110" t="str">
        <f t="shared" si="95"/>
        <v/>
      </c>
      <c r="T54" s="110" t="str">
        <f t="shared" si="95"/>
        <v/>
      </c>
      <c r="U54" s="110" t="str">
        <f t="shared" si="95"/>
        <v/>
      </c>
      <c r="V54" s="110" t="str">
        <f t="shared" si="95"/>
        <v/>
      </c>
      <c r="W54" s="110" t="str">
        <f t="shared" si="95"/>
        <v/>
      </c>
      <c r="X54" s="110" t="str">
        <f t="shared" si="95"/>
        <v/>
      </c>
      <c r="Y54" s="110" t="str">
        <f t="shared" si="95"/>
        <v/>
      </c>
      <c r="Z54" s="110" t="str">
        <f t="shared" si="95"/>
        <v/>
      </c>
      <c r="AA54" s="110" t="str">
        <f t="shared" si="95"/>
        <v/>
      </c>
      <c r="AB54" s="110" t="str">
        <f t="shared" si="95"/>
        <v/>
      </c>
      <c r="AC54" s="110" t="str">
        <f t="shared" si="95"/>
        <v/>
      </c>
      <c r="AD54" s="110" t="str">
        <f t="shared" si="95"/>
        <v/>
      </c>
      <c r="AE54" s="110" t="str">
        <f t="shared" si="95"/>
        <v/>
      </c>
      <c r="AF54" s="110" t="str">
        <f t="shared" si="95"/>
        <v/>
      </c>
      <c r="AG54" s="110" t="str">
        <f t="shared" si="95"/>
        <v/>
      </c>
      <c r="AH54" s="110" t="str">
        <f t="shared" si="95"/>
        <v/>
      </c>
      <c r="AI54" s="110" t="str">
        <f t="shared" si="95"/>
        <v/>
      </c>
    </row>
    <row r="55" spans="1:167" x14ac:dyDescent="0.25">
      <c r="B55" s="131" t="e">
        <f t="shared" si="48"/>
        <v>#VALUE!</v>
      </c>
      <c r="C55" s="131" t="e">
        <f t="shared" si="49"/>
        <v>#VALUE!</v>
      </c>
      <c r="D55" s="130">
        <f t="shared" si="49"/>
        <v>1</v>
      </c>
      <c r="E55" s="168"/>
      <c r="F55" s="139"/>
      <c r="G55" s="170"/>
      <c r="H55" s="173"/>
      <c r="I55" s="173"/>
      <c r="J55" s="174"/>
      <c r="K55" s="70"/>
      <c r="L55" s="1" t="s">
        <v>56</v>
      </c>
      <c r="M55" s="147" t="str">
        <f t="shared" ref="M55" si="96">IFERROR(ROUND(M36*M38,2),"")</f>
        <v/>
      </c>
      <c r="O55" s="27" t="s">
        <v>426</v>
      </c>
      <c r="P55" s="110" t="str">
        <f t="shared" ref="P55:AI76" si="97">INDEX(P42:P54,MATCH(MAX($J42:$J54),$J42:$J54,0))</f>
        <v/>
      </c>
      <c r="Q55" s="110" t="str">
        <f t="shared" si="97"/>
        <v/>
      </c>
      <c r="R55" s="110" t="str">
        <f t="shared" si="97"/>
        <v/>
      </c>
      <c r="S55" s="110" t="str">
        <f t="shared" si="97"/>
        <v/>
      </c>
      <c r="T55" s="110" t="str">
        <f t="shared" si="97"/>
        <v/>
      </c>
      <c r="U55" s="110" t="str">
        <f t="shared" si="97"/>
        <v/>
      </c>
      <c r="V55" s="110" t="str">
        <f t="shared" si="97"/>
        <v/>
      </c>
      <c r="W55" s="110" t="str">
        <f t="shared" si="97"/>
        <v/>
      </c>
      <c r="X55" s="110" t="str">
        <f t="shared" si="97"/>
        <v/>
      </c>
      <c r="Y55" s="110" t="str">
        <f t="shared" si="97"/>
        <v/>
      </c>
      <c r="Z55" s="110" t="str">
        <f t="shared" si="97"/>
        <v/>
      </c>
      <c r="AA55" s="110" t="str">
        <f t="shared" si="97"/>
        <v/>
      </c>
      <c r="AB55" s="110" t="str">
        <f t="shared" si="97"/>
        <v/>
      </c>
      <c r="AC55" s="110" t="str">
        <f t="shared" si="97"/>
        <v/>
      </c>
      <c r="AD55" s="110" t="str">
        <f t="shared" si="97"/>
        <v/>
      </c>
      <c r="AE55" s="110" t="str">
        <f t="shared" si="97"/>
        <v/>
      </c>
      <c r="AF55" s="110" t="str">
        <f t="shared" si="97"/>
        <v/>
      </c>
      <c r="AG55" s="110" t="str">
        <f t="shared" si="97"/>
        <v/>
      </c>
      <c r="AH55" s="110" t="str">
        <f t="shared" si="97"/>
        <v/>
      </c>
      <c r="AI55" s="110" t="str">
        <f t="shared" si="97"/>
        <v/>
      </c>
    </row>
    <row r="57" spans="1:167" s="120" customFormat="1" ht="15" customHeight="1" x14ac:dyDescent="0.25">
      <c r="A57" s="123"/>
      <c r="B57" s="130" t="e">
        <f t="shared" ref="B57" si="98">LARGE(IFERROR(IF(B55+1&gt;$H$8,"",B55+1),""),1)</f>
        <v>#VALUE!</v>
      </c>
      <c r="C57" s="130" t="e">
        <f>IF(_xlfn.ISFORMULA(E61),MAX(INDEX('BASE FORMAÇÃO'!A:A,B57+1),1),E61)</f>
        <v>#VALUE!</v>
      </c>
      <c r="D57" s="130">
        <f t="shared" ref="D57" si="99">IFERROR(IF(C57=C47,D47+1,1),1)</f>
        <v>1</v>
      </c>
      <c r="E57" s="41" t="s">
        <v>9</v>
      </c>
      <c r="F57" s="76"/>
      <c r="G57" s="41" t="s">
        <v>15</v>
      </c>
      <c r="H57" s="138" t="e">
        <f>INDEX('BASE FORMAÇÃO'!B:B,B57+1)</f>
        <v>#VALUE!</v>
      </c>
      <c r="I57" s="146" t="s">
        <v>16</v>
      </c>
      <c r="J57" s="6" t="e">
        <f>INDEX('BASE FORMAÇÃO'!K:K,B57+1)</f>
        <v>#VALUE!</v>
      </c>
      <c r="K57" s="68"/>
      <c r="L57" s="175" t="s">
        <v>54</v>
      </c>
      <c r="M57" s="177" t="str">
        <f t="shared" ref="M57" si="100">IF(OR(ISBLANK($O$8),ISBLANK($O$7),ISBLANK($H$8),ISBLANK($O$6),ISBLANK($O$5),ISBLANK($H$5)),"",IFERROR(IF(VLOOKUP(L57,L63:M72,2,FALSE)&lt;1,ROUND(VLOOKUP(L57,L63:M72,2,FALSE),4),ROUND(VLOOKUP(L57,L63:M72,2,FALSE),2)),""))</f>
        <v/>
      </c>
      <c r="N57" s="72"/>
      <c r="O57" s="27" t="s">
        <v>17</v>
      </c>
      <c r="P57" s="116"/>
      <c r="Q57" s="116"/>
      <c r="R57" s="116"/>
      <c r="S57" s="116"/>
      <c r="T57" s="116"/>
      <c r="U57" s="108"/>
      <c r="V57" s="108"/>
      <c r="W57" s="108"/>
      <c r="X57" s="108"/>
      <c r="Y57" s="108"/>
      <c r="Z57" s="108"/>
      <c r="AA57" s="108"/>
      <c r="AB57" s="108"/>
      <c r="AC57" s="108"/>
      <c r="AD57" s="108"/>
      <c r="AE57" s="108"/>
      <c r="AF57" s="108"/>
      <c r="AG57" s="108"/>
      <c r="AH57" s="108"/>
      <c r="AI57" s="108"/>
      <c r="AJ57" s="119"/>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c r="DA57" s="119"/>
      <c r="DB57" s="119"/>
      <c r="DC57" s="119"/>
      <c r="DD57" s="119"/>
      <c r="DE57" s="119"/>
      <c r="DF57" s="119"/>
      <c r="DG57" s="119"/>
      <c r="DH57" s="119"/>
      <c r="DI57" s="119"/>
      <c r="DJ57" s="119"/>
      <c r="DK57" s="119"/>
      <c r="DL57" s="119"/>
      <c r="DM57" s="119"/>
      <c r="DN57" s="119"/>
      <c r="DO57" s="119"/>
      <c r="DP57" s="119"/>
      <c r="DQ57" s="119"/>
      <c r="DR57" s="119"/>
      <c r="DS57" s="119"/>
      <c r="DT57" s="119"/>
      <c r="DU57" s="119"/>
      <c r="DV57" s="119"/>
      <c r="DW57" s="119"/>
      <c r="DX57" s="119"/>
      <c r="DY57" s="119"/>
      <c r="DZ57" s="119"/>
      <c r="EA57" s="119"/>
      <c r="EB57" s="119"/>
      <c r="EC57" s="119"/>
      <c r="ED57" s="119"/>
      <c r="EE57" s="119"/>
      <c r="EF57" s="119"/>
      <c r="EG57" s="119"/>
      <c r="EH57" s="119"/>
      <c r="EI57" s="119"/>
      <c r="EJ57" s="119"/>
      <c r="EK57" s="119"/>
      <c r="EL57" s="119"/>
      <c r="EM57" s="119"/>
      <c r="EN57" s="119"/>
      <c r="EO57" s="119"/>
      <c r="EP57" s="119"/>
      <c r="EQ57" s="119"/>
      <c r="ER57" s="119"/>
      <c r="ES57" s="119"/>
      <c r="ET57" s="119"/>
      <c r="EU57" s="119"/>
      <c r="EV57" s="119"/>
      <c r="EW57" s="119"/>
      <c r="EX57" s="119"/>
      <c r="EY57" s="119"/>
      <c r="EZ57" s="119"/>
      <c r="FA57" s="119"/>
      <c r="FB57" s="119"/>
      <c r="FC57" s="119"/>
      <c r="FD57" s="119"/>
      <c r="FE57" s="119"/>
      <c r="FF57" s="119"/>
      <c r="FG57" s="119"/>
      <c r="FH57" s="119"/>
      <c r="FI57" s="119"/>
      <c r="FJ57" s="119"/>
      <c r="FK57" s="119"/>
    </row>
    <row r="58" spans="1:167" s="120" customFormat="1" ht="15" customHeight="1" x14ac:dyDescent="0.25">
      <c r="A58" s="69"/>
      <c r="B58" s="131" t="e">
        <f t="shared" ref="B58:D58" si="101">B57</f>
        <v>#VALUE!</v>
      </c>
      <c r="C58" s="131" t="e">
        <f t="shared" si="101"/>
        <v>#VALUE!</v>
      </c>
      <c r="D58" s="130">
        <f t="shared" si="101"/>
        <v>1</v>
      </c>
      <c r="E58" s="179">
        <f t="shared" ref="E58" si="102">D57</f>
        <v>1</v>
      </c>
      <c r="F58" s="95"/>
      <c r="G58" s="181" t="s">
        <v>1</v>
      </c>
      <c r="H58" s="184" t="e">
        <f>INDEX('BASE FORMAÇÃO'!C:C,B57+1)</f>
        <v>#VALUE!</v>
      </c>
      <c r="I58" s="184"/>
      <c r="J58" s="185"/>
      <c r="K58" s="69"/>
      <c r="L58" s="176"/>
      <c r="M58" s="178"/>
      <c r="N58" s="73"/>
      <c r="O58" s="27" t="s">
        <v>13</v>
      </c>
      <c r="P58" s="125"/>
      <c r="Q58" s="125"/>
      <c r="R58" s="125"/>
      <c r="S58" s="125"/>
      <c r="T58" s="125"/>
      <c r="U58" s="125"/>
      <c r="V58" s="125"/>
      <c r="W58" s="125"/>
      <c r="X58" s="125"/>
      <c r="Y58" s="125"/>
      <c r="Z58" s="125"/>
      <c r="AA58" s="125"/>
      <c r="AB58" s="125"/>
      <c r="AC58" s="125"/>
      <c r="AD58" s="125"/>
      <c r="AE58" s="125"/>
      <c r="AF58" s="125"/>
      <c r="AG58" s="125"/>
      <c r="AH58" s="125"/>
      <c r="AI58" s="125"/>
      <c r="AJ58" s="126"/>
      <c r="AK58" s="126"/>
      <c r="AL58" s="126"/>
      <c r="AM58" s="126"/>
      <c r="AN58" s="126"/>
      <c r="AO58" s="126"/>
      <c r="AP58" s="126"/>
      <c r="AQ58" s="126"/>
      <c r="AR58" s="126"/>
      <c r="AS58" s="126"/>
      <c r="AT58" s="126"/>
      <c r="AU58" s="126"/>
      <c r="AV58" s="126"/>
      <c r="AW58" s="126"/>
      <c r="AX58" s="126"/>
      <c r="AY58" s="126"/>
      <c r="AZ58" s="126"/>
      <c r="BA58" s="126"/>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c r="DD58" s="119"/>
      <c r="DE58" s="119"/>
      <c r="DF58" s="119"/>
      <c r="DG58" s="119"/>
      <c r="DH58" s="119"/>
      <c r="DI58" s="119"/>
      <c r="DJ58" s="119"/>
      <c r="DK58" s="119"/>
      <c r="DL58" s="119"/>
      <c r="DM58" s="119"/>
      <c r="DN58" s="119"/>
      <c r="DO58" s="119"/>
      <c r="DP58" s="119"/>
      <c r="DQ58" s="119"/>
      <c r="DR58" s="119"/>
      <c r="DS58" s="119"/>
      <c r="DT58" s="119"/>
      <c r="DU58" s="119"/>
      <c r="DV58" s="119"/>
      <c r="DW58" s="119"/>
      <c r="DX58" s="119"/>
      <c r="DY58" s="119"/>
      <c r="DZ58" s="119"/>
      <c r="EA58" s="119"/>
      <c r="EB58" s="119"/>
      <c r="EC58" s="119"/>
      <c r="ED58" s="119"/>
      <c r="EE58" s="119"/>
      <c r="EF58" s="119"/>
      <c r="EG58" s="119"/>
      <c r="EH58" s="119"/>
      <c r="EI58" s="119"/>
      <c r="EJ58" s="119"/>
      <c r="EK58" s="119"/>
      <c r="EL58" s="119"/>
      <c r="EM58" s="119"/>
      <c r="EN58" s="119"/>
      <c r="EO58" s="119"/>
      <c r="EP58" s="119"/>
      <c r="EQ58" s="119"/>
      <c r="ER58" s="119"/>
      <c r="ES58" s="119"/>
      <c r="ET58" s="119"/>
      <c r="EU58" s="119"/>
      <c r="EV58" s="119"/>
      <c r="EW58" s="119"/>
      <c r="EX58" s="119"/>
      <c r="EY58" s="119"/>
      <c r="EZ58" s="119"/>
      <c r="FA58" s="119"/>
      <c r="FB58" s="119"/>
      <c r="FC58" s="119"/>
      <c r="FD58" s="119"/>
      <c r="FE58" s="119"/>
      <c r="FF58" s="119"/>
      <c r="FG58" s="119"/>
      <c r="FH58" s="119"/>
      <c r="FI58" s="119"/>
      <c r="FJ58" s="119"/>
      <c r="FK58" s="119"/>
    </row>
    <row r="59" spans="1:167" s="119" customFormat="1" x14ac:dyDescent="0.25">
      <c r="A59" s="77"/>
      <c r="B59" s="131" t="e">
        <f t="shared" ref="B59:D59" si="103">B58</f>
        <v>#VALUE!</v>
      </c>
      <c r="C59" s="131" t="e">
        <f t="shared" si="103"/>
        <v>#VALUE!</v>
      </c>
      <c r="D59" s="130">
        <f t="shared" si="103"/>
        <v>1</v>
      </c>
      <c r="E59" s="180"/>
      <c r="F59" s="96"/>
      <c r="G59" s="182"/>
      <c r="H59" s="186"/>
      <c r="I59" s="186"/>
      <c r="J59" s="187"/>
      <c r="K59" s="67"/>
      <c r="L59" s="133" t="s">
        <v>57</v>
      </c>
      <c r="M59" s="134" t="e">
        <f>INDEX('BASE FORMAÇÃO'!H:H,B61+1)</f>
        <v>#VALUE!</v>
      </c>
      <c r="N59" s="74"/>
      <c r="O59" s="27" t="s">
        <v>445</v>
      </c>
      <c r="P59" s="117"/>
      <c r="Q59" s="117"/>
      <c r="R59" s="117"/>
      <c r="S59" s="117"/>
      <c r="T59" s="117"/>
      <c r="U59" s="117"/>
      <c r="V59" s="117"/>
      <c r="W59" s="117"/>
      <c r="X59" s="117"/>
      <c r="Y59" s="117"/>
      <c r="Z59" s="117"/>
      <c r="AA59" s="121"/>
      <c r="AB59" s="121"/>
      <c r="AC59" s="121"/>
      <c r="AD59" s="121"/>
      <c r="AE59" s="121"/>
      <c r="AF59" s="121"/>
      <c r="AG59" s="121"/>
      <c r="AH59" s="121"/>
      <c r="AI59" s="121"/>
    </row>
    <row r="60" spans="1:167" s="119" customFormat="1" x14ac:dyDescent="0.25">
      <c r="A60" s="77"/>
      <c r="B60" s="131" t="e">
        <f t="shared" ref="B60:C60" si="104">B59</f>
        <v>#VALUE!</v>
      </c>
      <c r="C60" s="131" t="e">
        <f t="shared" si="104"/>
        <v>#VALUE!</v>
      </c>
      <c r="D60" s="130">
        <f t="shared" si="49"/>
        <v>1</v>
      </c>
      <c r="E60" s="41" t="s">
        <v>344</v>
      </c>
      <c r="F60" s="96"/>
      <c r="G60" s="183"/>
      <c r="H60" s="188"/>
      <c r="I60" s="188"/>
      <c r="J60" s="189"/>
      <c r="K60" s="67"/>
      <c r="L60" s="1" t="s">
        <v>2</v>
      </c>
      <c r="M60" s="6" t="e">
        <f>INDEX('BASE FORMAÇÃO'!D:D,B61+1)</f>
        <v>#VALUE!</v>
      </c>
      <c r="N60" s="74"/>
      <c r="O60" s="27" t="s">
        <v>446</v>
      </c>
      <c r="P60" s="118"/>
      <c r="Q60" s="118"/>
      <c r="R60" s="118"/>
      <c r="S60" s="118"/>
      <c r="T60" s="118"/>
      <c r="U60" s="121"/>
      <c r="V60" s="121"/>
      <c r="W60" s="121"/>
      <c r="X60" s="121"/>
      <c r="Y60" s="121"/>
      <c r="Z60" s="121"/>
      <c r="AA60" s="121"/>
      <c r="AB60" s="121"/>
      <c r="AC60" s="121"/>
      <c r="AD60" s="121"/>
      <c r="AE60" s="121"/>
      <c r="AF60" s="121"/>
      <c r="AG60" s="121"/>
      <c r="AH60" s="121"/>
      <c r="AI60" s="121"/>
    </row>
    <row r="61" spans="1:167" x14ac:dyDescent="0.25">
      <c r="B61" s="131" t="e">
        <f t="shared" ref="B61:C61" si="105">B59</f>
        <v>#VALUE!</v>
      </c>
      <c r="C61" s="131" t="e">
        <f t="shared" si="105"/>
        <v>#VALUE!</v>
      </c>
      <c r="D61" s="130">
        <f t="shared" si="49"/>
        <v>1</v>
      </c>
      <c r="E61" s="167" t="e">
        <f t="shared" ref="E61" si="106">C57</f>
        <v>#VALUE!</v>
      </c>
      <c r="F61" s="96"/>
      <c r="G61" s="169" t="s">
        <v>334</v>
      </c>
      <c r="H61" s="171"/>
      <c r="I61" s="172"/>
      <c r="J61" s="172"/>
      <c r="K61" s="70"/>
      <c r="L61" s="28" t="s">
        <v>333</v>
      </c>
      <c r="M61" s="136" t="str">
        <f t="shared" ref="M61" si="107">IFERROR(INDEX(I63:I75,MATCH(MAX(J63:J75),J63:J75,0)),"")</f>
        <v/>
      </c>
      <c r="N61" s="74"/>
      <c r="O61" s="27" t="s">
        <v>18</v>
      </c>
      <c r="P61" s="109" t="str">
        <f>IF(P57="","",
IF(OR(P59="Orçamento",P58="",MAX('Tabela de Apoio'!$A:$A)&lt;=P58),
P57,
(INDEX('Tabela de Apoio'!$B:$B,MATCH('MAPA DE PREÇOS'!$O$8,'Tabela de Apoio'!$A:$A,1))/INDEX('Tabela de Apoio'!$B:$B,MATCH('MAPA DE PREÇOS'!P58,'Tabela de Apoio'!$A:$A,1)-1))*P57))</f>
        <v/>
      </c>
      <c r="Q61" s="109" t="str">
        <f>IF(Q57="","",
IF(OR(Q59="Orçamento",Q58="",MAX('Tabela de Apoio'!$A:$A)&lt;=Q58),
Q57,
(INDEX('Tabela de Apoio'!$B:$B,MATCH('MAPA DE PREÇOS'!$O$8,'Tabela de Apoio'!$A:$A,1))/INDEX('Tabela de Apoio'!$B:$B,MATCH('MAPA DE PREÇOS'!Q58,'Tabela de Apoio'!$A:$A,1)-1))*Q57))</f>
        <v/>
      </c>
      <c r="R61" s="109" t="str">
        <f>IF(R57="","",
IF(OR(R59="Orçamento",R58="",MAX('Tabela de Apoio'!$A:$A)&lt;=R58),
R57,
(INDEX('Tabela de Apoio'!$B:$B,MATCH('MAPA DE PREÇOS'!$O$8,'Tabela de Apoio'!$A:$A,1))/INDEX('Tabela de Apoio'!$B:$B,MATCH('MAPA DE PREÇOS'!R58,'Tabela de Apoio'!$A:$A,1)-1))*R57))</f>
        <v/>
      </c>
      <c r="S61" s="109" t="str">
        <f>IF(S57="","",
IF(OR(S59="Orçamento",S58="",MAX('Tabela de Apoio'!$A:$A)&lt;=S58),
S57,
(INDEX('Tabela de Apoio'!$B:$B,MATCH('MAPA DE PREÇOS'!$O$8,'Tabela de Apoio'!$A:$A,1))/INDEX('Tabela de Apoio'!$B:$B,MATCH('MAPA DE PREÇOS'!S58,'Tabela de Apoio'!$A:$A,1)-1))*S57))</f>
        <v/>
      </c>
      <c r="T61" s="109" t="str">
        <f>IF(T57="","",
IF(OR(T59="Orçamento",T58="",MAX('Tabela de Apoio'!$A:$A)&lt;=T58),
T57,
(INDEX('Tabela de Apoio'!$B:$B,MATCH('MAPA DE PREÇOS'!$O$8,'Tabela de Apoio'!$A:$A,1))/INDEX('Tabela de Apoio'!$B:$B,MATCH('MAPA DE PREÇOS'!T58,'Tabela de Apoio'!$A:$A,1)-1))*T57))</f>
        <v/>
      </c>
      <c r="U61" s="109" t="str">
        <f>IF(U57="","",
IF(OR(U59="Orçamento",U58="",MAX('Tabela de Apoio'!$A:$A)&lt;=U58),
U57,
(INDEX('Tabela de Apoio'!$B:$B,MATCH('MAPA DE PREÇOS'!$O$8,'Tabela de Apoio'!$A:$A,1))/INDEX('Tabela de Apoio'!$B:$B,MATCH('MAPA DE PREÇOS'!U58,'Tabela de Apoio'!$A:$A,1)-1))*U57))</f>
        <v/>
      </c>
      <c r="V61" s="109" t="str">
        <f>IF(V57="","",
IF(OR(V59="Orçamento",V58="",MAX('Tabela de Apoio'!$A:$A)&lt;=V58),
V57,
(INDEX('Tabela de Apoio'!$B:$B,MATCH('MAPA DE PREÇOS'!$O$8,'Tabela de Apoio'!$A:$A,1))/INDEX('Tabela de Apoio'!$B:$B,MATCH('MAPA DE PREÇOS'!V58,'Tabela de Apoio'!$A:$A,1)-1))*V57))</f>
        <v/>
      </c>
      <c r="W61" s="109" t="str">
        <f>IF(W57="","",
IF(OR(W59="Orçamento",W58="",MAX('Tabela de Apoio'!$A:$A)&lt;=W58),
W57,
(INDEX('Tabela de Apoio'!$B:$B,MATCH('MAPA DE PREÇOS'!$O$8,'Tabela de Apoio'!$A:$A,1))/INDEX('Tabela de Apoio'!$B:$B,MATCH('MAPA DE PREÇOS'!W58,'Tabela de Apoio'!$A:$A,1)-1))*W57))</f>
        <v/>
      </c>
      <c r="X61" s="109" t="str">
        <f>IF(X57="","",
IF(OR(X59="Orçamento",X58="",MAX('Tabela de Apoio'!$A:$A)&lt;=X58),
X57,
(INDEX('Tabela de Apoio'!$B:$B,MATCH('MAPA DE PREÇOS'!$O$8,'Tabela de Apoio'!$A:$A,1))/INDEX('Tabela de Apoio'!$B:$B,MATCH('MAPA DE PREÇOS'!X58,'Tabela de Apoio'!$A:$A,1)-1))*X57))</f>
        <v/>
      </c>
      <c r="Y61" s="109" t="str">
        <f>IF(Y57="","",
IF(OR(Y59="Orçamento",Y58="",MAX('Tabela de Apoio'!$A:$A)&lt;=Y58),
Y57,
(INDEX('Tabela de Apoio'!$B:$B,MATCH('MAPA DE PREÇOS'!$O$8,'Tabela de Apoio'!$A:$A,1))/INDEX('Tabela de Apoio'!$B:$B,MATCH('MAPA DE PREÇOS'!Y58,'Tabela de Apoio'!$A:$A,1)-1))*Y57))</f>
        <v/>
      </c>
      <c r="Z61" s="109" t="str">
        <f>IF(Z57="","",
IF(OR(Z59="Orçamento",Z58="",MAX('Tabela de Apoio'!$A:$A)&lt;=Z58),
Z57,
(INDEX('Tabela de Apoio'!$B:$B,MATCH('MAPA DE PREÇOS'!$O$8,'Tabela de Apoio'!$A:$A,1))/INDEX('Tabela de Apoio'!$B:$B,MATCH('MAPA DE PREÇOS'!Z58,'Tabela de Apoio'!$A:$A,1)-1))*Z57))</f>
        <v/>
      </c>
      <c r="AA61" s="109" t="str">
        <f>IF(AA57="","",
IF(OR(AA59="Orçamento",AA58="",MAX('Tabela de Apoio'!$A:$A)&lt;=AA58),
AA57,
(INDEX('Tabela de Apoio'!$B:$B,MATCH('MAPA DE PREÇOS'!$O$8,'Tabela de Apoio'!$A:$A,1))/INDEX('Tabela de Apoio'!$B:$B,MATCH('MAPA DE PREÇOS'!AA58,'Tabela de Apoio'!$A:$A,1)-1))*AA57))</f>
        <v/>
      </c>
      <c r="AB61" s="109" t="str">
        <f>IF(AB57="","",
IF(OR(AB59="Orçamento",AB58="",MAX('Tabela de Apoio'!$A:$A)&lt;=AB58),
AB57,
(INDEX('Tabela de Apoio'!$B:$B,MATCH('MAPA DE PREÇOS'!$O$8,'Tabela de Apoio'!$A:$A,1))/INDEX('Tabela de Apoio'!$B:$B,MATCH('MAPA DE PREÇOS'!AB58,'Tabela de Apoio'!$A:$A,1)-1))*AB57))</f>
        <v/>
      </c>
      <c r="AC61" s="109" t="str">
        <f>IF(AC57="","",
IF(OR(AC59="Orçamento",AC58="",MAX('Tabela de Apoio'!$A:$A)&lt;=AC58),
AC57,
(INDEX('Tabela de Apoio'!$B:$B,MATCH('MAPA DE PREÇOS'!$O$8,'Tabela de Apoio'!$A:$A,1))/INDEX('Tabela de Apoio'!$B:$B,MATCH('MAPA DE PREÇOS'!AC58,'Tabela de Apoio'!$A:$A,1)-1))*AC57))</f>
        <v/>
      </c>
      <c r="AD61" s="109" t="str">
        <f>IF(AD57="","",
IF(OR(AD59="Orçamento",AD58="",MAX('Tabela de Apoio'!$A:$A)&lt;=AD58),
AD57,
(INDEX('Tabela de Apoio'!$B:$B,MATCH('MAPA DE PREÇOS'!$O$8,'Tabela de Apoio'!$A:$A,1))/INDEX('Tabela de Apoio'!$B:$B,MATCH('MAPA DE PREÇOS'!AD58,'Tabela de Apoio'!$A:$A,1)-1))*AD57))</f>
        <v/>
      </c>
      <c r="AE61" s="109" t="str">
        <f>IF(AE57="","",
IF(OR(AE59="Orçamento",AE58="",MAX('Tabela de Apoio'!$A:$A)&lt;=AE58),
AE57,
(INDEX('Tabela de Apoio'!$B:$B,MATCH('MAPA DE PREÇOS'!$O$8,'Tabela de Apoio'!$A:$A,1))/INDEX('Tabela de Apoio'!$B:$B,MATCH('MAPA DE PREÇOS'!AE58,'Tabela de Apoio'!$A:$A,1)-1))*AE57))</f>
        <v/>
      </c>
      <c r="AF61" s="109" t="str">
        <f>IF(AF57="","",
IF(OR(AF59="Orçamento",AF58="",MAX('Tabela de Apoio'!$A:$A)&lt;=AF58),
AF57,
(INDEX('Tabela de Apoio'!$B:$B,MATCH('MAPA DE PREÇOS'!$O$8,'Tabela de Apoio'!$A:$A,1))/INDEX('Tabela de Apoio'!$B:$B,MATCH('MAPA DE PREÇOS'!AF58,'Tabela de Apoio'!$A:$A,1)-1))*AF57))</f>
        <v/>
      </c>
      <c r="AG61" s="109" t="str">
        <f>IF(AG57="","",
IF(OR(AG59="Orçamento",AG58="",MAX('Tabela de Apoio'!$A:$A)&lt;=AG58),
AG57,
(INDEX('Tabela de Apoio'!$B:$B,MATCH('MAPA DE PREÇOS'!$O$8,'Tabela de Apoio'!$A:$A,1))/INDEX('Tabela de Apoio'!$B:$B,MATCH('MAPA DE PREÇOS'!AG58,'Tabela de Apoio'!$A:$A,1)-1))*AG57))</f>
        <v/>
      </c>
      <c r="AH61" s="109" t="str">
        <f>IF(AH57="","",
IF(OR(AH59="Orçamento",AH58="",MAX('Tabela de Apoio'!$A:$A)&lt;=AH58),
AH57,
(INDEX('Tabela de Apoio'!$B:$B,MATCH('MAPA DE PREÇOS'!$O$8,'Tabela de Apoio'!$A:$A,1))/INDEX('Tabela de Apoio'!$B:$B,MATCH('MAPA DE PREÇOS'!AH58,'Tabela de Apoio'!$A:$A,1)-1))*AH57))</f>
        <v/>
      </c>
      <c r="AI61" s="109" t="str">
        <f>IF(AI57="","",
IF(OR(AI59="Orçamento",AI58="",MAX('Tabela de Apoio'!$A:$A)&lt;=AI58),
AI57,
(INDEX('Tabela de Apoio'!$B:$B,MATCH('MAPA DE PREÇOS'!$O$8,'Tabela de Apoio'!$A:$A,1))/INDEX('Tabela de Apoio'!$B:$B,MATCH('MAPA DE PREÇOS'!AI58,'Tabela de Apoio'!$A:$A,1)-1))*AI57))</f>
        <v/>
      </c>
    </row>
    <row r="62" spans="1:167" hidden="1" x14ac:dyDescent="0.25">
      <c r="B62" s="131" t="e">
        <f t="shared" ref="B62" si="108">B61</f>
        <v>#VALUE!</v>
      </c>
      <c r="C62" s="131" t="e">
        <f t="shared" ref="C62" si="109">C61</f>
        <v>#VALUE!</v>
      </c>
      <c r="D62" s="130">
        <f t="shared" si="49"/>
        <v>1</v>
      </c>
      <c r="E62" s="168"/>
      <c r="F62" s="96"/>
      <c r="G62" s="170"/>
      <c r="H62"/>
      <c r="I62"/>
      <c r="J62"/>
      <c r="N62" s="74"/>
      <c r="O62" s="27" t="s">
        <v>439</v>
      </c>
      <c r="P62" s="110" t="str">
        <f>IF(IFERROR(VLOOKUP(P59,'Tabela de Apoio'!$D:$E,2,FALSE),1)=1,"",P63)</f>
        <v/>
      </c>
      <c r="Q62" s="110" t="str">
        <f>IF(IFERROR(VLOOKUP(Q59,'Tabela de Apoio'!$D:$E,2,FALSE),1)=1,"",Q63)</f>
        <v/>
      </c>
      <c r="R62" s="110" t="str">
        <f>IF(IFERROR(VLOOKUP(R59,'Tabela de Apoio'!$D:$E,2,FALSE),1)=1,"",R63)</f>
        <v/>
      </c>
      <c r="S62" s="110" t="str">
        <f>IF(IFERROR(VLOOKUP(S59,'Tabela de Apoio'!$D:$E,2,FALSE),1)=1,"",S63)</f>
        <v/>
      </c>
      <c r="T62" s="110" t="str">
        <f>IF(IFERROR(VLOOKUP(T59,'Tabela de Apoio'!$D:$E,2,FALSE),1)=1,"",T63)</f>
        <v/>
      </c>
      <c r="U62" s="110" t="str">
        <f>IF(IFERROR(VLOOKUP(U59,'Tabela de Apoio'!$D:$E,2,FALSE),1)=1,"",U63)</f>
        <v/>
      </c>
      <c r="V62" s="110" t="str">
        <f>IF(IFERROR(VLOOKUP(V59,'Tabela de Apoio'!$D:$E,2,FALSE),1)=1,"",V63)</f>
        <v/>
      </c>
      <c r="W62" s="110" t="str">
        <f>IF(IFERROR(VLOOKUP(W59,'Tabela de Apoio'!$D:$E,2,FALSE),1)=1,"",W63)</f>
        <v/>
      </c>
      <c r="X62" s="110" t="str">
        <f>IF(IFERROR(VLOOKUP(X59,'Tabela de Apoio'!$D:$E,2,FALSE),1)=1,"",X63)</f>
        <v/>
      </c>
      <c r="Y62" s="110" t="str">
        <f>IF(IFERROR(VLOOKUP(Y59,'Tabela de Apoio'!$D:$E,2,FALSE),1)=1,"",Y63)</f>
        <v/>
      </c>
      <c r="Z62" s="110" t="str">
        <f>IF(IFERROR(VLOOKUP(Z59,'Tabela de Apoio'!$D:$E,2,FALSE),1)=1,"",Z63)</f>
        <v/>
      </c>
      <c r="AA62" s="110" t="str">
        <f>IF(IFERROR(VLOOKUP(AA59,'Tabela de Apoio'!$D:$E,2,FALSE),1)=1,"",AA63)</f>
        <v/>
      </c>
      <c r="AB62" s="110" t="str">
        <f>IF(IFERROR(VLOOKUP(AB59,'Tabela de Apoio'!$D:$E,2,FALSE),1)=1,"",AB63)</f>
        <v/>
      </c>
      <c r="AC62" s="110" t="str">
        <f>IF(IFERROR(VLOOKUP(AC59,'Tabela de Apoio'!$D:$E,2,FALSE),1)=1,"",AC63)</f>
        <v/>
      </c>
      <c r="AD62" s="110" t="str">
        <f>IF(IFERROR(VLOOKUP(AD59,'Tabela de Apoio'!$D:$E,2,FALSE),1)=1,"",AD63)</f>
        <v/>
      </c>
      <c r="AE62" s="110" t="str">
        <f>IF(IFERROR(VLOOKUP(AE59,'Tabela de Apoio'!$D:$E,2,FALSE),1)=1,"",AE63)</f>
        <v/>
      </c>
      <c r="AF62" s="110" t="str">
        <f>IF(IFERROR(VLOOKUP(AF59,'Tabela de Apoio'!$D:$E,2,FALSE),1)=1,"",AF63)</f>
        <v/>
      </c>
      <c r="AG62" s="110" t="str">
        <f>IF(IFERROR(VLOOKUP(AG59,'Tabela de Apoio'!$D:$E,2,FALSE),1)=1,"",AG63)</f>
        <v/>
      </c>
      <c r="AH62" s="110" t="str">
        <f>IF(IFERROR(VLOOKUP(AH59,'Tabela de Apoio'!$D:$E,2,FALSE),1)=1,"",AH63)</f>
        <v/>
      </c>
      <c r="AI62" s="110" t="str">
        <f>IF(IFERROR(VLOOKUP(AI59,'Tabela de Apoio'!$D:$E,2,FALSE),1)=1,"",AI63)</f>
        <v/>
      </c>
    </row>
    <row r="63" spans="1:167" hidden="1" x14ac:dyDescent="0.25">
      <c r="B63" s="131" t="e">
        <f t="shared" ref="B63:C63" si="110">B62</f>
        <v>#VALUE!</v>
      </c>
      <c r="C63" s="131" t="e">
        <f t="shared" si="110"/>
        <v>#VALUE!</v>
      </c>
      <c r="D63" s="130">
        <f t="shared" si="49"/>
        <v>1</v>
      </c>
      <c r="E63" s="168"/>
      <c r="F63" s="96"/>
      <c r="G63" s="170"/>
      <c r="H63" s="137">
        <f t="shared" ref="H63" si="111">COUNT($P63:$XX63)</f>
        <v>0</v>
      </c>
      <c r="I63" s="135" t="e">
        <f t="shared" ref="I63" si="112">_xlfn.STDEV.P($P62:$XX63)/AVERAGE($P62:$XX63)</f>
        <v>#DIV/0!</v>
      </c>
      <c r="J63" s="7">
        <f>ROW()</f>
        <v>63</v>
      </c>
      <c r="K63" s="70"/>
      <c r="L63" s="29" t="s">
        <v>54</v>
      </c>
      <c r="M63" s="30" t="str">
        <f t="shared" ref="M63" si="113">IFERROR(
IF(AND(P59="Orçamento",COUNTA(P57:AI57)=COUNTIF(P59:XX59,"Orçamento")),MIN(M68,M65),
IF(M66&lt;&gt;"",M66,
IF(M67&lt;&gt;"",M67,
M65
))),"")</f>
        <v/>
      </c>
      <c r="N63" s="74"/>
      <c r="O63" s="27" t="s">
        <v>440</v>
      </c>
      <c r="P63" s="109" t="str">
        <f t="shared" ref="P63:AI63" si="114">IFERROR(IF(P61="",
            "",
            IF(COUNT($P61:$XX61)&lt;=4,
               P61,
               IF(OR(P61&gt;(QUARTILE($P61:$XX61,3)+(QUARTILE($P61:$XX61,3)-QUARTILE($P61:$XX61,1))),
                     P61&lt;(QUARTILE($P61:$XX61,1)-(QUARTILE($P61:$XX61,3)-QUARTILE($P61:$XX61,1)))
                  ),
               "DESCARTADO",P61)
             )
  ),P61)</f>
        <v/>
      </c>
      <c r="Q63" s="109" t="str">
        <f t="shared" si="114"/>
        <v/>
      </c>
      <c r="R63" s="109" t="str">
        <f t="shared" si="114"/>
        <v/>
      </c>
      <c r="S63" s="109" t="str">
        <f t="shared" si="114"/>
        <v/>
      </c>
      <c r="T63" s="109" t="str">
        <f t="shared" si="114"/>
        <v/>
      </c>
      <c r="U63" s="109" t="str">
        <f t="shared" si="114"/>
        <v/>
      </c>
      <c r="V63" s="109" t="str">
        <f t="shared" si="114"/>
        <v/>
      </c>
      <c r="W63" s="109" t="str">
        <f t="shared" si="114"/>
        <v/>
      </c>
      <c r="X63" s="109" t="str">
        <f t="shared" si="114"/>
        <v/>
      </c>
      <c r="Y63" s="109" t="str">
        <f t="shared" si="114"/>
        <v/>
      </c>
      <c r="Z63" s="109" t="str">
        <f t="shared" si="114"/>
        <v/>
      </c>
      <c r="AA63" s="109" t="str">
        <f t="shared" si="114"/>
        <v/>
      </c>
      <c r="AB63" s="109" t="str">
        <f t="shared" si="114"/>
        <v/>
      </c>
      <c r="AC63" s="109" t="str">
        <f t="shared" si="114"/>
        <v/>
      </c>
      <c r="AD63" s="109" t="str">
        <f t="shared" si="114"/>
        <v/>
      </c>
      <c r="AE63" s="109" t="str">
        <f t="shared" si="114"/>
        <v/>
      </c>
      <c r="AF63" s="109" t="str">
        <f t="shared" si="114"/>
        <v/>
      </c>
      <c r="AG63" s="109" t="str">
        <f t="shared" si="114"/>
        <v/>
      </c>
      <c r="AH63" s="109" t="str">
        <f t="shared" si="114"/>
        <v/>
      </c>
      <c r="AI63" s="109" t="str">
        <f t="shared" si="114"/>
        <v/>
      </c>
    </row>
    <row r="64" spans="1:167" hidden="1" x14ac:dyDescent="0.25">
      <c r="B64" s="131" t="e">
        <f t="shared" ref="B64" si="115">B63</f>
        <v>#VALUE!</v>
      </c>
      <c r="C64" s="131" t="e">
        <f t="shared" ref="C64" si="116">C63</f>
        <v>#VALUE!</v>
      </c>
      <c r="D64" s="130">
        <f t="shared" si="49"/>
        <v>1</v>
      </c>
      <c r="E64" s="168"/>
      <c r="F64" s="96"/>
      <c r="G64" s="170"/>
      <c r="H64"/>
      <c r="I64"/>
      <c r="J64"/>
      <c r="K64" s="69"/>
      <c r="L64" s="29" t="s">
        <v>423</v>
      </c>
      <c r="M64" s="30" t="e">
        <f t="shared" ref="M64" si="117">AVERAGE($P63:$XX63)</f>
        <v>#DIV/0!</v>
      </c>
      <c r="N64" s="74"/>
      <c r="O64" s="27" t="str">
        <f t="shared" ref="O64" si="118">"1 POND"</f>
        <v>1 POND</v>
      </c>
      <c r="P64" s="110" t="str">
        <f>IF(IFERROR(VLOOKUP(P59,'Tabela de Apoio'!$D:$E,2,FALSE),1)=1,"",P65)</f>
        <v/>
      </c>
      <c r="Q64" s="110" t="str">
        <f>IF(IFERROR(VLOOKUP(Q59,'Tabela de Apoio'!$D:$E,2,FALSE),1)=1,"",Q65)</f>
        <v/>
      </c>
      <c r="R64" s="110" t="str">
        <f>IF(IFERROR(VLOOKUP(R59,'Tabela de Apoio'!$D:$E,2,FALSE),1)=1,"",R65)</f>
        <v/>
      </c>
      <c r="S64" s="110" t="str">
        <f>IF(IFERROR(VLOOKUP(S59,'Tabela de Apoio'!$D:$E,2,FALSE),1)=1,"",S65)</f>
        <v/>
      </c>
      <c r="T64" s="110" t="str">
        <f>IF(IFERROR(VLOOKUP(T59,'Tabela de Apoio'!$D:$E,2,FALSE),1)=1,"",T65)</f>
        <v/>
      </c>
      <c r="U64" s="110" t="str">
        <f>IF(IFERROR(VLOOKUP(U59,'Tabela de Apoio'!$D:$E,2,FALSE),1)=1,"",U65)</f>
        <v/>
      </c>
      <c r="V64" s="110" t="str">
        <f>IF(IFERROR(VLOOKUP(V59,'Tabela de Apoio'!$D:$E,2,FALSE),1)=1,"",V65)</f>
        <v/>
      </c>
      <c r="W64" s="110" t="str">
        <f>IF(IFERROR(VLOOKUP(W59,'Tabela de Apoio'!$D:$E,2,FALSE),1)=1,"",W65)</f>
        <v/>
      </c>
      <c r="X64" s="110" t="str">
        <f>IF(IFERROR(VLOOKUP(X59,'Tabela de Apoio'!$D:$E,2,FALSE),1)=1,"",X65)</f>
        <v/>
      </c>
      <c r="Y64" s="110" t="str">
        <f>IF(IFERROR(VLOOKUP(Y59,'Tabela de Apoio'!$D:$E,2,FALSE),1)=1,"",Y65)</f>
        <v/>
      </c>
      <c r="Z64" s="110" t="str">
        <f>IF(IFERROR(VLOOKUP(Z59,'Tabela de Apoio'!$D:$E,2,FALSE),1)=1,"",Z65)</f>
        <v/>
      </c>
      <c r="AA64" s="110" t="str">
        <f>IF(IFERROR(VLOOKUP(AA59,'Tabela de Apoio'!$D:$E,2,FALSE),1)=1,"",AA65)</f>
        <v/>
      </c>
      <c r="AB64" s="110" t="str">
        <f>IF(IFERROR(VLOOKUP(AB59,'Tabela de Apoio'!$D:$E,2,FALSE),1)=1,"",AB65)</f>
        <v/>
      </c>
      <c r="AC64" s="110" t="str">
        <f>IF(IFERROR(VLOOKUP(AC59,'Tabela de Apoio'!$D:$E,2,FALSE),1)=1,"",AC65)</f>
        <v/>
      </c>
      <c r="AD64" s="110" t="str">
        <f>IF(IFERROR(VLOOKUP(AD59,'Tabela de Apoio'!$D:$E,2,FALSE),1)=1,"",AD65)</f>
        <v/>
      </c>
      <c r="AE64" s="110" t="str">
        <f>IF(IFERROR(VLOOKUP(AE59,'Tabela de Apoio'!$D:$E,2,FALSE),1)=1,"",AE65)</f>
        <v/>
      </c>
      <c r="AF64" s="110" t="str">
        <f>IF(IFERROR(VLOOKUP(AF59,'Tabela de Apoio'!$D:$E,2,FALSE),1)=1,"",AF65)</f>
        <v/>
      </c>
      <c r="AG64" s="110" t="str">
        <f>IF(IFERROR(VLOOKUP(AG59,'Tabela de Apoio'!$D:$E,2,FALSE),1)=1,"",AG65)</f>
        <v/>
      </c>
      <c r="AH64" s="110" t="str">
        <f>IF(IFERROR(VLOOKUP(AH59,'Tabela de Apoio'!$D:$E,2,FALSE),1)=1,"",AH65)</f>
        <v/>
      </c>
      <c r="AI64" s="110" t="str">
        <f>IF(IFERROR(VLOOKUP(AI59,'Tabela de Apoio'!$D:$E,2,FALSE),1)=1,"",AI65)</f>
        <v/>
      </c>
    </row>
    <row r="65" spans="1:167" hidden="1" x14ac:dyDescent="0.25">
      <c r="B65" s="131" t="e">
        <f t="shared" si="48"/>
        <v>#VALUE!</v>
      </c>
      <c r="C65" s="131" t="e">
        <f t="shared" si="49"/>
        <v>#VALUE!</v>
      </c>
      <c r="D65" s="130">
        <f t="shared" si="49"/>
        <v>1</v>
      </c>
      <c r="E65" s="168"/>
      <c r="F65" s="96"/>
      <c r="G65" s="170"/>
      <c r="H65" s="137">
        <f t="shared" ref="H65" si="119">COUNT($P65:$XX65)</f>
        <v>0</v>
      </c>
      <c r="I65" s="135" t="e">
        <f t="shared" ref="I65" si="120">_xlfn.STDEV.P($P64:$XX65)/AVERAGE($P64:$XX65)</f>
        <v>#DIV/0!</v>
      </c>
      <c r="J65" s="7">
        <f t="shared" ref="J65" si="121">IF(AND(H65&gt;2,
OR(L57="MÉDIA SANEADA",L57="MEDIANA SANEADA",
AND(L57="PREÇO REFERÊNCIA",NOT(AND(P59="Orçamento",COUNTA(P57:XX57)=COUNTIF(P59:XX59,"Orçamento")))))),
ROW(),0)</f>
        <v>0</v>
      </c>
      <c r="K65" s="69"/>
      <c r="L65" s="29" t="s">
        <v>424</v>
      </c>
      <c r="M65" s="30" t="e">
        <f t="shared" ref="M65" si="122">MEDIAN($P63:$XX63)</f>
        <v>#NUM!</v>
      </c>
      <c r="N65" s="74"/>
      <c r="O65" s="27" t="str">
        <f t="shared" ref="O65" si="123">"1 RODADA"</f>
        <v>1 RODADA</v>
      </c>
      <c r="P65" s="110" t="str">
        <f t="shared" ref="P65:AI65" si="124">IF(P63="","",IF((_xlfn.STDEV.P($P62:$XX63)/AVERAGE($P62:$XX63))&lt;=25%,P63,IF(OR(P63&gt;(AVERAGE($P62:$XX63)+_xlfn.STDEV.P($P62:$XX63)),P63&lt;(AVERAGE($P62:$XX63)-_xlfn.STDEV.P($P62:$XX63))),"DESCARTADO",P63)))</f>
        <v/>
      </c>
      <c r="Q65" s="110" t="str">
        <f t="shared" si="124"/>
        <v/>
      </c>
      <c r="R65" s="110" t="str">
        <f t="shared" si="124"/>
        <v/>
      </c>
      <c r="S65" s="110" t="str">
        <f t="shared" si="124"/>
        <v/>
      </c>
      <c r="T65" s="110" t="str">
        <f t="shared" si="124"/>
        <v/>
      </c>
      <c r="U65" s="110" t="str">
        <f t="shared" si="124"/>
        <v/>
      </c>
      <c r="V65" s="110" t="str">
        <f t="shared" si="124"/>
        <v/>
      </c>
      <c r="W65" s="110" t="str">
        <f t="shared" si="124"/>
        <v/>
      </c>
      <c r="X65" s="110" t="str">
        <f t="shared" si="124"/>
        <v/>
      </c>
      <c r="Y65" s="110" t="str">
        <f t="shared" si="124"/>
        <v/>
      </c>
      <c r="Z65" s="110" t="str">
        <f t="shared" si="124"/>
        <v/>
      </c>
      <c r="AA65" s="110" t="str">
        <f t="shared" si="124"/>
        <v/>
      </c>
      <c r="AB65" s="110" t="str">
        <f t="shared" si="124"/>
        <v/>
      </c>
      <c r="AC65" s="110" t="str">
        <f t="shared" si="124"/>
        <v/>
      </c>
      <c r="AD65" s="110" t="str">
        <f t="shared" si="124"/>
        <v/>
      </c>
      <c r="AE65" s="110" t="str">
        <f t="shared" si="124"/>
        <v/>
      </c>
      <c r="AF65" s="110" t="str">
        <f t="shared" si="124"/>
        <v/>
      </c>
      <c r="AG65" s="110" t="str">
        <f t="shared" si="124"/>
        <v/>
      </c>
      <c r="AH65" s="110" t="str">
        <f t="shared" si="124"/>
        <v/>
      </c>
      <c r="AI65" s="110" t="str">
        <f t="shared" si="124"/>
        <v/>
      </c>
    </row>
    <row r="66" spans="1:167" hidden="1" x14ac:dyDescent="0.25">
      <c r="B66" s="131" t="e">
        <f t="shared" si="48"/>
        <v>#VALUE!</v>
      </c>
      <c r="C66" s="131" t="e">
        <f t="shared" si="49"/>
        <v>#VALUE!</v>
      </c>
      <c r="D66" s="130">
        <f t="shared" si="49"/>
        <v>1</v>
      </c>
      <c r="E66" s="168"/>
      <c r="F66" s="96"/>
      <c r="G66" s="170"/>
      <c r="H66"/>
      <c r="I66"/>
      <c r="J66"/>
      <c r="L66" s="29" t="s">
        <v>50</v>
      </c>
      <c r="M66" s="30" t="str">
        <f t="shared" ref="M66" si="125">IFERROR(
IF(AND(H65&gt;2,I65&lt;=25%),AVERAGE(P64:XX65),
IF(AND(H67&gt;2,I67&lt;=25%),AVERAGE(P66:XX67),
IF(AND(H69&gt;2,I69&lt;=25%),AVERAGE(P68:XX69),
IF(AND(H71&gt;2,I71&lt;=25%),AVERAGE(P70:XX71),
IF(AND(H73&gt;2,I73&lt;=25%),AVERAGE(P72:XX73),
IF(AND(H75&gt;2,I75&lt;=25%),AVERAGE(P74:XX75),
IF(I63&lt;=25%,AVERAGE(P62:XX63),""))))))),"")</f>
        <v/>
      </c>
      <c r="N66" s="74"/>
      <c r="O66" s="27" t="str">
        <f t="shared" ref="O66" si="126">"2 POND"</f>
        <v>2 POND</v>
      </c>
      <c r="P66" s="110" t="str">
        <f>IF(IFERROR(VLOOKUP(P59,'Tabela de Apoio'!$D:$E,2,FALSE),1)=1,"",P67)</f>
        <v/>
      </c>
      <c r="Q66" s="110" t="str">
        <f>IF(IFERROR(VLOOKUP(Q59,'Tabela de Apoio'!$D:$E,2,FALSE),1)=1,"",Q67)</f>
        <v/>
      </c>
      <c r="R66" s="110" t="str">
        <f>IF(IFERROR(VLOOKUP(R59,'Tabela de Apoio'!$D:$E,2,FALSE),1)=1,"",R67)</f>
        <v/>
      </c>
      <c r="S66" s="110" t="str">
        <f>IF(IFERROR(VLOOKUP(S59,'Tabela de Apoio'!$D:$E,2,FALSE),1)=1,"",S67)</f>
        <v/>
      </c>
      <c r="T66" s="110" t="str">
        <f>IF(IFERROR(VLOOKUP(T59,'Tabela de Apoio'!$D:$E,2,FALSE),1)=1,"",T67)</f>
        <v/>
      </c>
      <c r="U66" s="110" t="str">
        <f>IF(IFERROR(VLOOKUP(U59,'Tabela de Apoio'!$D:$E,2,FALSE),1)=1,"",U67)</f>
        <v/>
      </c>
      <c r="V66" s="110" t="str">
        <f>IF(IFERROR(VLOOKUP(V59,'Tabela de Apoio'!$D:$E,2,FALSE),1)=1,"",V67)</f>
        <v/>
      </c>
      <c r="W66" s="110" t="str">
        <f>IF(IFERROR(VLOOKUP(W59,'Tabela de Apoio'!$D:$E,2,FALSE),1)=1,"",W67)</f>
        <v/>
      </c>
      <c r="X66" s="110" t="str">
        <f>IF(IFERROR(VLOOKUP(X59,'Tabela de Apoio'!$D:$E,2,FALSE),1)=1,"",X67)</f>
        <v/>
      </c>
      <c r="Y66" s="110" t="str">
        <f>IF(IFERROR(VLOOKUP(Y59,'Tabela de Apoio'!$D:$E,2,FALSE),1)=1,"",Y67)</f>
        <v/>
      </c>
      <c r="Z66" s="110" t="str">
        <f>IF(IFERROR(VLOOKUP(Z59,'Tabela de Apoio'!$D:$E,2,FALSE),1)=1,"",Z67)</f>
        <v/>
      </c>
      <c r="AA66" s="110" t="str">
        <f>IF(IFERROR(VLOOKUP(AA59,'Tabela de Apoio'!$D:$E,2,FALSE),1)=1,"",AA67)</f>
        <v/>
      </c>
      <c r="AB66" s="110" t="str">
        <f>IF(IFERROR(VLOOKUP(AB59,'Tabela de Apoio'!$D:$E,2,FALSE),1)=1,"",AB67)</f>
        <v/>
      </c>
      <c r="AC66" s="110" t="str">
        <f>IF(IFERROR(VLOOKUP(AC59,'Tabela de Apoio'!$D:$E,2,FALSE),1)=1,"",AC67)</f>
        <v/>
      </c>
      <c r="AD66" s="110" t="str">
        <f>IF(IFERROR(VLOOKUP(AD59,'Tabela de Apoio'!$D:$E,2,FALSE),1)=1,"",AD67)</f>
        <v/>
      </c>
      <c r="AE66" s="110" t="str">
        <f>IF(IFERROR(VLOOKUP(AE59,'Tabela de Apoio'!$D:$E,2,FALSE),1)=1,"",AE67)</f>
        <v/>
      </c>
      <c r="AF66" s="110" t="str">
        <f>IF(IFERROR(VLOOKUP(AF59,'Tabela de Apoio'!$D:$E,2,FALSE),1)=1,"",AF67)</f>
        <v/>
      </c>
      <c r="AG66" s="110" t="str">
        <f>IF(IFERROR(VLOOKUP(AG59,'Tabela de Apoio'!$D:$E,2,FALSE),1)=1,"",AG67)</f>
        <v/>
      </c>
      <c r="AH66" s="110" t="str">
        <f>IF(IFERROR(VLOOKUP(AH59,'Tabela de Apoio'!$D:$E,2,FALSE),1)=1,"",AH67)</f>
        <v/>
      </c>
      <c r="AI66" s="110" t="str">
        <f>IF(IFERROR(VLOOKUP(AI59,'Tabela de Apoio'!$D:$E,2,FALSE),1)=1,"",AI67)</f>
        <v/>
      </c>
    </row>
    <row r="67" spans="1:167" hidden="1" x14ac:dyDescent="0.25">
      <c r="B67" s="131" t="e">
        <f t="shared" si="48"/>
        <v>#VALUE!</v>
      </c>
      <c r="C67" s="131" t="e">
        <f t="shared" si="49"/>
        <v>#VALUE!</v>
      </c>
      <c r="D67" s="130">
        <f t="shared" si="49"/>
        <v>1</v>
      </c>
      <c r="E67" s="168"/>
      <c r="F67" s="96"/>
      <c r="G67" s="170"/>
      <c r="H67" s="137">
        <f t="shared" ref="H67" si="127">COUNT($P67:$XX67)</f>
        <v>0</v>
      </c>
      <c r="I67" s="135" t="e">
        <f t="shared" ref="I67" si="128">_xlfn.STDEV.P($P66:$XX67)/AVERAGE($P66:$XX67)</f>
        <v>#DIV/0!</v>
      </c>
      <c r="J67" s="7">
        <f t="shared" ref="J67" si="129">IF(AND(H67&gt;2,
OR(L57="MÉDIA SANEADA",L57="MEDIANA SANEADA",
AND(L57="PREÇO REFERÊNCIA",NOT(AND(P59="Orçamento",COUNTA(P57:XX57)=COUNTIF(P59:XX59,"Orçamento")))))),
ROW(),0)</f>
        <v>0</v>
      </c>
      <c r="K67" s="69"/>
      <c r="L67" s="29" t="s">
        <v>425</v>
      </c>
      <c r="M67" s="30" t="e">
        <f t="shared" ref="M67" si="130" xml:space="preserve">
IF(H65&gt;2,MEDIAN(P64:XX65),
IF(H67&gt;2,MEDIAN(P66:XX67),
IF(H69&gt;2,MEDIAN(P68:XX69),
IF(H71&gt;2,MEDIAN(P70:XX71),
IF(H73&gt;2,MEDIAN(P72:XX73),
IF(H75&gt;2,MEDIAN(P74:XX75),
MEDIAN(P62:XX63)))))))</f>
        <v>#NUM!</v>
      </c>
      <c r="N67" s="74"/>
      <c r="O67" s="27" t="str">
        <f t="shared" ref="O67" si="131">"2 RODADA"</f>
        <v>2 RODADA</v>
      </c>
      <c r="P67" s="110" t="str">
        <f t="shared" ref="P67:AI67" si="132">IF(P65="","",IF((_xlfn.STDEV.P($P64:$XX65)/AVERAGE($P64:$XX65))&lt;=25%,P65,IF(OR(P65&gt;(AVERAGE($P64:$XX65)+_xlfn.STDEV.P($P64:$XX65)),P65&lt;(AVERAGE($P64:$XX65)-_xlfn.STDEV.P($P64:$XX65))),"DESCARTADO",P65)))</f>
        <v/>
      </c>
      <c r="Q67" s="110" t="str">
        <f t="shared" si="132"/>
        <v/>
      </c>
      <c r="R67" s="110" t="str">
        <f t="shared" si="132"/>
        <v/>
      </c>
      <c r="S67" s="110" t="str">
        <f t="shared" si="132"/>
        <v/>
      </c>
      <c r="T67" s="110" t="str">
        <f t="shared" si="132"/>
        <v/>
      </c>
      <c r="U67" s="110" t="str">
        <f t="shared" si="132"/>
        <v/>
      </c>
      <c r="V67" s="110" t="str">
        <f t="shared" si="132"/>
        <v/>
      </c>
      <c r="W67" s="110" t="str">
        <f t="shared" si="132"/>
        <v/>
      </c>
      <c r="X67" s="110" t="str">
        <f t="shared" si="132"/>
        <v/>
      </c>
      <c r="Y67" s="110" t="str">
        <f t="shared" si="132"/>
        <v/>
      </c>
      <c r="Z67" s="110" t="str">
        <f t="shared" si="132"/>
        <v/>
      </c>
      <c r="AA67" s="110" t="str">
        <f t="shared" si="132"/>
        <v/>
      </c>
      <c r="AB67" s="110" t="str">
        <f t="shared" si="132"/>
        <v/>
      </c>
      <c r="AC67" s="110" t="str">
        <f t="shared" si="132"/>
        <v/>
      </c>
      <c r="AD67" s="110" t="str">
        <f t="shared" si="132"/>
        <v/>
      </c>
      <c r="AE67" s="110" t="str">
        <f t="shared" si="132"/>
        <v/>
      </c>
      <c r="AF67" s="110" t="str">
        <f t="shared" si="132"/>
        <v/>
      </c>
      <c r="AG67" s="110" t="str">
        <f t="shared" si="132"/>
        <v/>
      </c>
      <c r="AH67" s="110" t="str">
        <f t="shared" si="132"/>
        <v/>
      </c>
      <c r="AI67" s="110" t="str">
        <f t="shared" si="132"/>
        <v/>
      </c>
    </row>
    <row r="68" spans="1:167" hidden="1" x14ac:dyDescent="0.25">
      <c r="B68" s="131" t="e">
        <f t="shared" si="48"/>
        <v>#VALUE!</v>
      </c>
      <c r="C68" s="131" t="e">
        <f t="shared" si="49"/>
        <v>#VALUE!</v>
      </c>
      <c r="D68" s="130">
        <f t="shared" si="49"/>
        <v>1</v>
      </c>
      <c r="E68" s="168"/>
      <c r="F68" s="96"/>
      <c r="G68" s="170"/>
      <c r="H68"/>
      <c r="I68"/>
      <c r="J68"/>
      <c r="K68" s="69"/>
      <c r="L68" s="29" t="s">
        <v>422</v>
      </c>
      <c r="M68" s="30" t="e">
        <f t="shared" ref="M68" si="133">HARMEAN($P62:$XX63)</f>
        <v>#N/A</v>
      </c>
      <c r="N68" s="74"/>
      <c r="O68" s="27" t="str">
        <f t="shared" ref="O68" si="134">"3 POND"</f>
        <v>3 POND</v>
      </c>
      <c r="P68" s="110" t="str">
        <f>IF(IFERROR(VLOOKUP(P59,'Tabela de Apoio'!$D:$E,2,FALSE),1)=1,"",P69)</f>
        <v/>
      </c>
      <c r="Q68" s="110" t="str">
        <f>IF(IFERROR(VLOOKUP(Q59,'Tabela de Apoio'!$D:$E,2,FALSE),1)=1,"",Q69)</f>
        <v/>
      </c>
      <c r="R68" s="110" t="str">
        <f>IF(IFERROR(VLOOKUP(R59,'Tabela de Apoio'!$D:$E,2,FALSE),1)=1,"",R69)</f>
        <v/>
      </c>
      <c r="S68" s="110" t="str">
        <f>IF(IFERROR(VLOOKUP(S59,'Tabela de Apoio'!$D:$E,2,FALSE),1)=1,"",S69)</f>
        <v/>
      </c>
      <c r="T68" s="110" t="str">
        <f>IF(IFERROR(VLOOKUP(T59,'Tabela de Apoio'!$D:$E,2,FALSE),1)=1,"",T69)</f>
        <v/>
      </c>
      <c r="U68" s="110" t="str">
        <f>IF(IFERROR(VLOOKUP(U59,'Tabela de Apoio'!$D:$E,2,FALSE),1)=1,"",U69)</f>
        <v/>
      </c>
      <c r="V68" s="110" t="str">
        <f>IF(IFERROR(VLOOKUP(V59,'Tabela de Apoio'!$D:$E,2,FALSE),1)=1,"",V69)</f>
        <v/>
      </c>
      <c r="W68" s="110" t="str">
        <f>IF(IFERROR(VLOOKUP(W59,'Tabela de Apoio'!$D:$E,2,FALSE),1)=1,"",W69)</f>
        <v/>
      </c>
      <c r="X68" s="110" t="str">
        <f>IF(IFERROR(VLOOKUP(X59,'Tabela de Apoio'!$D:$E,2,FALSE),1)=1,"",X69)</f>
        <v/>
      </c>
      <c r="Y68" s="110" t="str">
        <f>IF(IFERROR(VLOOKUP(Y59,'Tabela de Apoio'!$D:$E,2,FALSE),1)=1,"",Y69)</f>
        <v/>
      </c>
      <c r="Z68" s="110" t="str">
        <f>IF(IFERROR(VLOOKUP(Z59,'Tabela de Apoio'!$D:$E,2,FALSE),1)=1,"",Z69)</f>
        <v/>
      </c>
      <c r="AA68" s="110" t="str">
        <f>IF(IFERROR(VLOOKUP(AA59,'Tabela de Apoio'!$D:$E,2,FALSE),1)=1,"",AA69)</f>
        <v/>
      </c>
      <c r="AB68" s="110" t="str">
        <f>IF(IFERROR(VLOOKUP(AB59,'Tabela de Apoio'!$D:$E,2,FALSE),1)=1,"",AB69)</f>
        <v/>
      </c>
      <c r="AC68" s="110" t="str">
        <f>IF(IFERROR(VLOOKUP(AC59,'Tabela de Apoio'!$D:$E,2,FALSE),1)=1,"",AC69)</f>
        <v/>
      </c>
      <c r="AD68" s="110" t="str">
        <f>IF(IFERROR(VLOOKUP(AD59,'Tabela de Apoio'!$D:$E,2,FALSE),1)=1,"",AD69)</f>
        <v/>
      </c>
      <c r="AE68" s="110" t="str">
        <f>IF(IFERROR(VLOOKUP(AE59,'Tabela de Apoio'!$D:$E,2,FALSE),1)=1,"",AE69)</f>
        <v/>
      </c>
      <c r="AF68" s="110" t="str">
        <f>IF(IFERROR(VLOOKUP(AF59,'Tabela de Apoio'!$D:$E,2,FALSE),1)=1,"",AF69)</f>
        <v/>
      </c>
      <c r="AG68" s="110" t="str">
        <f>IF(IFERROR(VLOOKUP(AG59,'Tabela de Apoio'!$D:$E,2,FALSE),1)=1,"",AG69)</f>
        <v/>
      </c>
      <c r="AH68" s="110" t="str">
        <f>IF(IFERROR(VLOOKUP(AH59,'Tabela de Apoio'!$D:$E,2,FALSE),1)=1,"",AH69)</f>
        <v/>
      </c>
      <c r="AI68" s="110" t="str">
        <f>IF(IFERROR(VLOOKUP(AI59,'Tabela de Apoio'!$D:$E,2,FALSE),1)=1,"",AI69)</f>
        <v/>
      </c>
    </row>
    <row r="69" spans="1:167" hidden="1" x14ac:dyDescent="0.25">
      <c r="B69" s="131" t="e">
        <f t="shared" si="48"/>
        <v>#VALUE!</v>
      </c>
      <c r="C69" s="131" t="e">
        <f t="shared" si="49"/>
        <v>#VALUE!</v>
      </c>
      <c r="D69" s="130">
        <f t="shared" si="49"/>
        <v>1</v>
      </c>
      <c r="E69" s="168"/>
      <c r="F69" s="96"/>
      <c r="G69" s="170"/>
      <c r="H69" s="137">
        <f t="shared" ref="H69" si="135">COUNT($P69:$XX69)</f>
        <v>0</v>
      </c>
      <c r="I69" s="135" t="e">
        <f t="shared" ref="I69" si="136">_xlfn.STDEV.P($P68:$XX69)/AVERAGE($P68:$XX69)</f>
        <v>#DIV/0!</v>
      </c>
      <c r="J69" s="7">
        <f t="shared" ref="J69" si="137">IF(AND(H69&gt;2,
OR(L57="MÉDIA SANEADA",L57="MEDIANA SANEADA",
AND(L57="PREÇO REFERÊNCIA",NOT(AND(P59="Orçamento",COUNTA(P57:XX57)=COUNTIF(P59:XX59,"Orçamento")))))),
ROW(),0)</f>
        <v>0</v>
      </c>
      <c r="K69" s="69"/>
      <c r="L69" s="29" t="s">
        <v>53</v>
      </c>
      <c r="M69" s="30" t="str">
        <f t="shared" ref="M69" si="138">IFERROR(_xlfn.QUARTILE.EXC($P63:$XX63,1),"")</f>
        <v/>
      </c>
      <c r="N69" s="74"/>
      <c r="O69" s="27" t="str">
        <f t="shared" ref="O69" si="139">"3 RODADA"</f>
        <v>3 RODADA</v>
      </c>
      <c r="P69" s="110" t="str">
        <f t="shared" ref="P69:AI69" si="140">IF(P67="","",IF((_xlfn.STDEV.P($P66:$XX67)/AVERAGE($P66:$XX67))&lt;=25%,P67,IF(OR(P67&gt;(AVERAGE($P66:$XX67)+_xlfn.STDEV.P($P66:$XX67)),P67&lt;(AVERAGE($P66:$XX67)-_xlfn.STDEV.P($P66:$XX67))),"DESCARTADO",P67)))</f>
        <v/>
      </c>
      <c r="Q69" s="110" t="str">
        <f t="shared" si="140"/>
        <v/>
      </c>
      <c r="R69" s="110" t="str">
        <f t="shared" si="140"/>
        <v/>
      </c>
      <c r="S69" s="110" t="str">
        <f t="shared" si="140"/>
        <v/>
      </c>
      <c r="T69" s="110" t="str">
        <f t="shared" si="140"/>
        <v/>
      </c>
      <c r="U69" s="110" t="str">
        <f t="shared" si="140"/>
        <v/>
      </c>
      <c r="V69" s="110" t="str">
        <f t="shared" si="140"/>
        <v/>
      </c>
      <c r="W69" s="110" t="str">
        <f t="shared" si="140"/>
        <v/>
      </c>
      <c r="X69" s="110" t="str">
        <f t="shared" si="140"/>
        <v/>
      </c>
      <c r="Y69" s="110" t="str">
        <f t="shared" si="140"/>
        <v/>
      </c>
      <c r="Z69" s="110" t="str">
        <f t="shared" si="140"/>
        <v/>
      </c>
      <c r="AA69" s="110" t="str">
        <f t="shared" si="140"/>
        <v/>
      </c>
      <c r="AB69" s="110" t="str">
        <f t="shared" si="140"/>
        <v/>
      </c>
      <c r="AC69" s="110" t="str">
        <f t="shared" si="140"/>
        <v/>
      </c>
      <c r="AD69" s="110" t="str">
        <f t="shared" si="140"/>
        <v/>
      </c>
      <c r="AE69" s="110" t="str">
        <f t="shared" si="140"/>
        <v/>
      </c>
      <c r="AF69" s="110" t="str">
        <f t="shared" si="140"/>
        <v/>
      </c>
      <c r="AG69" s="110" t="str">
        <f t="shared" si="140"/>
        <v/>
      </c>
      <c r="AH69" s="110" t="str">
        <f t="shared" si="140"/>
        <v/>
      </c>
      <c r="AI69" s="110" t="str">
        <f t="shared" si="140"/>
        <v/>
      </c>
    </row>
    <row r="70" spans="1:167" hidden="1" x14ac:dyDescent="0.25">
      <c r="B70" s="131" t="e">
        <f t="shared" si="48"/>
        <v>#VALUE!</v>
      </c>
      <c r="C70" s="131" t="e">
        <f t="shared" si="49"/>
        <v>#VALUE!</v>
      </c>
      <c r="D70" s="130">
        <f t="shared" si="49"/>
        <v>1</v>
      </c>
      <c r="E70" s="168"/>
      <c r="F70" s="96"/>
      <c r="G70" s="170"/>
      <c r="H70"/>
      <c r="I70"/>
      <c r="J70"/>
      <c r="K70" s="69"/>
      <c r="L70" s="29" t="s">
        <v>51</v>
      </c>
      <c r="M70" s="30" t="str">
        <f t="shared" ref="M70" si="141">IFERROR(_xlfn.QUARTILE.EXC($P63:$XX63,3),"")</f>
        <v/>
      </c>
      <c r="N70" s="74"/>
      <c r="O70" s="27" t="str">
        <f t="shared" ref="O70" si="142">"4 POND"</f>
        <v>4 POND</v>
      </c>
      <c r="P70" s="110" t="str">
        <f>IF(IFERROR(VLOOKUP(P59,'Tabela de Apoio'!$D:$E,2,FALSE),1)=1,"",P71)</f>
        <v/>
      </c>
      <c r="Q70" s="110" t="str">
        <f>IF(IFERROR(VLOOKUP(Q59,'Tabela de Apoio'!$D:$E,2,FALSE),1)=1,"",Q71)</f>
        <v/>
      </c>
      <c r="R70" s="110" t="str">
        <f>IF(IFERROR(VLOOKUP(R59,'Tabela de Apoio'!$D:$E,2,FALSE),1)=1,"",R71)</f>
        <v/>
      </c>
      <c r="S70" s="110" t="str">
        <f>IF(IFERROR(VLOOKUP(S59,'Tabela de Apoio'!$D:$E,2,FALSE),1)=1,"",S71)</f>
        <v/>
      </c>
      <c r="T70" s="110" t="str">
        <f>IF(IFERROR(VLOOKUP(T59,'Tabela de Apoio'!$D:$E,2,FALSE),1)=1,"",T71)</f>
        <v/>
      </c>
      <c r="U70" s="110" t="str">
        <f>IF(IFERROR(VLOOKUP(U59,'Tabela de Apoio'!$D:$E,2,FALSE),1)=1,"",U71)</f>
        <v/>
      </c>
      <c r="V70" s="110" t="str">
        <f>IF(IFERROR(VLOOKUP(V59,'Tabela de Apoio'!$D:$E,2,FALSE),1)=1,"",V71)</f>
        <v/>
      </c>
      <c r="W70" s="110" t="str">
        <f>IF(IFERROR(VLOOKUP(W59,'Tabela de Apoio'!$D:$E,2,FALSE),1)=1,"",W71)</f>
        <v/>
      </c>
      <c r="X70" s="110" t="str">
        <f>IF(IFERROR(VLOOKUP(X59,'Tabela de Apoio'!$D:$E,2,FALSE),1)=1,"",X71)</f>
        <v/>
      </c>
      <c r="Y70" s="110" t="str">
        <f>IF(IFERROR(VLOOKUP(Y59,'Tabela de Apoio'!$D:$E,2,FALSE),1)=1,"",Y71)</f>
        <v/>
      </c>
      <c r="Z70" s="110" t="str">
        <f>IF(IFERROR(VLOOKUP(Z59,'Tabela de Apoio'!$D:$E,2,FALSE),1)=1,"",Z71)</f>
        <v/>
      </c>
      <c r="AA70" s="110" t="str">
        <f>IF(IFERROR(VLOOKUP(AA59,'Tabela de Apoio'!$D:$E,2,FALSE),1)=1,"",AA71)</f>
        <v/>
      </c>
      <c r="AB70" s="110" t="str">
        <f>IF(IFERROR(VLOOKUP(AB59,'Tabela de Apoio'!$D:$E,2,FALSE),1)=1,"",AB71)</f>
        <v/>
      </c>
      <c r="AC70" s="110" t="str">
        <f>IF(IFERROR(VLOOKUP(AC59,'Tabela de Apoio'!$D:$E,2,FALSE),1)=1,"",AC71)</f>
        <v/>
      </c>
      <c r="AD70" s="110" t="str">
        <f>IF(IFERROR(VLOOKUP(AD59,'Tabela de Apoio'!$D:$E,2,FALSE),1)=1,"",AD71)</f>
        <v/>
      </c>
      <c r="AE70" s="110" t="str">
        <f>IF(IFERROR(VLOOKUP(AE59,'Tabela de Apoio'!$D:$E,2,FALSE),1)=1,"",AE71)</f>
        <v/>
      </c>
      <c r="AF70" s="110" t="str">
        <f>IF(IFERROR(VLOOKUP(AF59,'Tabela de Apoio'!$D:$E,2,FALSE),1)=1,"",AF71)</f>
        <v/>
      </c>
      <c r="AG70" s="110" t="str">
        <f>IF(IFERROR(VLOOKUP(AG59,'Tabela de Apoio'!$D:$E,2,FALSE),1)=1,"",AG71)</f>
        <v/>
      </c>
      <c r="AH70" s="110" t="str">
        <f>IF(IFERROR(VLOOKUP(AH59,'Tabela de Apoio'!$D:$E,2,FALSE),1)=1,"",AH71)</f>
        <v/>
      </c>
      <c r="AI70" s="110" t="str">
        <f>IF(IFERROR(VLOOKUP(AI59,'Tabela de Apoio'!$D:$E,2,FALSE),1)=1,"",AI71)</f>
        <v/>
      </c>
    </row>
    <row r="71" spans="1:167" hidden="1" x14ac:dyDescent="0.25">
      <c r="B71" s="131" t="e">
        <f t="shared" si="48"/>
        <v>#VALUE!</v>
      </c>
      <c r="C71" s="131" t="e">
        <f t="shared" si="49"/>
        <v>#VALUE!</v>
      </c>
      <c r="D71" s="130">
        <f t="shared" si="49"/>
        <v>1</v>
      </c>
      <c r="E71" s="168"/>
      <c r="F71" s="96"/>
      <c r="G71" s="170"/>
      <c r="H71" s="137">
        <f t="shared" ref="H71" si="143">COUNT($P71:$XX71)</f>
        <v>0</v>
      </c>
      <c r="I71" s="135" t="e">
        <f t="shared" ref="I71" si="144">_xlfn.STDEV.P($P70:$XX71)/AVERAGE($P70:$XX71)</f>
        <v>#DIV/0!</v>
      </c>
      <c r="J71" s="7">
        <f t="shared" ref="J71" si="145">IF(AND(H71&gt;2,
OR(L57="MÉDIA SANEADA",L57="MEDIANA SANEADA",
AND(L57="PREÇO REFERÊNCIA",NOT(AND(P59="Orçamento",COUNTA(P57:XX57)=COUNTIF(P59:XX59,"Orçamento")))))),
ROW(),0)</f>
        <v>0</v>
      </c>
      <c r="K71" s="69"/>
      <c r="L71" s="29" t="s">
        <v>55</v>
      </c>
      <c r="M71" s="30">
        <f t="shared" ref="M71" si="146">MIN($P63:$XX63)</f>
        <v>0</v>
      </c>
      <c r="N71" s="74"/>
      <c r="O71" s="27" t="str">
        <f t="shared" ref="O71" si="147">"4 RODADA"</f>
        <v>4 RODADA</v>
      </c>
      <c r="P71" s="110" t="str">
        <f t="shared" ref="P71:AI71" si="148">IF(P69="","",IF((_xlfn.STDEV.P($P68:$XX69)/AVERAGE($P68:$XX69))&lt;=25%,P69,IF(OR(P69&gt;(AVERAGE($P68:$XX69)+_xlfn.STDEV.P($P68:$XX69)),P69&lt;(AVERAGE($P68:$XX69)-_xlfn.STDEV.P($P68:$XX69))),"DESCARTADO",P69)))</f>
        <v/>
      </c>
      <c r="Q71" s="110" t="str">
        <f t="shared" si="148"/>
        <v/>
      </c>
      <c r="R71" s="110" t="str">
        <f t="shared" si="148"/>
        <v/>
      </c>
      <c r="S71" s="110" t="str">
        <f t="shared" si="148"/>
        <v/>
      </c>
      <c r="T71" s="110" t="str">
        <f t="shared" si="148"/>
        <v/>
      </c>
      <c r="U71" s="110" t="str">
        <f t="shared" si="148"/>
        <v/>
      </c>
      <c r="V71" s="110" t="str">
        <f t="shared" si="148"/>
        <v/>
      </c>
      <c r="W71" s="110" t="str">
        <f t="shared" si="148"/>
        <v/>
      </c>
      <c r="X71" s="110" t="str">
        <f t="shared" si="148"/>
        <v/>
      </c>
      <c r="Y71" s="110" t="str">
        <f t="shared" si="148"/>
        <v/>
      </c>
      <c r="Z71" s="110" t="str">
        <f t="shared" si="148"/>
        <v/>
      </c>
      <c r="AA71" s="110" t="str">
        <f t="shared" si="148"/>
        <v/>
      </c>
      <c r="AB71" s="110" t="str">
        <f t="shared" si="148"/>
        <v/>
      </c>
      <c r="AC71" s="110" t="str">
        <f t="shared" si="148"/>
        <v/>
      </c>
      <c r="AD71" s="110" t="str">
        <f t="shared" si="148"/>
        <v/>
      </c>
      <c r="AE71" s="110" t="str">
        <f t="shared" si="148"/>
        <v/>
      </c>
      <c r="AF71" s="110" t="str">
        <f t="shared" si="148"/>
        <v/>
      </c>
      <c r="AG71" s="110" t="str">
        <f t="shared" si="148"/>
        <v/>
      </c>
      <c r="AH71" s="110" t="str">
        <f t="shared" si="148"/>
        <v/>
      </c>
      <c r="AI71" s="110" t="str">
        <f t="shared" si="148"/>
        <v/>
      </c>
    </row>
    <row r="72" spans="1:167" hidden="1" x14ac:dyDescent="0.25">
      <c r="B72" s="131" t="e">
        <f t="shared" si="48"/>
        <v>#VALUE!</v>
      </c>
      <c r="C72" s="131" t="e">
        <f t="shared" si="49"/>
        <v>#VALUE!</v>
      </c>
      <c r="D72" s="130">
        <f t="shared" si="49"/>
        <v>1</v>
      </c>
      <c r="E72" s="168"/>
      <c r="F72" s="96"/>
      <c r="G72" s="170"/>
      <c r="H72"/>
      <c r="I72"/>
      <c r="J72"/>
      <c r="K72" s="69"/>
      <c r="L72" s="29" t="s">
        <v>52</v>
      </c>
      <c r="M72" s="30">
        <f t="shared" ref="M72" si="149">MAX($P63:$XX63)</f>
        <v>0</v>
      </c>
      <c r="N72" s="74"/>
      <c r="O72" s="27" t="str">
        <f t="shared" ref="O72" si="150">"5 POND"</f>
        <v>5 POND</v>
      </c>
      <c r="P72" s="110" t="str">
        <f>IF(IFERROR(VLOOKUP(P59,'Tabela de Apoio'!$D:$E,2,FALSE),1)=1,"",P73)</f>
        <v/>
      </c>
      <c r="Q72" s="110" t="str">
        <f>IF(IFERROR(VLOOKUP(Q59,'Tabela de Apoio'!$D:$E,2,FALSE),1)=1,"",Q73)</f>
        <v/>
      </c>
      <c r="R72" s="110" t="str">
        <f>IF(IFERROR(VLOOKUP(R59,'Tabela de Apoio'!$D:$E,2,FALSE),1)=1,"",R73)</f>
        <v/>
      </c>
      <c r="S72" s="110" t="str">
        <f>IF(IFERROR(VLOOKUP(S59,'Tabela de Apoio'!$D:$E,2,FALSE),1)=1,"",S73)</f>
        <v/>
      </c>
      <c r="T72" s="110" t="str">
        <f>IF(IFERROR(VLOOKUP(T59,'Tabela de Apoio'!$D:$E,2,FALSE),1)=1,"",T73)</f>
        <v/>
      </c>
      <c r="U72" s="110" t="str">
        <f>IF(IFERROR(VLOOKUP(U59,'Tabela de Apoio'!$D:$E,2,FALSE),1)=1,"",U73)</f>
        <v/>
      </c>
      <c r="V72" s="110" t="str">
        <f>IF(IFERROR(VLOOKUP(V59,'Tabela de Apoio'!$D:$E,2,FALSE),1)=1,"",V73)</f>
        <v/>
      </c>
      <c r="W72" s="110" t="str">
        <f>IF(IFERROR(VLOOKUP(W59,'Tabela de Apoio'!$D:$E,2,FALSE),1)=1,"",W73)</f>
        <v/>
      </c>
      <c r="X72" s="110" t="str">
        <f>IF(IFERROR(VLOOKUP(X59,'Tabela de Apoio'!$D:$E,2,FALSE),1)=1,"",X73)</f>
        <v/>
      </c>
      <c r="Y72" s="110" t="str">
        <f>IF(IFERROR(VLOOKUP(Y59,'Tabela de Apoio'!$D:$E,2,FALSE),1)=1,"",Y73)</f>
        <v/>
      </c>
      <c r="Z72" s="110" t="str">
        <f>IF(IFERROR(VLOOKUP(Z59,'Tabela de Apoio'!$D:$E,2,FALSE),1)=1,"",Z73)</f>
        <v/>
      </c>
      <c r="AA72" s="110" t="str">
        <f>IF(IFERROR(VLOOKUP(AA59,'Tabela de Apoio'!$D:$E,2,FALSE),1)=1,"",AA73)</f>
        <v/>
      </c>
      <c r="AB72" s="110" t="str">
        <f>IF(IFERROR(VLOOKUP(AB59,'Tabela de Apoio'!$D:$E,2,FALSE),1)=1,"",AB73)</f>
        <v/>
      </c>
      <c r="AC72" s="110" t="str">
        <f>IF(IFERROR(VLOOKUP(AC59,'Tabela de Apoio'!$D:$E,2,FALSE),1)=1,"",AC73)</f>
        <v/>
      </c>
      <c r="AD72" s="110" t="str">
        <f>IF(IFERROR(VLOOKUP(AD59,'Tabela de Apoio'!$D:$E,2,FALSE),1)=1,"",AD73)</f>
        <v/>
      </c>
      <c r="AE72" s="110" t="str">
        <f>IF(IFERROR(VLOOKUP(AE59,'Tabela de Apoio'!$D:$E,2,FALSE),1)=1,"",AE73)</f>
        <v/>
      </c>
      <c r="AF72" s="110" t="str">
        <f>IF(IFERROR(VLOOKUP(AF59,'Tabela de Apoio'!$D:$E,2,FALSE),1)=1,"",AF73)</f>
        <v/>
      </c>
      <c r="AG72" s="110" t="str">
        <f>IF(IFERROR(VLOOKUP(AG59,'Tabela de Apoio'!$D:$E,2,FALSE),1)=1,"",AG73)</f>
        <v/>
      </c>
      <c r="AH72" s="110" t="str">
        <f>IF(IFERROR(VLOOKUP(AH59,'Tabela de Apoio'!$D:$E,2,FALSE),1)=1,"",AH73)</f>
        <v/>
      </c>
      <c r="AI72" s="110" t="str">
        <f>IF(IFERROR(VLOOKUP(AI59,'Tabela de Apoio'!$D:$E,2,FALSE),1)=1,"",AI73)</f>
        <v/>
      </c>
    </row>
    <row r="73" spans="1:167" hidden="1" x14ac:dyDescent="0.25">
      <c r="B73" s="131" t="e">
        <f t="shared" si="48"/>
        <v>#VALUE!</v>
      </c>
      <c r="C73" s="131" t="e">
        <f t="shared" si="49"/>
        <v>#VALUE!</v>
      </c>
      <c r="D73" s="130">
        <f t="shared" si="49"/>
        <v>1</v>
      </c>
      <c r="E73" s="168"/>
      <c r="F73" s="96"/>
      <c r="G73" s="170"/>
      <c r="H73" s="137">
        <f t="shared" ref="H73" si="151">COUNT($P73:$XX73)</f>
        <v>0</v>
      </c>
      <c r="I73" s="135" t="e">
        <f t="shared" ref="I73" si="152">_xlfn.STDEV.P($P72:$XX73)/AVERAGE($P72:$XX73)</f>
        <v>#DIV/0!</v>
      </c>
      <c r="J73" s="7">
        <f t="shared" ref="J73" si="153">IF(AND(H73&gt;2,
OR(L57="MÉDIA SANEADA",L57="MEDIANA SANEADA",
AND(L57="PREÇO REFERÊNCIA",NOT(AND(P59="Orçamento",COUNTA(P57:XX57)=COUNTIF(P59:XX59,"Orçamento")))))),
ROW(),0)</f>
        <v>0</v>
      </c>
      <c r="K73" s="69"/>
      <c r="N73" s="74"/>
      <c r="O73" s="27" t="str">
        <f t="shared" ref="O73" si="154">"5 RODADA"</f>
        <v>5 RODADA</v>
      </c>
      <c r="P73" s="110" t="str">
        <f t="shared" ref="P73:AI73" si="155">IF(P71="","",IF((_xlfn.STDEV.P($P70:$XX71)/AVERAGE($P70:$XX71))&lt;=25%,P71,IF(OR(P71&gt;(AVERAGE($P70:$XX71)+_xlfn.STDEV.P($P70:$XX71)),P71&lt;(AVERAGE($P70:$XX71)-_xlfn.STDEV.P($P70:$XX71))),"DESCARTADO",P71)))</f>
        <v/>
      </c>
      <c r="Q73" s="110" t="str">
        <f t="shared" si="155"/>
        <v/>
      </c>
      <c r="R73" s="110" t="str">
        <f t="shared" si="155"/>
        <v/>
      </c>
      <c r="S73" s="110" t="str">
        <f t="shared" si="155"/>
        <v/>
      </c>
      <c r="T73" s="110" t="str">
        <f t="shared" si="155"/>
        <v/>
      </c>
      <c r="U73" s="110" t="str">
        <f t="shared" si="155"/>
        <v/>
      </c>
      <c r="V73" s="110" t="str">
        <f t="shared" si="155"/>
        <v/>
      </c>
      <c r="W73" s="110" t="str">
        <f t="shared" si="155"/>
        <v/>
      </c>
      <c r="X73" s="110" t="str">
        <f t="shared" si="155"/>
        <v/>
      </c>
      <c r="Y73" s="110" t="str">
        <f t="shared" si="155"/>
        <v/>
      </c>
      <c r="Z73" s="110" t="str">
        <f t="shared" si="155"/>
        <v/>
      </c>
      <c r="AA73" s="110" t="str">
        <f t="shared" si="155"/>
        <v/>
      </c>
      <c r="AB73" s="110" t="str">
        <f t="shared" si="155"/>
        <v/>
      </c>
      <c r="AC73" s="110" t="str">
        <f t="shared" si="155"/>
        <v/>
      </c>
      <c r="AD73" s="110" t="str">
        <f t="shared" si="155"/>
        <v/>
      </c>
      <c r="AE73" s="110" t="str">
        <f t="shared" si="155"/>
        <v/>
      </c>
      <c r="AF73" s="110" t="str">
        <f t="shared" si="155"/>
        <v/>
      </c>
      <c r="AG73" s="110" t="str">
        <f t="shared" si="155"/>
        <v/>
      </c>
      <c r="AH73" s="110" t="str">
        <f t="shared" si="155"/>
        <v/>
      </c>
      <c r="AI73" s="110" t="str">
        <f t="shared" si="155"/>
        <v/>
      </c>
    </row>
    <row r="74" spans="1:167" hidden="1" x14ac:dyDescent="0.25">
      <c r="B74" s="131" t="e">
        <f t="shared" si="48"/>
        <v>#VALUE!</v>
      </c>
      <c r="C74" s="131" t="e">
        <f t="shared" si="49"/>
        <v>#VALUE!</v>
      </c>
      <c r="D74" s="130">
        <f t="shared" si="49"/>
        <v>1</v>
      </c>
      <c r="E74" s="168"/>
      <c r="F74" s="96"/>
      <c r="G74" s="170"/>
      <c r="H74"/>
      <c r="I74"/>
      <c r="J74"/>
      <c r="K74" s="69"/>
      <c r="L74" s="22"/>
      <c r="M74" s="22"/>
      <c r="N74" s="74"/>
      <c r="O74" s="27" t="str">
        <f t="shared" ref="O74" si="156">"6 POND"</f>
        <v>6 POND</v>
      </c>
      <c r="P74" s="110" t="str">
        <f>IF(IFERROR(VLOOKUP(P59,'Tabela de Apoio'!$D:$E,2,FALSE),1)=1,"",P75)</f>
        <v/>
      </c>
      <c r="Q74" s="110" t="str">
        <f>IF(IFERROR(VLOOKUP(Q59,'Tabela de Apoio'!$D:$E,2,FALSE),1)=1,"",Q75)</f>
        <v/>
      </c>
      <c r="R74" s="110" t="str">
        <f>IF(IFERROR(VLOOKUP(R59,'Tabela de Apoio'!$D:$E,2,FALSE),1)=1,"",R75)</f>
        <v/>
      </c>
      <c r="S74" s="110" t="str">
        <f>IF(IFERROR(VLOOKUP(S59,'Tabela de Apoio'!$D:$E,2,FALSE),1)=1,"",S75)</f>
        <v/>
      </c>
      <c r="T74" s="110" t="str">
        <f>IF(IFERROR(VLOOKUP(T59,'Tabela de Apoio'!$D:$E,2,FALSE),1)=1,"",T75)</f>
        <v/>
      </c>
      <c r="U74" s="110" t="str">
        <f>IF(IFERROR(VLOOKUP(U59,'Tabela de Apoio'!$D:$E,2,FALSE),1)=1,"",U75)</f>
        <v/>
      </c>
      <c r="V74" s="110" t="str">
        <f>IF(IFERROR(VLOOKUP(V59,'Tabela de Apoio'!$D:$E,2,FALSE),1)=1,"",V75)</f>
        <v/>
      </c>
      <c r="W74" s="110" t="str">
        <f>IF(IFERROR(VLOOKUP(W59,'Tabela de Apoio'!$D:$E,2,FALSE),1)=1,"",W75)</f>
        <v/>
      </c>
      <c r="X74" s="110" t="str">
        <f>IF(IFERROR(VLOOKUP(X59,'Tabela de Apoio'!$D:$E,2,FALSE),1)=1,"",X75)</f>
        <v/>
      </c>
      <c r="Y74" s="110" t="str">
        <f>IF(IFERROR(VLOOKUP(Y59,'Tabela de Apoio'!$D:$E,2,FALSE),1)=1,"",Y75)</f>
        <v/>
      </c>
      <c r="Z74" s="110" t="str">
        <f>IF(IFERROR(VLOOKUP(Z59,'Tabela de Apoio'!$D:$E,2,FALSE),1)=1,"",Z75)</f>
        <v/>
      </c>
      <c r="AA74" s="110" t="str">
        <f>IF(IFERROR(VLOOKUP(AA59,'Tabela de Apoio'!$D:$E,2,FALSE),1)=1,"",AA75)</f>
        <v/>
      </c>
      <c r="AB74" s="110" t="str">
        <f>IF(IFERROR(VLOOKUP(AB59,'Tabela de Apoio'!$D:$E,2,FALSE),1)=1,"",AB75)</f>
        <v/>
      </c>
      <c r="AC74" s="110" t="str">
        <f>IF(IFERROR(VLOOKUP(AC59,'Tabela de Apoio'!$D:$E,2,FALSE),1)=1,"",AC75)</f>
        <v/>
      </c>
      <c r="AD74" s="110" t="str">
        <f>IF(IFERROR(VLOOKUP(AD59,'Tabela de Apoio'!$D:$E,2,FALSE),1)=1,"",AD75)</f>
        <v/>
      </c>
      <c r="AE74" s="110" t="str">
        <f>IF(IFERROR(VLOOKUP(AE59,'Tabela de Apoio'!$D:$E,2,FALSE),1)=1,"",AE75)</f>
        <v/>
      </c>
      <c r="AF74" s="110" t="str">
        <f>IF(IFERROR(VLOOKUP(AF59,'Tabela de Apoio'!$D:$E,2,FALSE),1)=1,"",AF75)</f>
        <v/>
      </c>
      <c r="AG74" s="110" t="str">
        <f>IF(IFERROR(VLOOKUP(AG59,'Tabela de Apoio'!$D:$E,2,FALSE),1)=1,"",AG75)</f>
        <v/>
      </c>
      <c r="AH74" s="110" t="str">
        <f>IF(IFERROR(VLOOKUP(AH59,'Tabela de Apoio'!$D:$E,2,FALSE),1)=1,"",AH75)</f>
        <v/>
      </c>
      <c r="AI74" s="110" t="str">
        <f>IF(IFERROR(VLOOKUP(AI59,'Tabela de Apoio'!$D:$E,2,FALSE),1)=1,"",AI75)</f>
        <v/>
      </c>
    </row>
    <row r="75" spans="1:167" hidden="1" x14ac:dyDescent="0.25">
      <c r="B75" s="131" t="e">
        <f t="shared" si="48"/>
        <v>#VALUE!</v>
      </c>
      <c r="C75" s="131" t="e">
        <f t="shared" si="49"/>
        <v>#VALUE!</v>
      </c>
      <c r="D75" s="130">
        <f t="shared" si="49"/>
        <v>1</v>
      </c>
      <c r="E75" s="168"/>
      <c r="F75" s="96"/>
      <c r="G75" s="170"/>
      <c r="H75" s="137">
        <f t="shared" ref="H75" si="157">COUNT($P75:$XX75)</f>
        <v>0</v>
      </c>
      <c r="I75" s="135" t="e">
        <f t="shared" ref="I75" si="158">_xlfn.STDEV.P($P74:$XX75)/AVERAGE($P74:$XX75)</f>
        <v>#DIV/0!</v>
      </c>
      <c r="J75" s="7">
        <f t="shared" ref="J75" si="159">IF(AND(H75&gt;2,
OR(L57="MÉDIA SANEADA",L57="MEDIANA SANEADA",
AND(L57="PREÇO REFERÊNCIA",NOT(AND(P59="Orçamento",COUNTA(P57:XX57)=COUNTIF(P59:XX59,"Orçamento")))))),
ROW(),0)</f>
        <v>0</v>
      </c>
      <c r="N75" s="74"/>
      <c r="O75" s="27" t="str">
        <f t="shared" ref="O75" si="160">"6 RODADA"</f>
        <v>6 RODADA</v>
      </c>
      <c r="P75" s="110" t="str">
        <f t="shared" ref="P75:AI75" si="161">IFERROR(IF(P73="","",IF((_xlfn.STDEV.P($P72:$XX73)/AVERAGE($P72:$XX73))&lt;=25%,P73,IF(OR(P73&gt;(AVERAGE($P72:$XX73)+_xlfn.STDEV.P($P72:$XX73)),P73&lt;(AVERAGE($P72:$XX73)-_xlfn.STDEV.P($P72:$XX73))),"DESCARTADO",P73))),)</f>
        <v/>
      </c>
      <c r="Q75" s="110" t="str">
        <f t="shared" si="161"/>
        <v/>
      </c>
      <c r="R75" s="110" t="str">
        <f t="shared" si="161"/>
        <v/>
      </c>
      <c r="S75" s="110" t="str">
        <f t="shared" si="161"/>
        <v/>
      </c>
      <c r="T75" s="110" t="str">
        <f t="shared" si="161"/>
        <v/>
      </c>
      <c r="U75" s="110" t="str">
        <f t="shared" si="161"/>
        <v/>
      </c>
      <c r="V75" s="110" t="str">
        <f t="shared" si="161"/>
        <v/>
      </c>
      <c r="W75" s="110" t="str">
        <f t="shared" si="161"/>
        <v/>
      </c>
      <c r="X75" s="110" t="str">
        <f t="shared" si="161"/>
        <v/>
      </c>
      <c r="Y75" s="110" t="str">
        <f t="shared" si="161"/>
        <v/>
      </c>
      <c r="Z75" s="110" t="str">
        <f t="shared" si="161"/>
        <v/>
      </c>
      <c r="AA75" s="110" t="str">
        <f t="shared" si="161"/>
        <v/>
      </c>
      <c r="AB75" s="110" t="str">
        <f t="shared" si="161"/>
        <v/>
      </c>
      <c r="AC75" s="110" t="str">
        <f t="shared" si="161"/>
        <v/>
      </c>
      <c r="AD75" s="110" t="str">
        <f t="shared" si="161"/>
        <v/>
      </c>
      <c r="AE75" s="110" t="str">
        <f t="shared" si="161"/>
        <v/>
      </c>
      <c r="AF75" s="110" t="str">
        <f t="shared" si="161"/>
        <v/>
      </c>
      <c r="AG75" s="110" t="str">
        <f t="shared" si="161"/>
        <v/>
      </c>
      <c r="AH75" s="110" t="str">
        <f t="shared" si="161"/>
        <v/>
      </c>
      <c r="AI75" s="110" t="str">
        <f t="shared" si="161"/>
        <v/>
      </c>
    </row>
    <row r="76" spans="1:167" x14ac:dyDescent="0.25">
      <c r="B76" s="131" t="e">
        <f t="shared" si="48"/>
        <v>#VALUE!</v>
      </c>
      <c r="C76" s="131" t="e">
        <f t="shared" si="49"/>
        <v>#VALUE!</v>
      </c>
      <c r="D76" s="130">
        <f t="shared" si="49"/>
        <v>1</v>
      </c>
      <c r="E76" s="168"/>
      <c r="F76" s="139"/>
      <c r="G76" s="170"/>
      <c r="H76" s="173"/>
      <c r="I76" s="173"/>
      <c r="J76" s="174"/>
      <c r="K76" s="70"/>
      <c r="L76" s="1" t="s">
        <v>56</v>
      </c>
      <c r="M76" s="147" t="str">
        <f t="shared" ref="M76" si="162">IFERROR(ROUND(M57*M59,2),"")</f>
        <v/>
      </c>
      <c r="O76" s="27" t="s">
        <v>426</v>
      </c>
      <c r="P76" s="110" t="str">
        <f t="shared" ref="P76:R76" si="163">INDEX(P63:P75,MATCH(MAX($J63:$J75),$J63:$J75,0))</f>
        <v/>
      </c>
      <c r="Q76" s="110" t="str">
        <f t="shared" si="163"/>
        <v/>
      </c>
      <c r="R76" s="110" t="str">
        <f t="shared" si="163"/>
        <v/>
      </c>
      <c r="S76" s="110" t="str">
        <f t="shared" si="97"/>
        <v/>
      </c>
      <c r="T76" s="110" t="str">
        <f t="shared" si="97"/>
        <v/>
      </c>
      <c r="U76" s="110" t="str">
        <f t="shared" si="97"/>
        <v/>
      </c>
      <c r="V76" s="110" t="str">
        <f t="shared" si="97"/>
        <v/>
      </c>
      <c r="W76" s="110" t="str">
        <f t="shared" si="97"/>
        <v/>
      </c>
      <c r="X76" s="110" t="str">
        <f t="shared" si="97"/>
        <v/>
      </c>
      <c r="Y76" s="110" t="str">
        <f t="shared" si="97"/>
        <v/>
      </c>
      <c r="Z76" s="110" t="str">
        <f t="shared" si="97"/>
        <v/>
      </c>
      <c r="AA76" s="110" t="str">
        <f t="shared" si="97"/>
        <v/>
      </c>
      <c r="AB76" s="110" t="str">
        <f t="shared" si="97"/>
        <v/>
      </c>
      <c r="AC76" s="110" t="str">
        <f t="shared" si="97"/>
        <v/>
      </c>
      <c r="AD76" s="110" t="str">
        <f t="shared" si="97"/>
        <v/>
      </c>
      <c r="AE76" s="110" t="str">
        <f t="shared" si="97"/>
        <v/>
      </c>
      <c r="AF76" s="110" t="str">
        <f t="shared" si="97"/>
        <v/>
      </c>
      <c r="AG76" s="110" t="str">
        <f t="shared" si="97"/>
        <v/>
      </c>
      <c r="AH76" s="110" t="str">
        <f t="shared" si="97"/>
        <v/>
      </c>
      <c r="AI76" s="110" t="str">
        <f t="shared" si="97"/>
        <v/>
      </c>
    </row>
    <row r="78" spans="1:167" s="120" customFormat="1" ht="15" customHeight="1" x14ac:dyDescent="0.25">
      <c r="A78" s="123"/>
      <c r="B78" s="130" t="e">
        <f t="shared" ref="B78" si="164">LARGE(IFERROR(IF(B76+1&gt;$H$8,"",B76+1),""),1)</f>
        <v>#VALUE!</v>
      </c>
      <c r="C78" s="130" t="e">
        <f>IF(_xlfn.ISFORMULA(E82),MAX(INDEX('BASE FORMAÇÃO'!A:A,B78+1),1),E82)</f>
        <v>#VALUE!</v>
      </c>
      <c r="D78" s="130">
        <f t="shared" ref="D78" si="165">IFERROR(IF(C78=C68,D68+1,1),1)</f>
        <v>1</v>
      </c>
      <c r="E78" s="41" t="s">
        <v>9</v>
      </c>
      <c r="F78" s="76"/>
      <c r="G78" s="41" t="s">
        <v>15</v>
      </c>
      <c r="H78" s="138" t="e">
        <f>INDEX('BASE FORMAÇÃO'!B:B,B78+1)</f>
        <v>#VALUE!</v>
      </c>
      <c r="I78" s="146" t="s">
        <v>16</v>
      </c>
      <c r="J78" s="6" t="e">
        <f>INDEX('BASE FORMAÇÃO'!K:K,B78+1)</f>
        <v>#VALUE!</v>
      </c>
      <c r="K78" s="68"/>
      <c r="L78" s="175" t="s">
        <v>54</v>
      </c>
      <c r="M78" s="177" t="str">
        <f t="shared" ref="M78" si="166">IF(OR(ISBLANK($O$8),ISBLANK($O$7),ISBLANK($H$8),ISBLANK($O$6),ISBLANK($O$5),ISBLANK($H$5)),"",IFERROR(IF(VLOOKUP(L78,L84:M93,2,FALSE)&lt;1,ROUND(VLOOKUP(L78,L84:M93,2,FALSE),4),ROUND(VLOOKUP(L78,L84:M93,2,FALSE),2)),""))</f>
        <v/>
      </c>
      <c r="N78" s="72"/>
      <c r="O78" s="27" t="s">
        <v>17</v>
      </c>
      <c r="P78" s="116"/>
      <c r="Q78" s="116"/>
      <c r="R78" s="116"/>
      <c r="S78" s="116"/>
      <c r="T78" s="116"/>
      <c r="U78" s="108"/>
      <c r="V78" s="108"/>
      <c r="W78" s="108"/>
      <c r="X78" s="108"/>
      <c r="Y78" s="108"/>
      <c r="Z78" s="108"/>
      <c r="AA78" s="108"/>
      <c r="AB78" s="108"/>
      <c r="AC78" s="108"/>
      <c r="AD78" s="108"/>
      <c r="AE78" s="108"/>
      <c r="AF78" s="108"/>
      <c r="AG78" s="108"/>
      <c r="AH78" s="108"/>
      <c r="AI78" s="108"/>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c r="DS78" s="119"/>
      <c r="DT78" s="119"/>
      <c r="DU78" s="119"/>
      <c r="DV78" s="119"/>
      <c r="DW78" s="119"/>
      <c r="DX78" s="119"/>
      <c r="DY78" s="119"/>
      <c r="DZ78" s="119"/>
      <c r="EA78" s="119"/>
      <c r="EB78" s="119"/>
      <c r="EC78" s="119"/>
      <c r="ED78" s="119"/>
      <c r="EE78" s="119"/>
      <c r="EF78" s="119"/>
      <c r="EG78" s="119"/>
      <c r="EH78" s="119"/>
      <c r="EI78" s="119"/>
      <c r="EJ78" s="119"/>
      <c r="EK78" s="119"/>
      <c r="EL78" s="119"/>
      <c r="EM78" s="119"/>
      <c r="EN78" s="119"/>
      <c r="EO78" s="119"/>
      <c r="EP78" s="119"/>
      <c r="EQ78" s="119"/>
      <c r="ER78" s="119"/>
      <c r="ES78" s="119"/>
      <c r="ET78" s="119"/>
      <c r="EU78" s="119"/>
      <c r="EV78" s="119"/>
      <c r="EW78" s="119"/>
      <c r="EX78" s="119"/>
      <c r="EY78" s="119"/>
      <c r="EZ78" s="119"/>
      <c r="FA78" s="119"/>
      <c r="FB78" s="119"/>
      <c r="FC78" s="119"/>
      <c r="FD78" s="119"/>
      <c r="FE78" s="119"/>
      <c r="FF78" s="119"/>
      <c r="FG78" s="119"/>
      <c r="FH78" s="119"/>
      <c r="FI78" s="119"/>
      <c r="FJ78" s="119"/>
      <c r="FK78" s="119"/>
    </row>
    <row r="79" spans="1:167" s="120" customFormat="1" ht="15" customHeight="1" x14ac:dyDescent="0.25">
      <c r="A79" s="69"/>
      <c r="B79" s="131" t="e">
        <f t="shared" ref="B79:D79" si="167">B78</f>
        <v>#VALUE!</v>
      </c>
      <c r="C79" s="131" t="e">
        <f t="shared" si="167"/>
        <v>#VALUE!</v>
      </c>
      <c r="D79" s="130">
        <f t="shared" si="167"/>
        <v>1</v>
      </c>
      <c r="E79" s="179">
        <f t="shared" ref="E79" si="168">D78</f>
        <v>1</v>
      </c>
      <c r="F79" s="95"/>
      <c r="G79" s="181" t="s">
        <v>1</v>
      </c>
      <c r="H79" s="184" t="e">
        <f>INDEX('BASE FORMAÇÃO'!C:C,B78+1)</f>
        <v>#VALUE!</v>
      </c>
      <c r="I79" s="184"/>
      <c r="J79" s="185"/>
      <c r="K79" s="69"/>
      <c r="L79" s="176"/>
      <c r="M79" s="178"/>
      <c r="N79" s="73"/>
      <c r="O79" s="27" t="s">
        <v>13</v>
      </c>
      <c r="P79" s="125"/>
      <c r="Q79" s="125"/>
      <c r="R79" s="125"/>
      <c r="S79" s="125"/>
      <c r="T79" s="125"/>
      <c r="U79" s="125"/>
      <c r="V79" s="125"/>
      <c r="W79" s="125"/>
      <c r="X79" s="125"/>
      <c r="Y79" s="125"/>
      <c r="Z79" s="125"/>
      <c r="AA79" s="125"/>
      <c r="AB79" s="125"/>
      <c r="AC79" s="125"/>
      <c r="AD79" s="125"/>
      <c r="AE79" s="125"/>
      <c r="AF79" s="125"/>
      <c r="AG79" s="125"/>
      <c r="AH79" s="125"/>
      <c r="AI79" s="125"/>
      <c r="AJ79" s="126"/>
      <c r="AK79" s="126"/>
      <c r="AL79" s="126"/>
      <c r="AM79" s="126"/>
      <c r="AN79" s="126"/>
      <c r="AO79" s="126"/>
      <c r="AP79" s="126"/>
      <c r="AQ79" s="126"/>
      <c r="AR79" s="126"/>
      <c r="AS79" s="126"/>
      <c r="AT79" s="126"/>
      <c r="AU79" s="126"/>
      <c r="AV79" s="126"/>
      <c r="AW79" s="126"/>
      <c r="AX79" s="126"/>
      <c r="AY79" s="126"/>
      <c r="AZ79" s="126"/>
      <c r="BA79" s="126"/>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c r="DS79" s="119"/>
      <c r="DT79" s="119"/>
      <c r="DU79" s="119"/>
      <c r="DV79" s="119"/>
      <c r="DW79" s="119"/>
      <c r="DX79" s="119"/>
      <c r="DY79" s="119"/>
      <c r="DZ79" s="119"/>
      <c r="EA79" s="119"/>
      <c r="EB79" s="119"/>
      <c r="EC79" s="119"/>
      <c r="ED79" s="119"/>
      <c r="EE79" s="119"/>
      <c r="EF79" s="119"/>
      <c r="EG79" s="119"/>
      <c r="EH79" s="119"/>
      <c r="EI79" s="119"/>
      <c r="EJ79" s="119"/>
      <c r="EK79" s="119"/>
      <c r="EL79" s="119"/>
      <c r="EM79" s="119"/>
      <c r="EN79" s="119"/>
      <c r="EO79" s="119"/>
      <c r="EP79" s="119"/>
      <c r="EQ79" s="119"/>
      <c r="ER79" s="119"/>
      <c r="ES79" s="119"/>
      <c r="ET79" s="119"/>
      <c r="EU79" s="119"/>
      <c r="EV79" s="119"/>
      <c r="EW79" s="119"/>
      <c r="EX79" s="119"/>
      <c r="EY79" s="119"/>
      <c r="EZ79" s="119"/>
      <c r="FA79" s="119"/>
      <c r="FB79" s="119"/>
      <c r="FC79" s="119"/>
      <c r="FD79" s="119"/>
      <c r="FE79" s="119"/>
      <c r="FF79" s="119"/>
      <c r="FG79" s="119"/>
      <c r="FH79" s="119"/>
      <c r="FI79" s="119"/>
      <c r="FJ79" s="119"/>
      <c r="FK79" s="119"/>
    </row>
    <row r="80" spans="1:167" s="119" customFormat="1" x14ac:dyDescent="0.25">
      <c r="A80" s="77"/>
      <c r="B80" s="131" t="e">
        <f t="shared" ref="B80:D80" si="169">B79</f>
        <v>#VALUE!</v>
      </c>
      <c r="C80" s="131" t="e">
        <f t="shared" si="169"/>
        <v>#VALUE!</v>
      </c>
      <c r="D80" s="130">
        <f t="shared" si="169"/>
        <v>1</v>
      </c>
      <c r="E80" s="180"/>
      <c r="F80" s="96"/>
      <c r="G80" s="182"/>
      <c r="H80" s="186"/>
      <c r="I80" s="186"/>
      <c r="J80" s="187"/>
      <c r="K80" s="67"/>
      <c r="L80" s="133" t="s">
        <v>57</v>
      </c>
      <c r="M80" s="134" t="e">
        <f>INDEX('BASE FORMAÇÃO'!H:H,B82+1)</f>
        <v>#VALUE!</v>
      </c>
      <c r="N80" s="74"/>
      <c r="O80" s="27" t="s">
        <v>445</v>
      </c>
      <c r="P80" s="117"/>
      <c r="Q80" s="117"/>
      <c r="R80" s="117"/>
      <c r="S80" s="117"/>
      <c r="T80" s="117"/>
      <c r="U80" s="117"/>
      <c r="V80" s="117"/>
      <c r="W80" s="117"/>
      <c r="X80" s="117"/>
      <c r="Y80" s="117"/>
      <c r="Z80" s="117"/>
      <c r="AA80" s="121"/>
      <c r="AB80" s="121"/>
      <c r="AC80" s="121"/>
      <c r="AD80" s="121"/>
      <c r="AE80" s="121"/>
      <c r="AF80" s="121"/>
      <c r="AG80" s="121"/>
      <c r="AH80" s="121"/>
      <c r="AI80" s="121"/>
    </row>
    <row r="81" spans="1:35" s="119" customFormat="1" x14ac:dyDescent="0.25">
      <c r="A81" s="77"/>
      <c r="B81" s="131" t="e">
        <f t="shared" ref="B81:C81" si="170">B80</f>
        <v>#VALUE!</v>
      </c>
      <c r="C81" s="131" t="e">
        <f t="shared" si="170"/>
        <v>#VALUE!</v>
      </c>
      <c r="D81" s="130">
        <f t="shared" si="49"/>
        <v>1</v>
      </c>
      <c r="E81" s="41" t="s">
        <v>344</v>
      </c>
      <c r="F81" s="96"/>
      <c r="G81" s="183"/>
      <c r="H81" s="188"/>
      <c r="I81" s="188"/>
      <c r="J81" s="189"/>
      <c r="K81" s="67"/>
      <c r="L81" s="1" t="s">
        <v>2</v>
      </c>
      <c r="M81" s="6" t="e">
        <f>INDEX('BASE FORMAÇÃO'!D:D,B82+1)</f>
        <v>#VALUE!</v>
      </c>
      <c r="N81" s="74"/>
      <c r="O81" s="27" t="s">
        <v>446</v>
      </c>
      <c r="P81" s="118"/>
      <c r="Q81" s="118"/>
      <c r="R81" s="118"/>
      <c r="S81" s="118"/>
      <c r="T81" s="118"/>
      <c r="U81" s="121"/>
      <c r="V81" s="121"/>
      <c r="W81" s="121"/>
      <c r="X81" s="121"/>
      <c r="Y81" s="121"/>
      <c r="Z81" s="121"/>
      <c r="AA81" s="121"/>
      <c r="AB81" s="121"/>
      <c r="AC81" s="121"/>
      <c r="AD81" s="121"/>
      <c r="AE81" s="121"/>
      <c r="AF81" s="121"/>
      <c r="AG81" s="121"/>
      <c r="AH81" s="121"/>
      <c r="AI81" s="121"/>
    </row>
    <row r="82" spans="1:35" x14ac:dyDescent="0.25">
      <c r="B82" s="131" t="e">
        <f t="shared" ref="B82:C82" si="171">B80</f>
        <v>#VALUE!</v>
      </c>
      <c r="C82" s="131" t="e">
        <f t="shared" si="171"/>
        <v>#VALUE!</v>
      </c>
      <c r="D82" s="130">
        <f t="shared" si="49"/>
        <v>1</v>
      </c>
      <c r="E82" s="167" t="e">
        <f t="shared" ref="E82" si="172">C78</f>
        <v>#VALUE!</v>
      </c>
      <c r="F82" s="96"/>
      <c r="G82" s="169" t="s">
        <v>334</v>
      </c>
      <c r="H82" s="171"/>
      <c r="I82" s="172"/>
      <c r="J82" s="172"/>
      <c r="K82" s="70"/>
      <c r="L82" s="28" t="s">
        <v>333</v>
      </c>
      <c r="M82" s="136" t="str">
        <f t="shared" ref="M82" si="173">IFERROR(INDEX(I84:I96,MATCH(MAX(J84:J96),J84:J96,0)),"")</f>
        <v/>
      </c>
      <c r="N82" s="74"/>
      <c r="O82" s="27" t="s">
        <v>18</v>
      </c>
      <c r="P82" s="109" t="str">
        <f>IF(P78="","",
IF(OR(P80="Orçamento",P79="",MAX('Tabela de Apoio'!$A:$A)&lt;=P79),
P78,
(INDEX('Tabela de Apoio'!$B:$B,MATCH('MAPA DE PREÇOS'!$O$8,'Tabela de Apoio'!$A:$A,1))/INDEX('Tabela de Apoio'!$B:$B,MATCH('MAPA DE PREÇOS'!P79,'Tabela de Apoio'!$A:$A,1)-1))*P78))</f>
        <v/>
      </c>
      <c r="Q82" s="109" t="str">
        <f>IF(Q78="","",
IF(OR(Q80="Orçamento",Q79="",MAX('Tabela de Apoio'!$A:$A)&lt;=Q79),
Q78,
(INDEX('Tabela de Apoio'!$B:$B,MATCH('MAPA DE PREÇOS'!$O$8,'Tabela de Apoio'!$A:$A,1))/INDEX('Tabela de Apoio'!$B:$B,MATCH('MAPA DE PREÇOS'!Q79,'Tabela de Apoio'!$A:$A,1)-1))*Q78))</f>
        <v/>
      </c>
      <c r="R82" s="109" t="str">
        <f>IF(R78="","",
IF(OR(R80="Orçamento",R79="",MAX('Tabela de Apoio'!$A:$A)&lt;=R79),
R78,
(INDEX('Tabela de Apoio'!$B:$B,MATCH('MAPA DE PREÇOS'!$O$8,'Tabela de Apoio'!$A:$A,1))/INDEX('Tabela de Apoio'!$B:$B,MATCH('MAPA DE PREÇOS'!R79,'Tabela de Apoio'!$A:$A,1)-1))*R78))</f>
        <v/>
      </c>
      <c r="S82" s="109" t="str">
        <f>IF(S78="","",
IF(OR(S80="Orçamento",S79="",MAX('Tabela de Apoio'!$A:$A)&lt;=S79),
S78,
(INDEX('Tabela de Apoio'!$B:$B,MATCH('MAPA DE PREÇOS'!$O$8,'Tabela de Apoio'!$A:$A,1))/INDEX('Tabela de Apoio'!$B:$B,MATCH('MAPA DE PREÇOS'!S79,'Tabela de Apoio'!$A:$A,1)-1))*S78))</f>
        <v/>
      </c>
      <c r="T82" s="109" t="str">
        <f>IF(T78="","",
IF(OR(T80="Orçamento",T79="",MAX('Tabela de Apoio'!$A:$A)&lt;=T79),
T78,
(INDEX('Tabela de Apoio'!$B:$B,MATCH('MAPA DE PREÇOS'!$O$8,'Tabela de Apoio'!$A:$A,1))/INDEX('Tabela de Apoio'!$B:$B,MATCH('MAPA DE PREÇOS'!T79,'Tabela de Apoio'!$A:$A,1)-1))*T78))</f>
        <v/>
      </c>
      <c r="U82" s="109" t="str">
        <f>IF(U78="","",
IF(OR(U80="Orçamento",U79="",MAX('Tabela de Apoio'!$A:$A)&lt;=U79),
U78,
(INDEX('Tabela de Apoio'!$B:$B,MATCH('MAPA DE PREÇOS'!$O$8,'Tabela de Apoio'!$A:$A,1))/INDEX('Tabela de Apoio'!$B:$B,MATCH('MAPA DE PREÇOS'!U79,'Tabela de Apoio'!$A:$A,1)-1))*U78))</f>
        <v/>
      </c>
      <c r="V82" s="109" t="str">
        <f>IF(V78="","",
IF(OR(V80="Orçamento",V79="",MAX('Tabela de Apoio'!$A:$A)&lt;=V79),
V78,
(INDEX('Tabela de Apoio'!$B:$B,MATCH('MAPA DE PREÇOS'!$O$8,'Tabela de Apoio'!$A:$A,1))/INDEX('Tabela de Apoio'!$B:$B,MATCH('MAPA DE PREÇOS'!V79,'Tabela de Apoio'!$A:$A,1)-1))*V78))</f>
        <v/>
      </c>
      <c r="W82" s="109" t="str">
        <f>IF(W78="","",
IF(OR(W80="Orçamento",W79="",MAX('Tabela de Apoio'!$A:$A)&lt;=W79),
W78,
(INDEX('Tabela de Apoio'!$B:$B,MATCH('MAPA DE PREÇOS'!$O$8,'Tabela de Apoio'!$A:$A,1))/INDEX('Tabela de Apoio'!$B:$B,MATCH('MAPA DE PREÇOS'!W79,'Tabela de Apoio'!$A:$A,1)-1))*W78))</f>
        <v/>
      </c>
      <c r="X82" s="109" t="str">
        <f>IF(X78="","",
IF(OR(X80="Orçamento",X79="",MAX('Tabela de Apoio'!$A:$A)&lt;=X79),
X78,
(INDEX('Tabela de Apoio'!$B:$B,MATCH('MAPA DE PREÇOS'!$O$8,'Tabela de Apoio'!$A:$A,1))/INDEX('Tabela de Apoio'!$B:$B,MATCH('MAPA DE PREÇOS'!X79,'Tabela de Apoio'!$A:$A,1)-1))*X78))</f>
        <v/>
      </c>
      <c r="Y82" s="109" t="str">
        <f>IF(Y78="","",
IF(OR(Y80="Orçamento",Y79="",MAX('Tabela de Apoio'!$A:$A)&lt;=Y79),
Y78,
(INDEX('Tabela de Apoio'!$B:$B,MATCH('MAPA DE PREÇOS'!$O$8,'Tabela de Apoio'!$A:$A,1))/INDEX('Tabela de Apoio'!$B:$B,MATCH('MAPA DE PREÇOS'!Y79,'Tabela de Apoio'!$A:$A,1)-1))*Y78))</f>
        <v/>
      </c>
      <c r="Z82" s="109" t="str">
        <f>IF(Z78="","",
IF(OR(Z80="Orçamento",Z79="",MAX('Tabela de Apoio'!$A:$A)&lt;=Z79),
Z78,
(INDEX('Tabela de Apoio'!$B:$B,MATCH('MAPA DE PREÇOS'!$O$8,'Tabela de Apoio'!$A:$A,1))/INDEX('Tabela de Apoio'!$B:$B,MATCH('MAPA DE PREÇOS'!Z79,'Tabela de Apoio'!$A:$A,1)-1))*Z78))</f>
        <v/>
      </c>
      <c r="AA82" s="109" t="str">
        <f>IF(AA78="","",
IF(OR(AA80="Orçamento",AA79="",MAX('Tabela de Apoio'!$A:$A)&lt;=AA79),
AA78,
(INDEX('Tabela de Apoio'!$B:$B,MATCH('MAPA DE PREÇOS'!$O$8,'Tabela de Apoio'!$A:$A,1))/INDEX('Tabela de Apoio'!$B:$B,MATCH('MAPA DE PREÇOS'!AA79,'Tabela de Apoio'!$A:$A,1)-1))*AA78))</f>
        <v/>
      </c>
      <c r="AB82" s="109" t="str">
        <f>IF(AB78="","",
IF(OR(AB80="Orçamento",AB79="",MAX('Tabela de Apoio'!$A:$A)&lt;=AB79),
AB78,
(INDEX('Tabela de Apoio'!$B:$B,MATCH('MAPA DE PREÇOS'!$O$8,'Tabela de Apoio'!$A:$A,1))/INDEX('Tabela de Apoio'!$B:$B,MATCH('MAPA DE PREÇOS'!AB79,'Tabela de Apoio'!$A:$A,1)-1))*AB78))</f>
        <v/>
      </c>
      <c r="AC82" s="109" t="str">
        <f>IF(AC78="","",
IF(OR(AC80="Orçamento",AC79="",MAX('Tabela de Apoio'!$A:$A)&lt;=AC79),
AC78,
(INDEX('Tabela de Apoio'!$B:$B,MATCH('MAPA DE PREÇOS'!$O$8,'Tabela de Apoio'!$A:$A,1))/INDEX('Tabela de Apoio'!$B:$B,MATCH('MAPA DE PREÇOS'!AC79,'Tabela de Apoio'!$A:$A,1)-1))*AC78))</f>
        <v/>
      </c>
      <c r="AD82" s="109" t="str">
        <f>IF(AD78="","",
IF(OR(AD80="Orçamento",AD79="",MAX('Tabela de Apoio'!$A:$A)&lt;=AD79),
AD78,
(INDEX('Tabela de Apoio'!$B:$B,MATCH('MAPA DE PREÇOS'!$O$8,'Tabela de Apoio'!$A:$A,1))/INDEX('Tabela de Apoio'!$B:$B,MATCH('MAPA DE PREÇOS'!AD79,'Tabela de Apoio'!$A:$A,1)-1))*AD78))</f>
        <v/>
      </c>
      <c r="AE82" s="109" t="str">
        <f>IF(AE78="","",
IF(OR(AE80="Orçamento",AE79="",MAX('Tabela de Apoio'!$A:$A)&lt;=AE79),
AE78,
(INDEX('Tabela de Apoio'!$B:$B,MATCH('MAPA DE PREÇOS'!$O$8,'Tabela de Apoio'!$A:$A,1))/INDEX('Tabela de Apoio'!$B:$B,MATCH('MAPA DE PREÇOS'!AE79,'Tabela de Apoio'!$A:$A,1)-1))*AE78))</f>
        <v/>
      </c>
      <c r="AF82" s="109" t="str">
        <f>IF(AF78="","",
IF(OR(AF80="Orçamento",AF79="",MAX('Tabela de Apoio'!$A:$A)&lt;=AF79),
AF78,
(INDEX('Tabela de Apoio'!$B:$B,MATCH('MAPA DE PREÇOS'!$O$8,'Tabela de Apoio'!$A:$A,1))/INDEX('Tabela de Apoio'!$B:$B,MATCH('MAPA DE PREÇOS'!AF79,'Tabela de Apoio'!$A:$A,1)-1))*AF78))</f>
        <v/>
      </c>
      <c r="AG82" s="109" t="str">
        <f>IF(AG78="","",
IF(OR(AG80="Orçamento",AG79="",MAX('Tabela de Apoio'!$A:$A)&lt;=AG79),
AG78,
(INDEX('Tabela de Apoio'!$B:$B,MATCH('MAPA DE PREÇOS'!$O$8,'Tabela de Apoio'!$A:$A,1))/INDEX('Tabela de Apoio'!$B:$B,MATCH('MAPA DE PREÇOS'!AG79,'Tabela de Apoio'!$A:$A,1)-1))*AG78))</f>
        <v/>
      </c>
      <c r="AH82" s="109" t="str">
        <f>IF(AH78="","",
IF(OR(AH80="Orçamento",AH79="",MAX('Tabela de Apoio'!$A:$A)&lt;=AH79),
AH78,
(INDEX('Tabela de Apoio'!$B:$B,MATCH('MAPA DE PREÇOS'!$O$8,'Tabela de Apoio'!$A:$A,1))/INDEX('Tabela de Apoio'!$B:$B,MATCH('MAPA DE PREÇOS'!AH79,'Tabela de Apoio'!$A:$A,1)-1))*AH78))</f>
        <v/>
      </c>
      <c r="AI82" s="109" t="str">
        <f>IF(AI78="","",
IF(OR(AI80="Orçamento",AI79="",MAX('Tabela de Apoio'!$A:$A)&lt;=AI79),
AI78,
(INDEX('Tabela de Apoio'!$B:$B,MATCH('MAPA DE PREÇOS'!$O$8,'Tabela de Apoio'!$A:$A,1))/INDEX('Tabela de Apoio'!$B:$B,MATCH('MAPA DE PREÇOS'!AI79,'Tabela de Apoio'!$A:$A,1)-1))*AI78))</f>
        <v/>
      </c>
    </row>
    <row r="83" spans="1:35" hidden="1" x14ac:dyDescent="0.25">
      <c r="B83" s="131" t="e">
        <f t="shared" ref="B83" si="174">B82</f>
        <v>#VALUE!</v>
      </c>
      <c r="C83" s="131" t="e">
        <f t="shared" ref="C83" si="175">C82</f>
        <v>#VALUE!</v>
      </c>
      <c r="D83" s="130">
        <f t="shared" si="49"/>
        <v>1</v>
      </c>
      <c r="E83" s="168"/>
      <c r="F83" s="96"/>
      <c r="G83" s="170"/>
      <c r="H83"/>
      <c r="I83"/>
      <c r="J83"/>
      <c r="N83" s="74"/>
      <c r="O83" s="27" t="s">
        <v>439</v>
      </c>
      <c r="P83" s="110" t="str">
        <f>IF(IFERROR(VLOOKUP(P80,'Tabela de Apoio'!$D:$E,2,FALSE),1)=1,"",P84)</f>
        <v/>
      </c>
      <c r="Q83" s="110" t="str">
        <f>IF(IFERROR(VLOOKUP(Q80,'Tabela de Apoio'!$D:$E,2,FALSE),1)=1,"",Q84)</f>
        <v/>
      </c>
      <c r="R83" s="110" t="str">
        <f>IF(IFERROR(VLOOKUP(R80,'Tabela de Apoio'!$D:$E,2,FALSE),1)=1,"",R84)</f>
        <v/>
      </c>
      <c r="S83" s="110" t="str">
        <f>IF(IFERROR(VLOOKUP(S80,'Tabela de Apoio'!$D:$E,2,FALSE),1)=1,"",S84)</f>
        <v/>
      </c>
      <c r="T83" s="110" t="str">
        <f>IF(IFERROR(VLOOKUP(T80,'Tabela de Apoio'!$D:$E,2,FALSE),1)=1,"",T84)</f>
        <v/>
      </c>
      <c r="U83" s="110" t="str">
        <f>IF(IFERROR(VLOOKUP(U80,'Tabela de Apoio'!$D:$E,2,FALSE),1)=1,"",U84)</f>
        <v/>
      </c>
      <c r="V83" s="110" t="str">
        <f>IF(IFERROR(VLOOKUP(V80,'Tabela de Apoio'!$D:$E,2,FALSE),1)=1,"",V84)</f>
        <v/>
      </c>
      <c r="W83" s="110" t="str">
        <f>IF(IFERROR(VLOOKUP(W80,'Tabela de Apoio'!$D:$E,2,FALSE),1)=1,"",W84)</f>
        <v/>
      </c>
      <c r="X83" s="110" t="str">
        <f>IF(IFERROR(VLOOKUP(X80,'Tabela de Apoio'!$D:$E,2,FALSE),1)=1,"",X84)</f>
        <v/>
      </c>
      <c r="Y83" s="110" t="str">
        <f>IF(IFERROR(VLOOKUP(Y80,'Tabela de Apoio'!$D:$E,2,FALSE),1)=1,"",Y84)</f>
        <v/>
      </c>
      <c r="Z83" s="110" t="str">
        <f>IF(IFERROR(VLOOKUP(Z80,'Tabela de Apoio'!$D:$E,2,FALSE),1)=1,"",Z84)</f>
        <v/>
      </c>
      <c r="AA83" s="110" t="str">
        <f>IF(IFERROR(VLOOKUP(AA80,'Tabela de Apoio'!$D:$E,2,FALSE),1)=1,"",AA84)</f>
        <v/>
      </c>
      <c r="AB83" s="110" t="str">
        <f>IF(IFERROR(VLOOKUP(AB80,'Tabela de Apoio'!$D:$E,2,FALSE),1)=1,"",AB84)</f>
        <v/>
      </c>
      <c r="AC83" s="110" t="str">
        <f>IF(IFERROR(VLOOKUP(AC80,'Tabela de Apoio'!$D:$E,2,FALSE),1)=1,"",AC84)</f>
        <v/>
      </c>
      <c r="AD83" s="110" t="str">
        <f>IF(IFERROR(VLOOKUP(AD80,'Tabela de Apoio'!$D:$E,2,FALSE),1)=1,"",AD84)</f>
        <v/>
      </c>
      <c r="AE83" s="110" t="str">
        <f>IF(IFERROR(VLOOKUP(AE80,'Tabela de Apoio'!$D:$E,2,FALSE),1)=1,"",AE84)</f>
        <v/>
      </c>
      <c r="AF83" s="110" t="str">
        <f>IF(IFERROR(VLOOKUP(AF80,'Tabela de Apoio'!$D:$E,2,FALSE),1)=1,"",AF84)</f>
        <v/>
      </c>
      <c r="AG83" s="110" t="str">
        <f>IF(IFERROR(VLOOKUP(AG80,'Tabela de Apoio'!$D:$E,2,FALSE),1)=1,"",AG84)</f>
        <v/>
      </c>
      <c r="AH83" s="110" t="str">
        <f>IF(IFERROR(VLOOKUP(AH80,'Tabela de Apoio'!$D:$E,2,FALSE),1)=1,"",AH84)</f>
        <v/>
      </c>
      <c r="AI83" s="110" t="str">
        <f>IF(IFERROR(VLOOKUP(AI80,'Tabela de Apoio'!$D:$E,2,FALSE),1)=1,"",AI84)</f>
        <v/>
      </c>
    </row>
    <row r="84" spans="1:35" hidden="1" x14ac:dyDescent="0.25">
      <c r="B84" s="131" t="e">
        <f t="shared" ref="B84:C84" si="176">B83</f>
        <v>#VALUE!</v>
      </c>
      <c r="C84" s="131" t="e">
        <f t="shared" si="176"/>
        <v>#VALUE!</v>
      </c>
      <c r="D84" s="130">
        <f t="shared" si="49"/>
        <v>1</v>
      </c>
      <c r="E84" s="168"/>
      <c r="F84" s="96"/>
      <c r="G84" s="170"/>
      <c r="H84" s="137">
        <f t="shared" ref="H84" si="177">COUNT($P84:$XX84)</f>
        <v>0</v>
      </c>
      <c r="I84" s="135" t="e">
        <f t="shared" ref="I84" si="178">_xlfn.STDEV.P($P83:$XX84)/AVERAGE($P83:$XX84)</f>
        <v>#DIV/0!</v>
      </c>
      <c r="J84" s="7">
        <f>ROW()</f>
        <v>84</v>
      </c>
      <c r="K84" s="70"/>
      <c r="L84" s="29" t="s">
        <v>54</v>
      </c>
      <c r="M84" s="30" t="str">
        <f t="shared" ref="M84" si="179">IFERROR(
IF(AND(P80="Orçamento",COUNTA(P78:AI78)=COUNTIF(P80:XX80,"Orçamento")),MIN(M89,M86),
IF(M87&lt;&gt;"",M87,
IF(M88&lt;&gt;"",M88,
M86
))),"")</f>
        <v/>
      </c>
      <c r="N84" s="74"/>
      <c r="O84" s="27" t="s">
        <v>440</v>
      </c>
      <c r="P84" s="109" t="str">
        <f t="shared" ref="P84:AI84" si="180">IFERROR(IF(P82="",
            "",
            IF(COUNT($P82:$XX82)&lt;=4,
               P82,
               IF(OR(P82&gt;(QUARTILE($P82:$XX82,3)+(QUARTILE($P82:$XX82,3)-QUARTILE($P82:$XX82,1))),
                     P82&lt;(QUARTILE($P82:$XX82,1)-(QUARTILE($P82:$XX82,3)-QUARTILE($P82:$XX82,1)))
                  ),
               "DESCARTADO",P82)
             )
  ),P82)</f>
        <v/>
      </c>
      <c r="Q84" s="109" t="str">
        <f t="shared" si="180"/>
        <v/>
      </c>
      <c r="R84" s="109" t="str">
        <f t="shared" si="180"/>
        <v/>
      </c>
      <c r="S84" s="109" t="str">
        <f t="shared" si="180"/>
        <v/>
      </c>
      <c r="T84" s="109" t="str">
        <f t="shared" si="180"/>
        <v/>
      </c>
      <c r="U84" s="109" t="str">
        <f t="shared" si="180"/>
        <v/>
      </c>
      <c r="V84" s="109" t="str">
        <f t="shared" si="180"/>
        <v/>
      </c>
      <c r="W84" s="109" t="str">
        <f t="shared" si="180"/>
        <v/>
      </c>
      <c r="X84" s="109" t="str">
        <f t="shared" si="180"/>
        <v/>
      </c>
      <c r="Y84" s="109" t="str">
        <f t="shared" si="180"/>
        <v/>
      </c>
      <c r="Z84" s="109" t="str">
        <f t="shared" si="180"/>
        <v/>
      </c>
      <c r="AA84" s="109" t="str">
        <f t="shared" si="180"/>
        <v/>
      </c>
      <c r="AB84" s="109" t="str">
        <f t="shared" si="180"/>
        <v/>
      </c>
      <c r="AC84" s="109" t="str">
        <f t="shared" si="180"/>
        <v/>
      </c>
      <c r="AD84" s="109" t="str">
        <f t="shared" si="180"/>
        <v/>
      </c>
      <c r="AE84" s="109" t="str">
        <f t="shared" si="180"/>
        <v/>
      </c>
      <c r="AF84" s="109" t="str">
        <f t="shared" si="180"/>
        <v/>
      </c>
      <c r="AG84" s="109" t="str">
        <f t="shared" si="180"/>
        <v/>
      </c>
      <c r="AH84" s="109" t="str">
        <f t="shared" si="180"/>
        <v/>
      </c>
      <c r="AI84" s="109" t="str">
        <f t="shared" si="180"/>
        <v/>
      </c>
    </row>
    <row r="85" spans="1:35" hidden="1" x14ac:dyDescent="0.25">
      <c r="B85" s="131" t="e">
        <f t="shared" ref="B85" si="181">B84</f>
        <v>#VALUE!</v>
      </c>
      <c r="C85" s="131" t="e">
        <f t="shared" ref="C85" si="182">C84</f>
        <v>#VALUE!</v>
      </c>
      <c r="D85" s="130">
        <f t="shared" si="49"/>
        <v>1</v>
      </c>
      <c r="E85" s="168"/>
      <c r="F85" s="96"/>
      <c r="G85" s="170"/>
      <c r="H85"/>
      <c r="I85"/>
      <c r="J85"/>
      <c r="K85" s="69"/>
      <c r="L85" s="29" t="s">
        <v>423</v>
      </c>
      <c r="M85" s="30" t="e">
        <f t="shared" ref="M85" si="183">AVERAGE($P84:$XX84)</f>
        <v>#DIV/0!</v>
      </c>
      <c r="N85" s="74"/>
      <c r="O85" s="27" t="str">
        <f t="shared" ref="O85" si="184">"1 POND"</f>
        <v>1 POND</v>
      </c>
      <c r="P85" s="110" t="str">
        <f>IF(IFERROR(VLOOKUP(P80,'Tabela de Apoio'!$D:$E,2,FALSE),1)=1,"",P86)</f>
        <v/>
      </c>
      <c r="Q85" s="110" t="str">
        <f>IF(IFERROR(VLOOKUP(Q80,'Tabela de Apoio'!$D:$E,2,FALSE),1)=1,"",Q86)</f>
        <v/>
      </c>
      <c r="R85" s="110" t="str">
        <f>IF(IFERROR(VLOOKUP(R80,'Tabela de Apoio'!$D:$E,2,FALSE),1)=1,"",R86)</f>
        <v/>
      </c>
      <c r="S85" s="110" t="str">
        <f>IF(IFERROR(VLOOKUP(S80,'Tabela de Apoio'!$D:$E,2,FALSE),1)=1,"",S86)</f>
        <v/>
      </c>
      <c r="T85" s="110" t="str">
        <f>IF(IFERROR(VLOOKUP(T80,'Tabela de Apoio'!$D:$E,2,FALSE),1)=1,"",T86)</f>
        <v/>
      </c>
      <c r="U85" s="110" t="str">
        <f>IF(IFERROR(VLOOKUP(U80,'Tabela de Apoio'!$D:$E,2,FALSE),1)=1,"",U86)</f>
        <v/>
      </c>
      <c r="V85" s="110" t="str">
        <f>IF(IFERROR(VLOOKUP(V80,'Tabela de Apoio'!$D:$E,2,FALSE),1)=1,"",V86)</f>
        <v/>
      </c>
      <c r="W85" s="110" t="str">
        <f>IF(IFERROR(VLOOKUP(W80,'Tabela de Apoio'!$D:$E,2,FALSE),1)=1,"",W86)</f>
        <v/>
      </c>
      <c r="X85" s="110" t="str">
        <f>IF(IFERROR(VLOOKUP(X80,'Tabela de Apoio'!$D:$E,2,FALSE),1)=1,"",X86)</f>
        <v/>
      </c>
      <c r="Y85" s="110" t="str">
        <f>IF(IFERROR(VLOOKUP(Y80,'Tabela de Apoio'!$D:$E,2,FALSE),1)=1,"",Y86)</f>
        <v/>
      </c>
      <c r="Z85" s="110" t="str">
        <f>IF(IFERROR(VLOOKUP(Z80,'Tabela de Apoio'!$D:$E,2,FALSE),1)=1,"",Z86)</f>
        <v/>
      </c>
      <c r="AA85" s="110" t="str">
        <f>IF(IFERROR(VLOOKUP(AA80,'Tabela de Apoio'!$D:$E,2,FALSE),1)=1,"",AA86)</f>
        <v/>
      </c>
      <c r="AB85" s="110" t="str">
        <f>IF(IFERROR(VLOOKUP(AB80,'Tabela de Apoio'!$D:$E,2,FALSE),1)=1,"",AB86)</f>
        <v/>
      </c>
      <c r="AC85" s="110" t="str">
        <f>IF(IFERROR(VLOOKUP(AC80,'Tabela de Apoio'!$D:$E,2,FALSE),1)=1,"",AC86)</f>
        <v/>
      </c>
      <c r="AD85" s="110" t="str">
        <f>IF(IFERROR(VLOOKUP(AD80,'Tabela de Apoio'!$D:$E,2,FALSE),1)=1,"",AD86)</f>
        <v/>
      </c>
      <c r="AE85" s="110" t="str">
        <f>IF(IFERROR(VLOOKUP(AE80,'Tabela de Apoio'!$D:$E,2,FALSE),1)=1,"",AE86)</f>
        <v/>
      </c>
      <c r="AF85" s="110" t="str">
        <f>IF(IFERROR(VLOOKUP(AF80,'Tabela de Apoio'!$D:$E,2,FALSE),1)=1,"",AF86)</f>
        <v/>
      </c>
      <c r="AG85" s="110" t="str">
        <f>IF(IFERROR(VLOOKUP(AG80,'Tabela de Apoio'!$D:$E,2,FALSE),1)=1,"",AG86)</f>
        <v/>
      </c>
      <c r="AH85" s="110" t="str">
        <f>IF(IFERROR(VLOOKUP(AH80,'Tabela de Apoio'!$D:$E,2,FALSE),1)=1,"",AH86)</f>
        <v/>
      </c>
      <c r="AI85" s="110" t="str">
        <f>IF(IFERROR(VLOOKUP(AI80,'Tabela de Apoio'!$D:$E,2,FALSE),1)=1,"",AI86)</f>
        <v/>
      </c>
    </row>
    <row r="86" spans="1:35" hidden="1" x14ac:dyDescent="0.25">
      <c r="B86" s="131" t="e">
        <f t="shared" si="48"/>
        <v>#VALUE!</v>
      </c>
      <c r="C86" s="131" t="e">
        <f t="shared" si="49"/>
        <v>#VALUE!</v>
      </c>
      <c r="D86" s="130">
        <f t="shared" si="49"/>
        <v>1</v>
      </c>
      <c r="E86" s="168"/>
      <c r="F86" s="96"/>
      <c r="G86" s="170"/>
      <c r="H86" s="137">
        <f t="shared" ref="H86" si="185">COUNT($P86:$XX86)</f>
        <v>0</v>
      </c>
      <c r="I86" s="135" t="e">
        <f t="shared" ref="I86" si="186">_xlfn.STDEV.P($P85:$XX86)/AVERAGE($P85:$XX86)</f>
        <v>#DIV/0!</v>
      </c>
      <c r="J86" s="7">
        <f t="shared" ref="J86" si="187">IF(AND(H86&gt;2,
OR(L78="MÉDIA SANEADA",L78="MEDIANA SANEADA",
AND(L78="PREÇO REFERÊNCIA",NOT(AND(P80="Orçamento",COUNTA(P78:XX78)=COUNTIF(P80:XX80,"Orçamento")))))),
ROW(),0)</f>
        <v>0</v>
      </c>
      <c r="K86" s="69"/>
      <c r="L86" s="29" t="s">
        <v>424</v>
      </c>
      <c r="M86" s="30" t="e">
        <f t="shared" ref="M86" si="188">MEDIAN($P84:$XX84)</f>
        <v>#NUM!</v>
      </c>
      <c r="N86" s="74"/>
      <c r="O86" s="27" t="str">
        <f t="shared" ref="O86" si="189">"1 RODADA"</f>
        <v>1 RODADA</v>
      </c>
      <c r="P86" s="110" t="str">
        <f t="shared" ref="P86:AI86" si="190">IF(P84="","",IF((_xlfn.STDEV.P($P83:$XX84)/AVERAGE($P83:$XX84))&lt;=25%,P84,IF(OR(P84&gt;(AVERAGE($P83:$XX84)+_xlfn.STDEV.P($P83:$XX84)),P84&lt;(AVERAGE($P83:$XX84)-_xlfn.STDEV.P($P83:$XX84))),"DESCARTADO",P84)))</f>
        <v/>
      </c>
      <c r="Q86" s="110" t="str">
        <f t="shared" si="190"/>
        <v/>
      </c>
      <c r="R86" s="110" t="str">
        <f t="shared" si="190"/>
        <v/>
      </c>
      <c r="S86" s="110" t="str">
        <f t="shared" si="190"/>
        <v/>
      </c>
      <c r="T86" s="110" t="str">
        <f t="shared" si="190"/>
        <v/>
      </c>
      <c r="U86" s="110" t="str">
        <f t="shared" si="190"/>
        <v/>
      </c>
      <c r="V86" s="110" t="str">
        <f t="shared" si="190"/>
        <v/>
      </c>
      <c r="W86" s="110" t="str">
        <f t="shared" si="190"/>
        <v/>
      </c>
      <c r="X86" s="110" t="str">
        <f t="shared" si="190"/>
        <v/>
      </c>
      <c r="Y86" s="110" t="str">
        <f t="shared" si="190"/>
        <v/>
      </c>
      <c r="Z86" s="110" t="str">
        <f t="shared" si="190"/>
        <v/>
      </c>
      <c r="AA86" s="110" t="str">
        <f t="shared" si="190"/>
        <v/>
      </c>
      <c r="AB86" s="110" t="str">
        <f t="shared" si="190"/>
        <v/>
      </c>
      <c r="AC86" s="110" t="str">
        <f t="shared" si="190"/>
        <v/>
      </c>
      <c r="AD86" s="110" t="str">
        <f t="shared" si="190"/>
        <v/>
      </c>
      <c r="AE86" s="110" t="str">
        <f t="shared" si="190"/>
        <v/>
      </c>
      <c r="AF86" s="110" t="str">
        <f t="shared" si="190"/>
        <v/>
      </c>
      <c r="AG86" s="110" t="str">
        <f t="shared" si="190"/>
        <v/>
      </c>
      <c r="AH86" s="110" t="str">
        <f t="shared" si="190"/>
        <v/>
      </c>
      <c r="AI86" s="110" t="str">
        <f t="shared" si="190"/>
        <v/>
      </c>
    </row>
    <row r="87" spans="1:35" hidden="1" x14ac:dyDescent="0.25">
      <c r="B87" s="131" t="e">
        <f t="shared" si="48"/>
        <v>#VALUE!</v>
      </c>
      <c r="C87" s="131" t="e">
        <f t="shared" si="49"/>
        <v>#VALUE!</v>
      </c>
      <c r="D87" s="130">
        <f t="shared" si="49"/>
        <v>1</v>
      </c>
      <c r="E87" s="168"/>
      <c r="F87" s="96"/>
      <c r="G87" s="170"/>
      <c r="H87"/>
      <c r="I87"/>
      <c r="J87"/>
      <c r="L87" s="29" t="s">
        <v>50</v>
      </c>
      <c r="M87" s="30" t="str">
        <f t="shared" ref="M87" si="191">IFERROR(
IF(AND(H86&gt;2,I86&lt;=25%),AVERAGE(P85:XX86),
IF(AND(H88&gt;2,I88&lt;=25%),AVERAGE(P87:XX88),
IF(AND(H90&gt;2,I90&lt;=25%),AVERAGE(P89:XX90),
IF(AND(H92&gt;2,I92&lt;=25%),AVERAGE(P91:XX92),
IF(AND(H94&gt;2,I94&lt;=25%),AVERAGE(P93:XX94),
IF(AND(H96&gt;2,I96&lt;=25%),AVERAGE(P95:XX96),
IF(I84&lt;=25%,AVERAGE(P83:XX84),""))))))),"")</f>
        <v/>
      </c>
      <c r="N87" s="74"/>
      <c r="O87" s="27" t="str">
        <f t="shared" ref="O87" si="192">"2 POND"</f>
        <v>2 POND</v>
      </c>
      <c r="P87" s="110" t="str">
        <f>IF(IFERROR(VLOOKUP(P80,'Tabela de Apoio'!$D:$E,2,FALSE),1)=1,"",P88)</f>
        <v/>
      </c>
      <c r="Q87" s="110" t="str">
        <f>IF(IFERROR(VLOOKUP(Q80,'Tabela de Apoio'!$D:$E,2,FALSE),1)=1,"",Q88)</f>
        <v/>
      </c>
      <c r="R87" s="110" t="str">
        <f>IF(IFERROR(VLOOKUP(R80,'Tabela de Apoio'!$D:$E,2,FALSE),1)=1,"",R88)</f>
        <v/>
      </c>
      <c r="S87" s="110" t="str">
        <f>IF(IFERROR(VLOOKUP(S80,'Tabela de Apoio'!$D:$E,2,FALSE),1)=1,"",S88)</f>
        <v/>
      </c>
      <c r="T87" s="110" t="str">
        <f>IF(IFERROR(VLOOKUP(T80,'Tabela de Apoio'!$D:$E,2,FALSE),1)=1,"",T88)</f>
        <v/>
      </c>
      <c r="U87" s="110" t="str">
        <f>IF(IFERROR(VLOOKUP(U80,'Tabela de Apoio'!$D:$E,2,FALSE),1)=1,"",U88)</f>
        <v/>
      </c>
      <c r="V87" s="110" t="str">
        <f>IF(IFERROR(VLOOKUP(V80,'Tabela de Apoio'!$D:$E,2,FALSE),1)=1,"",V88)</f>
        <v/>
      </c>
      <c r="W87" s="110" t="str">
        <f>IF(IFERROR(VLOOKUP(W80,'Tabela de Apoio'!$D:$E,2,FALSE),1)=1,"",W88)</f>
        <v/>
      </c>
      <c r="X87" s="110" t="str">
        <f>IF(IFERROR(VLOOKUP(X80,'Tabela de Apoio'!$D:$E,2,FALSE),1)=1,"",X88)</f>
        <v/>
      </c>
      <c r="Y87" s="110" t="str">
        <f>IF(IFERROR(VLOOKUP(Y80,'Tabela de Apoio'!$D:$E,2,FALSE),1)=1,"",Y88)</f>
        <v/>
      </c>
      <c r="Z87" s="110" t="str">
        <f>IF(IFERROR(VLOOKUP(Z80,'Tabela de Apoio'!$D:$E,2,FALSE),1)=1,"",Z88)</f>
        <v/>
      </c>
      <c r="AA87" s="110" t="str">
        <f>IF(IFERROR(VLOOKUP(AA80,'Tabela de Apoio'!$D:$E,2,FALSE),1)=1,"",AA88)</f>
        <v/>
      </c>
      <c r="AB87" s="110" t="str">
        <f>IF(IFERROR(VLOOKUP(AB80,'Tabela de Apoio'!$D:$E,2,FALSE),1)=1,"",AB88)</f>
        <v/>
      </c>
      <c r="AC87" s="110" t="str">
        <f>IF(IFERROR(VLOOKUP(AC80,'Tabela de Apoio'!$D:$E,2,FALSE),1)=1,"",AC88)</f>
        <v/>
      </c>
      <c r="AD87" s="110" t="str">
        <f>IF(IFERROR(VLOOKUP(AD80,'Tabela de Apoio'!$D:$E,2,FALSE),1)=1,"",AD88)</f>
        <v/>
      </c>
      <c r="AE87" s="110" t="str">
        <f>IF(IFERROR(VLOOKUP(AE80,'Tabela de Apoio'!$D:$E,2,FALSE),1)=1,"",AE88)</f>
        <v/>
      </c>
      <c r="AF87" s="110" t="str">
        <f>IF(IFERROR(VLOOKUP(AF80,'Tabela de Apoio'!$D:$E,2,FALSE),1)=1,"",AF88)</f>
        <v/>
      </c>
      <c r="AG87" s="110" t="str">
        <f>IF(IFERROR(VLOOKUP(AG80,'Tabela de Apoio'!$D:$E,2,FALSE),1)=1,"",AG88)</f>
        <v/>
      </c>
      <c r="AH87" s="110" t="str">
        <f>IF(IFERROR(VLOOKUP(AH80,'Tabela de Apoio'!$D:$E,2,FALSE),1)=1,"",AH88)</f>
        <v/>
      </c>
      <c r="AI87" s="110" t="str">
        <f>IF(IFERROR(VLOOKUP(AI80,'Tabela de Apoio'!$D:$E,2,FALSE),1)=1,"",AI88)</f>
        <v/>
      </c>
    </row>
    <row r="88" spans="1:35" hidden="1" x14ac:dyDescent="0.25">
      <c r="B88" s="131" t="e">
        <f t="shared" si="48"/>
        <v>#VALUE!</v>
      </c>
      <c r="C88" s="131" t="e">
        <f t="shared" si="49"/>
        <v>#VALUE!</v>
      </c>
      <c r="D88" s="130">
        <f t="shared" si="49"/>
        <v>1</v>
      </c>
      <c r="E88" s="168"/>
      <c r="F88" s="96"/>
      <c r="G88" s="170"/>
      <c r="H88" s="137">
        <f t="shared" ref="H88" si="193">COUNT($P88:$XX88)</f>
        <v>0</v>
      </c>
      <c r="I88" s="135" t="e">
        <f t="shared" ref="I88" si="194">_xlfn.STDEV.P($P87:$XX88)/AVERAGE($P87:$XX88)</f>
        <v>#DIV/0!</v>
      </c>
      <c r="J88" s="7">
        <f t="shared" ref="J88" si="195">IF(AND(H88&gt;2,
OR(L78="MÉDIA SANEADA",L78="MEDIANA SANEADA",
AND(L78="PREÇO REFERÊNCIA",NOT(AND(P80="Orçamento",COUNTA(P78:XX78)=COUNTIF(P80:XX80,"Orçamento")))))),
ROW(),0)</f>
        <v>0</v>
      </c>
      <c r="K88" s="69"/>
      <c r="L88" s="29" t="s">
        <v>425</v>
      </c>
      <c r="M88" s="30" t="e">
        <f t="shared" ref="M88" si="196" xml:space="preserve">
IF(H86&gt;2,MEDIAN(P85:XX86),
IF(H88&gt;2,MEDIAN(P87:XX88),
IF(H90&gt;2,MEDIAN(P89:XX90),
IF(H92&gt;2,MEDIAN(P91:XX92),
IF(H94&gt;2,MEDIAN(P93:XX94),
IF(H96&gt;2,MEDIAN(P95:XX96),
MEDIAN(P83:XX84)))))))</f>
        <v>#NUM!</v>
      </c>
      <c r="N88" s="74"/>
      <c r="O88" s="27" t="str">
        <f t="shared" ref="O88" si="197">"2 RODADA"</f>
        <v>2 RODADA</v>
      </c>
      <c r="P88" s="110" t="str">
        <f t="shared" ref="P88:AI88" si="198">IF(P86="","",IF((_xlfn.STDEV.P($P85:$XX86)/AVERAGE($P85:$XX86))&lt;=25%,P86,IF(OR(P86&gt;(AVERAGE($P85:$XX86)+_xlfn.STDEV.P($P85:$XX86)),P86&lt;(AVERAGE($P85:$XX86)-_xlfn.STDEV.P($P85:$XX86))),"DESCARTADO",P86)))</f>
        <v/>
      </c>
      <c r="Q88" s="110" t="str">
        <f t="shared" si="198"/>
        <v/>
      </c>
      <c r="R88" s="110" t="str">
        <f t="shared" si="198"/>
        <v/>
      </c>
      <c r="S88" s="110" t="str">
        <f t="shared" si="198"/>
        <v/>
      </c>
      <c r="T88" s="110" t="str">
        <f t="shared" si="198"/>
        <v/>
      </c>
      <c r="U88" s="110" t="str">
        <f t="shared" si="198"/>
        <v/>
      </c>
      <c r="V88" s="110" t="str">
        <f t="shared" si="198"/>
        <v/>
      </c>
      <c r="W88" s="110" t="str">
        <f t="shared" si="198"/>
        <v/>
      </c>
      <c r="X88" s="110" t="str">
        <f t="shared" si="198"/>
        <v/>
      </c>
      <c r="Y88" s="110" t="str">
        <f t="shared" si="198"/>
        <v/>
      </c>
      <c r="Z88" s="110" t="str">
        <f t="shared" si="198"/>
        <v/>
      </c>
      <c r="AA88" s="110" t="str">
        <f t="shared" si="198"/>
        <v/>
      </c>
      <c r="AB88" s="110" t="str">
        <f t="shared" si="198"/>
        <v/>
      </c>
      <c r="AC88" s="110" t="str">
        <f t="shared" si="198"/>
        <v/>
      </c>
      <c r="AD88" s="110" t="str">
        <f t="shared" si="198"/>
        <v/>
      </c>
      <c r="AE88" s="110" t="str">
        <f t="shared" si="198"/>
        <v/>
      </c>
      <c r="AF88" s="110" t="str">
        <f t="shared" si="198"/>
        <v/>
      </c>
      <c r="AG88" s="110" t="str">
        <f t="shared" si="198"/>
        <v/>
      </c>
      <c r="AH88" s="110" t="str">
        <f t="shared" si="198"/>
        <v/>
      </c>
      <c r="AI88" s="110" t="str">
        <f t="shared" si="198"/>
        <v/>
      </c>
    </row>
    <row r="89" spans="1:35" hidden="1" x14ac:dyDescent="0.25">
      <c r="B89" s="131" t="e">
        <f t="shared" si="48"/>
        <v>#VALUE!</v>
      </c>
      <c r="C89" s="131" t="e">
        <f t="shared" si="49"/>
        <v>#VALUE!</v>
      </c>
      <c r="D89" s="130">
        <f t="shared" si="49"/>
        <v>1</v>
      </c>
      <c r="E89" s="168"/>
      <c r="F89" s="96"/>
      <c r="G89" s="170"/>
      <c r="H89"/>
      <c r="I89"/>
      <c r="J89"/>
      <c r="K89" s="69"/>
      <c r="L89" s="29" t="s">
        <v>422</v>
      </c>
      <c r="M89" s="30" t="e">
        <f t="shared" ref="M89" si="199">HARMEAN($P83:$XX84)</f>
        <v>#N/A</v>
      </c>
      <c r="N89" s="74"/>
      <c r="O89" s="27" t="str">
        <f t="shared" ref="O89" si="200">"3 POND"</f>
        <v>3 POND</v>
      </c>
      <c r="P89" s="110" t="str">
        <f>IF(IFERROR(VLOOKUP(P80,'Tabela de Apoio'!$D:$E,2,FALSE),1)=1,"",P90)</f>
        <v/>
      </c>
      <c r="Q89" s="110" t="str">
        <f>IF(IFERROR(VLOOKUP(Q80,'Tabela de Apoio'!$D:$E,2,FALSE),1)=1,"",Q90)</f>
        <v/>
      </c>
      <c r="R89" s="110" t="str">
        <f>IF(IFERROR(VLOOKUP(R80,'Tabela de Apoio'!$D:$E,2,FALSE),1)=1,"",R90)</f>
        <v/>
      </c>
      <c r="S89" s="110" t="str">
        <f>IF(IFERROR(VLOOKUP(S80,'Tabela de Apoio'!$D:$E,2,FALSE),1)=1,"",S90)</f>
        <v/>
      </c>
      <c r="T89" s="110" t="str">
        <f>IF(IFERROR(VLOOKUP(T80,'Tabela de Apoio'!$D:$E,2,FALSE),1)=1,"",T90)</f>
        <v/>
      </c>
      <c r="U89" s="110" t="str">
        <f>IF(IFERROR(VLOOKUP(U80,'Tabela de Apoio'!$D:$E,2,FALSE),1)=1,"",U90)</f>
        <v/>
      </c>
      <c r="V89" s="110" t="str">
        <f>IF(IFERROR(VLOOKUP(V80,'Tabela de Apoio'!$D:$E,2,FALSE),1)=1,"",V90)</f>
        <v/>
      </c>
      <c r="W89" s="110" t="str">
        <f>IF(IFERROR(VLOOKUP(W80,'Tabela de Apoio'!$D:$E,2,FALSE),1)=1,"",W90)</f>
        <v/>
      </c>
      <c r="X89" s="110" t="str">
        <f>IF(IFERROR(VLOOKUP(X80,'Tabela de Apoio'!$D:$E,2,FALSE),1)=1,"",X90)</f>
        <v/>
      </c>
      <c r="Y89" s="110" t="str">
        <f>IF(IFERROR(VLOOKUP(Y80,'Tabela de Apoio'!$D:$E,2,FALSE),1)=1,"",Y90)</f>
        <v/>
      </c>
      <c r="Z89" s="110" t="str">
        <f>IF(IFERROR(VLOOKUP(Z80,'Tabela de Apoio'!$D:$E,2,FALSE),1)=1,"",Z90)</f>
        <v/>
      </c>
      <c r="AA89" s="110" t="str">
        <f>IF(IFERROR(VLOOKUP(AA80,'Tabela de Apoio'!$D:$E,2,FALSE),1)=1,"",AA90)</f>
        <v/>
      </c>
      <c r="AB89" s="110" t="str">
        <f>IF(IFERROR(VLOOKUP(AB80,'Tabela de Apoio'!$D:$E,2,FALSE),1)=1,"",AB90)</f>
        <v/>
      </c>
      <c r="AC89" s="110" t="str">
        <f>IF(IFERROR(VLOOKUP(AC80,'Tabela de Apoio'!$D:$E,2,FALSE),1)=1,"",AC90)</f>
        <v/>
      </c>
      <c r="AD89" s="110" t="str">
        <f>IF(IFERROR(VLOOKUP(AD80,'Tabela de Apoio'!$D:$E,2,FALSE),1)=1,"",AD90)</f>
        <v/>
      </c>
      <c r="AE89" s="110" t="str">
        <f>IF(IFERROR(VLOOKUP(AE80,'Tabela de Apoio'!$D:$E,2,FALSE),1)=1,"",AE90)</f>
        <v/>
      </c>
      <c r="AF89" s="110" t="str">
        <f>IF(IFERROR(VLOOKUP(AF80,'Tabela de Apoio'!$D:$E,2,FALSE),1)=1,"",AF90)</f>
        <v/>
      </c>
      <c r="AG89" s="110" t="str">
        <f>IF(IFERROR(VLOOKUP(AG80,'Tabela de Apoio'!$D:$E,2,FALSE),1)=1,"",AG90)</f>
        <v/>
      </c>
      <c r="AH89" s="110" t="str">
        <f>IF(IFERROR(VLOOKUP(AH80,'Tabela de Apoio'!$D:$E,2,FALSE),1)=1,"",AH90)</f>
        <v/>
      </c>
      <c r="AI89" s="110" t="str">
        <f>IF(IFERROR(VLOOKUP(AI80,'Tabela de Apoio'!$D:$E,2,FALSE),1)=1,"",AI90)</f>
        <v/>
      </c>
    </row>
    <row r="90" spans="1:35" hidden="1" x14ac:dyDescent="0.25">
      <c r="B90" s="131" t="e">
        <f t="shared" si="48"/>
        <v>#VALUE!</v>
      </c>
      <c r="C90" s="131" t="e">
        <f t="shared" si="49"/>
        <v>#VALUE!</v>
      </c>
      <c r="D90" s="130">
        <f t="shared" si="49"/>
        <v>1</v>
      </c>
      <c r="E90" s="168"/>
      <c r="F90" s="96"/>
      <c r="G90" s="170"/>
      <c r="H90" s="137">
        <f t="shared" ref="H90" si="201">COUNT($P90:$XX90)</f>
        <v>0</v>
      </c>
      <c r="I90" s="135" t="e">
        <f t="shared" ref="I90" si="202">_xlfn.STDEV.P($P89:$XX90)/AVERAGE($P89:$XX90)</f>
        <v>#DIV/0!</v>
      </c>
      <c r="J90" s="7">
        <f t="shared" ref="J90" si="203">IF(AND(H90&gt;2,
OR(L78="MÉDIA SANEADA",L78="MEDIANA SANEADA",
AND(L78="PREÇO REFERÊNCIA",NOT(AND(P80="Orçamento",COUNTA(P78:XX78)=COUNTIF(P80:XX80,"Orçamento")))))),
ROW(),0)</f>
        <v>0</v>
      </c>
      <c r="K90" s="69"/>
      <c r="L90" s="29" t="s">
        <v>53</v>
      </c>
      <c r="M90" s="30" t="str">
        <f t="shared" ref="M90" si="204">IFERROR(_xlfn.QUARTILE.EXC($P84:$XX84,1),"")</f>
        <v/>
      </c>
      <c r="N90" s="74"/>
      <c r="O90" s="27" t="str">
        <f t="shared" ref="O90" si="205">"3 RODADA"</f>
        <v>3 RODADA</v>
      </c>
      <c r="P90" s="110" t="str">
        <f t="shared" ref="P90:AI90" si="206">IF(P88="","",IF((_xlfn.STDEV.P($P87:$XX88)/AVERAGE($P87:$XX88))&lt;=25%,P88,IF(OR(P88&gt;(AVERAGE($P87:$XX88)+_xlfn.STDEV.P($P87:$XX88)),P88&lt;(AVERAGE($P87:$XX88)-_xlfn.STDEV.P($P87:$XX88))),"DESCARTADO",P88)))</f>
        <v/>
      </c>
      <c r="Q90" s="110" t="str">
        <f t="shared" si="206"/>
        <v/>
      </c>
      <c r="R90" s="110" t="str">
        <f t="shared" si="206"/>
        <v/>
      </c>
      <c r="S90" s="110" t="str">
        <f t="shared" si="206"/>
        <v/>
      </c>
      <c r="T90" s="110" t="str">
        <f t="shared" si="206"/>
        <v/>
      </c>
      <c r="U90" s="110" t="str">
        <f t="shared" si="206"/>
        <v/>
      </c>
      <c r="V90" s="110" t="str">
        <f t="shared" si="206"/>
        <v/>
      </c>
      <c r="W90" s="110" t="str">
        <f t="shared" si="206"/>
        <v/>
      </c>
      <c r="X90" s="110" t="str">
        <f t="shared" si="206"/>
        <v/>
      </c>
      <c r="Y90" s="110" t="str">
        <f t="shared" si="206"/>
        <v/>
      </c>
      <c r="Z90" s="110" t="str">
        <f t="shared" si="206"/>
        <v/>
      </c>
      <c r="AA90" s="110" t="str">
        <f t="shared" si="206"/>
        <v/>
      </c>
      <c r="AB90" s="110" t="str">
        <f t="shared" si="206"/>
        <v/>
      </c>
      <c r="AC90" s="110" t="str">
        <f t="shared" si="206"/>
        <v/>
      </c>
      <c r="AD90" s="110" t="str">
        <f t="shared" si="206"/>
        <v/>
      </c>
      <c r="AE90" s="110" t="str">
        <f t="shared" si="206"/>
        <v/>
      </c>
      <c r="AF90" s="110" t="str">
        <f t="shared" si="206"/>
        <v/>
      </c>
      <c r="AG90" s="110" t="str">
        <f t="shared" si="206"/>
        <v/>
      </c>
      <c r="AH90" s="110" t="str">
        <f t="shared" si="206"/>
        <v/>
      </c>
      <c r="AI90" s="110" t="str">
        <f t="shared" si="206"/>
        <v/>
      </c>
    </row>
    <row r="91" spans="1:35" hidden="1" x14ac:dyDescent="0.25">
      <c r="B91" s="131" t="e">
        <f t="shared" si="48"/>
        <v>#VALUE!</v>
      </c>
      <c r="C91" s="131" t="e">
        <f t="shared" si="49"/>
        <v>#VALUE!</v>
      </c>
      <c r="D91" s="130">
        <f t="shared" si="49"/>
        <v>1</v>
      </c>
      <c r="E91" s="168"/>
      <c r="F91" s="96"/>
      <c r="G91" s="170"/>
      <c r="H91"/>
      <c r="I91"/>
      <c r="J91"/>
      <c r="K91" s="69"/>
      <c r="L91" s="29" t="s">
        <v>51</v>
      </c>
      <c r="M91" s="30" t="str">
        <f t="shared" ref="M91" si="207">IFERROR(_xlfn.QUARTILE.EXC($P84:$XX84,3),"")</f>
        <v/>
      </c>
      <c r="N91" s="74"/>
      <c r="O91" s="27" t="str">
        <f t="shared" ref="O91" si="208">"4 POND"</f>
        <v>4 POND</v>
      </c>
      <c r="P91" s="110" t="str">
        <f>IF(IFERROR(VLOOKUP(P80,'Tabela de Apoio'!$D:$E,2,FALSE),1)=1,"",P92)</f>
        <v/>
      </c>
      <c r="Q91" s="110" t="str">
        <f>IF(IFERROR(VLOOKUP(Q80,'Tabela de Apoio'!$D:$E,2,FALSE),1)=1,"",Q92)</f>
        <v/>
      </c>
      <c r="R91" s="110" t="str">
        <f>IF(IFERROR(VLOOKUP(R80,'Tabela de Apoio'!$D:$E,2,FALSE),1)=1,"",R92)</f>
        <v/>
      </c>
      <c r="S91" s="110" t="str">
        <f>IF(IFERROR(VLOOKUP(S80,'Tabela de Apoio'!$D:$E,2,FALSE),1)=1,"",S92)</f>
        <v/>
      </c>
      <c r="T91" s="110" t="str">
        <f>IF(IFERROR(VLOOKUP(T80,'Tabela de Apoio'!$D:$E,2,FALSE),1)=1,"",T92)</f>
        <v/>
      </c>
      <c r="U91" s="110" t="str">
        <f>IF(IFERROR(VLOOKUP(U80,'Tabela de Apoio'!$D:$E,2,FALSE),1)=1,"",U92)</f>
        <v/>
      </c>
      <c r="V91" s="110" t="str">
        <f>IF(IFERROR(VLOOKUP(V80,'Tabela de Apoio'!$D:$E,2,FALSE),1)=1,"",V92)</f>
        <v/>
      </c>
      <c r="W91" s="110" t="str">
        <f>IF(IFERROR(VLOOKUP(W80,'Tabela de Apoio'!$D:$E,2,FALSE),1)=1,"",W92)</f>
        <v/>
      </c>
      <c r="X91" s="110" t="str">
        <f>IF(IFERROR(VLOOKUP(X80,'Tabela de Apoio'!$D:$E,2,FALSE),1)=1,"",X92)</f>
        <v/>
      </c>
      <c r="Y91" s="110" t="str">
        <f>IF(IFERROR(VLOOKUP(Y80,'Tabela de Apoio'!$D:$E,2,FALSE),1)=1,"",Y92)</f>
        <v/>
      </c>
      <c r="Z91" s="110" t="str">
        <f>IF(IFERROR(VLOOKUP(Z80,'Tabela de Apoio'!$D:$E,2,FALSE),1)=1,"",Z92)</f>
        <v/>
      </c>
      <c r="AA91" s="110" t="str">
        <f>IF(IFERROR(VLOOKUP(AA80,'Tabela de Apoio'!$D:$E,2,FALSE),1)=1,"",AA92)</f>
        <v/>
      </c>
      <c r="AB91" s="110" t="str">
        <f>IF(IFERROR(VLOOKUP(AB80,'Tabela de Apoio'!$D:$E,2,FALSE),1)=1,"",AB92)</f>
        <v/>
      </c>
      <c r="AC91" s="110" t="str">
        <f>IF(IFERROR(VLOOKUP(AC80,'Tabela de Apoio'!$D:$E,2,FALSE),1)=1,"",AC92)</f>
        <v/>
      </c>
      <c r="AD91" s="110" t="str">
        <f>IF(IFERROR(VLOOKUP(AD80,'Tabela de Apoio'!$D:$E,2,FALSE),1)=1,"",AD92)</f>
        <v/>
      </c>
      <c r="AE91" s="110" t="str">
        <f>IF(IFERROR(VLOOKUP(AE80,'Tabela de Apoio'!$D:$E,2,FALSE),1)=1,"",AE92)</f>
        <v/>
      </c>
      <c r="AF91" s="110" t="str">
        <f>IF(IFERROR(VLOOKUP(AF80,'Tabela de Apoio'!$D:$E,2,FALSE),1)=1,"",AF92)</f>
        <v/>
      </c>
      <c r="AG91" s="110" t="str">
        <f>IF(IFERROR(VLOOKUP(AG80,'Tabela de Apoio'!$D:$E,2,FALSE),1)=1,"",AG92)</f>
        <v/>
      </c>
      <c r="AH91" s="110" t="str">
        <f>IF(IFERROR(VLOOKUP(AH80,'Tabela de Apoio'!$D:$E,2,FALSE),1)=1,"",AH92)</f>
        <v/>
      </c>
      <c r="AI91" s="110" t="str">
        <f>IF(IFERROR(VLOOKUP(AI80,'Tabela de Apoio'!$D:$E,2,FALSE),1)=1,"",AI92)</f>
        <v/>
      </c>
    </row>
    <row r="92" spans="1:35" hidden="1" x14ac:dyDescent="0.25">
      <c r="B92" s="131" t="e">
        <f t="shared" si="48"/>
        <v>#VALUE!</v>
      </c>
      <c r="C92" s="131" t="e">
        <f t="shared" si="49"/>
        <v>#VALUE!</v>
      </c>
      <c r="D92" s="130">
        <f t="shared" si="49"/>
        <v>1</v>
      </c>
      <c r="E92" s="168"/>
      <c r="F92" s="96"/>
      <c r="G92" s="170"/>
      <c r="H92" s="137">
        <f t="shared" ref="H92" si="209">COUNT($P92:$XX92)</f>
        <v>0</v>
      </c>
      <c r="I92" s="135" t="e">
        <f t="shared" ref="I92" si="210">_xlfn.STDEV.P($P91:$XX92)/AVERAGE($P91:$XX92)</f>
        <v>#DIV/0!</v>
      </c>
      <c r="J92" s="7">
        <f t="shared" ref="J92" si="211">IF(AND(H92&gt;2,
OR(L78="MÉDIA SANEADA",L78="MEDIANA SANEADA",
AND(L78="PREÇO REFERÊNCIA",NOT(AND(P80="Orçamento",COUNTA(P78:XX78)=COUNTIF(P80:XX80,"Orçamento")))))),
ROW(),0)</f>
        <v>0</v>
      </c>
      <c r="K92" s="69"/>
      <c r="L92" s="29" t="s">
        <v>55</v>
      </c>
      <c r="M92" s="30">
        <f t="shared" ref="M92" si="212">MIN($P84:$XX84)</f>
        <v>0</v>
      </c>
      <c r="N92" s="74"/>
      <c r="O92" s="27" t="str">
        <f t="shared" ref="O92" si="213">"4 RODADA"</f>
        <v>4 RODADA</v>
      </c>
      <c r="P92" s="110" t="str">
        <f t="shared" ref="P92:AI92" si="214">IF(P90="","",IF((_xlfn.STDEV.P($P89:$XX90)/AVERAGE($P89:$XX90))&lt;=25%,P90,IF(OR(P90&gt;(AVERAGE($P89:$XX90)+_xlfn.STDEV.P($P89:$XX90)),P90&lt;(AVERAGE($P89:$XX90)-_xlfn.STDEV.P($P89:$XX90))),"DESCARTADO",P90)))</f>
        <v/>
      </c>
      <c r="Q92" s="110" t="str">
        <f t="shared" si="214"/>
        <v/>
      </c>
      <c r="R92" s="110" t="str">
        <f t="shared" si="214"/>
        <v/>
      </c>
      <c r="S92" s="110" t="str">
        <f t="shared" si="214"/>
        <v/>
      </c>
      <c r="T92" s="110" t="str">
        <f t="shared" si="214"/>
        <v/>
      </c>
      <c r="U92" s="110" t="str">
        <f t="shared" si="214"/>
        <v/>
      </c>
      <c r="V92" s="110" t="str">
        <f t="shared" si="214"/>
        <v/>
      </c>
      <c r="W92" s="110" t="str">
        <f t="shared" si="214"/>
        <v/>
      </c>
      <c r="X92" s="110" t="str">
        <f t="shared" si="214"/>
        <v/>
      </c>
      <c r="Y92" s="110" t="str">
        <f t="shared" si="214"/>
        <v/>
      </c>
      <c r="Z92" s="110" t="str">
        <f t="shared" si="214"/>
        <v/>
      </c>
      <c r="AA92" s="110" t="str">
        <f t="shared" si="214"/>
        <v/>
      </c>
      <c r="AB92" s="110" t="str">
        <f t="shared" si="214"/>
        <v/>
      </c>
      <c r="AC92" s="110" t="str">
        <f t="shared" si="214"/>
        <v/>
      </c>
      <c r="AD92" s="110" t="str">
        <f t="shared" si="214"/>
        <v/>
      </c>
      <c r="AE92" s="110" t="str">
        <f t="shared" si="214"/>
        <v/>
      </c>
      <c r="AF92" s="110" t="str">
        <f t="shared" si="214"/>
        <v/>
      </c>
      <c r="AG92" s="110" t="str">
        <f t="shared" si="214"/>
        <v/>
      </c>
      <c r="AH92" s="110" t="str">
        <f t="shared" si="214"/>
        <v/>
      </c>
      <c r="AI92" s="110" t="str">
        <f t="shared" si="214"/>
        <v/>
      </c>
    </row>
    <row r="93" spans="1:35" hidden="1" x14ac:dyDescent="0.25">
      <c r="B93" s="131" t="e">
        <f t="shared" si="48"/>
        <v>#VALUE!</v>
      </c>
      <c r="C93" s="131" t="e">
        <f t="shared" si="49"/>
        <v>#VALUE!</v>
      </c>
      <c r="D93" s="130">
        <f t="shared" si="49"/>
        <v>1</v>
      </c>
      <c r="E93" s="168"/>
      <c r="F93" s="96"/>
      <c r="G93" s="170"/>
      <c r="H93"/>
      <c r="I93"/>
      <c r="J93"/>
      <c r="K93" s="69"/>
      <c r="L93" s="29" t="s">
        <v>52</v>
      </c>
      <c r="M93" s="30">
        <f t="shared" ref="M93" si="215">MAX($P84:$XX84)</f>
        <v>0</v>
      </c>
      <c r="N93" s="74"/>
      <c r="O93" s="27" t="str">
        <f t="shared" ref="O93" si="216">"5 POND"</f>
        <v>5 POND</v>
      </c>
      <c r="P93" s="110" t="str">
        <f>IF(IFERROR(VLOOKUP(P80,'Tabela de Apoio'!$D:$E,2,FALSE),1)=1,"",P94)</f>
        <v/>
      </c>
      <c r="Q93" s="110" t="str">
        <f>IF(IFERROR(VLOOKUP(Q80,'Tabela de Apoio'!$D:$E,2,FALSE),1)=1,"",Q94)</f>
        <v/>
      </c>
      <c r="R93" s="110" t="str">
        <f>IF(IFERROR(VLOOKUP(R80,'Tabela de Apoio'!$D:$E,2,FALSE),1)=1,"",R94)</f>
        <v/>
      </c>
      <c r="S93" s="110" t="str">
        <f>IF(IFERROR(VLOOKUP(S80,'Tabela de Apoio'!$D:$E,2,FALSE),1)=1,"",S94)</f>
        <v/>
      </c>
      <c r="T93" s="110" t="str">
        <f>IF(IFERROR(VLOOKUP(T80,'Tabela de Apoio'!$D:$E,2,FALSE),1)=1,"",T94)</f>
        <v/>
      </c>
      <c r="U93" s="110" t="str">
        <f>IF(IFERROR(VLOOKUP(U80,'Tabela de Apoio'!$D:$E,2,FALSE),1)=1,"",U94)</f>
        <v/>
      </c>
      <c r="V93" s="110" t="str">
        <f>IF(IFERROR(VLOOKUP(V80,'Tabela de Apoio'!$D:$E,2,FALSE),1)=1,"",V94)</f>
        <v/>
      </c>
      <c r="W93" s="110" t="str">
        <f>IF(IFERROR(VLOOKUP(W80,'Tabela de Apoio'!$D:$E,2,FALSE),1)=1,"",W94)</f>
        <v/>
      </c>
      <c r="X93" s="110" t="str">
        <f>IF(IFERROR(VLOOKUP(X80,'Tabela de Apoio'!$D:$E,2,FALSE),1)=1,"",X94)</f>
        <v/>
      </c>
      <c r="Y93" s="110" t="str">
        <f>IF(IFERROR(VLOOKUP(Y80,'Tabela de Apoio'!$D:$E,2,FALSE),1)=1,"",Y94)</f>
        <v/>
      </c>
      <c r="Z93" s="110" t="str">
        <f>IF(IFERROR(VLOOKUP(Z80,'Tabela de Apoio'!$D:$E,2,FALSE),1)=1,"",Z94)</f>
        <v/>
      </c>
      <c r="AA93" s="110" t="str">
        <f>IF(IFERROR(VLOOKUP(AA80,'Tabela de Apoio'!$D:$E,2,FALSE),1)=1,"",AA94)</f>
        <v/>
      </c>
      <c r="AB93" s="110" t="str">
        <f>IF(IFERROR(VLOOKUP(AB80,'Tabela de Apoio'!$D:$E,2,FALSE),1)=1,"",AB94)</f>
        <v/>
      </c>
      <c r="AC93" s="110" t="str">
        <f>IF(IFERROR(VLOOKUP(AC80,'Tabela de Apoio'!$D:$E,2,FALSE),1)=1,"",AC94)</f>
        <v/>
      </c>
      <c r="AD93" s="110" t="str">
        <f>IF(IFERROR(VLOOKUP(AD80,'Tabela de Apoio'!$D:$E,2,FALSE),1)=1,"",AD94)</f>
        <v/>
      </c>
      <c r="AE93" s="110" t="str">
        <f>IF(IFERROR(VLOOKUP(AE80,'Tabela de Apoio'!$D:$E,2,FALSE),1)=1,"",AE94)</f>
        <v/>
      </c>
      <c r="AF93" s="110" t="str">
        <f>IF(IFERROR(VLOOKUP(AF80,'Tabela de Apoio'!$D:$E,2,FALSE),1)=1,"",AF94)</f>
        <v/>
      </c>
      <c r="AG93" s="110" t="str">
        <f>IF(IFERROR(VLOOKUP(AG80,'Tabela de Apoio'!$D:$E,2,FALSE),1)=1,"",AG94)</f>
        <v/>
      </c>
      <c r="AH93" s="110" t="str">
        <f>IF(IFERROR(VLOOKUP(AH80,'Tabela de Apoio'!$D:$E,2,FALSE),1)=1,"",AH94)</f>
        <v/>
      </c>
      <c r="AI93" s="110" t="str">
        <f>IF(IFERROR(VLOOKUP(AI80,'Tabela de Apoio'!$D:$E,2,FALSE),1)=1,"",AI94)</f>
        <v/>
      </c>
    </row>
    <row r="94" spans="1:35" hidden="1" x14ac:dyDescent="0.25">
      <c r="B94" s="131" t="e">
        <f t="shared" si="48"/>
        <v>#VALUE!</v>
      </c>
      <c r="C94" s="131" t="e">
        <f t="shared" si="49"/>
        <v>#VALUE!</v>
      </c>
      <c r="D94" s="130">
        <f t="shared" si="49"/>
        <v>1</v>
      </c>
      <c r="E94" s="168"/>
      <c r="F94" s="96"/>
      <c r="G94" s="170"/>
      <c r="H94" s="137">
        <f t="shared" ref="H94" si="217">COUNT($P94:$XX94)</f>
        <v>0</v>
      </c>
      <c r="I94" s="135" t="e">
        <f t="shared" ref="I94" si="218">_xlfn.STDEV.P($P93:$XX94)/AVERAGE($P93:$XX94)</f>
        <v>#DIV/0!</v>
      </c>
      <c r="J94" s="7">
        <f t="shared" ref="J94" si="219">IF(AND(H94&gt;2,
OR(L78="MÉDIA SANEADA",L78="MEDIANA SANEADA",
AND(L78="PREÇO REFERÊNCIA",NOT(AND(P80="Orçamento",COUNTA(P78:XX78)=COUNTIF(P80:XX80,"Orçamento")))))),
ROW(),0)</f>
        <v>0</v>
      </c>
      <c r="K94" s="69"/>
      <c r="N94" s="74"/>
      <c r="O94" s="27" t="str">
        <f t="shared" ref="O94" si="220">"5 RODADA"</f>
        <v>5 RODADA</v>
      </c>
      <c r="P94" s="110" t="str">
        <f t="shared" ref="P94:AI94" si="221">IF(P92="","",IF((_xlfn.STDEV.P($P91:$XX92)/AVERAGE($P91:$XX92))&lt;=25%,P92,IF(OR(P92&gt;(AVERAGE($P91:$XX92)+_xlfn.STDEV.P($P91:$XX92)),P92&lt;(AVERAGE($P91:$XX92)-_xlfn.STDEV.P($P91:$XX92))),"DESCARTADO",P92)))</f>
        <v/>
      </c>
      <c r="Q94" s="110" t="str">
        <f t="shared" si="221"/>
        <v/>
      </c>
      <c r="R94" s="110" t="str">
        <f t="shared" si="221"/>
        <v/>
      </c>
      <c r="S94" s="110" t="str">
        <f t="shared" si="221"/>
        <v/>
      </c>
      <c r="T94" s="110" t="str">
        <f t="shared" si="221"/>
        <v/>
      </c>
      <c r="U94" s="110" t="str">
        <f t="shared" si="221"/>
        <v/>
      </c>
      <c r="V94" s="110" t="str">
        <f t="shared" si="221"/>
        <v/>
      </c>
      <c r="W94" s="110" t="str">
        <f t="shared" si="221"/>
        <v/>
      </c>
      <c r="X94" s="110" t="str">
        <f t="shared" si="221"/>
        <v/>
      </c>
      <c r="Y94" s="110" t="str">
        <f t="shared" si="221"/>
        <v/>
      </c>
      <c r="Z94" s="110" t="str">
        <f t="shared" si="221"/>
        <v/>
      </c>
      <c r="AA94" s="110" t="str">
        <f t="shared" si="221"/>
        <v/>
      </c>
      <c r="AB94" s="110" t="str">
        <f t="shared" si="221"/>
        <v/>
      </c>
      <c r="AC94" s="110" t="str">
        <f t="shared" si="221"/>
        <v/>
      </c>
      <c r="AD94" s="110" t="str">
        <f t="shared" si="221"/>
        <v/>
      </c>
      <c r="AE94" s="110" t="str">
        <f t="shared" si="221"/>
        <v/>
      </c>
      <c r="AF94" s="110" t="str">
        <f t="shared" si="221"/>
        <v/>
      </c>
      <c r="AG94" s="110" t="str">
        <f t="shared" si="221"/>
        <v/>
      </c>
      <c r="AH94" s="110" t="str">
        <f t="shared" si="221"/>
        <v/>
      </c>
      <c r="AI94" s="110" t="str">
        <f t="shared" si="221"/>
        <v/>
      </c>
    </row>
    <row r="95" spans="1:35" hidden="1" x14ac:dyDescent="0.25">
      <c r="B95" s="131" t="e">
        <f t="shared" si="48"/>
        <v>#VALUE!</v>
      </c>
      <c r="C95" s="131" t="e">
        <f t="shared" si="49"/>
        <v>#VALUE!</v>
      </c>
      <c r="D95" s="130">
        <f t="shared" si="49"/>
        <v>1</v>
      </c>
      <c r="E95" s="168"/>
      <c r="F95" s="96"/>
      <c r="G95" s="170"/>
      <c r="H95"/>
      <c r="I95"/>
      <c r="J95"/>
      <c r="K95" s="69"/>
      <c r="L95" s="22"/>
      <c r="M95" s="22"/>
      <c r="N95" s="74"/>
      <c r="O95" s="27" t="str">
        <f t="shared" ref="O95" si="222">"6 POND"</f>
        <v>6 POND</v>
      </c>
      <c r="P95" s="110" t="str">
        <f>IF(IFERROR(VLOOKUP(P80,'Tabela de Apoio'!$D:$E,2,FALSE),1)=1,"",P96)</f>
        <v/>
      </c>
      <c r="Q95" s="110" t="str">
        <f>IF(IFERROR(VLOOKUP(Q80,'Tabela de Apoio'!$D:$E,2,FALSE),1)=1,"",Q96)</f>
        <v/>
      </c>
      <c r="R95" s="110" t="str">
        <f>IF(IFERROR(VLOOKUP(R80,'Tabela de Apoio'!$D:$E,2,FALSE),1)=1,"",R96)</f>
        <v/>
      </c>
      <c r="S95" s="110" t="str">
        <f>IF(IFERROR(VLOOKUP(S80,'Tabela de Apoio'!$D:$E,2,FALSE),1)=1,"",S96)</f>
        <v/>
      </c>
      <c r="T95" s="110" t="str">
        <f>IF(IFERROR(VLOOKUP(T80,'Tabela de Apoio'!$D:$E,2,FALSE),1)=1,"",T96)</f>
        <v/>
      </c>
      <c r="U95" s="110" t="str">
        <f>IF(IFERROR(VLOOKUP(U80,'Tabela de Apoio'!$D:$E,2,FALSE),1)=1,"",U96)</f>
        <v/>
      </c>
      <c r="V95" s="110" t="str">
        <f>IF(IFERROR(VLOOKUP(V80,'Tabela de Apoio'!$D:$E,2,FALSE),1)=1,"",V96)</f>
        <v/>
      </c>
      <c r="W95" s="110" t="str">
        <f>IF(IFERROR(VLOOKUP(W80,'Tabela de Apoio'!$D:$E,2,FALSE),1)=1,"",W96)</f>
        <v/>
      </c>
      <c r="X95" s="110" t="str">
        <f>IF(IFERROR(VLOOKUP(X80,'Tabela de Apoio'!$D:$E,2,FALSE),1)=1,"",X96)</f>
        <v/>
      </c>
      <c r="Y95" s="110" t="str">
        <f>IF(IFERROR(VLOOKUP(Y80,'Tabela de Apoio'!$D:$E,2,FALSE),1)=1,"",Y96)</f>
        <v/>
      </c>
      <c r="Z95" s="110" t="str">
        <f>IF(IFERROR(VLOOKUP(Z80,'Tabela de Apoio'!$D:$E,2,FALSE),1)=1,"",Z96)</f>
        <v/>
      </c>
      <c r="AA95" s="110" t="str">
        <f>IF(IFERROR(VLOOKUP(AA80,'Tabela de Apoio'!$D:$E,2,FALSE),1)=1,"",AA96)</f>
        <v/>
      </c>
      <c r="AB95" s="110" t="str">
        <f>IF(IFERROR(VLOOKUP(AB80,'Tabela de Apoio'!$D:$E,2,FALSE),1)=1,"",AB96)</f>
        <v/>
      </c>
      <c r="AC95" s="110" t="str">
        <f>IF(IFERROR(VLOOKUP(AC80,'Tabela de Apoio'!$D:$E,2,FALSE),1)=1,"",AC96)</f>
        <v/>
      </c>
      <c r="AD95" s="110" t="str">
        <f>IF(IFERROR(VLOOKUP(AD80,'Tabela de Apoio'!$D:$E,2,FALSE),1)=1,"",AD96)</f>
        <v/>
      </c>
      <c r="AE95" s="110" t="str">
        <f>IF(IFERROR(VLOOKUP(AE80,'Tabela de Apoio'!$D:$E,2,FALSE),1)=1,"",AE96)</f>
        <v/>
      </c>
      <c r="AF95" s="110" t="str">
        <f>IF(IFERROR(VLOOKUP(AF80,'Tabela de Apoio'!$D:$E,2,FALSE),1)=1,"",AF96)</f>
        <v/>
      </c>
      <c r="AG95" s="110" t="str">
        <f>IF(IFERROR(VLOOKUP(AG80,'Tabela de Apoio'!$D:$E,2,FALSE),1)=1,"",AG96)</f>
        <v/>
      </c>
      <c r="AH95" s="110" t="str">
        <f>IF(IFERROR(VLOOKUP(AH80,'Tabela de Apoio'!$D:$E,2,FALSE),1)=1,"",AH96)</f>
        <v/>
      </c>
      <c r="AI95" s="110" t="str">
        <f>IF(IFERROR(VLOOKUP(AI80,'Tabela de Apoio'!$D:$E,2,FALSE),1)=1,"",AI96)</f>
        <v/>
      </c>
    </row>
    <row r="96" spans="1:35" hidden="1" x14ac:dyDescent="0.25">
      <c r="B96" s="131" t="e">
        <f t="shared" si="48"/>
        <v>#VALUE!</v>
      </c>
      <c r="C96" s="131" t="e">
        <f t="shared" si="49"/>
        <v>#VALUE!</v>
      </c>
      <c r="D96" s="130">
        <f t="shared" si="49"/>
        <v>1</v>
      </c>
      <c r="E96" s="168"/>
      <c r="F96" s="96"/>
      <c r="G96" s="170"/>
      <c r="H96" s="137">
        <f t="shared" ref="H96" si="223">COUNT($P96:$XX96)</f>
        <v>0</v>
      </c>
      <c r="I96" s="135" t="e">
        <f t="shared" ref="I96" si="224">_xlfn.STDEV.P($P95:$XX96)/AVERAGE($P95:$XX96)</f>
        <v>#DIV/0!</v>
      </c>
      <c r="J96" s="7">
        <f t="shared" ref="J96" si="225">IF(AND(H96&gt;2,
OR(L78="MÉDIA SANEADA",L78="MEDIANA SANEADA",
AND(L78="PREÇO REFERÊNCIA",NOT(AND(P80="Orçamento",COUNTA(P78:XX78)=COUNTIF(P80:XX80,"Orçamento")))))),
ROW(),0)</f>
        <v>0</v>
      </c>
      <c r="N96" s="74"/>
      <c r="O96" s="27" t="str">
        <f t="shared" ref="O96" si="226">"6 RODADA"</f>
        <v>6 RODADA</v>
      </c>
      <c r="P96" s="110" t="str">
        <f t="shared" ref="P96:AI96" si="227">IFERROR(IF(P94="","",IF((_xlfn.STDEV.P($P93:$XX94)/AVERAGE($P93:$XX94))&lt;=25%,P94,IF(OR(P94&gt;(AVERAGE($P93:$XX94)+_xlfn.STDEV.P($P93:$XX94)),P94&lt;(AVERAGE($P93:$XX94)-_xlfn.STDEV.P($P93:$XX94))),"DESCARTADO",P94))),)</f>
        <v/>
      </c>
      <c r="Q96" s="110" t="str">
        <f t="shared" si="227"/>
        <v/>
      </c>
      <c r="R96" s="110" t="str">
        <f t="shared" si="227"/>
        <v/>
      </c>
      <c r="S96" s="110" t="str">
        <f t="shared" si="227"/>
        <v/>
      </c>
      <c r="T96" s="110" t="str">
        <f t="shared" si="227"/>
        <v/>
      </c>
      <c r="U96" s="110" t="str">
        <f t="shared" si="227"/>
        <v/>
      </c>
      <c r="V96" s="110" t="str">
        <f t="shared" si="227"/>
        <v/>
      </c>
      <c r="W96" s="110" t="str">
        <f t="shared" si="227"/>
        <v/>
      </c>
      <c r="X96" s="110" t="str">
        <f t="shared" si="227"/>
        <v/>
      </c>
      <c r="Y96" s="110" t="str">
        <f t="shared" si="227"/>
        <v/>
      </c>
      <c r="Z96" s="110" t="str">
        <f t="shared" si="227"/>
        <v/>
      </c>
      <c r="AA96" s="110" t="str">
        <f t="shared" si="227"/>
        <v/>
      </c>
      <c r="AB96" s="110" t="str">
        <f t="shared" si="227"/>
        <v/>
      </c>
      <c r="AC96" s="110" t="str">
        <f t="shared" si="227"/>
        <v/>
      </c>
      <c r="AD96" s="110" t="str">
        <f t="shared" si="227"/>
        <v/>
      </c>
      <c r="AE96" s="110" t="str">
        <f t="shared" si="227"/>
        <v/>
      </c>
      <c r="AF96" s="110" t="str">
        <f t="shared" si="227"/>
        <v/>
      </c>
      <c r="AG96" s="110" t="str">
        <f t="shared" si="227"/>
        <v/>
      </c>
      <c r="AH96" s="110" t="str">
        <f t="shared" si="227"/>
        <v/>
      </c>
      <c r="AI96" s="110" t="str">
        <f t="shared" si="227"/>
        <v/>
      </c>
    </row>
    <row r="97" spans="1:167" x14ac:dyDescent="0.25">
      <c r="B97" s="131" t="e">
        <f t="shared" si="48"/>
        <v>#VALUE!</v>
      </c>
      <c r="C97" s="131" t="e">
        <f t="shared" si="49"/>
        <v>#VALUE!</v>
      </c>
      <c r="D97" s="130">
        <f t="shared" si="49"/>
        <v>1</v>
      </c>
      <c r="E97" s="168"/>
      <c r="F97" s="139"/>
      <c r="G97" s="170"/>
      <c r="H97" s="173"/>
      <c r="I97" s="173"/>
      <c r="J97" s="174"/>
      <c r="K97" s="70"/>
      <c r="L97" s="1" t="s">
        <v>56</v>
      </c>
      <c r="M97" s="147" t="str">
        <f t="shared" ref="M97" si="228">IFERROR(ROUND(M78*M80,2),"")</f>
        <v/>
      </c>
      <c r="O97" s="27" t="s">
        <v>426</v>
      </c>
      <c r="P97" s="110" t="str">
        <f t="shared" ref="P97:AI118" si="229">INDEX(P84:P96,MATCH(MAX($J84:$J96),$J84:$J96,0))</f>
        <v/>
      </c>
      <c r="Q97" s="110" t="str">
        <f t="shared" si="229"/>
        <v/>
      </c>
      <c r="R97" s="110" t="str">
        <f t="shared" si="229"/>
        <v/>
      </c>
      <c r="S97" s="110" t="str">
        <f t="shared" si="229"/>
        <v/>
      </c>
      <c r="T97" s="110" t="str">
        <f t="shared" si="229"/>
        <v/>
      </c>
      <c r="U97" s="110" t="str">
        <f t="shared" si="229"/>
        <v/>
      </c>
      <c r="V97" s="110" t="str">
        <f t="shared" si="229"/>
        <v/>
      </c>
      <c r="W97" s="110" t="str">
        <f t="shared" si="229"/>
        <v/>
      </c>
      <c r="X97" s="110" t="str">
        <f t="shared" si="229"/>
        <v/>
      </c>
      <c r="Y97" s="110" t="str">
        <f t="shared" si="229"/>
        <v/>
      </c>
      <c r="Z97" s="110" t="str">
        <f t="shared" si="229"/>
        <v/>
      </c>
      <c r="AA97" s="110" t="str">
        <f t="shared" si="229"/>
        <v/>
      </c>
      <c r="AB97" s="110" t="str">
        <f t="shared" si="229"/>
        <v/>
      </c>
      <c r="AC97" s="110" t="str">
        <f t="shared" si="229"/>
        <v/>
      </c>
      <c r="AD97" s="110" t="str">
        <f t="shared" si="229"/>
        <v/>
      </c>
      <c r="AE97" s="110" t="str">
        <f t="shared" si="229"/>
        <v/>
      </c>
      <c r="AF97" s="110" t="str">
        <f t="shared" si="229"/>
        <v/>
      </c>
      <c r="AG97" s="110" t="str">
        <f t="shared" si="229"/>
        <v/>
      </c>
      <c r="AH97" s="110" t="str">
        <f t="shared" si="229"/>
        <v/>
      </c>
      <c r="AI97" s="110" t="str">
        <f t="shared" si="229"/>
        <v/>
      </c>
    </row>
    <row r="99" spans="1:167" s="120" customFormat="1" ht="15" customHeight="1" x14ac:dyDescent="0.25">
      <c r="A99" s="123"/>
      <c r="B99" s="130" t="e">
        <f t="shared" ref="B99" si="230">LARGE(IFERROR(IF(B97+1&gt;$H$8,"",B97+1),""),1)</f>
        <v>#VALUE!</v>
      </c>
      <c r="C99" s="130" t="e">
        <f>IF(_xlfn.ISFORMULA(E103),MAX(INDEX('BASE FORMAÇÃO'!A:A,B99+1),1),E103)</f>
        <v>#VALUE!</v>
      </c>
      <c r="D99" s="130">
        <f t="shared" ref="D99" si="231">IFERROR(IF(C99=C89,D89+1,1),1)</f>
        <v>1</v>
      </c>
      <c r="E99" s="41" t="s">
        <v>9</v>
      </c>
      <c r="F99" s="76"/>
      <c r="G99" s="41" t="s">
        <v>15</v>
      </c>
      <c r="H99" s="138" t="e">
        <f>INDEX('BASE FORMAÇÃO'!B:B,B99+1)</f>
        <v>#VALUE!</v>
      </c>
      <c r="I99" s="146" t="s">
        <v>16</v>
      </c>
      <c r="J99" s="6" t="e">
        <f>INDEX('BASE FORMAÇÃO'!K:K,B99+1)</f>
        <v>#VALUE!</v>
      </c>
      <c r="K99" s="68"/>
      <c r="L99" s="175" t="s">
        <v>54</v>
      </c>
      <c r="M99" s="177" t="str">
        <f t="shared" ref="M99" si="232">IF(OR(ISBLANK($O$8),ISBLANK($O$7),ISBLANK($H$8),ISBLANK($O$6),ISBLANK($O$5),ISBLANK($H$5)),"",IFERROR(IF(VLOOKUP(L99,L105:M114,2,FALSE)&lt;1,ROUND(VLOOKUP(L99,L105:M114,2,FALSE),4),ROUND(VLOOKUP(L99,L105:M114,2,FALSE),2)),""))</f>
        <v/>
      </c>
      <c r="N99" s="72"/>
      <c r="O99" s="27" t="s">
        <v>17</v>
      </c>
      <c r="P99" s="116"/>
      <c r="Q99" s="116"/>
      <c r="R99" s="116"/>
      <c r="S99" s="116"/>
      <c r="T99" s="116"/>
      <c r="U99" s="108"/>
      <c r="V99" s="108"/>
      <c r="W99" s="108"/>
      <c r="X99" s="108"/>
      <c r="Y99" s="108"/>
      <c r="Z99" s="108"/>
      <c r="AA99" s="108"/>
      <c r="AB99" s="108"/>
      <c r="AC99" s="108"/>
      <c r="AD99" s="108"/>
      <c r="AE99" s="108"/>
      <c r="AF99" s="108"/>
      <c r="AG99" s="108"/>
      <c r="AH99" s="108"/>
      <c r="AI99" s="108"/>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c r="CY99" s="119"/>
      <c r="CZ99" s="119"/>
      <c r="DA99" s="119"/>
      <c r="DB99" s="119"/>
      <c r="DC99" s="119"/>
      <c r="DD99" s="119"/>
      <c r="DE99" s="119"/>
      <c r="DF99" s="119"/>
      <c r="DG99" s="119"/>
      <c r="DH99" s="119"/>
      <c r="DI99" s="119"/>
      <c r="DJ99" s="119"/>
      <c r="DK99" s="119"/>
      <c r="DL99" s="119"/>
      <c r="DM99" s="119"/>
      <c r="DN99" s="119"/>
      <c r="DO99" s="119"/>
      <c r="DP99" s="119"/>
      <c r="DQ99" s="119"/>
      <c r="DR99" s="119"/>
      <c r="DS99" s="119"/>
      <c r="DT99" s="119"/>
      <c r="DU99" s="119"/>
      <c r="DV99" s="119"/>
      <c r="DW99" s="119"/>
      <c r="DX99" s="119"/>
      <c r="DY99" s="119"/>
      <c r="DZ99" s="119"/>
      <c r="EA99" s="119"/>
      <c r="EB99" s="119"/>
      <c r="EC99" s="119"/>
      <c r="ED99" s="119"/>
      <c r="EE99" s="119"/>
      <c r="EF99" s="119"/>
      <c r="EG99" s="119"/>
      <c r="EH99" s="119"/>
      <c r="EI99" s="119"/>
      <c r="EJ99" s="119"/>
      <c r="EK99" s="119"/>
      <c r="EL99" s="119"/>
      <c r="EM99" s="119"/>
      <c r="EN99" s="119"/>
      <c r="EO99" s="119"/>
      <c r="EP99" s="119"/>
      <c r="EQ99" s="119"/>
      <c r="ER99" s="119"/>
      <c r="ES99" s="119"/>
      <c r="ET99" s="119"/>
      <c r="EU99" s="119"/>
      <c r="EV99" s="119"/>
      <c r="EW99" s="119"/>
      <c r="EX99" s="119"/>
      <c r="EY99" s="119"/>
      <c r="EZ99" s="119"/>
      <c r="FA99" s="119"/>
      <c r="FB99" s="119"/>
      <c r="FC99" s="119"/>
      <c r="FD99" s="119"/>
      <c r="FE99" s="119"/>
      <c r="FF99" s="119"/>
      <c r="FG99" s="119"/>
      <c r="FH99" s="119"/>
      <c r="FI99" s="119"/>
      <c r="FJ99" s="119"/>
      <c r="FK99" s="119"/>
    </row>
    <row r="100" spans="1:167" s="120" customFormat="1" ht="15" customHeight="1" x14ac:dyDescent="0.25">
      <c r="A100" s="69"/>
      <c r="B100" s="131" t="e">
        <f t="shared" ref="B100:D100" si="233">B99</f>
        <v>#VALUE!</v>
      </c>
      <c r="C100" s="131" t="e">
        <f t="shared" si="233"/>
        <v>#VALUE!</v>
      </c>
      <c r="D100" s="130">
        <f t="shared" si="233"/>
        <v>1</v>
      </c>
      <c r="E100" s="179">
        <f t="shared" ref="E100" si="234">D99</f>
        <v>1</v>
      </c>
      <c r="F100" s="95"/>
      <c r="G100" s="181" t="s">
        <v>1</v>
      </c>
      <c r="H100" s="184" t="e">
        <f>INDEX('BASE FORMAÇÃO'!C:C,B99+1)</f>
        <v>#VALUE!</v>
      </c>
      <c r="I100" s="184"/>
      <c r="J100" s="185"/>
      <c r="K100" s="69"/>
      <c r="L100" s="176"/>
      <c r="M100" s="178"/>
      <c r="N100" s="73"/>
      <c r="O100" s="27" t="s">
        <v>13</v>
      </c>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6"/>
      <c r="AK100" s="126"/>
      <c r="AL100" s="126"/>
      <c r="AM100" s="126"/>
      <c r="AN100" s="126"/>
      <c r="AO100" s="126"/>
      <c r="AP100" s="126"/>
      <c r="AQ100" s="126"/>
      <c r="AR100" s="126"/>
      <c r="AS100" s="126"/>
      <c r="AT100" s="126"/>
      <c r="AU100" s="126"/>
      <c r="AV100" s="126"/>
      <c r="AW100" s="126"/>
      <c r="AX100" s="126"/>
      <c r="AY100" s="126"/>
      <c r="AZ100" s="126"/>
      <c r="BA100" s="126"/>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19"/>
      <c r="EP100" s="119"/>
      <c r="EQ100" s="119"/>
      <c r="ER100" s="119"/>
      <c r="ES100" s="119"/>
      <c r="ET100" s="119"/>
      <c r="EU100" s="119"/>
      <c r="EV100" s="119"/>
      <c r="EW100" s="119"/>
      <c r="EX100" s="119"/>
      <c r="EY100" s="119"/>
      <c r="EZ100" s="119"/>
      <c r="FA100" s="119"/>
      <c r="FB100" s="119"/>
      <c r="FC100" s="119"/>
      <c r="FD100" s="119"/>
      <c r="FE100" s="119"/>
      <c r="FF100" s="119"/>
      <c r="FG100" s="119"/>
      <c r="FH100" s="119"/>
      <c r="FI100" s="119"/>
      <c r="FJ100" s="119"/>
      <c r="FK100" s="119"/>
    </row>
    <row r="101" spans="1:167" s="119" customFormat="1" x14ac:dyDescent="0.25">
      <c r="A101" s="77"/>
      <c r="B101" s="131" t="e">
        <f t="shared" ref="B101:D101" si="235">B100</f>
        <v>#VALUE!</v>
      </c>
      <c r="C101" s="131" t="e">
        <f t="shared" si="235"/>
        <v>#VALUE!</v>
      </c>
      <c r="D101" s="130">
        <f t="shared" si="235"/>
        <v>1</v>
      </c>
      <c r="E101" s="180"/>
      <c r="F101" s="96"/>
      <c r="G101" s="182"/>
      <c r="H101" s="186"/>
      <c r="I101" s="186"/>
      <c r="J101" s="187"/>
      <c r="K101" s="67"/>
      <c r="L101" s="133" t="s">
        <v>57</v>
      </c>
      <c r="M101" s="134" t="e">
        <f>INDEX('BASE FORMAÇÃO'!H:H,B103+1)</f>
        <v>#VALUE!</v>
      </c>
      <c r="N101" s="74"/>
      <c r="O101" s="27" t="s">
        <v>445</v>
      </c>
      <c r="P101" s="117"/>
      <c r="Q101" s="117"/>
      <c r="R101" s="117"/>
      <c r="S101" s="117"/>
      <c r="T101" s="117"/>
      <c r="U101" s="117"/>
      <c r="V101" s="117"/>
      <c r="W101" s="117"/>
      <c r="X101" s="117"/>
      <c r="Y101" s="117"/>
      <c r="Z101" s="117"/>
      <c r="AA101" s="121"/>
      <c r="AB101" s="121"/>
      <c r="AC101" s="121"/>
      <c r="AD101" s="121"/>
      <c r="AE101" s="121"/>
      <c r="AF101" s="121"/>
      <c r="AG101" s="121"/>
      <c r="AH101" s="121"/>
      <c r="AI101" s="121"/>
    </row>
    <row r="102" spans="1:167" s="119" customFormat="1" x14ac:dyDescent="0.25">
      <c r="A102" s="77"/>
      <c r="B102" s="131" t="e">
        <f t="shared" ref="B102:C102" si="236">B101</f>
        <v>#VALUE!</v>
      </c>
      <c r="C102" s="131" t="e">
        <f t="shared" si="236"/>
        <v>#VALUE!</v>
      </c>
      <c r="D102" s="130">
        <f t="shared" si="49"/>
        <v>1</v>
      </c>
      <c r="E102" s="41" t="s">
        <v>344</v>
      </c>
      <c r="F102" s="96"/>
      <c r="G102" s="183"/>
      <c r="H102" s="188"/>
      <c r="I102" s="188"/>
      <c r="J102" s="189"/>
      <c r="K102" s="67"/>
      <c r="L102" s="1" t="s">
        <v>2</v>
      </c>
      <c r="M102" s="6" t="e">
        <f>INDEX('BASE FORMAÇÃO'!D:D,B103+1)</f>
        <v>#VALUE!</v>
      </c>
      <c r="N102" s="74"/>
      <c r="O102" s="27" t="s">
        <v>446</v>
      </c>
      <c r="P102" s="118"/>
      <c r="Q102" s="118"/>
      <c r="R102" s="118"/>
      <c r="S102" s="118"/>
      <c r="T102" s="118"/>
      <c r="U102" s="121"/>
      <c r="V102" s="121"/>
      <c r="W102" s="121"/>
      <c r="X102" s="121"/>
      <c r="Y102" s="121"/>
      <c r="Z102" s="121"/>
      <c r="AA102" s="121"/>
      <c r="AB102" s="121"/>
      <c r="AC102" s="121"/>
      <c r="AD102" s="121"/>
      <c r="AE102" s="121"/>
      <c r="AF102" s="121"/>
      <c r="AG102" s="121"/>
      <c r="AH102" s="121"/>
      <c r="AI102" s="121"/>
    </row>
    <row r="103" spans="1:167" x14ac:dyDescent="0.25">
      <c r="B103" s="131" t="e">
        <f t="shared" ref="B103:C103" si="237">B101</f>
        <v>#VALUE!</v>
      </c>
      <c r="C103" s="131" t="e">
        <f t="shared" si="237"/>
        <v>#VALUE!</v>
      </c>
      <c r="D103" s="130">
        <f t="shared" si="49"/>
        <v>1</v>
      </c>
      <c r="E103" s="167" t="e">
        <f t="shared" ref="E103" si="238">C99</f>
        <v>#VALUE!</v>
      </c>
      <c r="F103" s="96"/>
      <c r="G103" s="169" t="s">
        <v>334</v>
      </c>
      <c r="H103" s="171"/>
      <c r="I103" s="172"/>
      <c r="J103" s="172"/>
      <c r="K103" s="70"/>
      <c r="L103" s="28" t="s">
        <v>333</v>
      </c>
      <c r="M103" s="136" t="str">
        <f t="shared" ref="M103" si="239">IFERROR(INDEX(I105:I117,MATCH(MAX(J105:J117),J105:J117,0)),"")</f>
        <v/>
      </c>
      <c r="N103" s="74"/>
      <c r="O103" s="27" t="s">
        <v>18</v>
      </c>
      <c r="P103" s="109" t="str">
        <f>IF(P99="","",
IF(OR(P101="Orçamento",P100="",MAX('Tabela de Apoio'!$A:$A)&lt;=P100),
P99,
(INDEX('Tabela de Apoio'!$B:$B,MATCH('MAPA DE PREÇOS'!$O$8,'Tabela de Apoio'!$A:$A,1))/INDEX('Tabela de Apoio'!$B:$B,MATCH('MAPA DE PREÇOS'!P100,'Tabela de Apoio'!$A:$A,1)-1))*P99))</f>
        <v/>
      </c>
      <c r="Q103" s="109" t="str">
        <f>IF(Q99="","",
IF(OR(Q101="Orçamento",Q100="",MAX('Tabela de Apoio'!$A:$A)&lt;=Q100),
Q99,
(INDEX('Tabela de Apoio'!$B:$B,MATCH('MAPA DE PREÇOS'!$O$8,'Tabela de Apoio'!$A:$A,1))/INDEX('Tabela de Apoio'!$B:$B,MATCH('MAPA DE PREÇOS'!Q100,'Tabela de Apoio'!$A:$A,1)-1))*Q99))</f>
        <v/>
      </c>
      <c r="R103" s="109" t="str">
        <f>IF(R99="","",
IF(OR(R101="Orçamento",R100="",MAX('Tabela de Apoio'!$A:$A)&lt;=R100),
R99,
(INDEX('Tabela de Apoio'!$B:$B,MATCH('MAPA DE PREÇOS'!$O$8,'Tabela de Apoio'!$A:$A,1))/INDEX('Tabela de Apoio'!$B:$B,MATCH('MAPA DE PREÇOS'!R100,'Tabela de Apoio'!$A:$A,1)-1))*R99))</f>
        <v/>
      </c>
      <c r="S103" s="109" t="str">
        <f>IF(S99="","",
IF(OR(S101="Orçamento",S100="",MAX('Tabela de Apoio'!$A:$A)&lt;=S100),
S99,
(INDEX('Tabela de Apoio'!$B:$B,MATCH('MAPA DE PREÇOS'!$O$8,'Tabela de Apoio'!$A:$A,1))/INDEX('Tabela de Apoio'!$B:$B,MATCH('MAPA DE PREÇOS'!S100,'Tabela de Apoio'!$A:$A,1)-1))*S99))</f>
        <v/>
      </c>
      <c r="T103" s="109" t="str">
        <f>IF(T99="","",
IF(OR(T101="Orçamento",T100="",MAX('Tabela de Apoio'!$A:$A)&lt;=T100),
T99,
(INDEX('Tabela de Apoio'!$B:$B,MATCH('MAPA DE PREÇOS'!$O$8,'Tabela de Apoio'!$A:$A,1))/INDEX('Tabela de Apoio'!$B:$B,MATCH('MAPA DE PREÇOS'!T100,'Tabela de Apoio'!$A:$A,1)-1))*T99))</f>
        <v/>
      </c>
      <c r="U103" s="109" t="str">
        <f>IF(U99="","",
IF(OR(U101="Orçamento",U100="",MAX('Tabela de Apoio'!$A:$A)&lt;=U100),
U99,
(INDEX('Tabela de Apoio'!$B:$B,MATCH('MAPA DE PREÇOS'!$O$8,'Tabela de Apoio'!$A:$A,1))/INDEX('Tabela de Apoio'!$B:$B,MATCH('MAPA DE PREÇOS'!U100,'Tabela de Apoio'!$A:$A,1)-1))*U99))</f>
        <v/>
      </c>
      <c r="V103" s="109" t="str">
        <f>IF(V99="","",
IF(OR(V101="Orçamento",V100="",MAX('Tabela de Apoio'!$A:$A)&lt;=V100),
V99,
(INDEX('Tabela de Apoio'!$B:$B,MATCH('MAPA DE PREÇOS'!$O$8,'Tabela de Apoio'!$A:$A,1))/INDEX('Tabela de Apoio'!$B:$B,MATCH('MAPA DE PREÇOS'!V100,'Tabela de Apoio'!$A:$A,1)-1))*V99))</f>
        <v/>
      </c>
      <c r="W103" s="109" t="str">
        <f>IF(W99="","",
IF(OR(W101="Orçamento",W100="",MAX('Tabela de Apoio'!$A:$A)&lt;=W100),
W99,
(INDEX('Tabela de Apoio'!$B:$B,MATCH('MAPA DE PREÇOS'!$O$8,'Tabela de Apoio'!$A:$A,1))/INDEX('Tabela de Apoio'!$B:$B,MATCH('MAPA DE PREÇOS'!W100,'Tabela de Apoio'!$A:$A,1)-1))*W99))</f>
        <v/>
      </c>
      <c r="X103" s="109" t="str">
        <f>IF(X99="","",
IF(OR(X101="Orçamento",X100="",MAX('Tabela de Apoio'!$A:$A)&lt;=X100),
X99,
(INDEX('Tabela de Apoio'!$B:$B,MATCH('MAPA DE PREÇOS'!$O$8,'Tabela de Apoio'!$A:$A,1))/INDEX('Tabela de Apoio'!$B:$B,MATCH('MAPA DE PREÇOS'!X100,'Tabela de Apoio'!$A:$A,1)-1))*X99))</f>
        <v/>
      </c>
      <c r="Y103" s="109" t="str">
        <f>IF(Y99="","",
IF(OR(Y101="Orçamento",Y100="",MAX('Tabela de Apoio'!$A:$A)&lt;=Y100),
Y99,
(INDEX('Tabela de Apoio'!$B:$B,MATCH('MAPA DE PREÇOS'!$O$8,'Tabela de Apoio'!$A:$A,1))/INDEX('Tabela de Apoio'!$B:$B,MATCH('MAPA DE PREÇOS'!Y100,'Tabela de Apoio'!$A:$A,1)-1))*Y99))</f>
        <v/>
      </c>
      <c r="Z103" s="109" t="str">
        <f>IF(Z99="","",
IF(OR(Z101="Orçamento",Z100="",MAX('Tabela de Apoio'!$A:$A)&lt;=Z100),
Z99,
(INDEX('Tabela de Apoio'!$B:$B,MATCH('MAPA DE PREÇOS'!$O$8,'Tabela de Apoio'!$A:$A,1))/INDEX('Tabela de Apoio'!$B:$B,MATCH('MAPA DE PREÇOS'!Z100,'Tabela de Apoio'!$A:$A,1)-1))*Z99))</f>
        <v/>
      </c>
      <c r="AA103" s="109" t="str">
        <f>IF(AA99="","",
IF(OR(AA101="Orçamento",AA100="",MAX('Tabela de Apoio'!$A:$A)&lt;=AA100),
AA99,
(INDEX('Tabela de Apoio'!$B:$B,MATCH('MAPA DE PREÇOS'!$O$8,'Tabela de Apoio'!$A:$A,1))/INDEX('Tabela de Apoio'!$B:$B,MATCH('MAPA DE PREÇOS'!AA100,'Tabela de Apoio'!$A:$A,1)-1))*AA99))</f>
        <v/>
      </c>
      <c r="AB103" s="109" t="str">
        <f>IF(AB99="","",
IF(OR(AB101="Orçamento",AB100="",MAX('Tabela de Apoio'!$A:$A)&lt;=AB100),
AB99,
(INDEX('Tabela de Apoio'!$B:$B,MATCH('MAPA DE PREÇOS'!$O$8,'Tabela de Apoio'!$A:$A,1))/INDEX('Tabela de Apoio'!$B:$B,MATCH('MAPA DE PREÇOS'!AB100,'Tabela de Apoio'!$A:$A,1)-1))*AB99))</f>
        <v/>
      </c>
      <c r="AC103" s="109" t="str">
        <f>IF(AC99="","",
IF(OR(AC101="Orçamento",AC100="",MAX('Tabela de Apoio'!$A:$A)&lt;=AC100),
AC99,
(INDEX('Tabela de Apoio'!$B:$B,MATCH('MAPA DE PREÇOS'!$O$8,'Tabela de Apoio'!$A:$A,1))/INDEX('Tabela de Apoio'!$B:$B,MATCH('MAPA DE PREÇOS'!AC100,'Tabela de Apoio'!$A:$A,1)-1))*AC99))</f>
        <v/>
      </c>
      <c r="AD103" s="109" t="str">
        <f>IF(AD99="","",
IF(OR(AD101="Orçamento",AD100="",MAX('Tabela de Apoio'!$A:$A)&lt;=AD100),
AD99,
(INDEX('Tabela de Apoio'!$B:$B,MATCH('MAPA DE PREÇOS'!$O$8,'Tabela de Apoio'!$A:$A,1))/INDEX('Tabela de Apoio'!$B:$B,MATCH('MAPA DE PREÇOS'!AD100,'Tabela de Apoio'!$A:$A,1)-1))*AD99))</f>
        <v/>
      </c>
      <c r="AE103" s="109" t="str">
        <f>IF(AE99="","",
IF(OR(AE101="Orçamento",AE100="",MAX('Tabela de Apoio'!$A:$A)&lt;=AE100),
AE99,
(INDEX('Tabela de Apoio'!$B:$B,MATCH('MAPA DE PREÇOS'!$O$8,'Tabela de Apoio'!$A:$A,1))/INDEX('Tabela de Apoio'!$B:$B,MATCH('MAPA DE PREÇOS'!AE100,'Tabela de Apoio'!$A:$A,1)-1))*AE99))</f>
        <v/>
      </c>
      <c r="AF103" s="109" t="str">
        <f>IF(AF99="","",
IF(OR(AF101="Orçamento",AF100="",MAX('Tabela de Apoio'!$A:$A)&lt;=AF100),
AF99,
(INDEX('Tabela de Apoio'!$B:$B,MATCH('MAPA DE PREÇOS'!$O$8,'Tabela de Apoio'!$A:$A,1))/INDEX('Tabela de Apoio'!$B:$B,MATCH('MAPA DE PREÇOS'!AF100,'Tabela de Apoio'!$A:$A,1)-1))*AF99))</f>
        <v/>
      </c>
      <c r="AG103" s="109" t="str">
        <f>IF(AG99="","",
IF(OR(AG101="Orçamento",AG100="",MAX('Tabela de Apoio'!$A:$A)&lt;=AG100),
AG99,
(INDEX('Tabela de Apoio'!$B:$B,MATCH('MAPA DE PREÇOS'!$O$8,'Tabela de Apoio'!$A:$A,1))/INDEX('Tabela de Apoio'!$B:$B,MATCH('MAPA DE PREÇOS'!AG100,'Tabela de Apoio'!$A:$A,1)-1))*AG99))</f>
        <v/>
      </c>
      <c r="AH103" s="109" t="str">
        <f>IF(AH99="","",
IF(OR(AH101="Orçamento",AH100="",MAX('Tabela de Apoio'!$A:$A)&lt;=AH100),
AH99,
(INDEX('Tabela de Apoio'!$B:$B,MATCH('MAPA DE PREÇOS'!$O$8,'Tabela de Apoio'!$A:$A,1))/INDEX('Tabela de Apoio'!$B:$B,MATCH('MAPA DE PREÇOS'!AH100,'Tabela de Apoio'!$A:$A,1)-1))*AH99))</f>
        <v/>
      </c>
      <c r="AI103" s="109" t="str">
        <f>IF(AI99="","",
IF(OR(AI101="Orçamento",AI100="",MAX('Tabela de Apoio'!$A:$A)&lt;=AI100),
AI99,
(INDEX('Tabela de Apoio'!$B:$B,MATCH('MAPA DE PREÇOS'!$O$8,'Tabela de Apoio'!$A:$A,1))/INDEX('Tabela de Apoio'!$B:$B,MATCH('MAPA DE PREÇOS'!AI100,'Tabela de Apoio'!$A:$A,1)-1))*AI99))</f>
        <v/>
      </c>
    </row>
    <row r="104" spans="1:167" hidden="1" x14ac:dyDescent="0.25">
      <c r="B104" s="131" t="e">
        <f t="shared" ref="B104" si="240">B103</f>
        <v>#VALUE!</v>
      </c>
      <c r="C104" s="131" t="e">
        <f t="shared" ref="C104" si="241">C103</f>
        <v>#VALUE!</v>
      </c>
      <c r="D104" s="130">
        <f t="shared" si="49"/>
        <v>1</v>
      </c>
      <c r="E104" s="168"/>
      <c r="F104" s="96"/>
      <c r="G104" s="170"/>
      <c r="H104"/>
      <c r="I104"/>
      <c r="J104"/>
      <c r="N104" s="74"/>
      <c r="O104" s="27" t="s">
        <v>439</v>
      </c>
      <c r="P104" s="110" t="str">
        <f>IF(IFERROR(VLOOKUP(P101,'Tabela de Apoio'!$D:$E,2,FALSE),1)=1,"",P105)</f>
        <v/>
      </c>
      <c r="Q104" s="110" t="str">
        <f>IF(IFERROR(VLOOKUP(Q101,'Tabela de Apoio'!$D:$E,2,FALSE),1)=1,"",Q105)</f>
        <v/>
      </c>
      <c r="R104" s="110" t="str">
        <f>IF(IFERROR(VLOOKUP(R101,'Tabela de Apoio'!$D:$E,2,FALSE),1)=1,"",R105)</f>
        <v/>
      </c>
      <c r="S104" s="110" t="str">
        <f>IF(IFERROR(VLOOKUP(S101,'Tabela de Apoio'!$D:$E,2,FALSE),1)=1,"",S105)</f>
        <v/>
      </c>
      <c r="T104" s="110" t="str">
        <f>IF(IFERROR(VLOOKUP(T101,'Tabela de Apoio'!$D:$E,2,FALSE),1)=1,"",T105)</f>
        <v/>
      </c>
      <c r="U104" s="110" t="str">
        <f>IF(IFERROR(VLOOKUP(U101,'Tabela de Apoio'!$D:$E,2,FALSE),1)=1,"",U105)</f>
        <v/>
      </c>
      <c r="V104" s="110" t="str">
        <f>IF(IFERROR(VLOOKUP(V101,'Tabela de Apoio'!$D:$E,2,FALSE),1)=1,"",V105)</f>
        <v/>
      </c>
      <c r="W104" s="110" t="str">
        <f>IF(IFERROR(VLOOKUP(W101,'Tabela de Apoio'!$D:$E,2,FALSE),1)=1,"",W105)</f>
        <v/>
      </c>
      <c r="X104" s="110" t="str">
        <f>IF(IFERROR(VLOOKUP(X101,'Tabela de Apoio'!$D:$E,2,FALSE),1)=1,"",X105)</f>
        <v/>
      </c>
      <c r="Y104" s="110" t="str">
        <f>IF(IFERROR(VLOOKUP(Y101,'Tabela de Apoio'!$D:$E,2,FALSE),1)=1,"",Y105)</f>
        <v/>
      </c>
      <c r="Z104" s="110" t="str">
        <f>IF(IFERROR(VLOOKUP(Z101,'Tabela de Apoio'!$D:$E,2,FALSE),1)=1,"",Z105)</f>
        <v/>
      </c>
      <c r="AA104" s="110" t="str">
        <f>IF(IFERROR(VLOOKUP(AA101,'Tabela de Apoio'!$D:$E,2,FALSE),1)=1,"",AA105)</f>
        <v/>
      </c>
      <c r="AB104" s="110" t="str">
        <f>IF(IFERROR(VLOOKUP(AB101,'Tabela de Apoio'!$D:$E,2,FALSE),1)=1,"",AB105)</f>
        <v/>
      </c>
      <c r="AC104" s="110" t="str">
        <f>IF(IFERROR(VLOOKUP(AC101,'Tabela de Apoio'!$D:$E,2,FALSE),1)=1,"",AC105)</f>
        <v/>
      </c>
      <c r="AD104" s="110" t="str">
        <f>IF(IFERROR(VLOOKUP(AD101,'Tabela de Apoio'!$D:$E,2,FALSE),1)=1,"",AD105)</f>
        <v/>
      </c>
      <c r="AE104" s="110" t="str">
        <f>IF(IFERROR(VLOOKUP(AE101,'Tabela de Apoio'!$D:$E,2,FALSE),1)=1,"",AE105)</f>
        <v/>
      </c>
      <c r="AF104" s="110" t="str">
        <f>IF(IFERROR(VLOOKUP(AF101,'Tabela de Apoio'!$D:$E,2,FALSE),1)=1,"",AF105)</f>
        <v/>
      </c>
      <c r="AG104" s="110" t="str">
        <f>IF(IFERROR(VLOOKUP(AG101,'Tabela de Apoio'!$D:$E,2,FALSE),1)=1,"",AG105)</f>
        <v/>
      </c>
      <c r="AH104" s="110" t="str">
        <f>IF(IFERROR(VLOOKUP(AH101,'Tabela de Apoio'!$D:$E,2,FALSE),1)=1,"",AH105)</f>
        <v/>
      </c>
      <c r="AI104" s="110" t="str">
        <f>IF(IFERROR(VLOOKUP(AI101,'Tabela de Apoio'!$D:$E,2,FALSE),1)=1,"",AI105)</f>
        <v/>
      </c>
    </row>
    <row r="105" spans="1:167" hidden="1" x14ac:dyDescent="0.25">
      <c r="B105" s="131" t="e">
        <f t="shared" ref="B105:C105" si="242">B104</f>
        <v>#VALUE!</v>
      </c>
      <c r="C105" s="131" t="e">
        <f t="shared" si="242"/>
        <v>#VALUE!</v>
      </c>
      <c r="D105" s="130">
        <f t="shared" si="49"/>
        <v>1</v>
      </c>
      <c r="E105" s="168"/>
      <c r="F105" s="96"/>
      <c r="G105" s="170"/>
      <c r="H105" s="137">
        <f t="shared" ref="H105" si="243">COUNT($P105:$XX105)</f>
        <v>0</v>
      </c>
      <c r="I105" s="135" t="e">
        <f t="shared" ref="I105" si="244">_xlfn.STDEV.P($P104:$XX105)/AVERAGE($P104:$XX105)</f>
        <v>#DIV/0!</v>
      </c>
      <c r="J105" s="7">
        <f>ROW()</f>
        <v>105</v>
      </c>
      <c r="K105" s="70"/>
      <c r="L105" s="29" t="s">
        <v>54</v>
      </c>
      <c r="M105" s="30" t="str">
        <f t="shared" ref="M105" si="245">IFERROR(
IF(AND(P101="Orçamento",COUNTA(P99:AI99)=COUNTIF(P101:XX101,"Orçamento")),MIN(M110,M107),
IF(M108&lt;&gt;"",M108,
IF(M109&lt;&gt;"",M109,
M107
))),"")</f>
        <v/>
      </c>
      <c r="N105" s="74"/>
      <c r="O105" s="27" t="s">
        <v>440</v>
      </c>
      <c r="P105" s="109" t="str">
        <f t="shared" ref="P105:AI105" si="246">IFERROR(IF(P103="",
            "",
            IF(COUNT($P103:$XX103)&lt;=4,
               P103,
               IF(OR(P103&gt;(QUARTILE($P103:$XX103,3)+(QUARTILE($P103:$XX103,3)-QUARTILE($P103:$XX103,1))),
                     P103&lt;(QUARTILE($P103:$XX103,1)-(QUARTILE($P103:$XX103,3)-QUARTILE($P103:$XX103,1)))
                  ),
               "DESCARTADO",P103)
             )
  ),P103)</f>
        <v/>
      </c>
      <c r="Q105" s="109" t="str">
        <f t="shared" si="246"/>
        <v/>
      </c>
      <c r="R105" s="109" t="str">
        <f t="shared" si="246"/>
        <v/>
      </c>
      <c r="S105" s="109" t="str">
        <f t="shared" si="246"/>
        <v/>
      </c>
      <c r="T105" s="109" t="str">
        <f t="shared" si="246"/>
        <v/>
      </c>
      <c r="U105" s="109" t="str">
        <f t="shared" si="246"/>
        <v/>
      </c>
      <c r="V105" s="109" t="str">
        <f t="shared" si="246"/>
        <v/>
      </c>
      <c r="W105" s="109" t="str">
        <f t="shared" si="246"/>
        <v/>
      </c>
      <c r="X105" s="109" t="str">
        <f t="shared" si="246"/>
        <v/>
      </c>
      <c r="Y105" s="109" t="str">
        <f t="shared" si="246"/>
        <v/>
      </c>
      <c r="Z105" s="109" t="str">
        <f t="shared" si="246"/>
        <v/>
      </c>
      <c r="AA105" s="109" t="str">
        <f t="shared" si="246"/>
        <v/>
      </c>
      <c r="AB105" s="109" t="str">
        <f t="shared" si="246"/>
        <v/>
      </c>
      <c r="AC105" s="109" t="str">
        <f t="shared" si="246"/>
        <v/>
      </c>
      <c r="AD105" s="109" t="str">
        <f t="shared" si="246"/>
        <v/>
      </c>
      <c r="AE105" s="109" t="str">
        <f t="shared" si="246"/>
        <v/>
      </c>
      <c r="AF105" s="109" t="str">
        <f t="shared" si="246"/>
        <v/>
      </c>
      <c r="AG105" s="109" t="str">
        <f t="shared" si="246"/>
        <v/>
      </c>
      <c r="AH105" s="109" t="str">
        <f t="shared" si="246"/>
        <v/>
      </c>
      <c r="AI105" s="109" t="str">
        <f t="shared" si="246"/>
        <v/>
      </c>
    </row>
    <row r="106" spans="1:167" hidden="1" x14ac:dyDescent="0.25">
      <c r="B106" s="131" t="e">
        <f t="shared" ref="B106:B160" si="247">B105</f>
        <v>#VALUE!</v>
      </c>
      <c r="C106" s="131" t="e">
        <f t="shared" ref="C106:D169" si="248">C105</f>
        <v>#VALUE!</v>
      </c>
      <c r="D106" s="130">
        <f t="shared" si="49"/>
        <v>1</v>
      </c>
      <c r="E106" s="168"/>
      <c r="F106" s="96"/>
      <c r="G106" s="170"/>
      <c r="H106"/>
      <c r="I106"/>
      <c r="J106"/>
      <c r="K106" s="69"/>
      <c r="L106" s="29" t="s">
        <v>423</v>
      </c>
      <c r="M106" s="30" t="e">
        <f t="shared" ref="M106" si="249">AVERAGE($P105:$XX105)</f>
        <v>#DIV/0!</v>
      </c>
      <c r="N106" s="74"/>
      <c r="O106" s="27" t="str">
        <f t="shared" ref="O106" si="250">"1 POND"</f>
        <v>1 POND</v>
      </c>
      <c r="P106" s="110" t="str">
        <f>IF(IFERROR(VLOOKUP(P101,'Tabela de Apoio'!$D:$E,2,FALSE),1)=1,"",P107)</f>
        <v/>
      </c>
      <c r="Q106" s="110" t="str">
        <f>IF(IFERROR(VLOOKUP(Q101,'Tabela de Apoio'!$D:$E,2,FALSE),1)=1,"",Q107)</f>
        <v/>
      </c>
      <c r="R106" s="110" t="str">
        <f>IF(IFERROR(VLOOKUP(R101,'Tabela de Apoio'!$D:$E,2,FALSE),1)=1,"",R107)</f>
        <v/>
      </c>
      <c r="S106" s="110" t="str">
        <f>IF(IFERROR(VLOOKUP(S101,'Tabela de Apoio'!$D:$E,2,FALSE),1)=1,"",S107)</f>
        <v/>
      </c>
      <c r="T106" s="110" t="str">
        <f>IF(IFERROR(VLOOKUP(T101,'Tabela de Apoio'!$D:$E,2,FALSE),1)=1,"",T107)</f>
        <v/>
      </c>
      <c r="U106" s="110" t="str">
        <f>IF(IFERROR(VLOOKUP(U101,'Tabela de Apoio'!$D:$E,2,FALSE),1)=1,"",U107)</f>
        <v/>
      </c>
      <c r="V106" s="110" t="str">
        <f>IF(IFERROR(VLOOKUP(V101,'Tabela de Apoio'!$D:$E,2,FALSE),1)=1,"",V107)</f>
        <v/>
      </c>
      <c r="W106" s="110" t="str">
        <f>IF(IFERROR(VLOOKUP(W101,'Tabela de Apoio'!$D:$E,2,FALSE),1)=1,"",W107)</f>
        <v/>
      </c>
      <c r="X106" s="110" t="str">
        <f>IF(IFERROR(VLOOKUP(X101,'Tabela de Apoio'!$D:$E,2,FALSE),1)=1,"",X107)</f>
        <v/>
      </c>
      <c r="Y106" s="110" t="str">
        <f>IF(IFERROR(VLOOKUP(Y101,'Tabela de Apoio'!$D:$E,2,FALSE),1)=1,"",Y107)</f>
        <v/>
      </c>
      <c r="Z106" s="110" t="str">
        <f>IF(IFERROR(VLOOKUP(Z101,'Tabela de Apoio'!$D:$E,2,FALSE),1)=1,"",Z107)</f>
        <v/>
      </c>
      <c r="AA106" s="110" t="str">
        <f>IF(IFERROR(VLOOKUP(AA101,'Tabela de Apoio'!$D:$E,2,FALSE),1)=1,"",AA107)</f>
        <v/>
      </c>
      <c r="AB106" s="110" t="str">
        <f>IF(IFERROR(VLOOKUP(AB101,'Tabela de Apoio'!$D:$E,2,FALSE),1)=1,"",AB107)</f>
        <v/>
      </c>
      <c r="AC106" s="110" t="str">
        <f>IF(IFERROR(VLOOKUP(AC101,'Tabela de Apoio'!$D:$E,2,FALSE),1)=1,"",AC107)</f>
        <v/>
      </c>
      <c r="AD106" s="110" t="str">
        <f>IF(IFERROR(VLOOKUP(AD101,'Tabela de Apoio'!$D:$E,2,FALSE),1)=1,"",AD107)</f>
        <v/>
      </c>
      <c r="AE106" s="110" t="str">
        <f>IF(IFERROR(VLOOKUP(AE101,'Tabela de Apoio'!$D:$E,2,FALSE),1)=1,"",AE107)</f>
        <v/>
      </c>
      <c r="AF106" s="110" t="str">
        <f>IF(IFERROR(VLOOKUP(AF101,'Tabela de Apoio'!$D:$E,2,FALSE),1)=1,"",AF107)</f>
        <v/>
      </c>
      <c r="AG106" s="110" t="str">
        <f>IF(IFERROR(VLOOKUP(AG101,'Tabela de Apoio'!$D:$E,2,FALSE),1)=1,"",AG107)</f>
        <v/>
      </c>
      <c r="AH106" s="110" t="str">
        <f>IF(IFERROR(VLOOKUP(AH101,'Tabela de Apoio'!$D:$E,2,FALSE),1)=1,"",AH107)</f>
        <v/>
      </c>
      <c r="AI106" s="110" t="str">
        <f>IF(IFERROR(VLOOKUP(AI101,'Tabela de Apoio'!$D:$E,2,FALSE),1)=1,"",AI107)</f>
        <v/>
      </c>
    </row>
    <row r="107" spans="1:167" hidden="1" x14ac:dyDescent="0.25">
      <c r="B107" s="131" t="e">
        <f t="shared" si="247"/>
        <v>#VALUE!</v>
      </c>
      <c r="C107" s="131" t="e">
        <f t="shared" si="248"/>
        <v>#VALUE!</v>
      </c>
      <c r="D107" s="130">
        <f t="shared" si="248"/>
        <v>1</v>
      </c>
      <c r="E107" s="168"/>
      <c r="F107" s="96"/>
      <c r="G107" s="170"/>
      <c r="H107" s="137">
        <f t="shared" ref="H107" si="251">COUNT($P107:$XX107)</f>
        <v>0</v>
      </c>
      <c r="I107" s="135" t="e">
        <f t="shared" ref="I107" si="252">_xlfn.STDEV.P($P106:$XX107)/AVERAGE($P106:$XX107)</f>
        <v>#DIV/0!</v>
      </c>
      <c r="J107" s="7">
        <f t="shared" ref="J107" si="253">IF(AND(H107&gt;2,
OR(L99="MÉDIA SANEADA",L99="MEDIANA SANEADA",
AND(L99="PREÇO REFERÊNCIA",NOT(AND(P101="Orçamento",COUNTA(P99:XX99)=COUNTIF(P101:XX101,"Orçamento")))))),
ROW(),0)</f>
        <v>0</v>
      </c>
      <c r="K107" s="69"/>
      <c r="L107" s="29" t="s">
        <v>424</v>
      </c>
      <c r="M107" s="30" t="e">
        <f t="shared" ref="M107" si="254">MEDIAN($P105:$XX105)</f>
        <v>#NUM!</v>
      </c>
      <c r="N107" s="74"/>
      <c r="O107" s="27" t="str">
        <f t="shared" ref="O107" si="255">"1 RODADA"</f>
        <v>1 RODADA</v>
      </c>
      <c r="P107" s="110" t="str">
        <f t="shared" ref="P107:AI107" si="256">IF(P105="","",IF((_xlfn.STDEV.P($P104:$XX105)/AVERAGE($P104:$XX105))&lt;=25%,P105,IF(OR(P105&gt;(AVERAGE($P104:$XX105)+_xlfn.STDEV.P($P104:$XX105)),P105&lt;(AVERAGE($P104:$XX105)-_xlfn.STDEV.P($P104:$XX105))),"DESCARTADO",P105)))</f>
        <v/>
      </c>
      <c r="Q107" s="110" t="str">
        <f t="shared" si="256"/>
        <v/>
      </c>
      <c r="R107" s="110" t="str">
        <f t="shared" si="256"/>
        <v/>
      </c>
      <c r="S107" s="110" t="str">
        <f t="shared" si="256"/>
        <v/>
      </c>
      <c r="T107" s="110" t="str">
        <f t="shared" si="256"/>
        <v/>
      </c>
      <c r="U107" s="110" t="str">
        <f t="shared" si="256"/>
        <v/>
      </c>
      <c r="V107" s="110" t="str">
        <f t="shared" si="256"/>
        <v/>
      </c>
      <c r="W107" s="110" t="str">
        <f t="shared" si="256"/>
        <v/>
      </c>
      <c r="X107" s="110" t="str">
        <f t="shared" si="256"/>
        <v/>
      </c>
      <c r="Y107" s="110" t="str">
        <f t="shared" si="256"/>
        <v/>
      </c>
      <c r="Z107" s="110" t="str">
        <f t="shared" si="256"/>
        <v/>
      </c>
      <c r="AA107" s="110" t="str">
        <f t="shared" si="256"/>
        <v/>
      </c>
      <c r="AB107" s="110" t="str">
        <f t="shared" si="256"/>
        <v/>
      </c>
      <c r="AC107" s="110" t="str">
        <f t="shared" si="256"/>
        <v/>
      </c>
      <c r="AD107" s="110" t="str">
        <f t="shared" si="256"/>
        <v/>
      </c>
      <c r="AE107" s="110" t="str">
        <f t="shared" si="256"/>
        <v/>
      </c>
      <c r="AF107" s="110" t="str">
        <f t="shared" si="256"/>
        <v/>
      </c>
      <c r="AG107" s="110" t="str">
        <f t="shared" si="256"/>
        <v/>
      </c>
      <c r="AH107" s="110" t="str">
        <f t="shared" si="256"/>
        <v/>
      </c>
      <c r="AI107" s="110" t="str">
        <f t="shared" si="256"/>
        <v/>
      </c>
    </row>
    <row r="108" spans="1:167" hidden="1" x14ac:dyDescent="0.25">
      <c r="B108" s="131" t="e">
        <f t="shared" si="247"/>
        <v>#VALUE!</v>
      </c>
      <c r="C108" s="131" t="e">
        <f t="shared" si="248"/>
        <v>#VALUE!</v>
      </c>
      <c r="D108" s="130">
        <f t="shared" si="248"/>
        <v>1</v>
      </c>
      <c r="E108" s="168"/>
      <c r="F108" s="96"/>
      <c r="G108" s="170"/>
      <c r="H108"/>
      <c r="I108"/>
      <c r="J108"/>
      <c r="L108" s="29" t="s">
        <v>50</v>
      </c>
      <c r="M108" s="30" t="str">
        <f t="shared" ref="M108" si="257">IFERROR(
IF(AND(H107&gt;2,I107&lt;=25%),AVERAGE(P106:XX107),
IF(AND(H109&gt;2,I109&lt;=25%),AVERAGE(P108:XX109),
IF(AND(H111&gt;2,I111&lt;=25%),AVERAGE(P110:XX111),
IF(AND(H113&gt;2,I113&lt;=25%),AVERAGE(P112:XX113),
IF(AND(H115&gt;2,I115&lt;=25%),AVERAGE(P114:XX115),
IF(AND(H117&gt;2,I117&lt;=25%),AVERAGE(P116:XX117),
IF(I105&lt;=25%,AVERAGE(P104:XX105),""))))))),"")</f>
        <v/>
      </c>
      <c r="N108" s="74"/>
      <c r="O108" s="27" t="str">
        <f t="shared" ref="O108" si="258">"2 POND"</f>
        <v>2 POND</v>
      </c>
      <c r="P108" s="110" t="str">
        <f>IF(IFERROR(VLOOKUP(P101,'Tabela de Apoio'!$D:$E,2,FALSE),1)=1,"",P109)</f>
        <v/>
      </c>
      <c r="Q108" s="110" t="str">
        <f>IF(IFERROR(VLOOKUP(Q101,'Tabela de Apoio'!$D:$E,2,FALSE),1)=1,"",Q109)</f>
        <v/>
      </c>
      <c r="R108" s="110" t="str">
        <f>IF(IFERROR(VLOOKUP(R101,'Tabela de Apoio'!$D:$E,2,FALSE),1)=1,"",R109)</f>
        <v/>
      </c>
      <c r="S108" s="110" t="str">
        <f>IF(IFERROR(VLOOKUP(S101,'Tabela de Apoio'!$D:$E,2,FALSE),1)=1,"",S109)</f>
        <v/>
      </c>
      <c r="T108" s="110" t="str">
        <f>IF(IFERROR(VLOOKUP(T101,'Tabela de Apoio'!$D:$E,2,FALSE),1)=1,"",T109)</f>
        <v/>
      </c>
      <c r="U108" s="110" t="str">
        <f>IF(IFERROR(VLOOKUP(U101,'Tabela de Apoio'!$D:$E,2,FALSE),1)=1,"",U109)</f>
        <v/>
      </c>
      <c r="V108" s="110" t="str">
        <f>IF(IFERROR(VLOOKUP(V101,'Tabela de Apoio'!$D:$E,2,FALSE),1)=1,"",V109)</f>
        <v/>
      </c>
      <c r="W108" s="110" t="str">
        <f>IF(IFERROR(VLOOKUP(W101,'Tabela de Apoio'!$D:$E,2,FALSE),1)=1,"",W109)</f>
        <v/>
      </c>
      <c r="X108" s="110" t="str">
        <f>IF(IFERROR(VLOOKUP(X101,'Tabela de Apoio'!$D:$E,2,FALSE),1)=1,"",X109)</f>
        <v/>
      </c>
      <c r="Y108" s="110" t="str">
        <f>IF(IFERROR(VLOOKUP(Y101,'Tabela de Apoio'!$D:$E,2,FALSE),1)=1,"",Y109)</f>
        <v/>
      </c>
      <c r="Z108" s="110" t="str">
        <f>IF(IFERROR(VLOOKUP(Z101,'Tabela de Apoio'!$D:$E,2,FALSE),1)=1,"",Z109)</f>
        <v/>
      </c>
      <c r="AA108" s="110" t="str">
        <f>IF(IFERROR(VLOOKUP(AA101,'Tabela de Apoio'!$D:$E,2,FALSE),1)=1,"",AA109)</f>
        <v/>
      </c>
      <c r="AB108" s="110" t="str">
        <f>IF(IFERROR(VLOOKUP(AB101,'Tabela de Apoio'!$D:$E,2,FALSE),1)=1,"",AB109)</f>
        <v/>
      </c>
      <c r="AC108" s="110" t="str">
        <f>IF(IFERROR(VLOOKUP(AC101,'Tabela de Apoio'!$D:$E,2,FALSE),1)=1,"",AC109)</f>
        <v/>
      </c>
      <c r="AD108" s="110" t="str">
        <f>IF(IFERROR(VLOOKUP(AD101,'Tabela de Apoio'!$D:$E,2,FALSE),1)=1,"",AD109)</f>
        <v/>
      </c>
      <c r="AE108" s="110" t="str">
        <f>IF(IFERROR(VLOOKUP(AE101,'Tabela de Apoio'!$D:$E,2,FALSE),1)=1,"",AE109)</f>
        <v/>
      </c>
      <c r="AF108" s="110" t="str">
        <f>IF(IFERROR(VLOOKUP(AF101,'Tabela de Apoio'!$D:$E,2,FALSE),1)=1,"",AF109)</f>
        <v/>
      </c>
      <c r="AG108" s="110" t="str">
        <f>IF(IFERROR(VLOOKUP(AG101,'Tabela de Apoio'!$D:$E,2,FALSE),1)=1,"",AG109)</f>
        <v/>
      </c>
      <c r="AH108" s="110" t="str">
        <f>IF(IFERROR(VLOOKUP(AH101,'Tabela de Apoio'!$D:$E,2,FALSE),1)=1,"",AH109)</f>
        <v/>
      </c>
      <c r="AI108" s="110" t="str">
        <f>IF(IFERROR(VLOOKUP(AI101,'Tabela de Apoio'!$D:$E,2,FALSE),1)=1,"",AI109)</f>
        <v/>
      </c>
    </row>
    <row r="109" spans="1:167" hidden="1" x14ac:dyDescent="0.25">
      <c r="B109" s="131" t="e">
        <f t="shared" si="247"/>
        <v>#VALUE!</v>
      </c>
      <c r="C109" s="131" t="e">
        <f t="shared" si="248"/>
        <v>#VALUE!</v>
      </c>
      <c r="D109" s="130">
        <f t="shared" si="248"/>
        <v>1</v>
      </c>
      <c r="E109" s="168"/>
      <c r="F109" s="96"/>
      <c r="G109" s="170"/>
      <c r="H109" s="137">
        <f t="shared" ref="H109" si="259">COUNT($P109:$XX109)</f>
        <v>0</v>
      </c>
      <c r="I109" s="135" t="e">
        <f t="shared" ref="I109" si="260">_xlfn.STDEV.P($P108:$XX109)/AVERAGE($P108:$XX109)</f>
        <v>#DIV/0!</v>
      </c>
      <c r="J109" s="7">
        <f t="shared" ref="J109" si="261">IF(AND(H109&gt;2,
OR(L99="MÉDIA SANEADA",L99="MEDIANA SANEADA",
AND(L99="PREÇO REFERÊNCIA",NOT(AND(P101="Orçamento",COUNTA(P99:XX99)=COUNTIF(P101:XX101,"Orçamento")))))),
ROW(),0)</f>
        <v>0</v>
      </c>
      <c r="K109" s="69"/>
      <c r="L109" s="29" t="s">
        <v>425</v>
      </c>
      <c r="M109" s="30" t="e">
        <f t="shared" ref="M109" si="262" xml:space="preserve">
IF(H107&gt;2,MEDIAN(P106:XX107),
IF(H109&gt;2,MEDIAN(P108:XX109),
IF(H111&gt;2,MEDIAN(P110:XX111),
IF(H113&gt;2,MEDIAN(P112:XX113),
IF(H115&gt;2,MEDIAN(P114:XX115),
IF(H117&gt;2,MEDIAN(P116:XX117),
MEDIAN(P104:XX105)))))))</f>
        <v>#NUM!</v>
      </c>
      <c r="N109" s="74"/>
      <c r="O109" s="27" t="str">
        <f t="shared" ref="O109" si="263">"2 RODADA"</f>
        <v>2 RODADA</v>
      </c>
      <c r="P109" s="110" t="str">
        <f t="shared" ref="P109:AI109" si="264">IF(P107="","",IF((_xlfn.STDEV.P($P106:$XX107)/AVERAGE($P106:$XX107))&lt;=25%,P107,IF(OR(P107&gt;(AVERAGE($P106:$XX107)+_xlfn.STDEV.P($P106:$XX107)),P107&lt;(AVERAGE($P106:$XX107)-_xlfn.STDEV.P($P106:$XX107))),"DESCARTADO",P107)))</f>
        <v/>
      </c>
      <c r="Q109" s="110" t="str">
        <f t="shared" si="264"/>
        <v/>
      </c>
      <c r="R109" s="110" t="str">
        <f t="shared" si="264"/>
        <v/>
      </c>
      <c r="S109" s="110" t="str">
        <f t="shared" si="264"/>
        <v/>
      </c>
      <c r="T109" s="110" t="str">
        <f t="shared" si="264"/>
        <v/>
      </c>
      <c r="U109" s="110" t="str">
        <f t="shared" si="264"/>
        <v/>
      </c>
      <c r="V109" s="110" t="str">
        <f t="shared" si="264"/>
        <v/>
      </c>
      <c r="W109" s="110" t="str">
        <f t="shared" si="264"/>
        <v/>
      </c>
      <c r="X109" s="110" t="str">
        <f t="shared" si="264"/>
        <v/>
      </c>
      <c r="Y109" s="110" t="str">
        <f t="shared" si="264"/>
        <v/>
      </c>
      <c r="Z109" s="110" t="str">
        <f t="shared" si="264"/>
        <v/>
      </c>
      <c r="AA109" s="110" t="str">
        <f t="shared" si="264"/>
        <v/>
      </c>
      <c r="AB109" s="110" t="str">
        <f t="shared" si="264"/>
        <v/>
      </c>
      <c r="AC109" s="110" t="str">
        <f t="shared" si="264"/>
        <v/>
      </c>
      <c r="AD109" s="110" t="str">
        <f t="shared" si="264"/>
        <v/>
      </c>
      <c r="AE109" s="110" t="str">
        <f t="shared" si="264"/>
        <v/>
      </c>
      <c r="AF109" s="110" t="str">
        <f t="shared" si="264"/>
        <v/>
      </c>
      <c r="AG109" s="110" t="str">
        <f t="shared" si="264"/>
        <v/>
      </c>
      <c r="AH109" s="110" t="str">
        <f t="shared" si="264"/>
        <v/>
      </c>
      <c r="AI109" s="110" t="str">
        <f t="shared" si="264"/>
        <v/>
      </c>
    </row>
    <row r="110" spans="1:167" hidden="1" x14ac:dyDescent="0.25">
      <c r="B110" s="131" t="e">
        <f t="shared" si="247"/>
        <v>#VALUE!</v>
      </c>
      <c r="C110" s="131" t="e">
        <f t="shared" si="248"/>
        <v>#VALUE!</v>
      </c>
      <c r="D110" s="130">
        <f t="shared" si="248"/>
        <v>1</v>
      </c>
      <c r="E110" s="168"/>
      <c r="F110" s="96"/>
      <c r="G110" s="170"/>
      <c r="H110"/>
      <c r="I110"/>
      <c r="J110"/>
      <c r="K110" s="69"/>
      <c r="L110" s="29" t="s">
        <v>422</v>
      </c>
      <c r="M110" s="30" t="e">
        <f t="shared" ref="M110" si="265">HARMEAN($P104:$XX105)</f>
        <v>#N/A</v>
      </c>
      <c r="N110" s="74"/>
      <c r="O110" s="27" t="str">
        <f t="shared" ref="O110" si="266">"3 POND"</f>
        <v>3 POND</v>
      </c>
      <c r="P110" s="110" t="str">
        <f>IF(IFERROR(VLOOKUP(P101,'Tabela de Apoio'!$D:$E,2,FALSE),1)=1,"",P111)</f>
        <v/>
      </c>
      <c r="Q110" s="110" t="str">
        <f>IF(IFERROR(VLOOKUP(Q101,'Tabela de Apoio'!$D:$E,2,FALSE),1)=1,"",Q111)</f>
        <v/>
      </c>
      <c r="R110" s="110" t="str">
        <f>IF(IFERROR(VLOOKUP(R101,'Tabela de Apoio'!$D:$E,2,FALSE),1)=1,"",R111)</f>
        <v/>
      </c>
      <c r="S110" s="110" t="str">
        <f>IF(IFERROR(VLOOKUP(S101,'Tabela de Apoio'!$D:$E,2,FALSE),1)=1,"",S111)</f>
        <v/>
      </c>
      <c r="T110" s="110" t="str">
        <f>IF(IFERROR(VLOOKUP(T101,'Tabela de Apoio'!$D:$E,2,FALSE),1)=1,"",T111)</f>
        <v/>
      </c>
      <c r="U110" s="110" t="str">
        <f>IF(IFERROR(VLOOKUP(U101,'Tabela de Apoio'!$D:$E,2,FALSE),1)=1,"",U111)</f>
        <v/>
      </c>
      <c r="V110" s="110" t="str">
        <f>IF(IFERROR(VLOOKUP(V101,'Tabela de Apoio'!$D:$E,2,FALSE),1)=1,"",V111)</f>
        <v/>
      </c>
      <c r="W110" s="110" t="str">
        <f>IF(IFERROR(VLOOKUP(W101,'Tabela de Apoio'!$D:$E,2,FALSE),1)=1,"",W111)</f>
        <v/>
      </c>
      <c r="X110" s="110" t="str">
        <f>IF(IFERROR(VLOOKUP(X101,'Tabela de Apoio'!$D:$E,2,FALSE),1)=1,"",X111)</f>
        <v/>
      </c>
      <c r="Y110" s="110" t="str">
        <f>IF(IFERROR(VLOOKUP(Y101,'Tabela de Apoio'!$D:$E,2,FALSE),1)=1,"",Y111)</f>
        <v/>
      </c>
      <c r="Z110" s="110" t="str">
        <f>IF(IFERROR(VLOOKUP(Z101,'Tabela de Apoio'!$D:$E,2,FALSE),1)=1,"",Z111)</f>
        <v/>
      </c>
      <c r="AA110" s="110" t="str">
        <f>IF(IFERROR(VLOOKUP(AA101,'Tabela de Apoio'!$D:$E,2,FALSE),1)=1,"",AA111)</f>
        <v/>
      </c>
      <c r="AB110" s="110" t="str">
        <f>IF(IFERROR(VLOOKUP(AB101,'Tabela de Apoio'!$D:$E,2,FALSE),1)=1,"",AB111)</f>
        <v/>
      </c>
      <c r="AC110" s="110" t="str">
        <f>IF(IFERROR(VLOOKUP(AC101,'Tabela de Apoio'!$D:$E,2,FALSE),1)=1,"",AC111)</f>
        <v/>
      </c>
      <c r="AD110" s="110" t="str">
        <f>IF(IFERROR(VLOOKUP(AD101,'Tabela de Apoio'!$D:$E,2,FALSE),1)=1,"",AD111)</f>
        <v/>
      </c>
      <c r="AE110" s="110" t="str">
        <f>IF(IFERROR(VLOOKUP(AE101,'Tabela de Apoio'!$D:$E,2,FALSE),1)=1,"",AE111)</f>
        <v/>
      </c>
      <c r="AF110" s="110" t="str">
        <f>IF(IFERROR(VLOOKUP(AF101,'Tabela de Apoio'!$D:$E,2,FALSE),1)=1,"",AF111)</f>
        <v/>
      </c>
      <c r="AG110" s="110" t="str">
        <f>IF(IFERROR(VLOOKUP(AG101,'Tabela de Apoio'!$D:$E,2,FALSE),1)=1,"",AG111)</f>
        <v/>
      </c>
      <c r="AH110" s="110" t="str">
        <f>IF(IFERROR(VLOOKUP(AH101,'Tabela de Apoio'!$D:$E,2,FALSE),1)=1,"",AH111)</f>
        <v/>
      </c>
      <c r="AI110" s="110" t="str">
        <f>IF(IFERROR(VLOOKUP(AI101,'Tabela de Apoio'!$D:$E,2,FALSE),1)=1,"",AI111)</f>
        <v/>
      </c>
    </row>
    <row r="111" spans="1:167" hidden="1" x14ac:dyDescent="0.25">
      <c r="B111" s="131" t="e">
        <f t="shared" si="247"/>
        <v>#VALUE!</v>
      </c>
      <c r="C111" s="131" t="e">
        <f t="shared" si="248"/>
        <v>#VALUE!</v>
      </c>
      <c r="D111" s="130">
        <f t="shared" si="248"/>
        <v>1</v>
      </c>
      <c r="E111" s="168"/>
      <c r="F111" s="96"/>
      <c r="G111" s="170"/>
      <c r="H111" s="137">
        <f t="shared" ref="H111" si="267">COUNT($P111:$XX111)</f>
        <v>0</v>
      </c>
      <c r="I111" s="135" t="e">
        <f t="shared" ref="I111" si="268">_xlfn.STDEV.P($P110:$XX111)/AVERAGE($P110:$XX111)</f>
        <v>#DIV/0!</v>
      </c>
      <c r="J111" s="7">
        <f t="shared" ref="J111" si="269">IF(AND(H111&gt;2,
OR(L99="MÉDIA SANEADA",L99="MEDIANA SANEADA",
AND(L99="PREÇO REFERÊNCIA",NOT(AND(P101="Orçamento",COUNTA(P99:XX99)=COUNTIF(P101:XX101,"Orçamento")))))),
ROW(),0)</f>
        <v>0</v>
      </c>
      <c r="K111" s="69"/>
      <c r="L111" s="29" t="s">
        <v>53</v>
      </c>
      <c r="M111" s="30" t="str">
        <f t="shared" ref="M111" si="270">IFERROR(_xlfn.QUARTILE.EXC($P105:$XX105,1),"")</f>
        <v/>
      </c>
      <c r="N111" s="74"/>
      <c r="O111" s="27" t="str">
        <f t="shared" ref="O111" si="271">"3 RODADA"</f>
        <v>3 RODADA</v>
      </c>
      <c r="P111" s="110" t="str">
        <f t="shared" ref="P111:AI111" si="272">IF(P109="","",IF((_xlfn.STDEV.P($P108:$XX109)/AVERAGE($P108:$XX109))&lt;=25%,P109,IF(OR(P109&gt;(AVERAGE($P108:$XX109)+_xlfn.STDEV.P($P108:$XX109)),P109&lt;(AVERAGE($P108:$XX109)-_xlfn.STDEV.P($P108:$XX109))),"DESCARTADO",P109)))</f>
        <v/>
      </c>
      <c r="Q111" s="110" t="str">
        <f t="shared" si="272"/>
        <v/>
      </c>
      <c r="R111" s="110" t="str">
        <f t="shared" si="272"/>
        <v/>
      </c>
      <c r="S111" s="110" t="str">
        <f t="shared" si="272"/>
        <v/>
      </c>
      <c r="T111" s="110" t="str">
        <f t="shared" si="272"/>
        <v/>
      </c>
      <c r="U111" s="110" t="str">
        <f t="shared" si="272"/>
        <v/>
      </c>
      <c r="V111" s="110" t="str">
        <f t="shared" si="272"/>
        <v/>
      </c>
      <c r="W111" s="110" t="str">
        <f t="shared" si="272"/>
        <v/>
      </c>
      <c r="X111" s="110" t="str">
        <f t="shared" si="272"/>
        <v/>
      </c>
      <c r="Y111" s="110" t="str">
        <f t="shared" si="272"/>
        <v/>
      </c>
      <c r="Z111" s="110" t="str">
        <f t="shared" si="272"/>
        <v/>
      </c>
      <c r="AA111" s="110" t="str">
        <f t="shared" si="272"/>
        <v/>
      </c>
      <c r="AB111" s="110" t="str">
        <f t="shared" si="272"/>
        <v/>
      </c>
      <c r="AC111" s="110" t="str">
        <f t="shared" si="272"/>
        <v/>
      </c>
      <c r="AD111" s="110" t="str">
        <f t="shared" si="272"/>
        <v/>
      </c>
      <c r="AE111" s="110" t="str">
        <f t="shared" si="272"/>
        <v/>
      </c>
      <c r="AF111" s="110" t="str">
        <f t="shared" si="272"/>
        <v/>
      </c>
      <c r="AG111" s="110" t="str">
        <f t="shared" si="272"/>
        <v/>
      </c>
      <c r="AH111" s="110" t="str">
        <f t="shared" si="272"/>
        <v/>
      </c>
      <c r="AI111" s="110" t="str">
        <f t="shared" si="272"/>
        <v/>
      </c>
    </row>
    <row r="112" spans="1:167" hidden="1" x14ac:dyDescent="0.25">
      <c r="B112" s="131" t="e">
        <f t="shared" si="247"/>
        <v>#VALUE!</v>
      </c>
      <c r="C112" s="131" t="e">
        <f t="shared" si="248"/>
        <v>#VALUE!</v>
      </c>
      <c r="D112" s="130">
        <f t="shared" si="248"/>
        <v>1</v>
      </c>
      <c r="E112" s="168"/>
      <c r="F112" s="96"/>
      <c r="G112" s="170"/>
      <c r="H112"/>
      <c r="I112"/>
      <c r="J112"/>
      <c r="K112" s="69"/>
      <c r="L112" s="29" t="s">
        <v>51</v>
      </c>
      <c r="M112" s="30" t="str">
        <f t="shared" ref="M112" si="273">IFERROR(_xlfn.QUARTILE.EXC($P105:$XX105,3),"")</f>
        <v/>
      </c>
      <c r="N112" s="74"/>
      <c r="O112" s="27" t="str">
        <f t="shared" ref="O112" si="274">"4 POND"</f>
        <v>4 POND</v>
      </c>
      <c r="P112" s="110" t="str">
        <f>IF(IFERROR(VLOOKUP(P101,'Tabela de Apoio'!$D:$E,2,FALSE),1)=1,"",P113)</f>
        <v/>
      </c>
      <c r="Q112" s="110" t="str">
        <f>IF(IFERROR(VLOOKUP(Q101,'Tabela de Apoio'!$D:$E,2,FALSE),1)=1,"",Q113)</f>
        <v/>
      </c>
      <c r="R112" s="110" t="str">
        <f>IF(IFERROR(VLOOKUP(R101,'Tabela de Apoio'!$D:$E,2,FALSE),1)=1,"",R113)</f>
        <v/>
      </c>
      <c r="S112" s="110" t="str">
        <f>IF(IFERROR(VLOOKUP(S101,'Tabela de Apoio'!$D:$E,2,FALSE),1)=1,"",S113)</f>
        <v/>
      </c>
      <c r="T112" s="110" t="str">
        <f>IF(IFERROR(VLOOKUP(T101,'Tabela de Apoio'!$D:$E,2,FALSE),1)=1,"",T113)</f>
        <v/>
      </c>
      <c r="U112" s="110" t="str">
        <f>IF(IFERROR(VLOOKUP(U101,'Tabela de Apoio'!$D:$E,2,FALSE),1)=1,"",U113)</f>
        <v/>
      </c>
      <c r="V112" s="110" t="str">
        <f>IF(IFERROR(VLOOKUP(V101,'Tabela de Apoio'!$D:$E,2,FALSE),1)=1,"",V113)</f>
        <v/>
      </c>
      <c r="W112" s="110" t="str">
        <f>IF(IFERROR(VLOOKUP(W101,'Tabela de Apoio'!$D:$E,2,FALSE),1)=1,"",W113)</f>
        <v/>
      </c>
      <c r="X112" s="110" t="str">
        <f>IF(IFERROR(VLOOKUP(X101,'Tabela de Apoio'!$D:$E,2,FALSE),1)=1,"",X113)</f>
        <v/>
      </c>
      <c r="Y112" s="110" t="str">
        <f>IF(IFERROR(VLOOKUP(Y101,'Tabela de Apoio'!$D:$E,2,FALSE),1)=1,"",Y113)</f>
        <v/>
      </c>
      <c r="Z112" s="110" t="str">
        <f>IF(IFERROR(VLOOKUP(Z101,'Tabela de Apoio'!$D:$E,2,FALSE),1)=1,"",Z113)</f>
        <v/>
      </c>
      <c r="AA112" s="110" t="str">
        <f>IF(IFERROR(VLOOKUP(AA101,'Tabela de Apoio'!$D:$E,2,FALSE),1)=1,"",AA113)</f>
        <v/>
      </c>
      <c r="AB112" s="110" t="str">
        <f>IF(IFERROR(VLOOKUP(AB101,'Tabela de Apoio'!$D:$E,2,FALSE),1)=1,"",AB113)</f>
        <v/>
      </c>
      <c r="AC112" s="110" t="str">
        <f>IF(IFERROR(VLOOKUP(AC101,'Tabela de Apoio'!$D:$E,2,FALSE),1)=1,"",AC113)</f>
        <v/>
      </c>
      <c r="AD112" s="110" t="str">
        <f>IF(IFERROR(VLOOKUP(AD101,'Tabela de Apoio'!$D:$E,2,FALSE),1)=1,"",AD113)</f>
        <v/>
      </c>
      <c r="AE112" s="110" t="str">
        <f>IF(IFERROR(VLOOKUP(AE101,'Tabela de Apoio'!$D:$E,2,FALSE),1)=1,"",AE113)</f>
        <v/>
      </c>
      <c r="AF112" s="110" t="str">
        <f>IF(IFERROR(VLOOKUP(AF101,'Tabela de Apoio'!$D:$E,2,FALSE),1)=1,"",AF113)</f>
        <v/>
      </c>
      <c r="AG112" s="110" t="str">
        <f>IF(IFERROR(VLOOKUP(AG101,'Tabela de Apoio'!$D:$E,2,FALSE),1)=1,"",AG113)</f>
        <v/>
      </c>
      <c r="AH112" s="110" t="str">
        <f>IF(IFERROR(VLOOKUP(AH101,'Tabela de Apoio'!$D:$E,2,FALSE),1)=1,"",AH113)</f>
        <v/>
      </c>
      <c r="AI112" s="110" t="str">
        <f>IF(IFERROR(VLOOKUP(AI101,'Tabela de Apoio'!$D:$E,2,FALSE),1)=1,"",AI113)</f>
        <v/>
      </c>
    </row>
    <row r="113" spans="1:167" hidden="1" x14ac:dyDescent="0.25">
      <c r="B113" s="131" t="e">
        <f t="shared" si="247"/>
        <v>#VALUE!</v>
      </c>
      <c r="C113" s="131" t="e">
        <f t="shared" si="248"/>
        <v>#VALUE!</v>
      </c>
      <c r="D113" s="130">
        <f t="shared" si="248"/>
        <v>1</v>
      </c>
      <c r="E113" s="168"/>
      <c r="F113" s="96"/>
      <c r="G113" s="170"/>
      <c r="H113" s="137">
        <f t="shared" ref="H113" si="275">COUNT($P113:$XX113)</f>
        <v>0</v>
      </c>
      <c r="I113" s="135" t="e">
        <f t="shared" ref="I113" si="276">_xlfn.STDEV.P($P112:$XX113)/AVERAGE($P112:$XX113)</f>
        <v>#DIV/0!</v>
      </c>
      <c r="J113" s="7">
        <f t="shared" ref="J113" si="277">IF(AND(H113&gt;2,
OR(L99="MÉDIA SANEADA",L99="MEDIANA SANEADA",
AND(L99="PREÇO REFERÊNCIA",NOT(AND(P101="Orçamento",COUNTA(P99:XX99)=COUNTIF(P101:XX101,"Orçamento")))))),
ROW(),0)</f>
        <v>0</v>
      </c>
      <c r="K113" s="69"/>
      <c r="L113" s="29" t="s">
        <v>55</v>
      </c>
      <c r="M113" s="30">
        <f t="shared" ref="M113" si="278">MIN($P105:$XX105)</f>
        <v>0</v>
      </c>
      <c r="N113" s="74"/>
      <c r="O113" s="27" t="str">
        <f t="shared" ref="O113" si="279">"4 RODADA"</f>
        <v>4 RODADA</v>
      </c>
      <c r="P113" s="110" t="str">
        <f t="shared" ref="P113:AI113" si="280">IF(P111="","",IF((_xlfn.STDEV.P($P110:$XX111)/AVERAGE($P110:$XX111))&lt;=25%,P111,IF(OR(P111&gt;(AVERAGE($P110:$XX111)+_xlfn.STDEV.P($P110:$XX111)),P111&lt;(AVERAGE($P110:$XX111)-_xlfn.STDEV.P($P110:$XX111))),"DESCARTADO",P111)))</f>
        <v/>
      </c>
      <c r="Q113" s="110" t="str">
        <f t="shared" si="280"/>
        <v/>
      </c>
      <c r="R113" s="110" t="str">
        <f t="shared" si="280"/>
        <v/>
      </c>
      <c r="S113" s="110" t="str">
        <f t="shared" si="280"/>
        <v/>
      </c>
      <c r="T113" s="110" t="str">
        <f t="shared" si="280"/>
        <v/>
      </c>
      <c r="U113" s="110" t="str">
        <f t="shared" si="280"/>
        <v/>
      </c>
      <c r="V113" s="110" t="str">
        <f t="shared" si="280"/>
        <v/>
      </c>
      <c r="W113" s="110" t="str">
        <f t="shared" si="280"/>
        <v/>
      </c>
      <c r="X113" s="110" t="str">
        <f t="shared" si="280"/>
        <v/>
      </c>
      <c r="Y113" s="110" t="str">
        <f t="shared" si="280"/>
        <v/>
      </c>
      <c r="Z113" s="110" t="str">
        <f t="shared" si="280"/>
        <v/>
      </c>
      <c r="AA113" s="110" t="str">
        <f t="shared" si="280"/>
        <v/>
      </c>
      <c r="AB113" s="110" t="str">
        <f t="shared" si="280"/>
        <v/>
      </c>
      <c r="AC113" s="110" t="str">
        <f t="shared" si="280"/>
        <v/>
      </c>
      <c r="AD113" s="110" t="str">
        <f t="shared" si="280"/>
        <v/>
      </c>
      <c r="AE113" s="110" t="str">
        <f t="shared" si="280"/>
        <v/>
      </c>
      <c r="AF113" s="110" t="str">
        <f t="shared" si="280"/>
        <v/>
      </c>
      <c r="AG113" s="110" t="str">
        <f t="shared" si="280"/>
        <v/>
      </c>
      <c r="AH113" s="110" t="str">
        <f t="shared" si="280"/>
        <v/>
      </c>
      <c r="AI113" s="110" t="str">
        <f t="shared" si="280"/>
        <v/>
      </c>
    </row>
    <row r="114" spans="1:167" hidden="1" x14ac:dyDescent="0.25">
      <c r="B114" s="131" t="e">
        <f t="shared" si="247"/>
        <v>#VALUE!</v>
      </c>
      <c r="C114" s="131" t="e">
        <f t="shared" si="248"/>
        <v>#VALUE!</v>
      </c>
      <c r="D114" s="130">
        <f t="shared" si="248"/>
        <v>1</v>
      </c>
      <c r="E114" s="168"/>
      <c r="F114" s="96"/>
      <c r="G114" s="170"/>
      <c r="H114"/>
      <c r="I114"/>
      <c r="J114"/>
      <c r="K114" s="69"/>
      <c r="L114" s="29" t="s">
        <v>52</v>
      </c>
      <c r="M114" s="30">
        <f t="shared" ref="M114" si="281">MAX($P105:$XX105)</f>
        <v>0</v>
      </c>
      <c r="N114" s="74"/>
      <c r="O114" s="27" t="str">
        <f t="shared" ref="O114" si="282">"5 POND"</f>
        <v>5 POND</v>
      </c>
      <c r="P114" s="110" t="str">
        <f>IF(IFERROR(VLOOKUP(P101,'Tabela de Apoio'!$D:$E,2,FALSE),1)=1,"",P115)</f>
        <v/>
      </c>
      <c r="Q114" s="110" t="str">
        <f>IF(IFERROR(VLOOKUP(Q101,'Tabela de Apoio'!$D:$E,2,FALSE),1)=1,"",Q115)</f>
        <v/>
      </c>
      <c r="R114" s="110" t="str">
        <f>IF(IFERROR(VLOOKUP(R101,'Tabela de Apoio'!$D:$E,2,FALSE),1)=1,"",R115)</f>
        <v/>
      </c>
      <c r="S114" s="110" t="str">
        <f>IF(IFERROR(VLOOKUP(S101,'Tabela de Apoio'!$D:$E,2,FALSE),1)=1,"",S115)</f>
        <v/>
      </c>
      <c r="T114" s="110" t="str">
        <f>IF(IFERROR(VLOOKUP(T101,'Tabela de Apoio'!$D:$E,2,FALSE),1)=1,"",T115)</f>
        <v/>
      </c>
      <c r="U114" s="110" t="str">
        <f>IF(IFERROR(VLOOKUP(U101,'Tabela de Apoio'!$D:$E,2,FALSE),1)=1,"",U115)</f>
        <v/>
      </c>
      <c r="V114" s="110" t="str">
        <f>IF(IFERROR(VLOOKUP(V101,'Tabela de Apoio'!$D:$E,2,FALSE),1)=1,"",V115)</f>
        <v/>
      </c>
      <c r="W114" s="110" t="str">
        <f>IF(IFERROR(VLOOKUP(W101,'Tabela de Apoio'!$D:$E,2,FALSE),1)=1,"",W115)</f>
        <v/>
      </c>
      <c r="X114" s="110" t="str">
        <f>IF(IFERROR(VLOOKUP(X101,'Tabela de Apoio'!$D:$E,2,FALSE),1)=1,"",X115)</f>
        <v/>
      </c>
      <c r="Y114" s="110" t="str">
        <f>IF(IFERROR(VLOOKUP(Y101,'Tabela de Apoio'!$D:$E,2,FALSE),1)=1,"",Y115)</f>
        <v/>
      </c>
      <c r="Z114" s="110" t="str">
        <f>IF(IFERROR(VLOOKUP(Z101,'Tabela de Apoio'!$D:$E,2,FALSE),1)=1,"",Z115)</f>
        <v/>
      </c>
      <c r="AA114" s="110" t="str">
        <f>IF(IFERROR(VLOOKUP(AA101,'Tabela de Apoio'!$D:$E,2,FALSE),1)=1,"",AA115)</f>
        <v/>
      </c>
      <c r="AB114" s="110" t="str">
        <f>IF(IFERROR(VLOOKUP(AB101,'Tabela de Apoio'!$D:$E,2,FALSE),1)=1,"",AB115)</f>
        <v/>
      </c>
      <c r="AC114" s="110" t="str">
        <f>IF(IFERROR(VLOOKUP(AC101,'Tabela de Apoio'!$D:$E,2,FALSE),1)=1,"",AC115)</f>
        <v/>
      </c>
      <c r="AD114" s="110" t="str">
        <f>IF(IFERROR(VLOOKUP(AD101,'Tabela de Apoio'!$D:$E,2,FALSE),1)=1,"",AD115)</f>
        <v/>
      </c>
      <c r="AE114" s="110" t="str">
        <f>IF(IFERROR(VLOOKUP(AE101,'Tabela de Apoio'!$D:$E,2,FALSE),1)=1,"",AE115)</f>
        <v/>
      </c>
      <c r="AF114" s="110" t="str">
        <f>IF(IFERROR(VLOOKUP(AF101,'Tabela de Apoio'!$D:$E,2,FALSE),1)=1,"",AF115)</f>
        <v/>
      </c>
      <c r="AG114" s="110" t="str">
        <f>IF(IFERROR(VLOOKUP(AG101,'Tabela de Apoio'!$D:$E,2,FALSE),1)=1,"",AG115)</f>
        <v/>
      </c>
      <c r="AH114" s="110" t="str">
        <f>IF(IFERROR(VLOOKUP(AH101,'Tabela de Apoio'!$D:$E,2,FALSE),1)=1,"",AH115)</f>
        <v/>
      </c>
      <c r="AI114" s="110" t="str">
        <f>IF(IFERROR(VLOOKUP(AI101,'Tabela de Apoio'!$D:$E,2,FALSE),1)=1,"",AI115)</f>
        <v/>
      </c>
    </row>
    <row r="115" spans="1:167" hidden="1" x14ac:dyDescent="0.25">
      <c r="B115" s="131" t="e">
        <f t="shared" si="247"/>
        <v>#VALUE!</v>
      </c>
      <c r="C115" s="131" t="e">
        <f t="shared" si="248"/>
        <v>#VALUE!</v>
      </c>
      <c r="D115" s="130">
        <f t="shared" si="248"/>
        <v>1</v>
      </c>
      <c r="E115" s="168"/>
      <c r="F115" s="96"/>
      <c r="G115" s="170"/>
      <c r="H115" s="137">
        <f t="shared" ref="H115" si="283">COUNT($P115:$XX115)</f>
        <v>0</v>
      </c>
      <c r="I115" s="135" t="e">
        <f t="shared" ref="I115" si="284">_xlfn.STDEV.P($P114:$XX115)/AVERAGE($P114:$XX115)</f>
        <v>#DIV/0!</v>
      </c>
      <c r="J115" s="7">
        <f t="shared" ref="J115" si="285">IF(AND(H115&gt;2,
OR(L99="MÉDIA SANEADA",L99="MEDIANA SANEADA",
AND(L99="PREÇO REFERÊNCIA",NOT(AND(P101="Orçamento",COUNTA(P99:XX99)=COUNTIF(P101:XX101,"Orçamento")))))),
ROW(),0)</f>
        <v>0</v>
      </c>
      <c r="K115" s="69"/>
      <c r="N115" s="74"/>
      <c r="O115" s="27" t="str">
        <f t="shared" ref="O115" si="286">"5 RODADA"</f>
        <v>5 RODADA</v>
      </c>
      <c r="P115" s="110" t="str">
        <f t="shared" ref="P115:AI115" si="287">IF(P113="","",IF((_xlfn.STDEV.P($P112:$XX113)/AVERAGE($P112:$XX113))&lt;=25%,P113,IF(OR(P113&gt;(AVERAGE($P112:$XX113)+_xlfn.STDEV.P($P112:$XX113)),P113&lt;(AVERAGE($P112:$XX113)-_xlfn.STDEV.P($P112:$XX113))),"DESCARTADO",P113)))</f>
        <v/>
      </c>
      <c r="Q115" s="110" t="str">
        <f t="shared" si="287"/>
        <v/>
      </c>
      <c r="R115" s="110" t="str">
        <f t="shared" si="287"/>
        <v/>
      </c>
      <c r="S115" s="110" t="str">
        <f t="shared" si="287"/>
        <v/>
      </c>
      <c r="T115" s="110" t="str">
        <f t="shared" si="287"/>
        <v/>
      </c>
      <c r="U115" s="110" t="str">
        <f t="shared" si="287"/>
        <v/>
      </c>
      <c r="V115" s="110" t="str">
        <f t="shared" si="287"/>
        <v/>
      </c>
      <c r="W115" s="110" t="str">
        <f t="shared" si="287"/>
        <v/>
      </c>
      <c r="X115" s="110" t="str">
        <f t="shared" si="287"/>
        <v/>
      </c>
      <c r="Y115" s="110" t="str">
        <f t="shared" si="287"/>
        <v/>
      </c>
      <c r="Z115" s="110" t="str">
        <f t="shared" si="287"/>
        <v/>
      </c>
      <c r="AA115" s="110" t="str">
        <f t="shared" si="287"/>
        <v/>
      </c>
      <c r="AB115" s="110" t="str">
        <f t="shared" si="287"/>
        <v/>
      </c>
      <c r="AC115" s="110" t="str">
        <f t="shared" si="287"/>
        <v/>
      </c>
      <c r="AD115" s="110" t="str">
        <f t="shared" si="287"/>
        <v/>
      </c>
      <c r="AE115" s="110" t="str">
        <f t="shared" si="287"/>
        <v/>
      </c>
      <c r="AF115" s="110" t="str">
        <f t="shared" si="287"/>
        <v/>
      </c>
      <c r="AG115" s="110" t="str">
        <f t="shared" si="287"/>
        <v/>
      </c>
      <c r="AH115" s="110" t="str">
        <f t="shared" si="287"/>
        <v/>
      </c>
      <c r="AI115" s="110" t="str">
        <f t="shared" si="287"/>
        <v/>
      </c>
    </row>
    <row r="116" spans="1:167" hidden="1" x14ac:dyDescent="0.25">
      <c r="B116" s="131" t="e">
        <f t="shared" si="247"/>
        <v>#VALUE!</v>
      </c>
      <c r="C116" s="131" t="e">
        <f t="shared" si="248"/>
        <v>#VALUE!</v>
      </c>
      <c r="D116" s="130">
        <f t="shared" si="248"/>
        <v>1</v>
      </c>
      <c r="E116" s="168"/>
      <c r="F116" s="96"/>
      <c r="G116" s="170"/>
      <c r="H116"/>
      <c r="I116"/>
      <c r="J116"/>
      <c r="K116" s="69"/>
      <c r="L116" s="22"/>
      <c r="M116" s="22"/>
      <c r="N116" s="74"/>
      <c r="O116" s="27" t="str">
        <f t="shared" ref="O116" si="288">"6 POND"</f>
        <v>6 POND</v>
      </c>
      <c r="P116" s="110" t="str">
        <f>IF(IFERROR(VLOOKUP(P101,'Tabela de Apoio'!$D:$E,2,FALSE),1)=1,"",P117)</f>
        <v/>
      </c>
      <c r="Q116" s="110" t="str">
        <f>IF(IFERROR(VLOOKUP(Q101,'Tabela de Apoio'!$D:$E,2,FALSE),1)=1,"",Q117)</f>
        <v/>
      </c>
      <c r="R116" s="110" t="str">
        <f>IF(IFERROR(VLOOKUP(R101,'Tabela de Apoio'!$D:$E,2,FALSE),1)=1,"",R117)</f>
        <v/>
      </c>
      <c r="S116" s="110" t="str">
        <f>IF(IFERROR(VLOOKUP(S101,'Tabela de Apoio'!$D:$E,2,FALSE),1)=1,"",S117)</f>
        <v/>
      </c>
      <c r="T116" s="110" t="str">
        <f>IF(IFERROR(VLOOKUP(T101,'Tabela de Apoio'!$D:$E,2,FALSE),1)=1,"",T117)</f>
        <v/>
      </c>
      <c r="U116" s="110" t="str">
        <f>IF(IFERROR(VLOOKUP(U101,'Tabela de Apoio'!$D:$E,2,FALSE),1)=1,"",U117)</f>
        <v/>
      </c>
      <c r="V116" s="110" t="str">
        <f>IF(IFERROR(VLOOKUP(V101,'Tabela de Apoio'!$D:$E,2,FALSE),1)=1,"",V117)</f>
        <v/>
      </c>
      <c r="W116" s="110" t="str">
        <f>IF(IFERROR(VLOOKUP(W101,'Tabela de Apoio'!$D:$E,2,FALSE),1)=1,"",W117)</f>
        <v/>
      </c>
      <c r="X116" s="110" t="str">
        <f>IF(IFERROR(VLOOKUP(X101,'Tabela de Apoio'!$D:$E,2,FALSE),1)=1,"",X117)</f>
        <v/>
      </c>
      <c r="Y116" s="110" t="str">
        <f>IF(IFERROR(VLOOKUP(Y101,'Tabela de Apoio'!$D:$E,2,FALSE),1)=1,"",Y117)</f>
        <v/>
      </c>
      <c r="Z116" s="110" t="str">
        <f>IF(IFERROR(VLOOKUP(Z101,'Tabela de Apoio'!$D:$E,2,FALSE),1)=1,"",Z117)</f>
        <v/>
      </c>
      <c r="AA116" s="110" t="str">
        <f>IF(IFERROR(VLOOKUP(AA101,'Tabela de Apoio'!$D:$E,2,FALSE),1)=1,"",AA117)</f>
        <v/>
      </c>
      <c r="AB116" s="110" t="str">
        <f>IF(IFERROR(VLOOKUP(AB101,'Tabela de Apoio'!$D:$E,2,FALSE),1)=1,"",AB117)</f>
        <v/>
      </c>
      <c r="AC116" s="110" t="str">
        <f>IF(IFERROR(VLOOKUP(AC101,'Tabela de Apoio'!$D:$E,2,FALSE),1)=1,"",AC117)</f>
        <v/>
      </c>
      <c r="AD116" s="110" t="str">
        <f>IF(IFERROR(VLOOKUP(AD101,'Tabela de Apoio'!$D:$E,2,FALSE),1)=1,"",AD117)</f>
        <v/>
      </c>
      <c r="AE116" s="110" t="str">
        <f>IF(IFERROR(VLOOKUP(AE101,'Tabela de Apoio'!$D:$E,2,FALSE),1)=1,"",AE117)</f>
        <v/>
      </c>
      <c r="AF116" s="110" t="str">
        <f>IF(IFERROR(VLOOKUP(AF101,'Tabela de Apoio'!$D:$E,2,FALSE),1)=1,"",AF117)</f>
        <v/>
      </c>
      <c r="AG116" s="110" t="str">
        <f>IF(IFERROR(VLOOKUP(AG101,'Tabela de Apoio'!$D:$E,2,FALSE),1)=1,"",AG117)</f>
        <v/>
      </c>
      <c r="AH116" s="110" t="str">
        <f>IF(IFERROR(VLOOKUP(AH101,'Tabela de Apoio'!$D:$E,2,FALSE),1)=1,"",AH117)</f>
        <v/>
      </c>
      <c r="AI116" s="110" t="str">
        <f>IF(IFERROR(VLOOKUP(AI101,'Tabela de Apoio'!$D:$E,2,FALSE),1)=1,"",AI117)</f>
        <v/>
      </c>
    </row>
    <row r="117" spans="1:167" hidden="1" x14ac:dyDescent="0.25">
      <c r="B117" s="131" t="e">
        <f t="shared" si="247"/>
        <v>#VALUE!</v>
      </c>
      <c r="C117" s="131" t="e">
        <f t="shared" si="248"/>
        <v>#VALUE!</v>
      </c>
      <c r="D117" s="130">
        <f t="shared" si="248"/>
        <v>1</v>
      </c>
      <c r="E117" s="168"/>
      <c r="F117" s="96"/>
      <c r="G117" s="170"/>
      <c r="H117" s="137">
        <f t="shared" ref="H117" si="289">COUNT($P117:$XX117)</f>
        <v>0</v>
      </c>
      <c r="I117" s="135" t="e">
        <f t="shared" ref="I117" si="290">_xlfn.STDEV.P($P116:$XX117)/AVERAGE($P116:$XX117)</f>
        <v>#DIV/0!</v>
      </c>
      <c r="J117" s="7">
        <f t="shared" ref="J117" si="291">IF(AND(H117&gt;2,
OR(L99="MÉDIA SANEADA",L99="MEDIANA SANEADA",
AND(L99="PREÇO REFERÊNCIA",NOT(AND(P101="Orçamento",COUNTA(P99:XX99)=COUNTIF(P101:XX101,"Orçamento")))))),
ROW(),0)</f>
        <v>0</v>
      </c>
      <c r="N117" s="74"/>
      <c r="O117" s="27" t="str">
        <f t="shared" ref="O117" si="292">"6 RODADA"</f>
        <v>6 RODADA</v>
      </c>
      <c r="P117" s="110" t="str">
        <f t="shared" ref="P117:AI117" si="293">IFERROR(IF(P115="","",IF((_xlfn.STDEV.P($P114:$XX115)/AVERAGE($P114:$XX115))&lt;=25%,P115,IF(OR(P115&gt;(AVERAGE($P114:$XX115)+_xlfn.STDEV.P($P114:$XX115)),P115&lt;(AVERAGE($P114:$XX115)-_xlfn.STDEV.P($P114:$XX115))),"DESCARTADO",P115))),)</f>
        <v/>
      </c>
      <c r="Q117" s="110" t="str">
        <f t="shared" si="293"/>
        <v/>
      </c>
      <c r="R117" s="110" t="str">
        <f t="shared" si="293"/>
        <v/>
      </c>
      <c r="S117" s="110" t="str">
        <f t="shared" si="293"/>
        <v/>
      </c>
      <c r="T117" s="110" t="str">
        <f t="shared" si="293"/>
        <v/>
      </c>
      <c r="U117" s="110" t="str">
        <f t="shared" si="293"/>
        <v/>
      </c>
      <c r="V117" s="110" t="str">
        <f t="shared" si="293"/>
        <v/>
      </c>
      <c r="W117" s="110" t="str">
        <f t="shared" si="293"/>
        <v/>
      </c>
      <c r="X117" s="110" t="str">
        <f t="shared" si="293"/>
        <v/>
      </c>
      <c r="Y117" s="110" t="str">
        <f t="shared" si="293"/>
        <v/>
      </c>
      <c r="Z117" s="110" t="str">
        <f t="shared" si="293"/>
        <v/>
      </c>
      <c r="AA117" s="110" t="str">
        <f t="shared" si="293"/>
        <v/>
      </c>
      <c r="AB117" s="110" t="str">
        <f t="shared" si="293"/>
        <v/>
      </c>
      <c r="AC117" s="110" t="str">
        <f t="shared" si="293"/>
        <v/>
      </c>
      <c r="AD117" s="110" t="str">
        <f t="shared" si="293"/>
        <v/>
      </c>
      <c r="AE117" s="110" t="str">
        <f t="shared" si="293"/>
        <v/>
      </c>
      <c r="AF117" s="110" t="str">
        <f t="shared" si="293"/>
        <v/>
      </c>
      <c r="AG117" s="110" t="str">
        <f t="shared" si="293"/>
        <v/>
      </c>
      <c r="AH117" s="110" t="str">
        <f t="shared" si="293"/>
        <v/>
      </c>
      <c r="AI117" s="110" t="str">
        <f t="shared" si="293"/>
        <v/>
      </c>
    </row>
    <row r="118" spans="1:167" x14ac:dyDescent="0.25">
      <c r="B118" s="131" t="e">
        <f t="shared" si="247"/>
        <v>#VALUE!</v>
      </c>
      <c r="C118" s="131" t="e">
        <f t="shared" si="248"/>
        <v>#VALUE!</v>
      </c>
      <c r="D118" s="130">
        <f t="shared" si="248"/>
        <v>1</v>
      </c>
      <c r="E118" s="168"/>
      <c r="F118" s="139"/>
      <c r="G118" s="170"/>
      <c r="H118" s="173"/>
      <c r="I118" s="173"/>
      <c r="J118" s="174"/>
      <c r="K118" s="70"/>
      <c r="L118" s="1" t="s">
        <v>56</v>
      </c>
      <c r="M118" s="147" t="str">
        <f t="shared" ref="M118" si="294">IFERROR(ROUND(M99*M101,2),"")</f>
        <v/>
      </c>
      <c r="O118" s="27" t="s">
        <v>426</v>
      </c>
      <c r="P118" s="110" t="str">
        <f t="shared" ref="P118:R118" si="295">INDEX(P105:P117,MATCH(MAX($J105:$J117),$J105:$J117,0))</f>
        <v/>
      </c>
      <c r="Q118" s="110" t="str">
        <f t="shared" si="295"/>
        <v/>
      </c>
      <c r="R118" s="110" t="str">
        <f t="shared" si="295"/>
        <v/>
      </c>
      <c r="S118" s="110" t="str">
        <f t="shared" si="229"/>
        <v/>
      </c>
      <c r="T118" s="110" t="str">
        <f t="shared" si="229"/>
        <v/>
      </c>
      <c r="U118" s="110" t="str">
        <f t="shared" si="229"/>
        <v/>
      </c>
      <c r="V118" s="110" t="str">
        <f t="shared" si="229"/>
        <v/>
      </c>
      <c r="W118" s="110" t="str">
        <f t="shared" si="229"/>
        <v/>
      </c>
      <c r="X118" s="110" t="str">
        <f t="shared" si="229"/>
        <v/>
      </c>
      <c r="Y118" s="110" t="str">
        <f t="shared" si="229"/>
        <v/>
      </c>
      <c r="Z118" s="110" t="str">
        <f t="shared" si="229"/>
        <v/>
      </c>
      <c r="AA118" s="110" t="str">
        <f t="shared" si="229"/>
        <v/>
      </c>
      <c r="AB118" s="110" t="str">
        <f t="shared" si="229"/>
        <v/>
      </c>
      <c r="AC118" s="110" t="str">
        <f t="shared" si="229"/>
        <v/>
      </c>
      <c r="AD118" s="110" t="str">
        <f t="shared" si="229"/>
        <v/>
      </c>
      <c r="AE118" s="110" t="str">
        <f t="shared" si="229"/>
        <v/>
      </c>
      <c r="AF118" s="110" t="str">
        <f t="shared" si="229"/>
        <v/>
      </c>
      <c r="AG118" s="110" t="str">
        <f t="shared" si="229"/>
        <v/>
      </c>
      <c r="AH118" s="110" t="str">
        <f t="shared" si="229"/>
        <v/>
      </c>
      <c r="AI118" s="110" t="str">
        <f t="shared" si="229"/>
        <v/>
      </c>
    </row>
    <row r="120" spans="1:167" s="120" customFormat="1" ht="15" customHeight="1" x14ac:dyDescent="0.25">
      <c r="A120" s="123"/>
      <c r="B120" s="130" t="e">
        <f t="shared" ref="B120" si="296">LARGE(IFERROR(IF(B118+1&gt;$H$8,"",B118+1),""),1)</f>
        <v>#VALUE!</v>
      </c>
      <c r="C120" s="130" t="e">
        <f>IF(_xlfn.ISFORMULA(E124),MAX(INDEX('BASE FORMAÇÃO'!A:A,B120+1),1),E124)</f>
        <v>#VALUE!</v>
      </c>
      <c r="D120" s="130">
        <f t="shared" ref="D120" si="297">IFERROR(IF(C120=C110,D110+1,1),1)</f>
        <v>1</v>
      </c>
      <c r="E120" s="41" t="s">
        <v>9</v>
      </c>
      <c r="F120" s="76"/>
      <c r="G120" s="41" t="s">
        <v>15</v>
      </c>
      <c r="H120" s="138" t="e">
        <f>INDEX('BASE FORMAÇÃO'!B:B,B120+1)</f>
        <v>#VALUE!</v>
      </c>
      <c r="I120" s="146" t="s">
        <v>16</v>
      </c>
      <c r="J120" s="6" t="e">
        <f>INDEX('BASE FORMAÇÃO'!K:K,B120+1)</f>
        <v>#VALUE!</v>
      </c>
      <c r="K120" s="68"/>
      <c r="L120" s="175" t="s">
        <v>54</v>
      </c>
      <c r="M120" s="177" t="str">
        <f t="shared" ref="M120" si="298">IF(OR(ISBLANK($O$8),ISBLANK($O$7),ISBLANK($H$8),ISBLANK($O$6),ISBLANK($O$5),ISBLANK($H$5)),"",IFERROR(IF(VLOOKUP(L120,L126:M135,2,FALSE)&lt;1,ROUND(VLOOKUP(L120,L126:M135,2,FALSE),4),ROUND(VLOOKUP(L120,L126:M135,2,FALSE),2)),""))</f>
        <v/>
      </c>
      <c r="N120" s="72"/>
      <c r="O120" s="27" t="s">
        <v>17</v>
      </c>
      <c r="P120" s="116"/>
      <c r="Q120" s="116"/>
      <c r="R120" s="116"/>
      <c r="S120" s="116"/>
      <c r="T120" s="116"/>
      <c r="U120" s="108"/>
      <c r="V120" s="108"/>
      <c r="W120" s="108"/>
      <c r="X120" s="108"/>
      <c r="Y120" s="108"/>
      <c r="Z120" s="108"/>
      <c r="AA120" s="108"/>
      <c r="AB120" s="108"/>
      <c r="AC120" s="108"/>
      <c r="AD120" s="108"/>
      <c r="AE120" s="108"/>
      <c r="AF120" s="108"/>
      <c r="AG120" s="108"/>
      <c r="AH120" s="108"/>
      <c r="AI120" s="108"/>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c r="CY120" s="119"/>
      <c r="CZ120" s="119"/>
      <c r="DA120" s="119"/>
      <c r="DB120" s="119"/>
      <c r="DC120" s="119"/>
      <c r="DD120" s="119"/>
      <c r="DE120" s="119"/>
      <c r="DF120" s="119"/>
      <c r="DG120" s="119"/>
      <c r="DH120" s="119"/>
      <c r="DI120" s="119"/>
      <c r="DJ120" s="119"/>
      <c r="DK120" s="119"/>
      <c r="DL120" s="119"/>
      <c r="DM120" s="119"/>
      <c r="DN120" s="119"/>
      <c r="DO120" s="119"/>
      <c r="DP120" s="119"/>
      <c r="DQ120" s="119"/>
      <c r="DR120" s="119"/>
      <c r="DS120" s="119"/>
      <c r="DT120" s="119"/>
      <c r="DU120" s="119"/>
      <c r="DV120" s="119"/>
      <c r="DW120" s="119"/>
      <c r="DX120" s="119"/>
      <c r="DY120" s="119"/>
      <c r="DZ120" s="119"/>
      <c r="EA120" s="119"/>
      <c r="EB120" s="119"/>
      <c r="EC120" s="119"/>
      <c r="ED120" s="119"/>
      <c r="EE120" s="119"/>
      <c r="EF120" s="119"/>
      <c r="EG120" s="119"/>
      <c r="EH120" s="119"/>
      <c r="EI120" s="119"/>
      <c r="EJ120" s="119"/>
      <c r="EK120" s="119"/>
      <c r="EL120" s="119"/>
      <c r="EM120" s="119"/>
      <c r="EN120" s="119"/>
      <c r="EO120" s="119"/>
      <c r="EP120" s="119"/>
      <c r="EQ120" s="119"/>
      <c r="ER120" s="119"/>
      <c r="ES120" s="119"/>
      <c r="ET120" s="119"/>
      <c r="EU120" s="119"/>
      <c r="EV120" s="119"/>
      <c r="EW120" s="119"/>
      <c r="EX120" s="119"/>
      <c r="EY120" s="119"/>
      <c r="EZ120" s="119"/>
      <c r="FA120" s="119"/>
      <c r="FB120" s="119"/>
      <c r="FC120" s="119"/>
      <c r="FD120" s="119"/>
      <c r="FE120" s="119"/>
      <c r="FF120" s="119"/>
      <c r="FG120" s="119"/>
      <c r="FH120" s="119"/>
      <c r="FI120" s="119"/>
      <c r="FJ120" s="119"/>
      <c r="FK120" s="119"/>
    </row>
    <row r="121" spans="1:167" s="120" customFormat="1" ht="15" customHeight="1" x14ac:dyDescent="0.25">
      <c r="A121" s="69"/>
      <c r="B121" s="131" t="e">
        <f t="shared" ref="B121:D121" si="299">B120</f>
        <v>#VALUE!</v>
      </c>
      <c r="C121" s="131" t="e">
        <f t="shared" si="299"/>
        <v>#VALUE!</v>
      </c>
      <c r="D121" s="130">
        <f t="shared" si="299"/>
        <v>1</v>
      </c>
      <c r="E121" s="179">
        <f t="shared" ref="E121" si="300">D120</f>
        <v>1</v>
      </c>
      <c r="F121" s="95"/>
      <c r="G121" s="181" t="s">
        <v>1</v>
      </c>
      <c r="H121" s="184" t="e">
        <f>INDEX('BASE FORMAÇÃO'!C:C,B120+1)</f>
        <v>#VALUE!</v>
      </c>
      <c r="I121" s="184"/>
      <c r="J121" s="185"/>
      <c r="K121" s="69"/>
      <c r="L121" s="176"/>
      <c r="M121" s="178"/>
      <c r="N121" s="73"/>
      <c r="O121" s="27" t="s">
        <v>13</v>
      </c>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6"/>
      <c r="AK121" s="126"/>
      <c r="AL121" s="126"/>
      <c r="AM121" s="126"/>
      <c r="AN121" s="126"/>
      <c r="AO121" s="126"/>
      <c r="AP121" s="126"/>
      <c r="AQ121" s="126"/>
      <c r="AR121" s="126"/>
      <c r="AS121" s="126"/>
      <c r="AT121" s="126"/>
      <c r="AU121" s="126"/>
      <c r="AV121" s="126"/>
      <c r="AW121" s="126"/>
      <c r="AX121" s="126"/>
      <c r="AY121" s="126"/>
      <c r="AZ121" s="126"/>
      <c r="BA121" s="126"/>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c r="CA121" s="119"/>
      <c r="CB121" s="119"/>
      <c r="CC121" s="119"/>
      <c r="CD121" s="119"/>
      <c r="CE121" s="119"/>
      <c r="CF121" s="119"/>
      <c r="CG121" s="119"/>
      <c r="CH121" s="119"/>
      <c r="CI121" s="119"/>
      <c r="CJ121" s="119"/>
      <c r="CK121" s="119"/>
      <c r="CL121" s="119"/>
      <c r="CM121" s="119"/>
      <c r="CN121" s="119"/>
      <c r="CO121" s="119"/>
      <c r="CP121" s="119"/>
      <c r="CQ121" s="119"/>
      <c r="CR121" s="119"/>
      <c r="CS121" s="119"/>
      <c r="CT121" s="119"/>
      <c r="CU121" s="119"/>
      <c r="CV121" s="119"/>
      <c r="CW121" s="119"/>
      <c r="CX121" s="119"/>
      <c r="CY121" s="119"/>
      <c r="CZ121" s="119"/>
      <c r="DA121" s="119"/>
      <c r="DB121" s="119"/>
      <c r="DC121" s="119"/>
      <c r="DD121" s="119"/>
      <c r="DE121" s="119"/>
      <c r="DF121" s="119"/>
      <c r="DG121" s="119"/>
      <c r="DH121" s="119"/>
      <c r="DI121" s="119"/>
      <c r="DJ121" s="119"/>
      <c r="DK121" s="119"/>
      <c r="DL121" s="119"/>
      <c r="DM121" s="119"/>
      <c r="DN121" s="119"/>
      <c r="DO121" s="119"/>
      <c r="DP121" s="119"/>
      <c r="DQ121" s="119"/>
      <c r="DR121" s="119"/>
      <c r="DS121" s="119"/>
      <c r="DT121" s="119"/>
      <c r="DU121" s="119"/>
      <c r="DV121" s="119"/>
      <c r="DW121" s="119"/>
      <c r="DX121" s="119"/>
      <c r="DY121" s="119"/>
      <c r="DZ121" s="119"/>
      <c r="EA121" s="119"/>
      <c r="EB121" s="119"/>
      <c r="EC121" s="119"/>
      <c r="ED121" s="119"/>
      <c r="EE121" s="119"/>
      <c r="EF121" s="119"/>
      <c r="EG121" s="119"/>
      <c r="EH121" s="119"/>
      <c r="EI121" s="119"/>
      <c r="EJ121" s="119"/>
      <c r="EK121" s="119"/>
      <c r="EL121" s="119"/>
      <c r="EM121" s="119"/>
      <c r="EN121" s="119"/>
      <c r="EO121" s="119"/>
      <c r="EP121" s="119"/>
      <c r="EQ121" s="119"/>
      <c r="ER121" s="119"/>
      <c r="ES121" s="119"/>
      <c r="ET121" s="119"/>
      <c r="EU121" s="119"/>
      <c r="EV121" s="119"/>
      <c r="EW121" s="119"/>
      <c r="EX121" s="119"/>
      <c r="EY121" s="119"/>
      <c r="EZ121" s="119"/>
      <c r="FA121" s="119"/>
      <c r="FB121" s="119"/>
      <c r="FC121" s="119"/>
      <c r="FD121" s="119"/>
      <c r="FE121" s="119"/>
      <c r="FF121" s="119"/>
      <c r="FG121" s="119"/>
      <c r="FH121" s="119"/>
      <c r="FI121" s="119"/>
      <c r="FJ121" s="119"/>
      <c r="FK121" s="119"/>
    </row>
    <row r="122" spans="1:167" s="119" customFormat="1" x14ac:dyDescent="0.25">
      <c r="A122" s="77"/>
      <c r="B122" s="131" t="e">
        <f t="shared" ref="B122:D122" si="301">B121</f>
        <v>#VALUE!</v>
      </c>
      <c r="C122" s="131" t="e">
        <f t="shared" si="301"/>
        <v>#VALUE!</v>
      </c>
      <c r="D122" s="130">
        <f t="shared" si="301"/>
        <v>1</v>
      </c>
      <c r="E122" s="180"/>
      <c r="F122" s="96"/>
      <c r="G122" s="182"/>
      <c r="H122" s="186"/>
      <c r="I122" s="186"/>
      <c r="J122" s="187"/>
      <c r="K122" s="67"/>
      <c r="L122" s="133" t="s">
        <v>57</v>
      </c>
      <c r="M122" s="134" t="e">
        <f>INDEX('BASE FORMAÇÃO'!H:H,B124+1)</f>
        <v>#VALUE!</v>
      </c>
      <c r="N122" s="74"/>
      <c r="O122" s="27" t="s">
        <v>445</v>
      </c>
      <c r="P122" s="117"/>
      <c r="Q122" s="117"/>
      <c r="R122" s="117"/>
      <c r="S122" s="117"/>
      <c r="T122" s="117"/>
      <c r="U122" s="117"/>
      <c r="V122" s="117"/>
      <c r="W122" s="117"/>
      <c r="X122" s="117"/>
      <c r="Y122" s="117"/>
      <c r="Z122" s="117"/>
      <c r="AA122" s="121"/>
      <c r="AB122" s="121"/>
      <c r="AC122" s="121"/>
      <c r="AD122" s="121"/>
      <c r="AE122" s="121"/>
      <c r="AF122" s="121"/>
      <c r="AG122" s="121"/>
      <c r="AH122" s="121"/>
      <c r="AI122" s="121"/>
    </row>
    <row r="123" spans="1:167" s="119" customFormat="1" x14ac:dyDescent="0.25">
      <c r="A123" s="77"/>
      <c r="B123" s="131" t="e">
        <f t="shared" ref="B123:C123" si="302">B122</f>
        <v>#VALUE!</v>
      </c>
      <c r="C123" s="131" t="e">
        <f t="shared" si="302"/>
        <v>#VALUE!</v>
      </c>
      <c r="D123" s="130">
        <f t="shared" si="248"/>
        <v>1</v>
      </c>
      <c r="E123" s="41" t="s">
        <v>344</v>
      </c>
      <c r="F123" s="96"/>
      <c r="G123" s="183"/>
      <c r="H123" s="188"/>
      <c r="I123" s="188"/>
      <c r="J123" s="189"/>
      <c r="K123" s="67"/>
      <c r="L123" s="1" t="s">
        <v>2</v>
      </c>
      <c r="M123" s="6" t="e">
        <f>INDEX('BASE FORMAÇÃO'!D:D,B124+1)</f>
        <v>#VALUE!</v>
      </c>
      <c r="N123" s="74"/>
      <c r="O123" s="27" t="s">
        <v>446</v>
      </c>
      <c r="P123" s="118"/>
      <c r="Q123" s="118"/>
      <c r="R123" s="118"/>
      <c r="S123" s="118"/>
      <c r="T123" s="118"/>
      <c r="U123" s="121"/>
      <c r="V123" s="121"/>
      <c r="W123" s="121"/>
      <c r="X123" s="121"/>
      <c r="Y123" s="121"/>
      <c r="Z123" s="121"/>
      <c r="AA123" s="121"/>
      <c r="AB123" s="121"/>
      <c r="AC123" s="121"/>
      <c r="AD123" s="121"/>
      <c r="AE123" s="121"/>
      <c r="AF123" s="121"/>
      <c r="AG123" s="121"/>
      <c r="AH123" s="121"/>
      <c r="AI123" s="121"/>
    </row>
    <row r="124" spans="1:167" x14ac:dyDescent="0.25">
      <c r="B124" s="131" t="e">
        <f t="shared" ref="B124:C124" si="303">B122</f>
        <v>#VALUE!</v>
      </c>
      <c r="C124" s="131" t="e">
        <f t="shared" si="303"/>
        <v>#VALUE!</v>
      </c>
      <c r="D124" s="130">
        <f t="shared" si="248"/>
        <v>1</v>
      </c>
      <c r="E124" s="167" t="e">
        <f t="shared" ref="E124" si="304">C120</f>
        <v>#VALUE!</v>
      </c>
      <c r="F124" s="96"/>
      <c r="G124" s="169" t="s">
        <v>334</v>
      </c>
      <c r="H124" s="171"/>
      <c r="I124" s="172"/>
      <c r="J124" s="172"/>
      <c r="K124" s="70"/>
      <c r="L124" s="28" t="s">
        <v>333</v>
      </c>
      <c r="M124" s="136" t="str">
        <f t="shared" ref="M124" si="305">IFERROR(INDEX(I126:I138,MATCH(MAX(J126:J138),J126:J138,0)),"")</f>
        <v/>
      </c>
      <c r="N124" s="74"/>
      <c r="O124" s="27" t="s">
        <v>18</v>
      </c>
      <c r="P124" s="109" t="str">
        <f>IF(P120="","",
IF(OR(P122="Orçamento",P121="",MAX('Tabela de Apoio'!$A:$A)&lt;=P121),
P120,
(INDEX('Tabela de Apoio'!$B:$B,MATCH('MAPA DE PREÇOS'!$O$8,'Tabela de Apoio'!$A:$A,1))/INDEX('Tabela de Apoio'!$B:$B,MATCH('MAPA DE PREÇOS'!P121,'Tabela de Apoio'!$A:$A,1)-1))*P120))</f>
        <v/>
      </c>
      <c r="Q124" s="109" t="str">
        <f>IF(Q120="","",
IF(OR(Q122="Orçamento",Q121="",MAX('Tabela de Apoio'!$A:$A)&lt;=Q121),
Q120,
(INDEX('Tabela de Apoio'!$B:$B,MATCH('MAPA DE PREÇOS'!$O$8,'Tabela de Apoio'!$A:$A,1))/INDEX('Tabela de Apoio'!$B:$B,MATCH('MAPA DE PREÇOS'!Q121,'Tabela de Apoio'!$A:$A,1)-1))*Q120))</f>
        <v/>
      </c>
      <c r="R124" s="109" t="str">
        <f>IF(R120="","",
IF(OR(R122="Orçamento",R121="",MAX('Tabela de Apoio'!$A:$A)&lt;=R121),
R120,
(INDEX('Tabela de Apoio'!$B:$B,MATCH('MAPA DE PREÇOS'!$O$8,'Tabela de Apoio'!$A:$A,1))/INDEX('Tabela de Apoio'!$B:$B,MATCH('MAPA DE PREÇOS'!R121,'Tabela de Apoio'!$A:$A,1)-1))*R120))</f>
        <v/>
      </c>
      <c r="S124" s="109" t="str">
        <f>IF(S120="","",
IF(OR(S122="Orçamento",S121="",MAX('Tabela de Apoio'!$A:$A)&lt;=S121),
S120,
(INDEX('Tabela de Apoio'!$B:$B,MATCH('MAPA DE PREÇOS'!$O$8,'Tabela de Apoio'!$A:$A,1))/INDEX('Tabela de Apoio'!$B:$B,MATCH('MAPA DE PREÇOS'!S121,'Tabela de Apoio'!$A:$A,1)-1))*S120))</f>
        <v/>
      </c>
      <c r="T124" s="109" t="str">
        <f>IF(T120="","",
IF(OR(T122="Orçamento",T121="",MAX('Tabela de Apoio'!$A:$A)&lt;=T121),
T120,
(INDEX('Tabela de Apoio'!$B:$B,MATCH('MAPA DE PREÇOS'!$O$8,'Tabela de Apoio'!$A:$A,1))/INDEX('Tabela de Apoio'!$B:$B,MATCH('MAPA DE PREÇOS'!T121,'Tabela de Apoio'!$A:$A,1)-1))*T120))</f>
        <v/>
      </c>
      <c r="U124" s="109" t="str">
        <f>IF(U120="","",
IF(OR(U122="Orçamento",U121="",MAX('Tabela de Apoio'!$A:$A)&lt;=U121),
U120,
(INDEX('Tabela de Apoio'!$B:$B,MATCH('MAPA DE PREÇOS'!$O$8,'Tabela de Apoio'!$A:$A,1))/INDEX('Tabela de Apoio'!$B:$B,MATCH('MAPA DE PREÇOS'!U121,'Tabela de Apoio'!$A:$A,1)-1))*U120))</f>
        <v/>
      </c>
      <c r="V124" s="109" t="str">
        <f>IF(V120="","",
IF(OR(V122="Orçamento",V121="",MAX('Tabela de Apoio'!$A:$A)&lt;=V121),
V120,
(INDEX('Tabela de Apoio'!$B:$B,MATCH('MAPA DE PREÇOS'!$O$8,'Tabela de Apoio'!$A:$A,1))/INDEX('Tabela de Apoio'!$B:$B,MATCH('MAPA DE PREÇOS'!V121,'Tabela de Apoio'!$A:$A,1)-1))*V120))</f>
        <v/>
      </c>
      <c r="W124" s="109" t="str">
        <f>IF(W120="","",
IF(OR(W122="Orçamento",W121="",MAX('Tabela de Apoio'!$A:$A)&lt;=W121),
W120,
(INDEX('Tabela de Apoio'!$B:$B,MATCH('MAPA DE PREÇOS'!$O$8,'Tabela de Apoio'!$A:$A,1))/INDEX('Tabela de Apoio'!$B:$B,MATCH('MAPA DE PREÇOS'!W121,'Tabela de Apoio'!$A:$A,1)-1))*W120))</f>
        <v/>
      </c>
      <c r="X124" s="109" t="str">
        <f>IF(X120="","",
IF(OR(X122="Orçamento",X121="",MAX('Tabela de Apoio'!$A:$A)&lt;=X121),
X120,
(INDEX('Tabela de Apoio'!$B:$B,MATCH('MAPA DE PREÇOS'!$O$8,'Tabela de Apoio'!$A:$A,1))/INDEX('Tabela de Apoio'!$B:$B,MATCH('MAPA DE PREÇOS'!X121,'Tabela de Apoio'!$A:$A,1)-1))*X120))</f>
        <v/>
      </c>
      <c r="Y124" s="109" t="str">
        <f>IF(Y120="","",
IF(OR(Y122="Orçamento",Y121="",MAX('Tabela de Apoio'!$A:$A)&lt;=Y121),
Y120,
(INDEX('Tabela de Apoio'!$B:$B,MATCH('MAPA DE PREÇOS'!$O$8,'Tabela de Apoio'!$A:$A,1))/INDEX('Tabela de Apoio'!$B:$B,MATCH('MAPA DE PREÇOS'!Y121,'Tabela de Apoio'!$A:$A,1)-1))*Y120))</f>
        <v/>
      </c>
      <c r="Z124" s="109" t="str">
        <f>IF(Z120="","",
IF(OR(Z122="Orçamento",Z121="",MAX('Tabela de Apoio'!$A:$A)&lt;=Z121),
Z120,
(INDEX('Tabela de Apoio'!$B:$B,MATCH('MAPA DE PREÇOS'!$O$8,'Tabela de Apoio'!$A:$A,1))/INDEX('Tabela de Apoio'!$B:$B,MATCH('MAPA DE PREÇOS'!Z121,'Tabela de Apoio'!$A:$A,1)-1))*Z120))</f>
        <v/>
      </c>
      <c r="AA124" s="109" t="str">
        <f>IF(AA120="","",
IF(OR(AA122="Orçamento",AA121="",MAX('Tabela de Apoio'!$A:$A)&lt;=AA121),
AA120,
(INDEX('Tabela de Apoio'!$B:$B,MATCH('MAPA DE PREÇOS'!$O$8,'Tabela de Apoio'!$A:$A,1))/INDEX('Tabela de Apoio'!$B:$B,MATCH('MAPA DE PREÇOS'!AA121,'Tabela de Apoio'!$A:$A,1)-1))*AA120))</f>
        <v/>
      </c>
      <c r="AB124" s="109" t="str">
        <f>IF(AB120="","",
IF(OR(AB122="Orçamento",AB121="",MAX('Tabela de Apoio'!$A:$A)&lt;=AB121),
AB120,
(INDEX('Tabela de Apoio'!$B:$B,MATCH('MAPA DE PREÇOS'!$O$8,'Tabela de Apoio'!$A:$A,1))/INDEX('Tabela de Apoio'!$B:$B,MATCH('MAPA DE PREÇOS'!AB121,'Tabela de Apoio'!$A:$A,1)-1))*AB120))</f>
        <v/>
      </c>
      <c r="AC124" s="109" t="str">
        <f>IF(AC120="","",
IF(OR(AC122="Orçamento",AC121="",MAX('Tabela de Apoio'!$A:$A)&lt;=AC121),
AC120,
(INDEX('Tabela de Apoio'!$B:$B,MATCH('MAPA DE PREÇOS'!$O$8,'Tabela de Apoio'!$A:$A,1))/INDEX('Tabela de Apoio'!$B:$B,MATCH('MAPA DE PREÇOS'!AC121,'Tabela de Apoio'!$A:$A,1)-1))*AC120))</f>
        <v/>
      </c>
      <c r="AD124" s="109" t="str">
        <f>IF(AD120="","",
IF(OR(AD122="Orçamento",AD121="",MAX('Tabela de Apoio'!$A:$A)&lt;=AD121),
AD120,
(INDEX('Tabela de Apoio'!$B:$B,MATCH('MAPA DE PREÇOS'!$O$8,'Tabela de Apoio'!$A:$A,1))/INDEX('Tabela de Apoio'!$B:$B,MATCH('MAPA DE PREÇOS'!AD121,'Tabela de Apoio'!$A:$A,1)-1))*AD120))</f>
        <v/>
      </c>
      <c r="AE124" s="109" t="str">
        <f>IF(AE120="","",
IF(OR(AE122="Orçamento",AE121="",MAX('Tabela de Apoio'!$A:$A)&lt;=AE121),
AE120,
(INDEX('Tabela de Apoio'!$B:$B,MATCH('MAPA DE PREÇOS'!$O$8,'Tabela de Apoio'!$A:$A,1))/INDEX('Tabela de Apoio'!$B:$B,MATCH('MAPA DE PREÇOS'!AE121,'Tabela de Apoio'!$A:$A,1)-1))*AE120))</f>
        <v/>
      </c>
      <c r="AF124" s="109" t="str">
        <f>IF(AF120="","",
IF(OR(AF122="Orçamento",AF121="",MAX('Tabela de Apoio'!$A:$A)&lt;=AF121),
AF120,
(INDEX('Tabela de Apoio'!$B:$B,MATCH('MAPA DE PREÇOS'!$O$8,'Tabela de Apoio'!$A:$A,1))/INDEX('Tabela de Apoio'!$B:$B,MATCH('MAPA DE PREÇOS'!AF121,'Tabela de Apoio'!$A:$A,1)-1))*AF120))</f>
        <v/>
      </c>
      <c r="AG124" s="109" t="str">
        <f>IF(AG120="","",
IF(OR(AG122="Orçamento",AG121="",MAX('Tabela de Apoio'!$A:$A)&lt;=AG121),
AG120,
(INDEX('Tabela de Apoio'!$B:$B,MATCH('MAPA DE PREÇOS'!$O$8,'Tabela de Apoio'!$A:$A,1))/INDEX('Tabela de Apoio'!$B:$B,MATCH('MAPA DE PREÇOS'!AG121,'Tabela de Apoio'!$A:$A,1)-1))*AG120))</f>
        <v/>
      </c>
      <c r="AH124" s="109" t="str">
        <f>IF(AH120="","",
IF(OR(AH122="Orçamento",AH121="",MAX('Tabela de Apoio'!$A:$A)&lt;=AH121),
AH120,
(INDEX('Tabela de Apoio'!$B:$B,MATCH('MAPA DE PREÇOS'!$O$8,'Tabela de Apoio'!$A:$A,1))/INDEX('Tabela de Apoio'!$B:$B,MATCH('MAPA DE PREÇOS'!AH121,'Tabela de Apoio'!$A:$A,1)-1))*AH120))</f>
        <v/>
      </c>
      <c r="AI124" s="109" t="str">
        <f>IF(AI120="","",
IF(OR(AI122="Orçamento",AI121="",MAX('Tabela de Apoio'!$A:$A)&lt;=AI121),
AI120,
(INDEX('Tabela de Apoio'!$B:$B,MATCH('MAPA DE PREÇOS'!$O$8,'Tabela de Apoio'!$A:$A,1))/INDEX('Tabela de Apoio'!$B:$B,MATCH('MAPA DE PREÇOS'!AI121,'Tabela de Apoio'!$A:$A,1)-1))*AI120))</f>
        <v/>
      </c>
    </row>
    <row r="125" spans="1:167" hidden="1" x14ac:dyDescent="0.25">
      <c r="B125" s="131" t="e">
        <f t="shared" ref="B125" si="306">B124</f>
        <v>#VALUE!</v>
      </c>
      <c r="C125" s="131" t="e">
        <f t="shared" ref="C125" si="307">C124</f>
        <v>#VALUE!</v>
      </c>
      <c r="D125" s="130">
        <f t="shared" si="248"/>
        <v>1</v>
      </c>
      <c r="E125" s="168"/>
      <c r="F125" s="96"/>
      <c r="G125" s="170"/>
      <c r="H125"/>
      <c r="I125"/>
      <c r="J125"/>
      <c r="N125" s="74"/>
      <c r="O125" s="27" t="s">
        <v>439</v>
      </c>
      <c r="P125" s="110" t="str">
        <f>IF(IFERROR(VLOOKUP(P122,'Tabela de Apoio'!$D:$E,2,FALSE),1)=1,"",P126)</f>
        <v/>
      </c>
      <c r="Q125" s="110" t="str">
        <f>IF(IFERROR(VLOOKUP(Q122,'Tabela de Apoio'!$D:$E,2,FALSE),1)=1,"",Q126)</f>
        <v/>
      </c>
      <c r="R125" s="110" t="str">
        <f>IF(IFERROR(VLOOKUP(R122,'Tabela de Apoio'!$D:$E,2,FALSE),1)=1,"",R126)</f>
        <v/>
      </c>
      <c r="S125" s="110" t="str">
        <f>IF(IFERROR(VLOOKUP(S122,'Tabela de Apoio'!$D:$E,2,FALSE),1)=1,"",S126)</f>
        <v/>
      </c>
      <c r="T125" s="110" t="str">
        <f>IF(IFERROR(VLOOKUP(T122,'Tabela de Apoio'!$D:$E,2,FALSE),1)=1,"",T126)</f>
        <v/>
      </c>
      <c r="U125" s="110" t="str">
        <f>IF(IFERROR(VLOOKUP(U122,'Tabela de Apoio'!$D:$E,2,FALSE),1)=1,"",U126)</f>
        <v/>
      </c>
      <c r="V125" s="110" t="str">
        <f>IF(IFERROR(VLOOKUP(V122,'Tabela de Apoio'!$D:$E,2,FALSE),1)=1,"",V126)</f>
        <v/>
      </c>
      <c r="W125" s="110" t="str">
        <f>IF(IFERROR(VLOOKUP(W122,'Tabela de Apoio'!$D:$E,2,FALSE),1)=1,"",W126)</f>
        <v/>
      </c>
      <c r="X125" s="110" t="str">
        <f>IF(IFERROR(VLOOKUP(X122,'Tabela de Apoio'!$D:$E,2,FALSE),1)=1,"",X126)</f>
        <v/>
      </c>
      <c r="Y125" s="110" t="str">
        <f>IF(IFERROR(VLOOKUP(Y122,'Tabela de Apoio'!$D:$E,2,FALSE),1)=1,"",Y126)</f>
        <v/>
      </c>
      <c r="Z125" s="110" t="str">
        <f>IF(IFERROR(VLOOKUP(Z122,'Tabela de Apoio'!$D:$E,2,FALSE),1)=1,"",Z126)</f>
        <v/>
      </c>
      <c r="AA125" s="110" t="str">
        <f>IF(IFERROR(VLOOKUP(AA122,'Tabela de Apoio'!$D:$E,2,FALSE),1)=1,"",AA126)</f>
        <v/>
      </c>
      <c r="AB125" s="110" t="str">
        <f>IF(IFERROR(VLOOKUP(AB122,'Tabela de Apoio'!$D:$E,2,FALSE),1)=1,"",AB126)</f>
        <v/>
      </c>
      <c r="AC125" s="110" t="str">
        <f>IF(IFERROR(VLOOKUP(AC122,'Tabela de Apoio'!$D:$E,2,FALSE),1)=1,"",AC126)</f>
        <v/>
      </c>
      <c r="AD125" s="110" t="str">
        <f>IF(IFERROR(VLOOKUP(AD122,'Tabela de Apoio'!$D:$E,2,FALSE),1)=1,"",AD126)</f>
        <v/>
      </c>
      <c r="AE125" s="110" t="str">
        <f>IF(IFERROR(VLOOKUP(AE122,'Tabela de Apoio'!$D:$E,2,FALSE),1)=1,"",AE126)</f>
        <v/>
      </c>
      <c r="AF125" s="110" t="str">
        <f>IF(IFERROR(VLOOKUP(AF122,'Tabela de Apoio'!$D:$E,2,FALSE),1)=1,"",AF126)</f>
        <v/>
      </c>
      <c r="AG125" s="110" t="str">
        <f>IF(IFERROR(VLOOKUP(AG122,'Tabela de Apoio'!$D:$E,2,FALSE),1)=1,"",AG126)</f>
        <v/>
      </c>
      <c r="AH125" s="110" t="str">
        <f>IF(IFERROR(VLOOKUP(AH122,'Tabela de Apoio'!$D:$E,2,FALSE),1)=1,"",AH126)</f>
        <v/>
      </c>
      <c r="AI125" s="110" t="str">
        <f>IF(IFERROR(VLOOKUP(AI122,'Tabela de Apoio'!$D:$E,2,FALSE),1)=1,"",AI126)</f>
        <v/>
      </c>
    </row>
    <row r="126" spans="1:167" hidden="1" x14ac:dyDescent="0.25">
      <c r="B126" s="131" t="e">
        <f t="shared" ref="B126:C126" si="308">B125</f>
        <v>#VALUE!</v>
      </c>
      <c r="C126" s="131" t="e">
        <f t="shared" si="308"/>
        <v>#VALUE!</v>
      </c>
      <c r="D126" s="130">
        <f t="shared" si="248"/>
        <v>1</v>
      </c>
      <c r="E126" s="168"/>
      <c r="F126" s="96"/>
      <c r="G126" s="170"/>
      <c r="H126" s="137">
        <f t="shared" ref="H126" si="309">COUNT($P126:$XX126)</f>
        <v>0</v>
      </c>
      <c r="I126" s="135" t="e">
        <f t="shared" ref="I126" si="310">_xlfn.STDEV.P($P125:$XX126)/AVERAGE($P125:$XX126)</f>
        <v>#DIV/0!</v>
      </c>
      <c r="J126" s="7">
        <f>ROW()</f>
        <v>126</v>
      </c>
      <c r="K126" s="70"/>
      <c r="L126" s="29" t="s">
        <v>54</v>
      </c>
      <c r="M126" s="30" t="str">
        <f t="shared" ref="M126" si="311">IFERROR(
IF(AND(P122="Orçamento",COUNTA(P120:AI120)=COUNTIF(P122:XX122,"Orçamento")),MIN(M131,M128),
IF(M129&lt;&gt;"",M129,
IF(M130&lt;&gt;"",M130,
M128
))),"")</f>
        <v/>
      </c>
      <c r="N126" s="74"/>
      <c r="O126" s="27" t="s">
        <v>440</v>
      </c>
      <c r="P126" s="109" t="str">
        <f t="shared" ref="P126:AI126" si="312">IFERROR(IF(P124="",
            "",
            IF(COUNT($P124:$XX124)&lt;=4,
               P124,
               IF(OR(P124&gt;(QUARTILE($P124:$XX124,3)+(QUARTILE($P124:$XX124,3)-QUARTILE($P124:$XX124,1))),
                     P124&lt;(QUARTILE($P124:$XX124,1)-(QUARTILE($P124:$XX124,3)-QUARTILE($P124:$XX124,1)))
                  ),
               "DESCARTADO",P124)
             )
  ),P124)</f>
        <v/>
      </c>
      <c r="Q126" s="109" t="str">
        <f t="shared" si="312"/>
        <v/>
      </c>
      <c r="R126" s="109" t="str">
        <f t="shared" si="312"/>
        <v/>
      </c>
      <c r="S126" s="109" t="str">
        <f t="shared" si="312"/>
        <v/>
      </c>
      <c r="T126" s="109" t="str">
        <f t="shared" si="312"/>
        <v/>
      </c>
      <c r="U126" s="109" t="str">
        <f t="shared" si="312"/>
        <v/>
      </c>
      <c r="V126" s="109" t="str">
        <f t="shared" si="312"/>
        <v/>
      </c>
      <c r="W126" s="109" t="str">
        <f t="shared" si="312"/>
        <v/>
      </c>
      <c r="X126" s="109" t="str">
        <f t="shared" si="312"/>
        <v/>
      </c>
      <c r="Y126" s="109" t="str">
        <f t="shared" si="312"/>
        <v/>
      </c>
      <c r="Z126" s="109" t="str">
        <f t="shared" si="312"/>
        <v/>
      </c>
      <c r="AA126" s="109" t="str">
        <f t="shared" si="312"/>
        <v/>
      </c>
      <c r="AB126" s="109" t="str">
        <f t="shared" si="312"/>
        <v/>
      </c>
      <c r="AC126" s="109" t="str">
        <f t="shared" si="312"/>
        <v/>
      </c>
      <c r="AD126" s="109" t="str">
        <f t="shared" si="312"/>
        <v/>
      </c>
      <c r="AE126" s="109" t="str">
        <f t="shared" si="312"/>
        <v/>
      </c>
      <c r="AF126" s="109" t="str">
        <f t="shared" si="312"/>
        <v/>
      </c>
      <c r="AG126" s="109" t="str">
        <f t="shared" si="312"/>
        <v/>
      </c>
      <c r="AH126" s="109" t="str">
        <f t="shared" si="312"/>
        <v/>
      </c>
      <c r="AI126" s="109" t="str">
        <f t="shared" si="312"/>
        <v/>
      </c>
    </row>
    <row r="127" spans="1:167" hidden="1" x14ac:dyDescent="0.25">
      <c r="B127" s="131" t="e">
        <f t="shared" ref="B127" si="313">B126</f>
        <v>#VALUE!</v>
      </c>
      <c r="C127" s="131" t="e">
        <f t="shared" ref="C127" si="314">C126</f>
        <v>#VALUE!</v>
      </c>
      <c r="D127" s="130">
        <f t="shared" si="248"/>
        <v>1</v>
      </c>
      <c r="E127" s="168"/>
      <c r="F127" s="96"/>
      <c r="G127" s="170"/>
      <c r="H127"/>
      <c r="I127"/>
      <c r="J127"/>
      <c r="K127" s="69"/>
      <c r="L127" s="29" t="s">
        <v>423</v>
      </c>
      <c r="M127" s="30" t="e">
        <f t="shared" ref="M127" si="315">AVERAGE($P126:$XX126)</f>
        <v>#DIV/0!</v>
      </c>
      <c r="N127" s="74"/>
      <c r="O127" s="27" t="str">
        <f t="shared" ref="O127" si="316">"1 POND"</f>
        <v>1 POND</v>
      </c>
      <c r="P127" s="110" t="str">
        <f>IF(IFERROR(VLOOKUP(P122,'Tabela de Apoio'!$D:$E,2,FALSE),1)=1,"",P128)</f>
        <v/>
      </c>
      <c r="Q127" s="110" t="str">
        <f>IF(IFERROR(VLOOKUP(Q122,'Tabela de Apoio'!$D:$E,2,FALSE),1)=1,"",Q128)</f>
        <v/>
      </c>
      <c r="R127" s="110" t="str">
        <f>IF(IFERROR(VLOOKUP(R122,'Tabela de Apoio'!$D:$E,2,FALSE),1)=1,"",R128)</f>
        <v/>
      </c>
      <c r="S127" s="110" t="str">
        <f>IF(IFERROR(VLOOKUP(S122,'Tabela de Apoio'!$D:$E,2,FALSE),1)=1,"",S128)</f>
        <v/>
      </c>
      <c r="T127" s="110" t="str">
        <f>IF(IFERROR(VLOOKUP(T122,'Tabela de Apoio'!$D:$E,2,FALSE),1)=1,"",T128)</f>
        <v/>
      </c>
      <c r="U127" s="110" t="str">
        <f>IF(IFERROR(VLOOKUP(U122,'Tabela de Apoio'!$D:$E,2,FALSE),1)=1,"",U128)</f>
        <v/>
      </c>
      <c r="V127" s="110" t="str">
        <f>IF(IFERROR(VLOOKUP(V122,'Tabela de Apoio'!$D:$E,2,FALSE),1)=1,"",V128)</f>
        <v/>
      </c>
      <c r="W127" s="110" t="str">
        <f>IF(IFERROR(VLOOKUP(W122,'Tabela de Apoio'!$D:$E,2,FALSE),1)=1,"",W128)</f>
        <v/>
      </c>
      <c r="X127" s="110" t="str">
        <f>IF(IFERROR(VLOOKUP(X122,'Tabela de Apoio'!$D:$E,2,FALSE),1)=1,"",X128)</f>
        <v/>
      </c>
      <c r="Y127" s="110" t="str">
        <f>IF(IFERROR(VLOOKUP(Y122,'Tabela de Apoio'!$D:$E,2,FALSE),1)=1,"",Y128)</f>
        <v/>
      </c>
      <c r="Z127" s="110" t="str">
        <f>IF(IFERROR(VLOOKUP(Z122,'Tabela de Apoio'!$D:$E,2,FALSE),1)=1,"",Z128)</f>
        <v/>
      </c>
      <c r="AA127" s="110" t="str">
        <f>IF(IFERROR(VLOOKUP(AA122,'Tabela de Apoio'!$D:$E,2,FALSE),1)=1,"",AA128)</f>
        <v/>
      </c>
      <c r="AB127" s="110" t="str">
        <f>IF(IFERROR(VLOOKUP(AB122,'Tabela de Apoio'!$D:$E,2,FALSE),1)=1,"",AB128)</f>
        <v/>
      </c>
      <c r="AC127" s="110" t="str">
        <f>IF(IFERROR(VLOOKUP(AC122,'Tabela de Apoio'!$D:$E,2,FALSE),1)=1,"",AC128)</f>
        <v/>
      </c>
      <c r="AD127" s="110" t="str">
        <f>IF(IFERROR(VLOOKUP(AD122,'Tabela de Apoio'!$D:$E,2,FALSE),1)=1,"",AD128)</f>
        <v/>
      </c>
      <c r="AE127" s="110" t="str">
        <f>IF(IFERROR(VLOOKUP(AE122,'Tabela de Apoio'!$D:$E,2,FALSE),1)=1,"",AE128)</f>
        <v/>
      </c>
      <c r="AF127" s="110" t="str">
        <f>IF(IFERROR(VLOOKUP(AF122,'Tabela de Apoio'!$D:$E,2,FALSE),1)=1,"",AF128)</f>
        <v/>
      </c>
      <c r="AG127" s="110" t="str">
        <f>IF(IFERROR(VLOOKUP(AG122,'Tabela de Apoio'!$D:$E,2,FALSE),1)=1,"",AG128)</f>
        <v/>
      </c>
      <c r="AH127" s="110" t="str">
        <f>IF(IFERROR(VLOOKUP(AH122,'Tabela de Apoio'!$D:$E,2,FALSE),1)=1,"",AH128)</f>
        <v/>
      </c>
      <c r="AI127" s="110" t="str">
        <f>IF(IFERROR(VLOOKUP(AI122,'Tabela de Apoio'!$D:$E,2,FALSE),1)=1,"",AI128)</f>
        <v/>
      </c>
    </row>
    <row r="128" spans="1:167" hidden="1" x14ac:dyDescent="0.25">
      <c r="B128" s="131" t="e">
        <f t="shared" si="247"/>
        <v>#VALUE!</v>
      </c>
      <c r="C128" s="131" t="e">
        <f t="shared" si="248"/>
        <v>#VALUE!</v>
      </c>
      <c r="D128" s="130">
        <f t="shared" si="248"/>
        <v>1</v>
      </c>
      <c r="E128" s="168"/>
      <c r="F128" s="96"/>
      <c r="G128" s="170"/>
      <c r="H128" s="137">
        <f t="shared" ref="H128" si="317">COUNT($P128:$XX128)</f>
        <v>0</v>
      </c>
      <c r="I128" s="135" t="e">
        <f t="shared" ref="I128" si="318">_xlfn.STDEV.P($P127:$XX128)/AVERAGE($P127:$XX128)</f>
        <v>#DIV/0!</v>
      </c>
      <c r="J128" s="7">
        <f t="shared" ref="J128" si="319">IF(AND(H128&gt;2,
OR(L120="MÉDIA SANEADA",L120="MEDIANA SANEADA",
AND(L120="PREÇO REFERÊNCIA",NOT(AND(P122="Orçamento",COUNTA(P120:XX120)=COUNTIF(P122:XX122,"Orçamento")))))),
ROW(),0)</f>
        <v>0</v>
      </c>
      <c r="K128" s="69"/>
      <c r="L128" s="29" t="s">
        <v>424</v>
      </c>
      <c r="M128" s="30" t="e">
        <f t="shared" ref="M128" si="320">MEDIAN($P126:$XX126)</f>
        <v>#NUM!</v>
      </c>
      <c r="N128" s="74"/>
      <c r="O128" s="27" t="str">
        <f t="shared" ref="O128" si="321">"1 RODADA"</f>
        <v>1 RODADA</v>
      </c>
      <c r="P128" s="110" t="str">
        <f t="shared" ref="P128:AI128" si="322">IF(P126="","",IF((_xlfn.STDEV.P($P125:$XX126)/AVERAGE($P125:$XX126))&lt;=25%,P126,IF(OR(P126&gt;(AVERAGE($P125:$XX126)+_xlfn.STDEV.P($P125:$XX126)),P126&lt;(AVERAGE($P125:$XX126)-_xlfn.STDEV.P($P125:$XX126))),"DESCARTADO",P126)))</f>
        <v/>
      </c>
      <c r="Q128" s="110" t="str">
        <f t="shared" si="322"/>
        <v/>
      </c>
      <c r="R128" s="110" t="str">
        <f t="shared" si="322"/>
        <v/>
      </c>
      <c r="S128" s="110" t="str">
        <f t="shared" si="322"/>
        <v/>
      </c>
      <c r="T128" s="110" t="str">
        <f t="shared" si="322"/>
        <v/>
      </c>
      <c r="U128" s="110" t="str">
        <f t="shared" si="322"/>
        <v/>
      </c>
      <c r="V128" s="110" t="str">
        <f t="shared" si="322"/>
        <v/>
      </c>
      <c r="W128" s="110" t="str">
        <f t="shared" si="322"/>
        <v/>
      </c>
      <c r="X128" s="110" t="str">
        <f t="shared" si="322"/>
        <v/>
      </c>
      <c r="Y128" s="110" t="str">
        <f t="shared" si="322"/>
        <v/>
      </c>
      <c r="Z128" s="110" t="str">
        <f t="shared" si="322"/>
        <v/>
      </c>
      <c r="AA128" s="110" t="str">
        <f t="shared" si="322"/>
        <v/>
      </c>
      <c r="AB128" s="110" t="str">
        <f t="shared" si="322"/>
        <v/>
      </c>
      <c r="AC128" s="110" t="str">
        <f t="shared" si="322"/>
        <v/>
      </c>
      <c r="AD128" s="110" t="str">
        <f t="shared" si="322"/>
        <v/>
      </c>
      <c r="AE128" s="110" t="str">
        <f t="shared" si="322"/>
        <v/>
      </c>
      <c r="AF128" s="110" t="str">
        <f t="shared" si="322"/>
        <v/>
      </c>
      <c r="AG128" s="110" t="str">
        <f t="shared" si="322"/>
        <v/>
      </c>
      <c r="AH128" s="110" t="str">
        <f t="shared" si="322"/>
        <v/>
      </c>
      <c r="AI128" s="110" t="str">
        <f t="shared" si="322"/>
        <v/>
      </c>
    </row>
    <row r="129" spans="1:167" hidden="1" x14ac:dyDescent="0.25">
      <c r="B129" s="131" t="e">
        <f t="shared" si="247"/>
        <v>#VALUE!</v>
      </c>
      <c r="C129" s="131" t="e">
        <f t="shared" si="248"/>
        <v>#VALUE!</v>
      </c>
      <c r="D129" s="130">
        <f t="shared" si="248"/>
        <v>1</v>
      </c>
      <c r="E129" s="168"/>
      <c r="F129" s="96"/>
      <c r="G129" s="170"/>
      <c r="H129"/>
      <c r="I129"/>
      <c r="J129"/>
      <c r="L129" s="29" t="s">
        <v>50</v>
      </c>
      <c r="M129" s="30" t="str">
        <f t="shared" ref="M129" si="323">IFERROR(
IF(AND(H128&gt;2,I128&lt;=25%),AVERAGE(P127:XX128),
IF(AND(H130&gt;2,I130&lt;=25%),AVERAGE(P129:XX130),
IF(AND(H132&gt;2,I132&lt;=25%),AVERAGE(P131:XX132),
IF(AND(H134&gt;2,I134&lt;=25%),AVERAGE(P133:XX134),
IF(AND(H136&gt;2,I136&lt;=25%),AVERAGE(P135:XX136),
IF(AND(H138&gt;2,I138&lt;=25%),AVERAGE(P137:XX138),
IF(I126&lt;=25%,AVERAGE(P125:XX126),""))))))),"")</f>
        <v/>
      </c>
      <c r="N129" s="74"/>
      <c r="O129" s="27" t="str">
        <f t="shared" ref="O129" si="324">"2 POND"</f>
        <v>2 POND</v>
      </c>
      <c r="P129" s="110" t="str">
        <f>IF(IFERROR(VLOOKUP(P122,'Tabela de Apoio'!$D:$E,2,FALSE),1)=1,"",P130)</f>
        <v/>
      </c>
      <c r="Q129" s="110" t="str">
        <f>IF(IFERROR(VLOOKUP(Q122,'Tabela de Apoio'!$D:$E,2,FALSE),1)=1,"",Q130)</f>
        <v/>
      </c>
      <c r="R129" s="110" t="str">
        <f>IF(IFERROR(VLOOKUP(R122,'Tabela de Apoio'!$D:$E,2,FALSE),1)=1,"",R130)</f>
        <v/>
      </c>
      <c r="S129" s="110" t="str">
        <f>IF(IFERROR(VLOOKUP(S122,'Tabela de Apoio'!$D:$E,2,FALSE),1)=1,"",S130)</f>
        <v/>
      </c>
      <c r="T129" s="110" t="str">
        <f>IF(IFERROR(VLOOKUP(T122,'Tabela de Apoio'!$D:$E,2,FALSE),1)=1,"",T130)</f>
        <v/>
      </c>
      <c r="U129" s="110" t="str">
        <f>IF(IFERROR(VLOOKUP(U122,'Tabela de Apoio'!$D:$E,2,FALSE),1)=1,"",U130)</f>
        <v/>
      </c>
      <c r="V129" s="110" t="str">
        <f>IF(IFERROR(VLOOKUP(V122,'Tabela de Apoio'!$D:$E,2,FALSE),1)=1,"",V130)</f>
        <v/>
      </c>
      <c r="W129" s="110" t="str">
        <f>IF(IFERROR(VLOOKUP(W122,'Tabela de Apoio'!$D:$E,2,FALSE),1)=1,"",W130)</f>
        <v/>
      </c>
      <c r="X129" s="110" t="str">
        <f>IF(IFERROR(VLOOKUP(X122,'Tabela de Apoio'!$D:$E,2,FALSE),1)=1,"",X130)</f>
        <v/>
      </c>
      <c r="Y129" s="110" t="str">
        <f>IF(IFERROR(VLOOKUP(Y122,'Tabela de Apoio'!$D:$E,2,FALSE),1)=1,"",Y130)</f>
        <v/>
      </c>
      <c r="Z129" s="110" t="str">
        <f>IF(IFERROR(VLOOKUP(Z122,'Tabela de Apoio'!$D:$E,2,FALSE),1)=1,"",Z130)</f>
        <v/>
      </c>
      <c r="AA129" s="110" t="str">
        <f>IF(IFERROR(VLOOKUP(AA122,'Tabela de Apoio'!$D:$E,2,FALSE),1)=1,"",AA130)</f>
        <v/>
      </c>
      <c r="AB129" s="110" t="str">
        <f>IF(IFERROR(VLOOKUP(AB122,'Tabela de Apoio'!$D:$E,2,FALSE),1)=1,"",AB130)</f>
        <v/>
      </c>
      <c r="AC129" s="110" t="str">
        <f>IF(IFERROR(VLOOKUP(AC122,'Tabela de Apoio'!$D:$E,2,FALSE),1)=1,"",AC130)</f>
        <v/>
      </c>
      <c r="AD129" s="110" t="str">
        <f>IF(IFERROR(VLOOKUP(AD122,'Tabela de Apoio'!$D:$E,2,FALSE),1)=1,"",AD130)</f>
        <v/>
      </c>
      <c r="AE129" s="110" t="str">
        <f>IF(IFERROR(VLOOKUP(AE122,'Tabela de Apoio'!$D:$E,2,FALSE),1)=1,"",AE130)</f>
        <v/>
      </c>
      <c r="AF129" s="110" t="str">
        <f>IF(IFERROR(VLOOKUP(AF122,'Tabela de Apoio'!$D:$E,2,FALSE),1)=1,"",AF130)</f>
        <v/>
      </c>
      <c r="AG129" s="110" t="str">
        <f>IF(IFERROR(VLOOKUP(AG122,'Tabela de Apoio'!$D:$E,2,FALSE),1)=1,"",AG130)</f>
        <v/>
      </c>
      <c r="AH129" s="110" t="str">
        <f>IF(IFERROR(VLOOKUP(AH122,'Tabela de Apoio'!$D:$E,2,FALSE),1)=1,"",AH130)</f>
        <v/>
      </c>
      <c r="AI129" s="110" t="str">
        <f>IF(IFERROR(VLOOKUP(AI122,'Tabela de Apoio'!$D:$E,2,FALSE),1)=1,"",AI130)</f>
        <v/>
      </c>
    </row>
    <row r="130" spans="1:167" hidden="1" x14ac:dyDescent="0.25">
      <c r="B130" s="131" t="e">
        <f t="shared" si="247"/>
        <v>#VALUE!</v>
      </c>
      <c r="C130" s="131" t="e">
        <f t="shared" si="248"/>
        <v>#VALUE!</v>
      </c>
      <c r="D130" s="130">
        <f t="shared" si="248"/>
        <v>1</v>
      </c>
      <c r="E130" s="168"/>
      <c r="F130" s="96"/>
      <c r="G130" s="170"/>
      <c r="H130" s="137">
        <f t="shared" ref="H130" si="325">COUNT($P130:$XX130)</f>
        <v>0</v>
      </c>
      <c r="I130" s="135" t="e">
        <f t="shared" ref="I130" si="326">_xlfn.STDEV.P($P129:$XX130)/AVERAGE($P129:$XX130)</f>
        <v>#DIV/0!</v>
      </c>
      <c r="J130" s="7">
        <f t="shared" ref="J130" si="327">IF(AND(H130&gt;2,
OR(L120="MÉDIA SANEADA",L120="MEDIANA SANEADA",
AND(L120="PREÇO REFERÊNCIA",NOT(AND(P122="Orçamento",COUNTA(P120:XX120)=COUNTIF(P122:XX122,"Orçamento")))))),
ROW(),0)</f>
        <v>0</v>
      </c>
      <c r="K130" s="69"/>
      <c r="L130" s="29" t="s">
        <v>425</v>
      </c>
      <c r="M130" s="30" t="e">
        <f t="shared" ref="M130" si="328" xml:space="preserve">
IF(H128&gt;2,MEDIAN(P127:XX128),
IF(H130&gt;2,MEDIAN(P129:XX130),
IF(H132&gt;2,MEDIAN(P131:XX132),
IF(H134&gt;2,MEDIAN(P133:XX134),
IF(H136&gt;2,MEDIAN(P135:XX136),
IF(H138&gt;2,MEDIAN(P137:XX138),
MEDIAN(P125:XX126)))))))</f>
        <v>#NUM!</v>
      </c>
      <c r="N130" s="74"/>
      <c r="O130" s="27" t="str">
        <f t="shared" ref="O130" si="329">"2 RODADA"</f>
        <v>2 RODADA</v>
      </c>
      <c r="P130" s="110" t="str">
        <f t="shared" ref="P130:AI130" si="330">IF(P128="","",IF((_xlfn.STDEV.P($P127:$XX128)/AVERAGE($P127:$XX128))&lt;=25%,P128,IF(OR(P128&gt;(AVERAGE($P127:$XX128)+_xlfn.STDEV.P($P127:$XX128)),P128&lt;(AVERAGE($P127:$XX128)-_xlfn.STDEV.P($P127:$XX128))),"DESCARTADO",P128)))</f>
        <v/>
      </c>
      <c r="Q130" s="110" t="str">
        <f t="shared" si="330"/>
        <v/>
      </c>
      <c r="R130" s="110" t="str">
        <f t="shared" si="330"/>
        <v/>
      </c>
      <c r="S130" s="110" t="str">
        <f t="shared" si="330"/>
        <v/>
      </c>
      <c r="T130" s="110" t="str">
        <f t="shared" si="330"/>
        <v/>
      </c>
      <c r="U130" s="110" t="str">
        <f t="shared" si="330"/>
        <v/>
      </c>
      <c r="V130" s="110" t="str">
        <f t="shared" si="330"/>
        <v/>
      </c>
      <c r="W130" s="110" t="str">
        <f t="shared" si="330"/>
        <v/>
      </c>
      <c r="X130" s="110" t="str">
        <f t="shared" si="330"/>
        <v/>
      </c>
      <c r="Y130" s="110" t="str">
        <f t="shared" si="330"/>
        <v/>
      </c>
      <c r="Z130" s="110" t="str">
        <f t="shared" si="330"/>
        <v/>
      </c>
      <c r="AA130" s="110" t="str">
        <f t="shared" si="330"/>
        <v/>
      </c>
      <c r="AB130" s="110" t="str">
        <f t="shared" si="330"/>
        <v/>
      </c>
      <c r="AC130" s="110" t="str">
        <f t="shared" si="330"/>
        <v/>
      </c>
      <c r="AD130" s="110" t="str">
        <f t="shared" si="330"/>
        <v/>
      </c>
      <c r="AE130" s="110" t="str">
        <f t="shared" si="330"/>
        <v/>
      </c>
      <c r="AF130" s="110" t="str">
        <f t="shared" si="330"/>
        <v/>
      </c>
      <c r="AG130" s="110" t="str">
        <f t="shared" si="330"/>
        <v/>
      </c>
      <c r="AH130" s="110" t="str">
        <f t="shared" si="330"/>
        <v/>
      </c>
      <c r="AI130" s="110" t="str">
        <f t="shared" si="330"/>
        <v/>
      </c>
    </row>
    <row r="131" spans="1:167" hidden="1" x14ac:dyDescent="0.25">
      <c r="B131" s="131" t="e">
        <f t="shared" si="247"/>
        <v>#VALUE!</v>
      </c>
      <c r="C131" s="131" t="e">
        <f t="shared" si="248"/>
        <v>#VALUE!</v>
      </c>
      <c r="D131" s="130">
        <f t="shared" si="248"/>
        <v>1</v>
      </c>
      <c r="E131" s="168"/>
      <c r="F131" s="96"/>
      <c r="G131" s="170"/>
      <c r="H131"/>
      <c r="I131"/>
      <c r="J131"/>
      <c r="K131" s="69"/>
      <c r="L131" s="29" t="s">
        <v>422</v>
      </c>
      <c r="M131" s="30" t="e">
        <f t="shared" ref="M131" si="331">HARMEAN($P125:$XX126)</f>
        <v>#N/A</v>
      </c>
      <c r="N131" s="74"/>
      <c r="O131" s="27" t="str">
        <f t="shared" ref="O131" si="332">"3 POND"</f>
        <v>3 POND</v>
      </c>
      <c r="P131" s="110" t="str">
        <f>IF(IFERROR(VLOOKUP(P122,'Tabela de Apoio'!$D:$E,2,FALSE),1)=1,"",P132)</f>
        <v/>
      </c>
      <c r="Q131" s="110" t="str">
        <f>IF(IFERROR(VLOOKUP(Q122,'Tabela de Apoio'!$D:$E,2,FALSE),1)=1,"",Q132)</f>
        <v/>
      </c>
      <c r="R131" s="110" t="str">
        <f>IF(IFERROR(VLOOKUP(R122,'Tabela de Apoio'!$D:$E,2,FALSE),1)=1,"",R132)</f>
        <v/>
      </c>
      <c r="S131" s="110" t="str">
        <f>IF(IFERROR(VLOOKUP(S122,'Tabela de Apoio'!$D:$E,2,FALSE),1)=1,"",S132)</f>
        <v/>
      </c>
      <c r="T131" s="110" t="str">
        <f>IF(IFERROR(VLOOKUP(T122,'Tabela de Apoio'!$D:$E,2,FALSE),1)=1,"",T132)</f>
        <v/>
      </c>
      <c r="U131" s="110" t="str">
        <f>IF(IFERROR(VLOOKUP(U122,'Tabela de Apoio'!$D:$E,2,FALSE),1)=1,"",U132)</f>
        <v/>
      </c>
      <c r="V131" s="110" t="str">
        <f>IF(IFERROR(VLOOKUP(V122,'Tabela de Apoio'!$D:$E,2,FALSE),1)=1,"",V132)</f>
        <v/>
      </c>
      <c r="W131" s="110" t="str">
        <f>IF(IFERROR(VLOOKUP(W122,'Tabela de Apoio'!$D:$E,2,FALSE),1)=1,"",W132)</f>
        <v/>
      </c>
      <c r="X131" s="110" t="str">
        <f>IF(IFERROR(VLOOKUP(X122,'Tabela de Apoio'!$D:$E,2,FALSE),1)=1,"",X132)</f>
        <v/>
      </c>
      <c r="Y131" s="110" t="str">
        <f>IF(IFERROR(VLOOKUP(Y122,'Tabela de Apoio'!$D:$E,2,FALSE),1)=1,"",Y132)</f>
        <v/>
      </c>
      <c r="Z131" s="110" t="str">
        <f>IF(IFERROR(VLOOKUP(Z122,'Tabela de Apoio'!$D:$E,2,FALSE),1)=1,"",Z132)</f>
        <v/>
      </c>
      <c r="AA131" s="110" t="str">
        <f>IF(IFERROR(VLOOKUP(AA122,'Tabela de Apoio'!$D:$E,2,FALSE),1)=1,"",AA132)</f>
        <v/>
      </c>
      <c r="AB131" s="110" t="str">
        <f>IF(IFERROR(VLOOKUP(AB122,'Tabela de Apoio'!$D:$E,2,FALSE),1)=1,"",AB132)</f>
        <v/>
      </c>
      <c r="AC131" s="110" t="str">
        <f>IF(IFERROR(VLOOKUP(AC122,'Tabela de Apoio'!$D:$E,2,FALSE),1)=1,"",AC132)</f>
        <v/>
      </c>
      <c r="AD131" s="110" t="str">
        <f>IF(IFERROR(VLOOKUP(AD122,'Tabela de Apoio'!$D:$E,2,FALSE),1)=1,"",AD132)</f>
        <v/>
      </c>
      <c r="AE131" s="110" t="str">
        <f>IF(IFERROR(VLOOKUP(AE122,'Tabela de Apoio'!$D:$E,2,FALSE),1)=1,"",AE132)</f>
        <v/>
      </c>
      <c r="AF131" s="110" t="str">
        <f>IF(IFERROR(VLOOKUP(AF122,'Tabela de Apoio'!$D:$E,2,FALSE),1)=1,"",AF132)</f>
        <v/>
      </c>
      <c r="AG131" s="110" t="str">
        <f>IF(IFERROR(VLOOKUP(AG122,'Tabela de Apoio'!$D:$E,2,FALSE),1)=1,"",AG132)</f>
        <v/>
      </c>
      <c r="AH131" s="110" t="str">
        <f>IF(IFERROR(VLOOKUP(AH122,'Tabela de Apoio'!$D:$E,2,FALSE),1)=1,"",AH132)</f>
        <v/>
      </c>
      <c r="AI131" s="110" t="str">
        <f>IF(IFERROR(VLOOKUP(AI122,'Tabela de Apoio'!$D:$E,2,FALSE),1)=1,"",AI132)</f>
        <v/>
      </c>
    </row>
    <row r="132" spans="1:167" hidden="1" x14ac:dyDescent="0.25">
      <c r="B132" s="131" t="e">
        <f t="shared" si="247"/>
        <v>#VALUE!</v>
      </c>
      <c r="C132" s="131" t="e">
        <f t="shared" si="248"/>
        <v>#VALUE!</v>
      </c>
      <c r="D132" s="130">
        <f t="shared" si="248"/>
        <v>1</v>
      </c>
      <c r="E132" s="168"/>
      <c r="F132" s="96"/>
      <c r="G132" s="170"/>
      <c r="H132" s="137">
        <f t="shared" ref="H132" si="333">COUNT($P132:$XX132)</f>
        <v>0</v>
      </c>
      <c r="I132" s="135" t="e">
        <f t="shared" ref="I132" si="334">_xlfn.STDEV.P($P131:$XX132)/AVERAGE($P131:$XX132)</f>
        <v>#DIV/0!</v>
      </c>
      <c r="J132" s="7">
        <f t="shared" ref="J132" si="335">IF(AND(H132&gt;2,
OR(L120="MÉDIA SANEADA",L120="MEDIANA SANEADA",
AND(L120="PREÇO REFERÊNCIA",NOT(AND(P122="Orçamento",COUNTA(P120:XX120)=COUNTIF(P122:XX122,"Orçamento")))))),
ROW(),0)</f>
        <v>0</v>
      </c>
      <c r="K132" s="69"/>
      <c r="L132" s="29" t="s">
        <v>53</v>
      </c>
      <c r="M132" s="30" t="str">
        <f t="shared" ref="M132" si="336">IFERROR(_xlfn.QUARTILE.EXC($P126:$XX126,1),"")</f>
        <v/>
      </c>
      <c r="N132" s="74"/>
      <c r="O132" s="27" t="str">
        <f t="shared" ref="O132" si="337">"3 RODADA"</f>
        <v>3 RODADA</v>
      </c>
      <c r="P132" s="110" t="str">
        <f t="shared" ref="P132:AI132" si="338">IF(P130="","",IF((_xlfn.STDEV.P($P129:$XX130)/AVERAGE($P129:$XX130))&lt;=25%,P130,IF(OR(P130&gt;(AVERAGE($P129:$XX130)+_xlfn.STDEV.P($P129:$XX130)),P130&lt;(AVERAGE($P129:$XX130)-_xlfn.STDEV.P($P129:$XX130))),"DESCARTADO",P130)))</f>
        <v/>
      </c>
      <c r="Q132" s="110" t="str">
        <f t="shared" si="338"/>
        <v/>
      </c>
      <c r="R132" s="110" t="str">
        <f t="shared" si="338"/>
        <v/>
      </c>
      <c r="S132" s="110" t="str">
        <f t="shared" si="338"/>
        <v/>
      </c>
      <c r="T132" s="110" t="str">
        <f t="shared" si="338"/>
        <v/>
      </c>
      <c r="U132" s="110" t="str">
        <f t="shared" si="338"/>
        <v/>
      </c>
      <c r="V132" s="110" t="str">
        <f t="shared" si="338"/>
        <v/>
      </c>
      <c r="W132" s="110" t="str">
        <f t="shared" si="338"/>
        <v/>
      </c>
      <c r="X132" s="110" t="str">
        <f t="shared" si="338"/>
        <v/>
      </c>
      <c r="Y132" s="110" t="str">
        <f t="shared" si="338"/>
        <v/>
      </c>
      <c r="Z132" s="110" t="str">
        <f t="shared" si="338"/>
        <v/>
      </c>
      <c r="AA132" s="110" t="str">
        <f t="shared" si="338"/>
        <v/>
      </c>
      <c r="AB132" s="110" t="str">
        <f t="shared" si="338"/>
        <v/>
      </c>
      <c r="AC132" s="110" t="str">
        <f t="shared" si="338"/>
        <v/>
      </c>
      <c r="AD132" s="110" t="str">
        <f t="shared" si="338"/>
        <v/>
      </c>
      <c r="AE132" s="110" t="str">
        <f t="shared" si="338"/>
        <v/>
      </c>
      <c r="AF132" s="110" t="str">
        <f t="shared" si="338"/>
        <v/>
      </c>
      <c r="AG132" s="110" t="str">
        <f t="shared" si="338"/>
        <v/>
      </c>
      <c r="AH132" s="110" t="str">
        <f t="shared" si="338"/>
        <v/>
      </c>
      <c r="AI132" s="110" t="str">
        <f t="shared" si="338"/>
        <v/>
      </c>
    </row>
    <row r="133" spans="1:167" hidden="1" x14ac:dyDescent="0.25">
      <c r="B133" s="131" t="e">
        <f t="shared" si="247"/>
        <v>#VALUE!</v>
      </c>
      <c r="C133" s="131" t="e">
        <f t="shared" si="248"/>
        <v>#VALUE!</v>
      </c>
      <c r="D133" s="130">
        <f t="shared" si="248"/>
        <v>1</v>
      </c>
      <c r="E133" s="168"/>
      <c r="F133" s="96"/>
      <c r="G133" s="170"/>
      <c r="H133"/>
      <c r="I133"/>
      <c r="J133"/>
      <c r="K133" s="69"/>
      <c r="L133" s="29" t="s">
        <v>51</v>
      </c>
      <c r="M133" s="30" t="str">
        <f t="shared" ref="M133" si="339">IFERROR(_xlfn.QUARTILE.EXC($P126:$XX126,3),"")</f>
        <v/>
      </c>
      <c r="N133" s="74"/>
      <c r="O133" s="27" t="str">
        <f t="shared" ref="O133" si="340">"4 POND"</f>
        <v>4 POND</v>
      </c>
      <c r="P133" s="110" t="str">
        <f>IF(IFERROR(VLOOKUP(P122,'Tabela de Apoio'!$D:$E,2,FALSE),1)=1,"",P134)</f>
        <v/>
      </c>
      <c r="Q133" s="110" t="str">
        <f>IF(IFERROR(VLOOKUP(Q122,'Tabela de Apoio'!$D:$E,2,FALSE),1)=1,"",Q134)</f>
        <v/>
      </c>
      <c r="R133" s="110" t="str">
        <f>IF(IFERROR(VLOOKUP(R122,'Tabela de Apoio'!$D:$E,2,FALSE),1)=1,"",R134)</f>
        <v/>
      </c>
      <c r="S133" s="110" t="str">
        <f>IF(IFERROR(VLOOKUP(S122,'Tabela de Apoio'!$D:$E,2,FALSE),1)=1,"",S134)</f>
        <v/>
      </c>
      <c r="T133" s="110" t="str">
        <f>IF(IFERROR(VLOOKUP(T122,'Tabela de Apoio'!$D:$E,2,FALSE),1)=1,"",T134)</f>
        <v/>
      </c>
      <c r="U133" s="110" t="str">
        <f>IF(IFERROR(VLOOKUP(U122,'Tabela de Apoio'!$D:$E,2,FALSE),1)=1,"",U134)</f>
        <v/>
      </c>
      <c r="V133" s="110" t="str">
        <f>IF(IFERROR(VLOOKUP(V122,'Tabela de Apoio'!$D:$E,2,FALSE),1)=1,"",V134)</f>
        <v/>
      </c>
      <c r="W133" s="110" t="str">
        <f>IF(IFERROR(VLOOKUP(W122,'Tabela de Apoio'!$D:$E,2,FALSE),1)=1,"",W134)</f>
        <v/>
      </c>
      <c r="X133" s="110" t="str">
        <f>IF(IFERROR(VLOOKUP(X122,'Tabela de Apoio'!$D:$E,2,FALSE),1)=1,"",X134)</f>
        <v/>
      </c>
      <c r="Y133" s="110" t="str">
        <f>IF(IFERROR(VLOOKUP(Y122,'Tabela de Apoio'!$D:$E,2,FALSE),1)=1,"",Y134)</f>
        <v/>
      </c>
      <c r="Z133" s="110" t="str">
        <f>IF(IFERROR(VLOOKUP(Z122,'Tabela de Apoio'!$D:$E,2,FALSE),1)=1,"",Z134)</f>
        <v/>
      </c>
      <c r="AA133" s="110" t="str">
        <f>IF(IFERROR(VLOOKUP(AA122,'Tabela de Apoio'!$D:$E,2,FALSE),1)=1,"",AA134)</f>
        <v/>
      </c>
      <c r="AB133" s="110" t="str">
        <f>IF(IFERROR(VLOOKUP(AB122,'Tabela de Apoio'!$D:$E,2,FALSE),1)=1,"",AB134)</f>
        <v/>
      </c>
      <c r="AC133" s="110" t="str">
        <f>IF(IFERROR(VLOOKUP(AC122,'Tabela de Apoio'!$D:$E,2,FALSE),1)=1,"",AC134)</f>
        <v/>
      </c>
      <c r="AD133" s="110" t="str">
        <f>IF(IFERROR(VLOOKUP(AD122,'Tabela de Apoio'!$D:$E,2,FALSE),1)=1,"",AD134)</f>
        <v/>
      </c>
      <c r="AE133" s="110" t="str">
        <f>IF(IFERROR(VLOOKUP(AE122,'Tabela de Apoio'!$D:$E,2,FALSE),1)=1,"",AE134)</f>
        <v/>
      </c>
      <c r="AF133" s="110" t="str">
        <f>IF(IFERROR(VLOOKUP(AF122,'Tabela de Apoio'!$D:$E,2,FALSE),1)=1,"",AF134)</f>
        <v/>
      </c>
      <c r="AG133" s="110" t="str">
        <f>IF(IFERROR(VLOOKUP(AG122,'Tabela de Apoio'!$D:$E,2,FALSE),1)=1,"",AG134)</f>
        <v/>
      </c>
      <c r="AH133" s="110" t="str">
        <f>IF(IFERROR(VLOOKUP(AH122,'Tabela de Apoio'!$D:$E,2,FALSE),1)=1,"",AH134)</f>
        <v/>
      </c>
      <c r="AI133" s="110" t="str">
        <f>IF(IFERROR(VLOOKUP(AI122,'Tabela de Apoio'!$D:$E,2,FALSE),1)=1,"",AI134)</f>
        <v/>
      </c>
    </row>
    <row r="134" spans="1:167" hidden="1" x14ac:dyDescent="0.25">
      <c r="B134" s="131" t="e">
        <f t="shared" si="247"/>
        <v>#VALUE!</v>
      </c>
      <c r="C134" s="131" t="e">
        <f t="shared" si="248"/>
        <v>#VALUE!</v>
      </c>
      <c r="D134" s="130">
        <f t="shared" si="248"/>
        <v>1</v>
      </c>
      <c r="E134" s="168"/>
      <c r="F134" s="96"/>
      <c r="G134" s="170"/>
      <c r="H134" s="137">
        <f t="shared" ref="H134" si="341">COUNT($P134:$XX134)</f>
        <v>0</v>
      </c>
      <c r="I134" s="135" t="e">
        <f t="shared" ref="I134" si="342">_xlfn.STDEV.P($P133:$XX134)/AVERAGE($P133:$XX134)</f>
        <v>#DIV/0!</v>
      </c>
      <c r="J134" s="7">
        <f t="shared" ref="J134" si="343">IF(AND(H134&gt;2,
OR(L120="MÉDIA SANEADA",L120="MEDIANA SANEADA",
AND(L120="PREÇO REFERÊNCIA",NOT(AND(P122="Orçamento",COUNTA(P120:XX120)=COUNTIF(P122:XX122,"Orçamento")))))),
ROW(),0)</f>
        <v>0</v>
      </c>
      <c r="K134" s="69"/>
      <c r="L134" s="29" t="s">
        <v>55</v>
      </c>
      <c r="M134" s="30">
        <f t="shared" ref="M134" si="344">MIN($P126:$XX126)</f>
        <v>0</v>
      </c>
      <c r="N134" s="74"/>
      <c r="O134" s="27" t="str">
        <f t="shared" ref="O134" si="345">"4 RODADA"</f>
        <v>4 RODADA</v>
      </c>
      <c r="P134" s="110" t="str">
        <f t="shared" ref="P134:AI134" si="346">IF(P132="","",IF((_xlfn.STDEV.P($P131:$XX132)/AVERAGE($P131:$XX132))&lt;=25%,P132,IF(OR(P132&gt;(AVERAGE($P131:$XX132)+_xlfn.STDEV.P($P131:$XX132)),P132&lt;(AVERAGE($P131:$XX132)-_xlfn.STDEV.P($P131:$XX132))),"DESCARTADO",P132)))</f>
        <v/>
      </c>
      <c r="Q134" s="110" t="str">
        <f t="shared" si="346"/>
        <v/>
      </c>
      <c r="R134" s="110" t="str">
        <f t="shared" si="346"/>
        <v/>
      </c>
      <c r="S134" s="110" t="str">
        <f t="shared" si="346"/>
        <v/>
      </c>
      <c r="T134" s="110" t="str">
        <f t="shared" si="346"/>
        <v/>
      </c>
      <c r="U134" s="110" t="str">
        <f t="shared" si="346"/>
        <v/>
      </c>
      <c r="V134" s="110" t="str">
        <f t="shared" si="346"/>
        <v/>
      </c>
      <c r="W134" s="110" t="str">
        <f t="shared" si="346"/>
        <v/>
      </c>
      <c r="X134" s="110" t="str">
        <f t="shared" si="346"/>
        <v/>
      </c>
      <c r="Y134" s="110" t="str">
        <f t="shared" si="346"/>
        <v/>
      </c>
      <c r="Z134" s="110" t="str">
        <f t="shared" si="346"/>
        <v/>
      </c>
      <c r="AA134" s="110" t="str">
        <f t="shared" si="346"/>
        <v/>
      </c>
      <c r="AB134" s="110" t="str">
        <f t="shared" si="346"/>
        <v/>
      </c>
      <c r="AC134" s="110" t="str">
        <f t="shared" si="346"/>
        <v/>
      </c>
      <c r="AD134" s="110" t="str">
        <f t="shared" si="346"/>
        <v/>
      </c>
      <c r="AE134" s="110" t="str">
        <f t="shared" si="346"/>
        <v/>
      </c>
      <c r="AF134" s="110" t="str">
        <f t="shared" si="346"/>
        <v/>
      </c>
      <c r="AG134" s="110" t="str">
        <f t="shared" si="346"/>
        <v/>
      </c>
      <c r="AH134" s="110" t="str">
        <f t="shared" si="346"/>
        <v/>
      </c>
      <c r="AI134" s="110" t="str">
        <f t="shared" si="346"/>
        <v/>
      </c>
    </row>
    <row r="135" spans="1:167" hidden="1" x14ac:dyDescent="0.25">
      <c r="B135" s="131" t="e">
        <f t="shared" si="247"/>
        <v>#VALUE!</v>
      </c>
      <c r="C135" s="131" t="e">
        <f t="shared" si="248"/>
        <v>#VALUE!</v>
      </c>
      <c r="D135" s="130">
        <f t="shared" si="248"/>
        <v>1</v>
      </c>
      <c r="E135" s="168"/>
      <c r="F135" s="96"/>
      <c r="G135" s="170"/>
      <c r="H135"/>
      <c r="I135"/>
      <c r="J135"/>
      <c r="K135" s="69"/>
      <c r="L135" s="29" t="s">
        <v>52</v>
      </c>
      <c r="M135" s="30">
        <f t="shared" ref="M135" si="347">MAX($P126:$XX126)</f>
        <v>0</v>
      </c>
      <c r="N135" s="74"/>
      <c r="O135" s="27" t="str">
        <f t="shared" ref="O135" si="348">"5 POND"</f>
        <v>5 POND</v>
      </c>
      <c r="P135" s="110" t="str">
        <f>IF(IFERROR(VLOOKUP(P122,'Tabela de Apoio'!$D:$E,2,FALSE),1)=1,"",P136)</f>
        <v/>
      </c>
      <c r="Q135" s="110" t="str">
        <f>IF(IFERROR(VLOOKUP(Q122,'Tabela de Apoio'!$D:$E,2,FALSE),1)=1,"",Q136)</f>
        <v/>
      </c>
      <c r="R135" s="110" t="str">
        <f>IF(IFERROR(VLOOKUP(R122,'Tabela de Apoio'!$D:$E,2,FALSE),1)=1,"",R136)</f>
        <v/>
      </c>
      <c r="S135" s="110" t="str">
        <f>IF(IFERROR(VLOOKUP(S122,'Tabela de Apoio'!$D:$E,2,FALSE),1)=1,"",S136)</f>
        <v/>
      </c>
      <c r="T135" s="110" t="str">
        <f>IF(IFERROR(VLOOKUP(T122,'Tabela de Apoio'!$D:$E,2,FALSE),1)=1,"",T136)</f>
        <v/>
      </c>
      <c r="U135" s="110" t="str">
        <f>IF(IFERROR(VLOOKUP(U122,'Tabela de Apoio'!$D:$E,2,FALSE),1)=1,"",U136)</f>
        <v/>
      </c>
      <c r="V135" s="110" t="str">
        <f>IF(IFERROR(VLOOKUP(V122,'Tabela de Apoio'!$D:$E,2,FALSE),1)=1,"",V136)</f>
        <v/>
      </c>
      <c r="W135" s="110" t="str">
        <f>IF(IFERROR(VLOOKUP(W122,'Tabela de Apoio'!$D:$E,2,FALSE),1)=1,"",W136)</f>
        <v/>
      </c>
      <c r="X135" s="110" t="str">
        <f>IF(IFERROR(VLOOKUP(X122,'Tabela de Apoio'!$D:$E,2,FALSE),1)=1,"",X136)</f>
        <v/>
      </c>
      <c r="Y135" s="110" t="str">
        <f>IF(IFERROR(VLOOKUP(Y122,'Tabela de Apoio'!$D:$E,2,FALSE),1)=1,"",Y136)</f>
        <v/>
      </c>
      <c r="Z135" s="110" t="str">
        <f>IF(IFERROR(VLOOKUP(Z122,'Tabela de Apoio'!$D:$E,2,FALSE),1)=1,"",Z136)</f>
        <v/>
      </c>
      <c r="AA135" s="110" t="str">
        <f>IF(IFERROR(VLOOKUP(AA122,'Tabela de Apoio'!$D:$E,2,FALSE),1)=1,"",AA136)</f>
        <v/>
      </c>
      <c r="AB135" s="110" t="str">
        <f>IF(IFERROR(VLOOKUP(AB122,'Tabela de Apoio'!$D:$E,2,FALSE),1)=1,"",AB136)</f>
        <v/>
      </c>
      <c r="AC135" s="110" t="str">
        <f>IF(IFERROR(VLOOKUP(AC122,'Tabela de Apoio'!$D:$E,2,FALSE),1)=1,"",AC136)</f>
        <v/>
      </c>
      <c r="AD135" s="110" t="str">
        <f>IF(IFERROR(VLOOKUP(AD122,'Tabela de Apoio'!$D:$E,2,FALSE),1)=1,"",AD136)</f>
        <v/>
      </c>
      <c r="AE135" s="110" t="str">
        <f>IF(IFERROR(VLOOKUP(AE122,'Tabela de Apoio'!$D:$E,2,FALSE),1)=1,"",AE136)</f>
        <v/>
      </c>
      <c r="AF135" s="110" t="str">
        <f>IF(IFERROR(VLOOKUP(AF122,'Tabela de Apoio'!$D:$E,2,FALSE),1)=1,"",AF136)</f>
        <v/>
      </c>
      <c r="AG135" s="110" t="str">
        <f>IF(IFERROR(VLOOKUP(AG122,'Tabela de Apoio'!$D:$E,2,FALSE),1)=1,"",AG136)</f>
        <v/>
      </c>
      <c r="AH135" s="110" t="str">
        <f>IF(IFERROR(VLOOKUP(AH122,'Tabela de Apoio'!$D:$E,2,FALSE),1)=1,"",AH136)</f>
        <v/>
      </c>
      <c r="AI135" s="110" t="str">
        <f>IF(IFERROR(VLOOKUP(AI122,'Tabela de Apoio'!$D:$E,2,FALSE),1)=1,"",AI136)</f>
        <v/>
      </c>
    </row>
    <row r="136" spans="1:167" hidden="1" x14ac:dyDescent="0.25">
      <c r="B136" s="131" t="e">
        <f t="shared" si="247"/>
        <v>#VALUE!</v>
      </c>
      <c r="C136" s="131" t="e">
        <f t="shared" si="248"/>
        <v>#VALUE!</v>
      </c>
      <c r="D136" s="130">
        <f t="shared" si="248"/>
        <v>1</v>
      </c>
      <c r="E136" s="168"/>
      <c r="F136" s="96"/>
      <c r="G136" s="170"/>
      <c r="H136" s="137">
        <f t="shared" ref="H136" si="349">COUNT($P136:$XX136)</f>
        <v>0</v>
      </c>
      <c r="I136" s="135" t="e">
        <f t="shared" ref="I136" si="350">_xlfn.STDEV.P($P135:$XX136)/AVERAGE($P135:$XX136)</f>
        <v>#DIV/0!</v>
      </c>
      <c r="J136" s="7">
        <f t="shared" ref="J136" si="351">IF(AND(H136&gt;2,
OR(L120="MÉDIA SANEADA",L120="MEDIANA SANEADA",
AND(L120="PREÇO REFERÊNCIA",NOT(AND(P122="Orçamento",COUNTA(P120:XX120)=COUNTIF(P122:XX122,"Orçamento")))))),
ROW(),0)</f>
        <v>0</v>
      </c>
      <c r="K136" s="69"/>
      <c r="N136" s="74"/>
      <c r="O136" s="27" t="str">
        <f t="shared" ref="O136" si="352">"5 RODADA"</f>
        <v>5 RODADA</v>
      </c>
      <c r="P136" s="110" t="str">
        <f t="shared" ref="P136:AI136" si="353">IF(P134="","",IF((_xlfn.STDEV.P($P133:$XX134)/AVERAGE($P133:$XX134))&lt;=25%,P134,IF(OR(P134&gt;(AVERAGE($P133:$XX134)+_xlfn.STDEV.P($P133:$XX134)),P134&lt;(AVERAGE($P133:$XX134)-_xlfn.STDEV.P($P133:$XX134))),"DESCARTADO",P134)))</f>
        <v/>
      </c>
      <c r="Q136" s="110" t="str">
        <f t="shared" si="353"/>
        <v/>
      </c>
      <c r="R136" s="110" t="str">
        <f t="shared" si="353"/>
        <v/>
      </c>
      <c r="S136" s="110" t="str">
        <f t="shared" si="353"/>
        <v/>
      </c>
      <c r="T136" s="110" t="str">
        <f t="shared" si="353"/>
        <v/>
      </c>
      <c r="U136" s="110" t="str">
        <f t="shared" si="353"/>
        <v/>
      </c>
      <c r="V136" s="110" t="str">
        <f t="shared" si="353"/>
        <v/>
      </c>
      <c r="W136" s="110" t="str">
        <f t="shared" si="353"/>
        <v/>
      </c>
      <c r="X136" s="110" t="str">
        <f t="shared" si="353"/>
        <v/>
      </c>
      <c r="Y136" s="110" t="str">
        <f t="shared" si="353"/>
        <v/>
      </c>
      <c r="Z136" s="110" t="str">
        <f t="shared" si="353"/>
        <v/>
      </c>
      <c r="AA136" s="110" t="str">
        <f t="shared" si="353"/>
        <v/>
      </c>
      <c r="AB136" s="110" t="str">
        <f t="shared" si="353"/>
        <v/>
      </c>
      <c r="AC136" s="110" t="str">
        <f t="shared" si="353"/>
        <v/>
      </c>
      <c r="AD136" s="110" t="str">
        <f t="shared" si="353"/>
        <v/>
      </c>
      <c r="AE136" s="110" t="str">
        <f t="shared" si="353"/>
        <v/>
      </c>
      <c r="AF136" s="110" t="str">
        <f t="shared" si="353"/>
        <v/>
      </c>
      <c r="AG136" s="110" t="str">
        <f t="shared" si="353"/>
        <v/>
      </c>
      <c r="AH136" s="110" t="str">
        <f t="shared" si="353"/>
        <v/>
      </c>
      <c r="AI136" s="110" t="str">
        <f t="shared" si="353"/>
        <v/>
      </c>
    </row>
    <row r="137" spans="1:167" hidden="1" x14ac:dyDescent="0.25">
      <c r="B137" s="131" t="e">
        <f t="shared" si="247"/>
        <v>#VALUE!</v>
      </c>
      <c r="C137" s="131" t="e">
        <f t="shared" si="248"/>
        <v>#VALUE!</v>
      </c>
      <c r="D137" s="130">
        <f t="shared" si="248"/>
        <v>1</v>
      </c>
      <c r="E137" s="168"/>
      <c r="F137" s="96"/>
      <c r="G137" s="170"/>
      <c r="H137"/>
      <c r="I137"/>
      <c r="J137"/>
      <c r="K137" s="69"/>
      <c r="L137" s="22"/>
      <c r="M137" s="22"/>
      <c r="N137" s="74"/>
      <c r="O137" s="27" t="str">
        <f t="shared" ref="O137" si="354">"6 POND"</f>
        <v>6 POND</v>
      </c>
      <c r="P137" s="110" t="str">
        <f>IF(IFERROR(VLOOKUP(P122,'Tabela de Apoio'!$D:$E,2,FALSE),1)=1,"",P138)</f>
        <v/>
      </c>
      <c r="Q137" s="110" t="str">
        <f>IF(IFERROR(VLOOKUP(Q122,'Tabela de Apoio'!$D:$E,2,FALSE),1)=1,"",Q138)</f>
        <v/>
      </c>
      <c r="R137" s="110" t="str">
        <f>IF(IFERROR(VLOOKUP(R122,'Tabela de Apoio'!$D:$E,2,FALSE),1)=1,"",R138)</f>
        <v/>
      </c>
      <c r="S137" s="110" t="str">
        <f>IF(IFERROR(VLOOKUP(S122,'Tabela de Apoio'!$D:$E,2,FALSE),1)=1,"",S138)</f>
        <v/>
      </c>
      <c r="T137" s="110" t="str">
        <f>IF(IFERROR(VLOOKUP(T122,'Tabela de Apoio'!$D:$E,2,FALSE),1)=1,"",T138)</f>
        <v/>
      </c>
      <c r="U137" s="110" t="str">
        <f>IF(IFERROR(VLOOKUP(U122,'Tabela de Apoio'!$D:$E,2,FALSE),1)=1,"",U138)</f>
        <v/>
      </c>
      <c r="V137" s="110" t="str">
        <f>IF(IFERROR(VLOOKUP(V122,'Tabela de Apoio'!$D:$E,2,FALSE),1)=1,"",V138)</f>
        <v/>
      </c>
      <c r="W137" s="110" t="str">
        <f>IF(IFERROR(VLOOKUP(W122,'Tabela de Apoio'!$D:$E,2,FALSE),1)=1,"",W138)</f>
        <v/>
      </c>
      <c r="X137" s="110" t="str">
        <f>IF(IFERROR(VLOOKUP(X122,'Tabela de Apoio'!$D:$E,2,FALSE),1)=1,"",X138)</f>
        <v/>
      </c>
      <c r="Y137" s="110" t="str">
        <f>IF(IFERROR(VLOOKUP(Y122,'Tabela de Apoio'!$D:$E,2,FALSE),1)=1,"",Y138)</f>
        <v/>
      </c>
      <c r="Z137" s="110" t="str">
        <f>IF(IFERROR(VLOOKUP(Z122,'Tabela de Apoio'!$D:$E,2,FALSE),1)=1,"",Z138)</f>
        <v/>
      </c>
      <c r="AA137" s="110" t="str">
        <f>IF(IFERROR(VLOOKUP(AA122,'Tabela de Apoio'!$D:$E,2,FALSE),1)=1,"",AA138)</f>
        <v/>
      </c>
      <c r="AB137" s="110" t="str">
        <f>IF(IFERROR(VLOOKUP(AB122,'Tabela de Apoio'!$D:$E,2,FALSE),1)=1,"",AB138)</f>
        <v/>
      </c>
      <c r="AC137" s="110" t="str">
        <f>IF(IFERROR(VLOOKUP(AC122,'Tabela de Apoio'!$D:$E,2,FALSE),1)=1,"",AC138)</f>
        <v/>
      </c>
      <c r="AD137" s="110" t="str">
        <f>IF(IFERROR(VLOOKUP(AD122,'Tabela de Apoio'!$D:$E,2,FALSE),1)=1,"",AD138)</f>
        <v/>
      </c>
      <c r="AE137" s="110" t="str">
        <f>IF(IFERROR(VLOOKUP(AE122,'Tabela de Apoio'!$D:$E,2,FALSE),1)=1,"",AE138)</f>
        <v/>
      </c>
      <c r="AF137" s="110" t="str">
        <f>IF(IFERROR(VLOOKUP(AF122,'Tabela de Apoio'!$D:$E,2,FALSE),1)=1,"",AF138)</f>
        <v/>
      </c>
      <c r="AG137" s="110" t="str">
        <f>IF(IFERROR(VLOOKUP(AG122,'Tabela de Apoio'!$D:$E,2,FALSE),1)=1,"",AG138)</f>
        <v/>
      </c>
      <c r="AH137" s="110" t="str">
        <f>IF(IFERROR(VLOOKUP(AH122,'Tabela de Apoio'!$D:$E,2,FALSE),1)=1,"",AH138)</f>
        <v/>
      </c>
      <c r="AI137" s="110" t="str">
        <f>IF(IFERROR(VLOOKUP(AI122,'Tabela de Apoio'!$D:$E,2,FALSE),1)=1,"",AI138)</f>
        <v/>
      </c>
    </row>
    <row r="138" spans="1:167" hidden="1" x14ac:dyDescent="0.25">
      <c r="B138" s="131" t="e">
        <f t="shared" si="247"/>
        <v>#VALUE!</v>
      </c>
      <c r="C138" s="131" t="e">
        <f t="shared" si="248"/>
        <v>#VALUE!</v>
      </c>
      <c r="D138" s="130">
        <f t="shared" si="248"/>
        <v>1</v>
      </c>
      <c r="E138" s="168"/>
      <c r="F138" s="96"/>
      <c r="G138" s="170"/>
      <c r="H138" s="137">
        <f t="shared" ref="H138" si="355">COUNT($P138:$XX138)</f>
        <v>0</v>
      </c>
      <c r="I138" s="135" t="e">
        <f t="shared" ref="I138" si="356">_xlfn.STDEV.P($P137:$XX138)/AVERAGE($P137:$XX138)</f>
        <v>#DIV/0!</v>
      </c>
      <c r="J138" s="7">
        <f t="shared" ref="J138" si="357">IF(AND(H138&gt;2,
OR(L120="MÉDIA SANEADA",L120="MEDIANA SANEADA",
AND(L120="PREÇO REFERÊNCIA",NOT(AND(P122="Orçamento",COUNTA(P120:XX120)=COUNTIF(P122:XX122,"Orçamento")))))),
ROW(),0)</f>
        <v>0</v>
      </c>
      <c r="N138" s="74"/>
      <c r="O138" s="27" t="str">
        <f t="shared" ref="O138" si="358">"6 RODADA"</f>
        <v>6 RODADA</v>
      </c>
      <c r="P138" s="110" t="str">
        <f t="shared" ref="P138:AI138" si="359">IFERROR(IF(P136="","",IF((_xlfn.STDEV.P($P135:$XX136)/AVERAGE($P135:$XX136))&lt;=25%,P136,IF(OR(P136&gt;(AVERAGE($P135:$XX136)+_xlfn.STDEV.P($P135:$XX136)),P136&lt;(AVERAGE($P135:$XX136)-_xlfn.STDEV.P($P135:$XX136))),"DESCARTADO",P136))),)</f>
        <v/>
      </c>
      <c r="Q138" s="110" t="str">
        <f t="shared" si="359"/>
        <v/>
      </c>
      <c r="R138" s="110" t="str">
        <f t="shared" si="359"/>
        <v/>
      </c>
      <c r="S138" s="110" t="str">
        <f t="shared" si="359"/>
        <v/>
      </c>
      <c r="T138" s="110" t="str">
        <f t="shared" si="359"/>
        <v/>
      </c>
      <c r="U138" s="110" t="str">
        <f t="shared" si="359"/>
        <v/>
      </c>
      <c r="V138" s="110" t="str">
        <f t="shared" si="359"/>
        <v/>
      </c>
      <c r="W138" s="110" t="str">
        <f t="shared" si="359"/>
        <v/>
      </c>
      <c r="X138" s="110" t="str">
        <f t="shared" si="359"/>
        <v/>
      </c>
      <c r="Y138" s="110" t="str">
        <f t="shared" si="359"/>
        <v/>
      </c>
      <c r="Z138" s="110" t="str">
        <f t="shared" si="359"/>
        <v/>
      </c>
      <c r="AA138" s="110" t="str">
        <f t="shared" si="359"/>
        <v/>
      </c>
      <c r="AB138" s="110" t="str">
        <f t="shared" si="359"/>
        <v/>
      </c>
      <c r="AC138" s="110" t="str">
        <f t="shared" si="359"/>
        <v/>
      </c>
      <c r="AD138" s="110" t="str">
        <f t="shared" si="359"/>
        <v/>
      </c>
      <c r="AE138" s="110" t="str">
        <f t="shared" si="359"/>
        <v/>
      </c>
      <c r="AF138" s="110" t="str">
        <f t="shared" si="359"/>
        <v/>
      </c>
      <c r="AG138" s="110" t="str">
        <f t="shared" si="359"/>
        <v/>
      </c>
      <c r="AH138" s="110" t="str">
        <f t="shared" si="359"/>
        <v/>
      </c>
      <c r="AI138" s="110" t="str">
        <f t="shared" si="359"/>
        <v/>
      </c>
    </row>
    <row r="139" spans="1:167" x14ac:dyDescent="0.25">
      <c r="B139" s="131" t="e">
        <f t="shared" si="247"/>
        <v>#VALUE!</v>
      </c>
      <c r="C139" s="131" t="e">
        <f t="shared" si="248"/>
        <v>#VALUE!</v>
      </c>
      <c r="D139" s="130">
        <f t="shared" si="248"/>
        <v>1</v>
      </c>
      <c r="E139" s="168"/>
      <c r="F139" s="139"/>
      <c r="G139" s="170"/>
      <c r="H139" s="173"/>
      <c r="I139" s="173"/>
      <c r="J139" s="174"/>
      <c r="K139" s="70"/>
      <c r="L139" s="1" t="s">
        <v>56</v>
      </c>
      <c r="M139" s="147" t="str">
        <f t="shared" ref="M139" si="360">IFERROR(ROUND(M120*M122,2),"")</f>
        <v/>
      </c>
      <c r="O139" s="27" t="s">
        <v>426</v>
      </c>
      <c r="P139" s="110" t="str">
        <f t="shared" ref="P139:AI160" si="361">INDEX(P126:P138,MATCH(MAX($J126:$J138),$J126:$J138,0))</f>
        <v/>
      </c>
      <c r="Q139" s="110" t="str">
        <f t="shared" si="361"/>
        <v/>
      </c>
      <c r="R139" s="110" t="str">
        <f t="shared" si="361"/>
        <v/>
      </c>
      <c r="S139" s="110" t="str">
        <f t="shared" si="361"/>
        <v/>
      </c>
      <c r="T139" s="110" t="str">
        <f t="shared" si="361"/>
        <v/>
      </c>
      <c r="U139" s="110" t="str">
        <f t="shared" si="361"/>
        <v/>
      </c>
      <c r="V139" s="110" t="str">
        <f t="shared" si="361"/>
        <v/>
      </c>
      <c r="W139" s="110" t="str">
        <f t="shared" si="361"/>
        <v/>
      </c>
      <c r="X139" s="110" t="str">
        <f t="shared" si="361"/>
        <v/>
      </c>
      <c r="Y139" s="110" t="str">
        <f t="shared" si="361"/>
        <v/>
      </c>
      <c r="Z139" s="110" t="str">
        <f t="shared" si="361"/>
        <v/>
      </c>
      <c r="AA139" s="110" t="str">
        <f t="shared" si="361"/>
        <v/>
      </c>
      <c r="AB139" s="110" t="str">
        <f t="shared" si="361"/>
        <v/>
      </c>
      <c r="AC139" s="110" t="str">
        <f t="shared" si="361"/>
        <v/>
      </c>
      <c r="AD139" s="110" t="str">
        <f t="shared" si="361"/>
        <v/>
      </c>
      <c r="AE139" s="110" t="str">
        <f t="shared" si="361"/>
        <v/>
      </c>
      <c r="AF139" s="110" t="str">
        <f t="shared" si="361"/>
        <v/>
      </c>
      <c r="AG139" s="110" t="str">
        <f t="shared" si="361"/>
        <v/>
      </c>
      <c r="AH139" s="110" t="str">
        <f t="shared" si="361"/>
        <v/>
      </c>
      <c r="AI139" s="110" t="str">
        <f t="shared" si="361"/>
        <v/>
      </c>
    </row>
    <row r="141" spans="1:167" s="120" customFormat="1" ht="15" customHeight="1" x14ac:dyDescent="0.25">
      <c r="A141" s="123"/>
      <c r="B141" s="130" t="e">
        <f t="shared" ref="B141" si="362">LARGE(IFERROR(IF(B139+1&gt;$H$8,"",B139+1),""),1)</f>
        <v>#VALUE!</v>
      </c>
      <c r="C141" s="130" t="e">
        <f>IF(_xlfn.ISFORMULA(E145),MAX(INDEX('BASE FORMAÇÃO'!A:A,B141+1),1),E145)</f>
        <v>#VALUE!</v>
      </c>
      <c r="D141" s="130">
        <f t="shared" ref="D141" si="363">IFERROR(IF(C141=C131,D131+1,1),1)</f>
        <v>1</v>
      </c>
      <c r="E141" s="41" t="s">
        <v>9</v>
      </c>
      <c r="F141" s="76"/>
      <c r="G141" s="41" t="s">
        <v>15</v>
      </c>
      <c r="H141" s="138" t="e">
        <f>INDEX('BASE FORMAÇÃO'!B:B,B141+1)</f>
        <v>#VALUE!</v>
      </c>
      <c r="I141" s="146" t="s">
        <v>16</v>
      </c>
      <c r="J141" s="6" t="e">
        <f>INDEX('BASE FORMAÇÃO'!K:K,B141+1)</f>
        <v>#VALUE!</v>
      </c>
      <c r="K141" s="68"/>
      <c r="L141" s="175" t="s">
        <v>54</v>
      </c>
      <c r="M141" s="177" t="str">
        <f t="shared" ref="M141" si="364">IF(OR(ISBLANK($O$8),ISBLANK($O$7),ISBLANK($H$8),ISBLANK($O$6),ISBLANK($O$5),ISBLANK($H$5)),"",IFERROR(IF(VLOOKUP(L141,L147:M156,2,FALSE)&lt;1,ROUND(VLOOKUP(L141,L147:M156,2,FALSE),4),ROUND(VLOOKUP(L141,L147:M156,2,FALSE),2)),""))</f>
        <v/>
      </c>
      <c r="N141" s="72"/>
      <c r="O141" s="27" t="s">
        <v>17</v>
      </c>
      <c r="P141" s="116"/>
      <c r="Q141" s="116"/>
      <c r="R141" s="116"/>
      <c r="S141" s="116"/>
      <c r="T141" s="116"/>
      <c r="U141" s="108"/>
      <c r="V141" s="108"/>
      <c r="W141" s="108"/>
      <c r="X141" s="108"/>
      <c r="Y141" s="108"/>
      <c r="Z141" s="108"/>
      <c r="AA141" s="108"/>
      <c r="AB141" s="108"/>
      <c r="AC141" s="108"/>
      <c r="AD141" s="108"/>
      <c r="AE141" s="108"/>
      <c r="AF141" s="108"/>
      <c r="AG141" s="108"/>
      <c r="AH141" s="108"/>
      <c r="AI141" s="108"/>
      <c r="AJ141" s="119"/>
      <c r="AK141" s="119"/>
      <c r="AL141" s="119"/>
      <c r="AM141" s="119"/>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119"/>
      <c r="CD141" s="119"/>
      <c r="CE141" s="119"/>
      <c r="CF141" s="119"/>
      <c r="CG141" s="119"/>
      <c r="CH141" s="119"/>
      <c r="CI141" s="119"/>
      <c r="CJ141" s="119"/>
      <c r="CK141" s="119"/>
      <c r="CL141" s="119"/>
      <c r="CM141" s="119"/>
      <c r="CN141" s="119"/>
      <c r="CO141" s="119"/>
      <c r="CP141" s="119"/>
      <c r="CQ141" s="119"/>
      <c r="CR141" s="119"/>
      <c r="CS141" s="119"/>
      <c r="CT141" s="119"/>
      <c r="CU141" s="119"/>
      <c r="CV141" s="119"/>
      <c r="CW141" s="119"/>
      <c r="CX141" s="119"/>
      <c r="CY141" s="119"/>
      <c r="CZ141" s="119"/>
      <c r="DA141" s="119"/>
      <c r="DB141" s="119"/>
      <c r="DC141" s="119"/>
      <c r="DD141" s="119"/>
      <c r="DE141" s="119"/>
      <c r="DF141" s="119"/>
      <c r="DG141" s="119"/>
      <c r="DH141" s="119"/>
      <c r="DI141" s="119"/>
      <c r="DJ141" s="119"/>
      <c r="DK141" s="119"/>
      <c r="DL141" s="119"/>
      <c r="DM141" s="119"/>
      <c r="DN141" s="119"/>
      <c r="DO141" s="119"/>
      <c r="DP141" s="119"/>
      <c r="DQ141" s="119"/>
      <c r="DR141" s="119"/>
      <c r="DS141" s="119"/>
      <c r="DT141" s="119"/>
      <c r="DU141" s="119"/>
      <c r="DV141" s="119"/>
      <c r="DW141" s="119"/>
      <c r="DX141" s="119"/>
      <c r="DY141" s="119"/>
      <c r="DZ141" s="119"/>
      <c r="EA141" s="119"/>
      <c r="EB141" s="119"/>
      <c r="EC141" s="119"/>
      <c r="ED141" s="119"/>
      <c r="EE141" s="119"/>
      <c r="EF141" s="119"/>
      <c r="EG141" s="119"/>
      <c r="EH141" s="119"/>
      <c r="EI141" s="119"/>
      <c r="EJ141" s="119"/>
      <c r="EK141" s="119"/>
      <c r="EL141" s="119"/>
      <c r="EM141" s="119"/>
      <c r="EN141" s="119"/>
      <c r="EO141" s="119"/>
      <c r="EP141" s="119"/>
      <c r="EQ141" s="119"/>
      <c r="ER141" s="119"/>
      <c r="ES141" s="119"/>
      <c r="ET141" s="119"/>
      <c r="EU141" s="119"/>
      <c r="EV141" s="119"/>
      <c r="EW141" s="119"/>
      <c r="EX141" s="119"/>
      <c r="EY141" s="119"/>
      <c r="EZ141" s="119"/>
      <c r="FA141" s="119"/>
      <c r="FB141" s="119"/>
      <c r="FC141" s="119"/>
      <c r="FD141" s="119"/>
      <c r="FE141" s="119"/>
      <c r="FF141" s="119"/>
      <c r="FG141" s="119"/>
      <c r="FH141" s="119"/>
      <c r="FI141" s="119"/>
      <c r="FJ141" s="119"/>
      <c r="FK141" s="119"/>
    </row>
    <row r="142" spans="1:167" s="120" customFormat="1" ht="15" customHeight="1" x14ac:dyDescent="0.25">
      <c r="A142" s="69"/>
      <c r="B142" s="131" t="e">
        <f t="shared" ref="B142:D142" si="365">B141</f>
        <v>#VALUE!</v>
      </c>
      <c r="C142" s="131" t="e">
        <f t="shared" si="365"/>
        <v>#VALUE!</v>
      </c>
      <c r="D142" s="130">
        <f t="shared" si="365"/>
        <v>1</v>
      </c>
      <c r="E142" s="179">
        <f t="shared" ref="E142" si="366">D141</f>
        <v>1</v>
      </c>
      <c r="F142" s="95"/>
      <c r="G142" s="181" t="s">
        <v>1</v>
      </c>
      <c r="H142" s="184" t="e">
        <f>INDEX('BASE FORMAÇÃO'!C:C,B141+1)</f>
        <v>#VALUE!</v>
      </c>
      <c r="I142" s="184"/>
      <c r="J142" s="185"/>
      <c r="K142" s="69"/>
      <c r="L142" s="176"/>
      <c r="M142" s="178"/>
      <c r="N142" s="73"/>
      <c r="O142" s="27" t="s">
        <v>13</v>
      </c>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6"/>
      <c r="AK142" s="126"/>
      <c r="AL142" s="126"/>
      <c r="AM142" s="126"/>
      <c r="AN142" s="126"/>
      <c r="AO142" s="126"/>
      <c r="AP142" s="126"/>
      <c r="AQ142" s="126"/>
      <c r="AR142" s="126"/>
      <c r="AS142" s="126"/>
      <c r="AT142" s="126"/>
      <c r="AU142" s="126"/>
      <c r="AV142" s="126"/>
      <c r="AW142" s="126"/>
      <c r="AX142" s="126"/>
      <c r="AY142" s="126"/>
      <c r="AZ142" s="126"/>
      <c r="BA142" s="126"/>
      <c r="BB142" s="119"/>
      <c r="BC142" s="119"/>
      <c r="BD142" s="119"/>
      <c r="BE142" s="119"/>
      <c r="BF142" s="119"/>
      <c r="BG142" s="119"/>
      <c r="BH142" s="119"/>
      <c r="BI142" s="119"/>
      <c r="BJ142" s="119"/>
      <c r="BK142" s="119"/>
      <c r="BL142" s="119"/>
      <c r="BM142" s="119"/>
      <c r="BN142" s="119"/>
      <c r="BO142" s="119"/>
      <c r="BP142" s="119"/>
      <c r="BQ142" s="119"/>
      <c r="BR142" s="119"/>
      <c r="BS142" s="119"/>
      <c r="BT142" s="119"/>
      <c r="BU142" s="119"/>
      <c r="BV142" s="119"/>
      <c r="BW142" s="119"/>
      <c r="BX142" s="119"/>
      <c r="BY142" s="119"/>
      <c r="BZ142" s="119"/>
      <c r="CA142" s="119"/>
      <c r="CB142" s="119"/>
      <c r="CC142" s="119"/>
      <c r="CD142" s="119"/>
      <c r="CE142" s="119"/>
      <c r="CF142" s="119"/>
      <c r="CG142" s="119"/>
      <c r="CH142" s="119"/>
      <c r="CI142" s="119"/>
      <c r="CJ142" s="119"/>
      <c r="CK142" s="119"/>
      <c r="CL142" s="119"/>
      <c r="CM142" s="119"/>
      <c r="CN142" s="119"/>
      <c r="CO142" s="119"/>
      <c r="CP142" s="119"/>
      <c r="CQ142" s="119"/>
      <c r="CR142" s="119"/>
      <c r="CS142" s="119"/>
      <c r="CT142" s="119"/>
      <c r="CU142" s="119"/>
      <c r="CV142" s="119"/>
      <c r="CW142" s="119"/>
      <c r="CX142" s="119"/>
      <c r="CY142" s="119"/>
      <c r="CZ142" s="119"/>
      <c r="DA142" s="119"/>
      <c r="DB142" s="119"/>
      <c r="DC142" s="119"/>
      <c r="DD142" s="119"/>
      <c r="DE142" s="119"/>
      <c r="DF142" s="119"/>
      <c r="DG142" s="119"/>
      <c r="DH142" s="119"/>
      <c r="DI142" s="119"/>
      <c r="DJ142" s="119"/>
      <c r="DK142" s="119"/>
      <c r="DL142" s="119"/>
      <c r="DM142" s="119"/>
      <c r="DN142" s="119"/>
      <c r="DO142" s="119"/>
      <c r="DP142" s="119"/>
      <c r="DQ142" s="119"/>
      <c r="DR142" s="119"/>
      <c r="DS142" s="119"/>
      <c r="DT142" s="119"/>
      <c r="DU142" s="119"/>
      <c r="DV142" s="119"/>
      <c r="DW142" s="119"/>
      <c r="DX142" s="119"/>
      <c r="DY142" s="119"/>
      <c r="DZ142" s="119"/>
      <c r="EA142" s="119"/>
      <c r="EB142" s="119"/>
      <c r="EC142" s="119"/>
      <c r="ED142" s="119"/>
      <c r="EE142" s="119"/>
      <c r="EF142" s="119"/>
      <c r="EG142" s="119"/>
      <c r="EH142" s="119"/>
      <c r="EI142" s="119"/>
      <c r="EJ142" s="119"/>
      <c r="EK142" s="119"/>
      <c r="EL142" s="119"/>
      <c r="EM142" s="119"/>
      <c r="EN142" s="119"/>
      <c r="EO142" s="119"/>
      <c r="EP142" s="119"/>
      <c r="EQ142" s="119"/>
      <c r="ER142" s="119"/>
      <c r="ES142" s="119"/>
      <c r="ET142" s="119"/>
      <c r="EU142" s="119"/>
      <c r="EV142" s="119"/>
      <c r="EW142" s="119"/>
      <c r="EX142" s="119"/>
      <c r="EY142" s="119"/>
      <c r="EZ142" s="119"/>
      <c r="FA142" s="119"/>
      <c r="FB142" s="119"/>
      <c r="FC142" s="119"/>
      <c r="FD142" s="119"/>
      <c r="FE142" s="119"/>
      <c r="FF142" s="119"/>
      <c r="FG142" s="119"/>
      <c r="FH142" s="119"/>
      <c r="FI142" s="119"/>
      <c r="FJ142" s="119"/>
      <c r="FK142" s="119"/>
    </row>
    <row r="143" spans="1:167" s="119" customFormat="1" x14ac:dyDescent="0.25">
      <c r="A143" s="77"/>
      <c r="B143" s="131" t="e">
        <f t="shared" ref="B143:D143" si="367">B142</f>
        <v>#VALUE!</v>
      </c>
      <c r="C143" s="131" t="e">
        <f t="shared" si="367"/>
        <v>#VALUE!</v>
      </c>
      <c r="D143" s="130">
        <f t="shared" si="367"/>
        <v>1</v>
      </c>
      <c r="E143" s="180"/>
      <c r="F143" s="96"/>
      <c r="G143" s="182"/>
      <c r="H143" s="186"/>
      <c r="I143" s="186"/>
      <c r="J143" s="187"/>
      <c r="K143" s="67"/>
      <c r="L143" s="133" t="s">
        <v>57</v>
      </c>
      <c r="M143" s="134" t="e">
        <f>INDEX('BASE FORMAÇÃO'!H:H,B145+1)</f>
        <v>#VALUE!</v>
      </c>
      <c r="N143" s="74"/>
      <c r="O143" s="27" t="s">
        <v>445</v>
      </c>
      <c r="P143" s="117"/>
      <c r="Q143" s="117"/>
      <c r="R143" s="117"/>
      <c r="S143" s="117"/>
      <c r="T143" s="117"/>
      <c r="U143" s="117"/>
      <c r="V143" s="117"/>
      <c r="W143" s="117"/>
      <c r="X143" s="117"/>
      <c r="Y143" s="117"/>
      <c r="Z143" s="117"/>
      <c r="AA143" s="121"/>
      <c r="AB143" s="121"/>
      <c r="AC143" s="121"/>
      <c r="AD143" s="121"/>
      <c r="AE143" s="121"/>
      <c r="AF143" s="121"/>
      <c r="AG143" s="121"/>
      <c r="AH143" s="121"/>
      <c r="AI143" s="121"/>
    </row>
    <row r="144" spans="1:167" s="119" customFormat="1" x14ac:dyDescent="0.25">
      <c r="A144" s="77"/>
      <c r="B144" s="131" t="e">
        <f t="shared" ref="B144:C144" si="368">B143</f>
        <v>#VALUE!</v>
      </c>
      <c r="C144" s="131" t="e">
        <f t="shared" si="368"/>
        <v>#VALUE!</v>
      </c>
      <c r="D144" s="130">
        <f t="shared" si="248"/>
        <v>1</v>
      </c>
      <c r="E144" s="41" t="s">
        <v>344</v>
      </c>
      <c r="F144" s="96"/>
      <c r="G144" s="183"/>
      <c r="H144" s="188"/>
      <c r="I144" s="188"/>
      <c r="J144" s="189"/>
      <c r="K144" s="67"/>
      <c r="L144" s="1" t="s">
        <v>2</v>
      </c>
      <c r="M144" s="6" t="e">
        <f>INDEX('BASE FORMAÇÃO'!D:D,B145+1)</f>
        <v>#VALUE!</v>
      </c>
      <c r="N144" s="74"/>
      <c r="O144" s="27" t="s">
        <v>446</v>
      </c>
      <c r="P144" s="118"/>
      <c r="Q144" s="118"/>
      <c r="R144" s="118"/>
      <c r="S144" s="118"/>
      <c r="T144" s="118"/>
      <c r="U144" s="121"/>
      <c r="V144" s="121"/>
      <c r="W144" s="121"/>
      <c r="X144" s="121"/>
      <c r="Y144" s="121"/>
      <c r="Z144" s="121"/>
      <c r="AA144" s="121"/>
      <c r="AB144" s="121"/>
      <c r="AC144" s="121"/>
      <c r="AD144" s="121"/>
      <c r="AE144" s="121"/>
      <c r="AF144" s="121"/>
      <c r="AG144" s="121"/>
      <c r="AH144" s="121"/>
      <c r="AI144" s="121"/>
    </row>
    <row r="145" spans="2:35" x14ac:dyDescent="0.25">
      <c r="B145" s="131" t="e">
        <f t="shared" ref="B145:C145" si="369">B143</f>
        <v>#VALUE!</v>
      </c>
      <c r="C145" s="131" t="e">
        <f t="shared" si="369"/>
        <v>#VALUE!</v>
      </c>
      <c r="D145" s="130">
        <f t="shared" si="248"/>
        <v>1</v>
      </c>
      <c r="E145" s="167" t="e">
        <f t="shared" ref="E145" si="370">C141</f>
        <v>#VALUE!</v>
      </c>
      <c r="F145" s="96"/>
      <c r="G145" s="169" t="s">
        <v>334</v>
      </c>
      <c r="H145" s="171"/>
      <c r="I145" s="172"/>
      <c r="J145" s="172"/>
      <c r="K145" s="70"/>
      <c r="L145" s="28" t="s">
        <v>333</v>
      </c>
      <c r="M145" s="136" t="str">
        <f t="shared" ref="M145" si="371">IFERROR(INDEX(I147:I159,MATCH(MAX(J147:J159),J147:J159,0)),"")</f>
        <v/>
      </c>
      <c r="N145" s="74"/>
      <c r="O145" s="27" t="s">
        <v>18</v>
      </c>
      <c r="P145" s="109" t="str">
        <f>IF(P141="","",
IF(OR(P143="Orçamento",P142="",MAX('Tabela de Apoio'!$A:$A)&lt;=P142),
P141,
(INDEX('Tabela de Apoio'!$B:$B,MATCH('MAPA DE PREÇOS'!$O$8,'Tabela de Apoio'!$A:$A,1))/INDEX('Tabela de Apoio'!$B:$B,MATCH('MAPA DE PREÇOS'!P142,'Tabela de Apoio'!$A:$A,1)-1))*P141))</f>
        <v/>
      </c>
      <c r="Q145" s="109" t="str">
        <f>IF(Q141="","",
IF(OR(Q143="Orçamento",Q142="",MAX('Tabela de Apoio'!$A:$A)&lt;=Q142),
Q141,
(INDEX('Tabela de Apoio'!$B:$B,MATCH('MAPA DE PREÇOS'!$O$8,'Tabela de Apoio'!$A:$A,1))/INDEX('Tabela de Apoio'!$B:$B,MATCH('MAPA DE PREÇOS'!Q142,'Tabela de Apoio'!$A:$A,1)-1))*Q141))</f>
        <v/>
      </c>
      <c r="R145" s="109" t="str">
        <f>IF(R141="","",
IF(OR(R143="Orçamento",R142="",MAX('Tabela de Apoio'!$A:$A)&lt;=R142),
R141,
(INDEX('Tabela de Apoio'!$B:$B,MATCH('MAPA DE PREÇOS'!$O$8,'Tabela de Apoio'!$A:$A,1))/INDEX('Tabela de Apoio'!$B:$B,MATCH('MAPA DE PREÇOS'!R142,'Tabela de Apoio'!$A:$A,1)-1))*R141))</f>
        <v/>
      </c>
      <c r="S145" s="109" t="str">
        <f>IF(S141="","",
IF(OR(S143="Orçamento",S142="",MAX('Tabela de Apoio'!$A:$A)&lt;=S142),
S141,
(INDEX('Tabela de Apoio'!$B:$B,MATCH('MAPA DE PREÇOS'!$O$8,'Tabela de Apoio'!$A:$A,1))/INDEX('Tabela de Apoio'!$B:$B,MATCH('MAPA DE PREÇOS'!S142,'Tabela de Apoio'!$A:$A,1)-1))*S141))</f>
        <v/>
      </c>
      <c r="T145" s="109" t="str">
        <f>IF(T141="","",
IF(OR(T143="Orçamento",T142="",MAX('Tabela de Apoio'!$A:$A)&lt;=T142),
T141,
(INDEX('Tabela de Apoio'!$B:$B,MATCH('MAPA DE PREÇOS'!$O$8,'Tabela de Apoio'!$A:$A,1))/INDEX('Tabela de Apoio'!$B:$B,MATCH('MAPA DE PREÇOS'!T142,'Tabela de Apoio'!$A:$A,1)-1))*T141))</f>
        <v/>
      </c>
      <c r="U145" s="109" t="str">
        <f>IF(U141="","",
IF(OR(U143="Orçamento",U142="",MAX('Tabela de Apoio'!$A:$A)&lt;=U142),
U141,
(INDEX('Tabela de Apoio'!$B:$B,MATCH('MAPA DE PREÇOS'!$O$8,'Tabela de Apoio'!$A:$A,1))/INDEX('Tabela de Apoio'!$B:$B,MATCH('MAPA DE PREÇOS'!U142,'Tabela de Apoio'!$A:$A,1)-1))*U141))</f>
        <v/>
      </c>
      <c r="V145" s="109" t="str">
        <f>IF(V141="","",
IF(OR(V143="Orçamento",V142="",MAX('Tabela de Apoio'!$A:$A)&lt;=V142),
V141,
(INDEX('Tabela de Apoio'!$B:$B,MATCH('MAPA DE PREÇOS'!$O$8,'Tabela de Apoio'!$A:$A,1))/INDEX('Tabela de Apoio'!$B:$B,MATCH('MAPA DE PREÇOS'!V142,'Tabela de Apoio'!$A:$A,1)-1))*V141))</f>
        <v/>
      </c>
      <c r="W145" s="109" t="str">
        <f>IF(W141="","",
IF(OR(W143="Orçamento",W142="",MAX('Tabela de Apoio'!$A:$A)&lt;=W142),
W141,
(INDEX('Tabela de Apoio'!$B:$B,MATCH('MAPA DE PREÇOS'!$O$8,'Tabela de Apoio'!$A:$A,1))/INDEX('Tabela de Apoio'!$B:$B,MATCH('MAPA DE PREÇOS'!W142,'Tabela de Apoio'!$A:$A,1)-1))*W141))</f>
        <v/>
      </c>
      <c r="X145" s="109" t="str">
        <f>IF(X141="","",
IF(OR(X143="Orçamento",X142="",MAX('Tabela de Apoio'!$A:$A)&lt;=X142),
X141,
(INDEX('Tabela de Apoio'!$B:$B,MATCH('MAPA DE PREÇOS'!$O$8,'Tabela de Apoio'!$A:$A,1))/INDEX('Tabela de Apoio'!$B:$B,MATCH('MAPA DE PREÇOS'!X142,'Tabela de Apoio'!$A:$A,1)-1))*X141))</f>
        <v/>
      </c>
      <c r="Y145" s="109" t="str">
        <f>IF(Y141="","",
IF(OR(Y143="Orçamento",Y142="",MAX('Tabela de Apoio'!$A:$A)&lt;=Y142),
Y141,
(INDEX('Tabela de Apoio'!$B:$B,MATCH('MAPA DE PREÇOS'!$O$8,'Tabela de Apoio'!$A:$A,1))/INDEX('Tabela de Apoio'!$B:$B,MATCH('MAPA DE PREÇOS'!Y142,'Tabela de Apoio'!$A:$A,1)-1))*Y141))</f>
        <v/>
      </c>
      <c r="Z145" s="109" t="str">
        <f>IF(Z141="","",
IF(OR(Z143="Orçamento",Z142="",MAX('Tabela de Apoio'!$A:$A)&lt;=Z142),
Z141,
(INDEX('Tabela de Apoio'!$B:$B,MATCH('MAPA DE PREÇOS'!$O$8,'Tabela de Apoio'!$A:$A,1))/INDEX('Tabela de Apoio'!$B:$B,MATCH('MAPA DE PREÇOS'!Z142,'Tabela de Apoio'!$A:$A,1)-1))*Z141))</f>
        <v/>
      </c>
      <c r="AA145" s="109" t="str">
        <f>IF(AA141="","",
IF(OR(AA143="Orçamento",AA142="",MAX('Tabela de Apoio'!$A:$A)&lt;=AA142),
AA141,
(INDEX('Tabela de Apoio'!$B:$B,MATCH('MAPA DE PREÇOS'!$O$8,'Tabela de Apoio'!$A:$A,1))/INDEX('Tabela de Apoio'!$B:$B,MATCH('MAPA DE PREÇOS'!AA142,'Tabela de Apoio'!$A:$A,1)-1))*AA141))</f>
        <v/>
      </c>
      <c r="AB145" s="109" t="str">
        <f>IF(AB141="","",
IF(OR(AB143="Orçamento",AB142="",MAX('Tabela de Apoio'!$A:$A)&lt;=AB142),
AB141,
(INDEX('Tabela de Apoio'!$B:$B,MATCH('MAPA DE PREÇOS'!$O$8,'Tabela de Apoio'!$A:$A,1))/INDEX('Tabela de Apoio'!$B:$B,MATCH('MAPA DE PREÇOS'!AB142,'Tabela de Apoio'!$A:$A,1)-1))*AB141))</f>
        <v/>
      </c>
      <c r="AC145" s="109" t="str">
        <f>IF(AC141="","",
IF(OR(AC143="Orçamento",AC142="",MAX('Tabela de Apoio'!$A:$A)&lt;=AC142),
AC141,
(INDEX('Tabela de Apoio'!$B:$B,MATCH('MAPA DE PREÇOS'!$O$8,'Tabela de Apoio'!$A:$A,1))/INDEX('Tabela de Apoio'!$B:$B,MATCH('MAPA DE PREÇOS'!AC142,'Tabela de Apoio'!$A:$A,1)-1))*AC141))</f>
        <v/>
      </c>
      <c r="AD145" s="109" t="str">
        <f>IF(AD141="","",
IF(OR(AD143="Orçamento",AD142="",MAX('Tabela de Apoio'!$A:$A)&lt;=AD142),
AD141,
(INDEX('Tabela de Apoio'!$B:$B,MATCH('MAPA DE PREÇOS'!$O$8,'Tabela de Apoio'!$A:$A,1))/INDEX('Tabela de Apoio'!$B:$B,MATCH('MAPA DE PREÇOS'!AD142,'Tabela de Apoio'!$A:$A,1)-1))*AD141))</f>
        <v/>
      </c>
      <c r="AE145" s="109" t="str">
        <f>IF(AE141="","",
IF(OR(AE143="Orçamento",AE142="",MAX('Tabela de Apoio'!$A:$A)&lt;=AE142),
AE141,
(INDEX('Tabela de Apoio'!$B:$B,MATCH('MAPA DE PREÇOS'!$O$8,'Tabela de Apoio'!$A:$A,1))/INDEX('Tabela de Apoio'!$B:$B,MATCH('MAPA DE PREÇOS'!AE142,'Tabela de Apoio'!$A:$A,1)-1))*AE141))</f>
        <v/>
      </c>
      <c r="AF145" s="109" t="str">
        <f>IF(AF141="","",
IF(OR(AF143="Orçamento",AF142="",MAX('Tabela de Apoio'!$A:$A)&lt;=AF142),
AF141,
(INDEX('Tabela de Apoio'!$B:$B,MATCH('MAPA DE PREÇOS'!$O$8,'Tabela de Apoio'!$A:$A,1))/INDEX('Tabela de Apoio'!$B:$B,MATCH('MAPA DE PREÇOS'!AF142,'Tabela de Apoio'!$A:$A,1)-1))*AF141))</f>
        <v/>
      </c>
      <c r="AG145" s="109" t="str">
        <f>IF(AG141="","",
IF(OR(AG143="Orçamento",AG142="",MAX('Tabela de Apoio'!$A:$A)&lt;=AG142),
AG141,
(INDEX('Tabela de Apoio'!$B:$B,MATCH('MAPA DE PREÇOS'!$O$8,'Tabela de Apoio'!$A:$A,1))/INDEX('Tabela de Apoio'!$B:$B,MATCH('MAPA DE PREÇOS'!AG142,'Tabela de Apoio'!$A:$A,1)-1))*AG141))</f>
        <v/>
      </c>
      <c r="AH145" s="109" t="str">
        <f>IF(AH141="","",
IF(OR(AH143="Orçamento",AH142="",MAX('Tabela de Apoio'!$A:$A)&lt;=AH142),
AH141,
(INDEX('Tabela de Apoio'!$B:$B,MATCH('MAPA DE PREÇOS'!$O$8,'Tabela de Apoio'!$A:$A,1))/INDEX('Tabela de Apoio'!$B:$B,MATCH('MAPA DE PREÇOS'!AH142,'Tabela de Apoio'!$A:$A,1)-1))*AH141))</f>
        <v/>
      </c>
      <c r="AI145" s="109" t="str">
        <f>IF(AI141="","",
IF(OR(AI143="Orçamento",AI142="",MAX('Tabela de Apoio'!$A:$A)&lt;=AI142),
AI141,
(INDEX('Tabela de Apoio'!$B:$B,MATCH('MAPA DE PREÇOS'!$O$8,'Tabela de Apoio'!$A:$A,1))/INDEX('Tabela de Apoio'!$B:$B,MATCH('MAPA DE PREÇOS'!AI142,'Tabela de Apoio'!$A:$A,1)-1))*AI141))</f>
        <v/>
      </c>
    </row>
    <row r="146" spans="2:35" hidden="1" x14ac:dyDescent="0.25">
      <c r="B146" s="131" t="e">
        <f t="shared" ref="B146" si="372">B145</f>
        <v>#VALUE!</v>
      </c>
      <c r="C146" s="131" t="e">
        <f t="shared" ref="C146" si="373">C145</f>
        <v>#VALUE!</v>
      </c>
      <c r="D146" s="130">
        <f t="shared" si="248"/>
        <v>1</v>
      </c>
      <c r="E146" s="168"/>
      <c r="F146" s="96"/>
      <c r="G146" s="170"/>
      <c r="H146"/>
      <c r="I146"/>
      <c r="J146"/>
      <c r="N146" s="74"/>
      <c r="O146" s="27" t="s">
        <v>439</v>
      </c>
      <c r="P146" s="110" t="str">
        <f>IF(IFERROR(VLOOKUP(P143,'Tabela de Apoio'!$D:$E,2,FALSE),1)=1,"",P147)</f>
        <v/>
      </c>
      <c r="Q146" s="110" t="str">
        <f>IF(IFERROR(VLOOKUP(Q143,'Tabela de Apoio'!$D:$E,2,FALSE),1)=1,"",Q147)</f>
        <v/>
      </c>
      <c r="R146" s="110" t="str">
        <f>IF(IFERROR(VLOOKUP(R143,'Tabela de Apoio'!$D:$E,2,FALSE),1)=1,"",R147)</f>
        <v/>
      </c>
      <c r="S146" s="110" t="str">
        <f>IF(IFERROR(VLOOKUP(S143,'Tabela de Apoio'!$D:$E,2,FALSE),1)=1,"",S147)</f>
        <v/>
      </c>
      <c r="T146" s="110" t="str">
        <f>IF(IFERROR(VLOOKUP(T143,'Tabela de Apoio'!$D:$E,2,FALSE),1)=1,"",T147)</f>
        <v/>
      </c>
      <c r="U146" s="110" t="str">
        <f>IF(IFERROR(VLOOKUP(U143,'Tabela de Apoio'!$D:$E,2,FALSE),1)=1,"",U147)</f>
        <v/>
      </c>
      <c r="V146" s="110" t="str">
        <f>IF(IFERROR(VLOOKUP(V143,'Tabela de Apoio'!$D:$E,2,FALSE),1)=1,"",V147)</f>
        <v/>
      </c>
      <c r="W146" s="110" t="str">
        <f>IF(IFERROR(VLOOKUP(W143,'Tabela de Apoio'!$D:$E,2,FALSE),1)=1,"",W147)</f>
        <v/>
      </c>
      <c r="X146" s="110" t="str">
        <f>IF(IFERROR(VLOOKUP(X143,'Tabela de Apoio'!$D:$E,2,FALSE),1)=1,"",X147)</f>
        <v/>
      </c>
      <c r="Y146" s="110" t="str">
        <f>IF(IFERROR(VLOOKUP(Y143,'Tabela de Apoio'!$D:$E,2,FALSE),1)=1,"",Y147)</f>
        <v/>
      </c>
      <c r="Z146" s="110" t="str">
        <f>IF(IFERROR(VLOOKUP(Z143,'Tabela de Apoio'!$D:$E,2,FALSE),1)=1,"",Z147)</f>
        <v/>
      </c>
      <c r="AA146" s="110" t="str">
        <f>IF(IFERROR(VLOOKUP(AA143,'Tabela de Apoio'!$D:$E,2,FALSE),1)=1,"",AA147)</f>
        <v/>
      </c>
      <c r="AB146" s="110" t="str">
        <f>IF(IFERROR(VLOOKUP(AB143,'Tabela de Apoio'!$D:$E,2,FALSE),1)=1,"",AB147)</f>
        <v/>
      </c>
      <c r="AC146" s="110" t="str">
        <f>IF(IFERROR(VLOOKUP(AC143,'Tabela de Apoio'!$D:$E,2,FALSE),1)=1,"",AC147)</f>
        <v/>
      </c>
      <c r="AD146" s="110" t="str">
        <f>IF(IFERROR(VLOOKUP(AD143,'Tabela de Apoio'!$D:$E,2,FALSE),1)=1,"",AD147)</f>
        <v/>
      </c>
      <c r="AE146" s="110" t="str">
        <f>IF(IFERROR(VLOOKUP(AE143,'Tabela de Apoio'!$D:$E,2,FALSE),1)=1,"",AE147)</f>
        <v/>
      </c>
      <c r="AF146" s="110" t="str">
        <f>IF(IFERROR(VLOOKUP(AF143,'Tabela de Apoio'!$D:$E,2,FALSE),1)=1,"",AF147)</f>
        <v/>
      </c>
      <c r="AG146" s="110" t="str">
        <f>IF(IFERROR(VLOOKUP(AG143,'Tabela de Apoio'!$D:$E,2,FALSE),1)=1,"",AG147)</f>
        <v/>
      </c>
      <c r="AH146" s="110" t="str">
        <f>IF(IFERROR(VLOOKUP(AH143,'Tabela de Apoio'!$D:$E,2,FALSE),1)=1,"",AH147)</f>
        <v/>
      </c>
      <c r="AI146" s="110" t="str">
        <f>IF(IFERROR(VLOOKUP(AI143,'Tabela de Apoio'!$D:$E,2,FALSE),1)=1,"",AI147)</f>
        <v/>
      </c>
    </row>
    <row r="147" spans="2:35" hidden="1" x14ac:dyDescent="0.25">
      <c r="B147" s="131" t="e">
        <f t="shared" ref="B147:C147" si="374">B146</f>
        <v>#VALUE!</v>
      </c>
      <c r="C147" s="131" t="e">
        <f t="shared" si="374"/>
        <v>#VALUE!</v>
      </c>
      <c r="D147" s="130">
        <f t="shared" si="248"/>
        <v>1</v>
      </c>
      <c r="E147" s="168"/>
      <c r="F147" s="96"/>
      <c r="G147" s="170"/>
      <c r="H147" s="137">
        <f t="shared" ref="H147" si="375">COUNT($P147:$XX147)</f>
        <v>0</v>
      </c>
      <c r="I147" s="135" t="e">
        <f t="shared" ref="I147" si="376">_xlfn.STDEV.P($P146:$XX147)/AVERAGE($P146:$XX147)</f>
        <v>#DIV/0!</v>
      </c>
      <c r="J147" s="7">
        <f>ROW()</f>
        <v>147</v>
      </c>
      <c r="K147" s="70"/>
      <c r="L147" s="29" t="s">
        <v>54</v>
      </c>
      <c r="M147" s="30" t="str">
        <f t="shared" ref="M147" si="377">IFERROR(
IF(AND(P143="Orçamento",COUNTA(P141:AI141)=COUNTIF(P143:XX143,"Orçamento")),MIN(M152,M149),
IF(M150&lt;&gt;"",M150,
IF(M151&lt;&gt;"",M151,
M149
))),"")</f>
        <v/>
      </c>
      <c r="N147" s="74"/>
      <c r="O147" s="27" t="s">
        <v>440</v>
      </c>
      <c r="P147" s="109" t="str">
        <f t="shared" ref="P147:AI147" si="378">IFERROR(IF(P145="",
            "",
            IF(COUNT($P145:$XX145)&lt;=4,
               P145,
               IF(OR(P145&gt;(QUARTILE($P145:$XX145,3)+(QUARTILE($P145:$XX145,3)-QUARTILE($P145:$XX145,1))),
                     P145&lt;(QUARTILE($P145:$XX145,1)-(QUARTILE($P145:$XX145,3)-QUARTILE($P145:$XX145,1)))
                  ),
               "DESCARTADO",P145)
             )
  ),P145)</f>
        <v/>
      </c>
      <c r="Q147" s="109" t="str">
        <f t="shared" si="378"/>
        <v/>
      </c>
      <c r="R147" s="109" t="str">
        <f t="shared" si="378"/>
        <v/>
      </c>
      <c r="S147" s="109" t="str">
        <f t="shared" si="378"/>
        <v/>
      </c>
      <c r="T147" s="109" t="str">
        <f t="shared" si="378"/>
        <v/>
      </c>
      <c r="U147" s="109" t="str">
        <f t="shared" si="378"/>
        <v/>
      </c>
      <c r="V147" s="109" t="str">
        <f t="shared" si="378"/>
        <v/>
      </c>
      <c r="W147" s="109" t="str">
        <f t="shared" si="378"/>
        <v/>
      </c>
      <c r="X147" s="109" t="str">
        <f t="shared" si="378"/>
        <v/>
      </c>
      <c r="Y147" s="109" t="str">
        <f t="shared" si="378"/>
        <v/>
      </c>
      <c r="Z147" s="109" t="str">
        <f t="shared" si="378"/>
        <v/>
      </c>
      <c r="AA147" s="109" t="str">
        <f t="shared" si="378"/>
        <v/>
      </c>
      <c r="AB147" s="109" t="str">
        <f t="shared" si="378"/>
        <v/>
      </c>
      <c r="AC147" s="109" t="str">
        <f t="shared" si="378"/>
        <v/>
      </c>
      <c r="AD147" s="109" t="str">
        <f t="shared" si="378"/>
        <v/>
      </c>
      <c r="AE147" s="109" t="str">
        <f t="shared" si="378"/>
        <v/>
      </c>
      <c r="AF147" s="109" t="str">
        <f t="shared" si="378"/>
        <v/>
      </c>
      <c r="AG147" s="109" t="str">
        <f t="shared" si="378"/>
        <v/>
      </c>
      <c r="AH147" s="109" t="str">
        <f t="shared" si="378"/>
        <v/>
      </c>
      <c r="AI147" s="109" t="str">
        <f t="shared" si="378"/>
        <v/>
      </c>
    </row>
    <row r="148" spans="2:35" hidden="1" x14ac:dyDescent="0.25">
      <c r="B148" s="131" t="e">
        <f t="shared" ref="B148" si="379">B147</f>
        <v>#VALUE!</v>
      </c>
      <c r="C148" s="131" t="e">
        <f t="shared" ref="C148" si="380">C147</f>
        <v>#VALUE!</v>
      </c>
      <c r="D148" s="130">
        <f t="shared" si="248"/>
        <v>1</v>
      </c>
      <c r="E148" s="168"/>
      <c r="F148" s="96"/>
      <c r="G148" s="170"/>
      <c r="H148"/>
      <c r="I148"/>
      <c r="J148"/>
      <c r="K148" s="69"/>
      <c r="L148" s="29" t="s">
        <v>423</v>
      </c>
      <c r="M148" s="30" t="e">
        <f t="shared" ref="M148" si="381">AVERAGE($P147:$XX147)</f>
        <v>#DIV/0!</v>
      </c>
      <c r="N148" s="74"/>
      <c r="O148" s="27" t="str">
        <f t="shared" ref="O148" si="382">"1 POND"</f>
        <v>1 POND</v>
      </c>
      <c r="P148" s="110" t="str">
        <f>IF(IFERROR(VLOOKUP(P143,'Tabela de Apoio'!$D:$E,2,FALSE),1)=1,"",P149)</f>
        <v/>
      </c>
      <c r="Q148" s="110" t="str">
        <f>IF(IFERROR(VLOOKUP(Q143,'Tabela de Apoio'!$D:$E,2,FALSE),1)=1,"",Q149)</f>
        <v/>
      </c>
      <c r="R148" s="110" t="str">
        <f>IF(IFERROR(VLOOKUP(R143,'Tabela de Apoio'!$D:$E,2,FALSE),1)=1,"",R149)</f>
        <v/>
      </c>
      <c r="S148" s="110" t="str">
        <f>IF(IFERROR(VLOOKUP(S143,'Tabela de Apoio'!$D:$E,2,FALSE),1)=1,"",S149)</f>
        <v/>
      </c>
      <c r="T148" s="110" t="str">
        <f>IF(IFERROR(VLOOKUP(T143,'Tabela de Apoio'!$D:$E,2,FALSE),1)=1,"",T149)</f>
        <v/>
      </c>
      <c r="U148" s="110" t="str">
        <f>IF(IFERROR(VLOOKUP(U143,'Tabela de Apoio'!$D:$E,2,FALSE),1)=1,"",U149)</f>
        <v/>
      </c>
      <c r="V148" s="110" t="str">
        <f>IF(IFERROR(VLOOKUP(V143,'Tabela de Apoio'!$D:$E,2,FALSE),1)=1,"",V149)</f>
        <v/>
      </c>
      <c r="W148" s="110" t="str">
        <f>IF(IFERROR(VLOOKUP(W143,'Tabela de Apoio'!$D:$E,2,FALSE),1)=1,"",W149)</f>
        <v/>
      </c>
      <c r="X148" s="110" t="str">
        <f>IF(IFERROR(VLOOKUP(X143,'Tabela de Apoio'!$D:$E,2,FALSE),1)=1,"",X149)</f>
        <v/>
      </c>
      <c r="Y148" s="110" t="str">
        <f>IF(IFERROR(VLOOKUP(Y143,'Tabela de Apoio'!$D:$E,2,FALSE),1)=1,"",Y149)</f>
        <v/>
      </c>
      <c r="Z148" s="110" t="str">
        <f>IF(IFERROR(VLOOKUP(Z143,'Tabela de Apoio'!$D:$E,2,FALSE),1)=1,"",Z149)</f>
        <v/>
      </c>
      <c r="AA148" s="110" t="str">
        <f>IF(IFERROR(VLOOKUP(AA143,'Tabela de Apoio'!$D:$E,2,FALSE),1)=1,"",AA149)</f>
        <v/>
      </c>
      <c r="AB148" s="110" t="str">
        <f>IF(IFERROR(VLOOKUP(AB143,'Tabela de Apoio'!$D:$E,2,FALSE),1)=1,"",AB149)</f>
        <v/>
      </c>
      <c r="AC148" s="110" t="str">
        <f>IF(IFERROR(VLOOKUP(AC143,'Tabela de Apoio'!$D:$E,2,FALSE),1)=1,"",AC149)</f>
        <v/>
      </c>
      <c r="AD148" s="110" t="str">
        <f>IF(IFERROR(VLOOKUP(AD143,'Tabela de Apoio'!$D:$E,2,FALSE),1)=1,"",AD149)</f>
        <v/>
      </c>
      <c r="AE148" s="110" t="str">
        <f>IF(IFERROR(VLOOKUP(AE143,'Tabela de Apoio'!$D:$E,2,FALSE),1)=1,"",AE149)</f>
        <v/>
      </c>
      <c r="AF148" s="110" t="str">
        <f>IF(IFERROR(VLOOKUP(AF143,'Tabela de Apoio'!$D:$E,2,FALSE),1)=1,"",AF149)</f>
        <v/>
      </c>
      <c r="AG148" s="110" t="str">
        <f>IF(IFERROR(VLOOKUP(AG143,'Tabela de Apoio'!$D:$E,2,FALSE),1)=1,"",AG149)</f>
        <v/>
      </c>
      <c r="AH148" s="110" t="str">
        <f>IF(IFERROR(VLOOKUP(AH143,'Tabela de Apoio'!$D:$E,2,FALSE),1)=1,"",AH149)</f>
        <v/>
      </c>
      <c r="AI148" s="110" t="str">
        <f>IF(IFERROR(VLOOKUP(AI143,'Tabela de Apoio'!$D:$E,2,FALSE),1)=1,"",AI149)</f>
        <v/>
      </c>
    </row>
    <row r="149" spans="2:35" hidden="1" x14ac:dyDescent="0.25">
      <c r="B149" s="131" t="e">
        <f t="shared" si="247"/>
        <v>#VALUE!</v>
      </c>
      <c r="C149" s="131" t="e">
        <f t="shared" si="248"/>
        <v>#VALUE!</v>
      </c>
      <c r="D149" s="130">
        <f t="shared" si="248"/>
        <v>1</v>
      </c>
      <c r="E149" s="168"/>
      <c r="F149" s="96"/>
      <c r="G149" s="170"/>
      <c r="H149" s="137">
        <f t="shared" ref="H149" si="383">COUNT($P149:$XX149)</f>
        <v>0</v>
      </c>
      <c r="I149" s="135" t="e">
        <f t="shared" ref="I149" si="384">_xlfn.STDEV.P($P148:$XX149)/AVERAGE($P148:$XX149)</f>
        <v>#DIV/0!</v>
      </c>
      <c r="J149" s="7">
        <f t="shared" ref="J149" si="385">IF(AND(H149&gt;2,
OR(L141="MÉDIA SANEADA",L141="MEDIANA SANEADA",
AND(L141="PREÇO REFERÊNCIA",NOT(AND(P143="Orçamento",COUNTA(P141:XX141)=COUNTIF(P143:XX143,"Orçamento")))))),
ROW(),0)</f>
        <v>0</v>
      </c>
      <c r="K149" s="69"/>
      <c r="L149" s="29" t="s">
        <v>424</v>
      </c>
      <c r="M149" s="30" t="e">
        <f t="shared" ref="M149" si="386">MEDIAN($P147:$XX147)</f>
        <v>#NUM!</v>
      </c>
      <c r="N149" s="74"/>
      <c r="O149" s="27" t="str">
        <f t="shared" ref="O149" si="387">"1 RODADA"</f>
        <v>1 RODADA</v>
      </c>
      <c r="P149" s="110" t="str">
        <f t="shared" ref="P149:AI149" si="388">IF(P147="","",IF((_xlfn.STDEV.P($P146:$XX147)/AVERAGE($P146:$XX147))&lt;=25%,P147,IF(OR(P147&gt;(AVERAGE($P146:$XX147)+_xlfn.STDEV.P($P146:$XX147)),P147&lt;(AVERAGE($P146:$XX147)-_xlfn.STDEV.P($P146:$XX147))),"DESCARTADO",P147)))</f>
        <v/>
      </c>
      <c r="Q149" s="110" t="str">
        <f t="shared" si="388"/>
        <v/>
      </c>
      <c r="R149" s="110" t="str">
        <f t="shared" si="388"/>
        <v/>
      </c>
      <c r="S149" s="110" t="str">
        <f t="shared" si="388"/>
        <v/>
      </c>
      <c r="T149" s="110" t="str">
        <f t="shared" si="388"/>
        <v/>
      </c>
      <c r="U149" s="110" t="str">
        <f t="shared" si="388"/>
        <v/>
      </c>
      <c r="V149" s="110" t="str">
        <f t="shared" si="388"/>
        <v/>
      </c>
      <c r="W149" s="110" t="str">
        <f t="shared" si="388"/>
        <v/>
      </c>
      <c r="X149" s="110" t="str">
        <f t="shared" si="388"/>
        <v/>
      </c>
      <c r="Y149" s="110" t="str">
        <f t="shared" si="388"/>
        <v/>
      </c>
      <c r="Z149" s="110" t="str">
        <f t="shared" si="388"/>
        <v/>
      </c>
      <c r="AA149" s="110" t="str">
        <f t="shared" si="388"/>
        <v/>
      </c>
      <c r="AB149" s="110" t="str">
        <f t="shared" si="388"/>
        <v/>
      </c>
      <c r="AC149" s="110" t="str">
        <f t="shared" si="388"/>
        <v/>
      </c>
      <c r="AD149" s="110" t="str">
        <f t="shared" si="388"/>
        <v/>
      </c>
      <c r="AE149" s="110" t="str">
        <f t="shared" si="388"/>
        <v/>
      </c>
      <c r="AF149" s="110" t="str">
        <f t="shared" si="388"/>
        <v/>
      </c>
      <c r="AG149" s="110" t="str">
        <f t="shared" si="388"/>
        <v/>
      </c>
      <c r="AH149" s="110" t="str">
        <f t="shared" si="388"/>
        <v/>
      </c>
      <c r="AI149" s="110" t="str">
        <f t="shared" si="388"/>
        <v/>
      </c>
    </row>
    <row r="150" spans="2:35" hidden="1" x14ac:dyDescent="0.25">
      <c r="B150" s="131" t="e">
        <f t="shared" si="247"/>
        <v>#VALUE!</v>
      </c>
      <c r="C150" s="131" t="e">
        <f t="shared" si="248"/>
        <v>#VALUE!</v>
      </c>
      <c r="D150" s="130">
        <f t="shared" si="248"/>
        <v>1</v>
      </c>
      <c r="E150" s="168"/>
      <c r="F150" s="96"/>
      <c r="G150" s="170"/>
      <c r="H150"/>
      <c r="I150"/>
      <c r="J150"/>
      <c r="L150" s="29" t="s">
        <v>50</v>
      </c>
      <c r="M150" s="30" t="str">
        <f t="shared" ref="M150" si="389">IFERROR(
IF(AND(H149&gt;2,I149&lt;=25%),AVERAGE(P148:XX149),
IF(AND(H151&gt;2,I151&lt;=25%),AVERAGE(P150:XX151),
IF(AND(H153&gt;2,I153&lt;=25%),AVERAGE(P152:XX153),
IF(AND(H155&gt;2,I155&lt;=25%),AVERAGE(P154:XX155),
IF(AND(H157&gt;2,I157&lt;=25%),AVERAGE(P156:XX157),
IF(AND(H159&gt;2,I159&lt;=25%),AVERAGE(P158:XX159),
IF(I147&lt;=25%,AVERAGE(P146:XX147),""))))))),"")</f>
        <v/>
      </c>
      <c r="N150" s="74"/>
      <c r="O150" s="27" t="str">
        <f t="shared" ref="O150" si="390">"2 POND"</f>
        <v>2 POND</v>
      </c>
      <c r="P150" s="110" t="str">
        <f>IF(IFERROR(VLOOKUP(P143,'Tabela de Apoio'!$D:$E,2,FALSE),1)=1,"",P151)</f>
        <v/>
      </c>
      <c r="Q150" s="110" t="str">
        <f>IF(IFERROR(VLOOKUP(Q143,'Tabela de Apoio'!$D:$E,2,FALSE),1)=1,"",Q151)</f>
        <v/>
      </c>
      <c r="R150" s="110" t="str">
        <f>IF(IFERROR(VLOOKUP(R143,'Tabela de Apoio'!$D:$E,2,FALSE),1)=1,"",R151)</f>
        <v/>
      </c>
      <c r="S150" s="110" t="str">
        <f>IF(IFERROR(VLOOKUP(S143,'Tabela de Apoio'!$D:$E,2,FALSE),1)=1,"",S151)</f>
        <v/>
      </c>
      <c r="T150" s="110" t="str">
        <f>IF(IFERROR(VLOOKUP(T143,'Tabela de Apoio'!$D:$E,2,FALSE),1)=1,"",T151)</f>
        <v/>
      </c>
      <c r="U150" s="110" t="str">
        <f>IF(IFERROR(VLOOKUP(U143,'Tabela de Apoio'!$D:$E,2,FALSE),1)=1,"",U151)</f>
        <v/>
      </c>
      <c r="V150" s="110" t="str">
        <f>IF(IFERROR(VLOOKUP(V143,'Tabela de Apoio'!$D:$E,2,FALSE),1)=1,"",V151)</f>
        <v/>
      </c>
      <c r="W150" s="110" t="str">
        <f>IF(IFERROR(VLOOKUP(W143,'Tabela de Apoio'!$D:$E,2,FALSE),1)=1,"",W151)</f>
        <v/>
      </c>
      <c r="X150" s="110" t="str">
        <f>IF(IFERROR(VLOOKUP(X143,'Tabela de Apoio'!$D:$E,2,FALSE),1)=1,"",X151)</f>
        <v/>
      </c>
      <c r="Y150" s="110" t="str">
        <f>IF(IFERROR(VLOOKUP(Y143,'Tabela de Apoio'!$D:$E,2,FALSE),1)=1,"",Y151)</f>
        <v/>
      </c>
      <c r="Z150" s="110" t="str">
        <f>IF(IFERROR(VLOOKUP(Z143,'Tabela de Apoio'!$D:$E,2,FALSE),1)=1,"",Z151)</f>
        <v/>
      </c>
      <c r="AA150" s="110" t="str">
        <f>IF(IFERROR(VLOOKUP(AA143,'Tabela de Apoio'!$D:$E,2,FALSE),1)=1,"",AA151)</f>
        <v/>
      </c>
      <c r="AB150" s="110" t="str">
        <f>IF(IFERROR(VLOOKUP(AB143,'Tabela de Apoio'!$D:$E,2,FALSE),1)=1,"",AB151)</f>
        <v/>
      </c>
      <c r="AC150" s="110" t="str">
        <f>IF(IFERROR(VLOOKUP(AC143,'Tabela de Apoio'!$D:$E,2,FALSE),1)=1,"",AC151)</f>
        <v/>
      </c>
      <c r="AD150" s="110" t="str">
        <f>IF(IFERROR(VLOOKUP(AD143,'Tabela de Apoio'!$D:$E,2,FALSE),1)=1,"",AD151)</f>
        <v/>
      </c>
      <c r="AE150" s="110" t="str">
        <f>IF(IFERROR(VLOOKUP(AE143,'Tabela de Apoio'!$D:$E,2,FALSE),1)=1,"",AE151)</f>
        <v/>
      </c>
      <c r="AF150" s="110" t="str">
        <f>IF(IFERROR(VLOOKUP(AF143,'Tabela de Apoio'!$D:$E,2,FALSE),1)=1,"",AF151)</f>
        <v/>
      </c>
      <c r="AG150" s="110" t="str">
        <f>IF(IFERROR(VLOOKUP(AG143,'Tabela de Apoio'!$D:$E,2,FALSE),1)=1,"",AG151)</f>
        <v/>
      </c>
      <c r="AH150" s="110" t="str">
        <f>IF(IFERROR(VLOOKUP(AH143,'Tabela de Apoio'!$D:$E,2,FALSE),1)=1,"",AH151)</f>
        <v/>
      </c>
      <c r="AI150" s="110" t="str">
        <f>IF(IFERROR(VLOOKUP(AI143,'Tabela de Apoio'!$D:$E,2,FALSE),1)=1,"",AI151)</f>
        <v/>
      </c>
    </row>
    <row r="151" spans="2:35" hidden="1" x14ac:dyDescent="0.25">
      <c r="B151" s="131" t="e">
        <f t="shared" si="247"/>
        <v>#VALUE!</v>
      </c>
      <c r="C151" s="131" t="e">
        <f t="shared" si="248"/>
        <v>#VALUE!</v>
      </c>
      <c r="D151" s="130">
        <f t="shared" si="248"/>
        <v>1</v>
      </c>
      <c r="E151" s="168"/>
      <c r="F151" s="96"/>
      <c r="G151" s="170"/>
      <c r="H151" s="137">
        <f t="shared" ref="H151" si="391">COUNT($P151:$XX151)</f>
        <v>0</v>
      </c>
      <c r="I151" s="135" t="e">
        <f t="shared" ref="I151" si="392">_xlfn.STDEV.P($P150:$XX151)/AVERAGE($P150:$XX151)</f>
        <v>#DIV/0!</v>
      </c>
      <c r="J151" s="7">
        <f t="shared" ref="J151" si="393">IF(AND(H151&gt;2,
OR(L141="MÉDIA SANEADA",L141="MEDIANA SANEADA",
AND(L141="PREÇO REFERÊNCIA",NOT(AND(P143="Orçamento",COUNTA(P141:XX141)=COUNTIF(P143:XX143,"Orçamento")))))),
ROW(),0)</f>
        <v>0</v>
      </c>
      <c r="K151" s="69"/>
      <c r="L151" s="29" t="s">
        <v>425</v>
      </c>
      <c r="M151" s="30" t="e">
        <f t="shared" ref="M151" si="394" xml:space="preserve">
IF(H149&gt;2,MEDIAN(P148:XX149),
IF(H151&gt;2,MEDIAN(P150:XX151),
IF(H153&gt;2,MEDIAN(P152:XX153),
IF(H155&gt;2,MEDIAN(P154:XX155),
IF(H157&gt;2,MEDIAN(P156:XX157),
IF(H159&gt;2,MEDIAN(P158:XX159),
MEDIAN(P146:XX147)))))))</f>
        <v>#NUM!</v>
      </c>
      <c r="N151" s="74"/>
      <c r="O151" s="27" t="str">
        <f t="shared" ref="O151" si="395">"2 RODADA"</f>
        <v>2 RODADA</v>
      </c>
      <c r="P151" s="110" t="str">
        <f t="shared" ref="P151:AI151" si="396">IF(P149="","",IF((_xlfn.STDEV.P($P148:$XX149)/AVERAGE($P148:$XX149))&lt;=25%,P149,IF(OR(P149&gt;(AVERAGE($P148:$XX149)+_xlfn.STDEV.P($P148:$XX149)),P149&lt;(AVERAGE($P148:$XX149)-_xlfn.STDEV.P($P148:$XX149))),"DESCARTADO",P149)))</f>
        <v/>
      </c>
      <c r="Q151" s="110" t="str">
        <f t="shared" si="396"/>
        <v/>
      </c>
      <c r="R151" s="110" t="str">
        <f t="shared" si="396"/>
        <v/>
      </c>
      <c r="S151" s="110" t="str">
        <f t="shared" si="396"/>
        <v/>
      </c>
      <c r="T151" s="110" t="str">
        <f t="shared" si="396"/>
        <v/>
      </c>
      <c r="U151" s="110" t="str">
        <f t="shared" si="396"/>
        <v/>
      </c>
      <c r="V151" s="110" t="str">
        <f t="shared" si="396"/>
        <v/>
      </c>
      <c r="W151" s="110" t="str">
        <f t="shared" si="396"/>
        <v/>
      </c>
      <c r="X151" s="110" t="str">
        <f t="shared" si="396"/>
        <v/>
      </c>
      <c r="Y151" s="110" t="str">
        <f t="shared" si="396"/>
        <v/>
      </c>
      <c r="Z151" s="110" t="str">
        <f t="shared" si="396"/>
        <v/>
      </c>
      <c r="AA151" s="110" t="str">
        <f t="shared" si="396"/>
        <v/>
      </c>
      <c r="AB151" s="110" t="str">
        <f t="shared" si="396"/>
        <v/>
      </c>
      <c r="AC151" s="110" t="str">
        <f t="shared" si="396"/>
        <v/>
      </c>
      <c r="AD151" s="110" t="str">
        <f t="shared" si="396"/>
        <v/>
      </c>
      <c r="AE151" s="110" t="str">
        <f t="shared" si="396"/>
        <v/>
      </c>
      <c r="AF151" s="110" t="str">
        <f t="shared" si="396"/>
        <v/>
      </c>
      <c r="AG151" s="110" t="str">
        <f t="shared" si="396"/>
        <v/>
      </c>
      <c r="AH151" s="110" t="str">
        <f t="shared" si="396"/>
        <v/>
      </c>
      <c r="AI151" s="110" t="str">
        <f t="shared" si="396"/>
        <v/>
      </c>
    </row>
    <row r="152" spans="2:35" hidden="1" x14ac:dyDescent="0.25">
      <c r="B152" s="131" t="e">
        <f t="shared" si="247"/>
        <v>#VALUE!</v>
      </c>
      <c r="C152" s="131" t="e">
        <f t="shared" si="248"/>
        <v>#VALUE!</v>
      </c>
      <c r="D152" s="130">
        <f t="shared" si="248"/>
        <v>1</v>
      </c>
      <c r="E152" s="168"/>
      <c r="F152" s="96"/>
      <c r="G152" s="170"/>
      <c r="H152"/>
      <c r="I152"/>
      <c r="J152"/>
      <c r="K152" s="69"/>
      <c r="L152" s="29" t="s">
        <v>422</v>
      </c>
      <c r="M152" s="30" t="e">
        <f t="shared" ref="M152" si="397">HARMEAN($P146:$XX147)</f>
        <v>#N/A</v>
      </c>
      <c r="N152" s="74"/>
      <c r="O152" s="27" t="str">
        <f t="shared" ref="O152" si="398">"3 POND"</f>
        <v>3 POND</v>
      </c>
      <c r="P152" s="110" t="str">
        <f>IF(IFERROR(VLOOKUP(P143,'Tabela de Apoio'!$D:$E,2,FALSE),1)=1,"",P153)</f>
        <v/>
      </c>
      <c r="Q152" s="110" t="str">
        <f>IF(IFERROR(VLOOKUP(Q143,'Tabela de Apoio'!$D:$E,2,FALSE),1)=1,"",Q153)</f>
        <v/>
      </c>
      <c r="R152" s="110" t="str">
        <f>IF(IFERROR(VLOOKUP(R143,'Tabela de Apoio'!$D:$E,2,FALSE),1)=1,"",R153)</f>
        <v/>
      </c>
      <c r="S152" s="110" t="str">
        <f>IF(IFERROR(VLOOKUP(S143,'Tabela de Apoio'!$D:$E,2,FALSE),1)=1,"",S153)</f>
        <v/>
      </c>
      <c r="T152" s="110" t="str">
        <f>IF(IFERROR(VLOOKUP(T143,'Tabela de Apoio'!$D:$E,2,FALSE),1)=1,"",T153)</f>
        <v/>
      </c>
      <c r="U152" s="110" t="str">
        <f>IF(IFERROR(VLOOKUP(U143,'Tabela de Apoio'!$D:$E,2,FALSE),1)=1,"",U153)</f>
        <v/>
      </c>
      <c r="V152" s="110" t="str">
        <f>IF(IFERROR(VLOOKUP(V143,'Tabela de Apoio'!$D:$E,2,FALSE),1)=1,"",V153)</f>
        <v/>
      </c>
      <c r="W152" s="110" t="str">
        <f>IF(IFERROR(VLOOKUP(W143,'Tabela de Apoio'!$D:$E,2,FALSE),1)=1,"",W153)</f>
        <v/>
      </c>
      <c r="X152" s="110" t="str">
        <f>IF(IFERROR(VLOOKUP(X143,'Tabela de Apoio'!$D:$E,2,FALSE),1)=1,"",X153)</f>
        <v/>
      </c>
      <c r="Y152" s="110" t="str">
        <f>IF(IFERROR(VLOOKUP(Y143,'Tabela de Apoio'!$D:$E,2,FALSE),1)=1,"",Y153)</f>
        <v/>
      </c>
      <c r="Z152" s="110" t="str">
        <f>IF(IFERROR(VLOOKUP(Z143,'Tabela de Apoio'!$D:$E,2,FALSE),1)=1,"",Z153)</f>
        <v/>
      </c>
      <c r="AA152" s="110" t="str">
        <f>IF(IFERROR(VLOOKUP(AA143,'Tabela de Apoio'!$D:$E,2,FALSE),1)=1,"",AA153)</f>
        <v/>
      </c>
      <c r="AB152" s="110" t="str">
        <f>IF(IFERROR(VLOOKUP(AB143,'Tabela de Apoio'!$D:$E,2,FALSE),1)=1,"",AB153)</f>
        <v/>
      </c>
      <c r="AC152" s="110" t="str">
        <f>IF(IFERROR(VLOOKUP(AC143,'Tabela de Apoio'!$D:$E,2,FALSE),1)=1,"",AC153)</f>
        <v/>
      </c>
      <c r="AD152" s="110" t="str">
        <f>IF(IFERROR(VLOOKUP(AD143,'Tabela de Apoio'!$D:$E,2,FALSE),1)=1,"",AD153)</f>
        <v/>
      </c>
      <c r="AE152" s="110" t="str">
        <f>IF(IFERROR(VLOOKUP(AE143,'Tabela de Apoio'!$D:$E,2,FALSE),1)=1,"",AE153)</f>
        <v/>
      </c>
      <c r="AF152" s="110" t="str">
        <f>IF(IFERROR(VLOOKUP(AF143,'Tabela de Apoio'!$D:$E,2,FALSE),1)=1,"",AF153)</f>
        <v/>
      </c>
      <c r="AG152" s="110" t="str">
        <f>IF(IFERROR(VLOOKUP(AG143,'Tabela de Apoio'!$D:$E,2,FALSE),1)=1,"",AG153)</f>
        <v/>
      </c>
      <c r="AH152" s="110" t="str">
        <f>IF(IFERROR(VLOOKUP(AH143,'Tabela de Apoio'!$D:$E,2,FALSE),1)=1,"",AH153)</f>
        <v/>
      </c>
      <c r="AI152" s="110" t="str">
        <f>IF(IFERROR(VLOOKUP(AI143,'Tabela de Apoio'!$D:$E,2,FALSE),1)=1,"",AI153)</f>
        <v/>
      </c>
    </row>
    <row r="153" spans="2:35" hidden="1" x14ac:dyDescent="0.25">
      <c r="B153" s="131" t="e">
        <f t="shared" si="247"/>
        <v>#VALUE!</v>
      </c>
      <c r="C153" s="131" t="e">
        <f t="shared" si="248"/>
        <v>#VALUE!</v>
      </c>
      <c r="D153" s="130">
        <f t="shared" si="248"/>
        <v>1</v>
      </c>
      <c r="E153" s="168"/>
      <c r="F153" s="96"/>
      <c r="G153" s="170"/>
      <c r="H153" s="137">
        <f t="shared" ref="H153" si="399">COUNT($P153:$XX153)</f>
        <v>0</v>
      </c>
      <c r="I153" s="135" t="e">
        <f t="shared" ref="I153" si="400">_xlfn.STDEV.P($P152:$XX153)/AVERAGE($P152:$XX153)</f>
        <v>#DIV/0!</v>
      </c>
      <c r="J153" s="7">
        <f t="shared" ref="J153" si="401">IF(AND(H153&gt;2,
OR(L141="MÉDIA SANEADA",L141="MEDIANA SANEADA",
AND(L141="PREÇO REFERÊNCIA",NOT(AND(P143="Orçamento",COUNTA(P141:XX141)=COUNTIF(P143:XX143,"Orçamento")))))),
ROW(),0)</f>
        <v>0</v>
      </c>
      <c r="K153" s="69"/>
      <c r="L153" s="29" t="s">
        <v>53</v>
      </c>
      <c r="M153" s="30" t="str">
        <f t="shared" ref="M153" si="402">IFERROR(_xlfn.QUARTILE.EXC($P147:$XX147,1),"")</f>
        <v/>
      </c>
      <c r="N153" s="74"/>
      <c r="O153" s="27" t="str">
        <f t="shared" ref="O153" si="403">"3 RODADA"</f>
        <v>3 RODADA</v>
      </c>
      <c r="P153" s="110" t="str">
        <f t="shared" ref="P153:AI153" si="404">IF(P151="","",IF((_xlfn.STDEV.P($P150:$XX151)/AVERAGE($P150:$XX151))&lt;=25%,P151,IF(OR(P151&gt;(AVERAGE($P150:$XX151)+_xlfn.STDEV.P($P150:$XX151)),P151&lt;(AVERAGE($P150:$XX151)-_xlfn.STDEV.P($P150:$XX151))),"DESCARTADO",P151)))</f>
        <v/>
      </c>
      <c r="Q153" s="110" t="str">
        <f t="shared" si="404"/>
        <v/>
      </c>
      <c r="R153" s="110" t="str">
        <f t="shared" si="404"/>
        <v/>
      </c>
      <c r="S153" s="110" t="str">
        <f t="shared" si="404"/>
        <v/>
      </c>
      <c r="T153" s="110" t="str">
        <f t="shared" si="404"/>
        <v/>
      </c>
      <c r="U153" s="110" t="str">
        <f t="shared" si="404"/>
        <v/>
      </c>
      <c r="V153" s="110" t="str">
        <f t="shared" si="404"/>
        <v/>
      </c>
      <c r="W153" s="110" t="str">
        <f t="shared" si="404"/>
        <v/>
      </c>
      <c r="X153" s="110" t="str">
        <f t="shared" si="404"/>
        <v/>
      </c>
      <c r="Y153" s="110" t="str">
        <f t="shared" si="404"/>
        <v/>
      </c>
      <c r="Z153" s="110" t="str">
        <f t="shared" si="404"/>
        <v/>
      </c>
      <c r="AA153" s="110" t="str">
        <f t="shared" si="404"/>
        <v/>
      </c>
      <c r="AB153" s="110" t="str">
        <f t="shared" si="404"/>
        <v/>
      </c>
      <c r="AC153" s="110" t="str">
        <f t="shared" si="404"/>
        <v/>
      </c>
      <c r="AD153" s="110" t="str">
        <f t="shared" si="404"/>
        <v/>
      </c>
      <c r="AE153" s="110" t="str">
        <f t="shared" si="404"/>
        <v/>
      </c>
      <c r="AF153" s="110" t="str">
        <f t="shared" si="404"/>
        <v/>
      </c>
      <c r="AG153" s="110" t="str">
        <f t="shared" si="404"/>
        <v/>
      </c>
      <c r="AH153" s="110" t="str">
        <f t="shared" si="404"/>
        <v/>
      </c>
      <c r="AI153" s="110" t="str">
        <f t="shared" si="404"/>
        <v/>
      </c>
    </row>
    <row r="154" spans="2:35" hidden="1" x14ac:dyDescent="0.25">
      <c r="B154" s="131" t="e">
        <f t="shared" si="247"/>
        <v>#VALUE!</v>
      </c>
      <c r="C154" s="131" t="e">
        <f t="shared" si="248"/>
        <v>#VALUE!</v>
      </c>
      <c r="D154" s="130">
        <f t="shared" si="248"/>
        <v>1</v>
      </c>
      <c r="E154" s="168"/>
      <c r="F154" s="96"/>
      <c r="G154" s="170"/>
      <c r="H154"/>
      <c r="I154"/>
      <c r="J154"/>
      <c r="K154" s="69"/>
      <c r="L154" s="29" t="s">
        <v>51</v>
      </c>
      <c r="M154" s="30" t="str">
        <f t="shared" ref="M154" si="405">IFERROR(_xlfn.QUARTILE.EXC($P147:$XX147,3),"")</f>
        <v/>
      </c>
      <c r="N154" s="74"/>
      <c r="O154" s="27" t="str">
        <f t="shared" ref="O154" si="406">"4 POND"</f>
        <v>4 POND</v>
      </c>
      <c r="P154" s="110" t="str">
        <f>IF(IFERROR(VLOOKUP(P143,'Tabela de Apoio'!$D:$E,2,FALSE),1)=1,"",P155)</f>
        <v/>
      </c>
      <c r="Q154" s="110" t="str">
        <f>IF(IFERROR(VLOOKUP(Q143,'Tabela de Apoio'!$D:$E,2,FALSE),1)=1,"",Q155)</f>
        <v/>
      </c>
      <c r="R154" s="110" t="str">
        <f>IF(IFERROR(VLOOKUP(R143,'Tabela de Apoio'!$D:$E,2,FALSE),1)=1,"",R155)</f>
        <v/>
      </c>
      <c r="S154" s="110" t="str">
        <f>IF(IFERROR(VLOOKUP(S143,'Tabela de Apoio'!$D:$E,2,FALSE),1)=1,"",S155)</f>
        <v/>
      </c>
      <c r="T154" s="110" t="str">
        <f>IF(IFERROR(VLOOKUP(T143,'Tabela de Apoio'!$D:$E,2,FALSE),1)=1,"",T155)</f>
        <v/>
      </c>
      <c r="U154" s="110" t="str">
        <f>IF(IFERROR(VLOOKUP(U143,'Tabela de Apoio'!$D:$E,2,FALSE),1)=1,"",U155)</f>
        <v/>
      </c>
      <c r="V154" s="110" t="str">
        <f>IF(IFERROR(VLOOKUP(V143,'Tabela de Apoio'!$D:$E,2,FALSE),1)=1,"",V155)</f>
        <v/>
      </c>
      <c r="W154" s="110" t="str">
        <f>IF(IFERROR(VLOOKUP(W143,'Tabela de Apoio'!$D:$E,2,FALSE),1)=1,"",W155)</f>
        <v/>
      </c>
      <c r="X154" s="110" t="str">
        <f>IF(IFERROR(VLOOKUP(X143,'Tabela de Apoio'!$D:$E,2,FALSE),1)=1,"",X155)</f>
        <v/>
      </c>
      <c r="Y154" s="110" t="str">
        <f>IF(IFERROR(VLOOKUP(Y143,'Tabela de Apoio'!$D:$E,2,FALSE),1)=1,"",Y155)</f>
        <v/>
      </c>
      <c r="Z154" s="110" t="str">
        <f>IF(IFERROR(VLOOKUP(Z143,'Tabela de Apoio'!$D:$E,2,FALSE),1)=1,"",Z155)</f>
        <v/>
      </c>
      <c r="AA154" s="110" t="str">
        <f>IF(IFERROR(VLOOKUP(AA143,'Tabela de Apoio'!$D:$E,2,FALSE),1)=1,"",AA155)</f>
        <v/>
      </c>
      <c r="AB154" s="110" t="str">
        <f>IF(IFERROR(VLOOKUP(AB143,'Tabela de Apoio'!$D:$E,2,FALSE),1)=1,"",AB155)</f>
        <v/>
      </c>
      <c r="AC154" s="110" t="str">
        <f>IF(IFERROR(VLOOKUP(AC143,'Tabela de Apoio'!$D:$E,2,FALSE),1)=1,"",AC155)</f>
        <v/>
      </c>
      <c r="AD154" s="110" t="str">
        <f>IF(IFERROR(VLOOKUP(AD143,'Tabela de Apoio'!$D:$E,2,FALSE),1)=1,"",AD155)</f>
        <v/>
      </c>
      <c r="AE154" s="110" t="str">
        <f>IF(IFERROR(VLOOKUP(AE143,'Tabela de Apoio'!$D:$E,2,FALSE),1)=1,"",AE155)</f>
        <v/>
      </c>
      <c r="AF154" s="110" t="str">
        <f>IF(IFERROR(VLOOKUP(AF143,'Tabela de Apoio'!$D:$E,2,FALSE),1)=1,"",AF155)</f>
        <v/>
      </c>
      <c r="AG154" s="110" t="str">
        <f>IF(IFERROR(VLOOKUP(AG143,'Tabela de Apoio'!$D:$E,2,FALSE),1)=1,"",AG155)</f>
        <v/>
      </c>
      <c r="AH154" s="110" t="str">
        <f>IF(IFERROR(VLOOKUP(AH143,'Tabela de Apoio'!$D:$E,2,FALSE),1)=1,"",AH155)</f>
        <v/>
      </c>
      <c r="AI154" s="110" t="str">
        <f>IF(IFERROR(VLOOKUP(AI143,'Tabela de Apoio'!$D:$E,2,FALSE),1)=1,"",AI155)</f>
        <v/>
      </c>
    </row>
    <row r="155" spans="2:35" hidden="1" x14ac:dyDescent="0.25">
      <c r="B155" s="131" t="e">
        <f t="shared" si="247"/>
        <v>#VALUE!</v>
      </c>
      <c r="C155" s="131" t="e">
        <f t="shared" si="248"/>
        <v>#VALUE!</v>
      </c>
      <c r="D155" s="130">
        <f t="shared" si="248"/>
        <v>1</v>
      </c>
      <c r="E155" s="168"/>
      <c r="F155" s="96"/>
      <c r="G155" s="170"/>
      <c r="H155" s="137">
        <f t="shared" ref="H155" si="407">COUNT($P155:$XX155)</f>
        <v>0</v>
      </c>
      <c r="I155" s="135" t="e">
        <f t="shared" ref="I155" si="408">_xlfn.STDEV.P($P154:$XX155)/AVERAGE($P154:$XX155)</f>
        <v>#DIV/0!</v>
      </c>
      <c r="J155" s="7">
        <f t="shared" ref="J155" si="409">IF(AND(H155&gt;2,
OR(L141="MÉDIA SANEADA",L141="MEDIANA SANEADA",
AND(L141="PREÇO REFERÊNCIA",NOT(AND(P143="Orçamento",COUNTA(P141:XX141)=COUNTIF(P143:XX143,"Orçamento")))))),
ROW(),0)</f>
        <v>0</v>
      </c>
      <c r="K155" s="69"/>
      <c r="L155" s="29" t="s">
        <v>55</v>
      </c>
      <c r="M155" s="30">
        <f t="shared" ref="M155" si="410">MIN($P147:$XX147)</f>
        <v>0</v>
      </c>
      <c r="N155" s="74"/>
      <c r="O155" s="27" t="str">
        <f t="shared" ref="O155" si="411">"4 RODADA"</f>
        <v>4 RODADA</v>
      </c>
      <c r="P155" s="110" t="str">
        <f t="shared" ref="P155:AI155" si="412">IF(P153="","",IF((_xlfn.STDEV.P($P152:$XX153)/AVERAGE($P152:$XX153))&lt;=25%,P153,IF(OR(P153&gt;(AVERAGE($P152:$XX153)+_xlfn.STDEV.P($P152:$XX153)),P153&lt;(AVERAGE($P152:$XX153)-_xlfn.STDEV.P($P152:$XX153))),"DESCARTADO",P153)))</f>
        <v/>
      </c>
      <c r="Q155" s="110" t="str">
        <f t="shared" si="412"/>
        <v/>
      </c>
      <c r="R155" s="110" t="str">
        <f t="shared" si="412"/>
        <v/>
      </c>
      <c r="S155" s="110" t="str">
        <f t="shared" si="412"/>
        <v/>
      </c>
      <c r="T155" s="110" t="str">
        <f t="shared" si="412"/>
        <v/>
      </c>
      <c r="U155" s="110" t="str">
        <f t="shared" si="412"/>
        <v/>
      </c>
      <c r="V155" s="110" t="str">
        <f t="shared" si="412"/>
        <v/>
      </c>
      <c r="W155" s="110" t="str">
        <f t="shared" si="412"/>
        <v/>
      </c>
      <c r="X155" s="110" t="str">
        <f t="shared" si="412"/>
        <v/>
      </c>
      <c r="Y155" s="110" t="str">
        <f t="shared" si="412"/>
        <v/>
      </c>
      <c r="Z155" s="110" t="str">
        <f t="shared" si="412"/>
        <v/>
      </c>
      <c r="AA155" s="110" t="str">
        <f t="shared" si="412"/>
        <v/>
      </c>
      <c r="AB155" s="110" t="str">
        <f t="shared" si="412"/>
        <v/>
      </c>
      <c r="AC155" s="110" t="str">
        <f t="shared" si="412"/>
        <v/>
      </c>
      <c r="AD155" s="110" t="str">
        <f t="shared" si="412"/>
        <v/>
      </c>
      <c r="AE155" s="110" t="str">
        <f t="shared" si="412"/>
        <v/>
      </c>
      <c r="AF155" s="110" t="str">
        <f t="shared" si="412"/>
        <v/>
      </c>
      <c r="AG155" s="110" t="str">
        <f t="shared" si="412"/>
        <v/>
      </c>
      <c r="AH155" s="110" t="str">
        <f t="shared" si="412"/>
        <v/>
      </c>
      <c r="AI155" s="110" t="str">
        <f t="shared" si="412"/>
        <v/>
      </c>
    </row>
    <row r="156" spans="2:35" hidden="1" x14ac:dyDescent="0.25">
      <c r="B156" s="131" t="e">
        <f t="shared" si="247"/>
        <v>#VALUE!</v>
      </c>
      <c r="C156" s="131" t="e">
        <f t="shared" si="248"/>
        <v>#VALUE!</v>
      </c>
      <c r="D156" s="130">
        <f t="shared" si="248"/>
        <v>1</v>
      </c>
      <c r="E156" s="168"/>
      <c r="F156" s="96"/>
      <c r="G156" s="170"/>
      <c r="H156"/>
      <c r="I156"/>
      <c r="J156"/>
      <c r="K156" s="69"/>
      <c r="L156" s="29" t="s">
        <v>52</v>
      </c>
      <c r="M156" s="30">
        <f t="shared" ref="M156" si="413">MAX($P147:$XX147)</f>
        <v>0</v>
      </c>
      <c r="N156" s="74"/>
      <c r="O156" s="27" t="str">
        <f t="shared" ref="O156" si="414">"5 POND"</f>
        <v>5 POND</v>
      </c>
      <c r="P156" s="110" t="str">
        <f>IF(IFERROR(VLOOKUP(P143,'Tabela de Apoio'!$D:$E,2,FALSE),1)=1,"",P157)</f>
        <v/>
      </c>
      <c r="Q156" s="110" t="str">
        <f>IF(IFERROR(VLOOKUP(Q143,'Tabela de Apoio'!$D:$E,2,FALSE),1)=1,"",Q157)</f>
        <v/>
      </c>
      <c r="R156" s="110" t="str">
        <f>IF(IFERROR(VLOOKUP(R143,'Tabela de Apoio'!$D:$E,2,FALSE),1)=1,"",R157)</f>
        <v/>
      </c>
      <c r="S156" s="110" t="str">
        <f>IF(IFERROR(VLOOKUP(S143,'Tabela de Apoio'!$D:$E,2,FALSE),1)=1,"",S157)</f>
        <v/>
      </c>
      <c r="T156" s="110" t="str">
        <f>IF(IFERROR(VLOOKUP(T143,'Tabela de Apoio'!$D:$E,2,FALSE),1)=1,"",T157)</f>
        <v/>
      </c>
      <c r="U156" s="110" t="str">
        <f>IF(IFERROR(VLOOKUP(U143,'Tabela de Apoio'!$D:$E,2,FALSE),1)=1,"",U157)</f>
        <v/>
      </c>
      <c r="V156" s="110" t="str">
        <f>IF(IFERROR(VLOOKUP(V143,'Tabela de Apoio'!$D:$E,2,FALSE),1)=1,"",V157)</f>
        <v/>
      </c>
      <c r="W156" s="110" t="str">
        <f>IF(IFERROR(VLOOKUP(W143,'Tabela de Apoio'!$D:$E,2,FALSE),1)=1,"",W157)</f>
        <v/>
      </c>
      <c r="X156" s="110" t="str">
        <f>IF(IFERROR(VLOOKUP(X143,'Tabela de Apoio'!$D:$E,2,FALSE),1)=1,"",X157)</f>
        <v/>
      </c>
      <c r="Y156" s="110" t="str">
        <f>IF(IFERROR(VLOOKUP(Y143,'Tabela de Apoio'!$D:$E,2,FALSE),1)=1,"",Y157)</f>
        <v/>
      </c>
      <c r="Z156" s="110" t="str">
        <f>IF(IFERROR(VLOOKUP(Z143,'Tabela de Apoio'!$D:$E,2,FALSE),1)=1,"",Z157)</f>
        <v/>
      </c>
      <c r="AA156" s="110" t="str">
        <f>IF(IFERROR(VLOOKUP(AA143,'Tabela de Apoio'!$D:$E,2,FALSE),1)=1,"",AA157)</f>
        <v/>
      </c>
      <c r="AB156" s="110" t="str">
        <f>IF(IFERROR(VLOOKUP(AB143,'Tabela de Apoio'!$D:$E,2,FALSE),1)=1,"",AB157)</f>
        <v/>
      </c>
      <c r="AC156" s="110" t="str">
        <f>IF(IFERROR(VLOOKUP(AC143,'Tabela de Apoio'!$D:$E,2,FALSE),1)=1,"",AC157)</f>
        <v/>
      </c>
      <c r="AD156" s="110" t="str">
        <f>IF(IFERROR(VLOOKUP(AD143,'Tabela de Apoio'!$D:$E,2,FALSE),1)=1,"",AD157)</f>
        <v/>
      </c>
      <c r="AE156" s="110" t="str">
        <f>IF(IFERROR(VLOOKUP(AE143,'Tabela de Apoio'!$D:$E,2,FALSE),1)=1,"",AE157)</f>
        <v/>
      </c>
      <c r="AF156" s="110" t="str">
        <f>IF(IFERROR(VLOOKUP(AF143,'Tabela de Apoio'!$D:$E,2,FALSE),1)=1,"",AF157)</f>
        <v/>
      </c>
      <c r="AG156" s="110" t="str">
        <f>IF(IFERROR(VLOOKUP(AG143,'Tabela de Apoio'!$D:$E,2,FALSE),1)=1,"",AG157)</f>
        <v/>
      </c>
      <c r="AH156" s="110" t="str">
        <f>IF(IFERROR(VLOOKUP(AH143,'Tabela de Apoio'!$D:$E,2,FALSE),1)=1,"",AH157)</f>
        <v/>
      </c>
      <c r="AI156" s="110" t="str">
        <f>IF(IFERROR(VLOOKUP(AI143,'Tabela de Apoio'!$D:$E,2,FALSE),1)=1,"",AI157)</f>
        <v/>
      </c>
    </row>
    <row r="157" spans="2:35" hidden="1" x14ac:dyDescent="0.25">
      <c r="B157" s="131" t="e">
        <f t="shared" si="247"/>
        <v>#VALUE!</v>
      </c>
      <c r="C157" s="131" t="e">
        <f t="shared" si="248"/>
        <v>#VALUE!</v>
      </c>
      <c r="D157" s="130">
        <f t="shared" si="248"/>
        <v>1</v>
      </c>
      <c r="E157" s="168"/>
      <c r="F157" s="96"/>
      <c r="G157" s="170"/>
      <c r="H157" s="137">
        <f t="shared" ref="H157" si="415">COUNT($P157:$XX157)</f>
        <v>0</v>
      </c>
      <c r="I157" s="135" t="e">
        <f t="shared" ref="I157" si="416">_xlfn.STDEV.P($P156:$XX157)/AVERAGE($P156:$XX157)</f>
        <v>#DIV/0!</v>
      </c>
      <c r="J157" s="7">
        <f t="shared" ref="J157" si="417">IF(AND(H157&gt;2,
OR(L141="MÉDIA SANEADA",L141="MEDIANA SANEADA",
AND(L141="PREÇO REFERÊNCIA",NOT(AND(P143="Orçamento",COUNTA(P141:XX141)=COUNTIF(P143:XX143,"Orçamento")))))),
ROW(),0)</f>
        <v>0</v>
      </c>
      <c r="K157" s="69"/>
      <c r="N157" s="74"/>
      <c r="O157" s="27" t="str">
        <f t="shared" ref="O157" si="418">"5 RODADA"</f>
        <v>5 RODADA</v>
      </c>
      <c r="P157" s="110" t="str">
        <f t="shared" ref="P157:AI157" si="419">IF(P155="","",IF((_xlfn.STDEV.P($P154:$XX155)/AVERAGE($P154:$XX155))&lt;=25%,P155,IF(OR(P155&gt;(AVERAGE($P154:$XX155)+_xlfn.STDEV.P($P154:$XX155)),P155&lt;(AVERAGE($P154:$XX155)-_xlfn.STDEV.P($P154:$XX155))),"DESCARTADO",P155)))</f>
        <v/>
      </c>
      <c r="Q157" s="110" t="str">
        <f t="shared" si="419"/>
        <v/>
      </c>
      <c r="R157" s="110" t="str">
        <f t="shared" si="419"/>
        <v/>
      </c>
      <c r="S157" s="110" t="str">
        <f t="shared" si="419"/>
        <v/>
      </c>
      <c r="T157" s="110" t="str">
        <f t="shared" si="419"/>
        <v/>
      </c>
      <c r="U157" s="110" t="str">
        <f t="shared" si="419"/>
        <v/>
      </c>
      <c r="V157" s="110" t="str">
        <f t="shared" si="419"/>
        <v/>
      </c>
      <c r="W157" s="110" t="str">
        <f t="shared" si="419"/>
        <v/>
      </c>
      <c r="X157" s="110" t="str">
        <f t="shared" si="419"/>
        <v/>
      </c>
      <c r="Y157" s="110" t="str">
        <f t="shared" si="419"/>
        <v/>
      </c>
      <c r="Z157" s="110" t="str">
        <f t="shared" si="419"/>
        <v/>
      </c>
      <c r="AA157" s="110" t="str">
        <f t="shared" si="419"/>
        <v/>
      </c>
      <c r="AB157" s="110" t="str">
        <f t="shared" si="419"/>
        <v/>
      </c>
      <c r="AC157" s="110" t="str">
        <f t="shared" si="419"/>
        <v/>
      </c>
      <c r="AD157" s="110" t="str">
        <f t="shared" si="419"/>
        <v/>
      </c>
      <c r="AE157" s="110" t="str">
        <f t="shared" si="419"/>
        <v/>
      </c>
      <c r="AF157" s="110" t="str">
        <f t="shared" si="419"/>
        <v/>
      </c>
      <c r="AG157" s="110" t="str">
        <f t="shared" si="419"/>
        <v/>
      </c>
      <c r="AH157" s="110" t="str">
        <f t="shared" si="419"/>
        <v/>
      </c>
      <c r="AI157" s="110" t="str">
        <f t="shared" si="419"/>
        <v/>
      </c>
    </row>
    <row r="158" spans="2:35" hidden="1" x14ac:dyDescent="0.25">
      <c r="B158" s="131" t="e">
        <f t="shared" si="247"/>
        <v>#VALUE!</v>
      </c>
      <c r="C158" s="131" t="e">
        <f t="shared" si="248"/>
        <v>#VALUE!</v>
      </c>
      <c r="D158" s="130">
        <f t="shared" si="248"/>
        <v>1</v>
      </c>
      <c r="E158" s="168"/>
      <c r="F158" s="96"/>
      <c r="G158" s="170"/>
      <c r="H158"/>
      <c r="I158"/>
      <c r="J158"/>
      <c r="K158" s="69"/>
      <c r="L158" s="22"/>
      <c r="M158" s="22"/>
      <c r="N158" s="74"/>
      <c r="O158" s="27" t="str">
        <f t="shared" ref="O158" si="420">"6 POND"</f>
        <v>6 POND</v>
      </c>
      <c r="P158" s="110" t="str">
        <f>IF(IFERROR(VLOOKUP(P143,'Tabela de Apoio'!$D:$E,2,FALSE),1)=1,"",P159)</f>
        <v/>
      </c>
      <c r="Q158" s="110" t="str">
        <f>IF(IFERROR(VLOOKUP(Q143,'Tabela de Apoio'!$D:$E,2,FALSE),1)=1,"",Q159)</f>
        <v/>
      </c>
      <c r="R158" s="110" t="str">
        <f>IF(IFERROR(VLOOKUP(R143,'Tabela de Apoio'!$D:$E,2,FALSE),1)=1,"",R159)</f>
        <v/>
      </c>
      <c r="S158" s="110" t="str">
        <f>IF(IFERROR(VLOOKUP(S143,'Tabela de Apoio'!$D:$E,2,FALSE),1)=1,"",S159)</f>
        <v/>
      </c>
      <c r="T158" s="110" t="str">
        <f>IF(IFERROR(VLOOKUP(T143,'Tabela de Apoio'!$D:$E,2,FALSE),1)=1,"",T159)</f>
        <v/>
      </c>
      <c r="U158" s="110" t="str">
        <f>IF(IFERROR(VLOOKUP(U143,'Tabela de Apoio'!$D:$E,2,FALSE),1)=1,"",U159)</f>
        <v/>
      </c>
      <c r="V158" s="110" t="str">
        <f>IF(IFERROR(VLOOKUP(V143,'Tabela de Apoio'!$D:$E,2,FALSE),1)=1,"",V159)</f>
        <v/>
      </c>
      <c r="W158" s="110" t="str">
        <f>IF(IFERROR(VLOOKUP(W143,'Tabela de Apoio'!$D:$E,2,FALSE),1)=1,"",W159)</f>
        <v/>
      </c>
      <c r="X158" s="110" t="str">
        <f>IF(IFERROR(VLOOKUP(X143,'Tabela de Apoio'!$D:$E,2,FALSE),1)=1,"",X159)</f>
        <v/>
      </c>
      <c r="Y158" s="110" t="str">
        <f>IF(IFERROR(VLOOKUP(Y143,'Tabela de Apoio'!$D:$E,2,FALSE),1)=1,"",Y159)</f>
        <v/>
      </c>
      <c r="Z158" s="110" t="str">
        <f>IF(IFERROR(VLOOKUP(Z143,'Tabela de Apoio'!$D:$E,2,FALSE),1)=1,"",Z159)</f>
        <v/>
      </c>
      <c r="AA158" s="110" t="str">
        <f>IF(IFERROR(VLOOKUP(AA143,'Tabela de Apoio'!$D:$E,2,FALSE),1)=1,"",AA159)</f>
        <v/>
      </c>
      <c r="AB158" s="110" t="str">
        <f>IF(IFERROR(VLOOKUP(AB143,'Tabela de Apoio'!$D:$E,2,FALSE),1)=1,"",AB159)</f>
        <v/>
      </c>
      <c r="AC158" s="110" t="str">
        <f>IF(IFERROR(VLOOKUP(AC143,'Tabela de Apoio'!$D:$E,2,FALSE),1)=1,"",AC159)</f>
        <v/>
      </c>
      <c r="AD158" s="110" t="str">
        <f>IF(IFERROR(VLOOKUP(AD143,'Tabela de Apoio'!$D:$E,2,FALSE),1)=1,"",AD159)</f>
        <v/>
      </c>
      <c r="AE158" s="110" t="str">
        <f>IF(IFERROR(VLOOKUP(AE143,'Tabela de Apoio'!$D:$E,2,FALSE),1)=1,"",AE159)</f>
        <v/>
      </c>
      <c r="AF158" s="110" t="str">
        <f>IF(IFERROR(VLOOKUP(AF143,'Tabela de Apoio'!$D:$E,2,FALSE),1)=1,"",AF159)</f>
        <v/>
      </c>
      <c r="AG158" s="110" t="str">
        <f>IF(IFERROR(VLOOKUP(AG143,'Tabela de Apoio'!$D:$E,2,FALSE),1)=1,"",AG159)</f>
        <v/>
      </c>
      <c r="AH158" s="110" t="str">
        <f>IF(IFERROR(VLOOKUP(AH143,'Tabela de Apoio'!$D:$E,2,FALSE),1)=1,"",AH159)</f>
        <v/>
      </c>
      <c r="AI158" s="110" t="str">
        <f>IF(IFERROR(VLOOKUP(AI143,'Tabela de Apoio'!$D:$E,2,FALSE),1)=1,"",AI159)</f>
        <v/>
      </c>
    </row>
    <row r="159" spans="2:35" hidden="1" x14ac:dyDescent="0.25">
      <c r="B159" s="131" t="e">
        <f t="shared" si="247"/>
        <v>#VALUE!</v>
      </c>
      <c r="C159" s="131" t="e">
        <f t="shared" si="248"/>
        <v>#VALUE!</v>
      </c>
      <c r="D159" s="130">
        <f t="shared" si="248"/>
        <v>1</v>
      </c>
      <c r="E159" s="168"/>
      <c r="F159" s="96"/>
      <c r="G159" s="170"/>
      <c r="H159" s="137">
        <f t="shared" ref="H159" si="421">COUNT($P159:$XX159)</f>
        <v>0</v>
      </c>
      <c r="I159" s="135" t="e">
        <f t="shared" ref="I159" si="422">_xlfn.STDEV.P($P158:$XX159)/AVERAGE($P158:$XX159)</f>
        <v>#DIV/0!</v>
      </c>
      <c r="J159" s="7">
        <f t="shared" ref="J159" si="423">IF(AND(H159&gt;2,
OR(L141="MÉDIA SANEADA",L141="MEDIANA SANEADA",
AND(L141="PREÇO REFERÊNCIA",NOT(AND(P143="Orçamento",COUNTA(P141:XX141)=COUNTIF(P143:XX143,"Orçamento")))))),
ROW(),0)</f>
        <v>0</v>
      </c>
      <c r="N159" s="74"/>
      <c r="O159" s="27" t="str">
        <f t="shared" ref="O159" si="424">"6 RODADA"</f>
        <v>6 RODADA</v>
      </c>
      <c r="P159" s="110" t="str">
        <f t="shared" ref="P159:AI159" si="425">IFERROR(IF(P157="","",IF((_xlfn.STDEV.P($P156:$XX157)/AVERAGE($P156:$XX157))&lt;=25%,P157,IF(OR(P157&gt;(AVERAGE($P156:$XX157)+_xlfn.STDEV.P($P156:$XX157)),P157&lt;(AVERAGE($P156:$XX157)-_xlfn.STDEV.P($P156:$XX157))),"DESCARTADO",P157))),)</f>
        <v/>
      </c>
      <c r="Q159" s="110" t="str">
        <f t="shared" si="425"/>
        <v/>
      </c>
      <c r="R159" s="110" t="str">
        <f t="shared" si="425"/>
        <v/>
      </c>
      <c r="S159" s="110" t="str">
        <f t="shared" si="425"/>
        <v/>
      </c>
      <c r="T159" s="110" t="str">
        <f t="shared" si="425"/>
        <v/>
      </c>
      <c r="U159" s="110" t="str">
        <f t="shared" si="425"/>
        <v/>
      </c>
      <c r="V159" s="110" t="str">
        <f t="shared" si="425"/>
        <v/>
      </c>
      <c r="W159" s="110" t="str">
        <f t="shared" si="425"/>
        <v/>
      </c>
      <c r="X159" s="110" t="str">
        <f t="shared" si="425"/>
        <v/>
      </c>
      <c r="Y159" s="110" t="str">
        <f t="shared" si="425"/>
        <v/>
      </c>
      <c r="Z159" s="110" t="str">
        <f t="shared" si="425"/>
        <v/>
      </c>
      <c r="AA159" s="110" t="str">
        <f t="shared" si="425"/>
        <v/>
      </c>
      <c r="AB159" s="110" t="str">
        <f t="shared" si="425"/>
        <v/>
      </c>
      <c r="AC159" s="110" t="str">
        <f t="shared" si="425"/>
        <v/>
      </c>
      <c r="AD159" s="110" t="str">
        <f t="shared" si="425"/>
        <v/>
      </c>
      <c r="AE159" s="110" t="str">
        <f t="shared" si="425"/>
        <v/>
      </c>
      <c r="AF159" s="110" t="str">
        <f t="shared" si="425"/>
        <v/>
      </c>
      <c r="AG159" s="110" t="str">
        <f t="shared" si="425"/>
        <v/>
      </c>
      <c r="AH159" s="110" t="str">
        <f t="shared" si="425"/>
        <v/>
      </c>
      <c r="AI159" s="110" t="str">
        <f t="shared" si="425"/>
        <v/>
      </c>
    </row>
    <row r="160" spans="2:35" x14ac:dyDescent="0.25">
      <c r="B160" s="131" t="e">
        <f t="shared" si="247"/>
        <v>#VALUE!</v>
      </c>
      <c r="C160" s="131" t="e">
        <f t="shared" si="248"/>
        <v>#VALUE!</v>
      </c>
      <c r="D160" s="130">
        <f t="shared" si="248"/>
        <v>1</v>
      </c>
      <c r="E160" s="168"/>
      <c r="F160" s="139"/>
      <c r="G160" s="170"/>
      <c r="H160" s="173"/>
      <c r="I160" s="173"/>
      <c r="J160" s="174"/>
      <c r="K160" s="70"/>
      <c r="L160" s="1" t="s">
        <v>56</v>
      </c>
      <c r="M160" s="147" t="str">
        <f t="shared" ref="M160" si="426">IFERROR(ROUND(M141*M143,2),"")</f>
        <v/>
      </c>
      <c r="O160" s="27" t="s">
        <v>426</v>
      </c>
      <c r="P160" s="110" t="str">
        <f t="shared" ref="P160:R160" si="427">INDEX(P147:P159,MATCH(MAX($J147:$J159),$J147:$J159,0))</f>
        <v/>
      </c>
      <c r="Q160" s="110" t="str">
        <f t="shared" si="427"/>
        <v/>
      </c>
      <c r="R160" s="110" t="str">
        <f t="shared" si="427"/>
        <v/>
      </c>
      <c r="S160" s="110" t="str">
        <f t="shared" si="361"/>
        <v/>
      </c>
      <c r="T160" s="110" t="str">
        <f t="shared" si="361"/>
        <v/>
      </c>
      <c r="U160" s="110" t="str">
        <f t="shared" si="361"/>
        <v/>
      </c>
      <c r="V160" s="110" t="str">
        <f t="shared" si="361"/>
        <v/>
      </c>
      <c r="W160" s="110" t="str">
        <f t="shared" si="361"/>
        <v/>
      </c>
      <c r="X160" s="110" t="str">
        <f t="shared" si="361"/>
        <v/>
      </c>
      <c r="Y160" s="110" t="str">
        <f t="shared" si="361"/>
        <v/>
      </c>
      <c r="Z160" s="110" t="str">
        <f t="shared" si="361"/>
        <v/>
      </c>
      <c r="AA160" s="110" t="str">
        <f t="shared" si="361"/>
        <v/>
      </c>
      <c r="AB160" s="110" t="str">
        <f t="shared" si="361"/>
        <v/>
      </c>
      <c r="AC160" s="110" t="str">
        <f t="shared" si="361"/>
        <v/>
      </c>
      <c r="AD160" s="110" t="str">
        <f t="shared" si="361"/>
        <v/>
      </c>
      <c r="AE160" s="110" t="str">
        <f t="shared" si="361"/>
        <v/>
      </c>
      <c r="AF160" s="110" t="str">
        <f t="shared" si="361"/>
        <v/>
      </c>
      <c r="AG160" s="110" t="str">
        <f t="shared" si="361"/>
        <v/>
      </c>
      <c r="AH160" s="110" t="str">
        <f t="shared" si="361"/>
        <v/>
      </c>
      <c r="AI160" s="110" t="str">
        <f t="shared" si="361"/>
        <v/>
      </c>
    </row>
    <row r="162" spans="1:167" s="120" customFormat="1" ht="15" customHeight="1" x14ac:dyDescent="0.25">
      <c r="A162" s="123"/>
      <c r="B162" s="130" t="e">
        <f t="shared" ref="B162" si="428">LARGE(IFERROR(IF(B160+1&gt;$H$8,"",B160+1),""),1)</f>
        <v>#VALUE!</v>
      </c>
      <c r="C162" s="130" t="e">
        <f>IF(_xlfn.ISFORMULA(E166),MAX(INDEX('BASE FORMAÇÃO'!A:A,B162+1),1),E166)</f>
        <v>#VALUE!</v>
      </c>
      <c r="D162" s="130">
        <f t="shared" ref="D162" si="429">IFERROR(IF(C162=C152,D152+1,1),1)</f>
        <v>1</v>
      </c>
      <c r="E162" s="41" t="s">
        <v>9</v>
      </c>
      <c r="F162" s="76"/>
      <c r="G162" s="41" t="s">
        <v>15</v>
      </c>
      <c r="H162" s="138" t="e">
        <f>INDEX('BASE FORMAÇÃO'!B:B,B162+1)</f>
        <v>#VALUE!</v>
      </c>
      <c r="I162" s="146" t="s">
        <v>16</v>
      </c>
      <c r="J162" s="6" t="e">
        <f>INDEX('BASE FORMAÇÃO'!K:K,B162+1)</f>
        <v>#VALUE!</v>
      </c>
      <c r="K162" s="68"/>
      <c r="L162" s="175" t="s">
        <v>54</v>
      </c>
      <c r="M162" s="177" t="str">
        <f t="shared" ref="M162" si="430">IF(OR(ISBLANK($O$8),ISBLANK($O$7),ISBLANK($H$8),ISBLANK($O$6),ISBLANK($O$5),ISBLANK($H$5)),"",IFERROR(IF(VLOOKUP(L162,L168:M177,2,FALSE)&lt;1,ROUND(VLOOKUP(L162,L168:M177,2,FALSE),4),ROUND(VLOOKUP(L162,L168:M177,2,FALSE),2)),""))</f>
        <v/>
      </c>
      <c r="N162" s="72"/>
      <c r="O162" s="27" t="s">
        <v>17</v>
      </c>
      <c r="P162" s="116"/>
      <c r="Q162" s="116"/>
      <c r="R162" s="116"/>
      <c r="S162" s="116"/>
      <c r="T162" s="116"/>
      <c r="U162" s="108"/>
      <c r="V162" s="108"/>
      <c r="W162" s="108"/>
      <c r="X162" s="108"/>
      <c r="Y162" s="108"/>
      <c r="Z162" s="108"/>
      <c r="AA162" s="108"/>
      <c r="AB162" s="108"/>
      <c r="AC162" s="108"/>
      <c r="AD162" s="108"/>
      <c r="AE162" s="108"/>
      <c r="AF162" s="108"/>
      <c r="AG162" s="108"/>
      <c r="AH162" s="108"/>
      <c r="AI162" s="108"/>
      <c r="AJ162" s="119"/>
      <c r="AK162" s="119"/>
      <c r="AL162" s="119"/>
      <c r="AM162" s="119"/>
      <c r="AN162" s="119"/>
      <c r="AO162" s="119"/>
      <c r="AP162" s="119"/>
      <c r="AQ162" s="119"/>
      <c r="AR162" s="119"/>
      <c r="AS162" s="119"/>
      <c r="AT162" s="119"/>
      <c r="AU162" s="119"/>
      <c r="AV162" s="119"/>
      <c r="AW162" s="119"/>
      <c r="AX162" s="119"/>
      <c r="AY162" s="119"/>
      <c r="AZ162" s="119"/>
      <c r="BA162" s="119"/>
      <c r="BB162" s="119"/>
      <c r="BC162" s="119"/>
      <c r="BD162" s="119"/>
      <c r="BE162" s="119"/>
      <c r="BF162" s="119"/>
      <c r="BG162" s="119"/>
      <c r="BH162" s="119"/>
      <c r="BI162" s="119"/>
      <c r="BJ162" s="119"/>
      <c r="BK162" s="119"/>
      <c r="BL162" s="119"/>
      <c r="BM162" s="119"/>
      <c r="BN162" s="119"/>
      <c r="BO162" s="119"/>
      <c r="BP162" s="119"/>
      <c r="BQ162" s="119"/>
      <c r="BR162" s="119"/>
      <c r="BS162" s="119"/>
      <c r="BT162" s="119"/>
      <c r="BU162" s="119"/>
      <c r="BV162" s="119"/>
      <c r="BW162" s="119"/>
      <c r="BX162" s="119"/>
      <c r="BY162" s="119"/>
      <c r="BZ162" s="119"/>
      <c r="CA162" s="119"/>
      <c r="CB162" s="119"/>
      <c r="CC162" s="119"/>
      <c r="CD162" s="119"/>
      <c r="CE162" s="119"/>
      <c r="CF162" s="119"/>
      <c r="CG162" s="119"/>
      <c r="CH162" s="119"/>
      <c r="CI162" s="119"/>
      <c r="CJ162" s="119"/>
      <c r="CK162" s="119"/>
      <c r="CL162" s="119"/>
      <c r="CM162" s="119"/>
      <c r="CN162" s="119"/>
      <c r="CO162" s="119"/>
      <c r="CP162" s="119"/>
      <c r="CQ162" s="119"/>
      <c r="CR162" s="119"/>
      <c r="CS162" s="119"/>
      <c r="CT162" s="119"/>
      <c r="CU162" s="119"/>
      <c r="CV162" s="119"/>
      <c r="CW162" s="119"/>
      <c r="CX162" s="119"/>
      <c r="CY162" s="119"/>
      <c r="CZ162" s="119"/>
      <c r="DA162" s="119"/>
      <c r="DB162" s="119"/>
      <c r="DC162" s="119"/>
      <c r="DD162" s="119"/>
      <c r="DE162" s="119"/>
      <c r="DF162" s="119"/>
      <c r="DG162" s="119"/>
      <c r="DH162" s="119"/>
      <c r="DI162" s="119"/>
      <c r="DJ162" s="119"/>
      <c r="DK162" s="119"/>
      <c r="DL162" s="119"/>
      <c r="DM162" s="119"/>
      <c r="DN162" s="119"/>
      <c r="DO162" s="119"/>
      <c r="DP162" s="119"/>
      <c r="DQ162" s="119"/>
      <c r="DR162" s="119"/>
      <c r="DS162" s="119"/>
      <c r="DT162" s="119"/>
      <c r="DU162" s="119"/>
      <c r="DV162" s="119"/>
      <c r="DW162" s="119"/>
      <c r="DX162" s="119"/>
      <c r="DY162" s="119"/>
      <c r="DZ162" s="119"/>
      <c r="EA162" s="119"/>
      <c r="EB162" s="119"/>
      <c r="EC162" s="119"/>
      <c r="ED162" s="119"/>
      <c r="EE162" s="119"/>
      <c r="EF162" s="119"/>
      <c r="EG162" s="119"/>
      <c r="EH162" s="119"/>
      <c r="EI162" s="119"/>
      <c r="EJ162" s="119"/>
      <c r="EK162" s="119"/>
      <c r="EL162" s="119"/>
      <c r="EM162" s="119"/>
      <c r="EN162" s="119"/>
      <c r="EO162" s="119"/>
      <c r="EP162" s="119"/>
      <c r="EQ162" s="119"/>
      <c r="ER162" s="119"/>
      <c r="ES162" s="119"/>
      <c r="ET162" s="119"/>
      <c r="EU162" s="119"/>
      <c r="EV162" s="119"/>
      <c r="EW162" s="119"/>
      <c r="EX162" s="119"/>
      <c r="EY162" s="119"/>
      <c r="EZ162" s="119"/>
      <c r="FA162" s="119"/>
      <c r="FB162" s="119"/>
      <c r="FC162" s="119"/>
      <c r="FD162" s="119"/>
      <c r="FE162" s="119"/>
      <c r="FF162" s="119"/>
      <c r="FG162" s="119"/>
      <c r="FH162" s="119"/>
      <c r="FI162" s="119"/>
      <c r="FJ162" s="119"/>
      <c r="FK162" s="119"/>
    </row>
    <row r="163" spans="1:167" s="120" customFormat="1" ht="15" customHeight="1" x14ac:dyDescent="0.25">
      <c r="A163" s="69"/>
      <c r="B163" s="131" t="e">
        <f t="shared" ref="B163:D163" si="431">B162</f>
        <v>#VALUE!</v>
      </c>
      <c r="C163" s="131" t="e">
        <f t="shared" si="431"/>
        <v>#VALUE!</v>
      </c>
      <c r="D163" s="130">
        <f t="shared" si="431"/>
        <v>1</v>
      </c>
      <c r="E163" s="179">
        <f t="shared" ref="E163" si="432">D162</f>
        <v>1</v>
      </c>
      <c r="F163" s="95"/>
      <c r="G163" s="181" t="s">
        <v>1</v>
      </c>
      <c r="H163" s="184" t="e">
        <f>INDEX('BASE FORMAÇÃO'!C:C,B162+1)</f>
        <v>#VALUE!</v>
      </c>
      <c r="I163" s="184"/>
      <c r="J163" s="185"/>
      <c r="K163" s="69"/>
      <c r="L163" s="176"/>
      <c r="M163" s="178"/>
      <c r="N163" s="73"/>
      <c r="O163" s="27" t="s">
        <v>13</v>
      </c>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6"/>
      <c r="AK163" s="126"/>
      <c r="AL163" s="126"/>
      <c r="AM163" s="126"/>
      <c r="AN163" s="126"/>
      <c r="AO163" s="126"/>
      <c r="AP163" s="126"/>
      <c r="AQ163" s="126"/>
      <c r="AR163" s="126"/>
      <c r="AS163" s="126"/>
      <c r="AT163" s="126"/>
      <c r="AU163" s="126"/>
      <c r="AV163" s="126"/>
      <c r="AW163" s="126"/>
      <c r="AX163" s="126"/>
      <c r="AY163" s="126"/>
      <c r="AZ163" s="126"/>
      <c r="BA163" s="126"/>
      <c r="BB163" s="119"/>
      <c r="BC163" s="119"/>
      <c r="BD163" s="119"/>
      <c r="BE163" s="119"/>
      <c r="BF163" s="119"/>
      <c r="BG163" s="119"/>
      <c r="BH163" s="119"/>
      <c r="BI163" s="119"/>
      <c r="BJ163" s="119"/>
      <c r="BK163" s="119"/>
      <c r="BL163" s="119"/>
      <c r="BM163" s="119"/>
      <c r="BN163" s="119"/>
      <c r="BO163" s="119"/>
      <c r="BP163" s="119"/>
      <c r="BQ163" s="119"/>
      <c r="BR163" s="119"/>
      <c r="BS163" s="119"/>
      <c r="BT163" s="119"/>
      <c r="BU163" s="119"/>
      <c r="BV163" s="119"/>
      <c r="BW163" s="119"/>
      <c r="BX163" s="119"/>
      <c r="BY163" s="119"/>
      <c r="BZ163" s="119"/>
      <c r="CA163" s="119"/>
      <c r="CB163" s="119"/>
      <c r="CC163" s="119"/>
      <c r="CD163" s="119"/>
      <c r="CE163" s="119"/>
      <c r="CF163" s="119"/>
      <c r="CG163" s="119"/>
      <c r="CH163" s="119"/>
      <c r="CI163" s="119"/>
      <c r="CJ163" s="119"/>
      <c r="CK163" s="119"/>
      <c r="CL163" s="119"/>
      <c r="CM163" s="119"/>
      <c r="CN163" s="119"/>
      <c r="CO163" s="119"/>
      <c r="CP163" s="119"/>
      <c r="CQ163" s="119"/>
      <c r="CR163" s="119"/>
      <c r="CS163" s="119"/>
      <c r="CT163" s="119"/>
      <c r="CU163" s="119"/>
      <c r="CV163" s="119"/>
      <c r="CW163" s="119"/>
      <c r="CX163" s="119"/>
      <c r="CY163" s="119"/>
      <c r="CZ163" s="119"/>
      <c r="DA163" s="119"/>
      <c r="DB163" s="119"/>
      <c r="DC163" s="119"/>
      <c r="DD163" s="119"/>
      <c r="DE163" s="119"/>
      <c r="DF163" s="119"/>
      <c r="DG163" s="119"/>
      <c r="DH163" s="119"/>
      <c r="DI163" s="119"/>
      <c r="DJ163" s="119"/>
      <c r="DK163" s="119"/>
      <c r="DL163" s="119"/>
      <c r="DM163" s="119"/>
      <c r="DN163" s="119"/>
      <c r="DO163" s="119"/>
      <c r="DP163" s="119"/>
      <c r="DQ163" s="119"/>
      <c r="DR163" s="119"/>
      <c r="DS163" s="119"/>
      <c r="DT163" s="119"/>
      <c r="DU163" s="119"/>
      <c r="DV163" s="119"/>
      <c r="DW163" s="119"/>
      <c r="DX163" s="119"/>
      <c r="DY163" s="119"/>
      <c r="DZ163" s="119"/>
      <c r="EA163" s="119"/>
      <c r="EB163" s="119"/>
      <c r="EC163" s="119"/>
      <c r="ED163" s="119"/>
      <c r="EE163" s="119"/>
      <c r="EF163" s="119"/>
      <c r="EG163" s="119"/>
      <c r="EH163" s="119"/>
      <c r="EI163" s="119"/>
      <c r="EJ163" s="119"/>
      <c r="EK163" s="119"/>
      <c r="EL163" s="119"/>
      <c r="EM163" s="119"/>
      <c r="EN163" s="119"/>
      <c r="EO163" s="119"/>
      <c r="EP163" s="119"/>
      <c r="EQ163" s="119"/>
      <c r="ER163" s="119"/>
      <c r="ES163" s="119"/>
      <c r="ET163" s="119"/>
      <c r="EU163" s="119"/>
      <c r="EV163" s="119"/>
      <c r="EW163" s="119"/>
      <c r="EX163" s="119"/>
      <c r="EY163" s="119"/>
      <c r="EZ163" s="119"/>
      <c r="FA163" s="119"/>
      <c r="FB163" s="119"/>
      <c r="FC163" s="119"/>
      <c r="FD163" s="119"/>
      <c r="FE163" s="119"/>
      <c r="FF163" s="119"/>
      <c r="FG163" s="119"/>
      <c r="FH163" s="119"/>
      <c r="FI163" s="119"/>
      <c r="FJ163" s="119"/>
      <c r="FK163" s="119"/>
    </row>
    <row r="164" spans="1:167" s="119" customFormat="1" x14ac:dyDescent="0.25">
      <c r="A164" s="77"/>
      <c r="B164" s="131" t="e">
        <f t="shared" ref="B164:D164" si="433">B163</f>
        <v>#VALUE!</v>
      </c>
      <c r="C164" s="131" t="e">
        <f t="shared" si="433"/>
        <v>#VALUE!</v>
      </c>
      <c r="D164" s="130">
        <f t="shared" si="433"/>
        <v>1</v>
      </c>
      <c r="E164" s="180"/>
      <c r="F164" s="96"/>
      <c r="G164" s="182"/>
      <c r="H164" s="186"/>
      <c r="I164" s="186"/>
      <c r="J164" s="187"/>
      <c r="K164" s="67"/>
      <c r="L164" s="133" t="s">
        <v>57</v>
      </c>
      <c r="M164" s="134" t="e">
        <f>INDEX('BASE FORMAÇÃO'!H:H,B166+1)</f>
        <v>#VALUE!</v>
      </c>
      <c r="N164" s="74"/>
      <c r="O164" s="27" t="s">
        <v>445</v>
      </c>
      <c r="P164" s="117"/>
      <c r="Q164" s="117"/>
      <c r="R164" s="117"/>
      <c r="S164" s="117"/>
      <c r="T164" s="117"/>
      <c r="U164" s="117"/>
      <c r="V164" s="117"/>
      <c r="W164" s="117"/>
      <c r="X164" s="117"/>
      <c r="Y164" s="117"/>
      <c r="Z164" s="117"/>
      <c r="AA164" s="121"/>
      <c r="AB164" s="121"/>
      <c r="AC164" s="121"/>
      <c r="AD164" s="121"/>
      <c r="AE164" s="121"/>
      <c r="AF164" s="121"/>
      <c r="AG164" s="121"/>
      <c r="AH164" s="121"/>
      <c r="AI164" s="121"/>
    </row>
    <row r="165" spans="1:167" s="119" customFormat="1" x14ac:dyDescent="0.25">
      <c r="A165" s="77"/>
      <c r="B165" s="131" t="e">
        <f t="shared" ref="B165:C165" si="434">B164</f>
        <v>#VALUE!</v>
      </c>
      <c r="C165" s="131" t="e">
        <f t="shared" si="434"/>
        <v>#VALUE!</v>
      </c>
      <c r="D165" s="130">
        <f t="shared" si="248"/>
        <v>1</v>
      </c>
      <c r="E165" s="41" t="s">
        <v>344</v>
      </c>
      <c r="F165" s="96"/>
      <c r="G165" s="183"/>
      <c r="H165" s="188"/>
      <c r="I165" s="188"/>
      <c r="J165" s="189"/>
      <c r="K165" s="67"/>
      <c r="L165" s="1" t="s">
        <v>2</v>
      </c>
      <c r="M165" s="6" t="e">
        <f>INDEX('BASE FORMAÇÃO'!D:D,B166+1)</f>
        <v>#VALUE!</v>
      </c>
      <c r="N165" s="74"/>
      <c r="O165" s="27" t="s">
        <v>446</v>
      </c>
      <c r="P165" s="118"/>
      <c r="Q165" s="118"/>
      <c r="R165" s="118"/>
      <c r="S165" s="118"/>
      <c r="T165" s="118"/>
      <c r="U165" s="121"/>
      <c r="V165" s="121"/>
      <c r="W165" s="121"/>
      <c r="X165" s="121"/>
      <c r="Y165" s="121"/>
      <c r="Z165" s="121"/>
      <c r="AA165" s="121"/>
      <c r="AB165" s="121"/>
      <c r="AC165" s="121"/>
      <c r="AD165" s="121"/>
      <c r="AE165" s="121"/>
      <c r="AF165" s="121"/>
      <c r="AG165" s="121"/>
      <c r="AH165" s="121"/>
      <c r="AI165" s="121"/>
    </row>
    <row r="166" spans="1:167" x14ac:dyDescent="0.25">
      <c r="B166" s="131" t="e">
        <f t="shared" ref="B166:C166" si="435">B164</f>
        <v>#VALUE!</v>
      </c>
      <c r="C166" s="131" t="e">
        <f t="shared" si="435"/>
        <v>#VALUE!</v>
      </c>
      <c r="D166" s="130">
        <f t="shared" si="248"/>
        <v>1</v>
      </c>
      <c r="E166" s="167" t="e">
        <f t="shared" ref="E166" si="436">C162</f>
        <v>#VALUE!</v>
      </c>
      <c r="F166" s="96"/>
      <c r="G166" s="169" t="s">
        <v>334</v>
      </c>
      <c r="H166" s="171"/>
      <c r="I166" s="172"/>
      <c r="J166" s="172"/>
      <c r="K166" s="70"/>
      <c r="L166" s="28" t="s">
        <v>333</v>
      </c>
      <c r="M166" s="136" t="str">
        <f t="shared" ref="M166" si="437">IFERROR(INDEX(I168:I180,MATCH(MAX(J168:J180),J168:J180,0)),"")</f>
        <v/>
      </c>
      <c r="N166" s="74"/>
      <c r="O166" s="27" t="s">
        <v>18</v>
      </c>
      <c r="P166" s="109" t="str">
        <f>IF(P162="","",
IF(OR(P164="Orçamento",P163="",MAX('Tabela de Apoio'!$A:$A)&lt;=P163),
P162,
(INDEX('Tabela de Apoio'!$B:$B,MATCH('MAPA DE PREÇOS'!$O$8,'Tabela de Apoio'!$A:$A,1))/INDEX('Tabela de Apoio'!$B:$B,MATCH('MAPA DE PREÇOS'!P163,'Tabela de Apoio'!$A:$A,1)-1))*P162))</f>
        <v/>
      </c>
      <c r="Q166" s="109" t="str">
        <f>IF(Q162="","",
IF(OR(Q164="Orçamento",Q163="",MAX('Tabela de Apoio'!$A:$A)&lt;=Q163),
Q162,
(INDEX('Tabela de Apoio'!$B:$B,MATCH('MAPA DE PREÇOS'!$O$8,'Tabela de Apoio'!$A:$A,1))/INDEX('Tabela de Apoio'!$B:$B,MATCH('MAPA DE PREÇOS'!Q163,'Tabela de Apoio'!$A:$A,1)-1))*Q162))</f>
        <v/>
      </c>
      <c r="R166" s="109" t="str">
        <f>IF(R162="","",
IF(OR(R164="Orçamento",R163="",MAX('Tabela de Apoio'!$A:$A)&lt;=R163),
R162,
(INDEX('Tabela de Apoio'!$B:$B,MATCH('MAPA DE PREÇOS'!$O$8,'Tabela de Apoio'!$A:$A,1))/INDEX('Tabela de Apoio'!$B:$B,MATCH('MAPA DE PREÇOS'!R163,'Tabela de Apoio'!$A:$A,1)-1))*R162))</f>
        <v/>
      </c>
      <c r="S166" s="109" t="str">
        <f>IF(S162="","",
IF(OR(S164="Orçamento",S163="",MAX('Tabela de Apoio'!$A:$A)&lt;=S163),
S162,
(INDEX('Tabela de Apoio'!$B:$B,MATCH('MAPA DE PREÇOS'!$O$8,'Tabela de Apoio'!$A:$A,1))/INDEX('Tabela de Apoio'!$B:$B,MATCH('MAPA DE PREÇOS'!S163,'Tabela de Apoio'!$A:$A,1)-1))*S162))</f>
        <v/>
      </c>
      <c r="T166" s="109" t="str">
        <f>IF(T162="","",
IF(OR(T164="Orçamento",T163="",MAX('Tabela de Apoio'!$A:$A)&lt;=T163),
T162,
(INDEX('Tabela de Apoio'!$B:$B,MATCH('MAPA DE PREÇOS'!$O$8,'Tabela de Apoio'!$A:$A,1))/INDEX('Tabela de Apoio'!$B:$B,MATCH('MAPA DE PREÇOS'!T163,'Tabela de Apoio'!$A:$A,1)-1))*T162))</f>
        <v/>
      </c>
      <c r="U166" s="109" t="str">
        <f>IF(U162="","",
IF(OR(U164="Orçamento",U163="",MAX('Tabela de Apoio'!$A:$A)&lt;=U163),
U162,
(INDEX('Tabela de Apoio'!$B:$B,MATCH('MAPA DE PREÇOS'!$O$8,'Tabela de Apoio'!$A:$A,1))/INDEX('Tabela de Apoio'!$B:$B,MATCH('MAPA DE PREÇOS'!U163,'Tabela de Apoio'!$A:$A,1)-1))*U162))</f>
        <v/>
      </c>
      <c r="V166" s="109" t="str">
        <f>IF(V162="","",
IF(OR(V164="Orçamento",V163="",MAX('Tabela de Apoio'!$A:$A)&lt;=V163),
V162,
(INDEX('Tabela de Apoio'!$B:$B,MATCH('MAPA DE PREÇOS'!$O$8,'Tabela de Apoio'!$A:$A,1))/INDEX('Tabela de Apoio'!$B:$B,MATCH('MAPA DE PREÇOS'!V163,'Tabela de Apoio'!$A:$A,1)-1))*V162))</f>
        <v/>
      </c>
      <c r="W166" s="109" t="str">
        <f>IF(W162="","",
IF(OR(W164="Orçamento",W163="",MAX('Tabela de Apoio'!$A:$A)&lt;=W163),
W162,
(INDEX('Tabela de Apoio'!$B:$B,MATCH('MAPA DE PREÇOS'!$O$8,'Tabela de Apoio'!$A:$A,1))/INDEX('Tabela de Apoio'!$B:$B,MATCH('MAPA DE PREÇOS'!W163,'Tabela de Apoio'!$A:$A,1)-1))*W162))</f>
        <v/>
      </c>
      <c r="X166" s="109" t="str">
        <f>IF(X162="","",
IF(OR(X164="Orçamento",X163="",MAX('Tabela de Apoio'!$A:$A)&lt;=X163),
X162,
(INDEX('Tabela de Apoio'!$B:$B,MATCH('MAPA DE PREÇOS'!$O$8,'Tabela de Apoio'!$A:$A,1))/INDEX('Tabela de Apoio'!$B:$B,MATCH('MAPA DE PREÇOS'!X163,'Tabela de Apoio'!$A:$A,1)-1))*X162))</f>
        <v/>
      </c>
      <c r="Y166" s="109" t="str">
        <f>IF(Y162="","",
IF(OR(Y164="Orçamento",Y163="",MAX('Tabela de Apoio'!$A:$A)&lt;=Y163),
Y162,
(INDEX('Tabela de Apoio'!$B:$B,MATCH('MAPA DE PREÇOS'!$O$8,'Tabela de Apoio'!$A:$A,1))/INDEX('Tabela de Apoio'!$B:$B,MATCH('MAPA DE PREÇOS'!Y163,'Tabela de Apoio'!$A:$A,1)-1))*Y162))</f>
        <v/>
      </c>
      <c r="Z166" s="109" t="str">
        <f>IF(Z162="","",
IF(OR(Z164="Orçamento",Z163="",MAX('Tabela de Apoio'!$A:$A)&lt;=Z163),
Z162,
(INDEX('Tabela de Apoio'!$B:$B,MATCH('MAPA DE PREÇOS'!$O$8,'Tabela de Apoio'!$A:$A,1))/INDEX('Tabela de Apoio'!$B:$B,MATCH('MAPA DE PREÇOS'!Z163,'Tabela de Apoio'!$A:$A,1)-1))*Z162))</f>
        <v/>
      </c>
      <c r="AA166" s="109" t="str">
        <f>IF(AA162="","",
IF(OR(AA164="Orçamento",AA163="",MAX('Tabela de Apoio'!$A:$A)&lt;=AA163),
AA162,
(INDEX('Tabela de Apoio'!$B:$B,MATCH('MAPA DE PREÇOS'!$O$8,'Tabela de Apoio'!$A:$A,1))/INDEX('Tabela de Apoio'!$B:$B,MATCH('MAPA DE PREÇOS'!AA163,'Tabela de Apoio'!$A:$A,1)-1))*AA162))</f>
        <v/>
      </c>
      <c r="AB166" s="109" t="str">
        <f>IF(AB162="","",
IF(OR(AB164="Orçamento",AB163="",MAX('Tabela de Apoio'!$A:$A)&lt;=AB163),
AB162,
(INDEX('Tabela de Apoio'!$B:$B,MATCH('MAPA DE PREÇOS'!$O$8,'Tabela de Apoio'!$A:$A,1))/INDEX('Tabela de Apoio'!$B:$B,MATCH('MAPA DE PREÇOS'!AB163,'Tabela de Apoio'!$A:$A,1)-1))*AB162))</f>
        <v/>
      </c>
      <c r="AC166" s="109" t="str">
        <f>IF(AC162="","",
IF(OR(AC164="Orçamento",AC163="",MAX('Tabela de Apoio'!$A:$A)&lt;=AC163),
AC162,
(INDEX('Tabela de Apoio'!$B:$B,MATCH('MAPA DE PREÇOS'!$O$8,'Tabela de Apoio'!$A:$A,1))/INDEX('Tabela de Apoio'!$B:$B,MATCH('MAPA DE PREÇOS'!AC163,'Tabela de Apoio'!$A:$A,1)-1))*AC162))</f>
        <v/>
      </c>
      <c r="AD166" s="109" t="str">
        <f>IF(AD162="","",
IF(OR(AD164="Orçamento",AD163="",MAX('Tabela de Apoio'!$A:$A)&lt;=AD163),
AD162,
(INDEX('Tabela de Apoio'!$B:$B,MATCH('MAPA DE PREÇOS'!$O$8,'Tabela de Apoio'!$A:$A,1))/INDEX('Tabela de Apoio'!$B:$B,MATCH('MAPA DE PREÇOS'!AD163,'Tabela de Apoio'!$A:$A,1)-1))*AD162))</f>
        <v/>
      </c>
      <c r="AE166" s="109" t="str">
        <f>IF(AE162="","",
IF(OR(AE164="Orçamento",AE163="",MAX('Tabela de Apoio'!$A:$A)&lt;=AE163),
AE162,
(INDEX('Tabela de Apoio'!$B:$B,MATCH('MAPA DE PREÇOS'!$O$8,'Tabela de Apoio'!$A:$A,1))/INDEX('Tabela de Apoio'!$B:$B,MATCH('MAPA DE PREÇOS'!AE163,'Tabela de Apoio'!$A:$A,1)-1))*AE162))</f>
        <v/>
      </c>
      <c r="AF166" s="109" t="str">
        <f>IF(AF162="","",
IF(OR(AF164="Orçamento",AF163="",MAX('Tabela de Apoio'!$A:$A)&lt;=AF163),
AF162,
(INDEX('Tabela de Apoio'!$B:$B,MATCH('MAPA DE PREÇOS'!$O$8,'Tabela de Apoio'!$A:$A,1))/INDEX('Tabela de Apoio'!$B:$B,MATCH('MAPA DE PREÇOS'!AF163,'Tabela de Apoio'!$A:$A,1)-1))*AF162))</f>
        <v/>
      </c>
      <c r="AG166" s="109" t="str">
        <f>IF(AG162="","",
IF(OR(AG164="Orçamento",AG163="",MAX('Tabela de Apoio'!$A:$A)&lt;=AG163),
AG162,
(INDEX('Tabela de Apoio'!$B:$B,MATCH('MAPA DE PREÇOS'!$O$8,'Tabela de Apoio'!$A:$A,1))/INDEX('Tabela de Apoio'!$B:$B,MATCH('MAPA DE PREÇOS'!AG163,'Tabela de Apoio'!$A:$A,1)-1))*AG162))</f>
        <v/>
      </c>
      <c r="AH166" s="109" t="str">
        <f>IF(AH162="","",
IF(OR(AH164="Orçamento",AH163="",MAX('Tabela de Apoio'!$A:$A)&lt;=AH163),
AH162,
(INDEX('Tabela de Apoio'!$B:$B,MATCH('MAPA DE PREÇOS'!$O$8,'Tabela de Apoio'!$A:$A,1))/INDEX('Tabela de Apoio'!$B:$B,MATCH('MAPA DE PREÇOS'!AH163,'Tabela de Apoio'!$A:$A,1)-1))*AH162))</f>
        <v/>
      </c>
      <c r="AI166" s="109" t="str">
        <f>IF(AI162="","",
IF(OR(AI164="Orçamento",AI163="",MAX('Tabela de Apoio'!$A:$A)&lt;=AI163),
AI162,
(INDEX('Tabela de Apoio'!$B:$B,MATCH('MAPA DE PREÇOS'!$O$8,'Tabela de Apoio'!$A:$A,1))/INDEX('Tabela de Apoio'!$B:$B,MATCH('MAPA DE PREÇOS'!AI163,'Tabela de Apoio'!$A:$A,1)-1))*AI162))</f>
        <v/>
      </c>
    </row>
    <row r="167" spans="1:167" hidden="1" x14ac:dyDescent="0.25">
      <c r="B167" s="131" t="e">
        <f t="shared" ref="B167" si="438">B166</f>
        <v>#VALUE!</v>
      </c>
      <c r="C167" s="131" t="e">
        <f t="shared" ref="C167" si="439">C166</f>
        <v>#VALUE!</v>
      </c>
      <c r="D167" s="130">
        <f t="shared" si="248"/>
        <v>1</v>
      </c>
      <c r="E167" s="168"/>
      <c r="F167" s="96"/>
      <c r="G167" s="170"/>
      <c r="H167"/>
      <c r="I167"/>
      <c r="J167"/>
      <c r="N167" s="74"/>
      <c r="O167" s="27" t="s">
        <v>439</v>
      </c>
      <c r="P167" s="110" t="str">
        <f>IF(IFERROR(VLOOKUP(P164,'Tabela de Apoio'!$D:$E,2,FALSE),1)=1,"",P168)</f>
        <v/>
      </c>
      <c r="Q167" s="110" t="str">
        <f>IF(IFERROR(VLOOKUP(Q164,'Tabela de Apoio'!$D:$E,2,FALSE),1)=1,"",Q168)</f>
        <v/>
      </c>
      <c r="R167" s="110" t="str">
        <f>IF(IFERROR(VLOOKUP(R164,'Tabela de Apoio'!$D:$E,2,FALSE),1)=1,"",R168)</f>
        <v/>
      </c>
      <c r="S167" s="110" t="str">
        <f>IF(IFERROR(VLOOKUP(S164,'Tabela de Apoio'!$D:$E,2,FALSE),1)=1,"",S168)</f>
        <v/>
      </c>
      <c r="T167" s="110" t="str">
        <f>IF(IFERROR(VLOOKUP(T164,'Tabela de Apoio'!$D:$E,2,FALSE),1)=1,"",T168)</f>
        <v/>
      </c>
      <c r="U167" s="110" t="str">
        <f>IF(IFERROR(VLOOKUP(U164,'Tabela de Apoio'!$D:$E,2,FALSE),1)=1,"",U168)</f>
        <v/>
      </c>
      <c r="V167" s="110" t="str">
        <f>IF(IFERROR(VLOOKUP(V164,'Tabela de Apoio'!$D:$E,2,FALSE),1)=1,"",V168)</f>
        <v/>
      </c>
      <c r="W167" s="110" t="str">
        <f>IF(IFERROR(VLOOKUP(W164,'Tabela de Apoio'!$D:$E,2,FALSE),1)=1,"",W168)</f>
        <v/>
      </c>
      <c r="X167" s="110" t="str">
        <f>IF(IFERROR(VLOOKUP(X164,'Tabela de Apoio'!$D:$E,2,FALSE),1)=1,"",X168)</f>
        <v/>
      </c>
      <c r="Y167" s="110" t="str">
        <f>IF(IFERROR(VLOOKUP(Y164,'Tabela de Apoio'!$D:$E,2,FALSE),1)=1,"",Y168)</f>
        <v/>
      </c>
      <c r="Z167" s="110" t="str">
        <f>IF(IFERROR(VLOOKUP(Z164,'Tabela de Apoio'!$D:$E,2,FALSE),1)=1,"",Z168)</f>
        <v/>
      </c>
      <c r="AA167" s="110" t="str">
        <f>IF(IFERROR(VLOOKUP(AA164,'Tabela de Apoio'!$D:$E,2,FALSE),1)=1,"",AA168)</f>
        <v/>
      </c>
      <c r="AB167" s="110" t="str">
        <f>IF(IFERROR(VLOOKUP(AB164,'Tabela de Apoio'!$D:$E,2,FALSE),1)=1,"",AB168)</f>
        <v/>
      </c>
      <c r="AC167" s="110" t="str">
        <f>IF(IFERROR(VLOOKUP(AC164,'Tabela de Apoio'!$D:$E,2,FALSE),1)=1,"",AC168)</f>
        <v/>
      </c>
      <c r="AD167" s="110" t="str">
        <f>IF(IFERROR(VLOOKUP(AD164,'Tabela de Apoio'!$D:$E,2,FALSE),1)=1,"",AD168)</f>
        <v/>
      </c>
      <c r="AE167" s="110" t="str">
        <f>IF(IFERROR(VLOOKUP(AE164,'Tabela de Apoio'!$D:$E,2,FALSE),1)=1,"",AE168)</f>
        <v/>
      </c>
      <c r="AF167" s="110" t="str">
        <f>IF(IFERROR(VLOOKUP(AF164,'Tabela de Apoio'!$D:$E,2,FALSE),1)=1,"",AF168)</f>
        <v/>
      </c>
      <c r="AG167" s="110" t="str">
        <f>IF(IFERROR(VLOOKUP(AG164,'Tabela de Apoio'!$D:$E,2,FALSE),1)=1,"",AG168)</f>
        <v/>
      </c>
      <c r="AH167" s="110" t="str">
        <f>IF(IFERROR(VLOOKUP(AH164,'Tabela de Apoio'!$D:$E,2,FALSE),1)=1,"",AH168)</f>
        <v/>
      </c>
      <c r="AI167" s="110" t="str">
        <f>IF(IFERROR(VLOOKUP(AI164,'Tabela de Apoio'!$D:$E,2,FALSE),1)=1,"",AI168)</f>
        <v/>
      </c>
    </row>
    <row r="168" spans="1:167" hidden="1" x14ac:dyDescent="0.25">
      <c r="B168" s="131" t="e">
        <f t="shared" ref="B168:C168" si="440">B167</f>
        <v>#VALUE!</v>
      </c>
      <c r="C168" s="131" t="e">
        <f t="shared" si="440"/>
        <v>#VALUE!</v>
      </c>
      <c r="D168" s="130">
        <f t="shared" si="248"/>
        <v>1</v>
      </c>
      <c r="E168" s="168"/>
      <c r="F168" s="96"/>
      <c r="G168" s="170"/>
      <c r="H168" s="137">
        <f t="shared" ref="H168" si="441">COUNT($P168:$XX168)</f>
        <v>0</v>
      </c>
      <c r="I168" s="135" t="e">
        <f t="shared" ref="I168" si="442">_xlfn.STDEV.P($P167:$XX168)/AVERAGE($P167:$XX168)</f>
        <v>#DIV/0!</v>
      </c>
      <c r="J168" s="7">
        <f>ROW()</f>
        <v>168</v>
      </c>
      <c r="K168" s="70"/>
      <c r="L168" s="29" t="s">
        <v>54</v>
      </c>
      <c r="M168" s="30" t="str">
        <f t="shared" ref="M168" si="443">IFERROR(
IF(AND(P164="Orçamento",COUNTA(P162:AI162)=COUNTIF(P164:XX164,"Orçamento")),MIN(M173,M170),
IF(M171&lt;&gt;"",M171,
IF(M172&lt;&gt;"",M172,
M170
))),"")</f>
        <v/>
      </c>
      <c r="N168" s="74"/>
      <c r="O168" s="27" t="s">
        <v>440</v>
      </c>
      <c r="P168" s="109" t="str">
        <f t="shared" ref="P168:AI168" si="444">IFERROR(IF(P166="",
            "",
            IF(COUNT($P166:$XX166)&lt;=4,
               P166,
               IF(OR(P166&gt;(QUARTILE($P166:$XX166,3)+(QUARTILE($P166:$XX166,3)-QUARTILE($P166:$XX166,1))),
                     P166&lt;(QUARTILE($P166:$XX166,1)-(QUARTILE($P166:$XX166,3)-QUARTILE($P166:$XX166,1)))
                  ),
               "DESCARTADO",P166)
             )
  ),P166)</f>
        <v/>
      </c>
      <c r="Q168" s="109" t="str">
        <f t="shared" si="444"/>
        <v/>
      </c>
      <c r="R168" s="109" t="str">
        <f t="shared" si="444"/>
        <v/>
      </c>
      <c r="S168" s="109" t="str">
        <f t="shared" si="444"/>
        <v/>
      </c>
      <c r="T168" s="109" t="str">
        <f t="shared" si="444"/>
        <v/>
      </c>
      <c r="U168" s="109" t="str">
        <f t="shared" si="444"/>
        <v/>
      </c>
      <c r="V168" s="109" t="str">
        <f t="shared" si="444"/>
        <v/>
      </c>
      <c r="W168" s="109" t="str">
        <f t="shared" si="444"/>
        <v/>
      </c>
      <c r="X168" s="109" t="str">
        <f t="shared" si="444"/>
        <v/>
      </c>
      <c r="Y168" s="109" t="str">
        <f t="shared" si="444"/>
        <v/>
      </c>
      <c r="Z168" s="109" t="str">
        <f t="shared" si="444"/>
        <v/>
      </c>
      <c r="AA168" s="109" t="str">
        <f t="shared" si="444"/>
        <v/>
      </c>
      <c r="AB168" s="109" t="str">
        <f t="shared" si="444"/>
        <v/>
      </c>
      <c r="AC168" s="109" t="str">
        <f t="shared" si="444"/>
        <v/>
      </c>
      <c r="AD168" s="109" t="str">
        <f t="shared" si="444"/>
        <v/>
      </c>
      <c r="AE168" s="109" t="str">
        <f t="shared" si="444"/>
        <v/>
      </c>
      <c r="AF168" s="109" t="str">
        <f t="shared" si="444"/>
        <v/>
      </c>
      <c r="AG168" s="109" t="str">
        <f t="shared" si="444"/>
        <v/>
      </c>
      <c r="AH168" s="109" t="str">
        <f t="shared" si="444"/>
        <v/>
      </c>
      <c r="AI168" s="109" t="str">
        <f t="shared" si="444"/>
        <v/>
      </c>
    </row>
    <row r="169" spans="1:167" hidden="1" x14ac:dyDescent="0.25">
      <c r="B169" s="131" t="e">
        <f t="shared" ref="B169:B223" si="445">B168</f>
        <v>#VALUE!</v>
      </c>
      <c r="C169" s="131" t="e">
        <f t="shared" ref="C169:D232" si="446">C168</f>
        <v>#VALUE!</v>
      </c>
      <c r="D169" s="130">
        <f t="shared" si="248"/>
        <v>1</v>
      </c>
      <c r="E169" s="168"/>
      <c r="F169" s="96"/>
      <c r="G169" s="170"/>
      <c r="H169"/>
      <c r="I169"/>
      <c r="J169"/>
      <c r="K169" s="69"/>
      <c r="L169" s="29" t="s">
        <v>423</v>
      </c>
      <c r="M169" s="30" t="e">
        <f t="shared" ref="M169" si="447">AVERAGE($P168:$XX168)</f>
        <v>#DIV/0!</v>
      </c>
      <c r="N169" s="74"/>
      <c r="O169" s="27" t="str">
        <f t="shared" ref="O169" si="448">"1 POND"</f>
        <v>1 POND</v>
      </c>
      <c r="P169" s="110" t="str">
        <f>IF(IFERROR(VLOOKUP(P164,'Tabela de Apoio'!$D:$E,2,FALSE),1)=1,"",P170)</f>
        <v/>
      </c>
      <c r="Q169" s="110" t="str">
        <f>IF(IFERROR(VLOOKUP(Q164,'Tabela de Apoio'!$D:$E,2,FALSE),1)=1,"",Q170)</f>
        <v/>
      </c>
      <c r="R169" s="110" t="str">
        <f>IF(IFERROR(VLOOKUP(R164,'Tabela de Apoio'!$D:$E,2,FALSE),1)=1,"",R170)</f>
        <v/>
      </c>
      <c r="S169" s="110" t="str">
        <f>IF(IFERROR(VLOOKUP(S164,'Tabela de Apoio'!$D:$E,2,FALSE),1)=1,"",S170)</f>
        <v/>
      </c>
      <c r="T169" s="110" t="str">
        <f>IF(IFERROR(VLOOKUP(T164,'Tabela de Apoio'!$D:$E,2,FALSE),1)=1,"",T170)</f>
        <v/>
      </c>
      <c r="U169" s="110" t="str">
        <f>IF(IFERROR(VLOOKUP(U164,'Tabela de Apoio'!$D:$E,2,FALSE),1)=1,"",U170)</f>
        <v/>
      </c>
      <c r="V169" s="110" t="str">
        <f>IF(IFERROR(VLOOKUP(V164,'Tabela de Apoio'!$D:$E,2,FALSE),1)=1,"",V170)</f>
        <v/>
      </c>
      <c r="W169" s="110" t="str">
        <f>IF(IFERROR(VLOOKUP(W164,'Tabela de Apoio'!$D:$E,2,FALSE),1)=1,"",W170)</f>
        <v/>
      </c>
      <c r="X169" s="110" t="str">
        <f>IF(IFERROR(VLOOKUP(X164,'Tabela de Apoio'!$D:$E,2,FALSE),1)=1,"",X170)</f>
        <v/>
      </c>
      <c r="Y169" s="110" t="str">
        <f>IF(IFERROR(VLOOKUP(Y164,'Tabela de Apoio'!$D:$E,2,FALSE),1)=1,"",Y170)</f>
        <v/>
      </c>
      <c r="Z169" s="110" t="str">
        <f>IF(IFERROR(VLOOKUP(Z164,'Tabela de Apoio'!$D:$E,2,FALSE),1)=1,"",Z170)</f>
        <v/>
      </c>
      <c r="AA169" s="110" t="str">
        <f>IF(IFERROR(VLOOKUP(AA164,'Tabela de Apoio'!$D:$E,2,FALSE),1)=1,"",AA170)</f>
        <v/>
      </c>
      <c r="AB169" s="110" t="str">
        <f>IF(IFERROR(VLOOKUP(AB164,'Tabela de Apoio'!$D:$E,2,FALSE),1)=1,"",AB170)</f>
        <v/>
      </c>
      <c r="AC169" s="110" t="str">
        <f>IF(IFERROR(VLOOKUP(AC164,'Tabela de Apoio'!$D:$E,2,FALSE),1)=1,"",AC170)</f>
        <v/>
      </c>
      <c r="AD169" s="110" t="str">
        <f>IF(IFERROR(VLOOKUP(AD164,'Tabela de Apoio'!$D:$E,2,FALSE),1)=1,"",AD170)</f>
        <v/>
      </c>
      <c r="AE169" s="110" t="str">
        <f>IF(IFERROR(VLOOKUP(AE164,'Tabela de Apoio'!$D:$E,2,FALSE),1)=1,"",AE170)</f>
        <v/>
      </c>
      <c r="AF169" s="110" t="str">
        <f>IF(IFERROR(VLOOKUP(AF164,'Tabela de Apoio'!$D:$E,2,FALSE),1)=1,"",AF170)</f>
        <v/>
      </c>
      <c r="AG169" s="110" t="str">
        <f>IF(IFERROR(VLOOKUP(AG164,'Tabela de Apoio'!$D:$E,2,FALSE),1)=1,"",AG170)</f>
        <v/>
      </c>
      <c r="AH169" s="110" t="str">
        <f>IF(IFERROR(VLOOKUP(AH164,'Tabela de Apoio'!$D:$E,2,FALSE),1)=1,"",AH170)</f>
        <v/>
      </c>
      <c r="AI169" s="110" t="str">
        <f>IF(IFERROR(VLOOKUP(AI164,'Tabela de Apoio'!$D:$E,2,FALSE),1)=1,"",AI170)</f>
        <v/>
      </c>
    </row>
    <row r="170" spans="1:167" hidden="1" x14ac:dyDescent="0.25">
      <c r="B170" s="131" t="e">
        <f t="shared" si="445"/>
        <v>#VALUE!</v>
      </c>
      <c r="C170" s="131" t="e">
        <f t="shared" si="446"/>
        <v>#VALUE!</v>
      </c>
      <c r="D170" s="130">
        <f t="shared" si="446"/>
        <v>1</v>
      </c>
      <c r="E170" s="168"/>
      <c r="F170" s="96"/>
      <c r="G170" s="170"/>
      <c r="H170" s="137">
        <f t="shared" ref="H170" si="449">COUNT($P170:$XX170)</f>
        <v>0</v>
      </c>
      <c r="I170" s="135" t="e">
        <f t="shared" ref="I170" si="450">_xlfn.STDEV.P($P169:$XX170)/AVERAGE($P169:$XX170)</f>
        <v>#DIV/0!</v>
      </c>
      <c r="J170" s="7">
        <f t="shared" ref="J170" si="451">IF(AND(H170&gt;2,
OR(L162="MÉDIA SANEADA",L162="MEDIANA SANEADA",
AND(L162="PREÇO REFERÊNCIA",NOT(AND(P164="Orçamento",COUNTA(P162:XX162)=COUNTIF(P164:XX164,"Orçamento")))))),
ROW(),0)</f>
        <v>0</v>
      </c>
      <c r="K170" s="69"/>
      <c r="L170" s="29" t="s">
        <v>424</v>
      </c>
      <c r="M170" s="30" t="e">
        <f t="shared" ref="M170" si="452">MEDIAN($P168:$XX168)</f>
        <v>#NUM!</v>
      </c>
      <c r="N170" s="74"/>
      <c r="O170" s="27" t="str">
        <f t="shared" ref="O170" si="453">"1 RODADA"</f>
        <v>1 RODADA</v>
      </c>
      <c r="P170" s="110" t="str">
        <f t="shared" ref="P170:AI170" si="454">IF(P168="","",IF((_xlfn.STDEV.P($P167:$XX168)/AVERAGE($P167:$XX168))&lt;=25%,P168,IF(OR(P168&gt;(AVERAGE($P167:$XX168)+_xlfn.STDEV.P($P167:$XX168)),P168&lt;(AVERAGE($P167:$XX168)-_xlfn.STDEV.P($P167:$XX168))),"DESCARTADO",P168)))</f>
        <v/>
      </c>
      <c r="Q170" s="110" t="str">
        <f t="shared" si="454"/>
        <v/>
      </c>
      <c r="R170" s="110" t="str">
        <f t="shared" si="454"/>
        <v/>
      </c>
      <c r="S170" s="110" t="str">
        <f t="shared" si="454"/>
        <v/>
      </c>
      <c r="T170" s="110" t="str">
        <f t="shared" si="454"/>
        <v/>
      </c>
      <c r="U170" s="110" t="str">
        <f t="shared" si="454"/>
        <v/>
      </c>
      <c r="V170" s="110" t="str">
        <f t="shared" si="454"/>
        <v/>
      </c>
      <c r="W170" s="110" t="str">
        <f t="shared" si="454"/>
        <v/>
      </c>
      <c r="X170" s="110" t="str">
        <f t="shared" si="454"/>
        <v/>
      </c>
      <c r="Y170" s="110" t="str">
        <f t="shared" si="454"/>
        <v/>
      </c>
      <c r="Z170" s="110" t="str">
        <f t="shared" si="454"/>
        <v/>
      </c>
      <c r="AA170" s="110" t="str">
        <f t="shared" si="454"/>
        <v/>
      </c>
      <c r="AB170" s="110" t="str">
        <f t="shared" si="454"/>
        <v/>
      </c>
      <c r="AC170" s="110" t="str">
        <f t="shared" si="454"/>
        <v/>
      </c>
      <c r="AD170" s="110" t="str">
        <f t="shared" si="454"/>
        <v/>
      </c>
      <c r="AE170" s="110" t="str">
        <f t="shared" si="454"/>
        <v/>
      </c>
      <c r="AF170" s="110" t="str">
        <f t="shared" si="454"/>
        <v/>
      </c>
      <c r="AG170" s="110" t="str">
        <f t="shared" si="454"/>
        <v/>
      </c>
      <c r="AH170" s="110" t="str">
        <f t="shared" si="454"/>
        <v/>
      </c>
      <c r="AI170" s="110" t="str">
        <f t="shared" si="454"/>
        <v/>
      </c>
    </row>
    <row r="171" spans="1:167" hidden="1" x14ac:dyDescent="0.25">
      <c r="B171" s="131" t="e">
        <f t="shared" si="445"/>
        <v>#VALUE!</v>
      </c>
      <c r="C171" s="131" t="e">
        <f t="shared" si="446"/>
        <v>#VALUE!</v>
      </c>
      <c r="D171" s="130">
        <f t="shared" si="446"/>
        <v>1</v>
      </c>
      <c r="E171" s="168"/>
      <c r="F171" s="96"/>
      <c r="G171" s="170"/>
      <c r="H171"/>
      <c r="I171"/>
      <c r="J171"/>
      <c r="L171" s="29" t="s">
        <v>50</v>
      </c>
      <c r="M171" s="30" t="str">
        <f t="shared" ref="M171" si="455">IFERROR(
IF(AND(H170&gt;2,I170&lt;=25%),AVERAGE(P169:XX170),
IF(AND(H172&gt;2,I172&lt;=25%),AVERAGE(P171:XX172),
IF(AND(H174&gt;2,I174&lt;=25%),AVERAGE(P173:XX174),
IF(AND(H176&gt;2,I176&lt;=25%),AVERAGE(P175:XX176),
IF(AND(H178&gt;2,I178&lt;=25%),AVERAGE(P177:XX178),
IF(AND(H180&gt;2,I180&lt;=25%),AVERAGE(P179:XX180),
IF(I168&lt;=25%,AVERAGE(P167:XX168),""))))))),"")</f>
        <v/>
      </c>
      <c r="N171" s="74"/>
      <c r="O171" s="27" t="str">
        <f t="shared" ref="O171" si="456">"2 POND"</f>
        <v>2 POND</v>
      </c>
      <c r="P171" s="110" t="str">
        <f>IF(IFERROR(VLOOKUP(P164,'Tabela de Apoio'!$D:$E,2,FALSE),1)=1,"",P172)</f>
        <v/>
      </c>
      <c r="Q171" s="110" t="str">
        <f>IF(IFERROR(VLOOKUP(Q164,'Tabela de Apoio'!$D:$E,2,FALSE),1)=1,"",Q172)</f>
        <v/>
      </c>
      <c r="R171" s="110" t="str">
        <f>IF(IFERROR(VLOOKUP(R164,'Tabela de Apoio'!$D:$E,2,FALSE),1)=1,"",R172)</f>
        <v/>
      </c>
      <c r="S171" s="110" t="str">
        <f>IF(IFERROR(VLOOKUP(S164,'Tabela de Apoio'!$D:$E,2,FALSE),1)=1,"",S172)</f>
        <v/>
      </c>
      <c r="T171" s="110" t="str">
        <f>IF(IFERROR(VLOOKUP(T164,'Tabela de Apoio'!$D:$E,2,FALSE),1)=1,"",T172)</f>
        <v/>
      </c>
      <c r="U171" s="110" t="str">
        <f>IF(IFERROR(VLOOKUP(U164,'Tabela de Apoio'!$D:$E,2,FALSE),1)=1,"",U172)</f>
        <v/>
      </c>
      <c r="V171" s="110" t="str">
        <f>IF(IFERROR(VLOOKUP(V164,'Tabela de Apoio'!$D:$E,2,FALSE),1)=1,"",V172)</f>
        <v/>
      </c>
      <c r="W171" s="110" t="str">
        <f>IF(IFERROR(VLOOKUP(W164,'Tabela de Apoio'!$D:$E,2,FALSE),1)=1,"",W172)</f>
        <v/>
      </c>
      <c r="X171" s="110" t="str">
        <f>IF(IFERROR(VLOOKUP(X164,'Tabela de Apoio'!$D:$E,2,FALSE),1)=1,"",X172)</f>
        <v/>
      </c>
      <c r="Y171" s="110" t="str">
        <f>IF(IFERROR(VLOOKUP(Y164,'Tabela de Apoio'!$D:$E,2,FALSE),1)=1,"",Y172)</f>
        <v/>
      </c>
      <c r="Z171" s="110" t="str">
        <f>IF(IFERROR(VLOOKUP(Z164,'Tabela de Apoio'!$D:$E,2,FALSE),1)=1,"",Z172)</f>
        <v/>
      </c>
      <c r="AA171" s="110" t="str">
        <f>IF(IFERROR(VLOOKUP(AA164,'Tabela de Apoio'!$D:$E,2,FALSE),1)=1,"",AA172)</f>
        <v/>
      </c>
      <c r="AB171" s="110" t="str">
        <f>IF(IFERROR(VLOOKUP(AB164,'Tabela de Apoio'!$D:$E,2,FALSE),1)=1,"",AB172)</f>
        <v/>
      </c>
      <c r="AC171" s="110" t="str">
        <f>IF(IFERROR(VLOOKUP(AC164,'Tabela de Apoio'!$D:$E,2,FALSE),1)=1,"",AC172)</f>
        <v/>
      </c>
      <c r="AD171" s="110" t="str">
        <f>IF(IFERROR(VLOOKUP(AD164,'Tabela de Apoio'!$D:$E,2,FALSE),1)=1,"",AD172)</f>
        <v/>
      </c>
      <c r="AE171" s="110" t="str">
        <f>IF(IFERROR(VLOOKUP(AE164,'Tabela de Apoio'!$D:$E,2,FALSE),1)=1,"",AE172)</f>
        <v/>
      </c>
      <c r="AF171" s="110" t="str">
        <f>IF(IFERROR(VLOOKUP(AF164,'Tabela de Apoio'!$D:$E,2,FALSE),1)=1,"",AF172)</f>
        <v/>
      </c>
      <c r="AG171" s="110" t="str">
        <f>IF(IFERROR(VLOOKUP(AG164,'Tabela de Apoio'!$D:$E,2,FALSE),1)=1,"",AG172)</f>
        <v/>
      </c>
      <c r="AH171" s="110" t="str">
        <f>IF(IFERROR(VLOOKUP(AH164,'Tabela de Apoio'!$D:$E,2,FALSE),1)=1,"",AH172)</f>
        <v/>
      </c>
      <c r="AI171" s="110" t="str">
        <f>IF(IFERROR(VLOOKUP(AI164,'Tabela de Apoio'!$D:$E,2,FALSE),1)=1,"",AI172)</f>
        <v/>
      </c>
    </row>
    <row r="172" spans="1:167" hidden="1" x14ac:dyDescent="0.25">
      <c r="B172" s="131" t="e">
        <f t="shared" si="445"/>
        <v>#VALUE!</v>
      </c>
      <c r="C172" s="131" t="e">
        <f t="shared" si="446"/>
        <v>#VALUE!</v>
      </c>
      <c r="D172" s="130">
        <f t="shared" si="446"/>
        <v>1</v>
      </c>
      <c r="E172" s="168"/>
      <c r="F172" s="96"/>
      <c r="G172" s="170"/>
      <c r="H172" s="137">
        <f t="shared" ref="H172" si="457">COUNT($P172:$XX172)</f>
        <v>0</v>
      </c>
      <c r="I172" s="135" t="e">
        <f t="shared" ref="I172" si="458">_xlfn.STDEV.P($P171:$XX172)/AVERAGE($P171:$XX172)</f>
        <v>#DIV/0!</v>
      </c>
      <c r="J172" s="7">
        <f t="shared" ref="J172" si="459">IF(AND(H172&gt;2,
OR(L162="MÉDIA SANEADA",L162="MEDIANA SANEADA",
AND(L162="PREÇO REFERÊNCIA",NOT(AND(P164="Orçamento",COUNTA(P162:XX162)=COUNTIF(P164:XX164,"Orçamento")))))),
ROW(),0)</f>
        <v>0</v>
      </c>
      <c r="K172" s="69"/>
      <c r="L172" s="29" t="s">
        <v>425</v>
      </c>
      <c r="M172" s="30" t="e">
        <f t="shared" ref="M172" si="460" xml:space="preserve">
IF(H170&gt;2,MEDIAN(P169:XX170),
IF(H172&gt;2,MEDIAN(P171:XX172),
IF(H174&gt;2,MEDIAN(P173:XX174),
IF(H176&gt;2,MEDIAN(P175:XX176),
IF(H178&gt;2,MEDIAN(P177:XX178),
IF(H180&gt;2,MEDIAN(P179:XX180),
MEDIAN(P167:XX168)))))))</f>
        <v>#NUM!</v>
      </c>
      <c r="N172" s="74"/>
      <c r="O172" s="27" t="str">
        <f t="shared" ref="O172" si="461">"2 RODADA"</f>
        <v>2 RODADA</v>
      </c>
      <c r="P172" s="110" t="str">
        <f t="shared" ref="P172:AI172" si="462">IF(P170="","",IF((_xlfn.STDEV.P($P169:$XX170)/AVERAGE($P169:$XX170))&lt;=25%,P170,IF(OR(P170&gt;(AVERAGE($P169:$XX170)+_xlfn.STDEV.P($P169:$XX170)),P170&lt;(AVERAGE($P169:$XX170)-_xlfn.STDEV.P($P169:$XX170))),"DESCARTADO",P170)))</f>
        <v/>
      </c>
      <c r="Q172" s="110" t="str">
        <f t="shared" si="462"/>
        <v/>
      </c>
      <c r="R172" s="110" t="str">
        <f t="shared" si="462"/>
        <v/>
      </c>
      <c r="S172" s="110" t="str">
        <f t="shared" si="462"/>
        <v/>
      </c>
      <c r="T172" s="110" t="str">
        <f t="shared" si="462"/>
        <v/>
      </c>
      <c r="U172" s="110" t="str">
        <f t="shared" si="462"/>
        <v/>
      </c>
      <c r="V172" s="110" t="str">
        <f t="shared" si="462"/>
        <v/>
      </c>
      <c r="W172" s="110" t="str">
        <f t="shared" si="462"/>
        <v/>
      </c>
      <c r="X172" s="110" t="str">
        <f t="shared" si="462"/>
        <v/>
      </c>
      <c r="Y172" s="110" t="str">
        <f t="shared" si="462"/>
        <v/>
      </c>
      <c r="Z172" s="110" t="str">
        <f t="shared" si="462"/>
        <v/>
      </c>
      <c r="AA172" s="110" t="str">
        <f t="shared" si="462"/>
        <v/>
      </c>
      <c r="AB172" s="110" t="str">
        <f t="shared" si="462"/>
        <v/>
      </c>
      <c r="AC172" s="110" t="str">
        <f t="shared" si="462"/>
        <v/>
      </c>
      <c r="AD172" s="110" t="str">
        <f t="shared" si="462"/>
        <v/>
      </c>
      <c r="AE172" s="110" t="str">
        <f t="shared" si="462"/>
        <v/>
      </c>
      <c r="AF172" s="110" t="str">
        <f t="shared" si="462"/>
        <v/>
      </c>
      <c r="AG172" s="110" t="str">
        <f t="shared" si="462"/>
        <v/>
      </c>
      <c r="AH172" s="110" t="str">
        <f t="shared" si="462"/>
        <v/>
      </c>
      <c r="AI172" s="110" t="str">
        <f t="shared" si="462"/>
        <v/>
      </c>
    </row>
    <row r="173" spans="1:167" hidden="1" x14ac:dyDescent="0.25">
      <c r="B173" s="131" t="e">
        <f t="shared" si="445"/>
        <v>#VALUE!</v>
      </c>
      <c r="C173" s="131" t="e">
        <f t="shared" si="446"/>
        <v>#VALUE!</v>
      </c>
      <c r="D173" s="130">
        <f t="shared" si="446"/>
        <v>1</v>
      </c>
      <c r="E173" s="168"/>
      <c r="F173" s="96"/>
      <c r="G173" s="170"/>
      <c r="H173"/>
      <c r="I173"/>
      <c r="J173"/>
      <c r="K173" s="69"/>
      <c r="L173" s="29" t="s">
        <v>422</v>
      </c>
      <c r="M173" s="30" t="e">
        <f t="shared" ref="M173" si="463">HARMEAN($P167:$XX168)</f>
        <v>#N/A</v>
      </c>
      <c r="N173" s="74"/>
      <c r="O173" s="27" t="str">
        <f t="shared" ref="O173" si="464">"3 POND"</f>
        <v>3 POND</v>
      </c>
      <c r="P173" s="110" t="str">
        <f>IF(IFERROR(VLOOKUP(P164,'Tabela de Apoio'!$D:$E,2,FALSE),1)=1,"",P174)</f>
        <v/>
      </c>
      <c r="Q173" s="110" t="str">
        <f>IF(IFERROR(VLOOKUP(Q164,'Tabela de Apoio'!$D:$E,2,FALSE),1)=1,"",Q174)</f>
        <v/>
      </c>
      <c r="R173" s="110" t="str">
        <f>IF(IFERROR(VLOOKUP(R164,'Tabela de Apoio'!$D:$E,2,FALSE),1)=1,"",R174)</f>
        <v/>
      </c>
      <c r="S173" s="110" t="str">
        <f>IF(IFERROR(VLOOKUP(S164,'Tabela de Apoio'!$D:$E,2,FALSE),1)=1,"",S174)</f>
        <v/>
      </c>
      <c r="T173" s="110" t="str">
        <f>IF(IFERROR(VLOOKUP(T164,'Tabela de Apoio'!$D:$E,2,FALSE),1)=1,"",T174)</f>
        <v/>
      </c>
      <c r="U173" s="110" t="str">
        <f>IF(IFERROR(VLOOKUP(U164,'Tabela de Apoio'!$D:$E,2,FALSE),1)=1,"",U174)</f>
        <v/>
      </c>
      <c r="V173" s="110" t="str">
        <f>IF(IFERROR(VLOOKUP(V164,'Tabela de Apoio'!$D:$E,2,FALSE),1)=1,"",V174)</f>
        <v/>
      </c>
      <c r="W173" s="110" t="str">
        <f>IF(IFERROR(VLOOKUP(W164,'Tabela de Apoio'!$D:$E,2,FALSE),1)=1,"",W174)</f>
        <v/>
      </c>
      <c r="X173" s="110" t="str">
        <f>IF(IFERROR(VLOOKUP(X164,'Tabela de Apoio'!$D:$E,2,FALSE),1)=1,"",X174)</f>
        <v/>
      </c>
      <c r="Y173" s="110" t="str">
        <f>IF(IFERROR(VLOOKUP(Y164,'Tabela de Apoio'!$D:$E,2,FALSE),1)=1,"",Y174)</f>
        <v/>
      </c>
      <c r="Z173" s="110" t="str">
        <f>IF(IFERROR(VLOOKUP(Z164,'Tabela de Apoio'!$D:$E,2,FALSE),1)=1,"",Z174)</f>
        <v/>
      </c>
      <c r="AA173" s="110" t="str">
        <f>IF(IFERROR(VLOOKUP(AA164,'Tabela de Apoio'!$D:$E,2,FALSE),1)=1,"",AA174)</f>
        <v/>
      </c>
      <c r="AB173" s="110" t="str">
        <f>IF(IFERROR(VLOOKUP(AB164,'Tabela de Apoio'!$D:$E,2,FALSE),1)=1,"",AB174)</f>
        <v/>
      </c>
      <c r="AC173" s="110" t="str">
        <f>IF(IFERROR(VLOOKUP(AC164,'Tabela de Apoio'!$D:$E,2,FALSE),1)=1,"",AC174)</f>
        <v/>
      </c>
      <c r="AD173" s="110" t="str">
        <f>IF(IFERROR(VLOOKUP(AD164,'Tabela de Apoio'!$D:$E,2,FALSE),1)=1,"",AD174)</f>
        <v/>
      </c>
      <c r="AE173" s="110" t="str">
        <f>IF(IFERROR(VLOOKUP(AE164,'Tabela de Apoio'!$D:$E,2,FALSE),1)=1,"",AE174)</f>
        <v/>
      </c>
      <c r="AF173" s="110" t="str">
        <f>IF(IFERROR(VLOOKUP(AF164,'Tabela de Apoio'!$D:$E,2,FALSE),1)=1,"",AF174)</f>
        <v/>
      </c>
      <c r="AG173" s="110" t="str">
        <f>IF(IFERROR(VLOOKUP(AG164,'Tabela de Apoio'!$D:$E,2,FALSE),1)=1,"",AG174)</f>
        <v/>
      </c>
      <c r="AH173" s="110" t="str">
        <f>IF(IFERROR(VLOOKUP(AH164,'Tabela de Apoio'!$D:$E,2,FALSE),1)=1,"",AH174)</f>
        <v/>
      </c>
      <c r="AI173" s="110" t="str">
        <f>IF(IFERROR(VLOOKUP(AI164,'Tabela de Apoio'!$D:$E,2,FALSE),1)=1,"",AI174)</f>
        <v/>
      </c>
    </row>
    <row r="174" spans="1:167" hidden="1" x14ac:dyDescent="0.25">
      <c r="B174" s="131" t="e">
        <f t="shared" si="445"/>
        <v>#VALUE!</v>
      </c>
      <c r="C174" s="131" t="e">
        <f t="shared" si="446"/>
        <v>#VALUE!</v>
      </c>
      <c r="D174" s="130">
        <f t="shared" si="446"/>
        <v>1</v>
      </c>
      <c r="E174" s="168"/>
      <c r="F174" s="96"/>
      <c r="G174" s="170"/>
      <c r="H174" s="137">
        <f t="shared" ref="H174" si="465">COUNT($P174:$XX174)</f>
        <v>0</v>
      </c>
      <c r="I174" s="135" t="e">
        <f t="shared" ref="I174" si="466">_xlfn.STDEV.P($P173:$XX174)/AVERAGE($P173:$XX174)</f>
        <v>#DIV/0!</v>
      </c>
      <c r="J174" s="7">
        <f t="shared" ref="J174" si="467">IF(AND(H174&gt;2,
OR(L162="MÉDIA SANEADA",L162="MEDIANA SANEADA",
AND(L162="PREÇO REFERÊNCIA",NOT(AND(P164="Orçamento",COUNTA(P162:XX162)=COUNTIF(P164:XX164,"Orçamento")))))),
ROW(),0)</f>
        <v>0</v>
      </c>
      <c r="K174" s="69"/>
      <c r="L174" s="29" t="s">
        <v>53</v>
      </c>
      <c r="M174" s="30" t="str">
        <f t="shared" ref="M174" si="468">IFERROR(_xlfn.QUARTILE.EXC($P168:$XX168,1),"")</f>
        <v/>
      </c>
      <c r="N174" s="74"/>
      <c r="O174" s="27" t="str">
        <f t="shared" ref="O174" si="469">"3 RODADA"</f>
        <v>3 RODADA</v>
      </c>
      <c r="P174" s="110" t="str">
        <f t="shared" ref="P174:AI174" si="470">IF(P172="","",IF((_xlfn.STDEV.P($P171:$XX172)/AVERAGE($P171:$XX172))&lt;=25%,P172,IF(OR(P172&gt;(AVERAGE($P171:$XX172)+_xlfn.STDEV.P($P171:$XX172)),P172&lt;(AVERAGE($P171:$XX172)-_xlfn.STDEV.P($P171:$XX172))),"DESCARTADO",P172)))</f>
        <v/>
      </c>
      <c r="Q174" s="110" t="str">
        <f t="shared" si="470"/>
        <v/>
      </c>
      <c r="R174" s="110" t="str">
        <f t="shared" si="470"/>
        <v/>
      </c>
      <c r="S174" s="110" t="str">
        <f t="shared" si="470"/>
        <v/>
      </c>
      <c r="T174" s="110" t="str">
        <f t="shared" si="470"/>
        <v/>
      </c>
      <c r="U174" s="110" t="str">
        <f t="shared" si="470"/>
        <v/>
      </c>
      <c r="V174" s="110" t="str">
        <f t="shared" si="470"/>
        <v/>
      </c>
      <c r="W174" s="110" t="str">
        <f t="shared" si="470"/>
        <v/>
      </c>
      <c r="X174" s="110" t="str">
        <f t="shared" si="470"/>
        <v/>
      </c>
      <c r="Y174" s="110" t="str">
        <f t="shared" si="470"/>
        <v/>
      </c>
      <c r="Z174" s="110" t="str">
        <f t="shared" si="470"/>
        <v/>
      </c>
      <c r="AA174" s="110" t="str">
        <f t="shared" si="470"/>
        <v/>
      </c>
      <c r="AB174" s="110" t="str">
        <f t="shared" si="470"/>
        <v/>
      </c>
      <c r="AC174" s="110" t="str">
        <f t="shared" si="470"/>
        <v/>
      </c>
      <c r="AD174" s="110" t="str">
        <f t="shared" si="470"/>
        <v/>
      </c>
      <c r="AE174" s="110" t="str">
        <f t="shared" si="470"/>
        <v/>
      </c>
      <c r="AF174" s="110" t="str">
        <f t="shared" si="470"/>
        <v/>
      </c>
      <c r="AG174" s="110" t="str">
        <f t="shared" si="470"/>
        <v/>
      </c>
      <c r="AH174" s="110" t="str">
        <f t="shared" si="470"/>
        <v/>
      </c>
      <c r="AI174" s="110" t="str">
        <f t="shared" si="470"/>
        <v/>
      </c>
    </row>
    <row r="175" spans="1:167" hidden="1" x14ac:dyDescent="0.25">
      <c r="B175" s="131" t="e">
        <f t="shared" si="445"/>
        <v>#VALUE!</v>
      </c>
      <c r="C175" s="131" t="e">
        <f t="shared" si="446"/>
        <v>#VALUE!</v>
      </c>
      <c r="D175" s="130">
        <f t="shared" si="446"/>
        <v>1</v>
      </c>
      <c r="E175" s="168"/>
      <c r="F175" s="96"/>
      <c r="G175" s="170"/>
      <c r="H175"/>
      <c r="I175"/>
      <c r="J175"/>
      <c r="K175" s="69"/>
      <c r="L175" s="29" t="s">
        <v>51</v>
      </c>
      <c r="M175" s="30" t="str">
        <f t="shared" ref="M175" si="471">IFERROR(_xlfn.QUARTILE.EXC($P168:$XX168,3),"")</f>
        <v/>
      </c>
      <c r="N175" s="74"/>
      <c r="O175" s="27" t="str">
        <f t="shared" ref="O175" si="472">"4 POND"</f>
        <v>4 POND</v>
      </c>
      <c r="P175" s="110" t="str">
        <f>IF(IFERROR(VLOOKUP(P164,'Tabela de Apoio'!$D:$E,2,FALSE),1)=1,"",P176)</f>
        <v/>
      </c>
      <c r="Q175" s="110" t="str">
        <f>IF(IFERROR(VLOOKUP(Q164,'Tabela de Apoio'!$D:$E,2,FALSE),1)=1,"",Q176)</f>
        <v/>
      </c>
      <c r="R175" s="110" t="str">
        <f>IF(IFERROR(VLOOKUP(R164,'Tabela de Apoio'!$D:$E,2,FALSE),1)=1,"",R176)</f>
        <v/>
      </c>
      <c r="S175" s="110" t="str">
        <f>IF(IFERROR(VLOOKUP(S164,'Tabela de Apoio'!$D:$E,2,FALSE),1)=1,"",S176)</f>
        <v/>
      </c>
      <c r="T175" s="110" t="str">
        <f>IF(IFERROR(VLOOKUP(T164,'Tabela de Apoio'!$D:$E,2,FALSE),1)=1,"",T176)</f>
        <v/>
      </c>
      <c r="U175" s="110" t="str">
        <f>IF(IFERROR(VLOOKUP(U164,'Tabela de Apoio'!$D:$E,2,FALSE),1)=1,"",U176)</f>
        <v/>
      </c>
      <c r="V175" s="110" t="str">
        <f>IF(IFERROR(VLOOKUP(V164,'Tabela de Apoio'!$D:$E,2,FALSE),1)=1,"",V176)</f>
        <v/>
      </c>
      <c r="W175" s="110" t="str">
        <f>IF(IFERROR(VLOOKUP(W164,'Tabela de Apoio'!$D:$E,2,FALSE),1)=1,"",W176)</f>
        <v/>
      </c>
      <c r="X175" s="110" t="str">
        <f>IF(IFERROR(VLOOKUP(X164,'Tabela de Apoio'!$D:$E,2,FALSE),1)=1,"",X176)</f>
        <v/>
      </c>
      <c r="Y175" s="110" t="str">
        <f>IF(IFERROR(VLOOKUP(Y164,'Tabela de Apoio'!$D:$E,2,FALSE),1)=1,"",Y176)</f>
        <v/>
      </c>
      <c r="Z175" s="110" t="str">
        <f>IF(IFERROR(VLOOKUP(Z164,'Tabela de Apoio'!$D:$E,2,FALSE),1)=1,"",Z176)</f>
        <v/>
      </c>
      <c r="AA175" s="110" t="str">
        <f>IF(IFERROR(VLOOKUP(AA164,'Tabela de Apoio'!$D:$E,2,FALSE),1)=1,"",AA176)</f>
        <v/>
      </c>
      <c r="AB175" s="110" t="str">
        <f>IF(IFERROR(VLOOKUP(AB164,'Tabela de Apoio'!$D:$E,2,FALSE),1)=1,"",AB176)</f>
        <v/>
      </c>
      <c r="AC175" s="110" t="str">
        <f>IF(IFERROR(VLOOKUP(AC164,'Tabela de Apoio'!$D:$E,2,FALSE),1)=1,"",AC176)</f>
        <v/>
      </c>
      <c r="AD175" s="110" t="str">
        <f>IF(IFERROR(VLOOKUP(AD164,'Tabela de Apoio'!$D:$E,2,FALSE),1)=1,"",AD176)</f>
        <v/>
      </c>
      <c r="AE175" s="110" t="str">
        <f>IF(IFERROR(VLOOKUP(AE164,'Tabela de Apoio'!$D:$E,2,FALSE),1)=1,"",AE176)</f>
        <v/>
      </c>
      <c r="AF175" s="110" t="str">
        <f>IF(IFERROR(VLOOKUP(AF164,'Tabela de Apoio'!$D:$E,2,FALSE),1)=1,"",AF176)</f>
        <v/>
      </c>
      <c r="AG175" s="110" t="str">
        <f>IF(IFERROR(VLOOKUP(AG164,'Tabela de Apoio'!$D:$E,2,FALSE),1)=1,"",AG176)</f>
        <v/>
      </c>
      <c r="AH175" s="110" t="str">
        <f>IF(IFERROR(VLOOKUP(AH164,'Tabela de Apoio'!$D:$E,2,FALSE),1)=1,"",AH176)</f>
        <v/>
      </c>
      <c r="AI175" s="110" t="str">
        <f>IF(IFERROR(VLOOKUP(AI164,'Tabela de Apoio'!$D:$E,2,FALSE),1)=1,"",AI176)</f>
        <v/>
      </c>
    </row>
    <row r="176" spans="1:167" hidden="1" x14ac:dyDescent="0.25">
      <c r="B176" s="131" t="e">
        <f t="shared" si="445"/>
        <v>#VALUE!</v>
      </c>
      <c r="C176" s="131" t="e">
        <f t="shared" si="446"/>
        <v>#VALUE!</v>
      </c>
      <c r="D176" s="130">
        <f t="shared" si="446"/>
        <v>1</v>
      </c>
      <c r="E176" s="168"/>
      <c r="F176" s="96"/>
      <c r="G176" s="170"/>
      <c r="H176" s="137">
        <f t="shared" ref="H176" si="473">COUNT($P176:$XX176)</f>
        <v>0</v>
      </c>
      <c r="I176" s="135" t="e">
        <f t="shared" ref="I176" si="474">_xlfn.STDEV.P($P175:$XX176)/AVERAGE($P175:$XX176)</f>
        <v>#DIV/0!</v>
      </c>
      <c r="J176" s="7">
        <f t="shared" ref="J176" si="475">IF(AND(H176&gt;2,
OR(L162="MÉDIA SANEADA",L162="MEDIANA SANEADA",
AND(L162="PREÇO REFERÊNCIA",NOT(AND(P164="Orçamento",COUNTA(P162:XX162)=COUNTIF(P164:XX164,"Orçamento")))))),
ROW(),0)</f>
        <v>0</v>
      </c>
      <c r="K176" s="69"/>
      <c r="L176" s="29" t="s">
        <v>55</v>
      </c>
      <c r="M176" s="30">
        <f t="shared" ref="M176" si="476">MIN($P168:$XX168)</f>
        <v>0</v>
      </c>
      <c r="N176" s="74"/>
      <c r="O176" s="27" t="str">
        <f t="shared" ref="O176" si="477">"4 RODADA"</f>
        <v>4 RODADA</v>
      </c>
      <c r="P176" s="110" t="str">
        <f t="shared" ref="P176:AI176" si="478">IF(P174="","",IF((_xlfn.STDEV.P($P173:$XX174)/AVERAGE($P173:$XX174))&lt;=25%,P174,IF(OR(P174&gt;(AVERAGE($P173:$XX174)+_xlfn.STDEV.P($P173:$XX174)),P174&lt;(AVERAGE($P173:$XX174)-_xlfn.STDEV.P($P173:$XX174))),"DESCARTADO",P174)))</f>
        <v/>
      </c>
      <c r="Q176" s="110" t="str">
        <f t="shared" si="478"/>
        <v/>
      </c>
      <c r="R176" s="110" t="str">
        <f t="shared" si="478"/>
        <v/>
      </c>
      <c r="S176" s="110" t="str">
        <f t="shared" si="478"/>
        <v/>
      </c>
      <c r="T176" s="110" t="str">
        <f t="shared" si="478"/>
        <v/>
      </c>
      <c r="U176" s="110" t="str">
        <f t="shared" si="478"/>
        <v/>
      </c>
      <c r="V176" s="110" t="str">
        <f t="shared" si="478"/>
        <v/>
      </c>
      <c r="W176" s="110" t="str">
        <f t="shared" si="478"/>
        <v/>
      </c>
      <c r="X176" s="110" t="str">
        <f t="shared" si="478"/>
        <v/>
      </c>
      <c r="Y176" s="110" t="str">
        <f t="shared" si="478"/>
        <v/>
      </c>
      <c r="Z176" s="110" t="str">
        <f t="shared" si="478"/>
        <v/>
      </c>
      <c r="AA176" s="110" t="str">
        <f t="shared" si="478"/>
        <v/>
      </c>
      <c r="AB176" s="110" t="str">
        <f t="shared" si="478"/>
        <v/>
      </c>
      <c r="AC176" s="110" t="str">
        <f t="shared" si="478"/>
        <v/>
      </c>
      <c r="AD176" s="110" t="str">
        <f t="shared" si="478"/>
        <v/>
      </c>
      <c r="AE176" s="110" t="str">
        <f t="shared" si="478"/>
        <v/>
      </c>
      <c r="AF176" s="110" t="str">
        <f t="shared" si="478"/>
        <v/>
      </c>
      <c r="AG176" s="110" t="str">
        <f t="shared" si="478"/>
        <v/>
      </c>
      <c r="AH176" s="110" t="str">
        <f t="shared" si="478"/>
        <v/>
      </c>
      <c r="AI176" s="110" t="str">
        <f t="shared" si="478"/>
        <v/>
      </c>
    </row>
    <row r="177" spans="1:167" hidden="1" x14ac:dyDescent="0.25">
      <c r="B177" s="131" t="e">
        <f t="shared" si="445"/>
        <v>#VALUE!</v>
      </c>
      <c r="C177" s="131" t="e">
        <f t="shared" si="446"/>
        <v>#VALUE!</v>
      </c>
      <c r="D177" s="130">
        <f t="shared" si="446"/>
        <v>1</v>
      </c>
      <c r="E177" s="168"/>
      <c r="F177" s="96"/>
      <c r="G177" s="170"/>
      <c r="H177"/>
      <c r="I177"/>
      <c r="J177"/>
      <c r="K177" s="69"/>
      <c r="L177" s="29" t="s">
        <v>52</v>
      </c>
      <c r="M177" s="30">
        <f t="shared" ref="M177" si="479">MAX($P168:$XX168)</f>
        <v>0</v>
      </c>
      <c r="N177" s="74"/>
      <c r="O177" s="27" t="str">
        <f t="shared" ref="O177" si="480">"5 POND"</f>
        <v>5 POND</v>
      </c>
      <c r="P177" s="110" t="str">
        <f>IF(IFERROR(VLOOKUP(P164,'Tabela de Apoio'!$D:$E,2,FALSE),1)=1,"",P178)</f>
        <v/>
      </c>
      <c r="Q177" s="110" t="str">
        <f>IF(IFERROR(VLOOKUP(Q164,'Tabela de Apoio'!$D:$E,2,FALSE),1)=1,"",Q178)</f>
        <v/>
      </c>
      <c r="R177" s="110" t="str">
        <f>IF(IFERROR(VLOOKUP(R164,'Tabela de Apoio'!$D:$E,2,FALSE),1)=1,"",R178)</f>
        <v/>
      </c>
      <c r="S177" s="110" t="str">
        <f>IF(IFERROR(VLOOKUP(S164,'Tabela de Apoio'!$D:$E,2,FALSE),1)=1,"",S178)</f>
        <v/>
      </c>
      <c r="T177" s="110" t="str">
        <f>IF(IFERROR(VLOOKUP(T164,'Tabela de Apoio'!$D:$E,2,FALSE),1)=1,"",T178)</f>
        <v/>
      </c>
      <c r="U177" s="110" t="str">
        <f>IF(IFERROR(VLOOKUP(U164,'Tabela de Apoio'!$D:$E,2,FALSE),1)=1,"",U178)</f>
        <v/>
      </c>
      <c r="V177" s="110" t="str">
        <f>IF(IFERROR(VLOOKUP(V164,'Tabela de Apoio'!$D:$E,2,FALSE),1)=1,"",V178)</f>
        <v/>
      </c>
      <c r="W177" s="110" t="str">
        <f>IF(IFERROR(VLOOKUP(W164,'Tabela de Apoio'!$D:$E,2,FALSE),1)=1,"",W178)</f>
        <v/>
      </c>
      <c r="X177" s="110" t="str">
        <f>IF(IFERROR(VLOOKUP(X164,'Tabela de Apoio'!$D:$E,2,FALSE),1)=1,"",X178)</f>
        <v/>
      </c>
      <c r="Y177" s="110" t="str">
        <f>IF(IFERROR(VLOOKUP(Y164,'Tabela de Apoio'!$D:$E,2,FALSE),1)=1,"",Y178)</f>
        <v/>
      </c>
      <c r="Z177" s="110" t="str">
        <f>IF(IFERROR(VLOOKUP(Z164,'Tabela de Apoio'!$D:$E,2,FALSE),1)=1,"",Z178)</f>
        <v/>
      </c>
      <c r="AA177" s="110" t="str">
        <f>IF(IFERROR(VLOOKUP(AA164,'Tabela de Apoio'!$D:$E,2,FALSE),1)=1,"",AA178)</f>
        <v/>
      </c>
      <c r="AB177" s="110" t="str">
        <f>IF(IFERROR(VLOOKUP(AB164,'Tabela de Apoio'!$D:$E,2,FALSE),1)=1,"",AB178)</f>
        <v/>
      </c>
      <c r="AC177" s="110" t="str">
        <f>IF(IFERROR(VLOOKUP(AC164,'Tabela de Apoio'!$D:$E,2,FALSE),1)=1,"",AC178)</f>
        <v/>
      </c>
      <c r="AD177" s="110" t="str">
        <f>IF(IFERROR(VLOOKUP(AD164,'Tabela de Apoio'!$D:$E,2,FALSE),1)=1,"",AD178)</f>
        <v/>
      </c>
      <c r="AE177" s="110" t="str">
        <f>IF(IFERROR(VLOOKUP(AE164,'Tabela de Apoio'!$D:$E,2,FALSE),1)=1,"",AE178)</f>
        <v/>
      </c>
      <c r="AF177" s="110" t="str">
        <f>IF(IFERROR(VLOOKUP(AF164,'Tabela de Apoio'!$D:$E,2,FALSE),1)=1,"",AF178)</f>
        <v/>
      </c>
      <c r="AG177" s="110" t="str">
        <f>IF(IFERROR(VLOOKUP(AG164,'Tabela de Apoio'!$D:$E,2,FALSE),1)=1,"",AG178)</f>
        <v/>
      </c>
      <c r="AH177" s="110" t="str">
        <f>IF(IFERROR(VLOOKUP(AH164,'Tabela de Apoio'!$D:$E,2,FALSE),1)=1,"",AH178)</f>
        <v/>
      </c>
      <c r="AI177" s="110" t="str">
        <f>IF(IFERROR(VLOOKUP(AI164,'Tabela de Apoio'!$D:$E,2,FALSE),1)=1,"",AI178)</f>
        <v/>
      </c>
    </row>
    <row r="178" spans="1:167" hidden="1" x14ac:dyDescent="0.25">
      <c r="B178" s="131" t="e">
        <f t="shared" si="445"/>
        <v>#VALUE!</v>
      </c>
      <c r="C178" s="131" t="e">
        <f t="shared" si="446"/>
        <v>#VALUE!</v>
      </c>
      <c r="D178" s="130">
        <f t="shared" si="446"/>
        <v>1</v>
      </c>
      <c r="E178" s="168"/>
      <c r="F178" s="96"/>
      <c r="G178" s="170"/>
      <c r="H178" s="137">
        <f t="shared" ref="H178" si="481">COUNT($P178:$XX178)</f>
        <v>0</v>
      </c>
      <c r="I178" s="135" t="e">
        <f t="shared" ref="I178" si="482">_xlfn.STDEV.P($P177:$XX178)/AVERAGE($P177:$XX178)</f>
        <v>#DIV/0!</v>
      </c>
      <c r="J178" s="7">
        <f t="shared" ref="J178" si="483">IF(AND(H178&gt;2,
OR(L162="MÉDIA SANEADA",L162="MEDIANA SANEADA",
AND(L162="PREÇO REFERÊNCIA",NOT(AND(P164="Orçamento",COUNTA(P162:XX162)=COUNTIF(P164:XX164,"Orçamento")))))),
ROW(),0)</f>
        <v>0</v>
      </c>
      <c r="K178" s="69"/>
      <c r="N178" s="74"/>
      <c r="O178" s="27" t="str">
        <f t="shared" ref="O178" si="484">"5 RODADA"</f>
        <v>5 RODADA</v>
      </c>
      <c r="P178" s="110" t="str">
        <f t="shared" ref="P178:AI178" si="485">IF(P176="","",IF((_xlfn.STDEV.P($P175:$XX176)/AVERAGE($P175:$XX176))&lt;=25%,P176,IF(OR(P176&gt;(AVERAGE($P175:$XX176)+_xlfn.STDEV.P($P175:$XX176)),P176&lt;(AVERAGE($P175:$XX176)-_xlfn.STDEV.P($P175:$XX176))),"DESCARTADO",P176)))</f>
        <v/>
      </c>
      <c r="Q178" s="110" t="str">
        <f t="shared" si="485"/>
        <v/>
      </c>
      <c r="R178" s="110" t="str">
        <f t="shared" si="485"/>
        <v/>
      </c>
      <c r="S178" s="110" t="str">
        <f t="shared" si="485"/>
        <v/>
      </c>
      <c r="T178" s="110" t="str">
        <f t="shared" si="485"/>
        <v/>
      </c>
      <c r="U178" s="110" t="str">
        <f t="shared" si="485"/>
        <v/>
      </c>
      <c r="V178" s="110" t="str">
        <f t="shared" si="485"/>
        <v/>
      </c>
      <c r="W178" s="110" t="str">
        <f t="shared" si="485"/>
        <v/>
      </c>
      <c r="X178" s="110" t="str">
        <f t="shared" si="485"/>
        <v/>
      </c>
      <c r="Y178" s="110" t="str">
        <f t="shared" si="485"/>
        <v/>
      </c>
      <c r="Z178" s="110" t="str">
        <f t="shared" si="485"/>
        <v/>
      </c>
      <c r="AA178" s="110" t="str">
        <f t="shared" si="485"/>
        <v/>
      </c>
      <c r="AB178" s="110" t="str">
        <f t="shared" si="485"/>
        <v/>
      </c>
      <c r="AC178" s="110" t="str">
        <f t="shared" si="485"/>
        <v/>
      </c>
      <c r="AD178" s="110" t="str">
        <f t="shared" si="485"/>
        <v/>
      </c>
      <c r="AE178" s="110" t="str">
        <f t="shared" si="485"/>
        <v/>
      </c>
      <c r="AF178" s="110" t="str">
        <f t="shared" si="485"/>
        <v/>
      </c>
      <c r="AG178" s="110" t="str">
        <f t="shared" si="485"/>
        <v/>
      </c>
      <c r="AH178" s="110" t="str">
        <f t="shared" si="485"/>
        <v/>
      </c>
      <c r="AI178" s="110" t="str">
        <f t="shared" si="485"/>
        <v/>
      </c>
    </row>
    <row r="179" spans="1:167" hidden="1" x14ac:dyDescent="0.25">
      <c r="B179" s="131" t="e">
        <f t="shared" si="445"/>
        <v>#VALUE!</v>
      </c>
      <c r="C179" s="131" t="e">
        <f t="shared" si="446"/>
        <v>#VALUE!</v>
      </c>
      <c r="D179" s="130">
        <f t="shared" si="446"/>
        <v>1</v>
      </c>
      <c r="E179" s="168"/>
      <c r="F179" s="96"/>
      <c r="G179" s="170"/>
      <c r="H179"/>
      <c r="I179"/>
      <c r="J179"/>
      <c r="K179" s="69"/>
      <c r="L179" s="22"/>
      <c r="M179" s="22"/>
      <c r="N179" s="74"/>
      <c r="O179" s="27" t="str">
        <f t="shared" ref="O179" si="486">"6 POND"</f>
        <v>6 POND</v>
      </c>
      <c r="P179" s="110" t="str">
        <f>IF(IFERROR(VLOOKUP(P164,'Tabela de Apoio'!$D:$E,2,FALSE),1)=1,"",P180)</f>
        <v/>
      </c>
      <c r="Q179" s="110" t="str">
        <f>IF(IFERROR(VLOOKUP(Q164,'Tabela de Apoio'!$D:$E,2,FALSE),1)=1,"",Q180)</f>
        <v/>
      </c>
      <c r="R179" s="110" t="str">
        <f>IF(IFERROR(VLOOKUP(R164,'Tabela de Apoio'!$D:$E,2,FALSE),1)=1,"",R180)</f>
        <v/>
      </c>
      <c r="S179" s="110" t="str">
        <f>IF(IFERROR(VLOOKUP(S164,'Tabela de Apoio'!$D:$E,2,FALSE),1)=1,"",S180)</f>
        <v/>
      </c>
      <c r="T179" s="110" t="str">
        <f>IF(IFERROR(VLOOKUP(T164,'Tabela de Apoio'!$D:$E,2,FALSE),1)=1,"",T180)</f>
        <v/>
      </c>
      <c r="U179" s="110" t="str">
        <f>IF(IFERROR(VLOOKUP(U164,'Tabela de Apoio'!$D:$E,2,FALSE),1)=1,"",U180)</f>
        <v/>
      </c>
      <c r="V179" s="110" t="str">
        <f>IF(IFERROR(VLOOKUP(V164,'Tabela de Apoio'!$D:$E,2,FALSE),1)=1,"",V180)</f>
        <v/>
      </c>
      <c r="W179" s="110" t="str">
        <f>IF(IFERROR(VLOOKUP(W164,'Tabela de Apoio'!$D:$E,2,FALSE),1)=1,"",W180)</f>
        <v/>
      </c>
      <c r="X179" s="110" t="str">
        <f>IF(IFERROR(VLOOKUP(X164,'Tabela de Apoio'!$D:$E,2,FALSE),1)=1,"",X180)</f>
        <v/>
      </c>
      <c r="Y179" s="110" t="str">
        <f>IF(IFERROR(VLOOKUP(Y164,'Tabela de Apoio'!$D:$E,2,FALSE),1)=1,"",Y180)</f>
        <v/>
      </c>
      <c r="Z179" s="110" t="str">
        <f>IF(IFERROR(VLOOKUP(Z164,'Tabela de Apoio'!$D:$E,2,FALSE),1)=1,"",Z180)</f>
        <v/>
      </c>
      <c r="AA179" s="110" t="str">
        <f>IF(IFERROR(VLOOKUP(AA164,'Tabela de Apoio'!$D:$E,2,FALSE),1)=1,"",AA180)</f>
        <v/>
      </c>
      <c r="AB179" s="110" t="str">
        <f>IF(IFERROR(VLOOKUP(AB164,'Tabela de Apoio'!$D:$E,2,FALSE),1)=1,"",AB180)</f>
        <v/>
      </c>
      <c r="AC179" s="110" t="str">
        <f>IF(IFERROR(VLOOKUP(AC164,'Tabela de Apoio'!$D:$E,2,FALSE),1)=1,"",AC180)</f>
        <v/>
      </c>
      <c r="AD179" s="110" t="str">
        <f>IF(IFERROR(VLOOKUP(AD164,'Tabela de Apoio'!$D:$E,2,FALSE),1)=1,"",AD180)</f>
        <v/>
      </c>
      <c r="AE179" s="110" t="str">
        <f>IF(IFERROR(VLOOKUP(AE164,'Tabela de Apoio'!$D:$E,2,FALSE),1)=1,"",AE180)</f>
        <v/>
      </c>
      <c r="AF179" s="110" t="str">
        <f>IF(IFERROR(VLOOKUP(AF164,'Tabela de Apoio'!$D:$E,2,FALSE),1)=1,"",AF180)</f>
        <v/>
      </c>
      <c r="AG179" s="110" t="str">
        <f>IF(IFERROR(VLOOKUP(AG164,'Tabela de Apoio'!$D:$E,2,FALSE),1)=1,"",AG180)</f>
        <v/>
      </c>
      <c r="AH179" s="110" t="str">
        <f>IF(IFERROR(VLOOKUP(AH164,'Tabela de Apoio'!$D:$E,2,FALSE),1)=1,"",AH180)</f>
        <v/>
      </c>
      <c r="AI179" s="110" t="str">
        <f>IF(IFERROR(VLOOKUP(AI164,'Tabela de Apoio'!$D:$E,2,FALSE),1)=1,"",AI180)</f>
        <v/>
      </c>
    </row>
    <row r="180" spans="1:167" hidden="1" x14ac:dyDescent="0.25">
      <c r="B180" s="131" t="e">
        <f t="shared" si="445"/>
        <v>#VALUE!</v>
      </c>
      <c r="C180" s="131" t="e">
        <f t="shared" si="446"/>
        <v>#VALUE!</v>
      </c>
      <c r="D180" s="130">
        <f t="shared" si="446"/>
        <v>1</v>
      </c>
      <c r="E180" s="168"/>
      <c r="F180" s="96"/>
      <c r="G180" s="170"/>
      <c r="H180" s="137">
        <f t="shared" ref="H180" si="487">COUNT($P180:$XX180)</f>
        <v>0</v>
      </c>
      <c r="I180" s="135" t="e">
        <f t="shared" ref="I180" si="488">_xlfn.STDEV.P($P179:$XX180)/AVERAGE($P179:$XX180)</f>
        <v>#DIV/0!</v>
      </c>
      <c r="J180" s="7">
        <f t="shared" ref="J180" si="489">IF(AND(H180&gt;2,
OR(L162="MÉDIA SANEADA",L162="MEDIANA SANEADA",
AND(L162="PREÇO REFERÊNCIA",NOT(AND(P164="Orçamento",COUNTA(P162:XX162)=COUNTIF(P164:XX164,"Orçamento")))))),
ROW(),0)</f>
        <v>0</v>
      </c>
      <c r="N180" s="74"/>
      <c r="O180" s="27" t="str">
        <f t="shared" ref="O180" si="490">"6 RODADA"</f>
        <v>6 RODADA</v>
      </c>
      <c r="P180" s="110" t="str">
        <f t="shared" ref="P180:AI180" si="491">IFERROR(IF(P178="","",IF((_xlfn.STDEV.P($P177:$XX178)/AVERAGE($P177:$XX178))&lt;=25%,P178,IF(OR(P178&gt;(AVERAGE($P177:$XX178)+_xlfn.STDEV.P($P177:$XX178)),P178&lt;(AVERAGE($P177:$XX178)-_xlfn.STDEV.P($P177:$XX178))),"DESCARTADO",P178))),)</f>
        <v/>
      </c>
      <c r="Q180" s="110" t="str">
        <f t="shared" si="491"/>
        <v/>
      </c>
      <c r="R180" s="110" t="str">
        <f t="shared" si="491"/>
        <v/>
      </c>
      <c r="S180" s="110" t="str">
        <f t="shared" si="491"/>
        <v/>
      </c>
      <c r="T180" s="110" t="str">
        <f t="shared" si="491"/>
        <v/>
      </c>
      <c r="U180" s="110" t="str">
        <f t="shared" si="491"/>
        <v/>
      </c>
      <c r="V180" s="110" t="str">
        <f t="shared" si="491"/>
        <v/>
      </c>
      <c r="W180" s="110" t="str">
        <f t="shared" si="491"/>
        <v/>
      </c>
      <c r="X180" s="110" t="str">
        <f t="shared" si="491"/>
        <v/>
      </c>
      <c r="Y180" s="110" t="str">
        <f t="shared" si="491"/>
        <v/>
      </c>
      <c r="Z180" s="110" t="str">
        <f t="shared" si="491"/>
        <v/>
      </c>
      <c r="AA180" s="110" t="str">
        <f t="shared" si="491"/>
        <v/>
      </c>
      <c r="AB180" s="110" t="str">
        <f t="shared" si="491"/>
        <v/>
      </c>
      <c r="AC180" s="110" t="str">
        <f t="shared" si="491"/>
        <v/>
      </c>
      <c r="AD180" s="110" t="str">
        <f t="shared" si="491"/>
        <v/>
      </c>
      <c r="AE180" s="110" t="str">
        <f t="shared" si="491"/>
        <v/>
      </c>
      <c r="AF180" s="110" t="str">
        <f t="shared" si="491"/>
        <v/>
      </c>
      <c r="AG180" s="110" t="str">
        <f t="shared" si="491"/>
        <v/>
      </c>
      <c r="AH180" s="110" t="str">
        <f t="shared" si="491"/>
        <v/>
      </c>
      <c r="AI180" s="110" t="str">
        <f t="shared" si="491"/>
        <v/>
      </c>
    </row>
    <row r="181" spans="1:167" x14ac:dyDescent="0.25">
      <c r="B181" s="131" t="e">
        <f t="shared" si="445"/>
        <v>#VALUE!</v>
      </c>
      <c r="C181" s="131" t="e">
        <f t="shared" si="446"/>
        <v>#VALUE!</v>
      </c>
      <c r="D181" s="130">
        <f t="shared" si="446"/>
        <v>1</v>
      </c>
      <c r="E181" s="168"/>
      <c r="F181" s="139"/>
      <c r="G181" s="170"/>
      <c r="H181" s="173"/>
      <c r="I181" s="173"/>
      <c r="J181" s="174"/>
      <c r="K181" s="70"/>
      <c r="L181" s="1" t="s">
        <v>56</v>
      </c>
      <c r="M181" s="147" t="str">
        <f t="shared" ref="M181" si="492">IFERROR(ROUND(M162*M164,2),"")</f>
        <v/>
      </c>
      <c r="O181" s="27" t="s">
        <v>426</v>
      </c>
      <c r="P181" s="110" t="str">
        <f t="shared" ref="P181:AI202" si="493">INDEX(P168:P180,MATCH(MAX($J168:$J180),$J168:$J180,0))</f>
        <v/>
      </c>
      <c r="Q181" s="110" t="str">
        <f t="shared" si="493"/>
        <v/>
      </c>
      <c r="R181" s="110" t="str">
        <f t="shared" si="493"/>
        <v/>
      </c>
      <c r="S181" s="110" t="str">
        <f t="shared" si="493"/>
        <v/>
      </c>
      <c r="T181" s="110" t="str">
        <f t="shared" si="493"/>
        <v/>
      </c>
      <c r="U181" s="110" t="str">
        <f t="shared" si="493"/>
        <v/>
      </c>
      <c r="V181" s="110" t="str">
        <f t="shared" si="493"/>
        <v/>
      </c>
      <c r="W181" s="110" t="str">
        <f t="shared" si="493"/>
        <v/>
      </c>
      <c r="X181" s="110" t="str">
        <f t="shared" si="493"/>
        <v/>
      </c>
      <c r="Y181" s="110" t="str">
        <f t="shared" si="493"/>
        <v/>
      </c>
      <c r="Z181" s="110" t="str">
        <f t="shared" si="493"/>
        <v/>
      </c>
      <c r="AA181" s="110" t="str">
        <f t="shared" si="493"/>
        <v/>
      </c>
      <c r="AB181" s="110" t="str">
        <f t="shared" si="493"/>
        <v/>
      </c>
      <c r="AC181" s="110" t="str">
        <f t="shared" si="493"/>
        <v/>
      </c>
      <c r="AD181" s="110" t="str">
        <f t="shared" si="493"/>
        <v/>
      </c>
      <c r="AE181" s="110" t="str">
        <f t="shared" si="493"/>
        <v/>
      </c>
      <c r="AF181" s="110" t="str">
        <f t="shared" si="493"/>
        <v/>
      </c>
      <c r="AG181" s="110" t="str">
        <f t="shared" si="493"/>
        <v/>
      </c>
      <c r="AH181" s="110" t="str">
        <f t="shared" si="493"/>
        <v/>
      </c>
      <c r="AI181" s="110" t="str">
        <f t="shared" si="493"/>
        <v/>
      </c>
    </row>
    <row r="183" spans="1:167" s="120" customFormat="1" ht="15" customHeight="1" x14ac:dyDescent="0.25">
      <c r="A183" s="123"/>
      <c r="B183" s="130" t="e">
        <f t="shared" ref="B183" si="494">LARGE(IFERROR(IF(B181+1&gt;$H$8,"",B181+1),""),1)</f>
        <v>#VALUE!</v>
      </c>
      <c r="C183" s="130" t="e">
        <f>IF(_xlfn.ISFORMULA(E187),MAX(INDEX('BASE FORMAÇÃO'!A:A,B183+1),1),E187)</f>
        <v>#VALUE!</v>
      </c>
      <c r="D183" s="130">
        <f t="shared" ref="D183" si="495">IFERROR(IF(C183=C173,D173+1,1),1)</f>
        <v>1</v>
      </c>
      <c r="E183" s="41" t="s">
        <v>9</v>
      </c>
      <c r="F183" s="76"/>
      <c r="G183" s="41" t="s">
        <v>15</v>
      </c>
      <c r="H183" s="138" t="e">
        <f>INDEX('BASE FORMAÇÃO'!B:B,B183+1)</f>
        <v>#VALUE!</v>
      </c>
      <c r="I183" s="146" t="s">
        <v>16</v>
      </c>
      <c r="J183" s="6" t="e">
        <f>INDEX('BASE FORMAÇÃO'!K:K,B183+1)</f>
        <v>#VALUE!</v>
      </c>
      <c r="K183" s="68"/>
      <c r="L183" s="175" t="s">
        <v>54</v>
      </c>
      <c r="M183" s="177" t="str">
        <f t="shared" ref="M183" si="496">IF(OR(ISBLANK($O$8),ISBLANK($O$7),ISBLANK($H$8),ISBLANK($O$6),ISBLANK($O$5),ISBLANK($H$5)),"",IFERROR(IF(VLOOKUP(L183,L189:M198,2,FALSE)&lt;1,ROUND(VLOOKUP(L183,L189:M198,2,FALSE),4),ROUND(VLOOKUP(L183,L189:M198,2,FALSE),2)),""))</f>
        <v/>
      </c>
      <c r="N183" s="72"/>
      <c r="O183" s="27" t="s">
        <v>17</v>
      </c>
      <c r="P183" s="116"/>
      <c r="Q183" s="116"/>
      <c r="R183" s="116"/>
      <c r="S183" s="116"/>
      <c r="T183" s="116"/>
      <c r="U183" s="108"/>
      <c r="V183" s="108"/>
      <c r="W183" s="108"/>
      <c r="X183" s="108"/>
      <c r="Y183" s="108"/>
      <c r="Z183" s="108"/>
      <c r="AA183" s="108"/>
      <c r="AB183" s="108"/>
      <c r="AC183" s="108"/>
      <c r="AD183" s="108"/>
      <c r="AE183" s="108"/>
      <c r="AF183" s="108"/>
      <c r="AG183" s="108"/>
      <c r="AH183" s="108"/>
      <c r="AI183" s="108"/>
      <c r="AJ183" s="119"/>
      <c r="AK183" s="119"/>
      <c r="AL183" s="119"/>
      <c r="AM183" s="119"/>
      <c r="AN183" s="119"/>
      <c r="AO183" s="119"/>
      <c r="AP183" s="119"/>
      <c r="AQ183" s="119"/>
      <c r="AR183" s="119"/>
      <c r="AS183" s="119"/>
      <c r="AT183" s="119"/>
      <c r="AU183" s="119"/>
      <c r="AV183" s="119"/>
      <c r="AW183" s="119"/>
      <c r="AX183" s="119"/>
      <c r="AY183" s="119"/>
      <c r="AZ183" s="119"/>
      <c r="BA183" s="119"/>
      <c r="BB183" s="119"/>
      <c r="BC183" s="119"/>
      <c r="BD183" s="119"/>
      <c r="BE183" s="119"/>
      <c r="BF183" s="119"/>
      <c r="BG183" s="119"/>
      <c r="BH183" s="119"/>
      <c r="BI183" s="119"/>
      <c r="BJ183" s="119"/>
      <c r="BK183" s="119"/>
      <c r="BL183" s="119"/>
      <c r="BM183" s="119"/>
      <c r="BN183" s="119"/>
      <c r="BO183" s="119"/>
      <c r="BP183" s="119"/>
      <c r="BQ183" s="119"/>
      <c r="BR183" s="119"/>
      <c r="BS183" s="119"/>
      <c r="BT183" s="119"/>
      <c r="BU183" s="119"/>
      <c r="BV183" s="119"/>
      <c r="BW183" s="119"/>
      <c r="BX183" s="119"/>
      <c r="BY183" s="119"/>
      <c r="BZ183" s="119"/>
      <c r="CA183" s="119"/>
      <c r="CB183" s="119"/>
      <c r="CC183" s="119"/>
      <c r="CD183" s="119"/>
      <c r="CE183" s="119"/>
      <c r="CF183" s="119"/>
      <c r="CG183" s="119"/>
      <c r="CH183" s="119"/>
      <c r="CI183" s="119"/>
      <c r="CJ183" s="119"/>
      <c r="CK183" s="119"/>
      <c r="CL183" s="119"/>
      <c r="CM183" s="119"/>
      <c r="CN183" s="119"/>
      <c r="CO183" s="119"/>
      <c r="CP183" s="119"/>
      <c r="CQ183" s="119"/>
      <c r="CR183" s="119"/>
      <c r="CS183" s="119"/>
      <c r="CT183" s="119"/>
      <c r="CU183" s="119"/>
      <c r="CV183" s="119"/>
      <c r="CW183" s="119"/>
      <c r="CX183" s="119"/>
      <c r="CY183" s="119"/>
      <c r="CZ183" s="119"/>
      <c r="DA183" s="119"/>
      <c r="DB183" s="119"/>
      <c r="DC183" s="119"/>
      <c r="DD183" s="119"/>
      <c r="DE183" s="119"/>
      <c r="DF183" s="119"/>
      <c r="DG183" s="119"/>
      <c r="DH183" s="119"/>
      <c r="DI183" s="119"/>
      <c r="DJ183" s="119"/>
      <c r="DK183" s="119"/>
      <c r="DL183" s="119"/>
      <c r="DM183" s="119"/>
      <c r="DN183" s="119"/>
      <c r="DO183" s="119"/>
      <c r="DP183" s="119"/>
      <c r="DQ183" s="119"/>
      <c r="DR183" s="119"/>
      <c r="DS183" s="119"/>
      <c r="DT183" s="119"/>
      <c r="DU183" s="119"/>
      <c r="DV183" s="119"/>
      <c r="DW183" s="119"/>
      <c r="DX183" s="119"/>
      <c r="DY183" s="119"/>
      <c r="DZ183" s="119"/>
      <c r="EA183" s="119"/>
      <c r="EB183" s="119"/>
      <c r="EC183" s="119"/>
      <c r="ED183" s="119"/>
      <c r="EE183" s="119"/>
      <c r="EF183" s="119"/>
      <c r="EG183" s="119"/>
      <c r="EH183" s="119"/>
      <c r="EI183" s="119"/>
      <c r="EJ183" s="119"/>
      <c r="EK183" s="119"/>
      <c r="EL183" s="119"/>
      <c r="EM183" s="119"/>
      <c r="EN183" s="119"/>
      <c r="EO183" s="119"/>
      <c r="EP183" s="119"/>
      <c r="EQ183" s="119"/>
      <c r="ER183" s="119"/>
      <c r="ES183" s="119"/>
      <c r="ET183" s="119"/>
      <c r="EU183" s="119"/>
      <c r="EV183" s="119"/>
      <c r="EW183" s="119"/>
      <c r="EX183" s="119"/>
      <c r="EY183" s="119"/>
      <c r="EZ183" s="119"/>
      <c r="FA183" s="119"/>
      <c r="FB183" s="119"/>
      <c r="FC183" s="119"/>
      <c r="FD183" s="119"/>
      <c r="FE183" s="119"/>
      <c r="FF183" s="119"/>
      <c r="FG183" s="119"/>
      <c r="FH183" s="119"/>
      <c r="FI183" s="119"/>
      <c r="FJ183" s="119"/>
      <c r="FK183" s="119"/>
    </row>
    <row r="184" spans="1:167" s="120" customFormat="1" ht="15" customHeight="1" x14ac:dyDescent="0.25">
      <c r="A184" s="69"/>
      <c r="B184" s="131" t="e">
        <f t="shared" ref="B184:D184" si="497">B183</f>
        <v>#VALUE!</v>
      </c>
      <c r="C184" s="131" t="e">
        <f t="shared" si="497"/>
        <v>#VALUE!</v>
      </c>
      <c r="D184" s="130">
        <f t="shared" si="497"/>
        <v>1</v>
      </c>
      <c r="E184" s="179">
        <f t="shared" ref="E184" si="498">D183</f>
        <v>1</v>
      </c>
      <c r="F184" s="95"/>
      <c r="G184" s="181" t="s">
        <v>1</v>
      </c>
      <c r="H184" s="184" t="e">
        <f>INDEX('BASE FORMAÇÃO'!C:C,B183+1)</f>
        <v>#VALUE!</v>
      </c>
      <c r="I184" s="184"/>
      <c r="J184" s="185"/>
      <c r="K184" s="69"/>
      <c r="L184" s="176"/>
      <c r="M184" s="178"/>
      <c r="N184" s="73"/>
      <c r="O184" s="27" t="s">
        <v>13</v>
      </c>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6"/>
      <c r="AK184" s="126"/>
      <c r="AL184" s="126"/>
      <c r="AM184" s="126"/>
      <c r="AN184" s="126"/>
      <c r="AO184" s="126"/>
      <c r="AP184" s="126"/>
      <c r="AQ184" s="126"/>
      <c r="AR184" s="126"/>
      <c r="AS184" s="126"/>
      <c r="AT184" s="126"/>
      <c r="AU184" s="126"/>
      <c r="AV184" s="126"/>
      <c r="AW184" s="126"/>
      <c r="AX184" s="126"/>
      <c r="AY184" s="126"/>
      <c r="AZ184" s="126"/>
      <c r="BA184" s="126"/>
      <c r="BB184" s="119"/>
      <c r="BC184" s="119"/>
      <c r="BD184" s="119"/>
      <c r="BE184" s="119"/>
      <c r="BF184" s="119"/>
      <c r="BG184" s="119"/>
      <c r="BH184" s="119"/>
      <c r="BI184" s="119"/>
      <c r="BJ184" s="119"/>
      <c r="BK184" s="119"/>
      <c r="BL184" s="119"/>
      <c r="BM184" s="119"/>
      <c r="BN184" s="119"/>
      <c r="BO184" s="119"/>
      <c r="BP184" s="119"/>
      <c r="BQ184" s="119"/>
      <c r="BR184" s="119"/>
      <c r="BS184" s="119"/>
      <c r="BT184" s="119"/>
      <c r="BU184" s="119"/>
      <c r="BV184" s="119"/>
      <c r="BW184" s="119"/>
      <c r="BX184" s="119"/>
      <c r="BY184" s="119"/>
      <c r="BZ184" s="119"/>
      <c r="CA184" s="119"/>
      <c r="CB184" s="119"/>
      <c r="CC184" s="119"/>
      <c r="CD184" s="119"/>
      <c r="CE184" s="119"/>
      <c r="CF184" s="119"/>
      <c r="CG184" s="119"/>
      <c r="CH184" s="119"/>
      <c r="CI184" s="119"/>
      <c r="CJ184" s="119"/>
      <c r="CK184" s="119"/>
      <c r="CL184" s="119"/>
      <c r="CM184" s="119"/>
      <c r="CN184" s="119"/>
      <c r="CO184" s="119"/>
      <c r="CP184" s="119"/>
      <c r="CQ184" s="119"/>
      <c r="CR184" s="119"/>
      <c r="CS184" s="119"/>
      <c r="CT184" s="119"/>
      <c r="CU184" s="119"/>
      <c r="CV184" s="119"/>
      <c r="CW184" s="119"/>
      <c r="CX184" s="119"/>
      <c r="CY184" s="119"/>
      <c r="CZ184" s="119"/>
      <c r="DA184" s="119"/>
      <c r="DB184" s="119"/>
      <c r="DC184" s="119"/>
      <c r="DD184" s="119"/>
      <c r="DE184" s="119"/>
      <c r="DF184" s="119"/>
      <c r="DG184" s="119"/>
      <c r="DH184" s="119"/>
      <c r="DI184" s="119"/>
      <c r="DJ184" s="119"/>
      <c r="DK184" s="119"/>
      <c r="DL184" s="119"/>
      <c r="DM184" s="119"/>
      <c r="DN184" s="119"/>
      <c r="DO184" s="119"/>
      <c r="DP184" s="119"/>
      <c r="DQ184" s="119"/>
      <c r="DR184" s="119"/>
      <c r="DS184" s="119"/>
      <c r="DT184" s="119"/>
      <c r="DU184" s="119"/>
      <c r="DV184" s="119"/>
      <c r="DW184" s="119"/>
      <c r="DX184" s="119"/>
      <c r="DY184" s="119"/>
      <c r="DZ184" s="119"/>
      <c r="EA184" s="119"/>
      <c r="EB184" s="119"/>
      <c r="EC184" s="119"/>
      <c r="ED184" s="119"/>
      <c r="EE184" s="119"/>
      <c r="EF184" s="119"/>
      <c r="EG184" s="119"/>
      <c r="EH184" s="119"/>
      <c r="EI184" s="119"/>
      <c r="EJ184" s="119"/>
      <c r="EK184" s="119"/>
      <c r="EL184" s="119"/>
      <c r="EM184" s="119"/>
      <c r="EN184" s="119"/>
      <c r="EO184" s="119"/>
      <c r="EP184" s="119"/>
      <c r="EQ184" s="119"/>
      <c r="ER184" s="119"/>
      <c r="ES184" s="119"/>
      <c r="ET184" s="119"/>
      <c r="EU184" s="119"/>
      <c r="EV184" s="119"/>
      <c r="EW184" s="119"/>
      <c r="EX184" s="119"/>
      <c r="EY184" s="119"/>
      <c r="EZ184" s="119"/>
      <c r="FA184" s="119"/>
      <c r="FB184" s="119"/>
      <c r="FC184" s="119"/>
      <c r="FD184" s="119"/>
      <c r="FE184" s="119"/>
      <c r="FF184" s="119"/>
      <c r="FG184" s="119"/>
      <c r="FH184" s="119"/>
      <c r="FI184" s="119"/>
      <c r="FJ184" s="119"/>
      <c r="FK184" s="119"/>
    </row>
    <row r="185" spans="1:167" s="119" customFormat="1" x14ac:dyDescent="0.25">
      <c r="A185" s="77"/>
      <c r="B185" s="131" t="e">
        <f t="shared" ref="B185:D185" si="499">B184</f>
        <v>#VALUE!</v>
      </c>
      <c r="C185" s="131" t="e">
        <f t="shared" si="499"/>
        <v>#VALUE!</v>
      </c>
      <c r="D185" s="130">
        <f t="shared" si="499"/>
        <v>1</v>
      </c>
      <c r="E185" s="180"/>
      <c r="F185" s="96"/>
      <c r="G185" s="182"/>
      <c r="H185" s="186"/>
      <c r="I185" s="186"/>
      <c r="J185" s="187"/>
      <c r="K185" s="67"/>
      <c r="L185" s="133" t="s">
        <v>57</v>
      </c>
      <c r="M185" s="134" t="e">
        <f>INDEX('BASE FORMAÇÃO'!H:H,B187+1)</f>
        <v>#VALUE!</v>
      </c>
      <c r="N185" s="74"/>
      <c r="O185" s="27" t="s">
        <v>445</v>
      </c>
      <c r="P185" s="117"/>
      <c r="Q185" s="117"/>
      <c r="R185" s="117"/>
      <c r="S185" s="117"/>
      <c r="T185" s="117"/>
      <c r="U185" s="117"/>
      <c r="V185" s="117"/>
      <c r="W185" s="117"/>
      <c r="X185" s="117"/>
      <c r="Y185" s="117"/>
      <c r="Z185" s="117"/>
      <c r="AA185" s="121"/>
      <c r="AB185" s="121"/>
      <c r="AC185" s="121"/>
      <c r="AD185" s="121"/>
      <c r="AE185" s="121"/>
      <c r="AF185" s="121"/>
      <c r="AG185" s="121"/>
      <c r="AH185" s="121"/>
      <c r="AI185" s="121"/>
    </row>
    <row r="186" spans="1:167" s="119" customFormat="1" x14ac:dyDescent="0.25">
      <c r="A186" s="77"/>
      <c r="B186" s="131" t="e">
        <f t="shared" ref="B186:C186" si="500">B185</f>
        <v>#VALUE!</v>
      </c>
      <c r="C186" s="131" t="e">
        <f t="shared" si="500"/>
        <v>#VALUE!</v>
      </c>
      <c r="D186" s="130">
        <f t="shared" si="446"/>
        <v>1</v>
      </c>
      <c r="E186" s="41" t="s">
        <v>344</v>
      </c>
      <c r="F186" s="96"/>
      <c r="G186" s="183"/>
      <c r="H186" s="188"/>
      <c r="I186" s="188"/>
      <c r="J186" s="189"/>
      <c r="K186" s="67"/>
      <c r="L186" s="1" t="s">
        <v>2</v>
      </c>
      <c r="M186" s="6" t="e">
        <f>INDEX('BASE FORMAÇÃO'!D:D,B187+1)</f>
        <v>#VALUE!</v>
      </c>
      <c r="N186" s="74"/>
      <c r="O186" s="27" t="s">
        <v>446</v>
      </c>
      <c r="P186" s="118"/>
      <c r="Q186" s="118"/>
      <c r="R186" s="118"/>
      <c r="S186" s="118"/>
      <c r="T186" s="118"/>
      <c r="U186" s="121"/>
      <c r="V186" s="121"/>
      <c r="W186" s="121"/>
      <c r="X186" s="121"/>
      <c r="Y186" s="121"/>
      <c r="Z186" s="121"/>
      <c r="AA186" s="121"/>
      <c r="AB186" s="121"/>
      <c r="AC186" s="121"/>
      <c r="AD186" s="121"/>
      <c r="AE186" s="121"/>
      <c r="AF186" s="121"/>
      <c r="AG186" s="121"/>
      <c r="AH186" s="121"/>
      <c r="AI186" s="121"/>
    </row>
    <row r="187" spans="1:167" x14ac:dyDescent="0.25">
      <c r="B187" s="131" t="e">
        <f t="shared" ref="B187:C187" si="501">B185</f>
        <v>#VALUE!</v>
      </c>
      <c r="C187" s="131" t="e">
        <f t="shared" si="501"/>
        <v>#VALUE!</v>
      </c>
      <c r="D187" s="130">
        <f t="shared" si="446"/>
        <v>1</v>
      </c>
      <c r="E187" s="167" t="e">
        <f t="shared" ref="E187" si="502">C183</f>
        <v>#VALUE!</v>
      </c>
      <c r="F187" s="96"/>
      <c r="G187" s="169" t="s">
        <v>334</v>
      </c>
      <c r="H187" s="171"/>
      <c r="I187" s="172"/>
      <c r="J187" s="172"/>
      <c r="K187" s="70"/>
      <c r="L187" s="28" t="s">
        <v>333</v>
      </c>
      <c r="M187" s="136" t="str">
        <f t="shared" ref="M187" si="503">IFERROR(INDEX(I189:I201,MATCH(MAX(J189:J201),J189:J201,0)),"")</f>
        <v/>
      </c>
      <c r="N187" s="74"/>
      <c r="O187" s="27" t="s">
        <v>18</v>
      </c>
      <c r="P187" s="109" t="str">
        <f>IF(P183="","",
IF(OR(P185="Orçamento",P184="",MAX('Tabela de Apoio'!$A:$A)&lt;=P184),
P183,
(INDEX('Tabela de Apoio'!$B:$B,MATCH('MAPA DE PREÇOS'!$O$8,'Tabela de Apoio'!$A:$A,1))/INDEX('Tabela de Apoio'!$B:$B,MATCH('MAPA DE PREÇOS'!P184,'Tabela de Apoio'!$A:$A,1)-1))*P183))</f>
        <v/>
      </c>
      <c r="Q187" s="109" t="str">
        <f>IF(Q183="","",
IF(OR(Q185="Orçamento",Q184="",MAX('Tabela de Apoio'!$A:$A)&lt;=Q184),
Q183,
(INDEX('Tabela de Apoio'!$B:$B,MATCH('MAPA DE PREÇOS'!$O$8,'Tabela de Apoio'!$A:$A,1))/INDEX('Tabela de Apoio'!$B:$B,MATCH('MAPA DE PREÇOS'!Q184,'Tabela de Apoio'!$A:$A,1)-1))*Q183))</f>
        <v/>
      </c>
      <c r="R187" s="109" t="str">
        <f>IF(R183="","",
IF(OR(R185="Orçamento",R184="",MAX('Tabela de Apoio'!$A:$A)&lt;=R184),
R183,
(INDEX('Tabela de Apoio'!$B:$B,MATCH('MAPA DE PREÇOS'!$O$8,'Tabela de Apoio'!$A:$A,1))/INDEX('Tabela de Apoio'!$B:$B,MATCH('MAPA DE PREÇOS'!R184,'Tabela de Apoio'!$A:$A,1)-1))*R183))</f>
        <v/>
      </c>
      <c r="S187" s="109" t="str">
        <f>IF(S183="","",
IF(OR(S185="Orçamento",S184="",MAX('Tabela de Apoio'!$A:$A)&lt;=S184),
S183,
(INDEX('Tabela de Apoio'!$B:$B,MATCH('MAPA DE PREÇOS'!$O$8,'Tabela de Apoio'!$A:$A,1))/INDEX('Tabela de Apoio'!$B:$B,MATCH('MAPA DE PREÇOS'!S184,'Tabela de Apoio'!$A:$A,1)-1))*S183))</f>
        <v/>
      </c>
      <c r="T187" s="109" t="str">
        <f>IF(T183="","",
IF(OR(T185="Orçamento",T184="",MAX('Tabela de Apoio'!$A:$A)&lt;=T184),
T183,
(INDEX('Tabela de Apoio'!$B:$B,MATCH('MAPA DE PREÇOS'!$O$8,'Tabela de Apoio'!$A:$A,1))/INDEX('Tabela de Apoio'!$B:$B,MATCH('MAPA DE PREÇOS'!T184,'Tabela de Apoio'!$A:$A,1)-1))*T183))</f>
        <v/>
      </c>
      <c r="U187" s="109" t="str">
        <f>IF(U183="","",
IF(OR(U185="Orçamento",U184="",MAX('Tabela de Apoio'!$A:$A)&lt;=U184),
U183,
(INDEX('Tabela de Apoio'!$B:$B,MATCH('MAPA DE PREÇOS'!$O$8,'Tabela de Apoio'!$A:$A,1))/INDEX('Tabela de Apoio'!$B:$B,MATCH('MAPA DE PREÇOS'!U184,'Tabela de Apoio'!$A:$A,1)-1))*U183))</f>
        <v/>
      </c>
      <c r="V187" s="109" t="str">
        <f>IF(V183="","",
IF(OR(V185="Orçamento",V184="",MAX('Tabela de Apoio'!$A:$A)&lt;=V184),
V183,
(INDEX('Tabela de Apoio'!$B:$B,MATCH('MAPA DE PREÇOS'!$O$8,'Tabela de Apoio'!$A:$A,1))/INDEX('Tabela de Apoio'!$B:$B,MATCH('MAPA DE PREÇOS'!V184,'Tabela de Apoio'!$A:$A,1)-1))*V183))</f>
        <v/>
      </c>
      <c r="W187" s="109" t="str">
        <f>IF(W183="","",
IF(OR(W185="Orçamento",W184="",MAX('Tabela de Apoio'!$A:$A)&lt;=W184),
W183,
(INDEX('Tabela de Apoio'!$B:$B,MATCH('MAPA DE PREÇOS'!$O$8,'Tabela de Apoio'!$A:$A,1))/INDEX('Tabela de Apoio'!$B:$B,MATCH('MAPA DE PREÇOS'!W184,'Tabela de Apoio'!$A:$A,1)-1))*W183))</f>
        <v/>
      </c>
      <c r="X187" s="109" t="str">
        <f>IF(X183="","",
IF(OR(X185="Orçamento",X184="",MAX('Tabela de Apoio'!$A:$A)&lt;=X184),
X183,
(INDEX('Tabela de Apoio'!$B:$B,MATCH('MAPA DE PREÇOS'!$O$8,'Tabela de Apoio'!$A:$A,1))/INDEX('Tabela de Apoio'!$B:$B,MATCH('MAPA DE PREÇOS'!X184,'Tabela de Apoio'!$A:$A,1)-1))*X183))</f>
        <v/>
      </c>
      <c r="Y187" s="109" t="str">
        <f>IF(Y183="","",
IF(OR(Y185="Orçamento",Y184="",MAX('Tabela de Apoio'!$A:$A)&lt;=Y184),
Y183,
(INDEX('Tabela de Apoio'!$B:$B,MATCH('MAPA DE PREÇOS'!$O$8,'Tabela de Apoio'!$A:$A,1))/INDEX('Tabela de Apoio'!$B:$B,MATCH('MAPA DE PREÇOS'!Y184,'Tabela de Apoio'!$A:$A,1)-1))*Y183))</f>
        <v/>
      </c>
      <c r="Z187" s="109" t="str">
        <f>IF(Z183="","",
IF(OR(Z185="Orçamento",Z184="",MAX('Tabela de Apoio'!$A:$A)&lt;=Z184),
Z183,
(INDEX('Tabela de Apoio'!$B:$B,MATCH('MAPA DE PREÇOS'!$O$8,'Tabela de Apoio'!$A:$A,1))/INDEX('Tabela de Apoio'!$B:$B,MATCH('MAPA DE PREÇOS'!Z184,'Tabela de Apoio'!$A:$A,1)-1))*Z183))</f>
        <v/>
      </c>
      <c r="AA187" s="109" t="str">
        <f>IF(AA183="","",
IF(OR(AA185="Orçamento",AA184="",MAX('Tabela de Apoio'!$A:$A)&lt;=AA184),
AA183,
(INDEX('Tabela de Apoio'!$B:$B,MATCH('MAPA DE PREÇOS'!$O$8,'Tabela de Apoio'!$A:$A,1))/INDEX('Tabela de Apoio'!$B:$B,MATCH('MAPA DE PREÇOS'!AA184,'Tabela de Apoio'!$A:$A,1)-1))*AA183))</f>
        <v/>
      </c>
      <c r="AB187" s="109" t="str">
        <f>IF(AB183="","",
IF(OR(AB185="Orçamento",AB184="",MAX('Tabela de Apoio'!$A:$A)&lt;=AB184),
AB183,
(INDEX('Tabela de Apoio'!$B:$B,MATCH('MAPA DE PREÇOS'!$O$8,'Tabela de Apoio'!$A:$A,1))/INDEX('Tabela de Apoio'!$B:$B,MATCH('MAPA DE PREÇOS'!AB184,'Tabela de Apoio'!$A:$A,1)-1))*AB183))</f>
        <v/>
      </c>
      <c r="AC187" s="109" t="str">
        <f>IF(AC183="","",
IF(OR(AC185="Orçamento",AC184="",MAX('Tabela de Apoio'!$A:$A)&lt;=AC184),
AC183,
(INDEX('Tabela de Apoio'!$B:$B,MATCH('MAPA DE PREÇOS'!$O$8,'Tabela de Apoio'!$A:$A,1))/INDEX('Tabela de Apoio'!$B:$B,MATCH('MAPA DE PREÇOS'!AC184,'Tabela de Apoio'!$A:$A,1)-1))*AC183))</f>
        <v/>
      </c>
      <c r="AD187" s="109" t="str">
        <f>IF(AD183="","",
IF(OR(AD185="Orçamento",AD184="",MAX('Tabela de Apoio'!$A:$A)&lt;=AD184),
AD183,
(INDEX('Tabela de Apoio'!$B:$B,MATCH('MAPA DE PREÇOS'!$O$8,'Tabela de Apoio'!$A:$A,1))/INDEX('Tabela de Apoio'!$B:$B,MATCH('MAPA DE PREÇOS'!AD184,'Tabela de Apoio'!$A:$A,1)-1))*AD183))</f>
        <v/>
      </c>
      <c r="AE187" s="109" t="str">
        <f>IF(AE183="","",
IF(OR(AE185="Orçamento",AE184="",MAX('Tabela de Apoio'!$A:$A)&lt;=AE184),
AE183,
(INDEX('Tabela de Apoio'!$B:$B,MATCH('MAPA DE PREÇOS'!$O$8,'Tabela de Apoio'!$A:$A,1))/INDEX('Tabela de Apoio'!$B:$B,MATCH('MAPA DE PREÇOS'!AE184,'Tabela de Apoio'!$A:$A,1)-1))*AE183))</f>
        <v/>
      </c>
      <c r="AF187" s="109" t="str">
        <f>IF(AF183="","",
IF(OR(AF185="Orçamento",AF184="",MAX('Tabela de Apoio'!$A:$A)&lt;=AF184),
AF183,
(INDEX('Tabela de Apoio'!$B:$B,MATCH('MAPA DE PREÇOS'!$O$8,'Tabela de Apoio'!$A:$A,1))/INDEX('Tabela de Apoio'!$B:$B,MATCH('MAPA DE PREÇOS'!AF184,'Tabela de Apoio'!$A:$A,1)-1))*AF183))</f>
        <v/>
      </c>
      <c r="AG187" s="109" t="str">
        <f>IF(AG183="","",
IF(OR(AG185="Orçamento",AG184="",MAX('Tabela de Apoio'!$A:$A)&lt;=AG184),
AG183,
(INDEX('Tabela de Apoio'!$B:$B,MATCH('MAPA DE PREÇOS'!$O$8,'Tabela de Apoio'!$A:$A,1))/INDEX('Tabela de Apoio'!$B:$B,MATCH('MAPA DE PREÇOS'!AG184,'Tabela de Apoio'!$A:$A,1)-1))*AG183))</f>
        <v/>
      </c>
      <c r="AH187" s="109" t="str">
        <f>IF(AH183="","",
IF(OR(AH185="Orçamento",AH184="",MAX('Tabela de Apoio'!$A:$A)&lt;=AH184),
AH183,
(INDEX('Tabela de Apoio'!$B:$B,MATCH('MAPA DE PREÇOS'!$O$8,'Tabela de Apoio'!$A:$A,1))/INDEX('Tabela de Apoio'!$B:$B,MATCH('MAPA DE PREÇOS'!AH184,'Tabela de Apoio'!$A:$A,1)-1))*AH183))</f>
        <v/>
      </c>
      <c r="AI187" s="109" t="str">
        <f>IF(AI183="","",
IF(OR(AI185="Orçamento",AI184="",MAX('Tabela de Apoio'!$A:$A)&lt;=AI184),
AI183,
(INDEX('Tabela de Apoio'!$B:$B,MATCH('MAPA DE PREÇOS'!$O$8,'Tabela de Apoio'!$A:$A,1))/INDEX('Tabela de Apoio'!$B:$B,MATCH('MAPA DE PREÇOS'!AI184,'Tabela de Apoio'!$A:$A,1)-1))*AI183))</f>
        <v/>
      </c>
    </row>
    <row r="188" spans="1:167" hidden="1" x14ac:dyDescent="0.25">
      <c r="B188" s="131" t="e">
        <f t="shared" ref="B188" si="504">B187</f>
        <v>#VALUE!</v>
      </c>
      <c r="C188" s="131" t="e">
        <f t="shared" ref="C188" si="505">C187</f>
        <v>#VALUE!</v>
      </c>
      <c r="D188" s="130">
        <f t="shared" si="446"/>
        <v>1</v>
      </c>
      <c r="E188" s="168"/>
      <c r="F188" s="96"/>
      <c r="G188" s="170"/>
      <c r="H188"/>
      <c r="I188"/>
      <c r="J188"/>
      <c r="N188" s="74"/>
      <c r="O188" s="27" t="s">
        <v>439</v>
      </c>
      <c r="P188" s="110" t="str">
        <f>IF(IFERROR(VLOOKUP(P185,'Tabela de Apoio'!$D:$E,2,FALSE),1)=1,"",P189)</f>
        <v/>
      </c>
      <c r="Q188" s="110" t="str">
        <f>IF(IFERROR(VLOOKUP(Q185,'Tabela de Apoio'!$D:$E,2,FALSE),1)=1,"",Q189)</f>
        <v/>
      </c>
      <c r="R188" s="110" t="str">
        <f>IF(IFERROR(VLOOKUP(R185,'Tabela de Apoio'!$D:$E,2,FALSE),1)=1,"",R189)</f>
        <v/>
      </c>
      <c r="S188" s="110" t="str">
        <f>IF(IFERROR(VLOOKUP(S185,'Tabela de Apoio'!$D:$E,2,FALSE),1)=1,"",S189)</f>
        <v/>
      </c>
      <c r="T188" s="110" t="str">
        <f>IF(IFERROR(VLOOKUP(T185,'Tabela de Apoio'!$D:$E,2,FALSE),1)=1,"",T189)</f>
        <v/>
      </c>
      <c r="U188" s="110" t="str">
        <f>IF(IFERROR(VLOOKUP(U185,'Tabela de Apoio'!$D:$E,2,FALSE),1)=1,"",U189)</f>
        <v/>
      </c>
      <c r="V188" s="110" t="str">
        <f>IF(IFERROR(VLOOKUP(V185,'Tabela de Apoio'!$D:$E,2,FALSE),1)=1,"",V189)</f>
        <v/>
      </c>
      <c r="W188" s="110" t="str">
        <f>IF(IFERROR(VLOOKUP(W185,'Tabela de Apoio'!$D:$E,2,FALSE),1)=1,"",W189)</f>
        <v/>
      </c>
      <c r="X188" s="110" t="str">
        <f>IF(IFERROR(VLOOKUP(X185,'Tabela de Apoio'!$D:$E,2,FALSE),1)=1,"",X189)</f>
        <v/>
      </c>
      <c r="Y188" s="110" t="str">
        <f>IF(IFERROR(VLOOKUP(Y185,'Tabela de Apoio'!$D:$E,2,FALSE),1)=1,"",Y189)</f>
        <v/>
      </c>
      <c r="Z188" s="110" t="str">
        <f>IF(IFERROR(VLOOKUP(Z185,'Tabela de Apoio'!$D:$E,2,FALSE),1)=1,"",Z189)</f>
        <v/>
      </c>
      <c r="AA188" s="110" t="str">
        <f>IF(IFERROR(VLOOKUP(AA185,'Tabela de Apoio'!$D:$E,2,FALSE),1)=1,"",AA189)</f>
        <v/>
      </c>
      <c r="AB188" s="110" t="str">
        <f>IF(IFERROR(VLOOKUP(AB185,'Tabela de Apoio'!$D:$E,2,FALSE),1)=1,"",AB189)</f>
        <v/>
      </c>
      <c r="AC188" s="110" t="str">
        <f>IF(IFERROR(VLOOKUP(AC185,'Tabela de Apoio'!$D:$E,2,FALSE),1)=1,"",AC189)</f>
        <v/>
      </c>
      <c r="AD188" s="110" t="str">
        <f>IF(IFERROR(VLOOKUP(AD185,'Tabela de Apoio'!$D:$E,2,FALSE),1)=1,"",AD189)</f>
        <v/>
      </c>
      <c r="AE188" s="110" t="str">
        <f>IF(IFERROR(VLOOKUP(AE185,'Tabela de Apoio'!$D:$E,2,FALSE),1)=1,"",AE189)</f>
        <v/>
      </c>
      <c r="AF188" s="110" t="str">
        <f>IF(IFERROR(VLOOKUP(AF185,'Tabela de Apoio'!$D:$E,2,FALSE),1)=1,"",AF189)</f>
        <v/>
      </c>
      <c r="AG188" s="110" t="str">
        <f>IF(IFERROR(VLOOKUP(AG185,'Tabela de Apoio'!$D:$E,2,FALSE),1)=1,"",AG189)</f>
        <v/>
      </c>
      <c r="AH188" s="110" t="str">
        <f>IF(IFERROR(VLOOKUP(AH185,'Tabela de Apoio'!$D:$E,2,FALSE),1)=1,"",AH189)</f>
        <v/>
      </c>
      <c r="AI188" s="110" t="str">
        <f>IF(IFERROR(VLOOKUP(AI185,'Tabela de Apoio'!$D:$E,2,FALSE),1)=1,"",AI189)</f>
        <v/>
      </c>
    </row>
    <row r="189" spans="1:167" hidden="1" x14ac:dyDescent="0.25">
      <c r="B189" s="131" t="e">
        <f t="shared" ref="B189:C189" si="506">B188</f>
        <v>#VALUE!</v>
      </c>
      <c r="C189" s="131" t="e">
        <f t="shared" si="506"/>
        <v>#VALUE!</v>
      </c>
      <c r="D189" s="130">
        <f t="shared" si="446"/>
        <v>1</v>
      </c>
      <c r="E189" s="168"/>
      <c r="F189" s="96"/>
      <c r="G189" s="170"/>
      <c r="H189" s="137">
        <f t="shared" ref="H189" si="507">COUNT($P189:$XX189)</f>
        <v>0</v>
      </c>
      <c r="I189" s="135" t="e">
        <f t="shared" ref="I189" si="508">_xlfn.STDEV.P($P188:$XX189)/AVERAGE($P188:$XX189)</f>
        <v>#DIV/0!</v>
      </c>
      <c r="J189" s="7">
        <f>ROW()</f>
        <v>189</v>
      </c>
      <c r="K189" s="70"/>
      <c r="L189" s="29" t="s">
        <v>54</v>
      </c>
      <c r="M189" s="30" t="str">
        <f t="shared" ref="M189" si="509">IFERROR(
IF(AND(P185="Orçamento",COUNTA(P183:AI183)=COUNTIF(P185:XX185,"Orçamento")),MIN(M194,M191),
IF(M192&lt;&gt;"",M192,
IF(M193&lt;&gt;"",M193,
M191
))),"")</f>
        <v/>
      </c>
      <c r="N189" s="74"/>
      <c r="O189" s="27" t="s">
        <v>440</v>
      </c>
      <c r="P189" s="109" t="str">
        <f t="shared" ref="P189:AI189" si="510">IFERROR(IF(P187="",
            "",
            IF(COUNT($P187:$XX187)&lt;=4,
               P187,
               IF(OR(P187&gt;(QUARTILE($P187:$XX187,3)+(QUARTILE($P187:$XX187,3)-QUARTILE($P187:$XX187,1))),
                     P187&lt;(QUARTILE($P187:$XX187,1)-(QUARTILE($P187:$XX187,3)-QUARTILE($P187:$XX187,1)))
                  ),
               "DESCARTADO",P187)
             )
  ),P187)</f>
        <v/>
      </c>
      <c r="Q189" s="109" t="str">
        <f t="shared" si="510"/>
        <v/>
      </c>
      <c r="R189" s="109" t="str">
        <f t="shared" si="510"/>
        <v/>
      </c>
      <c r="S189" s="109" t="str">
        <f t="shared" si="510"/>
        <v/>
      </c>
      <c r="T189" s="109" t="str">
        <f t="shared" si="510"/>
        <v/>
      </c>
      <c r="U189" s="109" t="str">
        <f t="shared" si="510"/>
        <v/>
      </c>
      <c r="V189" s="109" t="str">
        <f t="shared" si="510"/>
        <v/>
      </c>
      <c r="W189" s="109" t="str">
        <f t="shared" si="510"/>
        <v/>
      </c>
      <c r="X189" s="109" t="str">
        <f t="shared" si="510"/>
        <v/>
      </c>
      <c r="Y189" s="109" t="str">
        <f t="shared" si="510"/>
        <v/>
      </c>
      <c r="Z189" s="109" t="str">
        <f t="shared" si="510"/>
        <v/>
      </c>
      <c r="AA189" s="109" t="str">
        <f t="shared" si="510"/>
        <v/>
      </c>
      <c r="AB189" s="109" t="str">
        <f t="shared" si="510"/>
        <v/>
      </c>
      <c r="AC189" s="109" t="str">
        <f t="shared" si="510"/>
        <v/>
      </c>
      <c r="AD189" s="109" t="str">
        <f t="shared" si="510"/>
        <v/>
      </c>
      <c r="AE189" s="109" t="str">
        <f t="shared" si="510"/>
        <v/>
      </c>
      <c r="AF189" s="109" t="str">
        <f t="shared" si="510"/>
        <v/>
      </c>
      <c r="AG189" s="109" t="str">
        <f t="shared" si="510"/>
        <v/>
      </c>
      <c r="AH189" s="109" t="str">
        <f t="shared" si="510"/>
        <v/>
      </c>
      <c r="AI189" s="109" t="str">
        <f t="shared" si="510"/>
        <v/>
      </c>
    </row>
    <row r="190" spans="1:167" hidden="1" x14ac:dyDescent="0.25">
      <c r="B190" s="131" t="e">
        <f t="shared" ref="B190" si="511">B189</f>
        <v>#VALUE!</v>
      </c>
      <c r="C190" s="131" t="e">
        <f t="shared" ref="C190" si="512">C189</f>
        <v>#VALUE!</v>
      </c>
      <c r="D190" s="130">
        <f t="shared" si="446"/>
        <v>1</v>
      </c>
      <c r="E190" s="168"/>
      <c r="F190" s="96"/>
      <c r="G190" s="170"/>
      <c r="H190"/>
      <c r="I190"/>
      <c r="J190"/>
      <c r="K190" s="69"/>
      <c r="L190" s="29" t="s">
        <v>423</v>
      </c>
      <c r="M190" s="30" t="e">
        <f t="shared" ref="M190" si="513">AVERAGE($P189:$XX189)</f>
        <v>#DIV/0!</v>
      </c>
      <c r="N190" s="74"/>
      <c r="O190" s="27" t="str">
        <f t="shared" ref="O190" si="514">"1 POND"</f>
        <v>1 POND</v>
      </c>
      <c r="P190" s="110" t="str">
        <f>IF(IFERROR(VLOOKUP(P185,'Tabela de Apoio'!$D:$E,2,FALSE),1)=1,"",P191)</f>
        <v/>
      </c>
      <c r="Q190" s="110" t="str">
        <f>IF(IFERROR(VLOOKUP(Q185,'Tabela de Apoio'!$D:$E,2,FALSE),1)=1,"",Q191)</f>
        <v/>
      </c>
      <c r="R190" s="110" t="str">
        <f>IF(IFERROR(VLOOKUP(R185,'Tabela de Apoio'!$D:$E,2,FALSE),1)=1,"",R191)</f>
        <v/>
      </c>
      <c r="S190" s="110" t="str">
        <f>IF(IFERROR(VLOOKUP(S185,'Tabela de Apoio'!$D:$E,2,FALSE),1)=1,"",S191)</f>
        <v/>
      </c>
      <c r="T190" s="110" t="str">
        <f>IF(IFERROR(VLOOKUP(T185,'Tabela de Apoio'!$D:$E,2,FALSE),1)=1,"",T191)</f>
        <v/>
      </c>
      <c r="U190" s="110" t="str">
        <f>IF(IFERROR(VLOOKUP(U185,'Tabela de Apoio'!$D:$E,2,FALSE),1)=1,"",U191)</f>
        <v/>
      </c>
      <c r="V190" s="110" t="str">
        <f>IF(IFERROR(VLOOKUP(V185,'Tabela de Apoio'!$D:$E,2,FALSE),1)=1,"",V191)</f>
        <v/>
      </c>
      <c r="W190" s="110" t="str">
        <f>IF(IFERROR(VLOOKUP(W185,'Tabela de Apoio'!$D:$E,2,FALSE),1)=1,"",W191)</f>
        <v/>
      </c>
      <c r="X190" s="110" t="str">
        <f>IF(IFERROR(VLOOKUP(X185,'Tabela de Apoio'!$D:$E,2,FALSE),1)=1,"",X191)</f>
        <v/>
      </c>
      <c r="Y190" s="110" t="str">
        <f>IF(IFERROR(VLOOKUP(Y185,'Tabela de Apoio'!$D:$E,2,FALSE),1)=1,"",Y191)</f>
        <v/>
      </c>
      <c r="Z190" s="110" t="str">
        <f>IF(IFERROR(VLOOKUP(Z185,'Tabela de Apoio'!$D:$E,2,FALSE),1)=1,"",Z191)</f>
        <v/>
      </c>
      <c r="AA190" s="110" t="str">
        <f>IF(IFERROR(VLOOKUP(AA185,'Tabela de Apoio'!$D:$E,2,FALSE),1)=1,"",AA191)</f>
        <v/>
      </c>
      <c r="AB190" s="110" t="str">
        <f>IF(IFERROR(VLOOKUP(AB185,'Tabela de Apoio'!$D:$E,2,FALSE),1)=1,"",AB191)</f>
        <v/>
      </c>
      <c r="AC190" s="110" t="str">
        <f>IF(IFERROR(VLOOKUP(AC185,'Tabela de Apoio'!$D:$E,2,FALSE),1)=1,"",AC191)</f>
        <v/>
      </c>
      <c r="AD190" s="110" t="str">
        <f>IF(IFERROR(VLOOKUP(AD185,'Tabela de Apoio'!$D:$E,2,FALSE),1)=1,"",AD191)</f>
        <v/>
      </c>
      <c r="AE190" s="110" t="str">
        <f>IF(IFERROR(VLOOKUP(AE185,'Tabela de Apoio'!$D:$E,2,FALSE),1)=1,"",AE191)</f>
        <v/>
      </c>
      <c r="AF190" s="110" t="str">
        <f>IF(IFERROR(VLOOKUP(AF185,'Tabela de Apoio'!$D:$E,2,FALSE),1)=1,"",AF191)</f>
        <v/>
      </c>
      <c r="AG190" s="110" t="str">
        <f>IF(IFERROR(VLOOKUP(AG185,'Tabela de Apoio'!$D:$E,2,FALSE),1)=1,"",AG191)</f>
        <v/>
      </c>
      <c r="AH190" s="110" t="str">
        <f>IF(IFERROR(VLOOKUP(AH185,'Tabela de Apoio'!$D:$E,2,FALSE),1)=1,"",AH191)</f>
        <v/>
      </c>
      <c r="AI190" s="110" t="str">
        <f>IF(IFERROR(VLOOKUP(AI185,'Tabela de Apoio'!$D:$E,2,FALSE),1)=1,"",AI191)</f>
        <v/>
      </c>
    </row>
    <row r="191" spans="1:167" hidden="1" x14ac:dyDescent="0.25">
      <c r="B191" s="131" t="e">
        <f t="shared" si="445"/>
        <v>#VALUE!</v>
      </c>
      <c r="C191" s="131" t="e">
        <f t="shared" si="446"/>
        <v>#VALUE!</v>
      </c>
      <c r="D191" s="130">
        <f t="shared" si="446"/>
        <v>1</v>
      </c>
      <c r="E191" s="168"/>
      <c r="F191" s="96"/>
      <c r="G191" s="170"/>
      <c r="H191" s="137">
        <f t="shared" ref="H191" si="515">COUNT($P191:$XX191)</f>
        <v>0</v>
      </c>
      <c r="I191" s="135" t="e">
        <f t="shared" ref="I191" si="516">_xlfn.STDEV.P($P190:$XX191)/AVERAGE($P190:$XX191)</f>
        <v>#DIV/0!</v>
      </c>
      <c r="J191" s="7">
        <f t="shared" ref="J191" si="517">IF(AND(H191&gt;2,
OR(L183="MÉDIA SANEADA",L183="MEDIANA SANEADA",
AND(L183="PREÇO REFERÊNCIA",NOT(AND(P185="Orçamento",COUNTA(P183:XX183)=COUNTIF(P185:XX185,"Orçamento")))))),
ROW(),0)</f>
        <v>0</v>
      </c>
      <c r="K191" s="69"/>
      <c r="L191" s="29" t="s">
        <v>424</v>
      </c>
      <c r="M191" s="30" t="e">
        <f t="shared" ref="M191" si="518">MEDIAN($P189:$XX189)</f>
        <v>#NUM!</v>
      </c>
      <c r="N191" s="74"/>
      <c r="O191" s="27" t="str">
        <f t="shared" ref="O191" si="519">"1 RODADA"</f>
        <v>1 RODADA</v>
      </c>
      <c r="P191" s="110" t="str">
        <f t="shared" ref="P191:AI191" si="520">IF(P189="","",IF((_xlfn.STDEV.P($P188:$XX189)/AVERAGE($P188:$XX189))&lt;=25%,P189,IF(OR(P189&gt;(AVERAGE($P188:$XX189)+_xlfn.STDEV.P($P188:$XX189)),P189&lt;(AVERAGE($P188:$XX189)-_xlfn.STDEV.P($P188:$XX189))),"DESCARTADO",P189)))</f>
        <v/>
      </c>
      <c r="Q191" s="110" t="str">
        <f t="shared" si="520"/>
        <v/>
      </c>
      <c r="R191" s="110" t="str">
        <f t="shared" si="520"/>
        <v/>
      </c>
      <c r="S191" s="110" t="str">
        <f t="shared" si="520"/>
        <v/>
      </c>
      <c r="T191" s="110" t="str">
        <f t="shared" si="520"/>
        <v/>
      </c>
      <c r="U191" s="110" t="str">
        <f t="shared" si="520"/>
        <v/>
      </c>
      <c r="V191" s="110" t="str">
        <f t="shared" si="520"/>
        <v/>
      </c>
      <c r="W191" s="110" t="str">
        <f t="shared" si="520"/>
        <v/>
      </c>
      <c r="X191" s="110" t="str">
        <f t="shared" si="520"/>
        <v/>
      </c>
      <c r="Y191" s="110" t="str">
        <f t="shared" si="520"/>
        <v/>
      </c>
      <c r="Z191" s="110" t="str">
        <f t="shared" si="520"/>
        <v/>
      </c>
      <c r="AA191" s="110" t="str">
        <f t="shared" si="520"/>
        <v/>
      </c>
      <c r="AB191" s="110" t="str">
        <f t="shared" si="520"/>
        <v/>
      </c>
      <c r="AC191" s="110" t="str">
        <f t="shared" si="520"/>
        <v/>
      </c>
      <c r="AD191" s="110" t="str">
        <f t="shared" si="520"/>
        <v/>
      </c>
      <c r="AE191" s="110" t="str">
        <f t="shared" si="520"/>
        <v/>
      </c>
      <c r="AF191" s="110" t="str">
        <f t="shared" si="520"/>
        <v/>
      </c>
      <c r="AG191" s="110" t="str">
        <f t="shared" si="520"/>
        <v/>
      </c>
      <c r="AH191" s="110" t="str">
        <f t="shared" si="520"/>
        <v/>
      </c>
      <c r="AI191" s="110" t="str">
        <f t="shared" si="520"/>
        <v/>
      </c>
    </row>
    <row r="192" spans="1:167" hidden="1" x14ac:dyDescent="0.25">
      <c r="B192" s="131" t="e">
        <f t="shared" si="445"/>
        <v>#VALUE!</v>
      </c>
      <c r="C192" s="131" t="e">
        <f t="shared" si="446"/>
        <v>#VALUE!</v>
      </c>
      <c r="D192" s="130">
        <f t="shared" si="446"/>
        <v>1</v>
      </c>
      <c r="E192" s="168"/>
      <c r="F192" s="96"/>
      <c r="G192" s="170"/>
      <c r="H192"/>
      <c r="I192"/>
      <c r="J192"/>
      <c r="L192" s="29" t="s">
        <v>50</v>
      </c>
      <c r="M192" s="30" t="str">
        <f t="shared" ref="M192" si="521">IFERROR(
IF(AND(H191&gt;2,I191&lt;=25%),AVERAGE(P190:XX191),
IF(AND(H193&gt;2,I193&lt;=25%),AVERAGE(P192:XX193),
IF(AND(H195&gt;2,I195&lt;=25%),AVERAGE(P194:XX195),
IF(AND(H197&gt;2,I197&lt;=25%),AVERAGE(P196:XX197),
IF(AND(H199&gt;2,I199&lt;=25%),AVERAGE(P198:XX199),
IF(AND(H201&gt;2,I201&lt;=25%),AVERAGE(P200:XX201),
IF(I189&lt;=25%,AVERAGE(P188:XX189),""))))))),"")</f>
        <v/>
      </c>
      <c r="N192" s="74"/>
      <c r="O192" s="27" t="str">
        <f t="shared" ref="O192" si="522">"2 POND"</f>
        <v>2 POND</v>
      </c>
      <c r="P192" s="110" t="str">
        <f>IF(IFERROR(VLOOKUP(P185,'Tabela de Apoio'!$D:$E,2,FALSE),1)=1,"",P193)</f>
        <v/>
      </c>
      <c r="Q192" s="110" t="str">
        <f>IF(IFERROR(VLOOKUP(Q185,'Tabela de Apoio'!$D:$E,2,FALSE),1)=1,"",Q193)</f>
        <v/>
      </c>
      <c r="R192" s="110" t="str">
        <f>IF(IFERROR(VLOOKUP(R185,'Tabela de Apoio'!$D:$E,2,FALSE),1)=1,"",R193)</f>
        <v/>
      </c>
      <c r="S192" s="110" t="str">
        <f>IF(IFERROR(VLOOKUP(S185,'Tabela de Apoio'!$D:$E,2,FALSE),1)=1,"",S193)</f>
        <v/>
      </c>
      <c r="T192" s="110" t="str">
        <f>IF(IFERROR(VLOOKUP(T185,'Tabela de Apoio'!$D:$E,2,FALSE),1)=1,"",T193)</f>
        <v/>
      </c>
      <c r="U192" s="110" t="str">
        <f>IF(IFERROR(VLOOKUP(U185,'Tabela de Apoio'!$D:$E,2,FALSE),1)=1,"",U193)</f>
        <v/>
      </c>
      <c r="V192" s="110" t="str">
        <f>IF(IFERROR(VLOOKUP(V185,'Tabela de Apoio'!$D:$E,2,FALSE),1)=1,"",V193)</f>
        <v/>
      </c>
      <c r="W192" s="110" t="str">
        <f>IF(IFERROR(VLOOKUP(W185,'Tabela de Apoio'!$D:$E,2,FALSE),1)=1,"",W193)</f>
        <v/>
      </c>
      <c r="X192" s="110" t="str">
        <f>IF(IFERROR(VLOOKUP(X185,'Tabela de Apoio'!$D:$E,2,FALSE),1)=1,"",X193)</f>
        <v/>
      </c>
      <c r="Y192" s="110" t="str">
        <f>IF(IFERROR(VLOOKUP(Y185,'Tabela de Apoio'!$D:$E,2,FALSE),1)=1,"",Y193)</f>
        <v/>
      </c>
      <c r="Z192" s="110" t="str">
        <f>IF(IFERROR(VLOOKUP(Z185,'Tabela de Apoio'!$D:$E,2,FALSE),1)=1,"",Z193)</f>
        <v/>
      </c>
      <c r="AA192" s="110" t="str">
        <f>IF(IFERROR(VLOOKUP(AA185,'Tabela de Apoio'!$D:$E,2,FALSE),1)=1,"",AA193)</f>
        <v/>
      </c>
      <c r="AB192" s="110" t="str">
        <f>IF(IFERROR(VLOOKUP(AB185,'Tabela de Apoio'!$D:$E,2,FALSE),1)=1,"",AB193)</f>
        <v/>
      </c>
      <c r="AC192" s="110" t="str">
        <f>IF(IFERROR(VLOOKUP(AC185,'Tabela de Apoio'!$D:$E,2,FALSE),1)=1,"",AC193)</f>
        <v/>
      </c>
      <c r="AD192" s="110" t="str">
        <f>IF(IFERROR(VLOOKUP(AD185,'Tabela de Apoio'!$D:$E,2,FALSE),1)=1,"",AD193)</f>
        <v/>
      </c>
      <c r="AE192" s="110" t="str">
        <f>IF(IFERROR(VLOOKUP(AE185,'Tabela de Apoio'!$D:$E,2,FALSE),1)=1,"",AE193)</f>
        <v/>
      </c>
      <c r="AF192" s="110" t="str">
        <f>IF(IFERROR(VLOOKUP(AF185,'Tabela de Apoio'!$D:$E,2,FALSE),1)=1,"",AF193)</f>
        <v/>
      </c>
      <c r="AG192" s="110" t="str">
        <f>IF(IFERROR(VLOOKUP(AG185,'Tabela de Apoio'!$D:$E,2,FALSE),1)=1,"",AG193)</f>
        <v/>
      </c>
      <c r="AH192" s="110" t="str">
        <f>IF(IFERROR(VLOOKUP(AH185,'Tabela de Apoio'!$D:$E,2,FALSE),1)=1,"",AH193)</f>
        <v/>
      </c>
      <c r="AI192" s="110" t="str">
        <f>IF(IFERROR(VLOOKUP(AI185,'Tabela de Apoio'!$D:$E,2,FALSE),1)=1,"",AI193)</f>
        <v/>
      </c>
    </row>
    <row r="193" spans="1:167" hidden="1" x14ac:dyDescent="0.25">
      <c r="B193" s="131" t="e">
        <f t="shared" si="445"/>
        <v>#VALUE!</v>
      </c>
      <c r="C193" s="131" t="e">
        <f t="shared" si="446"/>
        <v>#VALUE!</v>
      </c>
      <c r="D193" s="130">
        <f t="shared" si="446"/>
        <v>1</v>
      </c>
      <c r="E193" s="168"/>
      <c r="F193" s="96"/>
      <c r="G193" s="170"/>
      <c r="H193" s="137">
        <f t="shared" ref="H193" si="523">COUNT($P193:$XX193)</f>
        <v>0</v>
      </c>
      <c r="I193" s="135" t="e">
        <f t="shared" ref="I193" si="524">_xlfn.STDEV.P($P192:$XX193)/AVERAGE($P192:$XX193)</f>
        <v>#DIV/0!</v>
      </c>
      <c r="J193" s="7">
        <f t="shared" ref="J193" si="525">IF(AND(H193&gt;2,
OR(L183="MÉDIA SANEADA",L183="MEDIANA SANEADA",
AND(L183="PREÇO REFERÊNCIA",NOT(AND(P185="Orçamento",COUNTA(P183:XX183)=COUNTIF(P185:XX185,"Orçamento")))))),
ROW(),0)</f>
        <v>0</v>
      </c>
      <c r="K193" s="69"/>
      <c r="L193" s="29" t="s">
        <v>425</v>
      </c>
      <c r="M193" s="30" t="e">
        <f t="shared" ref="M193" si="526" xml:space="preserve">
IF(H191&gt;2,MEDIAN(P190:XX191),
IF(H193&gt;2,MEDIAN(P192:XX193),
IF(H195&gt;2,MEDIAN(P194:XX195),
IF(H197&gt;2,MEDIAN(P196:XX197),
IF(H199&gt;2,MEDIAN(P198:XX199),
IF(H201&gt;2,MEDIAN(P200:XX201),
MEDIAN(P188:XX189)))))))</f>
        <v>#NUM!</v>
      </c>
      <c r="N193" s="74"/>
      <c r="O193" s="27" t="str">
        <f t="shared" ref="O193" si="527">"2 RODADA"</f>
        <v>2 RODADA</v>
      </c>
      <c r="P193" s="110" t="str">
        <f t="shared" ref="P193:AI193" si="528">IF(P191="","",IF((_xlfn.STDEV.P($P190:$XX191)/AVERAGE($P190:$XX191))&lt;=25%,P191,IF(OR(P191&gt;(AVERAGE($P190:$XX191)+_xlfn.STDEV.P($P190:$XX191)),P191&lt;(AVERAGE($P190:$XX191)-_xlfn.STDEV.P($P190:$XX191))),"DESCARTADO",P191)))</f>
        <v/>
      </c>
      <c r="Q193" s="110" t="str">
        <f t="shared" si="528"/>
        <v/>
      </c>
      <c r="R193" s="110" t="str">
        <f t="shared" si="528"/>
        <v/>
      </c>
      <c r="S193" s="110" t="str">
        <f t="shared" si="528"/>
        <v/>
      </c>
      <c r="T193" s="110" t="str">
        <f t="shared" si="528"/>
        <v/>
      </c>
      <c r="U193" s="110" t="str">
        <f t="shared" si="528"/>
        <v/>
      </c>
      <c r="V193" s="110" t="str">
        <f t="shared" si="528"/>
        <v/>
      </c>
      <c r="W193" s="110" t="str">
        <f t="shared" si="528"/>
        <v/>
      </c>
      <c r="X193" s="110" t="str">
        <f t="shared" si="528"/>
        <v/>
      </c>
      <c r="Y193" s="110" t="str">
        <f t="shared" si="528"/>
        <v/>
      </c>
      <c r="Z193" s="110" t="str">
        <f t="shared" si="528"/>
        <v/>
      </c>
      <c r="AA193" s="110" t="str">
        <f t="shared" si="528"/>
        <v/>
      </c>
      <c r="AB193" s="110" t="str">
        <f t="shared" si="528"/>
        <v/>
      </c>
      <c r="AC193" s="110" t="str">
        <f t="shared" si="528"/>
        <v/>
      </c>
      <c r="AD193" s="110" t="str">
        <f t="shared" si="528"/>
        <v/>
      </c>
      <c r="AE193" s="110" t="str">
        <f t="shared" si="528"/>
        <v/>
      </c>
      <c r="AF193" s="110" t="str">
        <f t="shared" si="528"/>
        <v/>
      </c>
      <c r="AG193" s="110" t="str">
        <f t="shared" si="528"/>
        <v/>
      </c>
      <c r="AH193" s="110" t="str">
        <f t="shared" si="528"/>
        <v/>
      </c>
      <c r="AI193" s="110" t="str">
        <f t="shared" si="528"/>
        <v/>
      </c>
    </row>
    <row r="194" spans="1:167" hidden="1" x14ac:dyDescent="0.25">
      <c r="B194" s="131" t="e">
        <f t="shared" si="445"/>
        <v>#VALUE!</v>
      </c>
      <c r="C194" s="131" t="e">
        <f t="shared" si="446"/>
        <v>#VALUE!</v>
      </c>
      <c r="D194" s="130">
        <f t="shared" si="446"/>
        <v>1</v>
      </c>
      <c r="E194" s="168"/>
      <c r="F194" s="96"/>
      <c r="G194" s="170"/>
      <c r="H194"/>
      <c r="I194"/>
      <c r="J194"/>
      <c r="K194" s="69"/>
      <c r="L194" s="29" t="s">
        <v>422</v>
      </c>
      <c r="M194" s="30" t="e">
        <f t="shared" ref="M194" si="529">HARMEAN($P188:$XX189)</f>
        <v>#N/A</v>
      </c>
      <c r="N194" s="74"/>
      <c r="O194" s="27" t="str">
        <f t="shared" ref="O194" si="530">"3 POND"</f>
        <v>3 POND</v>
      </c>
      <c r="P194" s="110" t="str">
        <f>IF(IFERROR(VLOOKUP(P185,'Tabela de Apoio'!$D:$E,2,FALSE),1)=1,"",P195)</f>
        <v/>
      </c>
      <c r="Q194" s="110" t="str">
        <f>IF(IFERROR(VLOOKUP(Q185,'Tabela de Apoio'!$D:$E,2,FALSE),1)=1,"",Q195)</f>
        <v/>
      </c>
      <c r="R194" s="110" t="str">
        <f>IF(IFERROR(VLOOKUP(R185,'Tabela de Apoio'!$D:$E,2,FALSE),1)=1,"",R195)</f>
        <v/>
      </c>
      <c r="S194" s="110" t="str">
        <f>IF(IFERROR(VLOOKUP(S185,'Tabela de Apoio'!$D:$E,2,FALSE),1)=1,"",S195)</f>
        <v/>
      </c>
      <c r="T194" s="110" t="str">
        <f>IF(IFERROR(VLOOKUP(T185,'Tabela de Apoio'!$D:$E,2,FALSE),1)=1,"",T195)</f>
        <v/>
      </c>
      <c r="U194" s="110" t="str">
        <f>IF(IFERROR(VLOOKUP(U185,'Tabela de Apoio'!$D:$E,2,FALSE),1)=1,"",U195)</f>
        <v/>
      </c>
      <c r="V194" s="110" t="str">
        <f>IF(IFERROR(VLOOKUP(V185,'Tabela de Apoio'!$D:$E,2,FALSE),1)=1,"",V195)</f>
        <v/>
      </c>
      <c r="W194" s="110" t="str">
        <f>IF(IFERROR(VLOOKUP(W185,'Tabela de Apoio'!$D:$E,2,FALSE),1)=1,"",W195)</f>
        <v/>
      </c>
      <c r="X194" s="110" t="str">
        <f>IF(IFERROR(VLOOKUP(X185,'Tabela de Apoio'!$D:$E,2,FALSE),1)=1,"",X195)</f>
        <v/>
      </c>
      <c r="Y194" s="110" t="str">
        <f>IF(IFERROR(VLOOKUP(Y185,'Tabela de Apoio'!$D:$E,2,FALSE),1)=1,"",Y195)</f>
        <v/>
      </c>
      <c r="Z194" s="110" t="str">
        <f>IF(IFERROR(VLOOKUP(Z185,'Tabela de Apoio'!$D:$E,2,FALSE),1)=1,"",Z195)</f>
        <v/>
      </c>
      <c r="AA194" s="110" t="str">
        <f>IF(IFERROR(VLOOKUP(AA185,'Tabela de Apoio'!$D:$E,2,FALSE),1)=1,"",AA195)</f>
        <v/>
      </c>
      <c r="AB194" s="110" t="str">
        <f>IF(IFERROR(VLOOKUP(AB185,'Tabela de Apoio'!$D:$E,2,FALSE),1)=1,"",AB195)</f>
        <v/>
      </c>
      <c r="AC194" s="110" t="str">
        <f>IF(IFERROR(VLOOKUP(AC185,'Tabela de Apoio'!$D:$E,2,FALSE),1)=1,"",AC195)</f>
        <v/>
      </c>
      <c r="AD194" s="110" t="str">
        <f>IF(IFERROR(VLOOKUP(AD185,'Tabela de Apoio'!$D:$E,2,FALSE),1)=1,"",AD195)</f>
        <v/>
      </c>
      <c r="AE194" s="110" t="str">
        <f>IF(IFERROR(VLOOKUP(AE185,'Tabela de Apoio'!$D:$E,2,FALSE),1)=1,"",AE195)</f>
        <v/>
      </c>
      <c r="AF194" s="110" t="str">
        <f>IF(IFERROR(VLOOKUP(AF185,'Tabela de Apoio'!$D:$E,2,FALSE),1)=1,"",AF195)</f>
        <v/>
      </c>
      <c r="AG194" s="110" t="str">
        <f>IF(IFERROR(VLOOKUP(AG185,'Tabela de Apoio'!$D:$E,2,FALSE),1)=1,"",AG195)</f>
        <v/>
      </c>
      <c r="AH194" s="110" t="str">
        <f>IF(IFERROR(VLOOKUP(AH185,'Tabela de Apoio'!$D:$E,2,FALSE),1)=1,"",AH195)</f>
        <v/>
      </c>
      <c r="AI194" s="110" t="str">
        <f>IF(IFERROR(VLOOKUP(AI185,'Tabela de Apoio'!$D:$E,2,FALSE),1)=1,"",AI195)</f>
        <v/>
      </c>
    </row>
    <row r="195" spans="1:167" hidden="1" x14ac:dyDescent="0.25">
      <c r="B195" s="131" t="e">
        <f t="shared" si="445"/>
        <v>#VALUE!</v>
      </c>
      <c r="C195" s="131" t="e">
        <f t="shared" si="446"/>
        <v>#VALUE!</v>
      </c>
      <c r="D195" s="130">
        <f t="shared" si="446"/>
        <v>1</v>
      </c>
      <c r="E195" s="168"/>
      <c r="F195" s="96"/>
      <c r="G195" s="170"/>
      <c r="H195" s="137">
        <f t="shared" ref="H195" si="531">COUNT($P195:$XX195)</f>
        <v>0</v>
      </c>
      <c r="I195" s="135" t="e">
        <f t="shared" ref="I195" si="532">_xlfn.STDEV.P($P194:$XX195)/AVERAGE($P194:$XX195)</f>
        <v>#DIV/0!</v>
      </c>
      <c r="J195" s="7">
        <f t="shared" ref="J195" si="533">IF(AND(H195&gt;2,
OR(L183="MÉDIA SANEADA",L183="MEDIANA SANEADA",
AND(L183="PREÇO REFERÊNCIA",NOT(AND(P185="Orçamento",COUNTA(P183:XX183)=COUNTIF(P185:XX185,"Orçamento")))))),
ROW(),0)</f>
        <v>0</v>
      </c>
      <c r="K195" s="69"/>
      <c r="L195" s="29" t="s">
        <v>53</v>
      </c>
      <c r="M195" s="30" t="str">
        <f t="shared" ref="M195" si="534">IFERROR(_xlfn.QUARTILE.EXC($P189:$XX189,1),"")</f>
        <v/>
      </c>
      <c r="N195" s="74"/>
      <c r="O195" s="27" t="str">
        <f t="shared" ref="O195" si="535">"3 RODADA"</f>
        <v>3 RODADA</v>
      </c>
      <c r="P195" s="110" t="str">
        <f t="shared" ref="P195:AI195" si="536">IF(P193="","",IF((_xlfn.STDEV.P($P192:$XX193)/AVERAGE($P192:$XX193))&lt;=25%,P193,IF(OR(P193&gt;(AVERAGE($P192:$XX193)+_xlfn.STDEV.P($P192:$XX193)),P193&lt;(AVERAGE($P192:$XX193)-_xlfn.STDEV.P($P192:$XX193))),"DESCARTADO",P193)))</f>
        <v/>
      </c>
      <c r="Q195" s="110" t="str">
        <f t="shared" si="536"/>
        <v/>
      </c>
      <c r="R195" s="110" t="str">
        <f t="shared" si="536"/>
        <v/>
      </c>
      <c r="S195" s="110" t="str">
        <f t="shared" si="536"/>
        <v/>
      </c>
      <c r="T195" s="110" t="str">
        <f t="shared" si="536"/>
        <v/>
      </c>
      <c r="U195" s="110" t="str">
        <f t="shared" si="536"/>
        <v/>
      </c>
      <c r="V195" s="110" t="str">
        <f t="shared" si="536"/>
        <v/>
      </c>
      <c r="W195" s="110" t="str">
        <f t="shared" si="536"/>
        <v/>
      </c>
      <c r="X195" s="110" t="str">
        <f t="shared" si="536"/>
        <v/>
      </c>
      <c r="Y195" s="110" t="str">
        <f t="shared" si="536"/>
        <v/>
      </c>
      <c r="Z195" s="110" t="str">
        <f t="shared" si="536"/>
        <v/>
      </c>
      <c r="AA195" s="110" t="str">
        <f t="shared" si="536"/>
        <v/>
      </c>
      <c r="AB195" s="110" t="str">
        <f t="shared" si="536"/>
        <v/>
      </c>
      <c r="AC195" s="110" t="str">
        <f t="shared" si="536"/>
        <v/>
      </c>
      <c r="AD195" s="110" t="str">
        <f t="shared" si="536"/>
        <v/>
      </c>
      <c r="AE195" s="110" t="str">
        <f t="shared" si="536"/>
        <v/>
      </c>
      <c r="AF195" s="110" t="str">
        <f t="shared" si="536"/>
        <v/>
      </c>
      <c r="AG195" s="110" t="str">
        <f t="shared" si="536"/>
        <v/>
      </c>
      <c r="AH195" s="110" t="str">
        <f t="shared" si="536"/>
        <v/>
      </c>
      <c r="AI195" s="110" t="str">
        <f t="shared" si="536"/>
        <v/>
      </c>
    </row>
    <row r="196" spans="1:167" hidden="1" x14ac:dyDescent="0.25">
      <c r="B196" s="131" t="e">
        <f t="shared" si="445"/>
        <v>#VALUE!</v>
      </c>
      <c r="C196" s="131" t="e">
        <f t="shared" si="446"/>
        <v>#VALUE!</v>
      </c>
      <c r="D196" s="130">
        <f t="shared" si="446"/>
        <v>1</v>
      </c>
      <c r="E196" s="168"/>
      <c r="F196" s="96"/>
      <c r="G196" s="170"/>
      <c r="H196"/>
      <c r="I196"/>
      <c r="J196"/>
      <c r="K196" s="69"/>
      <c r="L196" s="29" t="s">
        <v>51</v>
      </c>
      <c r="M196" s="30" t="str">
        <f t="shared" ref="M196" si="537">IFERROR(_xlfn.QUARTILE.EXC($P189:$XX189,3),"")</f>
        <v/>
      </c>
      <c r="N196" s="74"/>
      <c r="O196" s="27" t="str">
        <f t="shared" ref="O196" si="538">"4 POND"</f>
        <v>4 POND</v>
      </c>
      <c r="P196" s="110" t="str">
        <f>IF(IFERROR(VLOOKUP(P185,'Tabela de Apoio'!$D:$E,2,FALSE),1)=1,"",P197)</f>
        <v/>
      </c>
      <c r="Q196" s="110" t="str">
        <f>IF(IFERROR(VLOOKUP(Q185,'Tabela de Apoio'!$D:$E,2,FALSE),1)=1,"",Q197)</f>
        <v/>
      </c>
      <c r="R196" s="110" t="str">
        <f>IF(IFERROR(VLOOKUP(R185,'Tabela de Apoio'!$D:$E,2,FALSE),1)=1,"",R197)</f>
        <v/>
      </c>
      <c r="S196" s="110" t="str">
        <f>IF(IFERROR(VLOOKUP(S185,'Tabela de Apoio'!$D:$E,2,FALSE),1)=1,"",S197)</f>
        <v/>
      </c>
      <c r="T196" s="110" t="str">
        <f>IF(IFERROR(VLOOKUP(T185,'Tabela de Apoio'!$D:$E,2,FALSE),1)=1,"",T197)</f>
        <v/>
      </c>
      <c r="U196" s="110" t="str">
        <f>IF(IFERROR(VLOOKUP(U185,'Tabela de Apoio'!$D:$E,2,FALSE),1)=1,"",U197)</f>
        <v/>
      </c>
      <c r="V196" s="110" t="str">
        <f>IF(IFERROR(VLOOKUP(V185,'Tabela de Apoio'!$D:$E,2,FALSE),1)=1,"",V197)</f>
        <v/>
      </c>
      <c r="W196" s="110" t="str">
        <f>IF(IFERROR(VLOOKUP(W185,'Tabela de Apoio'!$D:$E,2,FALSE),1)=1,"",W197)</f>
        <v/>
      </c>
      <c r="X196" s="110" t="str">
        <f>IF(IFERROR(VLOOKUP(X185,'Tabela de Apoio'!$D:$E,2,FALSE),1)=1,"",X197)</f>
        <v/>
      </c>
      <c r="Y196" s="110" t="str">
        <f>IF(IFERROR(VLOOKUP(Y185,'Tabela de Apoio'!$D:$E,2,FALSE),1)=1,"",Y197)</f>
        <v/>
      </c>
      <c r="Z196" s="110" t="str">
        <f>IF(IFERROR(VLOOKUP(Z185,'Tabela de Apoio'!$D:$E,2,FALSE),1)=1,"",Z197)</f>
        <v/>
      </c>
      <c r="AA196" s="110" t="str">
        <f>IF(IFERROR(VLOOKUP(AA185,'Tabela de Apoio'!$D:$E,2,FALSE),1)=1,"",AA197)</f>
        <v/>
      </c>
      <c r="AB196" s="110" t="str">
        <f>IF(IFERROR(VLOOKUP(AB185,'Tabela de Apoio'!$D:$E,2,FALSE),1)=1,"",AB197)</f>
        <v/>
      </c>
      <c r="AC196" s="110" t="str">
        <f>IF(IFERROR(VLOOKUP(AC185,'Tabela de Apoio'!$D:$E,2,FALSE),1)=1,"",AC197)</f>
        <v/>
      </c>
      <c r="AD196" s="110" t="str">
        <f>IF(IFERROR(VLOOKUP(AD185,'Tabela de Apoio'!$D:$E,2,FALSE),1)=1,"",AD197)</f>
        <v/>
      </c>
      <c r="AE196" s="110" t="str">
        <f>IF(IFERROR(VLOOKUP(AE185,'Tabela de Apoio'!$D:$E,2,FALSE),1)=1,"",AE197)</f>
        <v/>
      </c>
      <c r="AF196" s="110" t="str">
        <f>IF(IFERROR(VLOOKUP(AF185,'Tabela de Apoio'!$D:$E,2,FALSE),1)=1,"",AF197)</f>
        <v/>
      </c>
      <c r="AG196" s="110" t="str">
        <f>IF(IFERROR(VLOOKUP(AG185,'Tabela de Apoio'!$D:$E,2,FALSE),1)=1,"",AG197)</f>
        <v/>
      </c>
      <c r="AH196" s="110" t="str">
        <f>IF(IFERROR(VLOOKUP(AH185,'Tabela de Apoio'!$D:$E,2,FALSE),1)=1,"",AH197)</f>
        <v/>
      </c>
      <c r="AI196" s="110" t="str">
        <f>IF(IFERROR(VLOOKUP(AI185,'Tabela de Apoio'!$D:$E,2,FALSE),1)=1,"",AI197)</f>
        <v/>
      </c>
    </row>
    <row r="197" spans="1:167" hidden="1" x14ac:dyDescent="0.25">
      <c r="B197" s="131" t="e">
        <f t="shared" si="445"/>
        <v>#VALUE!</v>
      </c>
      <c r="C197" s="131" t="e">
        <f t="shared" si="446"/>
        <v>#VALUE!</v>
      </c>
      <c r="D197" s="130">
        <f t="shared" si="446"/>
        <v>1</v>
      </c>
      <c r="E197" s="168"/>
      <c r="F197" s="96"/>
      <c r="G197" s="170"/>
      <c r="H197" s="137">
        <f t="shared" ref="H197" si="539">COUNT($P197:$XX197)</f>
        <v>0</v>
      </c>
      <c r="I197" s="135" t="e">
        <f t="shared" ref="I197" si="540">_xlfn.STDEV.P($P196:$XX197)/AVERAGE($P196:$XX197)</f>
        <v>#DIV/0!</v>
      </c>
      <c r="J197" s="7">
        <f t="shared" ref="J197" si="541">IF(AND(H197&gt;2,
OR(L183="MÉDIA SANEADA",L183="MEDIANA SANEADA",
AND(L183="PREÇO REFERÊNCIA",NOT(AND(P185="Orçamento",COUNTA(P183:XX183)=COUNTIF(P185:XX185,"Orçamento")))))),
ROW(),0)</f>
        <v>0</v>
      </c>
      <c r="K197" s="69"/>
      <c r="L197" s="29" t="s">
        <v>55</v>
      </c>
      <c r="M197" s="30">
        <f t="shared" ref="M197" si="542">MIN($P189:$XX189)</f>
        <v>0</v>
      </c>
      <c r="N197" s="74"/>
      <c r="O197" s="27" t="str">
        <f t="shared" ref="O197" si="543">"4 RODADA"</f>
        <v>4 RODADA</v>
      </c>
      <c r="P197" s="110" t="str">
        <f t="shared" ref="P197:AI197" si="544">IF(P195="","",IF((_xlfn.STDEV.P($P194:$XX195)/AVERAGE($P194:$XX195))&lt;=25%,P195,IF(OR(P195&gt;(AVERAGE($P194:$XX195)+_xlfn.STDEV.P($P194:$XX195)),P195&lt;(AVERAGE($P194:$XX195)-_xlfn.STDEV.P($P194:$XX195))),"DESCARTADO",P195)))</f>
        <v/>
      </c>
      <c r="Q197" s="110" t="str">
        <f t="shared" si="544"/>
        <v/>
      </c>
      <c r="R197" s="110" t="str">
        <f t="shared" si="544"/>
        <v/>
      </c>
      <c r="S197" s="110" t="str">
        <f t="shared" si="544"/>
        <v/>
      </c>
      <c r="T197" s="110" t="str">
        <f t="shared" si="544"/>
        <v/>
      </c>
      <c r="U197" s="110" t="str">
        <f t="shared" si="544"/>
        <v/>
      </c>
      <c r="V197" s="110" t="str">
        <f t="shared" si="544"/>
        <v/>
      </c>
      <c r="W197" s="110" t="str">
        <f t="shared" si="544"/>
        <v/>
      </c>
      <c r="X197" s="110" t="str">
        <f t="shared" si="544"/>
        <v/>
      </c>
      <c r="Y197" s="110" t="str">
        <f t="shared" si="544"/>
        <v/>
      </c>
      <c r="Z197" s="110" t="str">
        <f t="shared" si="544"/>
        <v/>
      </c>
      <c r="AA197" s="110" t="str">
        <f t="shared" si="544"/>
        <v/>
      </c>
      <c r="AB197" s="110" t="str">
        <f t="shared" si="544"/>
        <v/>
      </c>
      <c r="AC197" s="110" t="str">
        <f t="shared" si="544"/>
        <v/>
      </c>
      <c r="AD197" s="110" t="str">
        <f t="shared" si="544"/>
        <v/>
      </c>
      <c r="AE197" s="110" t="str">
        <f t="shared" si="544"/>
        <v/>
      </c>
      <c r="AF197" s="110" t="str">
        <f t="shared" si="544"/>
        <v/>
      </c>
      <c r="AG197" s="110" t="str">
        <f t="shared" si="544"/>
        <v/>
      </c>
      <c r="AH197" s="110" t="str">
        <f t="shared" si="544"/>
        <v/>
      </c>
      <c r="AI197" s="110" t="str">
        <f t="shared" si="544"/>
        <v/>
      </c>
    </row>
    <row r="198" spans="1:167" hidden="1" x14ac:dyDescent="0.25">
      <c r="B198" s="131" t="e">
        <f t="shared" si="445"/>
        <v>#VALUE!</v>
      </c>
      <c r="C198" s="131" t="e">
        <f t="shared" si="446"/>
        <v>#VALUE!</v>
      </c>
      <c r="D198" s="130">
        <f t="shared" si="446"/>
        <v>1</v>
      </c>
      <c r="E198" s="168"/>
      <c r="F198" s="96"/>
      <c r="G198" s="170"/>
      <c r="H198"/>
      <c r="I198"/>
      <c r="J198"/>
      <c r="K198" s="69"/>
      <c r="L198" s="29" t="s">
        <v>52</v>
      </c>
      <c r="M198" s="30">
        <f t="shared" ref="M198" si="545">MAX($P189:$XX189)</f>
        <v>0</v>
      </c>
      <c r="N198" s="74"/>
      <c r="O198" s="27" t="str">
        <f t="shared" ref="O198" si="546">"5 POND"</f>
        <v>5 POND</v>
      </c>
      <c r="P198" s="110" t="str">
        <f>IF(IFERROR(VLOOKUP(P185,'Tabela de Apoio'!$D:$E,2,FALSE),1)=1,"",P199)</f>
        <v/>
      </c>
      <c r="Q198" s="110" t="str">
        <f>IF(IFERROR(VLOOKUP(Q185,'Tabela de Apoio'!$D:$E,2,FALSE),1)=1,"",Q199)</f>
        <v/>
      </c>
      <c r="R198" s="110" t="str">
        <f>IF(IFERROR(VLOOKUP(R185,'Tabela de Apoio'!$D:$E,2,FALSE),1)=1,"",R199)</f>
        <v/>
      </c>
      <c r="S198" s="110" t="str">
        <f>IF(IFERROR(VLOOKUP(S185,'Tabela de Apoio'!$D:$E,2,FALSE),1)=1,"",S199)</f>
        <v/>
      </c>
      <c r="T198" s="110" t="str">
        <f>IF(IFERROR(VLOOKUP(T185,'Tabela de Apoio'!$D:$E,2,FALSE),1)=1,"",T199)</f>
        <v/>
      </c>
      <c r="U198" s="110" t="str">
        <f>IF(IFERROR(VLOOKUP(U185,'Tabela de Apoio'!$D:$E,2,FALSE),1)=1,"",U199)</f>
        <v/>
      </c>
      <c r="V198" s="110" t="str">
        <f>IF(IFERROR(VLOOKUP(V185,'Tabela de Apoio'!$D:$E,2,FALSE),1)=1,"",V199)</f>
        <v/>
      </c>
      <c r="W198" s="110" t="str">
        <f>IF(IFERROR(VLOOKUP(W185,'Tabela de Apoio'!$D:$E,2,FALSE),1)=1,"",W199)</f>
        <v/>
      </c>
      <c r="X198" s="110" t="str">
        <f>IF(IFERROR(VLOOKUP(X185,'Tabela de Apoio'!$D:$E,2,FALSE),1)=1,"",X199)</f>
        <v/>
      </c>
      <c r="Y198" s="110" t="str">
        <f>IF(IFERROR(VLOOKUP(Y185,'Tabela de Apoio'!$D:$E,2,FALSE),1)=1,"",Y199)</f>
        <v/>
      </c>
      <c r="Z198" s="110" t="str">
        <f>IF(IFERROR(VLOOKUP(Z185,'Tabela de Apoio'!$D:$E,2,FALSE),1)=1,"",Z199)</f>
        <v/>
      </c>
      <c r="AA198" s="110" t="str">
        <f>IF(IFERROR(VLOOKUP(AA185,'Tabela de Apoio'!$D:$E,2,FALSE),1)=1,"",AA199)</f>
        <v/>
      </c>
      <c r="AB198" s="110" t="str">
        <f>IF(IFERROR(VLOOKUP(AB185,'Tabela de Apoio'!$D:$E,2,FALSE),1)=1,"",AB199)</f>
        <v/>
      </c>
      <c r="AC198" s="110" t="str">
        <f>IF(IFERROR(VLOOKUP(AC185,'Tabela de Apoio'!$D:$E,2,FALSE),1)=1,"",AC199)</f>
        <v/>
      </c>
      <c r="AD198" s="110" t="str">
        <f>IF(IFERROR(VLOOKUP(AD185,'Tabela de Apoio'!$D:$E,2,FALSE),1)=1,"",AD199)</f>
        <v/>
      </c>
      <c r="AE198" s="110" t="str">
        <f>IF(IFERROR(VLOOKUP(AE185,'Tabela de Apoio'!$D:$E,2,FALSE),1)=1,"",AE199)</f>
        <v/>
      </c>
      <c r="AF198" s="110" t="str">
        <f>IF(IFERROR(VLOOKUP(AF185,'Tabela de Apoio'!$D:$E,2,FALSE),1)=1,"",AF199)</f>
        <v/>
      </c>
      <c r="AG198" s="110" t="str">
        <f>IF(IFERROR(VLOOKUP(AG185,'Tabela de Apoio'!$D:$E,2,FALSE),1)=1,"",AG199)</f>
        <v/>
      </c>
      <c r="AH198" s="110" t="str">
        <f>IF(IFERROR(VLOOKUP(AH185,'Tabela de Apoio'!$D:$E,2,FALSE),1)=1,"",AH199)</f>
        <v/>
      </c>
      <c r="AI198" s="110" t="str">
        <f>IF(IFERROR(VLOOKUP(AI185,'Tabela de Apoio'!$D:$E,2,FALSE),1)=1,"",AI199)</f>
        <v/>
      </c>
    </row>
    <row r="199" spans="1:167" hidden="1" x14ac:dyDescent="0.25">
      <c r="B199" s="131" t="e">
        <f t="shared" si="445"/>
        <v>#VALUE!</v>
      </c>
      <c r="C199" s="131" t="e">
        <f t="shared" si="446"/>
        <v>#VALUE!</v>
      </c>
      <c r="D199" s="130">
        <f t="shared" si="446"/>
        <v>1</v>
      </c>
      <c r="E199" s="168"/>
      <c r="F199" s="96"/>
      <c r="G199" s="170"/>
      <c r="H199" s="137">
        <f t="shared" ref="H199" si="547">COUNT($P199:$XX199)</f>
        <v>0</v>
      </c>
      <c r="I199" s="135" t="e">
        <f t="shared" ref="I199" si="548">_xlfn.STDEV.P($P198:$XX199)/AVERAGE($P198:$XX199)</f>
        <v>#DIV/0!</v>
      </c>
      <c r="J199" s="7">
        <f t="shared" ref="J199" si="549">IF(AND(H199&gt;2,
OR(L183="MÉDIA SANEADA",L183="MEDIANA SANEADA",
AND(L183="PREÇO REFERÊNCIA",NOT(AND(P185="Orçamento",COUNTA(P183:XX183)=COUNTIF(P185:XX185,"Orçamento")))))),
ROW(),0)</f>
        <v>0</v>
      </c>
      <c r="K199" s="69"/>
      <c r="N199" s="74"/>
      <c r="O199" s="27" t="str">
        <f t="shared" ref="O199" si="550">"5 RODADA"</f>
        <v>5 RODADA</v>
      </c>
      <c r="P199" s="110" t="str">
        <f t="shared" ref="P199:AI199" si="551">IF(P197="","",IF((_xlfn.STDEV.P($P196:$XX197)/AVERAGE($P196:$XX197))&lt;=25%,P197,IF(OR(P197&gt;(AVERAGE($P196:$XX197)+_xlfn.STDEV.P($P196:$XX197)),P197&lt;(AVERAGE($P196:$XX197)-_xlfn.STDEV.P($P196:$XX197))),"DESCARTADO",P197)))</f>
        <v/>
      </c>
      <c r="Q199" s="110" t="str">
        <f t="shared" si="551"/>
        <v/>
      </c>
      <c r="R199" s="110" t="str">
        <f t="shared" si="551"/>
        <v/>
      </c>
      <c r="S199" s="110" t="str">
        <f t="shared" si="551"/>
        <v/>
      </c>
      <c r="T199" s="110" t="str">
        <f t="shared" si="551"/>
        <v/>
      </c>
      <c r="U199" s="110" t="str">
        <f t="shared" si="551"/>
        <v/>
      </c>
      <c r="V199" s="110" t="str">
        <f t="shared" si="551"/>
        <v/>
      </c>
      <c r="W199" s="110" t="str">
        <f t="shared" si="551"/>
        <v/>
      </c>
      <c r="X199" s="110" t="str">
        <f t="shared" si="551"/>
        <v/>
      </c>
      <c r="Y199" s="110" t="str">
        <f t="shared" si="551"/>
        <v/>
      </c>
      <c r="Z199" s="110" t="str">
        <f t="shared" si="551"/>
        <v/>
      </c>
      <c r="AA199" s="110" t="str">
        <f t="shared" si="551"/>
        <v/>
      </c>
      <c r="AB199" s="110" t="str">
        <f t="shared" si="551"/>
        <v/>
      </c>
      <c r="AC199" s="110" t="str">
        <f t="shared" si="551"/>
        <v/>
      </c>
      <c r="AD199" s="110" t="str">
        <f t="shared" si="551"/>
        <v/>
      </c>
      <c r="AE199" s="110" t="str">
        <f t="shared" si="551"/>
        <v/>
      </c>
      <c r="AF199" s="110" t="str">
        <f t="shared" si="551"/>
        <v/>
      </c>
      <c r="AG199" s="110" t="str">
        <f t="shared" si="551"/>
        <v/>
      </c>
      <c r="AH199" s="110" t="str">
        <f t="shared" si="551"/>
        <v/>
      </c>
      <c r="AI199" s="110" t="str">
        <f t="shared" si="551"/>
        <v/>
      </c>
    </row>
    <row r="200" spans="1:167" hidden="1" x14ac:dyDescent="0.25">
      <c r="B200" s="131" t="e">
        <f t="shared" si="445"/>
        <v>#VALUE!</v>
      </c>
      <c r="C200" s="131" t="e">
        <f t="shared" si="446"/>
        <v>#VALUE!</v>
      </c>
      <c r="D200" s="130">
        <f t="shared" si="446"/>
        <v>1</v>
      </c>
      <c r="E200" s="168"/>
      <c r="F200" s="96"/>
      <c r="G200" s="170"/>
      <c r="H200"/>
      <c r="I200"/>
      <c r="J200"/>
      <c r="K200" s="69"/>
      <c r="L200" s="22"/>
      <c r="M200" s="22"/>
      <c r="N200" s="74"/>
      <c r="O200" s="27" t="str">
        <f t="shared" ref="O200" si="552">"6 POND"</f>
        <v>6 POND</v>
      </c>
      <c r="P200" s="110" t="str">
        <f>IF(IFERROR(VLOOKUP(P185,'Tabela de Apoio'!$D:$E,2,FALSE),1)=1,"",P201)</f>
        <v/>
      </c>
      <c r="Q200" s="110" t="str">
        <f>IF(IFERROR(VLOOKUP(Q185,'Tabela de Apoio'!$D:$E,2,FALSE),1)=1,"",Q201)</f>
        <v/>
      </c>
      <c r="R200" s="110" t="str">
        <f>IF(IFERROR(VLOOKUP(R185,'Tabela de Apoio'!$D:$E,2,FALSE),1)=1,"",R201)</f>
        <v/>
      </c>
      <c r="S200" s="110" t="str">
        <f>IF(IFERROR(VLOOKUP(S185,'Tabela de Apoio'!$D:$E,2,FALSE),1)=1,"",S201)</f>
        <v/>
      </c>
      <c r="T200" s="110" t="str">
        <f>IF(IFERROR(VLOOKUP(T185,'Tabela de Apoio'!$D:$E,2,FALSE),1)=1,"",T201)</f>
        <v/>
      </c>
      <c r="U200" s="110" t="str">
        <f>IF(IFERROR(VLOOKUP(U185,'Tabela de Apoio'!$D:$E,2,FALSE),1)=1,"",U201)</f>
        <v/>
      </c>
      <c r="V200" s="110" t="str">
        <f>IF(IFERROR(VLOOKUP(V185,'Tabela de Apoio'!$D:$E,2,FALSE),1)=1,"",V201)</f>
        <v/>
      </c>
      <c r="W200" s="110" t="str">
        <f>IF(IFERROR(VLOOKUP(W185,'Tabela de Apoio'!$D:$E,2,FALSE),1)=1,"",W201)</f>
        <v/>
      </c>
      <c r="X200" s="110" t="str">
        <f>IF(IFERROR(VLOOKUP(X185,'Tabela de Apoio'!$D:$E,2,FALSE),1)=1,"",X201)</f>
        <v/>
      </c>
      <c r="Y200" s="110" t="str">
        <f>IF(IFERROR(VLOOKUP(Y185,'Tabela de Apoio'!$D:$E,2,FALSE),1)=1,"",Y201)</f>
        <v/>
      </c>
      <c r="Z200" s="110" t="str">
        <f>IF(IFERROR(VLOOKUP(Z185,'Tabela de Apoio'!$D:$E,2,FALSE),1)=1,"",Z201)</f>
        <v/>
      </c>
      <c r="AA200" s="110" t="str">
        <f>IF(IFERROR(VLOOKUP(AA185,'Tabela de Apoio'!$D:$E,2,FALSE),1)=1,"",AA201)</f>
        <v/>
      </c>
      <c r="AB200" s="110" t="str">
        <f>IF(IFERROR(VLOOKUP(AB185,'Tabela de Apoio'!$D:$E,2,FALSE),1)=1,"",AB201)</f>
        <v/>
      </c>
      <c r="AC200" s="110" t="str">
        <f>IF(IFERROR(VLOOKUP(AC185,'Tabela de Apoio'!$D:$E,2,FALSE),1)=1,"",AC201)</f>
        <v/>
      </c>
      <c r="AD200" s="110" t="str">
        <f>IF(IFERROR(VLOOKUP(AD185,'Tabela de Apoio'!$D:$E,2,FALSE),1)=1,"",AD201)</f>
        <v/>
      </c>
      <c r="AE200" s="110" t="str">
        <f>IF(IFERROR(VLOOKUP(AE185,'Tabela de Apoio'!$D:$E,2,FALSE),1)=1,"",AE201)</f>
        <v/>
      </c>
      <c r="AF200" s="110" t="str">
        <f>IF(IFERROR(VLOOKUP(AF185,'Tabela de Apoio'!$D:$E,2,FALSE),1)=1,"",AF201)</f>
        <v/>
      </c>
      <c r="AG200" s="110" t="str">
        <f>IF(IFERROR(VLOOKUP(AG185,'Tabela de Apoio'!$D:$E,2,FALSE),1)=1,"",AG201)</f>
        <v/>
      </c>
      <c r="AH200" s="110" t="str">
        <f>IF(IFERROR(VLOOKUP(AH185,'Tabela de Apoio'!$D:$E,2,FALSE),1)=1,"",AH201)</f>
        <v/>
      </c>
      <c r="AI200" s="110" t="str">
        <f>IF(IFERROR(VLOOKUP(AI185,'Tabela de Apoio'!$D:$E,2,FALSE),1)=1,"",AI201)</f>
        <v/>
      </c>
    </row>
    <row r="201" spans="1:167" hidden="1" x14ac:dyDescent="0.25">
      <c r="B201" s="131" t="e">
        <f t="shared" si="445"/>
        <v>#VALUE!</v>
      </c>
      <c r="C201" s="131" t="e">
        <f t="shared" si="446"/>
        <v>#VALUE!</v>
      </c>
      <c r="D201" s="130">
        <f t="shared" si="446"/>
        <v>1</v>
      </c>
      <c r="E201" s="168"/>
      <c r="F201" s="96"/>
      <c r="G201" s="170"/>
      <c r="H201" s="137">
        <f t="shared" ref="H201" si="553">COUNT($P201:$XX201)</f>
        <v>0</v>
      </c>
      <c r="I201" s="135" t="e">
        <f t="shared" ref="I201" si="554">_xlfn.STDEV.P($P200:$XX201)/AVERAGE($P200:$XX201)</f>
        <v>#DIV/0!</v>
      </c>
      <c r="J201" s="7">
        <f t="shared" ref="J201" si="555">IF(AND(H201&gt;2,
OR(L183="MÉDIA SANEADA",L183="MEDIANA SANEADA",
AND(L183="PREÇO REFERÊNCIA",NOT(AND(P185="Orçamento",COUNTA(P183:XX183)=COUNTIF(P185:XX185,"Orçamento")))))),
ROW(),0)</f>
        <v>0</v>
      </c>
      <c r="N201" s="74"/>
      <c r="O201" s="27" t="str">
        <f t="shared" ref="O201" si="556">"6 RODADA"</f>
        <v>6 RODADA</v>
      </c>
      <c r="P201" s="110" t="str">
        <f t="shared" ref="P201:AI201" si="557">IFERROR(IF(P199="","",IF((_xlfn.STDEV.P($P198:$XX199)/AVERAGE($P198:$XX199))&lt;=25%,P199,IF(OR(P199&gt;(AVERAGE($P198:$XX199)+_xlfn.STDEV.P($P198:$XX199)),P199&lt;(AVERAGE($P198:$XX199)-_xlfn.STDEV.P($P198:$XX199))),"DESCARTADO",P199))),)</f>
        <v/>
      </c>
      <c r="Q201" s="110" t="str">
        <f t="shared" si="557"/>
        <v/>
      </c>
      <c r="R201" s="110" t="str">
        <f t="shared" si="557"/>
        <v/>
      </c>
      <c r="S201" s="110" t="str">
        <f t="shared" si="557"/>
        <v/>
      </c>
      <c r="T201" s="110" t="str">
        <f t="shared" si="557"/>
        <v/>
      </c>
      <c r="U201" s="110" t="str">
        <f t="shared" si="557"/>
        <v/>
      </c>
      <c r="V201" s="110" t="str">
        <f t="shared" si="557"/>
        <v/>
      </c>
      <c r="W201" s="110" t="str">
        <f t="shared" si="557"/>
        <v/>
      </c>
      <c r="X201" s="110" t="str">
        <f t="shared" si="557"/>
        <v/>
      </c>
      <c r="Y201" s="110" t="str">
        <f t="shared" si="557"/>
        <v/>
      </c>
      <c r="Z201" s="110" t="str">
        <f t="shared" si="557"/>
        <v/>
      </c>
      <c r="AA201" s="110" t="str">
        <f t="shared" si="557"/>
        <v/>
      </c>
      <c r="AB201" s="110" t="str">
        <f t="shared" si="557"/>
        <v/>
      </c>
      <c r="AC201" s="110" t="str">
        <f t="shared" si="557"/>
        <v/>
      </c>
      <c r="AD201" s="110" t="str">
        <f t="shared" si="557"/>
        <v/>
      </c>
      <c r="AE201" s="110" t="str">
        <f t="shared" si="557"/>
        <v/>
      </c>
      <c r="AF201" s="110" t="str">
        <f t="shared" si="557"/>
        <v/>
      </c>
      <c r="AG201" s="110" t="str">
        <f t="shared" si="557"/>
        <v/>
      </c>
      <c r="AH201" s="110" t="str">
        <f t="shared" si="557"/>
        <v/>
      </c>
      <c r="AI201" s="110" t="str">
        <f t="shared" si="557"/>
        <v/>
      </c>
    </row>
    <row r="202" spans="1:167" x14ac:dyDescent="0.25">
      <c r="B202" s="131" t="e">
        <f t="shared" si="445"/>
        <v>#VALUE!</v>
      </c>
      <c r="C202" s="131" t="e">
        <f t="shared" si="446"/>
        <v>#VALUE!</v>
      </c>
      <c r="D202" s="130">
        <f t="shared" si="446"/>
        <v>1</v>
      </c>
      <c r="E202" s="168"/>
      <c r="F202" s="139"/>
      <c r="G202" s="170"/>
      <c r="H202" s="173"/>
      <c r="I202" s="173"/>
      <c r="J202" s="174"/>
      <c r="K202" s="70"/>
      <c r="L202" s="1" t="s">
        <v>56</v>
      </c>
      <c r="M202" s="147" t="str">
        <f t="shared" ref="M202" si="558">IFERROR(ROUND(M183*M185,2),"")</f>
        <v/>
      </c>
      <c r="O202" s="27" t="s">
        <v>426</v>
      </c>
      <c r="P202" s="110" t="str">
        <f t="shared" ref="P202:R202" si="559">INDEX(P189:P201,MATCH(MAX($J189:$J201),$J189:$J201,0))</f>
        <v/>
      </c>
      <c r="Q202" s="110" t="str">
        <f t="shared" si="559"/>
        <v/>
      </c>
      <c r="R202" s="110" t="str">
        <f t="shared" si="559"/>
        <v/>
      </c>
      <c r="S202" s="110" t="str">
        <f t="shared" si="493"/>
        <v/>
      </c>
      <c r="T202" s="110" t="str">
        <f t="shared" si="493"/>
        <v/>
      </c>
      <c r="U202" s="110" t="str">
        <f t="shared" si="493"/>
        <v/>
      </c>
      <c r="V202" s="110" t="str">
        <f t="shared" si="493"/>
        <v/>
      </c>
      <c r="W202" s="110" t="str">
        <f t="shared" si="493"/>
        <v/>
      </c>
      <c r="X202" s="110" t="str">
        <f t="shared" si="493"/>
        <v/>
      </c>
      <c r="Y202" s="110" t="str">
        <f t="shared" si="493"/>
        <v/>
      </c>
      <c r="Z202" s="110" t="str">
        <f t="shared" si="493"/>
        <v/>
      </c>
      <c r="AA202" s="110" t="str">
        <f t="shared" si="493"/>
        <v/>
      </c>
      <c r="AB202" s="110" t="str">
        <f t="shared" si="493"/>
        <v/>
      </c>
      <c r="AC202" s="110" t="str">
        <f t="shared" si="493"/>
        <v/>
      </c>
      <c r="AD202" s="110" t="str">
        <f t="shared" si="493"/>
        <v/>
      </c>
      <c r="AE202" s="110" t="str">
        <f t="shared" si="493"/>
        <v/>
      </c>
      <c r="AF202" s="110" t="str">
        <f t="shared" si="493"/>
        <v/>
      </c>
      <c r="AG202" s="110" t="str">
        <f t="shared" si="493"/>
        <v/>
      </c>
      <c r="AH202" s="110" t="str">
        <f t="shared" si="493"/>
        <v/>
      </c>
      <c r="AI202" s="110" t="str">
        <f t="shared" si="493"/>
        <v/>
      </c>
    </row>
    <row r="204" spans="1:167" s="120" customFormat="1" ht="15" customHeight="1" x14ac:dyDescent="0.25">
      <c r="A204" s="123"/>
      <c r="B204" s="130" t="e">
        <f t="shared" ref="B204" si="560">LARGE(IFERROR(IF(B202+1&gt;$H$8,"",B202+1),""),1)</f>
        <v>#VALUE!</v>
      </c>
      <c r="C204" s="130" t="e">
        <f>IF(_xlfn.ISFORMULA(E208),MAX(INDEX('BASE FORMAÇÃO'!A:A,B204+1),1),E208)</f>
        <v>#VALUE!</v>
      </c>
      <c r="D204" s="130">
        <f t="shared" ref="D204" si="561">IFERROR(IF(C204=C194,D194+1,1),1)</f>
        <v>1</v>
      </c>
      <c r="E204" s="41" t="s">
        <v>9</v>
      </c>
      <c r="F204" s="76"/>
      <c r="G204" s="41" t="s">
        <v>15</v>
      </c>
      <c r="H204" s="138" t="e">
        <f>INDEX('BASE FORMAÇÃO'!B:B,B204+1)</f>
        <v>#VALUE!</v>
      </c>
      <c r="I204" s="146" t="s">
        <v>16</v>
      </c>
      <c r="J204" s="6" t="e">
        <f>INDEX('BASE FORMAÇÃO'!K:K,B204+1)</f>
        <v>#VALUE!</v>
      </c>
      <c r="K204" s="68"/>
      <c r="L204" s="175" t="s">
        <v>54</v>
      </c>
      <c r="M204" s="177" t="str">
        <f t="shared" ref="M204" si="562">IF(OR(ISBLANK($O$8),ISBLANK($O$7),ISBLANK($H$8),ISBLANK($O$6),ISBLANK($O$5),ISBLANK($H$5)),"",IFERROR(IF(VLOOKUP(L204,L210:M219,2,FALSE)&lt;1,ROUND(VLOOKUP(L204,L210:M219,2,FALSE),4),ROUND(VLOOKUP(L204,L210:M219,2,FALSE),2)),""))</f>
        <v/>
      </c>
      <c r="N204" s="72"/>
      <c r="O204" s="27" t="s">
        <v>17</v>
      </c>
      <c r="P204" s="116"/>
      <c r="Q204" s="116"/>
      <c r="R204" s="116"/>
      <c r="S204" s="116"/>
      <c r="T204" s="116"/>
      <c r="U204" s="108"/>
      <c r="V204" s="108"/>
      <c r="W204" s="108"/>
      <c r="X204" s="108"/>
      <c r="Y204" s="108"/>
      <c r="Z204" s="108"/>
      <c r="AA204" s="108"/>
      <c r="AB204" s="108"/>
      <c r="AC204" s="108"/>
      <c r="AD204" s="108"/>
      <c r="AE204" s="108"/>
      <c r="AF204" s="108"/>
      <c r="AG204" s="108"/>
      <c r="AH204" s="108"/>
      <c r="AI204" s="108"/>
      <c r="AJ204" s="119"/>
      <c r="AK204" s="119"/>
      <c r="AL204" s="119"/>
      <c r="AM204" s="119"/>
      <c r="AN204" s="119"/>
      <c r="AO204" s="119"/>
      <c r="AP204" s="119"/>
      <c r="AQ204" s="119"/>
      <c r="AR204" s="119"/>
      <c r="AS204" s="119"/>
      <c r="AT204" s="119"/>
      <c r="AU204" s="119"/>
      <c r="AV204" s="119"/>
      <c r="AW204" s="119"/>
      <c r="AX204" s="119"/>
      <c r="AY204" s="119"/>
      <c r="AZ204" s="119"/>
      <c r="BA204" s="119"/>
      <c r="BB204" s="119"/>
      <c r="BC204" s="119"/>
      <c r="BD204" s="119"/>
      <c r="BE204" s="119"/>
      <c r="BF204" s="119"/>
      <c r="BG204" s="119"/>
      <c r="BH204" s="119"/>
      <c r="BI204" s="119"/>
      <c r="BJ204" s="119"/>
      <c r="BK204" s="119"/>
      <c r="BL204" s="119"/>
      <c r="BM204" s="119"/>
      <c r="BN204" s="119"/>
      <c r="BO204" s="119"/>
      <c r="BP204" s="119"/>
      <c r="BQ204" s="119"/>
      <c r="BR204" s="119"/>
      <c r="BS204" s="119"/>
      <c r="BT204" s="119"/>
      <c r="BU204" s="119"/>
      <c r="BV204" s="119"/>
      <c r="BW204" s="119"/>
      <c r="BX204" s="119"/>
      <c r="BY204" s="119"/>
      <c r="BZ204" s="119"/>
      <c r="CA204" s="119"/>
      <c r="CB204" s="119"/>
      <c r="CC204" s="119"/>
      <c r="CD204" s="119"/>
      <c r="CE204" s="119"/>
      <c r="CF204" s="119"/>
      <c r="CG204" s="119"/>
      <c r="CH204" s="119"/>
      <c r="CI204" s="119"/>
      <c r="CJ204" s="119"/>
      <c r="CK204" s="119"/>
      <c r="CL204" s="119"/>
      <c r="CM204" s="119"/>
      <c r="CN204" s="119"/>
      <c r="CO204" s="119"/>
      <c r="CP204" s="119"/>
      <c r="CQ204" s="119"/>
      <c r="CR204" s="119"/>
      <c r="CS204" s="119"/>
      <c r="CT204" s="119"/>
      <c r="CU204" s="119"/>
      <c r="CV204" s="119"/>
      <c r="CW204" s="119"/>
      <c r="CX204" s="119"/>
      <c r="CY204" s="119"/>
      <c r="CZ204" s="119"/>
      <c r="DA204" s="119"/>
      <c r="DB204" s="119"/>
      <c r="DC204" s="119"/>
      <c r="DD204" s="119"/>
      <c r="DE204" s="119"/>
      <c r="DF204" s="119"/>
      <c r="DG204" s="119"/>
      <c r="DH204" s="119"/>
      <c r="DI204" s="119"/>
      <c r="DJ204" s="119"/>
      <c r="DK204" s="119"/>
      <c r="DL204" s="119"/>
      <c r="DM204" s="119"/>
      <c r="DN204" s="119"/>
      <c r="DO204" s="119"/>
      <c r="DP204" s="119"/>
      <c r="DQ204" s="119"/>
      <c r="DR204" s="119"/>
      <c r="DS204" s="119"/>
      <c r="DT204" s="119"/>
      <c r="DU204" s="119"/>
      <c r="DV204" s="119"/>
      <c r="DW204" s="119"/>
      <c r="DX204" s="119"/>
      <c r="DY204" s="119"/>
      <c r="DZ204" s="119"/>
      <c r="EA204" s="119"/>
      <c r="EB204" s="119"/>
      <c r="EC204" s="119"/>
      <c r="ED204" s="119"/>
      <c r="EE204" s="119"/>
      <c r="EF204" s="119"/>
      <c r="EG204" s="119"/>
      <c r="EH204" s="119"/>
      <c r="EI204" s="119"/>
      <c r="EJ204" s="119"/>
      <c r="EK204" s="119"/>
      <c r="EL204" s="119"/>
      <c r="EM204" s="119"/>
      <c r="EN204" s="119"/>
      <c r="EO204" s="119"/>
      <c r="EP204" s="119"/>
      <c r="EQ204" s="119"/>
      <c r="ER204" s="119"/>
      <c r="ES204" s="119"/>
      <c r="ET204" s="119"/>
      <c r="EU204" s="119"/>
      <c r="EV204" s="119"/>
      <c r="EW204" s="119"/>
      <c r="EX204" s="119"/>
      <c r="EY204" s="119"/>
      <c r="EZ204" s="119"/>
      <c r="FA204" s="119"/>
      <c r="FB204" s="119"/>
      <c r="FC204" s="119"/>
      <c r="FD204" s="119"/>
      <c r="FE204" s="119"/>
      <c r="FF204" s="119"/>
      <c r="FG204" s="119"/>
      <c r="FH204" s="119"/>
      <c r="FI204" s="119"/>
      <c r="FJ204" s="119"/>
      <c r="FK204" s="119"/>
    </row>
    <row r="205" spans="1:167" s="120" customFormat="1" ht="15" customHeight="1" x14ac:dyDescent="0.25">
      <c r="A205" s="69"/>
      <c r="B205" s="131" t="e">
        <f t="shared" ref="B205:D205" si="563">B204</f>
        <v>#VALUE!</v>
      </c>
      <c r="C205" s="131" t="e">
        <f t="shared" si="563"/>
        <v>#VALUE!</v>
      </c>
      <c r="D205" s="130">
        <f t="shared" si="563"/>
        <v>1</v>
      </c>
      <c r="E205" s="179">
        <f t="shared" ref="E205" si="564">D204</f>
        <v>1</v>
      </c>
      <c r="F205" s="95"/>
      <c r="G205" s="181" t="s">
        <v>1</v>
      </c>
      <c r="H205" s="184" t="e">
        <f>INDEX('BASE FORMAÇÃO'!C:C,B204+1)</f>
        <v>#VALUE!</v>
      </c>
      <c r="I205" s="184"/>
      <c r="J205" s="185"/>
      <c r="K205" s="69"/>
      <c r="L205" s="176"/>
      <c r="M205" s="178"/>
      <c r="N205" s="73"/>
      <c r="O205" s="27" t="s">
        <v>13</v>
      </c>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6"/>
      <c r="AK205" s="126"/>
      <c r="AL205" s="126"/>
      <c r="AM205" s="126"/>
      <c r="AN205" s="126"/>
      <c r="AO205" s="126"/>
      <c r="AP205" s="126"/>
      <c r="AQ205" s="126"/>
      <c r="AR205" s="126"/>
      <c r="AS205" s="126"/>
      <c r="AT205" s="126"/>
      <c r="AU205" s="126"/>
      <c r="AV205" s="126"/>
      <c r="AW205" s="126"/>
      <c r="AX205" s="126"/>
      <c r="AY205" s="126"/>
      <c r="AZ205" s="126"/>
      <c r="BA205" s="126"/>
      <c r="BB205" s="119"/>
      <c r="BC205" s="119"/>
      <c r="BD205" s="119"/>
      <c r="BE205" s="119"/>
      <c r="BF205" s="119"/>
      <c r="BG205" s="119"/>
      <c r="BH205" s="119"/>
      <c r="BI205" s="119"/>
      <c r="BJ205" s="119"/>
      <c r="BK205" s="119"/>
      <c r="BL205" s="119"/>
      <c r="BM205" s="119"/>
      <c r="BN205" s="119"/>
      <c r="BO205" s="119"/>
      <c r="BP205" s="119"/>
      <c r="BQ205" s="119"/>
      <c r="BR205" s="119"/>
      <c r="BS205" s="119"/>
      <c r="BT205" s="119"/>
      <c r="BU205" s="119"/>
      <c r="BV205" s="119"/>
      <c r="BW205" s="119"/>
      <c r="BX205" s="119"/>
      <c r="BY205" s="119"/>
      <c r="BZ205" s="119"/>
      <c r="CA205" s="119"/>
      <c r="CB205" s="119"/>
      <c r="CC205" s="119"/>
      <c r="CD205" s="119"/>
      <c r="CE205" s="119"/>
      <c r="CF205" s="119"/>
      <c r="CG205" s="119"/>
      <c r="CH205" s="119"/>
      <c r="CI205" s="119"/>
      <c r="CJ205" s="119"/>
      <c r="CK205" s="119"/>
      <c r="CL205" s="119"/>
      <c r="CM205" s="119"/>
      <c r="CN205" s="119"/>
      <c r="CO205" s="119"/>
      <c r="CP205" s="119"/>
      <c r="CQ205" s="119"/>
      <c r="CR205" s="119"/>
      <c r="CS205" s="119"/>
      <c r="CT205" s="119"/>
      <c r="CU205" s="119"/>
      <c r="CV205" s="119"/>
      <c r="CW205" s="119"/>
      <c r="CX205" s="119"/>
      <c r="CY205" s="119"/>
      <c r="CZ205" s="119"/>
      <c r="DA205" s="119"/>
      <c r="DB205" s="119"/>
      <c r="DC205" s="119"/>
      <c r="DD205" s="119"/>
      <c r="DE205" s="119"/>
      <c r="DF205" s="119"/>
      <c r="DG205" s="119"/>
      <c r="DH205" s="119"/>
      <c r="DI205" s="119"/>
      <c r="DJ205" s="119"/>
      <c r="DK205" s="119"/>
      <c r="DL205" s="119"/>
      <c r="DM205" s="119"/>
      <c r="DN205" s="119"/>
      <c r="DO205" s="119"/>
      <c r="DP205" s="119"/>
      <c r="DQ205" s="119"/>
      <c r="DR205" s="119"/>
      <c r="DS205" s="119"/>
      <c r="DT205" s="119"/>
      <c r="DU205" s="119"/>
      <c r="DV205" s="119"/>
      <c r="DW205" s="119"/>
      <c r="DX205" s="119"/>
      <c r="DY205" s="119"/>
      <c r="DZ205" s="119"/>
      <c r="EA205" s="119"/>
      <c r="EB205" s="119"/>
      <c r="EC205" s="119"/>
      <c r="ED205" s="119"/>
      <c r="EE205" s="119"/>
      <c r="EF205" s="119"/>
      <c r="EG205" s="119"/>
      <c r="EH205" s="119"/>
      <c r="EI205" s="119"/>
      <c r="EJ205" s="119"/>
      <c r="EK205" s="119"/>
      <c r="EL205" s="119"/>
      <c r="EM205" s="119"/>
      <c r="EN205" s="119"/>
      <c r="EO205" s="119"/>
      <c r="EP205" s="119"/>
      <c r="EQ205" s="119"/>
      <c r="ER205" s="119"/>
      <c r="ES205" s="119"/>
      <c r="ET205" s="119"/>
      <c r="EU205" s="119"/>
      <c r="EV205" s="119"/>
      <c r="EW205" s="119"/>
      <c r="EX205" s="119"/>
      <c r="EY205" s="119"/>
      <c r="EZ205" s="119"/>
      <c r="FA205" s="119"/>
      <c r="FB205" s="119"/>
      <c r="FC205" s="119"/>
      <c r="FD205" s="119"/>
      <c r="FE205" s="119"/>
      <c r="FF205" s="119"/>
      <c r="FG205" s="119"/>
      <c r="FH205" s="119"/>
      <c r="FI205" s="119"/>
      <c r="FJ205" s="119"/>
      <c r="FK205" s="119"/>
    </row>
    <row r="206" spans="1:167" s="119" customFormat="1" x14ac:dyDescent="0.25">
      <c r="A206" s="77"/>
      <c r="B206" s="131" t="e">
        <f t="shared" ref="B206:D206" si="565">B205</f>
        <v>#VALUE!</v>
      </c>
      <c r="C206" s="131" t="e">
        <f t="shared" si="565"/>
        <v>#VALUE!</v>
      </c>
      <c r="D206" s="130">
        <f t="shared" si="565"/>
        <v>1</v>
      </c>
      <c r="E206" s="180"/>
      <c r="F206" s="96"/>
      <c r="G206" s="182"/>
      <c r="H206" s="186"/>
      <c r="I206" s="186"/>
      <c r="J206" s="187"/>
      <c r="K206" s="67"/>
      <c r="L206" s="133" t="s">
        <v>57</v>
      </c>
      <c r="M206" s="134" t="e">
        <f>INDEX('BASE FORMAÇÃO'!H:H,B208+1)</f>
        <v>#VALUE!</v>
      </c>
      <c r="N206" s="74"/>
      <c r="O206" s="27" t="s">
        <v>445</v>
      </c>
      <c r="P206" s="117"/>
      <c r="Q206" s="117"/>
      <c r="R206" s="117"/>
      <c r="S206" s="117"/>
      <c r="T206" s="117"/>
      <c r="U206" s="117"/>
      <c r="V206" s="117"/>
      <c r="W206" s="117"/>
      <c r="X206" s="117"/>
      <c r="Y206" s="117"/>
      <c r="Z206" s="117"/>
      <c r="AA206" s="121"/>
      <c r="AB206" s="121"/>
      <c r="AC206" s="121"/>
      <c r="AD206" s="121"/>
      <c r="AE206" s="121"/>
      <c r="AF206" s="121"/>
      <c r="AG206" s="121"/>
      <c r="AH206" s="121"/>
      <c r="AI206" s="121"/>
    </row>
    <row r="207" spans="1:167" s="119" customFormat="1" x14ac:dyDescent="0.25">
      <c r="A207" s="77"/>
      <c r="B207" s="131" t="e">
        <f t="shared" ref="B207:C207" si="566">B206</f>
        <v>#VALUE!</v>
      </c>
      <c r="C207" s="131" t="e">
        <f t="shared" si="566"/>
        <v>#VALUE!</v>
      </c>
      <c r="D207" s="130">
        <f t="shared" si="446"/>
        <v>1</v>
      </c>
      <c r="E207" s="41" t="s">
        <v>344</v>
      </c>
      <c r="F207" s="96"/>
      <c r="G207" s="183"/>
      <c r="H207" s="188"/>
      <c r="I207" s="188"/>
      <c r="J207" s="189"/>
      <c r="K207" s="67"/>
      <c r="L207" s="1" t="s">
        <v>2</v>
      </c>
      <c r="M207" s="6" t="e">
        <f>INDEX('BASE FORMAÇÃO'!D:D,B208+1)</f>
        <v>#VALUE!</v>
      </c>
      <c r="N207" s="74"/>
      <c r="O207" s="27" t="s">
        <v>446</v>
      </c>
      <c r="P207" s="118"/>
      <c r="Q207" s="118"/>
      <c r="R207" s="118"/>
      <c r="S207" s="118"/>
      <c r="T207" s="118"/>
      <c r="U207" s="121"/>
      <c r="V207" s="121"/>
      <c r="W207" s="121"/>
      <c r="X207" s="121"/>
      <c r="Y207" s="121"/>
      <c r="Z207" s="121"/>
      <c r="AA207" s="121"/>
      <c r="AB207" s="121"/>
      <c r="AC207" s="121"/>
      <c r="AD207" s="121"/>
      <c r="AE207" s="121"/>
      <c r="AF207" s="121"/>
      <c r="AG207" s="121"/>
      <c r="AH207" s="121"/>
      <c r="AI207" s="121"/>
    </row>
    <row r="208" spans="1:167" x14ac:dyDescent="0.25">
      <c r="B208" s="131" t="e">
        <f t="shared" ref="B208:C208" si="567">B206</f>
        <v>#VALUE!</v>
      </c>
      <c r="C208" s="131" t="e">
        <f t="shared" si="567"/>
        <v>#VALUE!</v>
      </c>
      <c r="D208" s="130">
        <f t="shared" si="446"/>
        <v>1</v>
      </c>
      <c r="E208" s="167" t="e">
        <f t="shared" ref="E208" si="568">C204</f>
        <v>#VALUE!</v>
      </c>
      <c r="F208" s="96"/>
      <c r="G208" s="169" t="s">
        <v>334</v>
      </c>
      <c r="H208" s="171"/>
      <c r="I208" s="172"/>
      <c r="J208" s="172"/>
      <c r="K208" s="70"/>
      <c r="L208" s="28" t="s">
        <v>333</v>
      </c>
      <c r="M208" s="136" t="str">
        <f t="shared" ref="M208" si="569">IFERROR(INDEX(I210:I222,MATCH(MAX(J210:J222),J210:J222,0)),"")</f>
        <v/>
      </c>
      <c r="N208" s="74"/>
      <c r="O208" s="27" t="s">
        <v>18</v>
      </c>
      <c r="P208" s="109" t="str">
        <f>IF(P204="","",
IF(OR(P206="Orçamento",P205="",MAX('Tabela de Apoio'!$A:$A)&lt;=P205),
P204,
(INDEX('Tabela de Apoio'!$B:$B,MATCH('MAPA DE PREÇOS'!$O$8,'Tabela de Apoio'!$A:$A,1))/INDEX('Tabela de Apoio'!$B:$B,MATCH('MAPA DE PREÇOS'!P205,'Tabela de Apoio'!$A:$A,1)-1))*P204))</f>
        <v/>
      </c>
      <c r="Q208" s="109" t="str">
        <f>IF(Q204="","",
IF(OR(Q206="Orçamento",Q205="",MAX('Tabela de Apoio'!$A:$A)&lt;=Q205),
Q204,
(INDEX('Tabela de Apoio'!$B:$B,MATCH('MAPA DE PREÇOS'!$O$8,'Tabela de Apoio'!$A:$A,1))/INDEX('Tabela de Apoio'!$B:$B,MATCH('MAPA DE PREÇOS'!Q205,'Tabela de Apoio'!$A:$A,1)-1))*Q204))</f>
        <v/>
      </c>
      <c r="R208" s="109" t="str">
        <f>IF(R204="","",
IF(OR(R206="Orçamento",R205="",MAX('Tabela de Apoio'!$A:$A)&lt;=R205),
R204,
(INDEX('Tabela de Apoio'!$B:$B,MATCH('MAPA DE PREÇOS'!$O$8,'Tabela de Apoio'!$A:$A,1))/INDEX('Tabela de Apoio'!$B:$B,MATCH('MAPA DE PREÇOS'!R205,'Tabela de Apoio'!$A:$A,1)-1))*R204))</f>
        <v/>
      </c>
      <c r="S208" s="109" t="str">
        <f>IF(S204="","",
IF(OR(S206="Orçamento",S205="",MAX('Tabela de Apoio'!$A:$A)&lt;=S205),
S204,
(INDEX('Tabela de Apoio'!$B:$B,MATCH('MAPA DE PREÇOS'!$O$8,'Tabela de Apoio'!$A:$A,1))/INDEX('Tabela de Apoio'!$B:$B,MATCH('MAPA DE PREÇOS'!S205,'Tabela de Apoio'!$A:$A,1)-1))*S204))</f>
        <v/>
      </c>
      <c r="T208" s="109" t="str">
        <f>IF(T204="","",
IF(OR(T206="Orçamento",T205="",MAX('Tabela de Apoio'!$A:$A)&lt;=T205),
T204,
(INDEX('Tabela de Apoio'!$B:$B,MATCH('MAPA DE PREÇOS'!$O$8,'Tabela de Apoio'!$A:$A,1))/INDEX('Tabela de Apoio'!$B:$B,MATCH('MAPA DE PREÇOS'!T205,'Tabela de Apoio'!$A:$A,1)-1))*T204))</f>
        <v/>
      </c>
      <c r="U208" s="109" t="str">
        <f>IF(U204="","",
IF(OR(U206="Orçamento",U205="",MAX('Tabela de Apoio'!$A:$A)&lt;=U205),
U204,
(INDEX('Tabela de Apoio'!$B:$B,MATCH('MAPA DE PREÇOS'!$O$8,'Tabela de Apoio'!$A:$A,1))/INDEX('Tabela de Apoio'!$B:$B,MATCH('MAPA DE PREÇOS'!U205,'Tabela de Apoio'!$A:$A,1)-1))*U204))</f>
        <v/>
      </c>
      <c r="V208" s="109" t="str">
        <f>IF(V204="","",
IF(OR(V206="Orçamento",V205="",MAX('Tabela de Apoio'!$A:$A)&lt;=V205),
V204,
(INDEX('Tabela de Apoio'!$B:$B,MATCH('MAPA DE PREÇOS'!$O$8,'Tabela de Apoio'!$A:$A,1))/INDEX('Tabela de Apoio'!$B:$B,MATCH('MAPA DE PREÇOS'!V205,'Tabela de Apoio'!$A:$A,1)-1))*V204))</f>
        <v/>
      </c>
      <c r="W208" s="109" t="str">
        <f>IF(W204="","",
IF(OR(W206="Orçamento",W205="",MAX('Tabela de Apoio'!$A:$A)&lt;=W205),
W204,
(INDEX('Tabela de Apoio'!$B:$B,MATCH('MAPA DE PREÇOS'!$O$8,'Tabela de Apoio'!$A:$A,1))/INDEX('Tabela de Apoio'!$B:$B,MATCH('MAPA DE PREÇOS'!W205,'Tabela de Apoio'!$A:$A,1)-1))*W204))</f>
        <v/>
      </c>
      <c r="X208" s="109" t="str">
        <f>IF(X204="","",
IF(OR(X206="Orçamento",X205="",MAX('Tabela de Apoio'!$A:$A)&lt;=X205),
X204,
(INDEX('Tabela de Apoio'!$B:$B,MATCH('MAPA DE PREÇOS'!$O$8,'Tabela de Apoio'!$A:$A,1))/INDEX('Tabela de Apoio'!$B:$B,MATCH('MAPA DE PREÇOS'!X205,'Tabela de Apoio'!$A:$A,1)-1))*X204))</f>
        <v/>
      </c>
      <c r="Y208" s="109" t="str">
        <f>IF(Y204="","",
IF(OR(Y206="Orçamento",Y205="",MAX('Tabela de Apoio'!$A:$A)&lt;=Y205),
Y204,
(INDEX('Tabela de Apoio'!$B:$B,MATCH('MAPA DE PREÇOS'!$O$8,'Tabela de Apoio'!$A:$A,1))/INDEX('Tabela de Apoio'!$B:$B,MATCH('MAPA DE PREÇOS'!Y205,'Tabela de Apoio'!$A:$A,1)-1))*Y204))</f>
        <v/>
      </c>
      <c r="Z208" s="109" t="str">
        <f>IF(Z204="","",
IF(OR(Z206="Orçamento",Z205="",MAX('Tabela de Apoio'!$A:$A)&lt;=Z205),
Z204,
(INDEX('Tabela de Apoio'!$B:$B,MATCH('MAPA DE PREÇOS'!$O$8,'Tabela de Apoio'!$A:$A,1))/INDEX('Tabela de Apoio'!$B:$B,MATCH('MAPA DE PREÇOS'!Z205,'Tabela de Apoio'!$A:$A,1)-1))*Z204))</f>
        <v/>
      </c>
      <c r="AA208" s="109" t="str">
        <f>IF(AA204="","",
IF(OR(AA206="Orçamento",AA205="",MAX('Tabela de Apoio'!$A:$A)&lt;=AA205),
AA204,
(INDEX('Tabela de Apoio'!$B:$B,MATCH('MAPA DE PREÇOS'!$O$8,'Tabela de Apoio'!$A:$A,1))/INDEX('Tabela de Apoio'!$B:$B,MATCH('MAPA DE PREÇOS'!AA205,'Tabela de Apoio'!$A:$A,1)-1))*AA204))</f>
        <v/>
      </c>
      <c r="AB208" s="109" t="str">
        <f>IF(AB204="","",
IF(OR(AB206="Orçamento",AB205="",MAX('Tabela de Apoio'!$A:$A)&lt;=AB205),
AB204,
(INDEX('Tabela de Apoio'!$B:$B,MATCH('MAPA DE PREÇOS'!$O$8,'Tabela de Apoio'!$A:$A,1))/INDEX('Tabela de Apoio'!$B:$B,MATCH('MAPA DE PREÇOS'!AB205,'Tabela de Apoio'!$A:$A,1)-1))*AB204))</f>
        <v/>
      </c>
      <c r="AC208" s="109" t="str">
        <f>IF(AC204="","",
IF(OR(AC206="Orçamento",AC205="",MAX('Tabela de Apoio'!$A:$A)&lt;=AC205),
AC204,
(INDEX('Tabela de Apoio'!$B:$B,MATCH('MAPA DE PREÇOS'!$O$8,'Tabela de Apoio'!$A:$A,1))/INDEX('Tabela de Apoio'!$B:$B,MATCH('MAPA DE PREÇOS'!AC205,'Tabela de Apoio'!$A:$A,1)-1))*AC204))</f>
        <v/>
      </c>
      <c r="AD208" s="109" t="str">
        <f>IF(AD204="","",
IF(OR(AD206="Orçamento",AD205="",MAX('Tabela de Apoio'!$A:$A)&lt;=AD205),
AD204,
(INDEX('Tabela de Apoio'!$B:$B,MATCH('MAPA DE PREÇOS'!$O$8,'Tabela de Apoio'!$A:$A,1))/INDEX('Tabela de Apoio'!$B:$B,MATCH('MAPA DE PREÇOS'!AD205,'Tabela de Apoio'!$A:$A,1)-1))*AD204))</f>
        <v/>
      </c>
      <c r="AE208" s="109" t="str">
        <f>IF(AE204="","",
IF(OR(AE206="Orçamento",AE205="",MAX('Tabela de Apoio'!$A:$A)&lt;=AE205),
AE204,
(INDEX('Tabela de Apoio'!$B:$B,MATCH('MAPA DE PREÇOS'!$O$8,'Tabela de Apoio'!$A:$A,1))/INDEX('Tabela de Apoio'!$B:$B,MATCH('MAPA DE PREÇOS'!AE205,'Tabela de Apoio'!$A:$A,1)-1))*AE204))</f>
        <v/>
      </c>
      <c r="AF208" s="109" t="str">
        <f>IF(AF204="","",
IF(OR(AF206="Orçamento",AF205="",MAX('Tabela de Apoio'!$A:$A)&lt;=AF205),
AF204,
(INDEX('Tabela de Apoio'!$B:$B,MATCH('MAPA DE PREÇOS'!$O$8,'Tabela de Apoio'!$A:$A,1))/INDEX('Tabela de Apoio'!$B:$B,MATCH('MAPA DE PREÇOS'!AF205,'Tabela de Apoio'!$A:$A,1)-1))*AF204))</f>
        <v/>
      </c>
      <c r="AG208" s="109" t="str">
        <f>IF(AG204="","",
IF(OR(AG206="Orçamento",AG205="",MAX('Tabela de Apoio'!$A:$A)&lt;=AG205),
AG204,
(INDEX('Tabela de Apoio'!$B:$B,MATCH('MAPA DE PREÇOS'!$O$8,'Tabela de Apoio'!$A:$A,1))/INDEX('Tabela de Apoio'!$B:$B,MATCH('MAPA DE PREÇOS'!AG205,'Tabela de Apoio'!$A:$A,1)-1))*AG204))</f>
        <v/>
      </c>
      <c r="AH208" s="109" t="str">
        <f>IF(AH204="","",
IF(OR(AH206="Orçamento",AH205="",MAX('Tabela de Apoio'!$A:$A)&lt;=AH205),
AH204,
(INDEX('Tabela de Apoio'!$B:$B,MATCH('MAPA DE PREÇOS'!$O$8,'Tabela de Apoio'!$A:$A,1))/INDEX('Tabela de Apoio'!$B:$B,MATCH('MAPA DE PREÇOS'!AH205,'Tabela de Apoio'!$A:$A,1)-1))*AH204))</f>
        <v/>
      </c>
      <c r="AI208" s="109" t="str">
        <f>IF(AI204="","",
IF(OR(AI206="Orçamento",AI205="",MAX('Tabela de Apoio'!$A:$A)&lt;=AI205),
AI204,
(INDEX('Tabela de Apoio'!$B:$B,MATCH('MAPA DE PREÇOS'!$O$8,'Tabela de Apoio'!$A:$A,1))/INDEX('Tabela de Apoio'!$B:$B,MATCH('MAPA DE PREÇOS'!AI205,'Tabela de Apoio'!$A:$A,1)-1))*AI204))</f>
        <v/>
      </c>
    </row>
    <row r="209" spans="2:35" hidden="1" x14ac:dyDescent="0.25">
      <c r="B209" s="131" t="e">
        <f t="shared" ref="B209" si="570">B208</f>
        <v>#VALUE!</v>
      </c>
      <c r="C209" s="131" t="e">
        <f t="shared" ref="C209" si="571">C208</f>
        <v>#VALUE!</v>
      </c>
      <c r="D209" s="130">
        <f t="shared" si="446"/>
        <v>1</v>
      </c>
      <c r="E209" s="168"/>
      <c r="F209" s="96"/>
      <c r="G209" s="170"/>
      <c r="H209"/>
      <c r="I209"/>
      <c r="J209"/>
      <c r="N209" s="74"/>
      <c r="O209" s="27" t="s">
        <v>439</v>
      </c>
      <c r="P209" s="110" t="str">
        <f>IF(IFERROR(VLOOKUP(P206,'Tabela de Apoio'!$D:$E,2,FALSE),1)=1,"",P210)</f>
        <v/>
      </c>
      <c r="Q209" s="110" t="str">
        <f>IF(IFERROR(VLOOKUP(Q206,'Tabela de Apoio'!$D:$E,2,FALSE),1)=1,"",Q210)</f>
        <v/>
      </c>
      <c r="R209" s="110" t="str">
        <f>IF(IFERROR(VLOOKUP(R206,'Tabela de Apoio'!$D:$E,2,FALSE),1)=1,"",R210)</f>
        <v/>
      </c>
      <c r="S209" s="110" t="str">
        <f>IF(IFERROR(VLOOKUP(S206,'Tabela de Apoio'!$D:$E,2,FALSE),1)=1,"",S210)</f>
        <v/>
      </c>
      <c r="T209" s="110" t="str">
        <f>IF(IFERROR(VLOOKUP(T206,'Tabela de Apoio'!$D:$E,2,FALSE),1)=1,"",T210)</f>
        <v/>
      </c>
      <c r="U209" s="110" t="str">
        <f>IF(IFERROR(VLOOKUP(U206,'Tabela de Apoio'!$D:$E,2,FALSE),1)=1,"",U210)</f>
        <v/>
      </c>
      <c r="V209" s="110" t="str">
        <f>IF(IFERROR(VLOOKUP(V206,'Tabela de Apoio'!$D:$E,2,FALSE),1)=1,"",V210)</f>
        <v/>
      </c>
      <c r="W209" s="110" t="str">
        <f>IF(IFERROR(VLOOKUP(W206,'Tabela de Apoio'!$D:$E,2,FALSE),1)=1,"",W210)</f>
        <v/>
      </c>
      <c r="X209" s="110" t="str">
        <f>IF(IFERROR(VLOOKUP(X206,'Tabela de Apoio'!$D:$E,2,FALSE),1)=1,"",X210)</f>
        <v/>
      </c>
      <c r="Y209" s="110" t="str">
        <f>IF(IFERROR(VLOOKUP(Y206,'Tabela de Apoio'!$D:$E,2,FALSE),1)=1,"",Y210)</f>
        <v/>
      </c>
      <c r="Z209" s="110" t="str">
        <f>IF(IFERROR(VLOOKUP(Z206,'Tabela de Apoio'!$D:$E,2,FALSE),1)=1,"",Z210)</f>
        <v/>
      </c>
      <c r="AA209" s="110" t="str">
        <f>IF(IFERROR(VLOOKUP(AA206,'Tabela de Apoio'!$D:$E,2,FALSE),1)=1,"",AA210)</f>
        <v/>
      </c>
      <c r="AB209" s="110" t="str">
        <f>IF(IFERROR(VLOOKUP(AB206,'Tabela de Apoio'!$D:$E,2,FALSE),1)=1,"",AB210)</f>
        <v/>
      </c>
      <c r="AC209" s="110" t="str">
        <f>IF(IFERROR(VLOOKUP(AC206,'Tabela de Apoio'!$D:$E,2,FALSE),1)=1,"",AC210)</f>
        <v/>
      </c>
      <c r="AD209" s="110" t="str">
        <f>IF(IFERROR(VLOOKUP(AD206,'Tabela de Apoio'!$D:$E,2,FALSE),1)=1,"",AD210)</f>
        <v/>
      </c>
      <c r="AE209" s="110" t="str">
        <f>IF(IFERROR(VLOOKUP(AE206,'Tabela de Apoio'!$D:$E,2,FALSE),1)=1,"",AE210)</f>
        <v/>
      </c>
      <c r="AF209" s="110" t="str">
        <f>IF(IFERROR(VLOOKUP(AF206,'Tabela de Apoio'!$D:$E,2,FALSE),1)=1,"",AF210)</f>
        <v/>
      </c>
      <c r="AG209" s="110" t="str">
        <f>IF(IFERROR(VLOOKUP(AG206,'Tabela de Apoio'!$D:$E,2,FALSE),1)=1,"",AG210)</f>
        <v/>
      </c>
      <c r="AH209" s="110" t="str">
        <f>IF(IFERROR(VLOOKUP(AH206,'Tabela de Apoio'!$D:$E,2,FALSE),1)=1,"",AH210)</f>
        <v/>
      </c>
      <c r="AI209" s="110" t="str">
        <f>IF(IFERROR(VLOOKUP(AI206,'Tabela de Apoio'!$D:$E,2,FALSE),1)=1,"",AI210)</f>
        <v/>
      </c>
    </row>
    <row r="210" spans="2:35" hidden="1" x14ac:dyDescent="0.25">
      <c r="B210" s="131" t="e">
        <f t="shared" ref="B210:C210" si="572">B209</f>
        <v>#VALUE!</v>
      </c>
      <c r="C210" s="131" t="e">
        <f t="shared" si="572"/>
        <v>#VALUE!</v>
      </c>
      <c r="D210" s="130">
        <f t="shared" si="446"/>
        <v>1</v>
      </c>
      <c r="E210" s="168"/>
      <c r="F210" s="96"/>
      <c r="G210" s="170"/>
      <c r="H210" s="137">
        <f t="shared" ref="H210" si="573">COUNT($P210:$XX210)</f>
        <v>0</v>
      </c>
      <c r="I210" s="135" t="e">
        <f t="shared" ref="I210" si="574">_xlfn.STDEV.P($P209:$XX210)/AVERAGE($P209:$XX210)</f>
        <v>#DIV/0!</v>
      </c>
      <c r="J210" s="7">
        <f>ROW()</f>
        <v>210</v>
      </c>
      <c r="K210" s="70"/>
      <c r="L210" s="29" t="s">
        <v>54</v>
      </c>
      <c r="M210" s="30" t="str">
        <f t="shared" ref="M210" si="575">IFERROR(
IF(AND(P206="Orçamento",COUNTA(P204:AI204)=COUNTIF(P206:XX206,"Orçamento")),MIN(M215,M212),
IF(M213&lt;&gt;"",M213,
IF(M214&lt;&gt;"",M214,
M212
))),"")</f>
        <v/>
      </c>
      <c r="N210" s="74"/>
      <c r="O210" s="27" t="s">
        <v>440</v>
      </c>
      <c r="P210" s="109" t="str">
        <f t="shared" ref="P210:AI210" si="576">IFERROR(IF(P208="",
            "",
            IF(COUNT($P208:$XX208)&lt;=4,
               P208,
               IF(OR(P208&gt;(QUARTILE($P208:$XX208,3)+(QUARTILE($P208:$XX208,3)-QUARTILE($P208:$XX208,1))),
                     P208&lt;(QUARTILE($P208:$XX208,1)-(QUARTILE($P208:$XX208,3)-QUARTILE($P208:$XX208,1)))
                  ),
               "DESCARTADO",P208)
             )
  ),P208)</f>
        <v/>
      </c>
      <c r="Q210" s="109" t="str">
        <f t="shared" si="576"/>
        <v/>
      </c>
      <c r="R210" s="109" t="str">
        <f t="shared" si="576"/>
        <v/>
      </c>
      <c r="S210" s="109" t="str">
        <f t="shared" si="576"/>
        <v/>
      </c>
      <c r="T210" s="109" t="str">
        <f t="shared" si="576"/>
        <v/>
      </c>
      <c r="U210" s="109" t="str">
        <f t="shared" si="576"/>
        <v/>
      </c>
      <c r="V210" s="109" t="str">
        <f t="shared" si="576"/>
        <v/>
      </c>
      <c r="W210" s="109" t="str">
        <f t="shared" si="576"/>
        <v/>
      </c>
      <c r="X210" s="109" t="str">
        <f t="shared" si="576"/>
        <v/>
      </c>
      <c r="Y210" s="109" t="str">
        <f t="shared" si="576"/>
        <v/>
      </c>
      <c r="Z210" s="109" t="str">
        <f t="shared" si="576"/>
        <v/>
      </c>
      <c r="AA210" s="109" t="str">
        <f t="shared" si="576"/>
        <v/>
      </c>
      <c r="AB210" s="109" t="str">
        <f t="shared" si="576"/>
        <v/>
      </c>
      <c r="AC210" s="109" t="str">
        <f t="shared" si="576"/>
        <v/>
      </c>
      <c r="AD210" s="109" t="str">
        <f t="shared" si="576"/>
        <v/>
      </c>
      <c r="AE210" s="109" t="str">
        <f t="shared" si="576"/>
        <v/>
      </c>
      <c r="AF210" s="109" t="str">
        <f t="shared" si="576"/>
        <v/>
      </c>
      <c r="AG210" s="109" t="str">
        <f t="shared" si="576"/>
        <v/>
      </c>
      <c r="AH210" s="109" t="str">
        <f t="shared" si="576"/>
        <v/>
      </c>
      <c r="AI210" s="109" t="str">
        <f t="shared" si="576"/>
        <v/>
      </c>
    </row>
    <row r="211" spans="2:35" hidden="1" x14ac:dyDescent="0.25">
      <c r="B211" s="131" t="e">
        <f t="shared" ref="B211" si="577">B210</f>
        <v>#VALUE!</v>
      </c>
      <c r="C211" s="131" t="e">
        <f t="shared" ref="C211" si="578">C210</f>
        <v>#VALUE!</v>
      </c>
      <c r="D211" s="130">
        <f t="shared" si="446"/>
        <v>1</v>
      </c>
      <c r="E211" s="168"/>
      <c r="F211" s="96"/>
      <c r="G211" s="170"/>
      <c r="H211"/>
      <c r="I211"/>
      <c r="J211"/>
      <c r="K211" s="69"/>
      <c r="L211" s="29" t="s">
        <v>423</v>
      </c>
      <c r="M211" s="30" t="e">
        <f t="shared" ref="M211" si="579">AVERAGE($P210:$XX210)</f>
        <v>#DIV/0!</v>
      </c>
      <c r="N211" s="74"/>
      <c r="O211" s="27" t="str">
        <f t="shared" ref="O211" si="580">"1 POND"</f>
        <v>1 POND</v>
      </c>
      <c r="P211" s="110" t="str">
        <f>IF(IFERROR(VLOOKUP(P206,'Tabela de Apoio'!$D:$E,2,FALSE),1)=1,"",P212)</f>
        <v/>
      </c>
      <c r="Q211" s="110" t="str">
        <f>IF(IFERROR(VLOOKUP(Q206,'Tabela de Apoio'!$D:$E,2,FALSE),1)=1,"",Q212)</f>
        <v/>
      </c>
      <c r="R211" s="110" t="str">
        <f>IF(IFERROR(VLOOKUP(R206,'Tabela de Apoio'!$D:$E,2,FALSE),1)=1,"",R212)</f>
        <v/>
      </c>
      <c r="S211" s="110" t="str">
        <f>IF(IFERROR(VLOOKUP(S206,'Tabela de Apoio'!$D:$E,2,FALSE),1)=1,"",S212)</f>
        <v/>
      </c>
      <c r="T211" s="110" t="str">
        <f>IF(IFERROR(VLOOKUP(T206,'Tabela de Apoio'!$D:$E,2,FALSE),1)=1,"",T212)</f>
        <v/>
      </c>
      <c r="U211" s="110" t="str">
        <f>IF(IFERROR(VLOOKUP(U206,'Tabela de Apoio'!$D:$E,2,FALSE),1)=1,"",U212)</f>
        <v/>
      </c>
      <c r="V211" s="110" t="str">
        <f>IF(IFERROR(VLOOKUP(V206,'Tabela de Apoio'!$D:$E,2,FALSE),1)=1,"",V212)</f>
        <v/>
      </c>
      <c r="W211" s="110" t="str">
        <f>IF(IFERROR(VLOOKUP(W206,'Tabela de Apoio'!$D:$E,2,FALSE),1)=1,"",W212)</f>
        <v/>
      </c>
      <c r="X211" s="110" t="str">
        <f>IF(IFERROR(VLOOKUP(X206,'Tabela de Apoio'!$D:$E,2,FALSE),1)=1,"",X212)</f>
        <v/>
      </c>
      <c r="Y211" s="110" t="str">
        <f>IF(IFERROR(VLOOKUP(Y206,'Tabela de Apoio'!$D:$E,2,FALSE),1)=1,"",Y212)</f>
        <v/>
      </c>
      <c r="Z211" s="110" t="str">
        <f>IF(IFERROR(VLOOKUP(Z206,'Tabela de Apoio'!$D:$E,2,FALSE),1)=1,"",Z212)</f>
        <v/>
      </c>
      <c r="AA211" s="110" t="str">
        <f>IF(IFERROR(VLOOKUP(AA206,'Tabela de Apoio'!$D:$E,2,FALSE),1)=1,"",AA212)</f>
        <v/>
      </c>
      <c r="AB211" s="110" t="str">
        <f>IF(IFERROR(VLOOKUP(AB206,'Tabela de Apoio'!$D:$E,2,FALSE),1)=1,"",AB212)</f>
        <v/>
      </c>
      <c r="AC211" s="110" t="str">
        <f>IF(IFERROR(VLOOKUP(AC206,'Tabela de Apoio'!$D:$E,2,FALSE),1)=1,"",AC212)</f>
        <v/>
      </c>
      <c r="AD211" s="110" t="str">
        <f>IF(IFERROR(VLOOKUP(AD206,'Tabela de Apoio'!$D:$E,2,FALSE),1)=1,"",AD212)</f>
        <v/>
      </c>
      <c r="AE211" s="110" t="str">
        <f>IF(IFERROR(VLOOKUP(AE206,'Tabela de Apoio'!$D:$E,2,FALSE),1)=1,"",AE212)</f>
        <v/>
      </c>
      <c r="AF211" s="110" t="str">
        <f>IF(IFERROR(VLOOKUP(AF206,'Tabela de Apoio'!$D:$E,2,FALSE),1)=1,"",AF212)</f>
        <v/>
      </c>
      <c r="AG211" s="110" t="str">
        <f>IF(IFERROR(VLOOKUP(AG206,'Tabela de Apoio'!$D:$E,2,FALSE),1)=1,"",AG212)</f>
        <v/>
      </c>
      <c r="AH211" s="110" t="str">
        <f>IF(IFERROR(VLOOKUP(AH206,'Tabela de Apoio'!$D:$E,2,FALSE),1)=1,"",AH212)</f>
        <v/>
      </c>
      <c r="AI211" s="110" t="str">
        <f>IF(IFERROR(VLOOKUP(AI206,'Tabela de Apoio'!$D:$E,2,FALSE),1)=1,"",AI212)</f>
        <v/>
      </c>
    </row>
    <row r="212" spans="2:35" hidden="1" x14ac:dyDescent="0.25">
      <c r="B212" s="131" t="e">
        <f t="shared" si="445"/>
        <v>#VALUE!</v>
      </c>
      <c r="C212" s="131" t="e">
        <f t="shared" si="446"/>
        <v>#VALUE!</v>
      </c>
      <c r="D212" s="130">
        <f t="shared" si="446"/>
        <v>1</v>
      </c>
      <c r="E212" s="168"/>
      <c r="F212" s="96"/>
      <c r="G212" s="170"/>
      <c r="H212" s="137">
        <f t="shared" ref="H212" si="581">COUNT($P212:$XX212)</f>
        <v>0</v>
      </c>
      <c r="I212" s="135" t="e">
        <f t="shared" ref="I212" si="582">_xlfn.STDEV.P($P211:$XX212)/AVERAGE($P211:$XX212)</f>
        <v>#DIV/0!</v>
      </c>
      <c r="J212" s="7">
        <f t="shared" ref="J212" si="583">IF(AND(H212&gt;2,
OR(L204="MÉDIA SANEADA",L204="MEDIANA SANEADA",
AND(L204="PREÇO REFERÊNCIA",NOT(AND(P206="Orçamento",COUNTA(P204:XX204)=COUNTIF(P206:XX206,"Orçamento")))))),
ROW(),0)</f>
        <v>0</v>
      </c>
      <c r="K212" s="69"/>
      <c r="L212" s="29" t="s">
        <v>424</v>
      </c>
      <c r="M212" s="30" t="e">
        <f t="shared" ref="M212" si="584">MEDIAN($P210:$XX210)</f>
        <v>#NUM!</v>
      </c>
      <c r="N212" s="74"/>
      <c r="O212" s="27" t="str">
        <f t="shared" ref="O212" si="585">"1 RODADA"</f>
        <v>1 RODADA</v>
      </c>
      <c r="P212" s="110" t="str">
        <f t="shared" ref="P212:AI212" si="586">IF(P210="","",IF((_xlfn.STDEV.P($P209:$XX210)/AVERAGE($P209:$XX210))&lt;=25%,P210,IF(OR(P210&gt;(AVERAGE($P209:$XX210)+_xlfn.STDEV.P($P209:$XX210)),P210&lt;(AVERAGE($P209:$XX210)-_xlfn.STDEV.P($P209:$XX210))),"DESCARTADO",P210)))</f>
        <v/>
      </c>
      <c r="Q212" s="110" t="str">
        <f t="shared" si="586"/>
        <v/>
      </c>
      <c r="R212" s="110" t="str">
        <f t="shared" si="586"/>
        <v/>
      </c>
      <c r="S212" s="110" t="str">
        <f t="shared" si="586"/>
        <v/>
      </c>
      <c r="T212" s="110" t="str">
        <f t="shared" si="586"/>
        <v/>
      </c>
      <c r="U212" s="110" t="str">
        <f t="shared" si="586"/>
        <v/>
      </c>
      <c r="V212" s="110" t="str">
        <f t="shared" si="586"/>
        <v/>
      </c>
      <c r="W212" s="110" t="str">
        <f t="shared" si="586"/>
        <v/>
      </c>
      <c r="X212" s="110" t="str">
        <f t="shared" si="586"/>
        <v/>
      </c>
      <c r="Y212" s="110" t="str">
        <f t="shared" si="586"/>
        <v/>
      </c>
      <c r="Z212" s="110" t="str">
        <f t="shared" si="586"/>
        <v/>
      </c>
      <c r="AA212" s="110" t="str">
        <f t="shared" si="586"/>
        <v/>
      </c>
      <c r="AB212" s="110" t="str">
        <f t="shared" si="586"/>
        <v/>
      </c>
      <c r="AC212" s="110" t="str">
        <f t="shared" si="586"/>
        <v/>
      </c>
      <c r="AD212" s="110" t="str">
        <f t="shared" si="586"/>
        <v/>
      </c>
      <c r="AE212" s="110" t="str">
        <f t="shared" si="586"/>
        <v/>
      </c>
      <c r="AF212" s="110" t="str">
        <f t="shared" si="586"/>
        <v/>
      </c>
      <c r="AG212" s="110" t="str">
        <f t="shared" si="586"/>
        <v/>
      </c>
      <c r="AH212" s="110" t="str">
        <f t="shared" si="586"/>
        <v/>
      </c>
      <c r="AI212" s="110" t="str">
        <f t="shared" si="586"/>
        <v/>
      </c>
    </row>
    <row r="213" spans="2:35" hidden="1" x14ac:dyDescent="0.25">
      <c r="B213" s="131" t="e">
        <f t="shared" si="445"/>
        <v>#VALUE!</v>
      </c>
      <c r="C213" s="131" t="e">
        <f t="shared" si="446"/>
        <v>#VALUE!</v>
      </c>
      <c r="D213" s="130">
        <f t="shared" si="446"/>
        <v>1</v>
      </c>
      <c r="E213" s="168"/>
      <c r="F213" s="96"/>
      <c r="G213" s="170"/>
      <c r="H213"/>
      <c r="I213"/>
      <c r="J213"/>
      <c r="L213" s="29" t="s">
        <v>50</v>
      </c>
      <c r="M213" s="30" t="str">
        <f t="shared" ref="M213" si="587">IFERROR(
IF(AND(H212&gt;2,I212&lt;=25%),AVERAGE(P211:XX212),
IF(AND(H214&gt;2,I214&lt;=25%),AVERAGE(P213:XX214),
IF(AND(H216&gt;2,I216&lt;=25%),AVERAGE(P215:XX216),
IF(AND(H218&gt;2,I218&lt;=25%),AVERAGE(P217:XX218),
IF(AND(H220&gt;2,I220&lt;=25%),AVERAGE(P219:XX220),
IF(AND(H222&gt;2,I222&lt;=25%),AVERAGE(P221:XX222),
IF(I210&lt;=25%,AVERAGE(P209:XX210),""))))))),"")</f>
        <v/>
      </c>
      <c r="N213" s="74"/>
      <c r="O213" s="27" t="str">
        <f t="shared" ref="O213" si="588">"2 POND"</f>
        <v>2 POND</v>
      </c>
      <c r="P213" s="110" t="str">
        <f>IF(IFERROR(VLOOKUP(P206,'Tabela de Apoio'!$D:$E,2,FALSE),1)=1,"",P214)</f>
        <v/>
      </c>
      <c r="Q213" s="110" t="str">
        <f>IF(IFERROR(VLOOKUP(Q206,'Tabela de Apoio'!$D:$E,2,FALSE),1)=1,"",Q214)</f>
        <v/>
      </c>
      <c r="R213" s="110" t="str">
        <f>IF(IFERROR(VLOOKUP(R206,'Tabela de Apoio'!$D:$E,2,FALSE),1)=1,"",R214)</f>
        <v/>
      </c>
      <c r="S213" s="110" t="str">
        <f>IF(IFERROR(VLOOKUP(S206,'Tabela de Apoio'!$D:$E,2,FALSE),1)=1,"",S214)</f>
        <v/>
      </c>
      <c r="T213" s="110" t="str">
        <f>IF(IFERROR(VLOOKUP(T206,'Tabela de Apoio'!$D:$E,2,FALSE),1)=1,"",T214)</f>
        <v/>
      </c>
      <c r="U213" s="110" t="str">
        <f>IF(IFERROR(VLOOKUP(U206,'Tabela de Apoio'!$D:$E,2,FALSE),1)=1,"",U214)</f>
        <v/>
      </c>
      <c r="V213" s="110" t="str">
        <f>IF(IFERROR(VLOOKUP(V206,'Tabela de Apoio'!$D:$E,2,FALSE),1)=1,"",V214)</f>
        <v/>
      </c>
      <c r="W213" s="110" t="str">
        <f>IF(IFERROR(VLOOKUP(W206,'Tabela de Apoio'!$D:$E,2,FALSE),1)=1,"",W214)</f>
        <v/>
      </c>
      <c r="X213" s="110" t="str">
        <f>IF(IFERROR(VLOOKUP(X206,'Tabela de Apoio'!$D:$E,2,FALSE),1)=1,"",X214)</f>
        <v/>
      </c>
      <c r="Y213" s="110" t="str">
        <f>IF(IFERROR(VLOOKUP(Y206,'Tabela de Apoio'!$D:$E,2,FALSE),1)=1,"",Y214)</f>
        <v/>
      </c>
      <c r="Z213" s="110" t="str">
        <f>IF(IFERROR(VLOOKUP(Z206,'Tabela de Apoio'!$D:$E,2,FALSE),1)=1,"",Z214)</f>
        <v/>
      </c>
      <c r="AA213" s="110" t="str">
        <f>IF(IFERROR(VLOOKUP(AA206,'Tabela de Apoio'!$D:$E,2,FALSE),1)=1,"",AA214)</f>
        <v/>
      </c>
      <c r="AB213" s="110" t="str">
        <f>IF(IFERROR(VLOOKUP(AB206,'Tabela de Apoio'!$D:$E,2,FALSE),1)=1,"",AB214)</f>
        <v/>
      </c>
      <c r="AC213" s="110" t="str">
        <f>IF(IFERROR(VLOOKUP(AC206,'Tabela de Apoio'!$D:$E,2,FALSE),1)=1,"",AC214)</f>
        <v/>
      </c>
      <c r="AD213" s="110" t="str">
        <f>IF(IFERROR(VLOOKUP(AD206,'Tabela de Apoio'!$D:$E,2,FALSE),1)=1,"",AD214)</f>
        <v/>
      </c>
      <c r="AE213" s="110" t="str">
        <f>IF(IFERROR(VLOOKUP(AE206,'Tabela de Apoio'!$D:$E,2,FALSE),1)=1,"",AE214)</f>
        <v/>
      </c>
      <c r="AF213" s="110" t="str">
        <f>IF(IFERROR(VLOOKUP(AF206,'Tabela de Apoio'!$D:$E,2,FALSE),1)=1,"",AF214)</f>
        <v/>
      </c>
      <c r="AG213" s="110" t="str">
        <f>IF(IFERROR(VLOOKUP(AG206,'Tabela de Apoio'!$D:$E,2,FALSE),1)=1,"",AG214)</f>
        <v/>
      </c>
      <c r="AH213" s="110" t="str">
        <f>IF(IFERROR(VLOOKUP(AH206,'Tabela de Apoio'!$D:$E,2,FALSE),1)=1,"",AH214)</f>
        <v/>
      </c>
      <c r="AI213" s="110" t="str">
        <f>IF(IFERROR(VLOOKUP(AI206,'Tabela de Apoio'!$D:$E,2,FALSE),1)=1,"",AI214)</f>
        <v/>
      </c>
    </row>
    <row r="214" spans="2:35" hidden="1" x14ac:dyDescent="0.25">
      <c r="B214" s="131" t="e">
        <f t="shared" si="445"/>
        <v>#VALUE!</v>
      </c>
      <c r="C214" s="131" t="e">
        <f t="shared" si="446"/>
        <v>#VALUE!</v>
      </c>
      <c r="D214" s="130">
        <f t="shared" si="446"/>
        <v>1</v>
      </c>
      <c r="E214" s="168"/>
      <c r="F214" s="96"/>
      <c r="G214" s="170"/>
      <c r="H214" s="137">
        <f t="shared" ref="H214" si="589">COUNT($P214:$XX214)</f>
        <v>0</v>
      </c>
      <c r="I214" s="135" t="e">
        <f t="shared" ref="I214" si="590">_xlfn.STDEV.P($P213:$XX214)/AVERAGE($P213:$XX214)</f>
        <v>#DIV/0!</v>
      </c>
      <c r="J214" s="7">
        <f t="shared" ref="J214" si="591">IF(AND(H214&gt;2,
OR(L204="MÉDIA SANEADA",L204="MEDIANA SANEADA",
AND(L204="PREÇO REFERÊNCIA",NOT(AND(P206="Orçamento",COUNTA(P204:XX204)=COUNTIF(P206:XX206,"Orçamento")))))),
ROW(),0)</f>
        <v>0</v>
      </c>
      <c r="K214" s="69"/>
      <c r="L214" s="29" t="s">
        <v>425</v>
      </c>
      <c r="M214" s="30" t="e">
        <f t="shared" ref="M214" si="592" xml:space="preserve">
IF(H212&gt;2,MEDIAN(P211:XX212),
IF(H214&gt;2,MEDIAN(P213:XX214),
IF(H216&gt;2,MEDIAN(P215:XX216),
IF(H218&gt;2,MEDIAN(P217:XX218),
IF(H220&gt;2,MEDIAN(P219:XX220),
IF(H222&gt;2,MEDIAN(P221:XX222),
MEDIAN(P209:XX210)))))))</f>
        <v>#NUM!</v>
      </c>
      <c r="N214" s="74"/>
      <c r="O214" s="27" t="str">
        <f t="shared" ref="O214" si="593">"2 RODADA"</f>
        <v>2 RODADA</v>
      </c>
      <c r="P214" s="110" t="str">
        <f t="shared" ref="P214:AI214" si="594">IF(P212="","",IF((_xlfn.STDEV.P($P211:$XX212)/AVERAGE($P211:$XX212))&lt;=25%,P212,IF(OR(P212&gt;(AVERAGE($P211:$XX212)+_xlfn.STDEV.P($P211:$XX212)),P212&lt;(AVERAGE($P211:$XX212)-_xlfn.STDEV.P($P211:$XX212))),"DESCARTADO",P212)))</f>
        <v/>
      </c>
      <c r="Q214" s="110" t="str">
        <f t="shared" si="594"/>
        <v/>
      </c>
      <c r="R214" s="110" t="str">
        <f t="shared" si="594"/>
        <v/>
      </c>
      <c r="S214" s="110" t="str">
        <f t="shared" si="594"/>
        <v/>
      </c>
      <c r="T214" s="110" t="str">
        <f t="shared" si="594"/>
        <v/>
      </c>
      <c r="U214" s="110" t="str">
        <f t="shared" si="594"/>
        <v/>
      </c>
      <c r="V214" s="110" t="str">
        <f t="shared" si="594"/>
        <v/>
      </c>
      <c r="W214" s="110" t="str">
        <f t="shared" si="594"/>
        <v/>
      </c>
      <c r="X214" s="110" t="str">
        <f t="shared" si="594"/>
        <v/>
      </c>
      <c r="Y214" s="110" t="str">
        <f t="shared" si="594"/>
        <v/>
      </c>
      <c r="Z214" s="110" t="str">
        <f t="shared" si="594"/>
        <v/>
      </c>
      <c r="AA214" s="110" t="str">
        <f t="shared" si="594"/>
        <v/>
      </c>
      <c r="AB214" s="110" t="str">
        <f t="shared" si="594"/>
        <v/>
      </c>
      <c r="AC214" s="110" t="str">
        <f t="shared" si="594"/>
        <v/>
      </c>
      <c r="AD214" s="110" t="str">
        <f t="shared" si="594"/>
        <v/>
      </c>
      <c r="AE214" s="110" t="str">
        <f t="shared" si="594"/>
        <v/>
      </c>
      <c r="AF214" s="110" t="str">
        <f t="shared" si="594"/>
        <v/>
      </c>
      <c r="AG214" s="110" t="str">
        <f t="shared" si="594"/>
        <v/>
      </c>
      <c r="AH214" s="110" t="str">
        <f t="shared" si="594"/>
        <v/>
      </c>
      <c r="AI214" s="110" t="str">
        <f t="shared" si="594"/>
        <v/>
      </c>
    </row>
    <row r="215" spans="2:35" hidden="1" x14ac:dyDescent="0.25">
      <c r="B215" s="131" t="e">
        <f t="shared" si="445"/>
        <v>#VALUE!</v>
      </c>
      <c r="C215" s="131" t="e">
        <f t="shared" si="446"/>
        <v>#VALUE!</v>
      </c>
      <c r="D215" s="130">
        <f t="shared" si="446"/>
        <v>1</v>
      </c>
      <c r="E215" s="168"/>
      <c r="F215" s="96"/>
      <c r="G215" s="170"/>
      <c r="H215"/>
      <c r="I215"/>
      <c r="J215"/>
      <c r="K215" s="69"/>
      <c r="L215" s="29" t="s">
        <v>422</v>
      </c>
      <c r="M215" s="30" t="e">
        <f t="shared" ref="M215" si="595">HARMEAN($P209:$XX210)</f>
        <v>#N/A</v>
      </c>
      <c r="N215" s="74"/>
      <c r="O215" s="27" t="str">
        <f t="shared" ref="O215" si="596">"3 POND"</f>
        <v>3 POND</v>
      </c>
      <c r="P215" s="110" t="str">
        <f>IF(IFERROR(VLOOKUP(P206,'Tabela de Apoio'!$D:$E,2,FALSE),1)=1,"",P216)</f>
        <v/>
      </c>
      <c r="Q215" s="110" t="str">
        <f>IF(IFERROR(VLOOKUP(Q206,'Tabela de Apoio'!$D:$E,2,FALSE),1)=1,"",Q216)</f>
        <v/>
      </c>
      <c r="R215" s="110" t="str">
        <f>IF(IFERROR(VLOOKUP(R206,'Tabela de Apoio'!$D:$E,2,FALSE),1)=1,"",R216)</f>
        <v/>
      </c>
      <c r="S215" s="110" t="str">
        <f>IF(IFERROR(VLOOKUP(S206,'Tabela de Apoio'!$D:$E,2,FALSE),1)=1,"",S216)</f>
        <v/>
      </c>
      <c r="T215" s="110" t="str">
        <f>IF(IFERROR(VLOOKUP(T206,'Tabela de Apoio'!$D:$E,2,FALSE),1)=1,"",T216)</f>
        <v/>
      </c>
      <c r="U215" s="110" t="str">
        <f>IF(IFERROR(VLOOKUP(U206,'Tabela de Apoio'!$D:$E,2,FALSE),1)=1,"",U216)</f>
        <v/>
      </c>
      <c r="V215" s="110" t="str">
        <f>IF(IFERROR(VLOOKUP(V206,'Tabela de Apoio'!$D:$E,2,FALSE),1)=1,"",V216)</f>
        <v/>
      </c>
      <c r="W215" s="110" t="str">
        <f>IF(IFERROR(VLOOKUP(W206,'Tabela de Apoio'!$D:$E,2,FALSE),1)=1,"",W216)</f>
        <v/>
      </c>
      <c r="X215" s="110" t="str">
        <f>IF(IFERROR(VLOOKUP(X206,'Tabela de Apoio'!$D:$E,2,FALSE),1)=1,"",X216)</f>
        <v/>
      </c>
      <c r="Y215" s="110" t="str">
        <f>IF(IFERROR(VLOOKUP(Y206,'Tabela de Apoio'!$D:$E,2,FALSE),1)=1,"",Y216)</f>
        <v/>
      </c>
      <c r="Z215" s="110" t="str">
        <f>IF(IFERROR(VLOOKUP(Z206,'Tabela de Apoio'!$D:$E,2,FALSE),1)=1,"",Z216)</f>
        <v/>
      </c>
      <c r="AA215" s="110" t="str">
        <f>IF(IFERROR(VLOOKUP(AA206,'Tabela de Apoio'!$D:$E,2,FALSE),1)=1,"",AA216)</f>
        <v/>
      </c>
      <c r="AB215" s="110" t="str">
        <f>IF(IFERROR(VLOOKUP(AB206,'Tabela de Apoio'!$D:$E,2,FALSE),1)=1,"",AB216)</f>
        <v/>
      </c>
      <c r="AC215" s="110" t="str">
        <f>IF(IFERROR(VLOOKUP(AC206,'Tabela de Apoio'!$D:$E,2,FALSE),1)=1,"",AC216)</f>
        <v/>
      </c>
      <c r="AD215" s="110" t="str">
        <f>IF(IFERROR(VLOOKUP(AD206,'Tabela de Apoio'!$D:$E,2,FALSE),1)=1,"",AD216)</f>
        <v/>
      </c>
      <c r="AE215" s="110" t="str">
        <f>IF(IFERROR(VLOOKUP(AE206,'Tabela de Apoio'!$D:$E,2,FALSE),1)=1,"",AE216)</f>
        <v/>
      </c>
      <c r="AF215" s="110" t="str">
        <f>IF(IFERROR(VLOOKUP(AF206,'Tabela de Apoio'!$D:$E,2,FALSE),1)=1,"",AF216)</f>
        <v/>
      </c>
      <c r="AG215" s="110" t="str">
        <f>IF(IFERROR(VLOOKUP(AG206,'Tabela de Apoio'!$D:$E,2,FALSE),1)=1,"",AG216)</f>
        <v/>
      </c>
      <c r="AH215" s="110" t="str">
        <f>IF(IFERROR(VLOOKUP(AH206,'Tabela de Apoio'!$D:$E,2,FALSE),1)=1,"",AH216)</f>
        <v/>
      </c>
      <c r="AI215" s="110" t="str">
        <f>IF(IFERROR(VLOOKUP(AI206,'Tabela de Apoio'!$D:$E,2,FALSE),1)=1,"",AI216)</f>
        <v/>
      </c>
    </row>
    <row r="216" spans="2:35" hidden="1" x14ac:dyDescent="0.25">
      <c r="B216" s="131" t="e">
        <f t="shared" si="445"/>
        <v>#VALUE!</v>
      </c>
      <c r="C216" s="131" t="e">
        <f t="shared" si="446"/>
        <v>#VALUE!</v>
      </c>
      <c r="D216" s="130">
        <f t="shared" si="446"/>
        <v>1</v>
      </c>
      <c r="E216" s="168"/>
      <c r="F216" s="96"/>
      <c r="G216" s="170"/>
      <c r="H216" s="137">
        <f t="shared" ref="H216" si="597">COUNT($P216:$XX216)</f>
        <v>0</v>
      </c>
      <c r="I216" s="135" t="e">
        <f t="shared" ref="I216" si="598">_xlfn.STDEV.P($P215:$XX216)/AVERAGE($P215:$XX216)</f>
        <v>#DIV/0!</v>
      </c>
      <c r="J216" s="7">
        <f t="shared" ref="J216" si="599">IF(AND(H216&gt;2,
OR(L204="MÉDIA SANEADA",L204="MEDIANA SANEADA",
AND(L204="PREÇO REFERÊNCIA",NOT(AND(P206="Orçamento",COUNTA(P204:XX204)=COUNTIF(P206:XX206,"Orçamento")))))),
ROW(),0)</f>
        <v>0</v>
      </c>
      <c r="K216" s="69"/>
      <c r="L216" s="29" t="s">
        <v>53</v>
      </c>
      <c r="M216" s="30" t="str">
        <f t="shared" ref="M216" si="600">IFERROR(_xlfn.QUARTILE.EXC($P210:$XX210,1),"")</f>
        <v/>
      </c>
      <c r="N216" s="74"/>
      <c r="O216" s="27" t="str">
        <f t="shared" ref="O216" si="601">"3 RODADA"</f>
        <v>3 RODADA</v>
      </c>
      <c r="P216" s="110" t="str">
        <f t="shared" ref="P216:AI216" si="602">IF(P214="","",IF((_xlfn.STDEV.P($P213:$XX214)/AVERAGE($P213:$XX214))&lt;=25%,P214,IF(OR(P214&gt;(AVERAGE($P213:$XX214)+_xlfn.STDEV.P($P213:$XX214)),P214&lt;(AVERAGE($P213:$XX214)-_xlfn.STDEV.P($P213:$XX214))),"DESCARTADO",P214)))</f>
        <v/>
      </c>
      <c r="Q216" s="110" t="str">
        <f t="shared" si="602"/>
        <v/>
      </c>
      <c r="R216" s="110" t="str">
        <f t="shared" si="602"/>
        <v/>
      </c>
      <c r="S216" s="110" t="str">
        <f t="shared" si="602"/>
        <v/>
      </c>
      <c r="T216" s="110" t="str">
        <f t="shared" si="602"/>
        <v/>
      </c>
      <c r="U216" s="110" t="str">
        <f t="shared" si="602"/>
        <v/>
      </c>
      <c r="V216" s="110" t="str">
        <f t="shared" si="602"/>
        <v/>
      </c>
      <c r="W216" s="110" t="str">
        <f t="shared" si="602"/>
        <v/>
      </c>
      <c r="X216" s="110" t="str">
        <f t="shared" si="602"/>
        <v/>
      </c>
      <c r="Y216" s="110" t="str">
        <f t="shared" si="602"/>
        <v/>
      </c>
      <c r="Z216" s="110" t="str">
        <f t="shared" si="602"/>
        <v/>
      </c>
      <c r="AA216" s="110" t="str">
        <f t="shared" si="602"/>
        <v/>
      </c>
      <c r="AB216" s="110" t="str">
        <f t="shared" si="602"/>
        <v/>
      </c>
      <c r="AC216" s="110" t="str">
        <f t="shared" si="602"/>
        <v/>
      </c>
      <c r="AD216" s="110" t="str">
        <f t="shared" si="602"/>
        <v/>
      </c>
      <c r="AE216" s="110" t="str">
        <f t="shared" si="602"/>
        <v/>
      </c>
      <c r="AF216" s="110" t="str">
        <f t="shared" si="602"/>
        <v/>
      </c>
      <c r="AG216" s="110" t="str">
        <f t="shared" si="602"/>
        <v/>
      </c>
      <c r="AH216" s="110" t="str">
        <f t="shared" si="602"/>
        <v/>
      </c>
      <c r="AI216" s="110" t="str">
        <f t="shared" si="602"/>
        <v/>
      </c>
    </row>
    <row r="217" spans="2:35" hidden="1" x14ac:dyDescent="0.25">
      <c r="B217" s="131" t="e">
        <f t="shared" si="445"/>
        <v>#VALUE!</v>
      </c>
      <c r="C217" s="131" t="e">
        <f t="shared" si="446"/>
        <v>#VALUE!</v>
      </c>
      <c r="D217" s="130">
        <f t="shared" si="446"/>
        <v>1</v>
      </c>
      <c r="E217" s="168"/>
      <c r="F217" s="96"/>
      <c r="G217" s="170"/>
      <c r="H217"/>
      <c r="I217"/>
      <c r="J217"/>
      <c r="K217" s="69"/>
      <c r="L217" s="29" t="s">
        <v>51</v>
      </c>
      <c r="M217" s="30" t="str">
        <f t="shared" ref="M217" si="603">IFERROR(_xlfn.QUARTILE.EXC($P210:$XX210,3),"")</f>
        <v/>
      </c>
      <c r="N217" s="74"/>
      <c r="O217" s="27" t="str">
        <f t="shared" ref="O217" si="604">"4 POND"</f>
        <v>4 POND</v>
      </c>
      <c r="P217" s="110" t="str">
        <f>IF(IFERROR(VLOOKUP(P206,'Tabela de Apoio'!$D:$E,2,FALSE),1)=1,"",P218)</f>
        <v/>
      </c>
      <c r="Q217" s="110" t="str">
        <f>IF(IFERROR(VLOOKUP(Q206,'Tabela de Apoio'!$D:$E,2,FALSE),1)=1,"",Q218)</f>
        <v/>
      </c>
      <c r="R217" s="110" t="str">
        <f>IF(IFERROR(VLOOKUP(R206,'Tabela de Apoio'!$D:$E,2,FALSE),1)=1,"",R218)</f>
        <v/>
      </c>
      <c r="S217" s="110" t="str">
        <f>IF(IFERROR(VLOOKUP(S206,'Tabela de Apoio'!$D:$E,2,FALSE),1)=1,"",S218)</f>
        <v/>
      </c>
      <c r="T217" s="110" t="str">
        <f>IF(IFERROR(VLOOKUP(T206,'Tabela de Apoio'!$D:$E,2,FALSE),1)=1,"",T218)</f>
        <v/>
      </c>
      <c r="U217" s="110" t="str">
        <f>IF(IFERROR(VLOOKUP(U206,'Tabela de Apoio'!$D:$E,2,FALSE),1)=1,"",U218)</f>
        <v/>
      </c>
      <c r="V217" s="110" t="str">
        <f>IF(IFERROR(VLOOKUP(V206,'Tabela de Apoio'!$D:$E,2,FALSE),1)=1,"",V218)</f>
        <v/>
      </c>
      <c r="W217" s="110" t="str">
        <f>IF(IFERROR(VLOOKUP(W206,'Tabela de Apoio'!$D:$E,2,FALSE),1)=1,"",W218)</f>
        <v/>
      </c>
      <c r="X217" s="110" t="str">
        <f>IF(IFERROR(VLOOKUP(X206,'Tabela de Apoio'!$D:$E,2,FALSE),1)=1,"",X218)</f>
        <v/>
      </c>
      <c r="Y217" s="110" t="str">
        <f>IF(IFERROR(VLOOKUP(Y206,'Tabela de Apoio'!$D:$E,2,FALSE),1)=1,"",Y218)</f>
        <v/>
      </c>
      <c r="Z217" s="110" t="str">
        <f>IF(IFERROR(VLOOKUP(Z206,'Tabela de Apoio'!$D:$E,2,FALSE),1)=1,"",Z218)</f>
        <v/>
      </c>
      <c r="AA217" s="110" t="str">
        <f>IF(IFERROR(VLOOKUP(AA206,'Tabela de Apoio'!$D:$E,2,FALSE),1)=1,"",AA218)</f>
        <v/>
      </c>
      <c r="AB217" s="110" t="str">
        <f>IF(IFERROR(VLOOKUP(AB206,'Tabela de Apoio'!$D:$E,2,FALSE),1)=1,"",AB218)</f>
        <v/>
      </c>
      <c r="AC217" s="110" t="str">
        <f>IF(IFERROR(VLOOKUP(AC206,'Tabela de Apoio'!$D:$E,2,FALSE),1)=1,"",AC218)</f>
        <v/>
      </c>
      <c r="AD217" s="110" t="str">
        <f>IF(IFERROR(VLOOKUP(AD206,'Tabela de Apoio'!$D:$E,2,FALSE),1)=1,"",AD218)</f>
        <v/>
      </c>
      <c r="AE217" s="110" t="str">
        <f>IF(IFERROR(VLOOKUP(AE206,'Tabela de Apoio'!$D:$E,2,FALSE),1)=1,"",AE218)</f>
        <v/>
      </c>
      <c r="AF217" s="110" t="str">
        <f>IF(IFERROR(VLOOKUP(AF206,'Tabela de Apoio'!$D:$E,2,FALSE),1)=1,"",AF218)</f>
        <v/>
      </c>
      <c r="AG217" s="110" t="str">
        <f>IF(IFERROR(VLOOKUP(AG206,'Tabela de Apoio'!$D:$E,2,FALSE),1)=1,"",AG218)</f>
        <v/>
      </c>
      <c r="AH217" s="110" t="str">
        <f>IF(IFERROR(VLOOKUP(AH206,'Tabela de Apoio'!$D:$E,2,FALSE),1)=1,"",AH218)</f>
        <v/>
      </c>
      <c r="AI217" s="110" t="str">
        <f>IF(IFERROR(VLOOKUP(AI206,'Tabela de Apoio'!$D:$E,2,FALSE),1)=1,"",AI218)</f>
        <v/>
      </c>
    </row>
    <row r="218" spans="2:35" hidden="1" x14ac:dyDescent="0.25">
      <c r="B218" s="131" t="e">
        <f t="shared" si="445"/>
        <v>#VALUE!</v>
      </c>
      <c r="C218" s="131" t="e">
        <f t="shared" si="446"/>
        <v>#VALUE!</v>
      </c>
      <c r="D218" s="130">
        <f t="shared" si="446"/>
        <v>1</v>
      </c>
      <c r="E218" s="168"/>
      <c r="F218" s="96"/>
      <c r="G218" s="170"/>
      <c r="H218" s="137">
        <f t="shared" ref="H218" si="605">COUNT($P218:$XX218)</f>
        <v>0</v>
      </c>
      <c r="I218" s="135" t="e">
        <f t="shared" ref="I218" si="606">_xlfn.STDEV.P($P217:$XX218)/AVERAGE($P217:$XX218)</f>
        <v>#DIV/0!</v>
      </c>
      <c r="J218" s="7">
        <f t="shared" ref="J218" si="607">IF(AND(H218&gt;2,
OR(L204="MÉDIA SANEADA",L204="MEDIANA SANEADA",
AND(L204="PREÇO REFERÊNCIA",NOT(AND(P206="Orçamento",COUNTA(P204:XX204)=COUNTIF(P206:XX206,"Orçamento")))))),
ROW(),0)</f>
        <v>0</v>
      </c>
      <c r="K218" s="69"/>
      <c r="L218" s="29" t="s">
        <v>55</v>
      </c>
      <c r="M218" s="30">
        <f t="shared" ref="M218" si="608">MIN($P210:$XX210)</f>
        <v>0</v>
      </c>
      <c r="N218" s="74"/>
      <c r="O218" s="27" t="str">
        <f t="shared" ref="O218" si="609">"4 RODADA"</f>
        <v>4 RODADA</v>
      </c>
      <c r="P218" s="110" t="str">
        <f t="shared" ref="P218:AI218" si="610">IF(P216="","",IF((_xlfn.STDEV.P($P215:$XX216)/AVERAGE($P215:$XX216))&lt;=25%,P216,IF(OR(P216&gt;(AVERAGE($P215:$XX216)+_xlfn.STDEV.P($P215:$XX216)),P216&lt;(AVERAGE($P215:$XX216)-_xlfn.STDEV.P($P215:$XX216))),"DESCARTADO",P216)))</f>
        <v/>
      </c>
      <c r="Q218" s="110" t="str">
        <f t="shared" si="610"/>
        <v/>
      </c>
      <c r="R218" s="110" t="str">
        <f t="shared" si="610"/>
        <v/>
      </c>
      <c r="S218" s="110" t="str">
        <f t="shared" si="610"/>
        <v/>
      </c>
      <c r="T218" s="110" t="str">
        <f t="shared" si="610"/>
        <v/>
      </c>
      <c r="U218" s="110" t="str">
        <f t="shared" si="610"/>
        <v/>
      </c>
      <c r="V218" s="110" t="str">
        <f t="shared" si="610"/>
        <v/>
      </c>
      <c r="W218" s="110" t="str">
        <f t="shared" si="610"/>
        <v/>
      </c>
      <c r="X218" s="110" t="str">
        <f t="shared" si="610"/>
        <v/>
      </c>
      <c r="Y218" s="110" t="str">
        <f t="shared" si="610"/>
        <v/>
      </c>
      <c r="Z218" s="110" t="str">
        <f t="shared" si="610"/>
        <v/>
      </c>
      <c r="AA218" s="110" t="str">
        <f t="shared" si="610"/>
        <v/>
      </c>
      <c r="AB218" s="110" t="str">
        <f t="shared" si="610"/>
        <v/>
      </c>
      <c r="AC218" s="110" t="str">
        <f t="shared" si="610"/>
        <v/>
      </c>
      <c r="AD218" s="110" t="str">
        <f t="shared" si="610"/>
        <v/>
      </c>
      <c r="AE218" s="110" t="str">
        <f t="shared" si="610"/>
        <v/>
      </c>
      <c r="AF218" s="110" t="str">
        <f t="shared" si="610"/>
        <v/>
      </c>
      <c r="AG218" s="110" t="str">
        <f t="shared" si="610"/>
        <v/>
      </c>
      <c r="AH218" s="110" t="str">
        <f t="shared" si="610"/>
        <v/>
      </c>
      <c r="AI218" s="110" t="str">
        <f t="shared" si="610"/>
        <v/>
      </c>
    </row>
    <row r="219" spans="2:35" hidden="1" x14ac:dyDescent="0.25">
      <c r="B219" s="131" t="e">
        <f t="shared" si="445"/>
        <v>#VALUE!</v>
      </c>
      <c r="C219" s="131" t="e">
        <f t="shared" si="446"/>
        <v>#VALUE!</v>
      </c>
      <c r="D219" s="130">
        <f t="shared" si="446"/>
        <v>1</v>
      </c>
      <c r="E219" s="168"/>
      <c r="F219" s="96"/>
      <c r="G219" s="170"/>
      <c r="H219"/>
      <c r="I219"/>
      <c r="J219"/>
      <c r="K219" s="69"/>
      <c r="L219" s="29" t="s">
        <v>52</v>
      </c>
      <c r="M219" s="30">
        <f t="shared" ref="M219" si="611">MAX($P210:$XX210)</f>
        <v>0</v>
      </c>
      <c r="N219" s="74"/>
      <c r="O219" s="27" t="str">
        <f t="shared" ref="O219" si="612">"5 POND"</f>
        <v>5 POND</v>
      </c>
      <c r="P219" s="110" t="str">
        <f>IF(IFERROR(VLOOKUP(P206,'Tabela de Apoio'!$D:$E,2,FALSE),1)=1,"",P220)</f>
        <v/>
      </c>
      <c r="Q219" s="110" t="str">
        <f>IF(IFERROR(VLOOKUP(Q206,'Tabela de Apoio'!$D:$E,2,FALSE),1)=1,"",Q220)</f>
        <v/>
      </c>
      <c r="R219" s="110" t="str">
        <f>IF(IFERROR(VLOOKUP(R206,'Tabela de Apoio'!$D:$E,2,FALSE),1)=1,"",R220)</f>
        <v/>
      </c>
      <c r="S219" s="110" t="str">
        <f>IF(IFERROR(VLOOKUP(S206,'Tabela de Apoio'!$D:$E,2,FALSE),1)=1,"",S220)</f>
        <v/>
      </c>
      <c r="T219" s="110" t="str">
        <f>IF(IFERROR(VLOOKUP(T206,'Tabela de Apoio'!$D:$E,2,FALSE),1)=1,"",T220)</f>
        <v/>
      </c>
      <c r="U219" s="110" t="str">
        <f>IF(IFERROR(VLOOKUP(U206,'Tabela de Apoio'!$D:$E,2,FALSE),1)=1,"",U220)</f>
        <v/>
      </c>
      <c r="V219" s="110" t="str">
        <f>IF(IFERROR(VLOOKUP(V206,'Tabela de Apoio'!$D:$E,2,FALSE),1)=1,"",V220)</f>
        <v/>
      </c>
      <c r="W219" s="110" t="str">
        <f>IF(IFERROR(VLOOKUP(W206,'Tabela de Apoio'!$D:$E,2,FALSE),1)=1,"",W220)</f>
        <v/>
      </c>
      <c r="X219" s="110" t="str">
        <f>IF(IFERROR(VLOOKUP(X206,'Tabela de Apoio'!$D:$E,2,FALSE),1)=1,"",X220)</f>
        <v/>
      </c>
      <c r="Y219" s="110" t="str">
        <f>IF(IFERROR(VLOOKUP(Y206,'Tabela de Apoio'!$D:$E,2,FALSE),1)=1,"",Y220)</f>
        <v/>
      </c>
      <c r="Z219" s="110" t="str">
        <f>IF(IFERROR(VLOOKUP(Z206,'Tabela de Apoio'!$D:$E,2,FALSE),1)=1,"",Z220)</f>
        <v/>
      </c>
      <c r="AA219" s="110" t="str">
        <f>IF(IFERROR(VLOOKUP(AA206,'Tabela de Apoio'!$D:$E,2,FALSE),1)=1,"",AA220)</f>
        <v/>
      </c>
      <c r="AB219" s="110" t="str">
        <f>IF(IFERROR(VLOOKUP(AB206,'Tabela de Apoio'!$D:$E,2,FALSE),1)=1,"",AB220)</f>
        <v/>
      </c>
      <c r="AC219" s="110" t="str">
        <f>IF(IFERROR(VLOOKUP(AC206,'Tabela de Apoio'!$D:$E,2,FALSE),1)=1,"",AC220)</f>
        <v/>
      </c>
      <c r="AD219" s="110" t="str">
        <f>IF(IFERROR(VLOOKUP(AD206,'Tabela de Apoio'!$D:$E,2,FALSE),1)=1,"",AD220)</f>
        <v/>
      </c>
      <c r="AE219" s="110" t="str">
        <f>IF(IFERROR(VLOOKUP(AE206,'Tabela de Apoio'!$D:$E,2,FALSE),1)=1,"",AE220)</f>
        <v/>
      </c>
      <c r="AF219" s="110" t="str">
        <f>IF(IFERROR(VLOOKUP(AF206,'Tabela de Apoio'!$D:$E,2,FALSE),1)=1,"",AF220)</f>
        <v/>
      </c>
      <c r="AG219" s="110" t="str">
        <f>IF(IFERROR(VLOOKUP(AG206,'Tabela de Apoio'!$D:$E,2,FALSE),1)=1,"",AG220)</f>
        <v/>
      </c>
      <c r="AH219" s="110" t="str">
        <f>IF(IFERROR(VLOOKUP(AH206,'Tabela de Apoio'!$D:$E,2,FALSE),1)=1,"",AH220)</f>
        <v/>
      </c>
      <c r="AI219" s="110" t="str">
        <f>IF(IFERROR(VLOOKUP(AI206,'Tabela de Apoio'!$D:$E,2,FALSE),1)=1,"",AI220)</f>
        <v/>
      </c>
    </row>
    <row r="220" spans="2:35" hidden="1" x14ac:dyDescent="0.25">
      <c r="B220" s="131" t="e">
        <f t="shared" si="445"/>
        <v>#VALUE!</v>
      </c>
      <c r="C220" s="131" t="e">
        <f t="shared" si="446"/>
        <v>#VALUE!</v>
      </c>
      <c r="D220" s="130">
        <f t="shared" si="446"/>
        <v>1</v>
      </c>
      <c r="E220" s="168"/>
      <c r="F220" s="96"/>
      <c r="G220" s="170"/>
      <c r="H220" s="137">
        <f t="shared" ref="H220" si="613">COUNT($P220:$XX220)</f>
        <v>0</v>
      </c>
      <c r="I220" s="135" t="e">
        <f t="shared" ref="I220" si="614">_xlfn.STDEV.P($P219:$XX220)/AVERAGE($P219:$XX220)</f>
        <v>#DIV/0!</v>
      </c>
      <c r="J220" s="7">
        <f t="shared" ref="J220" si="615">IF(AND(H220&gt;2,
OR(L204="MÉDIA SANEADA",L204="MEDIANA SANEADA",
AND(L204="PREÇO REFERÊNCIA",NOT(AND(P206="Orçamento",COUNTA(P204:XX204)=COUNTIF(P206:XX206,"Orçamento")))))),
ROW(),0)</f>
        <v>0</v>
      </c>
      <c r="K220" s="69"/>
      <c r="N220" s="74"/>
      <c r="O220" s="27" t="str">
        <f t="shared" ref="O220" si="616">"5 RODADA"</f>
        <v>5 RODADA</v>
      </c>
      <c r="P220" s="110" t="str">
        <f t="shared" ref="P220:AI220" si="617">IF(P218="","",IF((_xlfn.STDEV.P($P217:$XX218)/AVERAGE($P217:$XX218))&lt;=25%,P218,IF(OR(P218&gt;(AVERAGE($P217:$XX218)+_xlfn.STDEV.P($P217:$XX218)),P218&lt;(AVERAGE($P217:$XX218)-_xlfn.STDEV.P($P217:$XX218))),"DESCARTADO",P218)))</f>
        <v/>
      </c>
      <c r="Q220" s="110" t="str">
        <f t="shared" si="617"/>
        <v/>
      </c>
      <c r="R220" s="110" t="str">
        <f t="shared" si="617"/>
        <v/>
      </c>
      <c r="S220" s="110" t="str">
        <f t="shared" si="617"/>
        <v/>
      </c>
      <c r="T220" s="110" t="str">
        <f t="shared" si="617"/>
        <v/>
      </c>
      <c r="U220" s="110" t="str">
        <f t="shared" si="617"/>
        <v/>
      </c>
      <c r="V220" s="110" t="str">
        <f t="shared" si="617"/>
        <v/>
      </c>
      <c r="W220" s="110" t="str">
        <f t="shared" si="617"/>
        <v/>
      </c>
      <c r="X220" s="110" t="str">
        <f t="shared" si="617"/>
        <v/>
      </c>
      <c r="Y220" s="110" t="str">
        <f t="shared" si="617"/>
        <v/>
      </c>
      <c r="Z220" s="110" t="str">
        <f t="shared" si="617"/>
        <v/>
      </c>
      <c r="AA220" s="110" t="str">
        <f t="shared" si="617"/>
        <v/>
      </c>
      <c r="AB220" s="110" t="str">
        <f t="shared" si="617"/>
        <v/>
      </c>
      <c r="AC220" s="110" t="str">
        <f t="shared" si="617"/>
        <v/>
      </c>
      <c r="AD220" s="110" t="str">
        <f t="shared" si="617"/>
        <v/>
      </c>
      <c r="AE220" s="110" t="str">
        <f t="shared" si="617"/>
        <v/>
      </c>
      <c r="AF220" s="110" t="str">
        <f t="shared" si="617"/>
        <v/>
      </c>
      <c r="AG220" s="110" t="str">
        <f t="shared" si="617"/>
        <v/>
      </c>
      <c r="AH220" s="110" t="str">
        <f t="shared" si="617"/>
        <v/>
      </c>
      <c r="AI220" s="110" t="str">
        <f t="shared" si="617"/>
        <v/>
      </c>
    </row>
    <row r="221" spans="2:35" hidden="1" x14ac:dyDescent="0.25">
      <c r="B221" s="131" t="e">
        <f t="shared" si="445"/>
        <v>#VALUE!</v>
      </c>
      <c r="C221" s="131" t="e">
        <f t="shared" si="446"/>
        <v>#VALUE!</v>
      </c>
      <c r="D221" s="130">
        <f t="shared" si="446"/>
        <v>1</v>
      </c>
      <c r="E221" s="168"/>
      <c r="F221" s="96"/>
      <c r="G221" s="170"/>
      <c r="H221"/>
      <c r="I221"/>
      <c r="J221"/>
      <c r="K221" s="69"/>
      <c r="L221" s="22"/>
      <c r="M221" s="22"/>
      <c r="N221" s="74"/>
      <c r="O221" s="27" t="str">
        <f t="shared" ref="O221" si="618">"6 POND"</f>
        <v>6 POND</v>
      </c>
      <c r="P221" s="110" t="str">
        <f>IF(IFERROR(VLOOKUP(P206,'Tabela de Apoio'!$D:$E,2,FALSE),1)=1,"",P222)</f>
        <v/>
      </c>
      <c r="Q221" s="110" t="str">
        <f>IF(IFERROR(VLOOKUP(Q206,'Tabela de Apoio'!$D:$E,2,FALSE),1)=1,"",Q222)</f>
        <v/>
      </c>
      <c r="R221" s="110" t="str">
        <f>IF(IFERROR(VLOOKUP(R206,'Tabela de Apoio'!$D:$E,2,FALSE),1)=1,"",R222)</f>
        <v/>
      </c>
      <c r="S221" s="110" t="str">
        <f>IF(IFERROR(VLOOKUP(S206,'Tabela de Apoio'!$D:$E,2,FALSE),1)=1,"",S222)</f>
        <v/>
      </c>
      <c r="T221" s="110" t="str">
        <f>IF(IFERROR(VLOOKUP(T206,'Tabela de Apoio'!$D:$E,2,FALSE),1)=1,"",T222)</f>
        <v/>
      </c>
      <c r="U221" s="110" t="str">
        <f>IF(IFERROR(VLOOKUP(U206,'Tabela de Apoio'!$D:$E,2,FALSE),1)=1,"",U222)</f>
        <v/>
      </c>
      <c r="V221" s="110" t="str">
        <f>IF(IFERROR(VLOOKUP(V206,'Tabela de Apoio'!$D:$E,2,FALSE),1)=1,"",V222)</f>
        <v/>
      </c>
      <c r="W221" s="110" t="str">
        <f>IF(IFERROR(VLOOKUP(W206,'Tabela de Apoio'!$D:$E,2,FALSE),1)=1,"",W222)</f>
        <v/>
      </c>
      <c r="X221" s="110" t="str">
        <f>IF(IFERROR(VLOOKUP(X206,'Tabela de Apoio'!$D:$E,2,FALSE),1)=1,"",X222)</f>
        <v/>
      </c>
      <c r="Y221" s="110" t="str">
        <f>IF(IFERROR(VLOOKUP(Y206,'Tabela de Apoio'!$D:$E,2,FALSE),1)=1,"",Y222)</f>
        <v/>
      </c>
      <c r="Z221" s="110" t="str">
        <f>IF(IFERROR(VLOOKUP(Z206,'Tabela de Apoio'!$D:$E,2,FALSE),1)=1,"",Z222)</f>
        <v/>
      </c>
      <c r="AA221" s="110" t="str">
        <f>IF(IFERROR(VLOOKUP(AA206,'Tabela de Apoio'!$D:$E,2,FALSE),1)=1,"",AA222)</f>
        <v/>
      </c>
      <c r="AB221" s="110" t="str">
        <f>IF(IFERROR(VLOOKUP(AB206,'Tabela de Apoio'!$D:$E,2,FALSE),1)=1,"",AB222)</f>
        <v/>
      </c>
      <c r="AC221" s="110" t="str">
        <f>IF(IFERROR(VLOOKUP(AC206,'Tabela de Apoio'!$D:$E,2,FALSE),1)=1,"",AC222)</f>
        <v/>
      </c>
      <c r="AD221" s="110" t="str">
        <f>IF(IFERROR(VLOOKUP(AD206,'Tabela de Apoio'!$D:$E,2,FALSE),1)=1,"",AD222)</f>
        <v/>
      </c>
      <c r="AE221" s="110" t="str">
        <f>IF(IFERROR(VLOOKUP(AE206,'Tabela de Apoio'!$D:$E,2,FALSE),1)=1,"",AE222)</f>
        <v/>
      </c>
      <c r="AF221" s="110" t="str">
        <f>IF(IFERROR(VLOOKUP(AF206,'Tabela de Apoio'!$D:$E,2,FALSE),1)=1,"",AF222)</f>
        <v/>
      </c>
      <c r="AG221" s="110" t="str">
        <f>IF(IFERROR(VLOOKUP(AG206,'Tabela de Apoio'!$D:$E,2,FALSE),1)=1,"",AG222)</f>
        <v/>
      </c>
      <c r="AH221" s="110" t="str">
        <f>IF(IFERROR(VLOOKUP(AH206,'Tabela de Apoio'!$D:$E,2,FALSE),1)=1,"",AH222)</f>
        <v/>
      </c>
      <c r="AI221" s="110" t="str">
        <f>IF(IFERROR(VLOOKUP(AI206,'Tabela de Apoio'!$D:$E,2,FALSE),1)=1,"",AI222)</f>
        <v/>
      </c>
    </row>
    <row r="222" spans="2:35" hidden="1" x14ac:dyDescent="0.25">
      <c r="B222" s="131" t="e">
        <f t="shared" si="445"/>
        <v>#VALUE!</v>
      </c>
      <c r="C222" s="131" t="e">
        <f t="shared" si="446"/>
        <v>#VALUE!</v>
      </c>
      <c r="D222" s="130">
        <f t="shared" si="446"/>
        <v>1</v>
      </c>
      <c r="E222" s="168"/>
      <c r="F222" s="96"/>
      <c r="G222" s="170"/>
      <c r="H222" s="137">
        <f t="shared" ref="H222" si="619">COUNT($P222:$XX222)</f>
        <v>0</v>
      </c>
      <c r="I222" s="135" t="e">
        <f t="shared" ref="I222" si="620">_xlfn.STDEV.P($P221:$XX222)/AVERAGE($P221:$XX222)</f>
        <v>#DIV/0!</v>
      </c>
      <c r="J222" s="7">
        <f t="shared" ref="J222" si="621">IF(AND(H222&gt;2,
OR(L204="MÉDIA SANEADA",L204="MEDIANA SANEADA",
AND(L204="PREÇO REFERÊNCIA",NOT(AND(P206="Orçamento",COUNTA(P204:XX204)=COUNTIF(P206:XX206,"Orçamento")))))),
ROW(),0)</f>
        <v>0</v>
      </c>
      <c r="N222" s="74"/>
      <c r="O222" s="27" t="str">
        <f t="shared" ref="O222" si="622">"6 RODADA"</f>
        <v>6 RODADA</v>
      </c>
      <c r="P222" s="110" t="str">
        <f t="shared" ref="P222:AI222" si="623">IFERROR(IF(P220="","",IF((_xlfn.STDEV.P($P219:$XX220)/AVERAGE($P219:$XX220))&lt;=25%,P220,IF(OR(P220&gt;(AVERAGE($P219:$XX220)+_xlfn.STDEV.P($P219:$XX220)),P220&lt;(AVERAGE($P219:$XX220)-_xlfn.STDEV.P($P219:$XX220))),"DESCARTADO",P220))),)</f>
        <v/>
      </c>
      <c r="Q222" s="110" t="str">
        <f t="shared" si="623"/>
        <v/>
      </c>
      <c r="R222" s="110" t="str">
        <f t="shared" si="623"/>
        <v/>
      </c>
      <c r="S222" s="110" t="str">
        <f t="shared" si="623"/>
        <v/>
      </c>
      <c r="T222" s="110" t="str">
        <f t="shared" si="623"/>
        <v/>
      </c>
      <c r="U222" s="110" t="str">
        <f t="shared" si="623"/>
        <v/>
      </c>
      <c r="V222" s="110" t="str">
        <f t="shared" si="623"/>
        <v/>
      </c>
      <c r="W222" s="110" t="str">
        <f t="shared" si="623"/>
        <v/>
      </c>
      <c r="X222" s="110" t="str">
        <f t="shared" si="623"/>
        <v/>
      </c>
      <c r="Y222" s="110" t="str">
        <f t="shared" si="623"/>
        <v/>
      </c>
      <c r="Z222" s="110" t="str">
        <f t="shared" si="623"/>
        <v/>
      </c>
      <c r="AA222" s="110" t="str">
        <f t="shared" si="623"/>
        <v/>
      </c>
      <c r="AB222" s="110" t="str">
        <f t="shared" si="623"/>
        <v/>
      </c>
      <c r="AC222" s="110" t="str">
        <f t="shared" si="623"/>
        <v/>
      </c>
      <c r="AD222" s="110" t="str">
        <f t="shared" si="623"/>
        <v/>
      </c>
      <c r="AE222" s="110" t="str">
        <f t="shared" si="623"/>
        <v/>
      </c>
      <c r="AF222" s="110" t="str">
        <f t="shared" si="623"/>
        <v/>
      </c>
      <c r="AG222" s="110" t="str">
        <f t="shared" si="623"/>
        <v/>
      </c>
      <c r="AH222" s="110" t="str">
        <f t="shared" si="623"/>
        <v/>
      </c>
      <c r="AI222" s="110" t="str">
        <f t="shared" si="623"/>
        <v/>
      </c>
    </row>
    <row r="223" spans="2:35" x14ac:dyDescent="0.25">
      <c r="B223" s="131" t="e">
        <f t="shared" si="445"/>
        <v>#VALUE!</v>
      </c>
      <c r="C223" s="131" t="e">
        <f t="shared" si="446"/>
        <v>#VALUE!</v>
      </c>
      <c r="D223" s="130">
        <f t="shared" si="446"/>
        <v>1</v>
      </c>
      <c r="E223" s="168"/>
      <c r="F223" s="139"/>
      <c r="G223" s="170"/>
      <c r="H223" s="173"/>
      <c r="I223" s="173"/>
      <c r="J223" s="174"/>
      <c r="K223" s="70"/>
      <c r="L223" s="1" t="s">
        <v>56</v>
      </c>
      <c r="M223" s="147" t="str">
        <f t="shared" ref="M223" si="624">IFERROR(ROUND(M204*M206,2),"")</f>
        <v/>
      </c>
      <c r="O223" s="27" t="s">
        <v>426</v>
      </c>
      <c r="P223" s="110" t="str">
        <f t="shared" ref="P223:AI244" si="625">INDEX(P210:P222,MATCH(MAX($J210:$J222),$J210:$J222,0))</f>
        <v/>
      </c>
      <c r="Q223" s="110" t="str">
        <f t="shared" si="625"/>
        <v/>
      </c>
      <c r="R223" s="110" t="str">
        <f t="shared" si="625"/>
        <v/>
      </c>
      <c r="S223" s="110" t="str">
        <f t="shared" si="625"/>
        <v/>
      </c>
      <c r="T223" s="110" t="str">
        <f t="shared" si="625"/>
        <v/>
      </c>
      <c r="U223" s="110" t="str">
        <f t="shared" si="625"/>
        <v/>
      </c>
      <c r="V223" s="110" t="str">
        <f t="shared" si="625"/>
        <v/>
      </c>
      <c r="W223" s="110" t="str">
        <f t="shared" si="625"/>
        <v/>
      </c>
      <c r="X223" s="110" t="str">
        <f t="shared" si="625"/>
        <v/>
      </c>
      <c r="Y223" s="110" t="str">
        <f t="shared" si="625"/>
        <v/>
      </c>
      <c r="Z223" s="110" t="str">
        <f t="shared" si="625"/>
        <v/>
      </c>
      <c r="AA223" s="110" t="str">
        <f t="shared" si="625"/>
        <v/>
      </c>
      <c r="AB223" s="110" t="str">
        <f t="shared" si="625"/>
        <v/>
      </c>
      <c r="AC223" s="110" t="str">
        <f t="shared" si="625"/>
        <v/>
      </c>
      <c r="AD223" s="110" t="str">
        <f t="shared" si="625"/>
        <v/>
      </c>
      <c r="AE223" s="110" t="str">
        <f t="shared" si="625"/>
        <v/>
      </c>
      <c r="AF223" s="110" t="str">
        <f t="shared" si="625"/>
        <v/>
      </c>
      <c r="AG223" s="110" t="str">
        <f t="shared" si="625"/>
        <v/>
      </c>
      <c r="AH223" s="110" t="str">
        <f t="shared" si="625"/>
        <v/>
      </c>
      <c r="AI223" s="110" t="str">
        <f t="shared" si="625"/>
        <v/>
      </c>
    </row>
    <row r="225" spans="1:167" s="120" customFormat="1" ht="15" customHeight="1" x14ac:dyDescent="0.25">
      <c r="A225" s="123"/>
      <c r="B225" s="130" t="e">
        <f t="shared" ref="B225" si="626">LARGE(IFERROR(IF(B223+1&gt;$H$8,"",B223+1),""),1)</f>
        <v>#VALUE!</v>
      </c>
      <c r="C225" s="130" t="e">
        <f>IF(_xlfn.ISFORMULA(E229),MAX(INDEX('BASE FORMAÇÃO'!A:A,B225+1),1),E229)</f>
        <v>#VALUE!</v>
      </c>
      <c r="D225" s="130">
        <f t="shared" ref="D225" si="627">IFERROR(IF(C225=C215,D215+1,1),1)</f>
        <v>1</v>
      </c>
      <c r="E225" s="41" t="s">
        <v>9</v>
      </c>
      <c r="F225" s="76"/>
      <c r="G225" s="41" t="s">
        <v>15</v>
      </c>
      <c r="H225" s="138" t="e">
        <f>INDEX('BASE FORMAÇÃO'!B:B,B225+1)</f>
        <v>#VALUE!</v>
      </c>
      <c r="I225" s="146" t="s">
        <v>16</v>
      </c>
      <c r="J225" s="6" t="e">
        <f>INDEX('BASE FORMAÇÃO'!K:K,B225+1)</f>
        <v>#VALUE!</v>
      </c>
      <c r="K225" s="68"/>
      <c r="L225" s="175" t="s">
        <v>54</v>
      </c>
      <c r="M225" s="177" t="str">
        <f t="shared" ref="M225" si="628">IF(OR(ISBLANK($O$8),ISBLANK($O$7),ISBLANK($H$8),ISBLANK($O$6),ISBLANK($O$5),ISBLANK($H$5)),"",IFERROR(IF(VLOOKUP(L225,L231:M240,2,FALSE)&lt;1,ROUND(VLOOKUP(L225,L231:M240,2,FALSE),4),ROUND(VLOOKUP(L225,L231:M240,2,FALSE),2)),""))</f>
        <v/>
      </c>
      <c r="N225" s="72"/>
      <c r="O225" s="27" t="s">
        <v>17</v>
      </c>
      <c r="P225" s="116"/>
      <c r="Q225" s="116"/>
      <c r="R225" s="116"/>
      <c r="S225" s="116"/>
      <c r="T225" s="116"/>
      <c r="U225" s="108"/>
      <c r="V225" s="108"/>
      <c r="W225" s="108"/>
      <c r="X225" s="108"/>
      <c r="Y225" s="108"/>
      <c r="Z225" s="108"/>
      <c r="AA225" s="108"/>
      <c r="AB225" s="108"/>
      <c r="AC225" s="108"/>
      <c r="AD225" s="108"/>
      <c r="AE225" s="108"/>
      <c r="AF225" s="108"/>
      <c r="AG225" s="108"/>
      <c r="AH225" s="108"/>
      <c r="AI225" s="108"/>
      <c r="AJ225" s="119"/>
      <c r="AK225" s="119"/>
      <c r="AL225" s="119"/>
      <c r="AM225" s="119"/>
      <c r="AN225" s="119"/>
      <c r="AO225" s="119"/>
      <c r="AP225" s="119"/>
      <c r="AQ225" s="119"/>
      <c r="AR225" s="119"/>
      <c r="AS225" s="119"/>
      <c r="AT225" s="119"/>
      <c r="AU225" s="119"/>
      <c r="AV225" s="119"/>
      <c r="AW225" s="119"/>
      <c r="AX225" s="119"/>
      <c r="AY225" s="119"/>
      <c r="AZ225" s="119"/>
      <c r="BA225" s="119"/>
      <c r="BB225" s="119"/>
      <c r="BC225" s="119"/>
      <c r="BD225" s="119"/>
      <c r="BE225" s="119"/>
      <c r="BF225" s="119"/>
      <c r="BG225" s="119"/>
      <c r="BH225" s="119"/>
      <c r="BI225" s="119"/>
      <c r="BJ225" s="119"/>
      <c r="BK225" s="119"/>
      <c r="BL225" s="119"/>
      <c r="BM225" s="119"/>
      <c r="BN225" s="119"/>
      <c r="BO225" s="119"/>
      <c r="BP225" s="119"/>
      <c r="BQ225" s="119"/>
      <c r="BR225" s="119"/>
      <c r="BS225" s="119"/>
      <c r="BT225" s="119"/>
      <c r="BU225" s="119"/>
      <c r="BV225" s="119"/>
      <c r="BW225" s="119"/>
      <c r="BX225" s="119"/>
      <c r="BY225" s="119"/>
      <c r="BZ225" s="119"/>
      <c r="CA225" s="119"/>
      <c r="CB225" s="119"/>
      <c r="CC225" s="119"/>
      <c r="CD225" s="119"/>
      <c r="CE225" s="119"/>
      <c r="CF225" s="119"/>
      <c r="CG225" s="119"/>
      <c r="CH225" s="119"/>
      <c r="CI225" s="119"/>
      <c r="CJ225" s="119"/>
      <c r="CK225" s="119"/>
      <c r="CL225" s="119"/>
      <c r="CM225" s="119"/>
      <c r="CN225" s="119"/>
      <c r="CO225" s="119"/>
      <c r="CP225" s="119"/>
      <c r="CQ225" s="119"/>
      <c r="CR225" s="119"/>
      <c r="CS225" s="119"/>
      <c r="CT225" s="119"/>
      <c r="CU225" s="119"/>
      <c r="CV225" s="119"/>
      <c r="CW225" s="119"/>
      <c r="CX225" s="119"/>
      <c r="CY225" s="119"/>
      <c r="CZ225" s="119"/>
      <c r="DA225" s="119"/>
      <c r="DB225" s="119"/>
      <c r="DC225" s="119"/>
      <c r="DD225" s="119"/>
      <c r="DE225" s="119"/>
      <c r="DF225" s="119"/>
      <c r="DG225" s="119"/>
      <c r="DH225" s="119"/>
      <c r="DI225" s="119"/>
      <c r="DJ225" s="119"/>
      <c r="DK225" s="119"/>
      <c r="DL225" s="119"/>
      <c r="DM225" s="119"/>
      <c r="DN225" s="119"/>
      <c r="DO225" s="119"/>
      <c r="DP225" s="119"/>
      <c r="DQ225" s="119"/>
      <c r="DR225" s="119"/>
      <c r="DS225" s="119"/>
      <c r="DT225" s="119"/>
      <c r="DU225" s="119"/>
      <c r="DV225" s="119"/>
      <c r="DW225" s="119"/>
      <c r="DX225" s="119"/>
      <c r="DY225" s="119"/>
      <c r="DZ225" s="119"/>
      <c r="EA225" s="119"/>
      <c r="EB225" s="119"/>
      <c r="EC225" s="119"/>
      <c r="ED225" s="119"/>
      <c r="EE225" s="119"/>
      <c r="EF225" s="119"/>
      <c r="EG225" s="119"/>
      <c r="EH225" s="119"/>
      <c r="EI225" s="119"/>
      <c r="EJ225" s="119"/>
      <c r="EK225" s="119"/>
      <c r="EL225" s="119"/>
      <c r="EM225" s="119"/>
      <c r="EN225" s="119"/>
      <c r="EO225" s="119"/>
      <c r="EP225" s="119"/>
      <c r="EQ225" s="119"/>
      <c r="ER225" s="119"/>
      <c r="ES225" s="119"/>
      <c r="ET225" s="119"/>
      <c r="EU225" s="119"/>
      <c r="EV225" s="119"/>
      <c r="EW225" s="119"/>
      <c r="EX225" s="119"/>
      <c r="EY225" s="119"/>
      <c r="EZ225" s="119"/>
      <c r="FA225" s="119"/>
      <c r="FB225" s="119"/>
      <c r="FC225" s="119"/>
      <c r="FD225" s="119"/>
      <c r="FE225" s="119"/>
      <c r="FF225" s="119"/>
      <c r="FG225" s="119"/>
      <c r="FH225" s="119"/>
      <c r="FI225" s="119"/>
      <c r="FJ225" s="119"/>
      <c r="FK225" s="119"/>
    </row>
    <row r="226" spans="1:167" s="120" customFormat="1" ht="15" customHeight="1" x14ac:dyDescent="0.25">
      <c r="A226" s="69"/>
      <c r="B226" s="131" t="e">
        <f t="shared" ref="B226:D226" si="629">B225</f>
        <v>#VALUE!</v>
      </c>
      <c r="C226" s="131" t="e">
        <f t="shared" si="629"/>
        <v>#VALUE!</v>
      </c>
      <c r="D226" s="130">
        <f t="shared" si="629"/>
        <v>1</v>
      </c>
      <c r="E226" s="179">
        <f t="shared" ref="E226" si="630">D225</f>
        <v>1</v>
      </c>
      <c r="F226" s="95"/>
      <c r="G226" s="181" t="s">
        <v>1</v>
      </c>
      <c r="H226" s="184" t="e">
        <f>INDEX('BASE FORMAÇÃO'!C:C,B225+1)</f>
        <v>#VALUE!</v>
      </c>
      <c r="I226" s="184"/>
      <c r="J226" s="185"/>
      <c r="K226" s="69"/>
      <c r="L226" s="176"/>
      <c r="M226" s="178"/>
      <c r="N226" s="73"/>
      <c r="O226" s="27" t="s">
        <v>13</v>
      </c>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6"/>
      <c r="AK226" s="126"/>
      <c r="AL226" s="126"/>
      <c r="AM226" s="126"/>
      <c r="AN226" s="126"/>
      <c r="AO226" s="126"/>
      <c r="AP226" s="126"/>
      <c r="AQ226" s="126"/>
      <c r="AR226" s="126"/>
      <c r="AS226" s="126"/>
      <c r="AT226" s="126"/>
      <c r="AU226" s="126"/>
      <c r="AV226" s="126"/>
      <c r="AW226" s="126"/>
      <c r="AX226" s="126"/>
      <c r="AY226" s="126"/>
      <c r="AZ226" s="126"/>
      <c r="BA226" s="126"/>
      <c r="BB226" s="119"/>
      <c r="BC226" s="119"/>
      <c r="BD226" s="119"/>
      <c r="BE226" s="119"/>
      <c r="BF226" s="119"/>
      <c r="BG226" s="119"/>
      <c r="BH226" s="119"/>
      <c r="BI226" s="119"/>
      <c r="BJ226" s="119"/>
      <c r="BK226" s="119"/>
      <c r="BL226" s="119"/>
      <c r="BM226" s="119"/>
      <c r="BN226" s="119"/>
      <c r="BO226" s="119"/>
      <c r="BP226" s="119"/>
      <c r="BQ226" s="119"/>
      <c r="BR226" s="119"/>
      <c r="BS226" s="119"/>
      <c r="BT226" s="119"/>
      <c r="BU226" s="119"/>
      <c r="BV226" s="119"/>
      <c r="BW226" s="119"/>
      <c r="BX226" s="119"/>
      <c r="BY226" s="119"/>
      <c r="BZ226" s="119"/>
      <c r="CA226" s="119"/>
      <c r="CB226" s="119"/>
      <c r="CC226" s="119"/>
      <c r="CD226" s="119"/>
      <c r="CE226" s="119"/>
      <c r="CF226" s="119"/>
      <c r="CG226" s="119"/>
      <c r="CH226" s="119"/>
      <c r="CI226" s="119"/>
      <c r="CJ226" s="119"/>
      <c r="CK226" s="119"/>
      <c r="CL226" s="119"/>
      <c r="CM226" s="119"/>
      <c r="CN226" s="119"/>
      <c r="CO226" s="119"/>
      <c r="CP226" s="119"/>
      <c r="CQ226" s="119"/>
      <c r="CR226" s="119"/>
      <c r="CS226" s="119"/>
      <c r="CT226" s="119"/>
      <c r="CU226" s="119"/>
      <c r="CV226" s="119"/>
      <c r="CW226" s="119"/>
      <c r="CX226" s="119"/>
      <c r="CY226" s="119"/>
      <c r="CZ226" s="119"/>
      <c r="DA226" s="119"/>
      <c r="DB226" s="119"/>
      <c r="DC226" s="119"/>
      <c r="DD226" s="119"/>
      <c r="DE226" s="119"/>
      <c r="DF226" s="119"/>
      <c r="DG226" s="119"/>
      <c r="DH226" s="119"/>
      <c r="DI226" s="119"/>
      <c r="DJ226" s="119"/>
      <c r="DK226" s="119"/>
      <c r="DL226" s="119"/>
      <c r="DM226" s="119"/>
      <c r="DN226" s="119"/>
      <c r="DO226" s="119"/>
      <c r="DP226" s="119"/>
      <c r="DQ226" s="119"/>
      <c r="DR226" s="119"/>
      <c r="DS226" s="119"/>
      <c r="DT226" s="119"/>
      <c r="DU226" s="119"/>
      <c r="DV226" s="119"/>
      <c r="DW226" s="119"/>
      <c r="DX226" s="119"/>
      <c r="DY226" s="119"/>
      <c r="DZ226" s="119"/>
      <c r="EA226" s="119"/>
      <c r="EB226" s="119"/>
      <c r="EC226" s="119"/>
      <c r="ED226" s="119"/>
      <c r="EE226" s="119"/>
      <c r="EF226" s="119"/>
      <c r="EG226" s="119"/>
      <c r="EH226" s="119"/>
      <c r="EI226" s="119"/>
      <c r="EJ226" s="119"/>
      <c r="EK226" s="119"/>
      <c r="EL226" s="119"/>
      <c r="EM226" s="119"/>
      <c r="EN226" s="119"/>
      <c r="EO226" s="119"/>
      <c r="EP226" s="119"/>
      <c r="EQ226" s="119"/>
      <c r="ER226" s="119"/>
      <c r="ES226" s="119"/>
      <c r="ET226" s="119"/>
      <c r="EU226" s="119"/>
      <c r="EV226" s="119"/>
      <c r="EW226" s="119"/>
      <c r="EX226" s="119"/>
      <c r="EY226" s="119"/>
      <c r="EZ226" s="119"/>
      <c r="FA226" s="119"/>
      <c r="FB226" s="119"/>
      <c r="FC226" s="119"/>
      <c r="FD226" s="119"/>
      <c r="FE226" s="119"/>
      <c r="FF226" s="119"/>
      <c r="FG226" s="119"/>
      <c r="FH226" s="119"/>
      <c r="FI226" s="119"/>
      <c r="FJ226" s="119"/>
      <c r="FK226" s="119"/>
    </row>
    <row r="227" spans="1:167" s="119" customFormat="1" x14ac:dyDescent="0.25">
      <c r="A227" s="77"/>
      <c r="B227" s="131" t="e">
        <f t="shared" ref="B227:D227" si="631">B226</f>
        <v>#VALUE!</v>
      </c>
      <c r="C227" s="131" t="e">
        <f t="shared" si="631"/>
        <v>#VALUE!</v>
      </c>
      <c r="D227" s="130">
        <f t="shared" si="631"/>
        <v>1</v>
      </c>
      <c r="E227" s="180"/>
      <c r="F227" s="96"/>
      <c r="G227" s="182"/>
      <c r="H227" s="186"/>
      <c r="I227" s="186"/>
      <c r="J227" s="187"/>
      <c r="K227" s="67"/>
      <c r="L227" s="133" t="s">
        <v>57</v>
      </c>
      <c r="M227" s="134" t="e">
        <f>INDEX('BASE FORMAÇÃO'!H:H,B229+1)</f>
        <v>#VALUE!</v>
      </c>
      <c r="N227" s="74"/>
      <c r="O227" s="27" t="s">
        <v>445</v>
      </c>
      <c r="P227" s="117"/>
      <c r="Q227" s="117"/>
      <c r="R227" s="117"/>
      <c r="S227" s="117"/>
      <c r="T227" s="117"/>
      <c r="U227" s="117"/>
      <c r="V227" s="117"/>
      <c r="W227" s="117"/>
      <c r="X227" s="117"/>
      <c r="Y227" s="117"/>
      <c r="Z227" s="117"/>
      <c r="AA227" s="121"/>
      <c r="AB227" s="121"/>
      <c r="AC227" s="121"/>
      <c r="AD227" s="121"/>
      <c r="AE227" s="121"/>
      <c r="AF227" s="121"/>
      <c r="AG227" s="121"/>
      <c r="AH227" s="121"/>
      <c r="AI227" s="121"/>
    </row>
    <row r="228" spans="1:167" s="119" customFormat="1" x14ac:dyDescent="0.25">
      <c r="A228" s="77"/>
      <c r="B228" s="131" t="e">
        <f t="shared" ref="B228:C228" si="632">B227</f>
        <v>#VALUE!</v>
      </c>
      <c r="C228" s="131" t="e">
        <f t="shared" si="632"/>
        <v>#VALUE!</v>
      </c>
      <c r="D228" s="130">
        <f t="shared" si="446"/>
        <v>1</v>
      </c>
      <c r="E228" s="41" t="s">
        <v>344</v>
      </c>
      <c r="F228" s="96"/>
      <c r="G228" s="183"/>
      <c r="H228" s="188"/>
      <c r="I228" s="188"/>
      <c r="J228" s="189"/>
      <c r="K228" s="67"/>
      <c r="L228" s="1" t="s">
        <v>2</v>
      </c>
      <c r="M228" s="6" t="e">
        <f>INDEX('BASE FORMAÇÃO'!D:D,B229+1)</f>
        <v>#VALUE!</v>
      </c>
      <c r="N228" s="74"/>
      <c r="O228" s="27" t="s">
        <v>446</v>
      </c>
      <c r="P228" s="118"/>
      <c r="Q228" s="118"/>
      <c r="R228" s="118"/>
      <c r="S228" s="118"/>
      <c r="T228" s="118"/>
      <c r="U228" s="121"/>
      <c r="V228" s="121"/>
      <c r="W228" s="121"/>
      <c r="X228" s="121"/>
      <c r="Y228" s="121"/>
      <c r="Z228" s="121"/>
      <c r="AA228" s="121"/>
      <c r="AB228" s="121"/>
      <c r="AC228" s="121"/>
      <c r="AD228" s="121"/>
      <c r="AE228" s="121"/>
      <c r="AF228" s="121"/>
      <c r="AG228" s="121"/>
      <c r="AH228" s="121"/>
      <c r="AI228" s="121"/>
    </row>
    <row r="229" spans="1:167" x14ac:dyDescent="0.25">
      <c r="B229" s="131" t="e">
        <f t="shared" ref="B229:C229" si="633">B227</f>
        <v>#VALUE!</v>
      </c>
      <c r="C229" s="131" t="e">
        <f t="shared" si="633"/>
        <v>#VALUE!</v>
      </c>
      <c r="D229" s="130">
        <f t="shared" si="446"/>
        <v>1</v>
      </c>
      <c r="E229" s="167" t="e">
        <f t="shared" ref="E229" si="634">C225</f>
        <v>#VALUE!</v>
      </c>
      <c r="F229" s="96"/>
      <c r="G229" s="169" t="s">
        <v>334</v>
      </c>
      <c r="H229" s="171"/>
      <c r="I229" s="172"/>
      <c r="J229" s="172"/>
      <c r="K229" s="70"/>
      <c r="L229" s="28" t="s">
        <v>333</v>
      </c>
      <c r="M229" s="136" t="str">
        <f t="shared" ref="M229" si="635">IFERROR(INDEX(I231:I243,MATCH(MAX(J231:J243),J231:J243,0)),"")</f>
        <v/>
      </c>
      <c r="N229" s="74"/>
      <c r="O229" s="27" t="s">
        <v>18</v>
      </c>
      <c r="P229" s="109" t="str">
        <f>IF(P225="","",
IF(OR(P227="Orçamento",P226="",MAX('Tabela de Apoio'!$A:$A)&lt;=P226),
P225,
(INDEX('Tabela de Apoio'!$B:$B,MATCH('MAPA DE PREÇOS'!$O$8,'Tabela de Apoio'!$A:$A,1))/INDEX('Tabela de Apoio'!$B:$B,MATCH('MAPA DE PREÇOS'!P226,'Tabela de Apoio'!$A:$A,1)-1))*P225))</f>
        <v/>
      </c>
      <c r="Q229" s="109" t="str">
        <f>IF(Q225="","",
IF(OR(Q227="Orçamento",Q226="",MAX('Tabela de Apoio'!$A:$A)&lt;=Q226),
Q225,
(INDEX('Tabela de Apoio'!$B:$B,MATCH('MAPA DE PREÇOS'!$O$8,'Tabela de Apoio'!$A:$A,1))/INDEX('Tabela de Apoio'!$B:$B,MATCH('MAPA DE PREÇOS'!Q226,'Tabela de Apoio'!$A:$A,1)-1))*Q225))</f>
        <v/>
      </c>
      <c r="R229" s="109" t="str">
        <f>IF(R225="","",
IF(OR(R227="Orçamento",R226="",MAX('Tabela de Apoio'!$A:$A)&lt;=R226),
R225,
(INDEX('Tabela de Apoio'!$B:$B,MATCH('MAPA DE PREÇOS'!$O$8,'Tabela de Apoio'!$A:$A,1))/INDEX('Tabela de Apoio'!$B:$B,MATCH('MAPA DE PREÇOS'!R226,'Tabela de Apoio'!$A:$A,1)-1))*R225))</f>
        <v/>
      </c>
      <c r="S229" s="109" t="str">
        <f>IF(S225="","",
IF(OR(S227="Orçamento",S226="",MAX('Tabela de Apoio'!$A:$A)&lt;=S226),
S225,
(INDEX('Tabela de Apoio'!$B:$B,MATCH('MAPA DE PREÇOS'!$O$8,'Tabela de Apoio'!$A:$A,1))/INDEX('Tabela de Apoio'!$B:$B,MATCH('MAPA DE PREÇOS'!S226,'Tabela de Apoio'!$A:$A,1)-1))*S225))</f>
        <v/>
      </c>
      <c r="T229" s="109" t="str">
        <f>IF(T225="","",
IF(OR(T227="Orçamento",T226="",MAX('Tabela de Apoio'!$A:$A)&lt;=T226),
T225,
(INDEX('Tabela de Apoio'!$B:$B,MATCH('MAPA DE PREÇOS'!$O$8,'Tabela de Apoio'!$A:$A,1))/INDEX('Tabela de Apoio'!$B:$B,MATCH('MAPA DE PREÇOS'!T226,'Tabela de Apoio'!$A:$A,1)-1))*T225))</f>
        <v/>
      </c>
      <c r="U229" s="109" t="str">
        <f>IF(U225="","",
IF(OR(U227="Orçamento",U226="",MAX('Tabela de Apoio'!$A:$A)&lt;=U226),
U225,
(INDEX('Tabela de Apoio'!$B:$B,MATCH('MAPA DE PREÇOS'!$O$8,'Tabela de Apoio'!$A:$A,1))/INDEX('Tabela de Apoio'!$B:$B,MATCH('MAPA DE PREÇOS'!U226,'Tabela de Apoio'!$A:$A,1)-1))*U225))</f>
        <v/>
      </c>
      <c r="V229" s="109" t="str">
        <f>IF(V225="","",
IF(OR(V227="Orçamento",V226="",MAX('Tabela de Apoio'!$A:$A)&lt;=V226),
V225,
(INDEX('Tabela de Apoio'!$B:$B,MATCH('MAPA DE PREÇOS'!$O$8,'Tabela de Apoio'!$A:$A,1))/INDEX('Tabela de Apoio'!$B:$B,MATCH('MAPA DE PREÇOS'!V226,'Tabela de Apoio'!$A:$A,1)-1))*V225))</f>
        <v/>
      </c>
      <c r="W229" s="109" t="str">
        <f>IF(W225="","",
IF(OR(W227="Orçamento",W226="",MAX('Tabela de Apoio'!$A:$A)&lt;=W226),
W225,
(INDEX('Tabela de Apoio'!$B:$B,MATCH('MAPA DE PREÇOS'!$O$8,'Tabela de Apoio'!$A:$A,1))/INDEX('Tabela de Apoio'!$B:$B,MATCH('MAPA DE PREÇOS'!W226,'Tabela de Apoio'!$A:$A,1)-1))*W225))</f>
        <v/>
      </c>
      <c r="X229" s="109" t="str">
        <f>IF(X225="","",
IF(OR(X227="Orçamento",X226="",MAX('Tabela de Apoio'!$A:$A)&lt;=X226),
X225,
(INDEX('Tabela de Apoio'!$B:$B,MATCH('MAPA DE PREÇOS'!$O$8,'Tabela de Apoio'!$A:$A,1))/INDEX('Tabela de Apoio'!$B:$B,MATCH('MAPA DE PREÇOS'!X226,'Tabela de Apoio'!$A:$A,1)-1))*X225))</f>
        <v/>
      </c>
      <c r="Y229" s="109" t="str">
        <f>IF(Y225="","",
IF(OR(Y227="Orçamento",Y226="",MAX('Tabela de Apoio'!$A:$A)&lt;=Y226),
Y225,
(INDEX('Tabela de Apoio'!$B:$B,MATCH('MAPA DE PREÇOS'!$O$8,'Tabela de Apoio'!$A:$A,1))/INDEX('Tabela de Apoio'!$B:$B,MATCH('MAPA DE PREÇOS'!Y226,'Tabela de Apoio'!$A:$A,1)-1))*Y225))</f>
        <v/>
      </c>
      <c r="Z229" s="109" t="str">
        <f>IF(Z225="","",
IF(OR(Z227="Orçamento",Z226="",MAX('Tabela de Apoio'!$A:$A)&lt;=Z226),
Z225,
(INDEX('Tabela de Apoio'!$B:$B,MATCH('MAPA DE PREÇOS'!$O$8,'Tabela de Apoio'!$A:$A,1))/INDEX('Tabela de Apoio'!$B:$B,MATCH('MAPA DE PREÇOS'!Z226,'Tabela de Apoio'!$A:$A,1)-1))*Z225))</f>
        <v/>
      </c>
      <c r="AA229" s="109" t="str">
        <f>IF(AA225="","",
IF(OR(AA227="Orçamento",AA226="",MAX('Tabela de Apoio'!$A:$A)&lt;=AA226),
AA225,
(INDEX('Tabela de Apoio'!$B:$B,MATCH('MAPA DE PREÇOS'!$O$8,'Tabela de Apoio'!$A:$A,1))/INDEX('Tabela de Apoio'!$B:$B,MATCH('MAPA DE PREÇOS'!AA226,'Tabela de Apoio'!$A:$A,1)-1))*AA225))</f>
        <v/>
      </c>
      <c r="AB229" s="109" t="str">
        <f>IF(AB225="","",
IF(OR(AB227="Orçamento",AB226="",MAX('Tabela de Apoio'!$A:$A)&lt;=AB226),
AB225,
(INDEX('Tabela de Apoio'!$B:$B,MATCH('MAPA DE PREÇOS'!$O$8,'Tabela de Apoio'!$A:$A,1))/INDEX('Tabela de Apoio'!$B:$B,MATCH('MAPA DE PREÇOS'!AB226,'Tabela de Apoio'!$A:$A,1)-1))*AB225))</f>
        <v/>
      </c>
      <c r="AC229" s="109" t="str">
        <f>IF(AC225="","",
IF(OR(AC227="Orçamento",AC226="",MAX('Tabela de Apoio'!$A:$A)&lt;=AC226),
AC225,
(INDEX('Tabela de Apoio'!$B:$B,MATCH('MAPA DE PREÇOS'!$O$8,'Tabela de Apoio'!$A:$A,1))/INDEX('Tabela de Apoio'!$B:$B,MATCH('MAPA DE PREÇOS'!AC226,'Tabela de Apoio'!$A:$A,1)-1))*AC225))</f>
        <v/>
      </c>
      <c r="AD229" s="109" t="str">
        <f>IF(AD225="","",
IF(OR(AD227="Orçamento",AD226="",MAX('Tabela de Apoio'!$A:$A)&lt;=AD226),
AD225,
(INDEX('Tabela de Apoio'!$B:$B,MATCH('MAPA DE PREÇOS'!$O$8,'Tabela de Apoio'!$A:$A,1))/INDEX('Tabela de Apoio'!$B:$B,MATCH('MAPA DE PREÇOS'!AD226,'Tabela de Apoio'!$A:$A,1)-1))*AD225))</f>
        <v/>
      </c>
      <c r="AE229" s="109" t="str">
        <f>IF(AE225="","",
IF(OR(AE227="Orçamento",AE226="",MAX('Tabela de Apoio'!$A:$A)&lt;=AE226),
AE225,
(INDEX('Tabela de Apoio'!$B:$B,MATCH('MAPA DE PREÇOS'!$O$8,'Tabela de Apoio'!$A:$A,1))/INDEX('Tabela de Apoio'!$B:$B,MATCH('MAPA DE PREÇOS'!AE226,'Tabela de Apoio'!$A:$A,1)-1))*AE225))</f>
        <v/>
      </c>
      <c r="AF229" s="109" t="str">
        <f>IF(AF225="","",
IF(OR(AF227="Orçamento",AF226="",MAX('Tabela de Apoio'!$A:$A)&lt;=AF226),
AF225,
(INDEX('Tabela de Apoio'!$B:$B,MATCH('MAPA DE PREÇOS'!$O$8,'Tabela de Apoio'!$A:$A,1))/INDEX('Tabela de Apoio'!$B:$B,MATCH('MAPA DE PREÇOS'!AF226,'Tabela de Apoio'!$A:$A,1)-1))*AF225))</f>
        <v/>
      </c>
      <c r="AG229" s="109" t="str">
        <f>IF(AG225="","",
IF(OR(AG227="Orçamento",AG226="",MAX('Tabela de Apoio'!$A:$A)&lt;=AG226),
AG225,
(INDEX('Tabela de Apoio'!$B:$B,MATCH('MAPA DE PREÇOS'!$O$8,'Tabela de Apoio'!$A:$A,1))/INDEX('Tabela de Apoio'!$B:$B,MATCH('MAPA DE PREÇOS'!AG226,'Tabela de Apoio'!$A:$A,1)-1))*AG225))</f>
        <v/>
      </c>
      <c r="AH229" s="109" t="str">
        <f>IF(AH225="","",
IF(OR(AH227="Orçamento",AH226="",MAX('Tabela de Apoio'!$A:$A)&lt;=AH226),
AH225,
(INDEX('Tabela de Apoio'!$B:$B,MATCH('MAPA DE PREÇOS'!$O$8,'Tabela de Apoio'!$A:$A,1))/INDEX('Tabela de Apoio'!$B:$B,MATCH('MAPA DE PREÇOS'!AH226,'Tabela de Apoio'!$A:$A,1)-1))*AH225))</f>
        <v/>
      </c>
      <c r="AI229" s="109" t="str">
        <f>IF(AI225="","",
IF(OR(AI227="Orçamento",AI226="",MAX('Tabela de Apoio'!$A:$A)&lt;=AI226),
AI225,
(INDEX('Tabela de Apoio'!$B:$B,MATCH('MAPA DE PREÇOS'!$O$8,'Tabela de Apoio'!$A:$A,1))/INDEX('Tabela de Apoio'!$B:$B,MATCH('MAPA DE PREÇOS'!AI226,'Tabela de Apoio'!$A:$A,1)-1))*AI225))</f>
        <v/>
      </c>
    </row>
    <row r="230" spans="1:167" hidden="1" x14ac:dyDescent="0.25">
      <c r="B230" s="131" t="e">
        <f t="shared" ref="B230" si="636">B229</f>
        <v>#VALUE!</v>
      </c>
      <c r="C230" s="131" t="e">
        <f t="shared" ref="C230" si="637">C229</f>
        <v>#VALUE!</v>
      </c>
      <c r="D230" s="130">
        <f t="shared" si="446"/>
        <v>1</v>
      </c>
      <c r="E230" s="168"/>
      <c r="F230" s="96"/>
      <c r="G230" s="170"/>
      <c r="H230"/>
      <c r="I230"/>
      <c r="J230"/>
      <c r="N230" s="74"/>
      <c r="O230" s="27" t="s">
        <v>439</v>
      </c>
      <c r="P230" s="110" t="str">
        <f>IF(IFERROR(VLOOKUP(P227,'Tabela de Apoio'!$D:$E,2,FALSE),1)=1,"",P231)</f>
        <v/>
      </c>
      <c r="Q230" s="110" t="str">
        <f>IF(IFERROR(VLOOKUP(Q227,'Tabela de Apoio'!$D:$E,2,FALSE),1)=1,"",Q231)</f>
        <v/>
      </c>
      <c r="R230" s="110" t="str">
        <f>IF(IFERROR(VLOOKUP(R227,'Tabela de Apoio'!$D:$E,2,FALSE),1)=1,"",R231)</f>
        <v/>
      </c>
      <c r="S230" s="110" t="str">
        <f>IF(IFERROR(VLOOKUP(S227,'Tabela de Apoio'!$D:$E,2,FALSE),1)=1,"",S231)</f>
        <v/>
      </c>
      <c r="T230" s="110" t="str">
        <f>IF(IFERROR(VLOOKUP(T227,'Tabela de Apoio'!$D:$E,2,FALSE),1)=1,"",T231)</f>
        <v/>
      </c>
      <c r="U230" s="110" t="str">
        <f>IF(IFERROR(VLOOKUP(U227,'Tabela de Apoio'!$D:$E,2,FALSE),1)=1,"",U231)</f>
        <v/>
      </c>
      <c r="V230" s="110" t="str">
        <f>IF(IFERROR(VLOOKUP(V227,'Tabela de Apoio'!$D:$E,2,FALSE),1)=1,"",V231)</f>
        <v/>
      </c>
      <c r="W230" s="110" t="str">
        <f>IF(IFERROR(VLOOKUP(W227,'Tabela de Apoio'!$D:$E,2,FALSE),1)=1,"",W231)</f>
        <v/>
      </c>
      <c r="X230" s="110" t="str">
        <f>IF(IFERROR(VLOOKUP(X227,'Tabela de Apoio'!$D:$E,2,FALSE),1)=1,"",X231)</f>
        <v/>
      </c>
      <c r="Y230" s="110" t="str">
        <f>IF(IFERROR(VLOOKUP(Y227,'Tabela de Apoio'!$D:$E,2,FALSE),1)=1,"",Y231)</f>
        <v/>
      </c>
      <c r="Z230" s="110" t="str">
        <f>IF(IFERROR(VLOOKUP(Z227,'Tabela de Apoio'!$D:$E,2,FALSE),1)=1,"",Z231)</f>
        <v/>
      </c>
      <c r="AA230" s="110" t="str">
        <f>IF(IFERROR(VLOOKUP(AA227,'Tabela de Apoio'!$D:$E,2,FALSE),1)=1,"",AA231)</f>
        <v/>
      </c>
      <c r="AB230" s="110" t="str">
        <f>IF(IFERROR(VLOOKUP(AB227,'Tabela de Apoio'!$D:$E,2,FALSE),1)=1,"",AB231)</f>
        <v/>
      </c>
      <c r="AC230" s="110" t="str">
        <f>IF(IFERROR(VLOOKUP(AC227,'Tabela de Apoio'!$D:$E,2,FALSE),1)=1,"",AC231)</f>
        <v/>
      </c>
      <c r="AD230" s="110" t="str">
        <f>IF(IFERROR(VLOOKUP(AD227,'Tabela de Apoio'!$D:$E,2,FALSE),1)=1,"",AD231)</f>
        <v/>
      </c>
      <c r="AE230" s="110" t="str">
        <f>IF(IFERROR(VLOOKUP(AE227,'Tabela de Apoio'!$D:$E,2,FALSE),1)=1,"",AE231)</f>
        <v/>
      </c>
      <c r="AF230" s="110" t="str">
        <f>IF(IFERROR(VLOOKUP(AF227,'Tabela de Apoio'!$D:$E,2,FALSE),1)=1,"",AF231)</f>
        <v/>
      </c>
      <c r="AG230" s="110" t="str">
        <f>IF(IFERROR(VLOOKUP(AG227,'Tabela de Apoio'!$D:$E,2,FALSE),1)=1,"",AG231)</f>
        <v/>
      </c>
      <c r="AH230" s="110" t="str">
        <f>IF(IFERROR(VLOOKUP(AH227,'Tabela de Apoio'!$D:$E,2,FALSE),1)=1,"",AH231)</f>
        <v/>
      </c>
      <c r="AI230" s="110" t="str">
        <f>IF(IFERROR(VLOOKUP(AI227,'Tabela de Apoio'!$D:$E,2,FALSE),1)=1,"",AI231)</f>
        <v/>
      </c>
    </row>
    <row r="231" spans="1:167" hidden="1" x14ac:dyDescent="0.25">
      <c r="B231" s="131" t="e">
        <f t="shared" ref="B231:C231" si="638">B230</f>
        <v>#VALUE!</v>
      </c>
      <c r="C231" s="131" t="e">
        <f t="shared" si="638"/>
        <v>#VALUE!</v>
      </c>
      <c r="D231" s="130">
        <f t="shared" si="446"/>
        <v>1</v>
      </c>
      <c r="E231" s="168"/>
      <c r="F231" s="96"/>
      <c r="G231" s="170"/>
      <c r="H231" s="137">
        <f t="shared" ref="H231" si="639">COUNT($P231:$XX231)</f>
        <v>0</v>
      </c>
      <c r="I231" s="135" t="e">
        <f t="shared" ref="I231" si="640">_xlfn.STDEV.P($P230:$XX231)/AVERAGE($P230:$XX231)</f>
        <v>#DIV/0!</v>
      </c>
      <c r="J231" s="7">
        <f>ROW()</f>
        <v>231</v>
      </c>
      <c r="K231" s="70"/>
      <c r="L231" s="29" t="s">
        <v>54</v>
      </c>
      <c r="M231" s="30" t="str">
        <f t="shared" ref="M231" si="641">IFERROR(
IF(AND(P227="Orçamento",COUNTA(P225:AI225)=COUNTIF(P227:XX227,"Orçamento")),MIN(M236,M233),
IF(M234&lt;&gt;"",M234,
IF(M235&lt;&gt;"",M235,
M233
))),"")</f>
        <v/>
      </c>
      <c r="N231" s="74"/>
      <c r="O231" s="27" t="s">
        <v>440</v>
      </c>
      <c r="P231" s="109" t="str">
        <f t="shared" ref="P231:AI231" si="642">IFERROR(IF(P229="",
            "",
            IF(COUNT($P229:$XX229)&lt;=4,
               P229,
               IF(OR(P229&gt;(QUARTILE($P229:$XX229,3)+(QUARTILE($P229:$XX229,3)-QUARTILE($P229:$XX229,1))),
                     P229&lt;(QUARTILE($P229:$XX229,1)-(QUARTILE($P229:$XX229,3)-QUARTILE($P229:$XX229,1)))
                  ),
               "DESCARTADO",P229)
             )
  ),P229)</f>
        <v/>
      </c>
      <c r="Q231" s="109" t="str">
        <f t="shared" si="642"/>
        <v/>
      </c>
      <c r="R231" s="109" t="str">
        <f t="shared" si="642"/>
        <v/>
      </c>
      <c r="S231" s="109" t="str">
        <f t="shared" si="642"/>
        <v/>
      </c>
      <c r="T231" s="109" t="str">
        <f t="shared" si="642"/>
        <v/>
      </c>
      <c r="U231" s="109" t="str">
        <f t="shared" si="642"/>
        <v/>
      </c>
      <c r="V231" s="109" t="str">
        <f t="shared" si="642"/>
        <v/>
      </c>
      <c r="W231" s="109" t="str">
        <f t="shared" si="642"/>
        <v/>
      </c>
      <c r="X231" s="109" t="str">
        <f t="shared" si="642"/>
        <v/>
      </c>
      <c r="Y231" s="109" t="str">
        <f t="shared" si="642"/>
        <v/>
      </c>
      <c r="Z231" s="109" t="str">
        <f t="shared" si="642"/>
        <v/>
      </c>
      <c r="AA231" s="109" t="str">
        <f t="shared" si="642"/>
        <v/>
      </c>
      <c r="AB231" s="109" t="str">
        <f t="shared" si="642"/>
        <v/>
      </c>
      <c r="AC231" s="109" t="str">
        <f t="shared" si="642"/>
        <v/>
      </c>
      <c r="AD231" s="109" t="str">
        <f t="shared" si="642"/>
        <v/>
      </c>
      <c r="AE231" s="109" t="str">
        <f t="shared" si="642"/>
        <v/>
      </c>
      <c r="AF231" s="109" t="str">
        <f t="shared" si="642"/>
        <v/>
      </c>
      <c r="AG231" s="109" t="str">
        <f t="shared" si="642"/>
        <v/>
      </c>
      <c r="AH231" s="109" t="str">
        <f t="shared" si="642"/>
        <v/>
      </c>
      <c r="AI231" s="109" t="str">
        <f t="shared" si="642"/>
        <v/>
      </c>
    </row>
    <row r="232" spans="1:167" hidden="1" x14ac:dyDescent="0.25">
      <c r="B232" s="131" t="e">
        <f t="shared" ref="B232:B286" si="643">B231</f>
        <v>#VALUE!</v>
      </c>
      <c r="C232" s="131" t="e">
        <f t="shared" ref="C232:D295" si="644">C231</f>
        <v>#VALUE!</v>
      </c>
      <c r="D232" s="130">
        <f t="shared" si="446"/>
        <v>1</v>
      </c>
      <c r="E232" s="168"/>
      <c r="F232" s="96"/>
      <c r="G232" s="170"/>
      <c r="H232"/>
      <c r="I232"/>
      <c r="J232"/>
      <c r="K232" s="69"/>
      <c r="L232" s="29" t="s">
        <v>423</v>
      </c>
      <c r="M232" s="30" t="e">
        <f t="shared" ref="M232" si="645">AVERAGE($P231:$XX231)</f>
        <v>#DIV/0!</v>
      </c>
      <c r="N232" s="74"/>
      <c r="O232" s="27" t="str">
        <f t="shared" ref="O232" si="646">"1 POND"</f>
        <v>1 POND</v>
      </c>
      <c r="P232" s="110" t="str">
        <f>IF(IFERROR(VLOOKUP(P227,'Tabela de Apoio'!$D:$E,2,FALSE),1)=1,"",P233)</f>
        <v/>
      </c>
      <c r="Q232" s="110" t="str">
        <f>IF(IFERROR(VLOOKUP(Q227,'Tabela de Apoio'!$D:$E,2,FALSE),1)=1,"",Q233)</f>
        <v/>
      </c>
      <c r="R232" s="110" t="str">
        <f>IF(IFERROR(VLOOKUP(R227,'Tabela de Apoio'!$D:$E,2,FALSE),1)=1,"",R233)</f>
        <v/>
      </c>
      <c r="S232" s="110" t="str">
        <f>IF(IFERROR(VLOOKUP(S227,'Tabela de Apoio'!$D:$E,2,FALSE),1)=1,"",S233)</f>
        <v/>
      </c>
      <c r="T232" s="110" t="str">
        <f>IF(IFERROR(VLOOKUP(T227,'Tabela de Apoio'!$D:$E,2,FALSE),1)=1,"",T233)</f>
        <v/>
      </c>
      <c r="U232" s="110" t="str">
        <f>IF(IFERROR(VLOOKUP(U227,'Tabela de Apoio'!$D:$E,2,FALSE),1)=1,"",U233)</f>
        <v/>
      </c>
      <c r="V232" s="110" t="str">
        <f>IF(IFERROR(VLOOKUP(V227,'Tabela de Apoio'!$D:$E,2,FALSE),1)=1,"",V233)</f>
        <v/>
      </c>
      <c r="W232" s="110" t="str">
        <f>IF(IFERROR(VLOOKUP(W227,'Tabela de Apoio'!$D:$E,2,FALSE),1)=1,"",W233)</f>
        <v/>
      </c>
      <c r="X232" s="110" t="str">
        <f>IF(IFERROR(VLOOKUP(X227,'Tabela de Apoio'!$D:$E,2,FALSE),1)=1,"",X233)</f>
        <v/>
      </c>
      <c r="Y232" s="110" t="str">
        <f>IF(IFERROR(VLOOKUP(Y227,'Tabela de Apoio'!$D:$E,2,FALSE),1)=1,"",Y233)</f>
        <v/>
      </c>
      <c r="Z232" s="110" t="str">
        <f>IF(IFERROR(VLOOKUP(Z227,'Tabela de Apoio'!$D:$E,2,FALSE),1)=1,"",Z233)</f>
        <v/>
      </c>
      <c r="AA232" s="110" t="str">
        <f>IF(IFERROR(VLOOKUP(AA227,'Tabela de Apoio'!$D:$E,2,FALSE),1)=1,"",AA233)</f>
        <v/>
      </c>
      <c r="AB232" s="110" t="str">
        <f>IF(IFERROR(VLOOKUP(AB227,'Tabela de Apoio'!$D:$E,2,FALSE),1)=1,"",AB233)</f>
        <v/>
      </c>
      <c r="AC232" s="110" t="str">
        <f>IF(IFERROR(VLOOKUP(AC227,'Tabela de Apoio'!$D:$E,2,FALSE),1)=1,"",AC233)</f>
        <v/>
      </c>
      <c r="AD232" s="110" t="str">
        <f>IF(IFERROR(VLOOKUP(AD227,'Tabela de Apoio'!$D:$E,2,FALSE),1)=1,"",AD233)</f>
        <v/>
      </c>
      <c r="AE232" s="110" t="str">
        <f>IF(IFERROR(VLOOKUP(AE227,'Tabela de Apoio'!$D:$E,2,FALSE),1)=1,"",AE233)</f>
        <v/>
      </c>
      <c r="AF232" s="110" t="str">
        <f>IF(IFERROR(VLOOKUP(AF227,'Tabela de Apoio'!$D:$E,2,FALSE),1)=1,"",AF233)</f>
        <v/>
      </c>
      <c r="AG232" s="110" t="str">
        <f>IF(IFERROR(VLOOKUP(AG227,'Tabela de Apoio'!$D:$E,2,FALSE),1)=1,"",AG233)</f>
        <v/>
      </c>
      <c r="AH232" s="110" t="str">
        <f>IF(IFERROR(VLOOKUP(AH227,'Tabela de Apoio'!$D:$E,2,FALSE),1)=1,"",AH233)</f>
        <v/>
      </c>
      <c r="AI232" s="110" t="str">
        <f>IF(IFERROR(VLOOKUP(AI227,'Tabela de Apoio'!$D:$E,2,FALSE),1)=1,"",AI233)</f>
        <v/>
      </c>
    </row>
    <row r="233" spans="1:167" hidden="1" x14ac:dyDescent="0.25">
      <c r="B233" s="131" t="e">
        <f t="shared" si="643"/>
        <v>#VALUE!</v>
      </c>
      <c r="C233" s="131" t="e">
        <f t="shared" si="644"/>
        <v>#VALUE!</v>
      </c>
      <c r="D233" s="130">
        <f t="shared" si="644"/>
        <v>1</v>
      </c>
      <c r="E233" s="168"/>
      <c r="F233" s="96"/>
      <c r="G233" s="170"/>
      <c r="H233" s="137">
        <f t="shared" ref="H233" si="647">COUNT($P233:$XX233)</f>
        <v>0</v>
      </c>
      <c r="I233" s="135" t="e">
        <f t="shared" ref="I233" si="648">_xlfn.STDEV.P($P232:$XX233)/AVERAGE($P232:$XX233)</f>
        <v>#DIV/0!</v>
      </c>
      <c r="J233" s="7">
        <f t="shared" ref="J233" si="649">IF(AND(H233&gt;2,
OR(L225="MÉDIA SANEADA",L225="MEDIANA SANEADA",
AND(L225="PREÇO REFERÊNCIA",NOT(AND(P227="Orçamento",COUNTA(P225:XX225)=COUNTIF(P227:XX227,"Orçamento")))))),
ROW(),0)</f>
        <v>0</v>
      </c>
      <c r="K233" s="69"/>
      <c r="L233" s="29" t="s">
        <v>424</v>
      </c>
      <c r="M233" s="30" t="e">
        <f t="shared" ref="M233" si="650">MEDIAN($P231:$XX231)</f>
        <v>#NUM!</v>
      </c>
      <c r="N233" s="74"/>
      <c r="O233" s="27" t="str">
        <f t="shared" ref="O233" si="651">"1 RODADA"</f>
        <v>1 RODADA</v>
      </c>
      <c r="P233" s="110" t="str">
        <f t="shared" ref="P233:AI233" si="652">IF(P231="","",IF((_xlfn.STDEV.P($P230:$XX231)/AVERAGE($P230:$XX231))&lt;=25%,P231,IF(OR(P231&gt;(AVERAGE($P230:$XX231)+_xlfn.STDEV.P($P230:$XX231)),P231&lt;(AVERAGE($P230:$XX231)-_xlfn.STDEV.P($P230:$XX231))),"DESCARTADO",P231)))</f>
        <v/>
      </c>
      <c r="Q233" s="110" t="str">
        <f t="shared" si="652"/>
        <v/>
      </c>
      <c r="R233" s="110" t="str">
        <f t="shared" si="652"/>
        <v/>
      </c>
      <c r="S233" s="110" t="str">
        <f t="shared" si="652"/>
        <v/>
      </c>
      <c r="T233" s="110" t="str">
        <f t="shared" si="652"/>
        <v/>
      </c>
      <c r="U233" s="110" t="str">
        <f t="shared" si="652"/>
        <v/>
      </c>
      <c r="V233" s="110" t="str">
        <f t="shared" si="652"/>
        <v/>
      </c>
      <c r="W233" s="110" t="str">
        <f t="shared" si="652"/>
        <v/>
      </c>
      <c r="X233" s="110" t="str">
        <f t="shared" si="652"/>
        <v/>
      </c>
      <c r="Y233" s="110" t="str">
        <f t="shared" si="652"/>
        <v/>
      </c>
      <c r="Z233" s="110" t="str">
        <f t="shared" si="652"/>
        <v/>
      </c>
      <c r="AA233" s="110" t="str">
        <f t="shared" si="652"/>
        <v/>
      </c>
      <c r="AB233" s="110" t="str">
        <f t="shared" si="652"/>
        <v/>
      </c>
      <c r="AC233" s="110" t="str">
        <f t="shared" si="652"/>
        <v/>
      </c>
      <c r="AD233" s="110" t="str">
        <f t="shared" si="652"/>
        <v/>
      </c>
      <c r="AE233" s="110" t="str">
        <f t="shared" si="652"/>
        <v/>
      </c>
      <c r="AF233" s="110" t="str">
        <f t="shared" si="652"/>
        <v/>
      </c>
      <c r="AG233" s="110" t="str">
        <f t="shared" si="652"/>
        <v/>
      </c>
      <c r="AH233" s="110" t="str">
        <f t="shared" si="652"/>
        <v/>
      </c>
      <c r="AI233" s="110" t="str">
        <f t="shared" si="652"/>
        <v/>
      </c>
    </row>
    <row r="234" spans="1:167" hidden="1" x14ac:dyDescent="0.25">
      <c r="B234" s="131" t="e">
        <f t="shared" si="643"/>
        <v>#VALUE!</v>
      </c>
      <c r="C234" s="131" t="e">
        <f t="shared" si="644"/>
        <v>#VALUE!</v>
      </c>
      <c r="D234" s="130">
        <f t="shared" si="644"/>
        <v>1</v>
      </c>
      <c r="E234" s="168"/>
      <c r="F234" s="96"/>
      <c r="G234" s="170"/>
      <c r="H234"/>
      <c r="I234"/>
      <c r="J234"/>
      <c r="L234" s="29" t="s">
        <v>50</v>
      </c>
      <c r="M234" s="30" t="str">
        <f t="shared" ref="M234" si="653">IFERROR(
IF(AND(H233&gt;2,I233&lt;=25%),AVERAGE(P232:XX233),
IF(AND(H235&gt;2,I235&lt;=25%),AVERAGE(P234:XX235),
IF(AND(H237&gt;2,I237&lt;=25%),AVERAGE(P236:XX237),
IF(AND(H239&gt;2,I239&lt;=25%),AVERAGE(P238:XX239),
IF(AND(H241&gt;2,I241&lt;=25%),AVERAGE(P240:XX241),
IF(AND(H243&gt;2,I243&lt;=25%),AVERAGE(P242:XX243),
IF(I231&lt;=25%,AVERAGE(P230:XX231),""))))))),"")</f>
        <v/>
      </c>
      <c r="N234" s="74"/>
      <c r="O234" s="27" t="str">
        <f t="shared" ref="O234" si="654">"2 POND"</f>
        <v>2 POND</v>
      </c>
      <c r="P234" s="110" t="str">
        <f>IF(IFERROR(VLOOKUP(P227,'Tabela de Apoio'!$D:$E,2,FALSE),1)=1,"",P235)</f>
        <v/>
      </c>
      <c r="Q234" s="110" t="str">
        <f>IF(IFERROR(VLOOKUP(Q227,'Tabela de Apoio'!$D:$E,2,FALSE),1)=1,"",Q235)</f>
        <v/>
      </c>
      <c r="R234" s="110" t="str">
        <f>IF(IFERROR(VLOOKUP(R227,'Tabela de Apoio'!$D:$E,2,FALSE),1)=1,"",R235)</f>
        <v/>
      </c>
      <c r="S234" s="110" t="str">
        <f>IF(IFERROR(VLOOKUP(S227,'Tabela de Apoio'!$D:$E,2,FALSE),1)=1,"",S235)</f>
        <v/>
      </c>
      <c r="T234" s="110" t="str">
        <f>IF(IFERROR(VLOOKUP(T227,'Tabela de Apoio'!$D:$E,2,FALSE),1)=1,"",T235)</f>
        <v/>
      </c>
      <c r="U234" s="110" t="str">
        <f>IF(IFERROR(VLOOKUP(U227,'Tabela de Apoio'!$D:$E,2,FALSE),1)=1,"",U235)</f>
        <v/>
      </c>
      <c r="V234" s="110" t="str">
        <f>IF(IFERROR(VLOOKUP(V227,'Tabela de Apoio'!$D:$E,2,FALSE),1)=1,"",V235)</f>
        <v/>
      </c>
      <c r="W234" s="110" t="str">
        <f>IF(IFERROR(VLOOKUP(W227,'Tabela de Apoio'!$D:$E,2,FALSE),1)=1,"",W235)</f>
        <v/>
      </c>
      <c r="X234" s="110" t="str">
        <f>IF(IFERROR(VLOOKUP(X227,'Tabela de Apoio'!$D:$E,2,FALSE),1)=1,"",X235)</f>
        <v/>
      </c>
      <c r="Y234" s="110" t="str">
        <f>IF(IFERROR(VLOOKUP(Y227,'Tabela de Apoio'!$D:$E,2,FALSE),1)=1,"",Y235)</f>
        <v/>
      </c>
      <c r="Z234" s="110" t="str">
        <f>IF(IFERROR(VLOOKUP(Z227,'Tabela de Apoio'!$D:$E,2,FALSE),1)=1,"",Z235)</f>
        <v/>
      </c>
      <c r="AA234" s="110" t="str">
        <f>IF(IFERROR(VLOOKUP(AA227,'Tabela de Apoio'!$D:$E,2,FALSE),1)=1,"",AA235)</f>
        <v/>
      </c>
      <c r="AB234" s="110" t="str">
        <f>IF(IFERROR(VLOOKUP(AB227,'Tabela de Apoio'!$D:$E,2,FALSE),1)=1,"",AB235)</f>
        <v/>
      </c>
      <c r="AC234" s="110" t="str">
        <f>IF(IFERROR(VLOOKUP(AC227,'Tabela de Apoio'!$D:$E,2,FALSE),1)=1,"",AC235)</f>
        <v/>
      </c>
      <c r="AD234" s="110" t="str">
        <f>IF(IFERROR(VLOOKUP(AD227,'Tabela de Apoio'!$D:$E,2,FALSE),1)=1,"",AD235)</f>
        <v/>
      </c>
      <c r="AE234" s="110" t="str">
        <f>IF(IFERROR(VLOOKUP(AE227,'Tabela de Apoio'!$D:$E,2,FALSE),1)=1,"",AE235)</f>
        <v/>
      </c>
      <c r="AF234" s="110" t="str">
        <f>IF(IFERROR(VLOOKUP(AF227,'Tabela de Apoio'!$D:$E,2,FALSE),1)=1,"",AF235)</f>
        <v/>
      </c>
      <c r="AG234" s="110" t="str">
        <f>IF(IFERROR(VLOOKUP(AG227,'Tabela de Apoio'!$D:$E,2,FALSE),1)=1,"",AG235)</f>
        <v/>
      </c>
      <c r="AH234" s="110" t="str">
        <f>IF(IFERROR(VLOOKUP(AH227,'Tabela de Apoio'!$D:$E,2,FALSE),1)=1,"",AH235)</f>
        <v/>
      </c>
      <c r="AI234" s="110" t="str">
        <f>IF(IFERROR(VLOOKUP(AI227,'Tabela de Apoio'!$D:$E,2,FALSE),1)=1,"",AI235)</f>
        <v/>
      </c>
    </row>
    <row r="235" spans="1:167" hidden="1" x14ac:dyDescent="0.25">
      <c r="B235" s="131" t="e">
        <f t="shared" si="643"/>
        <v>#VALUE!</v>
      </c>
      <c r="C235" s="131" t="e">
        <f t="shared" si="644"/>
        <v>#VALUE!</v>
      </c>
      <c r="D235" s="130">
        <f t="shared" si="644"/>
        <v>1</v>
      </c>
      <c r="E235" s="168"/>
      <c r="F235" s="96"/>
      <c r="G235" s="170"/>
      <c r="H235" s="137">
        <f t="shared" ref="H235" si="655">COUNT($P235:$XX235)</f>
        <v>0</v>
      </c>
      <c r="I235" s="135" t="e">
        <f t="shared" ref="I235" si="656">_xlfn.STDEV.P($P234:$XX235)/AVERAGE($P234:$XX235)</f>
        <v>#DIV/0!</v>
      </c>
      <c r="J235" s="7">
        <f t="shared" ref="J235" si="657">IF(AND(H235&gt;2,
OR(L225="MÉDIA SANEADA",L225="MEDIANA SANEADA",
AND(L225="PREÇO REFERÊNCIA",NOT(AND(P227="Orçamento",COUNTA(P225:XX225)=COUNTIF(P227:XX227,"Orçamento")))))),
ROW(),0)</f>
        <v>0</v>
      </c>
      <c r="K235" s="69"/>
      <c r="L235" s="29" t="s">
        <v>425</v>
      </c>
      <c r="M235" s="30" t="e">
        <f t="shared" ref="M235" si="658" xml:space="preserve">
IF(H233&gt;2,MEDIAN(P232:XX233),
IF(H235&gt;2,MEDIAN(P234:XX235),
IF(H237&gt;2,MEDIAN(P236:XX237),
IF(H239&gt;2,MEDIAN(P238:XX239),
IF(H241&gt;2,MEDIAN(P240:XX241),
IF(H243&gt;2,MEDIAN(P242:XX243),
MEDIAN(P230:XX231)))))))</f>
        <v>#NUM!</v>
      </c>
      <c r="N235" s="74"/>
      <c r="O235" s="27" t="str">
        <f t="shared" ref="O235" si="659">"2 RODADA"</f>
        <v>2 RODADA</v>
      </c>
      <c r="P235" s="110" t="str">
        <f t="shared" ref="P235:AI235" si="660">IF(P233="","",IF((_xlfn.STDEV.P($P232:$XX233)/AVERAGE($P232:$XX233))&lt;=25%,P233,IF(OR(P233&gt;(AVERAGE($P232:$XX233)+_xlfn.STDEV.P($P232:$XX233)),P233&lt;(AVERAGE($P232:$XX233)-_xlfn.STDEV.P($P232:$XX233))),"DESCARTADO",P233)))</f>
        <v/>
      </c>
      <c r="Q235" s="110" t="str">
        <f t="shared" si="660"/>
        <v/>
      </c>
      <c r="R235" s="110" t="str">
        <f t="shared" si="660"/>
        <v/>
      </c>
      <c r="S235" s="110" t="str">
        <f t="shared" si="660"/>
        <v/>
      </c>
      <c r="T235" s="110" t="str">
        <f t="shared" si="660"/>
        <v/>
      </c>
      <c r="U235" s="110" t="str">
        <f t="shared" si="660"/>
        <v/>
      </c>
      <c r="V235" s="110" t="str">
        <f t="shared" si="660"/>
        <v/>
      </c>
      <c r="W235" s="110" t="str">
        <f t="shared" si="660"/>
        <v/>
      </c>
      <c r="X235" s="110" t="str">
        <f t="shared" si="660"/>
        <v/>
      </c>
      <c r="Y235" s="110" t="str">
        <f t="shared" si="660"/>
        <v/>
      </c>
      <c r="Z235" s="110" t="str">
        <f t="shared" si="660"/>
        <v/>
      </c>
      <c r="AA235" s="110" t="str">
        <f t="shared" si="660"/>
        <v/>
      </c>
      <c r="AB235" s="110" t="str">
        <f t="shared" si="660"/>
        <v/>
      </c>
      <c r="AC235" s="110" t="str">
        <f t="shared" si="660"/>
        <v/>
      </c>
      <c r="AD235" s="110" t="str">
        <f t="shared" si="660"/>
        <v/>
      </c>
      <c r="AE235" s="110" t="str">
        <f t="shared" si="660"/>
        <v/>
      </c>
      <c r="AF235" s="110" t="str">
        <f t="shared" si="660"/>
        <v/>
      </c>
      <c r="AG235" s="110" t="str">
        <f t="shared" si="660"/>
        <v/>
      </c>
      <c r="AH235" s="110" t="str">
        <f t="shared" si="660"/>
        <v/>
      </c>
      <c r="AI235" s="110" t="str">
        <f t="shared" si="660"/>
        <v/>
      </c>
    </row>
    <row r="236" spans="1:167" hidden="1" x14ac:dyDescent="0.25">
      <c r="B236" s="131" t="e">
        <f t="shared" si="643"/>
        <v>#VALUE!</v>
      </c>
      <c r="C236" s="131" t="e">
        <f t="shared" si="644"/>
        <v>#VALUE!</v>
      </c>
      <c r="D236" s="130">
        <f t="shared" si="644"/>
        <v>1</v>
      </c>
      <c r="E236" s="168"/>
      <c r="F236" s="96"/>
      <c r="G236" s="170"/>
      <c r="H236"/>
      <c r="I236"/>
      <c r="J236"/>
      <c r="K236" s="69"/>
      <c r="L236" s="29" t="s">
        <v>422</v>
      </c>
      <c r="M236" s="30" t="e">
        <f t="shared" ref="M236" si="661">HARMEAN($P230:$XX231)</f>
        <v>#N/A</v>
      </c>
      <c r="N236" s="74"/>
      <c r="O236" s="27" t="str">
        <f t="shared" ref="O236" si="662">"3 POND"</f>
        <v>3 POND</v>
      </c>
      <c r="P236" s="110" t="str">
        <f>IF(IFERROR(VLOOKUP(P227,'Tabela de Apoio'!$D:$E,2,FALSE),1)=1,"",P237)</f>
        <v/>
      </c>
      <c r="Q236" s="110" t="str">
        <f>IF(IFERROR(VLOOKUP(Q227,'Tabela de Apoio'!$D:$E,2,FALSE),1)=1,"",Q237)</f>
        <v/>
      </c>
      <c r="R236" s="110" t="str">
        <f>IF(IFERROR(VLOOKUP(R227,'Tabela de Apoio'!$D:$E,2,FALSE),1)=1,"",R237)</f>
        <v/>
      </c>
      <c r="S236" s="110" t="str">
        <f>IF(IFERROR(VLOOKUP(S227,'Tabela de Apoio'!$D:$E,2,FALSE),1)=1,"",S237)</f>
        <v/>
      </c>
      <c r="T236" s="110" t="str">
        <f>IF(IFERROR(VLOOKUP(T227,'Tabela de Apoio'!$D:$E,2,FALSE),1)=1,"",T237)</f>
        <v/>
      </c>
      <c r="U236" s="110" t="str">
        <f>IF(IFERROR(VLOOKUP(U227,'Tabela de Apoio'!$D:$E,2,FALSE),1)=1,"",U237)</f>
        <v/>
      </c>
      <c r="V236" s="110" t="str">
        <f>IF(IFERROR(VLOOKUP(V227,'Tabela de Apoio'!$D:$E,2,FALSE),1)=1,"",V237)</f>
        <v/>
      </c>
      <c r="W236" s="110" t="str">
        <f>IF(IFERROR(VLOOKUP(W227,'Tabela de Apoio'!$D:$E,2,FALSE),1)=1,"",W237)</f>
        <v/>
      </c>
      <c r="X236" s="110" t="str">
        <f>IF(IFERROR(VLOOKUP(X227,'Tabela de Apoio'!$D:$E,2,FALSE),1)=1,"",X237)</f>
        <v/>
      </c>
      <c r="Y236" s="110" t="str">
        <f>IF(IFERROR(VLOOKUP(Y227,'Tabela de Apoio'!$D:$E,2,FALSE),1)=1,"",Y237)</f>
        <v/>
      </c>
      <c r="Z236" s="110" t="str">
        <f>IF(IFERROR(VLOOKUP(Z227,'Tabela de Apoio'!$D:$E,2,FALSE),1)=1,"",Z237)</f>
        <v/>
      </c>
      <c r="AA236" s="110" t="str">
        <f>IF(IFERROR(VLOOKUP(AA227,'Tabela de Apoio'!$D:$E,2,FALSE),1)=1,"",AA237)</f>
        <v/>
      </c>
      <c r="AB236" s="110" t="str">
        <f>IF(IFERROR(VLOOKUP(AB227,'Tabela de Apoio'!$D:$E,2,FALSE),1)=1,"",AB237)</f>
        <v/>
      </c>
      <c r="AC236" s="110" t="str">
        <f>IF(IFERROR(VLOOKUP(AC227,'Tabela de Apoio'!$D:$E,2,FALSE),1)=1,"",AC237)</f>
        <v/>
      </c>
      <c r="AD236" s="110" t="str">
        <f>IF(IFERROR(VLOOKUP(AD227,'Tabela de Apoio'!$D:$E,2,FALSE),1)=1,"",AD237)</f>
        <v/>
      </c>
      <c r="AE236" s="110" t="str">
        <f>IF(IFERROR(VLOOKUP(AE227,'Tabela de Apoio'!$D:$E,2,FALSE),1)=1,"",AE237)</f>
        <v/>
      </c>
      <c r="AF236" s="110" t="str">
        <f>IF(IFERROR(VLOOKUP(AF227,'Tabela de Apoio'!$D:$E,2,FALSE),1)=1,"",AF237)</f>
        <v/>
      </c>
      <c r="AG236" s="110" t="str">
        <f>IF(IFERROR(VLOOKUP(AG227,'Tabela de Apoio'!$D:$E,2,FALSE),1)=1,"",AG237)</f>
        <v/>
      </c>
      <c r="AH236" s="110" t="str">
        <f>IF(IFERROR(VLOOKUP(AH227,'Tabela de Apoio'!$D:$E,2,FALSE),1)=1,"",AH237)</f>
        <v/>
      </c>
      <c r="AI236" s="110" t="str">
        <f>IF(IFERROR(VLOOKUP(AI227,'Tabela de Apoio'!$D:$E,2,FALSE),1)=1,"",AI237)</f>
        <v/>
      </c>
    </row>
    <row r="237" spans="1:167" hidden="1" x14ac:dyDescent="0.25">
      <c r="B237" s="131" t="e">
        <f t="shared" si="643"/>
        <v>#VALUE!</v>
      </c>
      <c r="C237" s="131" t="e">
        <f t="shared" si="644"/>
        <v>#VALUE!</v>
      </c>
      <c r="D237" s="130">
        <f t="shared" si="644"/>
        <v>1</v>
      </c>
      <c r="E237" s="168"/>
      <c r="F237" s="96"/>
      <c r="G237" s="170"/>
      <c r="H237" s="137">
        <f t="shared" ref="H237" si="663">COUNT($P237:$XX237)</f>
        <v>0</v>
      </c>
      <c r="I237" s="135" t="e">
        <f t="shared" ref="I237" si="664">_xlfn.STDEV.P($P236:$XX237)/AVERAGE($P236:$XX237)</f>
        <v>#DIV/0!</v>
      </c>
      <c r="J237" s="7">
        <f t="shared" ref="J237" si="665">IF(AND(H237&gt;2,
OR(L225="MÉDIA SANEADA",L225="MEDIANA SANEADA",
AND(L225="PREÇO REFERÊNCIA",NOT(AND(P227="Orçamento",COUNTA(P225:XX225)=COUNTIF(P227:XX227,"Orçamento")))))),
ROW(),0)</f>
        <v>0</v>
      </c>
      <c r="K237" s="69"/>
      <c r="L237" s="29" t="s">
        <v>53</v>
      </c>
      <c r="M237" s="30" t="str">
        <f t="shared" ref="M237" si="666">IFERROR(_xlfn.QUARTILE.EXC($P231:$XX231,1),"")</f>
        <v/>
      </c>
      <c r="N237" s="74"/>
      <c r="O237" s="27" t="str">
        <f t="shared" ref="O237" si="667">"3 RODADA"</f>
        <v>3 RODADA</v>
      </c>
      <c r="P237" s="110" t="str">
        <f t="shared" ref="P237:AI237" si="668">IF(P235="","",IF((_xlfn.STDEV.P($P234:$XX235)/AVERAGE($P234:$XX235))&lt;=25%,P235,IF(OR(P235&gt;(AVERAGE($P234:$XX235)+_xlfn.STDEV.P($P234:$XX235)),P235&lt;(AVERAGE($P234:$XX235)-_xlfn.STDEV.P($P234:$XX235))),"DESCARTADO",P235)))</f>
        <v/>
      </c>
      <c r="Q237" s="110" t="str">
        <f t="shared" si="668"/>
        <v/>
      </c>
      <c r="R237" s="110" t="str">
        <f t="shared" si="668"/>
        <v/>
      </c>
      <c r="S237" s="110" t="str">
        <f t="shared" si="668"/>
        <v/>
      </c>
      <c r="T237" s="110" t="str">
        <f t="shared" si="668"/>
        <v/>
      </c>
      <c r="U237" s="110" t="str">
        <f t="shared" si="668"/>
        <v/>
      </c>
      <c r="V237" s="110" t="str">
        <f t="shared" si="668"/>
        <v/>
      </c>
      <c r="W237" s="110" t="str">
        <f t="shared" si="668"/>
        <v/>
      </c>
      <c r="X237" s="110" t="str">
        <f t="shared" si="668"/>
        <v/>
      </c>
      <c r="Y237" s="110" t="str">
        <f t="shared" si="668"/>
        <v/>
      </c>
      <c r="Z237" s="110" t="str">
        <f t="shared" si="668"/>
        <v/>
      </c>
      <c r="AA237" s="110" t="str">
        <f t="shared" si="668"/>
        <v/>
      </c>
      <c r="AB237" s="110" t="str">
        <f t="shared" si="668"/>
        <v/>
      </c>
      <c r="AC237" s="110" t="str">
        <f t="shared" si="668"/>
        <v/>
      </c>
      <c r="AD237" s="110" t="str">
        <f t="shared" si="668"/>
        <v/>
      </c>
      <c r="AE237" s="110" t="str">
        <f t="shared" si="668"/>
        <v/>
      </c>
      <c r="AF237" s="110" t="str">
        <f t="shared" si="668"/>
        <v/>
      </c>
      <c r="AG237" s="110" t="str">
        <f t="shared" si="668"/>
        <v/>
      </c>
      <c r="AH237" s="110" t="str">
        <f t="shared" si="668"/>
        <v/>
      </c>
      <c r="AI237" s="110" t="str">
        <f t="shared" si="668"/>
        <v/>
      </c>
    </row>
    <row r="238" spans="1:167" hidden="1" x14ac:dyDescent="0.25">
      <c r="B238" s="131" t="e">
        <f t="shared" si="643"/>
        <v>#VALUE!</v>
      </c>
      <c r="C238" s="131" t="e">
        <f t="shared" si="644"/>
        <v>#VALUE!</v>
      </c>
      <c r="D238" s="130">
        <f t="shared" si="644"/>
        <v>1</v>
      </c>
      <c r="E238" s="168"/>
      <c r="F238" s="96"/>
      <c r="G238" s="170"/>
      <c r="H238"/>
      <c r="I238"/>
      <c r="J238"/>
      <c r="K238" s="69"/>
      <c r="L238" s="29" t="s">
        <v>51</v>
      </c>
      <c r="M238" s="30" t="str">
        <f t="shared" ref="M238" si="669">IFERROR(_xlfn.QUARTILE.EXC($P231:$XX231,3),"")</f>
        <v/>
      </c>
      <c r="N238" s="74"/>
      <c r="O238" s="27" t="str">
        <f t="shared" ref="O238" si="670">"4 POND"</f>
        <v>4 POND</v>
      </c>
      <c r="P238" s="110" t="str">
        <f>IF(IFERROR(VLOOKUP(P227,'Tabela de Apoio'!$D:$E,2,FALSE),1)=1,"",P239)</f>
        <v/>
      </c>
      <c r="Q238" s="110" t="str">
        <f>IF(IFERROR(VLOOKUP(Q227,'Tabela de Apoio'!$D:$E,2,FALSE),1)=1,"",Q239)</f>
        <v/>
      </c>
      <c r="R238" s="110" t="str">
        <f>IF(IFERROR(VLOOKUP(R227,'Tabela de Apoio'!$D:$E,2,FALSE),1)=1,"",R239)</f>
        <v/>
      </c>
      <c r="S238" s="110" t="str">
        <f>IF(IFERROR(VLOOKUP(S227,'Tabela de Apoio'!$D:$E,2,FALSE),1)=1,"",S239)</f>
        <v/>
      </c>
      <c r="T238" s="110" t="str">
        <f>IF(IFERROR(VLOOKUP(T227,'Tabela de Apoio'!$D:$E,2,FALSE),1)=1,"",T239)</f>
        <v/>
      </c>
      <c r="U238" s="110" t="str">
        <f>IF(IFERROR(VLOOKUP(U227,'Tabela de Apoio'!$D:$E,2,FALSE),1)=1,"",U239)</f>
        <v/>
      </c>
      <c r="V238" s="110" t="str">
        <f>IF(IFERROR(VLOOKUP(V227,'Tabela de Apoio'!$D:$E,2,FALSE),1)=1,"",V239)</f>
        <v/>
      </c>
      <c r="W238" s="110" t="str">
        <f>IF(IFERROR(VLOOKUP(W227,'Tabela de Apoio'!$D:$E,2,FALSE),1)=1,"",W239)</f>
        <v/>
      </c>
      <c r="X238" s="110" t="str">
        <f>IF(IFERROR(VLOOKUP(X227,'Tabela de Apoio'!$D:$E,2,FALSE),1)=1,"",X239)</f>
        <v/>
      </c>
      <c r="Y238" s="110" t="str">
        <f>IF(IFERROR(VLOOKUP(Y227,'Tabela de Apoio'!$D:$E,2,FALSE),1)=1,"",Y239)</f>
        <v/>
      </c>
      <c r="Z238" s="110" t="str">
        <f>IF(IFERROR(VLOOKUP(Z227,'Tabela de Apoio'!$D:$E,2,FALSE),1)=1,"",Z239)</f>
        <v/>
      </c>
      <c r="AA238" s="110" t="str">
        <f>IF(IFERROR(VLOOKUP(AA227,'Tabela de Apoio'!$D:$E,2,FALSE),1)=1,"",AA239)</f>
        <v/>
      </c>
      <c r="AB238" s="110" t="str">
        <f>IF(IFERROR(VLOOKUP(AB227,'Tabela de Apoio'!$D:$E,2,FALSE),1)=1,"",AB239)</f>
        <v/>
      </c>
      <c r="AC238" s="110" t="str">
        <f>IF(IFERROR(VLOOKUP(AC227,'Tabela de Apoio'!$D:$E,2,FALSE),1)=1,"",AC239)</f>
        <v/>
      </c>
      <c r="AD238" s="110" t="str">
        <f>IF(IFERROR(VLOOKUP(AD227,'Tabela de Apoio'!$D:$E,2,FALSE),1)=1,"",AD239)</f>
        <v/>
      </c>
      <c r="AE238" s="110" t="str">
        <f>IF(IFERROR(VLOOKUP(AE227,'Tabela de Apoio'!$D:$E,2,FALSE),1)=1,"",AE239)</f>
        <v/>
      </c>
      <c r="AF238" s="110" t="str">
        <f>IF(IFERROR(VLOOKUP(AF227,'Tabela de Apoio'!$D:$E,2,FALSE),1)=1,"",AF239)</f>
        <v/>
      </c>
      <c r="AG238" s="110" t="str">
        <f>IF(IFERROR(VLOOKUP(AG227,'Tabela de Apoio'!$D:$E,2,FALSE),1)=1,"",AG239)</f>
        <v/>
      </c>
      <c r="AH238" s="110" t="str">
        <f>IF(IFERROR(VLOOKUP(AH227,'Tabela de Apoio'!$D:$E,2,FALSE),1)=1,"",AH239)</f>
        <v/>
      </c>
      <c r="AI238" s="110" t="str">
        <f>IF(IFERROR(VLOOKUP(AI227,'Tabela de Apoio'!$D:$E,2,FALSE),1)=1,"",AI239)</f>
        <v/>
      </c>
    </row>
    <row r="239" spans="1:167" hidden="1" x14ac:dyDescent="0.25">
      <c r="B239" s="131" t="e">
        <f t="shared" si="643"/>
        <v>#VALUE!</v>
      </c>
      <c r="C239" s="131" t="e">
        <f t="shared" si="644"/>
        <v>#VALUE!</v>
      </c>
      <c r="D239" s="130">
        <f t="shared" si="644"/>
        <v>1</v>
      </c>
      <c r="E239" s="168"/>
      <c r="F239" s="96"/>
      <c r="G239" s="170"/>
      <c r="H239" s="137">
        <f t="shared" ref="H239" si="671">COUNT($P239:$XX239)</f>
        <v>0</v>
      </c>
      <c r="I239" s="135" t="e">
        <f t="shared" ref="I239" si="672">_xlfn.STDEV.P($P238:$XX239)/AVERAGE($P238:$XX239)</f>
        <v>#DIV/0!</v>
      </c>
      <c r="J239" s="7">
        <f t="shared" ref="J239" si="673">IF(AND(H239&gt;2,
OR(L225="MÉDIA SANEADA",L225="MEDIANA SANEADA",
AND(L225="PREÇO REFERÊNCIA",NOT(AND(P227="Orçamento",COUNTA(P225:XX225)=COUNTIF(P227:XX227,"Orçamento")))))),
ROW(),0)</f>
        <v>0</v>
      </c>
      <c r="K239" s="69"/>
      <c r="L239" s="29" t="s">
        <v>55</v>
      </c>
      <c r="M239" s="30">
        <f t="shared" ref="M239" si="674">MIN($P231:$XX231)</f>
        <v>0</v>
      </c>
      <c r="N239" s="74"/>
      <c r="O239" s="27" t="str">
        <f t="shared" ref="O239" si="675">"4 RODADA"</f>
        <v>4 RODADA</v>
      </c>
      <c r="P239" s="110" t="str">
        <f t="shared" ref="P239:AI239" si="676">IF(P237="","",IF((_xlfn.STDEV.P($P236:$XX237)/AVERAGE($P236:$XX237))&lt;=25%,P237,IF(OR(P237&gt;(AVERAGE($P236:$XX237)+_xlfn.STDEV.P($P236:$XX237)),P237&lt;(AVERAGE($P236:$XX237)-_xlfn.STDEV.P($P236:$XX237))),"DESCARTADO",P237)))</f>
        <v/>
      </c>
      <c r="Q239" s="110" t="str">
        <f t="shared" si="676"/>
        <v/>
      </c>
      <c r="R239" s="110" t="str">
        <f t="shared" si="676"/>
        <v/>
      </c>
      <c r="S239" s="110" t="str">
        <f t="shared" si="676"/>
        <v/>
      </c>
      <c r="T239" s="110" t="str">
        <f t="shared" si="676"/>
        <v/>
      </c>
      <c r="U239" s="110" t="str">
        <f t="shared" si="676"/>
        <v/>
      </c>
      <c r="V239" s="110" t="str">
        <f t="shared" si="676"/>
        <v/>
      </c>
      <c r="W239" s="110" t="str">
        <f t="shared" si="676"/>
        <v/>
      </c>
      <c r="X239" s="110" t="str">
        <f t="shared" si="676"/>
        <v/>
      </c>
      <c r="Y239" s="110" t="str">
        <f t="shared" si="676"/>
        <v/>
      </c>
      <c r="Z239" s="110" t="str">
        <f t="shared" si="676"/>
        <v/>
      </c>
      <c r="AA239" s="110" t="str">
        <f t="shared" si="676"/>
        <v/>
      </c>
      <c r="AB239" s="110" t="str">
        <f t="shared" si="676"/>
        <v/>
      </c>
      <c r="AC239" s="110" t="str">
        <f t="shared" si="676"/>
        <v/>
      </c>
      <c r="AD239" s="110" t="str">
        <f t="shared" si="676"/>
        <v/>
      </c>
      <c r="AE239" s="110" t="str">
        <f t="shared" si="676"/>
        <v/>
      </c>
      <c r="AF239" s="110" t="str">
        <f t="shared" si="676"/>
        <v/>
      </c>
      <c r="AG239" s="110" t="str">
        <f t="shared" si="676"/>
        <v/>
      </c>
      <c r="AH239" s="110" t="str">
        <f t="shared" si="676"/>
        <v/>
      </c>
      <c r="AI239" s="110" t="str">
        <f t="shared" si="676"/>
        <v/>
      </c>
    </row>
    <row r="240" spans="1:167" hidden="1" x14ac:dyDescent="0.25">
      <c r="B240" s="131" t="e">
        <f t="shared" si="643"/>
        <v>#VALUE!</v>
      </c>
      <c r="C240" s="131" t="e">
        <f t="shared" si="644"/>
        <v>#VALUE!</v>
      </c>
      <c r="D240" s="130">
        <f t="shared" si="644"/>
        <v>1</v>
      </c>
      <c r="E240" s="168"/>
      <c r="F240" s="96"/>
      <c r="G240" s="170"/>
      <c r="H240"/>
      <c r="I240"/>
      <c r="J240"/>
      <c r="K240" s="69"/>
      <c r="L240" s="29" t="s">
        <v>52</v>
      </c>
      <c r="M240" s="30">
        <f t="shared" ref="M240" si="677">MAX($P231:$XX231)</f>
        <v>0</v>
      </c>
      <c r="N240" s="74"/>
      <c r="O240" s="27" t="str">
        <f t="shared" ref="O240" si="678">"5 POND"</f>
        <v>5 POND</v>
      </c>
      <c r="P240" s="110" t="str">
        <f>IF(IFERROR(VLOOKUP(P227,'Tabela de Apoio'!$D:$E,2,FALSE),1)=1,"",P241)</f>
        <v/>
      </c>
      <c r="Q240" s="110" t="str">
        <f>IF(IFERROR(VLOOKUP(Q227,'Tabela de Apoio'!$D:$E,2,FALSE),1)=1,"",Q241)</f>
        <v/>
      </c>
      <c r="R240" s="110" t="str">
        <f>IF(IFERROR(VLOOKUP(R227,'Tabela de Apoio'!$D:$E,2,FALSE),1)=1,"",R241)</f>
        <v/>
      </c>
      <c r="S240" s="110" t="str">
        <f>IF(IFERROR(VLOOKUP(S227,'Tabela de Apoio'!$D:$E,2,FALSE),1)=1,"",S241)</f>
        <v/>
      </c>
      <c r="T240" s="110" t="str">
        <f>IF(IFERROR(VLOOKUP(T227,'Tabela de Apoio'!$D:$E,2,FALSE),1)=1,"",T241)</f>
        <v/>
      </c>
      <c r="U240" s="110" t="str">
        <f>IF(IFERROR(VLOOKUP(U227,'Tabela de Apoio'!$D:$E,2,FALSE),1)=1,"",U241)</f>
        <v/>
      </c>
      <c r="V240" s="110" t="str">
        <f>IF(IFERROR(VLOOKUP(V227,'Tabela de Apoio'!$D:$E,2,FALSE),1)=1,"",V241)</f>
        <v/>
      </c>
      <c r="W240" s="110" t="str">
        <f>IF(IFERROR(VLOOKUP(W227,'Tabela de Apoio'!$D:$E,2,FALSE),1)=1,"",W241)</f>
        <v/>
      </c>
      <c r="X240" s="110" t="str">
        <f>IF(IFERROR(VLOOKUP(X227,'Tabela de Apoio'!$D:$E,2,FALSE),1)=1,"",X241)</f>
        <v/>
      </c>
      <c r="Y240" s="110" t="str">
        <f>IF(IFERROR(VLOOKUP(Y227,'Tabela de Apoio'!$D:$E,2,FALSE),1)=1,"",Y241)</f>
        <v/>
      </c>
      <c r="Z240" s="110" t="str">
        <f>IF(IFERROR(VLOOKUP(Z227,'Tabela de Apoio'!$D:$E,2,FALSE),1)=1,"",Z241)</f>
        <v/>
      </c>
      <c r="AA240" s="110" t="str">
        <f>IF(IFERROR(VLOOKUP(AA227,'Tabela de Apoio'!$D:$E,2,FALSE),1)=1,"",AA241)</f>
        <v/>
      </c>
      <c r="AB240" s="110" t="str">
        <f>IF(IFERROR(VLOOKUP(AB227,'Tabela de Apoio'!$D:$E,2,FALSE),1)=1,"",AB241)</f>
        <v/>
      </c>
      <c r="AC240" s="110" t="str">
        <f>IF(IFERROR(VLOOKUP(AC227,'Tabela de Apoio'!$D:$E,2,FALSE),1)=1,"",AC241)</f>
        <v/>
      </c>
      <c r="AD240" s="110" t="str">
        <f>IF(IFERROR(VLOOKUP(AD227,'Tabela de Apoio'!$D:$E,2,FALSE),1)=1,"",AD241)</f>
        <v/>
      </c>
      <c r="AE240" s="110" t="str">
        <f>IF(IFERROR(VLOOKUP(AE227,'Tabela de Apoio'!$D:$E,2,FALSE),1)=1,"",AE241)</f>
        <v/>
      </c>
      <c r="AF240" s="110" t="str">
        <f>IF(IFERROR(VLOOKUP(AF227,'Tabela de Apoio'!$D:$E,2,FALSE),1)=1,"",AF241)</f>
        <v/>
      </c>
      <c r="AG240" s="110" t="str">
        <f>IF(IFERROR(VLOOKUP(AG227,'Tabela de Apoio'!$D:$E,2,FALSE),1)=1,"",AG241)</f>
        <v/>
      </c>
      <c r="AH240" s="110" t="str">
        <f>IF(IFERROR(VLOOKUP(AH227,'Tabela de Apoio'!$D:$E,2,FALSE),1)=1,"",AH241)</f>
        <v/>
      </c>
      <c r="AI240" s="110" t="str">
        <f>IF(IFERROR(VLOOKUP(AI227,'Tabela de Apoio'!$D:$E,2,FALSE),1)=1,"",AI241)</f>
        <v/>
      </c>
    </row>
    <row r="241" spans="1:167" hidden="1" x14ac:dyDescent="0.25">
      <c r="B241" s="131" t="e">
        <f t="shared" si="643"/>
        <v>#VALUE!</v>
      </c>
      <c r="C241" s="131" t="e">
        <f t="shared" si="644"/>
        <v>#VALUE!</v>
      </c>
      <c r="D241" s="130">
        <f t="shared" si="644"/>
        <v>1</v>
      </c>
      <c r="E241" s="168"/>
      <c r="F241" s="96"/>
      <c r="G241" s="170"/>
      <c r="H241" s="137">
        <f t="shared" ref="H241" si="679">COUNT($P241:$XX241)</f>
        <v>0</v>
      </c>
      <c r="I241" s="135" t="e">
        <f t="shared" ref="I241" si="680">_xlfn.STDEV.P($P240:$XX241)/AVERAGE($P240:$XX241)</f>
        <v>#DIV/0!</v>
      </c>
      <c r="J241" s="7">
        <f t="shared" ref="J241" si="681">IF(AND(H241&gt;2,
OR(L225="MÉDIA SANEADA",L225="MEDIANA SANEADA",
AND(L225="PREÇO REFERÊNCIA",NOT(AND(P227="Orçamento",COUNTA(P225:XX225)=COUNTIF(P227:XX227,"Orçamento")))))),
ROW(),0)</f>
        <v>0</v>
      </c>
      <c r="K241" s="69"/>
      <c r="N241" s="74"/>
      <c r="O241" s="27" t="str">
        <f t="shared" ref="O241" si="682">"5 RODADA"</f>
        <v>5 RODADA</v>
      </c>
      <c r="P241" s="110" t="str">
        <f t="shared" ref="P241:AI241" si="683">IF(P239="","",IF((_xlfn.STDEV.P($P238:$XX239)/AVERAGE($P238:$XX239))&lt;=25%,P239,IF(OR(P239&gt;(AVERAGE($P238:$XX239)+_xlfn.STDEV.P($P238:$XX239)),P239&lt;(AVERAGE($P238:$XX239)-_xlfn.STDEV.P($P238:$XX239))),"DESCARTADO",P239)))</f>
        <v/>
      </c>
      <c r="Q241" s="110" t="str">
        <f t="shared" si="683"/>
        <v/>
      </c>
      <c r="R241" s="110" t="str">
        <f t="shared" si="683"/>
        <v/>
      </c>
      <c r="S241" s="110" t="str">
        <f t="shared" si="683"/>
        <v/>
      </c>
      <c r="T241" s="110" t="str">
        <f t="shared" si="683"/>
        <v/>
      </c>
      <c r="U241" s="110" t="str">
        <f t="shared" si="683"/>
        <v/>
      </c>
      <c r="V241" s="110" t="str">
        <f t="shared" si="683"/>
        <v/>
      </c>
      <c r="W241" s="110" t="str">
        <f t="shared" si="683"/>
        <v/>
      </c>
      <c r="X241" s="110" t="str">
        <f t="shared" si="683"/>
        <v/>
      </c>
      <c r="Y241" s="110" t="str">
        <f t="shared" si="683"/>
        <v/>
      </c>
      <c r="Z241" s="110" t="str">
        <f t="shared" si="683"/>
        <v/>
      </c>
      <c r="AA241" s="110" t="str">
        <f t="shared" si="683"/>
        <v/>
      </c>
      <c r="AB241" s="110" t="str">
        <f t="shared" si="683"/>
        <v/>
      </c>
      <c r="AC241" s="110" t="str">
        <f t="shared" si="683"/>
        <v/>
      </c>
      <c r="AD241" s="110" t="str">
        <f t="shared" si="683"/>
        <v/>
      </c>
      <c r="AE241" s="110" t="str">
        <f t="shared" si="683"/>
        <v/>
      </c>
      <c r="AF241" s="110" t="str">
        <f t="shared" si="683"/>
        <v/>
      </c>
      <c r="AG241" s="110" t="str">
        <f t="shared" si="683"/>
        <v/>
      </c>
      <c r="AH241" s="110" t="str">
        <f t="shared" si="683"/>
        <v/>
      </c>
      <c r="AI241" s="110" t="str">
        <f t="shared" si="683"/>
        <v/>
      </c>
    </row>
    <row r="242" spans="1:167" hidden="1" x14ac:dyDescent="0.25">
      <c r="B242" s="131" t="e">
        <f t="shared" si="643"/>
        <v>#VALUE!</v>
      </c>
      <c r="C242" s="131" t="e">
        <f t="shared" si="644"/>
        <v>#VALUE!</v>
      </c>
      <c r="D242" s="130">
        <f t="shared" si="644"/>
        <v>1</v>
      </c>
      <c r="E242" s="168"/>
      <c r="F242" s="96"/>
      <c r="G242" s="170"/>
      <c r="H242"/>
      <c r="I242"/>
      <c r="J242"/>
      <c r="K242" s="69"/>
      <c r="L242" s="22"/>
      <c r="M242" s="22"/>
      <c r="N242" s="74"/>
      <c r="O242" s="27" t="str">
        <f t="shared" ref="O242" si="684">"6 POND"</f>
        <v>6 POND</v>
      </c>
      <c r="P242" s="110" t="str">
        <f>IF(IFERROR(VLOOKUP(P227,'Tabela de Apoio'!$D:$E,2,FALSE),1)=1,"",P243)</f>
        <v/>
      </c>
      <c r="Q242" s="110" t="str">
        <f>IF(IFERROR(VLOOKUP(Q227,'Tabela de Apoio'!$D:$E,2,FALSE),1)=1,"",Q243)</f>
        <v/>
      </c>
      <c r="R242" s="110" t="str">
        <f>IF(IFERROR(VLOOKUP(R227,'Tabela de Apoio'!$D:$E,2,FALSE),1)=1,"",R243)</f>
        <v/>
      </c>
      <c r="S242" s="110" t="str">
        <f>IF(IFERROR(VLOOKUP(S227,'Tabela de Apoio'!$D:$E,2,FALSE),1)=1,"",S243)</f>
        <v/>
      </c>
      <c r="T242" s="110" t="str">
        <f>IF(IFERROR(VLOOKUP(T227,'Tabela de Apoio'!$D:$E,2,FALSE),1)=1,"",T243)</f>
        <v/>
      </c>
      <c r="U242" s="110" t="str">
        <f>IF(IFERROR(VLOOKUP(U227,'Tabela de Apoio'!$D:$E,2,FALSE),1)=1,"",U243)</f>
        <v/>
      </c>
      <c r="V242" s="110" t="str">
        <f>IF(IFERROR(VLOOKUP(V227,'Tabela de Apoio'!$D:$E,2,FALSE),1)=1,"",V243)</f>
        <v/>
      </c>
      <c r="W242" s="110" t="str">
        <f>IF(IFERROR(VLOOKUP(W227,'Tabela de Apoio'!$D:$E,2,FALSE),1)=1,"",W243)</f>
        <v/>
      </c>
      <c r="X242" s="110" t="str">
        <f>IF(IFERROR(VLOOKUP(X227,'Tabela de Apoio'!$D:$E,2,FALSE),1)=1,"",X243)</f>
        <v/>
      </c>
      <c r="Y242" s="110" t="str">
        <f>IF(IFERROR(VLOOKUP(Y227,'Tabela de Apoio'!$D:$E,2,FALSE),1)=1,"",Y243)</f>
        <v/>
      </c>
      <c r="Z242" s="110" t="str">
        <f>IF(IFERROR(VLOOKUP(Z227,'Tabela de Apoio'!$D:$E,2,FALSE),1)=1,"",Z243)</f>
        <v/>
      </c>
      <c r="AA242" s="110" t="str">
        <f>IF(IFERROR(VLOOKUP(AA227,'Tabela de Apoio'!$D:$E,2,FALSE),1)=1,"",AA243)</f>
        <v/>
      </c>
      <c r="AB242" s="110" t="str">
        <f>IF(IFERROR(VLOOKUP(AB227,'Tabela de Apoio'!$D:$E,2,FALSE),1)=1,"",AB243)</f>
        <v/>
      </c>
      <c r="AC242" s="110" t="str">
        <f>IF(IFERROR(VLOOKUP(AC227,'Tabela de Apoio'!$D:$E,2,FALSE),1)=1,"",AC243)</f>
        <v/>
      </c>
      <c r="AD242" s="110" t="str">
        <f>IF(IFERROR(VLOOKUP(AD227,'Tabela de Apoio'!$D:$E,2,FALSE),1)=1,"",AD243)</f>
        <v/>
      </c>
      <c r="AE242" s="110" t="str">
        <f>IF(IFERROR(VLOOKUP(AE227,'Tabela de Apoio'!$D:$E,2,FALSE),1)=1,"",AE243)</f>
        <v/>
      </c>
      <c r="AF242" s="110" t="str">
        <f>IF(IFERROR(VLOOKUP(AF227,'Tabela de Apoio'!$D:$E,2,FALSE),1)=1,"",AF243)</f>
        <v/>
      </c>
      <c r="AG242" s="110" t="str">
        <f>IF(IFERROR(VLOOKUP(AG227,'Tabela de Apoio'!$D:$E,2,FALSE),1)=1,"",AG243)</f>
        <v/>
      </c>
      <c r="AH242" s="110" t="str">
        <f>IF(IFERROR(VLOOKUP(AH227,'Tabela de Apoio'!$D:$E,2,FALSE),1)=1,"",AH243)</f>
        <v/>
      </c>
      <c r="AI242" s="110" t="str">
        <f>IF(IFERROR(VLOOKUP(AI227,'Tabela de Apoio'!$D:$E,2,FALSE),1)=1,"",AI243)</f>
        <v/>
      </c>
    </row>
    <row r="243" spans="1:167" hidden="1" x14ac:dyDescent="0.25">
      <c r="B243" s="131" t="e">
        <f t="shared" si="643"/>
        <v>#VALUE!</v>
      </c>
      <c r="C243" s="131" t="e">
        <f t="shared" si="644"/>
        <v>#VALUE!</v>
      </c>
      <c r="D243" s="130">
        <f t="shared" si="644"/>
        <v>1</v>
      </c>
      <c r="E243" s="168"/>
      <c r="F243" s="96"/>
      <c r="G243" s="170"/>
      <c r="H243" s="137">
        <f t="shared" ref="H243" si="685">COUNT($P243:$XX243)</f>
        <v>0</v>
      </c>
      <c r="I243" s="135" t="e">
        <f t="shared" ref="I243" si="686">_xlfn.STDEV.P($P242:$XX243)/AVERAGE($P242:$XX243)</f>
        <v>#DIV/0!</v>
      </c>
      <c r="J243" s="7">
        <f t="shared" ref="J243" si="687">IF(AND(H243&gt;2,
OR(L225="MÉDIA SANEADA",L225="MEDIANA SANEADA",
AND(L225="PREÇO REFERÊNCIA",NOT(AND(P227="Orçamento",COUNTA(P225:XX225)=COUNTIF(P227:XX227,"Orçamento")))))),
ROW(),0)</f>
        <v>0</v>
      </c>
      <c r="N243" s="74"/>
      <c r="O243" s="27" t="str">
        <f t="shared" ref="O243" si="688">"6 RODADA"</f>
        <v>6 RODADA</v>
      </c>
      <c r="P243" s="110" t="str">
        <f t="shared" ref="P243:AI243" si="689">IFERROR(IF(P241="","",IF((_xlfn.STDEV.P($P240:$XX241)/AVERAGE($P240:$XX241))&lt;=25%,P241,IF(OR(P241&gt;(AVERAGE($P240:$XX241)+_xlfn.STDEV.P($P240:$XX241)),P241&lt;(AVERAGE($P240:$XX241)-_xlfn.STDEV.P($P240:$XX241))),"DESCARTADO",P241))),)</f>
        <v/>
      </c>
      <c r="Q243" s="110" t="str">
        <f t="shared" si="689"/>
        <v/>
      </c>
      <c r="R243" s="110" t="str">
        <f t="shared" si="689"/>
        <v/>
      </c>
      <c r="S243" s="110" t="str">
        <f t="shared" si="689"/>
        <v/>
      </c>
      <c r="T243" s="110" t="str">
        <f t="shared" si="689"/>
        <v/>
      </c>
      <c r="U243" s="110" t="str">
        <f t="shared" si="689"/>
        <v/>
      </c>
      <c r="V243" s="110" t="str">
        <f t="shared" si="689"/>
        <v/>
      </c>
      <c r="W243" s="110" t="str">
        <f t="shared" si="689"/>
        <v/>
      </c>
      <c r="X243" s="110" t="str">
        <f t="shared" si="689"/>
        <v/>
      </c>
      <c r="Y243" s="110" t="str">
        <f t="shared" si="689"/>
        <v/>
      </c>
      <c r="Z243" s="110" t="str">
        <f t="shared" si="689"/>
        <v/>
      </c>
      <c r="AA243" s="110" t="str">
        <f t="shared" si="689"/>
        <v/>
      </c>
      <c r="AB243" s="110" t="str">
        <f t="shared" si="689"/>
        <v/>
      </c>
      <c r="AC243" s="110" t="str">
        <f t="shared" si="689"/>
        <v/>
      </c>
      <c r="AD243" s="110" t="str">
        <f t="shared" si="689"/>
        <v/>
      </c>
      <c r="AE243" s="110" t="str">
        <f t="shared" si="689"/>
        <v/>
      </c>
      <c r="AF243" s="110" t="str">
        <f t="shared" si="689"/>
        <v/>
      </c>
      <c r="AG243" s="110" t="str">
        <f t="shared" si="689"/>
        <v/>
      </c>
      <c r="AH243" s="110" t="str">
        <f t="shared" si="689"/>
        <v/>
      </c>
      <c r="AI243" s="110" t="str">
        <f t="shared" si="689"/>
        <v/>
      </c>
    </row>
    <row r="244" spans="1:167" x14ac:dyDescent="0.25">
      <c r="B244" s="131" t="e">
        <f t="shared" si="643"/>
        <v>#VALUE!</v>
      </c>
      <c r="C244" s="131" t="e">
        <f t="shared" si="644"/>
        <v>#VALUE!</v>
      </c>
      <c r="D244" s="130">
        <f t="shared" si="644"/>
        <v>1</v>
      </c>
      <c r="E244" s="168"/>
      <c r="F244" s="139"/>
      <c r="G244" s="170"/>
      <c r="H244" s="173"/>
      <c r="I244" s="173"/>
      <c r="J244" s="174"/>
      <c r="K244" s="70"/>
      <c r="L244" s="1" t="s">
        <v>56</v>
      </c>
      <c r="M244" s="147" t="str">
        <f t="shared" ref="M244" si="690">IFERROR(ROUND(M225*M227,2),"")</f>
        <v/>
      </c>
      <c r="O244" s="27" t="s">
        <v>426</v>
      </c>
      <c r="P244" s="110" t="str">
        <f t="shared" ref="P244:R244" si="691">INDEX(P231:P243,MATCH(MAX($J231:$J243),$J231:$J243,0))</f>
        <v/>
      </c>
      <c r="Q244" s="110" t="str">
        <f t="shared" si="691"/>
        <v/>
      </c>
      <c r="R244" s="110" t="str">
        <f t="shared" si="691"/>
        <v/>
      </c>
      <c r="S244" s="110" t="str">
        <f t="shared" si="625"/>
        <v/>
      </c>
      <c r="T244" s="110" t="str">
        <f t="shared" si="625"/>
        <v/>
      </c>
      <c r="U244" s="110" t="str">
        <f t="shared" si="625"/>
        <v/>
      </c>
      <c r="V244" s="110" t="str">
        <f t="shared" si="625"/>
        <v/>
      </c>
      <c r="W244" s="110" t="str">
        <f t="shared" si="625"/>
        <v/>
      </c>
      <c r="X244" s="110" t="str">
        <f t="shared" si="625"/>
        <v/>
      </c>
      <c r="Y244" s="110" t="str">
        <f t="shared" si="625"/>
        <v/>
      </c>
      <c r="Z244" s="110" t="str">
        <f t="shared" si="625"/>
        <v/>
      </c>
      <c r="AA244" s="110" t="str">
        <f t="shared" si="625"/>
        <v/>
      </c>
      <c r="AB244" s="110" t="str">
        <f t="shared" si="625"/>
        <v/>
      </c>
      <c r="AC244" s="110" t="str">
        <f t="shared" si="625"/>
        <v/>
      </c>
      <c r="AD244" s="110" t="str">
        <f t="shared" si="625"/>
        <v/>
      </c>
      <c r="AE244" s="110" t="str">
        <f t="shared" si="625"/>
        <v/>
      </c>
      <c r="AF244" s="110" t="str">
        <f t="shared" si="625"/>
        <v/>
      </c>
      <c r="AG244" s="110" t="str">
        <f t="shared" si="625"/>
        <v/>
      </c>
      <c r="AH244" s="110" t="str">
        <f t="shared" si="625"/>
        <v/>
      </c>
      <c r="AI244" s="110" t="str">
        <f t="shared" si="625"/>
        <v/>
      </c>
    </row>
    <row r="246" spans="1:167" s="120" customFormat="1" ht="15" customHeight="1" x14ac:dyDescent="0.25">
      <c r="A246" s="123"/>
      <c r="B246" s="130" t="e">
        <f t="shared" ref="B246" si="692">LARGE(IFERROR(IF(B244+1&gt;$H$8,"",B244+1),""),1)</f>
        <v>#VALUE!</v>
      </c>
      <c r="C246" s="130" t="e">
        <f>IF(_xlfn.ISFORMULA(E250),MAX(INDEX('BASE FORMAÇÃO'!A:A,B246+1),1),E250)</f>
        <v>#VALUE!</v>
      </c>
      <c r="D246" s="130">
        <f t="shared" ref="D246" si="693">IFERROR(IF(C246=C236,D236+1,1),1)</f>
        <v>1</v>
      </c>
      <c r="E246" s="41" t="s">
        <v>9</v>
      </c>
      <c r="F246" s="76"/>
      <c r="G246" s="41" t="s">
        <v>15</v>
      </c>
      <c r="H246" s="138" t="e">
        <f>INDEX('BASE FORMAÇÃO'!B:B,B246+1)</f>
        <v>#VALUE!</v>
      </c>
      <c r="I246" s="146" t="s">
        <v>16</v>
      </c>
      <c r="J246" s="6" t="e">
        <f>INDEX('BASE FORMAÇÃO'!K:K,B246+1)</f>
        <v>#VALUE!</v>
      </c>
      <c r="K246" s="68"/>
      <c r="L246" s="175" t="s">
        <v>54</v>
      </c>
      <c r="M246" s="177" t="str">
        <f t="shared" ref="M246" si="694">IF(OR(ISBLANK($O$8),ISBLANK($O$7),ISBLANK($H$8),ISBLANK($O$6),ISBLANK($O$5),ISBLANK($H$5)),"",IFERROR(IF(VLOOKUP(L246,L252:M261,2,FALSE)&lt;1,ROUND(VLOOKUP(L246,L252:M261,2,FALSE),4),ROUND(VLOOKUP(L246,L252:M261,2,FALSE),2)),""))</f>
        <v/>
      </c>
      <c r="N246" s="72"/>
      <c r="O246" s="27" t="s">
        <v>17</v>
      </c>
      <c r="P246" s="116"/>
      <c r="Q246" s="116"/>
      <c r="R246" s="116"/>
      <c r="S246" s="116"/>
      <c r="T246" s="116"/>
      <c r="U246" s="108"/>
      <c r="V246" s="108"/>
      <c r="W246" s="108"/>
      <c r="X246" s="108"/>
      <c r="Y246" s="108"/>
      <c r="Z246" s="108"/>
      <c r="AA246" s="108"/>
      <c r="AB246" s="108"/>
      <c r="AC246" s="108"/>
      <c r="AD246" s="108"/>
      <c r="AE246" s="108"/>
      <c r="AF246" s="108"/>
      <c r="AG246" s="108"/>
      <c r="AH246" s="108"/>
      <c r="AI246" s="108"/>
      <c r="AJ246" s="119"/>
      <c r="AK246" s="119"/>
      <c r="AL246" s="119"/>
      <c r="AM246" s="119"/>
      <c r="AN246" s="119"/>
      <c r="AO246" s="119"/>
      <c r="AP246" s="119"/>
      <c r="AQ246" s="119"/>
      <c r="AR246" s="119"/>
      <c r="AS246" s="119"/>
      <c r="AT246" s="119"/>
      <c r="AU246" s="119"/>
      <c r="AV246" s="119"/>
      <c r="AW246" s="119"/>
      <c r="AX246" s="119"/>
      <c r="AY246" s="119"/>
      <c r="AZ246" s="119"/>
      <c r="BA246" s="119"/>
      <c r="BB246" s="119"/>
      <c r="BC246" s="119"/>
      <c r="BD246" s="119"/>
      <c r="BE246" s="119"/>
      <c r="BF246" s="119"/>
      <c r="BG246" s="119"/>
      <c r="BH246" s="119"/>
      <c r="BI246" s="119"/>
      <c r="BJ246" s="119"/>
      <c r="BK246" s="119"/>
      <c r="BL246" s="119"/>
      <c r="BM246" s="119"/>
      <c r="BN246" s="119"/>
      <c r="BO246" s="119"/>
      <c r="BP246" s="119"/>
      <c r="BQ246" s="119"/>
      <c r="BR246" s="119"/>
      <c r="BS246" s="119"/>
      <c r="BT246" s="119"/>
      <c r="BU246" s="119"/>
      <c r="BV246" s="119"/>
      <c r="BW246" s="119"/>
      <c r="BX246" s="119"/>
      <c r="BY246" s="119"/>
      <c r="BZ246" s="119"/>
      <c r="CA246" s="119"/>
      <c r="CB246" s="119"/>
      <c r="CC246" s="119"/>
      <c r="CD246" s="119"/>
      <c r="CE246" s="119"/>
      <c r="CF246" s="119"/>
      <c r="CG246" s="119"/>
      <c r="CH246" s="119"/>
      <c r="CI246" s="119"/>
      <c r="CJ246" s="119"/>
      <c r="CK246" s="119"/>
      <c r="CL246" s="119"/>
      <c r="CM246" s="119"/>
      <c r="CN246" s="119"/>
      <c r="CO246" s="119"/>
      <c r="CP246" s="119"/>
      <c r="CQ246" s="119"/>
      <c r="CR246" s="119"/>
      <c r="CS246" s="119"/>
      <c r="CT246" s="119"/>
      <c r="CU246" s="119"/>
      <c r="CV246" s="119"/>
      <c r="CW246" s="119"/>
      <c r="CX246" s="119"/>
      <c r="CY246" s="119"/>
      <c r="CZ246" s="119"/>
      <c r="DA246" s="119"/>
      <c r="DB246" s="119"/>
      <c r="DC246" s="119"/>
      <c r="DD246" s="119"/>
      <c r="DE246" s="119"/>
      <c r="DF246" s="119"/>
      <c r="DG246" s="119"/>
      <c r="DH246" s="119"/>
      <c r="DI246" s="119"/>
      <c r="DJ246" s="119"/>
      <c r="DK246" s="119"/>
      <c r="DL246" s="119"/>
      <c r="DM246" s="119"/>
      <c r="DN246" s="119"/>
      <c r="DO246" s="119"/>
      <c r="DP246" s="119"/>
      <c r="DQ246" s="119"/>
      <c r="DR246" s="119"/>
      <c r="DS246" s="119"/>
      <c r="DT246" s="119"/>
      <c r="DU246" s="119"/>
      <c r="DV246" s="119"/>
      <c r="DW246" s="119"/>
      <c r="DX246" s="119"/>
      <c r="DY246" s="119"/>
      <c r="DZ246" s="119"/>
      <c r="EA246" s="119"/>
      <c r="EB246" s="119"/>
      <c r="EC246" s="119"/>
      <c r="ED246" s="119"/>
      <c r="EE246" s="119"/>
      <c r="EF246" s="119"/>
      <c r="EG246" s="119"/>
      <c r="EH246" s="119"/>
      <c r="EI246" s="119"/>
      <c r="EJ246" s="119"/>
      <c r="EK246" s="119"/>
      <c r="EL246" s="119"/>
      <c r="EM246" s="119"/>
      <c r="EN246" s="119"/>
      <c r="EO246" s="119"/>
      <c r="EP246" s="119"/>
      <c r="EQ246" s="119"/>
      <c r="ER246" s="119"/>
      <c r="ES246" s="119"/>
      <c r="ET246" s="119"/>
      <c r="EU246" s="119"/>
      <c r="EV246" s="119"/>
      <c r="EW246" s="119"/>
      <c r="EX246" s="119"/>
      <c r="EY246" s="119"/>
      <c r="EZ246" s="119"/>
      <c r="FA246" s="119"/>
      <c r="FB246" s="119"/>
      <c r="FC246" s="119"/>
      <c r="FD246" s="119"/>
      <c r="FE246" s="119"/>
      <c r="FF246" s="119"/>
      <c r="FG246" s="119"/>
      <c r="FH246" s="119"/>
      <c r="FI246" s="119"/>
      <c r="FJ246" s="119"/>
      <c r="FK246" s="119"/>
    </row>
    <row r="247" spans="1:167" s="120" customFormat="1" ht="15" customHeight="1" x14ac:dyDescent="0.25">
      <c r="A247" s="69"/>
      <c r="B247" s="131" t="e">
        <f t="shared" ref="B247:D247" si="695">B246</f>
        <v>#VALUE!</v>
      </c>
      <c r="C247" s="131" t="e">
        <f t="shared" si="695"/>
        <v>#VALUE!</v>
      </c>
      <c r="D247" s="130">
        <f t="shared" si="695"/>
        <v>1</v>
      </c>
      <c r="E247" s="179">
        <f t="shared" ref="E247" si="696">D246</f>
        <v>1</v>
      </c>
      <c r="F247" s="95"/>
      <c r="G247" s="181" t="s">
        <v>1</v>
      </c>
      <c r="H247" s="184" t="e">
        <f>INDEX('BASE FORMAÇÃO'!C:C,B246+1)</f>
        <v>#VALUE!</v>
      </c>
      <c r="I247" s="184"/>
      <c r="J247" s="185"/>
      <c r="K247" s="69"/>
      <c r="L247" s="176"/>
      <c r="M247" s="178"/>
      <c r="N247" s="73"/>
      <c r="O247" s="27" t="s">
        <v>13</v>
      </c>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6"/>
      <c r="AK247" s="126"/>
      <c r="AL247" s="126"/>
      <c r="AM247" s="126"/>
      <c r="AN247" s="126"/>
      <c r="AO247" s="126"/>
      <c r="AP247" s="126"/>
      <c r="AQ247" s="126"/>
      <c r="AR247" s="126"/>
      <c r="AS247" s="126"/>
      <c r="AT247" s="126"/>
      <c r="AU247" s="126"/>
      <c r="AV247" s="126"/>
      <c r="AW247" s="126"/>
      <c r="AX247" s="126"/>
      <c r="AY247" s="126"/>
      <c r="AZ247" s="126"/>
      <c r="BA247" s="126"/>
      <c r="BB247" s="119"/>
      <c r="BC247" s="119"/>
      <c r="BD247" s="119"/>
      <c r="BE247" s="119"/>
      <c r="BF247" s="119"/>
      <c r="BG247" s="119"/>
      <c r="BH247" s="119"/>
      <c r="BI247" s="119"/>
      <c r="BJ247" s="119"/>
      <c r="BK247" s="119"/>
      <c r="BL247" s="119"/>
      <c r="BM247" s="119"/>
      <c r="BN247" s="119"/>
      <c r="BO247" s="119"/>
      <c r="BP247" s="119"/>
      <c r="BQ247" s="119"/>
      <c r="BR247" s="119"/>
      <c r="BS247" s="119"/>
      <c r="BT247" s="119"/>
      <c r="BU247" s="119"/>
      <c r="BV247" s="119"/>
      <c r="BW247" s="119"/>
      <c r="BX247" s="119"/>
      <c r="BY247" s="119"/>
      <c r="BZ247" s="119"/>
      <c r="CA247" s="119"/>
      <c r="CB247" s="119"/>
      <c r="CC247" s="119"/>
      <c r="CD247" s="119"/>
      <c r="CE247" s="119"/>
      <c r="CF247" s="119"/>
      <c r="CG247" s="119"/>
      <c r="CH247" s="119"/>
      <c r="CI247" s="119"/>
      <c r="CJ247" s="119"/>
      <c r="CK247" s="119"/>
      <c r="CL247" s="119"/>
      <c r="CM247" s="119"/>
      <c r="CN247" s="119"/>
      <c r="CO247" s="119"/>
      <c r="CP247" s="119"/>
      <c r="CQ247" s="119"/>
      <c r="CR247" s="119"/>
      <c r="CS247" s="119"/>
      <c r="CT247" s="119"/>
      <c r="CU247" s="119"/>
      <c r="CV247" s="119"/>
      <c r="CW247" s="119"/>
      <c r="CX247" s="119"/>
      <c r="CY247" s="119"/>
      <c r="CZ247" s="119"/>
      <c r="DA247" s="119"/>
      <c r="DB247" s="119"/>
      <c r="DC247" s="119"/>
      <c r="DD247" s="119"/>
      <c r="DE247" s="119"/>
      <c r="DF247" s="119"/>
      <c r="DG247" s="119"/>
      <c r="DH247" s="119"/>
      <c r="DI247" s="119"/>
      <c r="DJ247" s="119"/>
      <c r="DK247" s="119"/>
      <c r="DL247" s="119"/>
      <c r="DM247" s="119"/>
      <c r="DN247" s="119"/>
      <c r="DO247" s="119"/>
      <c r="DP247" s="119"/>
      <c r="DQ247" s="119"/>
      <c r="DR247" s="119"/>
      <c r="DS247" s="119"/>
      <c r="DT247" s="119"/>
      <c r="DU247" s="119"/>
      <c r="DV247" s="119"/>
      <c r="DW247" s="119"/>
      <c r="DX247" s="119"/>
      <c r="DY247" s="119"/>
      <c r="DZ247" s="119"/>
      <c r="EA247" s="119"/>
      <c r="EB247" s="119"/>
      <c r="EC247" s="119"/>
      <c r="ED247" s="119"/>
      <c r="EE247" s="119"/>
      <c r="EF247" s="119"/>
      <c r="EG247" s="119"/>
      <c r="EH247" s="119"/>
      <c r="EI247" s="119"/>
      <c r="EJ247" s="119"/>
      <c r="EK247" s="119"/>
      <c r="EL247" s="119"/>
      <c r="EM247" s="119"/>
      <c r="EN247" s="119"/>
      <c r="EO247" s="119"/>
      <c r="EP247" s="119"/>
      <c r="EQ247" s="119"/>
      <c r="ER247" s="119"/>
      <c r="ES247" s="119"/>
      <c r="ET247" s="119"/>
      <c r="EU247" s="119"/>
      <c r="EV247" s="119"/>
      <c r="EW247" s="119"/>
      <c r="EX247" s="119"/>
      <c r="EY247" s="119"/>
      <c r="EZ247" s="119"/>
      <c r="FA247" s="119"/>
      <c r="FB247" s="119"/>
      <c r="FC247" s="119"/>
      <c r="FD247" s="119"/>
      <c r="FE247" s="119"/>
      <c r="FF247" s="119"/>
      <c r="FG247" s="119"/>
      <c r="FH247" s="119"/>
      <c r="FI247" s="119"/>
      <c r="FJ247" s="119"/>
      <c r="FK247" s="119"/>
    </row>
    <row r="248" spans="1:167" s="119" customFormat="1" x14ac:dyDescent="0.25">
      <c r="A248" s="77"/>
      <c r="B248" s="131" t="e">
        <f t="shared" ref="B248:D248" si="697">B247</f>
        <v>#VALUE!</v>
      </c>
      <c r="C248" s="131" t="e">
        <f t="shared" si="697"/>
        <v>#VALUE!</v>
      </c>
      <c r="D248" s="130">
        <f t="shared" si="697"/>
        <v>1</v>
      </c>
      <c r="E248" s="180"/>
      <c r="F248" s="96"/>
      <c r="G248" s="182"/>
      <c r="H248" s="186"/>
      <c r="I248" s="186"/>
      <c r="J248" s="187"/>
      <c r="K248" s="67"/>
      <c r="L248" s="133" t="s">
        <v>57</v>
      </c>
      <c r="M248" s="134" t="e">
        <f>INDEX('BASE FORMAÇÃO'!H:H,B250+1)</f>
        <v>#VALUE!</v>
      </c>
      <c r="N248" s="74"/>
      <c r="O248" s="27" t="s">
        <v>445</v>
      </c>
      <c r="P248" s="117"/>
      <c r="Q248" s="117"/>
      <c r="R248" s="117"/>
      <c r="S248" s="117"/>
      <c r="T248" s="117"/>
      <c r="U248" s="117"/>
      <c r="V248" s="117"/>
      <c r="W248" s="117"/>
      <c r="X248" s="117"/>
      <c r="Y248" s="117"/>
      <c r="Z248" s="117"/>
      <c r="AA248" s="121"/>
      <c r="AB248" s="121"/>
      <c r="AC248" s="121"/>
      <c r="AD248" s="121"/>
      <c r="AE248" s="121"/>
      <c r="AF248" s="121"/>
      <c r="AG248" s="121"/>
      <c r="AH248" s="121"/>
      <c r="AI248" s="121"/>
    </row>
    <row r="249" spans="1:167" s="119" customFormat="1" x14ac:dyDescent="0.25">
      <c r="A249" s="77"/>
      <c r="B249" s="131" t="e">
        <f t="shared" ref="B249:C249" si="698">B248</f>
        <v>#VALUE!</v>
      </c>
      <c r="C249" s="131" t="e">
        <f t="shared" si="698"/>
        <v>#VALUE!</v>
      </c>
      <c r="D249" s="130">
        <f t="shared" si="644"/>
        <v>1</v>
      </c>
      <c r="E249" s="41" t="s">
        <v>344</v>
      </c>
      <c r="F249" s="96"/>
      <c r="G249" s="183"/>
      <c r="H249" s="188"/>
      <c r="I249" s="188"/>
      <c r="J249" s="189"/>
      <c r="K249" s="67"/>
      <c r="L249" s="1" t="s">
        <v>2</v>
      </c>
      <c r="M249" s="6" t="e">
        <f>INDEX('BASE FORMAÇÃO'!D:D,B250+1)</f>
        <v>#VALUE!</v>
      </c>
      <c r="N249" s="74"/>
      <c r="O249" s="27" t="s">
        <v>446</v>
      </c>
      <c r="P249" s="118"/>
      <c r="Q249" s="118"/>
      <c r="R249" s="118"/>
      <c r="S249" s="118"/>
      <c r="T249" s="118"/>
      <c r="U249" s="121"/>
      <c r="V249" s="121"/>
      <c r="W249" s="121"/>
      <c r="X249" s="121"/>
      <c r="Y249" s="121"/>
      <c r="Z249" s="121"/>
      <c r="AA249" s="121"/>
      <c r="AB249" s="121"/>
      <c r="AC249" s="121"/>
      <c r="AD249" s="121"/>
      <c r="AE249" s="121"/>
      <c r="AF249" s="121"/>
      <c r="AG249" s="121"/>
      <c r="AH249" s="121"/>
      <c r="AI249" s="121"/>
    </row>
    <row r="250" spans="1:167" x14ac:dyDescent="0.25">
      <c r="B250" s="131" t="e">
        <f t="shared" ref="B250:C250" si="699">B248</f>
        <v>#VALUE!</v>
      </c>
      <c r="C250" s="131" t="e">
        <f t="shared" si="699"/>
        <v>#VALUE!</v>
      </c>
      <c r="D250" s="130">
        <f t="shared" si="644"/>
        <v>1</v>
      </c>
      <c r="E250" s="167" t="e">
        <f t="shared" ref="E250" si="700">C246</f>
        <v>#VALUE!</v>
      </c>
      <c r="F250" s="96"/>
      <c r="G250" s="169" t="s">
        <v>334</v>
      </c>
      <c r="H250" s="171"/>
      <c r="I250" s="172"/>
      <c r="J250" s="172"/>
      <c r="K250" s="70"/>
      <c r="L250" s="28" t="s">
        <v>333</v>
      </c>
      <c r="M250" s="136" t="str">
        <f t="shared" ref="M250" si="701">IFERROR(INDEX(I252:I264,MATCH(MAX(J252:J264),J252:J264,0)),"")</f>
        <v/>
      </c>
      <c r="N250" s="74"/>
      <c r="O250" s="27" t="s">
        <v>18</v>
      </c>
      <c r="P250" s="109" t="str">
        <f>IF(P246="","",
IF(OR(P248="Orçamento",P247="",MAX('Tabela de Apoio'!$A:$A)&lt;=P247),
P246,
(INDEX('Tabela de Apoio'!$B:$B,MATCH('MAPA DE PREÇOS'!$O$8,'Tabela de Apoio'!$A:$A,1))/INDEX('Tabela de Apoio'!$B:$B,MATCH('MAPA DE PREÇOS'!P247,'Tabela de Apoio'!$A:$A,1)-1))*P246))</f>
        <v/>
      </c>
      <c r="Q250" s="109" t="str">
        <f>IF(Q246="","",
IF(OR(Q248="Orçamento",Q247="",MAX('Tabela de Apoio'!$A:$A)&lt;=Q247),
Q246,
(INDEX('Tabela de Apoio'!$B:$B,MATCH('MAPA DE PREÇOS'!$O$8,'Tabela de Apoio'!$A:$A,1))/INDEX('Tabela de Apoio'!$B:$B,MATCH('MAPA DE PREÇOS'!Q247,'Tabela de Apoio'!$A:$A,1)-1))*Q246))</f>
        <v/>
      </c>
      <c r="R250" s="109" t="str">
        <f>IF(R246="","",
IF(OR(R248="Orçamento",R247="",MAX('Tabela de Apoio'!$A:$A)&lt;=R247),
R246,
(INDEX('Tabela de Apoio'!$B:$B,MATCH('MAPA DE PREÇOS'!$O$8,'Tabela de Apoio'!$A:$A,1))/INDEX('Tabela de Apoio'!$B:$B,MATCH('MAPA DE PREÇOS'!R247,'Tabela de Apoio'!$A:$A,1)-1))*R246))</f>
        <v/>
      </c>
      <c r="S250" s="109" t="str">
        <f>IF(S246="","",
IF(OR(S248="Orçamento",S247="",MAX('Tabela de Apoio'!$A:$A)&lt;=S247),
S246,
(INDEX('Tabela de Apoio'!$B:$B,MATCH('MAPA DE PREÇOS'!$O$8,'Tabela de Apoio'!$A:$A,1))/INDEX('Tabela de Apoio'!$B:$B,MATCH('MAPA DE PREÇOS'!S247,'Tabela de Apoio'!$A:$A,1)-1))*S246))</f>
        <v/>
      </c>
      <c r="T250" s="109" t="str">
        <f>IF(T246="","",
IF(OR(T248="Orçamento",T247="",MAX('Tabela de Apoio'!$A:$A)&lt;=T247),
T246,
(INDEX('Tabela de Apoio'!$B:$B,MATCH('MAPA DE PREÇOS'!$O$8,'Tabela de Apoio'!$A:$A,1))/INDEX('Tabela de Apoio'!$B:$B,MATCH('MAPA DE PREÇOS'!T247,'Tabela de Apoio'!$A:$A,1)-1))*T246))</f>
        <v/>
      </c>
      <c r="U250" s="109" t="str">
        <f>IF(U246="","",
IF(OR(U248="Orçamento",U247="",MAX('Tabela de Apoio'!$A:$A)&lt;=U247),
U246,
(INDEX('Tabela de Apoio'!$B:$B,MATCH('MAPA DE PREÇOS'!$O$8,'Tabela de Apoio'!$A:$A,1))/INDEX('Tabela de Apoio'!$B:$B,MATCH('MAPA DE PREÇOS'!U247,'Tabela de Apoio'!$A:$A,1)-1))*U246))</f>
        <v/>
      </c>
      <c r="V250" s="109" t="str">
        <f>IF(V246="","",
IF(OR(V248="Orçamento",V247="",MAX('Tabela de Apoio'!$A:$A)&lt;=V247),
V246,
(INDEX('Tabela de Apoio'!$B:$B,MATCH('MAPA DE PREÇOS'!$O$8,'Tabela de Apoio'!$A:$A,1))/INDEX('Tabela de Apoio'!$B:$B,MATCH('MAPA DE PREÇOS'!V247,'Tabela de Apoio'!$A:$A,1)-1))*V246))</f>
        <v/>
      </c>
      <c r="W250" s="109" t="str">
        <f>IF(W246="","",
IF(OR(W248="Orçamento",W247="",MAX('Tabela de Apoio'!$A:$A)&lt;=W247),
W246,
(INDEX('Tabela de Apoio'!$B:$B,MATCH('MAPA DE PREÇOS'!$O$8,'Tabela de Apoio'!$A:$A,1))/INDEX('Tabela de Apoio'!$B:$B,MATCH('MAPA DE PREÇOS'!W247,'Tabela de Apoio'!$A:$A,1)-1))*W246))</f>
        <v/>
      </c>
      <c r="X250" s="109" t="str">
        <f>IF(X246="","",
IF(OR(X248="Orçamento",X247="",MAX('Tabela de Apoio'!$A:$A)&lt;=X247),
X246,
(INDEX('Tabela de Apoio'!$B:$B,MATCH('MAPA DE PREÇOS'!$O$8,'Tabela de Apoio'!$A:$A,1))/INDEX('Tabela de Apoio'!$B:$B,MATCH('MAPA DE PREÇOS'!X247,'Tabela de Apoio'!$A:$A,1)-1))*X246))</f>
        <v/>
      </c>
      <c r="Y250" s="109" t="str">
        <f>IF(Y246="","",
IF(OR(Y248="Orçamento",Y247="",MAX('Tabela de Apoio'!$A:$A)&lt;=Y247),
Y246,
(INDEX('Tabela de Apoio'!$B:$B,MATCH('MAPA DE PREÇOS'!$O$8,'Tabela de Apoio'!$A:$A,1))/INDEX('Tabela de Apoio'!$B:$B,MATCH('MAPA DE PREÇOS'!Y247,'Tabela de Apoio'!$A:$A,1)-1))*Y246))</f>
        <v/>
      </c>
      <c r="Z250" s="109" t="str">
        <f>IF(Z246="","",
IF(OR(Z248="Orçamento",Z247="",MAX('Tabela de Apoio'!$A:$A)&lt;=Z247),
Z246,
(INDEX('Tabela de Apoio'!$B:$B,MATCH('MAPA DE PREÇOS'!$O$8,'Tabela de Apoio'!$A:$A,1))/INDEX('Tabela de Apoio'!$B:$B,MATCH('MAPA DE PREÇOS'!Z247,'Tabela de Apoio'!$A:$A,1)-1))*Z246))</f>
        <v/>
      </c>
      <c r="AA250" s="109" t="str">
        <f>IF(AA246="","",
IF(OR(AA248="Orçamento",AA247="",MAX('Tabela de Apoio'!$A:$A)&lt;=AA247),
AA246,
(INDEX('Tabela de Apoio'!$B:$B,MATCH('MAPA DE PREÇOS'!$O$8,'Tabela de Apoio'!$A:$A,1))/INDEX('Tabela de Apoio'!$B:$B,MATCH('MAPA DE PREÇOS'!AA247,'Tabela de Apoio'!$A:$A,1)-1))*AA246))</f>
        <v/>
      </c>
      <c r="AB250" s="109" t="str">
        <f>IF(AB246="","",
IF(OR(AB248="Orçamento",AB247="",MAX('Tabela de Apoio'!$A:$A)&lt;=AB247),
AB246,
(INDEX('Tabela de Apoio'!$B:$B,MATCH('MAPA DE PREÇOS'!$O$8,'Tabela de Apoio'!$A:$A,1))/INDEX('Tabela de Apoio'!$B:$B,MATCH('MAPA DE PREÇOS'!AB247,'Tabela de Apoio'!$A:$A,1)-1))*AB246))</f>
        <v/>
      </c>
      <c r="AC250" s="109" t="str">
        <f>IF(AC246="","",
IF(OR(AC248="Orçamento",AC247="",MAX('Tabela de Apoio'!$A:$A)&lt;=AC247),
AC246,
(INDEX('Tabela de Apoio'!$B:$B,MATCH('MAPA DE PREÇOS'!$O$8,'Tabela de Apoio'!$A:$A,1))/INDEX('Tabela de Apoio'!$B:$B,MATCH('MAPA DE PREÇOS'!AC247,'Tabela de Apoio'!$A:$A,1)-1))*AC246))</f>
        <v/>
      </c>
      <c r="AD250" s="109" t="str">
        <f>IF(AD246="","",
IF(OR(AD248="Orçamento",AD247="",MAX('Tabela de Apoio'!$A:$A)&lt;=AD247),
AD246,
(INDEX('Tabela de Apoio'!$B:$B,MATCH('MAPA DE PREÇOS'!$O$8,'Tabela de Apoio'!$A:$A,1))/INDEX('Tabela de Apoio'!$B:$B,MATCH('MAPA DE PREÇOS'!AD247,'Tabela de Apoio'!$A:$A,1)-1))*AD246))</f>
        <v/>
      </c>
      <c r="AE250" s="109" t="str">
        <f>IF(AE246="","",
IF(OR(AE248="Orçamento",AE247="",MAX('Tabela de Apoio'!$A:$A)&lt;=AE247),
AE246,
(INDEX('Tabela de Apoio'!$B:$B,MATCH('MAPA DE PREÇOS'!$O$8,'Tabela de Apoio'!$A:$A,1))/INDEX('Tabela de Apoio'!$B:$B,MATCH('MAPA DE PREÇOS'!AE247,'Tabela de Apoio'!$A:$A,1)-1))*AE246))</f>
        <v/>
      </c>
      <c r="AF250" s="109" t="str">
        <f>IF(AF246="","",
IF(OR(AF248="Orçamento",AF247="",MAX('Tabela de Apoio'!$A:$A)&lt;=AF247),
AF246,
(INDEX('Tabela de Apoio'!$B:$B,MATCH('MAPA DE PREÇOS'!$O$8,'Tabela de Apoio'!$A:$A,1))/INDEX('Tabela de Apoio'!$B:$B,MATCH('MAPA DE PREÇOS'!AF247,'Tabela de Apoio'!$A:$A,1)-1))*AF246))</f>
        <v/>
      </c>
      <c r="AG250" s="109" t="str">
        <f>IF(AG246="","",
IF(OR(AG248="Orçamento",AG247="",MAX('Tabela de Apoio'!$A:$A)&lt;=AG247),
AG246,
(INDEX('Tabela de Apoio'!$B:$B,MATCH('MAPA DE PREÇOS'!$O$8,'Tabela de Apoio'!$A:$A,1))/INDEX('Tabela de Apoio'!$B:$B,MATCH('MAPA DE PREÇOS'!AG247,'Tabela de Apoio'!$A:$A,1)-1))*AG246))</f>
        <v/>
      </c>
      <c r="AH250" s="109" t="str">
        <f>IF(AH246="","",
IF(OR(AH248="Orçamento",AH247="",MAX('Tabela de Apoio'!$A:$A)&lt;=AH247),
AH246,
(INDEX('Tabela de Apoio'!$B:$B,MATCH('MAPA DE PREÇOS'!$O$8,'Tabela de Apoio'!$A:$A,1))/INDEX('Tabela de Apoio'!$B:$B,MATCH('MAPA DE PREÇOS'!AH247,'Tabela de Apoio'!$A:$A,1)-1))*AH246))</f>
        <v/>
      </c>
      <c r="AI250" s="109" t="str">
        <f>IF(AI246="","",
IF(OR(AI248="Orçamento",AI247="",MAX('Tabela de Apoio'!$A:$A)&lt;=AI247),
AI246,
(INDEX('Tabela de Apoio'!$B:$B,MATCH('MAPA DE PREÇOS'!$O$8,'Tabela de Apoio'!$A:$A,1))/INDEX('Tabela de Apoio'!$B:$B,MATCH('MAPA DE PREÇOS'!AI247,'Tabela de Apoio'!$A:$A,1)-1))*AI246))</f>
        <v/>
      </c>
    </row>
    <row r="251" spans="1:167" hidden="1" x14ac:dyDescent="0.25">
      <c r="B251" s="131" t="e">
        <f t="shared" ref="B251" si="702">B250</f>
        <v>#VALUE!</v>
      </c>
      <c r="C251" s="131" t="e">
        <f t="shared" ref="C251" si="703">C250</f>
        <v>#VALUE!</v>
      </c>
      <c r="D251" s="130">
        <f t="shared" si="644"/>
        <v>1</v>
      </c>
      <c r="E251" s="168"/>
      <c r="F251" s="96"/>
      <c r="G251" s="170"/>
      <c r="H251"/>
      <c r="I251"/>
      <c r="J251"/>
      <c r="N251" s="74"/>
      <c r="O251" s="27" t="s">
        <v>439</v>
      </c>
      <c r="P251" s="110" t="str">
        <f>IF(IFERROR(VLOOKUP(P248,'Tabela de Apoio'!$D:$E,2,FALSE),1)=1,"",P252)</f>
        <v/>
      </c>
      <c r="Q251" s="110" t="str">
        <f>IF(IFERROR(VLOOKUP(Q248,'Tabela de Apoio'!$D:$E,2,FALSE),1)=1,"",Q252)</f>
        <v/>
      </c>
      <c r="R251" s="110" t="str">
        <f>IF(IFERROR(VLOOKUP(R248,'Tabela de Apoio'!$D:$E,2,FALSE),1)=1,"",R252)</f>
        <v/>
      </c>
      <c r="S251" s="110" t="str">
        <f>IF(IFERROR(VLOOKUP(S248,'Tabela de Apoio'!$D:$E,2,FALSE),1)=1,"",S252)</f>
        <v/>
      </c>
      <c r="T251" s="110" t="str">
        <f>IF(IFERROR(VLOOKUP(T248,'Tabela de Apoio'!$D:$E,2,FALSE),1)=1,"",T252)</f>
        <v/>
      </c>
      <c r="U251" s="110" t="str">
        <f>IF(IFERROR(VLOOKUP(U248,'Tabela de Apoio'!$D:$E,2,FALSE),1)=1,"",U252)</f>
        <v/>
      </c>
      <c r="V251" s="110" t="str">
        <f>IF(IFERROR(VLOOKUP(V248,'Tabela de Apoio'!$D:$E,2,FALSE),1)=1,"",V252)</f>
        <v/>
      </c>
      <c r="W251" s="110" t="str">
        <f>IF(IFERROR(VLOOKUP(W248,'Tabela de Apoio'!$D:$E,2,FALSE),1)=1,"",W252)</f>
        <v/>
      </c>
      <c r="X251" s="110" t="str">
        <f>IF(IFERROR(VLOOKUP(X248,'Tabela de Apoio'!$D:$E,2,FALSE),1)=1,"",X252)</f>
        <v/>
      </c>
      <c r="Y251" s="110" t="str">
        <f>IF(IFERROR(VLOOKUP(Y248,'Tabela de Apoio'!$D:$E,2,FALSE),1)=1,"",Y252)</f>
        <v/>
      </c>
      <c r="Z251" s="110" t="str">
        <f>IF(IFERROR(VLOOKUP(Z248,'Tabela de Apoio'!$D:$E,2,FALSE),1)=1,"",Z252)</f>
        <v/>
      </c>
      <c r="AA251" s="110" t="str">
        <f>IF(IFERROR(VLOOKUP(AA248,'Tabela de Apoio'!$D:$E,2,FALSE),1)=1,"",AA252)</f>
        <v/>
      </c>
      <c r="AB251" s="110" t="str">
        <f>IF(IFERROR(VLOOKUP(AB248,'Tabela de Apoio'!$D:$E,2,FALSE),1)=1,"",AB252)</f>
        <v/>
      </c>
      <c r="AC251" s="110" t="str">
        <f>IF(IFERROR(VLOOKUP(AC248,'Tabela de Apoio'!$D:$E,2,FALSE),1)=1,"",AC252)</f>
        <v/>
      </c>
      <c r="AD251" s="110" t="str">
        <f>IF(IFERROR(VLOOKUP(AD248,'Tabela de Apoio'!$D:$E,2,FALSE),1)=1,"",AD252)</f>
        <v/>
      </c>
      <c r="AE251" s="110" t="str">
        <f>IF(IFERROR(VLOOKUP(AE248,'Tabela de Apoio'!$D:$E,2,FALSE),1)=1,"",AE252)</f>
        <v/>
      </c>
      <c r="AF251" s="110" t="str">
        <f>IF(IFERROR(VLOOKUP(AF248,'Tabela de Apoio'!$D:$E,2,FALSE),1)=1,"",AF252)</f>
        <v/>
      </c>
      <c r="AG251" s="110" t="str">
        <f>IF(IFERROR(VLOOKUP(AG248,'Tabela de Apoio'!$D:$E,2,FALSE),1)=1,"",AG252)</f>
        <v/>
      </c>
      <c r="AH251" s="110" t="str">
        <f>IF(IFERROR(VLOOKUP(AH248,'Tabela de Apoio'!$D:$E,2,FALSE),1)=1,"",AH252)</f>
        <v/>
      </c>
      <c r="AI251" s="110" t="str">
        <f>IF(IFERROR(VLOOKUP(AI248,'Tabela de Apoio'!$D:$E,2,FALSE),1)=1,"",AI252)</f>
        <v/>
      </c>
    </row>
    <row r="252" spans="1:167" hidden="1" x14ac:dyDescent="0.25">
      <c r="B252" s="131" t="e">
        <f t="shared" ref="B252:C252" si="704">B251</f>
        <v>#VALUE!</v>
      </c>
      <c r="C252" s="131" t="e">
        <f t="shared" si="704"/>
        <v>#VALUE!</v>
      </c>
      <c r="D252" s="130">
        <f t="shared" si="644"/>
        <v>1</v>
      </c>
      <c r="E252" s="168"/>
      <c r="F252" s="96"/>
      <c r="G252" s="170"/>
      <c r="H252" s="137">
        <f t="shared" ref="H252" si="705">COUNT($P252:$XX252)</f>
        <v>0</v>
      </c>
      <c r="I252" s="135" t="e">
        <f t="shared" ref="I252" si="706">_xlfn.STDEV.P($P251:$XX252)/AVERAGE($P251:$XX252)</f>
        <v>#DIV/0!</v>
      </c>
      <c r="J252" s="7">
        <f>ROW()</f>
        <v>252</v>
      </c>
      <c r="K252" s="70"/>
      <c r="L252" s="29" t="s">
        <v>54</v>
      </c>
      <c r="M252" s="30" t="str">
        <f t="shared" ref="M252" si="707">IFERROR(
IF(AND(P248="Orçamento",COUNTA(P246:AI246)=COUNTIF(P248:XX248,"Orçamento")),MIN(M257,M254),
IF(M255&lt;&gt;"",M255,
IF(M256&lt;&gt;"",M256,
M254
))),"")</f>
        <v/>
      </c>
      <c r="N252" s="74"/>
      <c r="O252" s="27" t="s">
        <v>440</v>
      </c>
      <c r="P252" s="109" t="str">
        <f t="shared" ref="P252:AI252" si="708">IFERROR(IF(P250="",
            "",
            IF(COUNT($P250:$XX250)&lt;=4,
               P250,
               IF(OR(P250&gt;(QUARTILE($P250:$XX250,3)+(QUARTILE($P250:$XX250,3)-QUARTILE($P250:$XX250,1))),
                     P250&lt;(QUARTILE($P250:$XX250,1)-(QUARTILE($P250:$XX250,3)-QUARTILE($P250:$XX250,1)))
                  ),
               "DESCARTADO",P250)
             )
  ),P250)</f>
        <v/>
      </c>
      <c r="Q252" s="109" t="str">
        <f t="shared" si="708"/>
        <v/>
      </c>
      <c r="R252" s="109" t="str">
        <f t="shared" si="708"/>
        <v/>
      </c>
      <c r="S252" s="109" t="str">
        <f t="shared" si="708"/>
        <v/>
      </c>
      <c r="T252" s="109" t="str">
        <f t="shared" si="708"/>
        <v/>
      </c>
      <c r="U252" s="109" t="str">
        <f t="shared" si="708"/>
        <v/>
      </c>
      <c r="V252" s="109" t="str">
        <f t="shared" si="708"/>
        <v/>
      </c>
      <c r="W252" s="109" t="str">
        <f t="shared" si="708"/>
        <v/>
      </c>
      <c r="X252" s="109" t="str">
        <f t="shared" si="708"/>
        <v/>
      </c>
      <c r="Y252" s="109" t="str">
        <f t="shared" si="708"/>
        <v/>
      </c>
      <c r="Z252" s="109" t="str">
        <f t="shared" si="708"/>
        <v/>
      </c>
      <c r="AA252" s="109" t="str">
        <f t="shared" si="708"/>
        <v/>
      </c>
      <c r="AB252" s="109" t="str">
        <f t="shared" si="708"/>
        <v/>
      </c>
      <c r="AC252" s="109" t="str">
        <f t="shared" si="708"/>
        <v/>
      </c>
      <c r="AD252" s="109" t="str">
        <f t="shared" si="708"/>
        <v/>
      </c>
      <c r="AE252" s="109" t="str">
        <f t="shared" si="708"/>
        <v/>
      </c>
      <c r="AF252" s="109" t="str">
        <f t="shared" si="708"/>
        <v/>
      </c>
      <c r="AG252" s="109" t="str">
        <f t="shared" si="708"/>
        <v/>
      </c>
      <c r="AH252" s="109" t="str">
        <f t="shared" si="708"/>
        <v/>
      </c>
      <c r="AI252" s="109" t="str">
        <f t="shared" si="708"/>
        <v/>
      </c>
    </row>
    <row r="253" spans="1:167" hidden="1" x14ac:dyDescent="0.25">
      <c r="B253" s="131" t="e">
        <f t="shared" ref="B253" si="709">B252</f>
        <v>#VALUE!</v>
      </c>
      <c r="C253" s="131" t="e">
        <f t="shared" ref="C253" si="710">C252</f>
        <v>#VALUE!</v>
      </c>
      <c r="D253" s="130">
        <f t="shared" si="644"/>
        <v>1</v>
      </c>
      <c r="E253" s="168"/>
      <c r="F253" s="96"/>
      <c r="G253" s="170"/>
      <c r="H253"/>
      <c r="I253"/>
      <c r="J253"/>
      <c r="K253" s="69"/>
      <c r="L253" s="29" t="s">
        <v>423</v>
      </c>
      <c r="M253" s="30" t="e">
        <f t="shared" ref="M253" si="711">AVERAGE($P252:$XX252)</f>
        <v>#DIV/0!</v>
      </c>
      <c r="N253" s="74"/>
      <c r="O253" s="27" t="str">
        <f t="shared" ref="O253" si="712">"1 POND"</f>
        <v>1 POND</v>
      </c>
      <c r="P253" s="110" t="str">
        <f>IF(IFERROR(VLOOKUP(P248,'Tabela de Apoio'!$D:$E,2,FALSE),1)=1,"",P254)</f>
        <v/>
      </c>
      <c r="Q253" s="110" t="str">
        <f>IF(IFERROR(VLOOKUP(Q248,'Tabela de Apoio'!$D:$E,2,FALSE),1)=1,"",Q254)</f>
        <v/>
      </c>
      <c r="R253" s="110" t="str">
        <f>IF(IFERROR(VLOOKUP(R248,'Tabela de Apoio'!$D:$E,2,FALSE),1)=1,"",R254)</f>
        <v/>
      </c>
      <c r="S253" s="110" t="str">
        <f>IF(IFERROR(VLOOKUP(S248,'Tabela de Apoio'!$D:$E,2,FALSE),1)=1,"",S254)</f>
        <v/>
      </c>
      <c r="T253" s="110" t="str">
        <f>IF(IFERROR(VLOOKUP(T248,'Tabela de Apoio'!$D:$E,2,FALSE),1)=1,"",T254)</f>
        <v/>
      </c>
      <c r="U253" s="110" t="str">
        <f>IF(IFERROR(VLOOKUP(U248,'Tabela de Apoio'!$D:$E,2,FALSE),1)=1,"",U254)</f>
        <v/>
      </c>
      <c r="V253" s="110" t="str">
        <f>IF(IFERROR(VLOOKUP(V248,'Tabela de Apoio'!$D:$E,2,FALSE),1)=1,"",V254)</f>
        <v/>
      </c>
      <c r="W253" s="110" t="str">
        <f>IF(IFERROR(VLOOKUP(W248,'Tabela de Apoio'!$D:$E,2,FALSE),1)=1,"",W254)</f>
        <v/>
      </c>
      <c r="X253" s="110" t="str">
        <f>IF(IFERROR(VLOOKUP(X248,'Tabela de Apoio'!$D:$E,2,FALSE),1)=1,"",X254)</f>
        <v/>
      </c>
      <c r="Y253" s="110" t="str">
        <f>IF(IFERROR(VLOOKUP(Y248,'Tabela de Apoio'!$D:$E,2,FALSE),1)=1,"",Y254)</f>
        <v/>
      </c>
      <c r="Z253" s="110" t="str">
        <f>IF(IFERROR(VLOOKUP(Z248,'Tabela de Apoio'!$D:$E,2,FALSE),1)=1,"",Z254)</f>
        <v/>
      </c>
      <c r="AA253" s="110" t="str">
        <f>IF(IFERROR(VLOOKUP(AA248,'Tabela de Apoio'!$D:$E,2,FALSE),1)=1,"",AA254)</f>
        <v/>
      </c>
      <c r="AB253" s="110" t="str">
        <f>IF(IFERROR(VLOOKUP(AB248,'Tabela de Apoio'!$D:$E,2,FALSE),1)=1,"",AB254)</f>
        <v/>
      </c>
      <c r="AC253" s="110" t="str">
        <f>IF(IFERROR(VLOOKUP(AC248,'Tabela de Apoio'!$D:$E,2,FALSE),1)=1,"",AC254)</f>
        <v/>
      </c>
      <c r="AD253" s="110" t="str">
        <f>IF(IFERROR(VLOOKUP(AD248,'Tabela de Apoio'!$D:$E,2,FALSE),1)=1,"",AD254)</f>
        <v/>
      </c>
      <c r="AE253" s="110" t="str">
        <f>IF(IFERROR(VLOOKUP(AE248,'Tabela de Apoio'!$D:$E,2,FALSE),1)=1,"",AE254)</f>
        <v/>
      </c>
      <c r="AF253" s="110" t="str">
        <f>IF(IFERROR(VLOOKUP(AF248,'Tabela de Apoio'!$D:$E,2,FALSE),1)=1,"",AF254)</f>
        <v/>
      </c>
      <c r="AG253" s="110" t="str">
        <f>IF(IFERROR(VLOOKUP(AG248,'Tabela de Apoio'!$D:$E,2,FALSE),1)=1,"",AG254)</f>
        <v/>
      </c>
      <c r="AH253" s="110" t="str">
        <f>IF(IFERROR(VLOOKUP(AH248,'Tabela de Apoio'!$D:$E,2,FALSE),1)=1,"",AH254)</f>
        <v/>
      </c>
      <c r="AI253" s="110" t="str">
        <f>IF(IFERROR(VLOOKUP(AI248,'Tabela de Apoio'!$D:$E,2,FALSE),1)=1,"",AI254)</f>
        <v/>
      </c>
    </row>
    <row r="254" spans="1:167" hidden="1" x14ac:dyDescent="0.25">
      <c r="B254" s="131" t="e">
        <f t="shared" si="643"/>
        <v>#VALUE!</v>
      </c>
      <c r="C254" s="131" t="e">
        <f t="shared" si="644"/>
        <v>#VALUE!</v>
      </c>
      <c r="D254" s="130">
        <f t="shared" si="644"/>
        <v>1</v>
      </c>
      <c r="E254" s="168"/>
      <c r="F254" s="96"/>
      <c r="G254" s="170"/>
      <c r="H254" s="137">
        <f t="shared" ref="H254" si="713">COUNT($P254:$XX254)</f>
        <v>0</v>
      </c>
      <c r="I254" s="135" t="e">
        <f t="shared" ref="I254" si="714">_xlfn.STDEV.P($P253:$XX254)/AVERAGE($P253:$XX254)</f>
        <v>#DIV/0!</v>
      </c>
      <c r="J254" s="7">
        <f t="shared" ref="J254" si="715">IF(AND(H254&gt;2,
OR(L246="MÉDIA SANEADA",L246="MEDIANA SANEADA",
AND(L246="PREÇO REFERÊNCIA",NOT(AND(P248="Orçamento",COUNTA(P246:XX246)=COUNTIF(P248:XX248,"Orçamento")))))),
ROW(),0)</f>
        <v>0</v>
      </c>
      <c r="K254" s="69"/>
      <c r="L254" s="29" t="s">
        <v>424</v>
      </c>
      <c r="M254" s="30" t="e">
        <f t="shared" ref="M254" si="716">MEDIAN($P252:$XX252)</f>
        <v>#NUM!</v>
      </c>
      <c r="N254" s="74"/>
      <c r="O254" s="27" t="str">
        <f t="shared" ref="O254" si="717">"1 RODADA"</f>
        <v>1 RODADA</v>
      </c>
      <c r="P254" s="110" t="str">
        <f t="shared" ref="P254:AI254" si="718">IF(P252="","",IF((_xlfn.STDEV.P($P251:$XX252)/AVERAGE($P251:$XX252))&lt;=25%,P252,IF(OR(P252&gt;(AVERAGE($P251:$XX252)+_xlfn.STDEV.P($P251:$XX252)),P252&lt;(AVERAGE($P251:$XX252)-_xlfn.STDEV.P($P251:$XX252))),"DESCARTADO",P252)))</f>
        <v/>
      </c>
      <c r="Q254" s="110" t="str">
        <f t="shared" si="718"/>
        <v/>
      </c>
      <c r="R254" s="110" t="str">
        <f t="shared" si="718"/>
        <v/>
      </c>
      <c r="S254" s="110" t="str">
        <f t="shared" si="718"/>
        <v/>
      </c>
      <c r="T254" s="110" t="str">
        <f t="shared" si="718"/>
        <v/>
      </c>
      <c r="U254" s="110" t="str">
        <f t="shared" si="718"/>
        <v/>
      </c>
      <c r="V254" s="110" t="str">
        <f t="shared" si="718"/>
        <v/>
      </c>
      <c r="W254" s="110" t="str">
        <f t="shared" si="718"/>
        <v/>
      </c>
      <c r="X254" s="110" t="str">
        <f t="shared" si="718"/>
        <v/>
      </c>
      <c r="Y254" s="110" t="str">
        <f t="shared" si="718"/>
        <v/>
      </c>
      <c r="Z254" s="110" t="str">
        <f t="shared" si="718"/>
        <v/>
      </c>
      <c r="AA254" s="110" t="str">
        <f t="shared" si="718"/>
        <v/>
      </c>
      <c r="AB254" s="110" t="str">
        <f t="shared" si="718"/>
        <v/>
      </c>
      <c r="AC254" s="110" t="str">
        <f t="shared" si="718"/>
        <v/>
      </c>
      <c r="AD254" s="110" t="str">
        <f t="shared" si="718"/>
        <v/>
      </c>
      <c r="AE254" s="110" t="str">
        <f t="shared" si="718"/>
        <v/>
      </c>
      <c r="AF254" s="110" t="str">
        <f t="shared" si="718"/>
        <v/>
      </c>
      <c r="AG254" s="110" t="str">
        <f t="shared" si="718"/>
        <v/>
      </c>
      <c r="AH254" s="110" t="str">
        <f t="shared" si="718"/>
        <v/>
      </c>
      <c r="AI254" s="110" t="str">
        <f t="shared" si="718"/>
        <v/>
      </c>
    </row>
    <row r="255" spans="1:167" hidden="1" x14ac:dyDescent="0.25">
      <c r="B255" s="131" t="e">
        <f t="shared" si="643"/>
        <v>#VALUE!</v>
      </c>
      <c r="C255" s="131" t="e">
        <f t="shared" si="644"/>
        <v>#VALUE!</v>
      </c>
      <c r="D255" s="130">
        <f t="shared" si="644"/>
        <v>1</v>
      </c>
      <c r="E255" s="168"/>
      <c r="F255" s="96"/>
      <c r="G255" s="170"/>
      <c r="H255"/>
      <c r="I255"/>
      <c r="J255"/>
      <c r="L255" s="29" t="s">
        <v>50</v>
      </c>
      <c r="M255" s="30" t="str">
        <f t="shared" ref="M255" si="719">IFERROR(
IF(AND(H254&gt;2,I254&lt;=25%),AVERAGE(P253:XX254),
IF(AND(H256&gt;2,I256&lt;=25%),AVERAGE(P255:XX256),
IF(AND(H258&gt;2,I258&lt;=25%),AVERAGE(P257:XX258),
IF(AND(H260&gt;2,I260&lt;=25%),AVERAGE(P259:XX260),
IF(AND(H262&gt;2,I262&lt;=25%),AVERAGE(P261:XX262),
IF(AND(H264&gt;2,I264&lt;=25%),AVERAGE(P263:XX264),
IF(I252&lt;=25%,AVERAGE(P251:XX252),""))))))),"")</f>
        <v/>
      </c>
      <c r="N255" s="74"/>
      <c r="O255" s="27" t="str">
        <f t="shared" ref="O255" si="720">"2 POND"</f>
        <v>2 POND</v>
      </c>
      <c r="P255" s="110" t="str">
        <f>IF(IFERROR(VLOOKUP(P248,'Tabela de Apoio'!$D:$E,2,FALSE),1)=1,"",P256)</f>
        <v/>
      </c>
      <c r="Q255" s="110" t="str">
        <f>IF(IFERROR(VLOOKUP(Q248,'Tabela de Apoio'!$D:$E,2,FALSE),1)=1,"",Q256)</f>
        <v/>
      </c>
      <c r="R255" s="110" t="str">
        <f>IF(IFERROR(VLOOKUP(R248,'Tabela de Apoio'!$D:$E,2,FALSE),1)=1,"",R256)</f>
        <v/>
      </c>
      <c r="S255" s="110" t="str">
        <f>IF(IFERROR(VLOOKUP(S248,'Tabela de Apoio'!$D:$E,2,FALSE),1)=1,"",S256)</f>
        <v/>
      </c>
      <c r="T255" s="110" t="str">
        <f>IF(IFERROR(VLOOKUP(T248,'Tabela de Apoio'!$D:$E,2,FALSE),1)=1,"",T256)</f>
        <v/>
      </c>
      <c r="U255" s="110" t="str">
        <f>IF(IFERROR(VLOOKUP(U248,'Tabela de Apoio'!$D:$E,2,FALSE),1)=1,"",U256)</f>
        <v/>
      </c>
      <c r="V255" s="110" t="str">
        <f>IF(IFERROR(VLOOKUP(V248,'Tabela de Apoio'!$D:$E,2,FALSE),1)=1,"",V256)</f>
        <v/>
      </c>
      <c r="W255" s="110" t="str">
        <f>IF(IFERROR(VLOOKUP(W248,'Tabela de Apoio'!$D:$E,2,FALSE),1)=1,"",W256)</f>
        <v/>
      </c>
      <c r="X255" s="110" t="str">
        <f>IF(IFERROR(VLOOKUP(X248,'Tabela de Apoio'!$D:$E,2,FALSE),1)=1,"",X256)</f>
        <v/>
      </c>
      <c r="Y255" s="110" t="str">
        <f>IF(IFERROR(VLOOKUP(Y248,'Tabela de Apoio'!$D:$E,2,FALSE),1)=1,"",Y256)</f>
        <v/>
      </c>
      <c r="Z255" s="110" t="str">
        <f>IF(IFERROR(VLOOKUP(Z248,'Tabela de Apoio'!$D:$E,2,FALSE),1)=1,"",Z256)</f>
        <v/>
      </c>
      <c r="AA255" s="110" t="str">
        <f>IF(IFERROR(VLOOKUP(AA248,'Tabela de Apoio'!$D:$E,2,FALSE),1)=1,"",AA256)</f>
        <v/>
      </c>
      <c r="AB255" s="110" t="str">
        <f>IF(IFERROR(VLOOKUP(AB248,'Tabela de Apoio'!$D:$E,2,FALSE),1)=1,"",AB256)</f>
        <v/>
      </c>
      <c r="AC255" s="110" t="str">
        <f>IF(IFERROR(VLOOKUP(AC248,'Tabela de Apoio'!$D:$E,2,FALSE),1)=1,"",AC256)</f>
        <v/>
      </c>
      <c r="AD255" s="110" t="str">
        <f>IF(IFERROR(VLOOKUP(AD248,'Tabela de Apoio'!$D:$E,2,FALSE),1)=1,"",AD256)</f>
        <v/>
      </c>
      <c r="AE255" s="110" t="str">
        <f>IF(IFERROR(VLOOKUP(AE248,'Tabela de Apoio'!$D:$E,2,FALSE),1)=1,"",AE256)</f>
        <v/>
      </c>
      <c r="AF255" s="110" t="str">
        <f>IF(IFERROR(VLOOKUP(AF248,'Tabela de Apoio'!$D:$E,2,FALSE),1)=1,"",AF256)</f>
        <v/>
      </c>
      <c r="AG255" s="110" t="str">
        <f>IF(IFERROR(VLOOKUP(AG248,'Tabela de Apoio'!$D:$E,2,FALSE),1)=1,"",AG256)</f>
        <v/>
      </c>
      <c r="AH255" s="110" t="str">
        <f>IF(IFERROR(VLOOKUP(AH248,'Tabela de Apoio'!$D:$E,2,FALSE),1)=1,"",AH256)</f>
        <v/>
      </c>
      <c r="AI255" s="110" t="str">
        <f>IF(IFERROR(VLOOKUP(AI248,'Tabela de Apoio'!$D:$E,2,FALSE),1)=1,"",AI256)</f>
        <v/>
      </c>
    </row>
    <row r="256" spans="1:167" hidden="1" x14ac:dyDescent="0.25">
      <c r="B256" s="131" t="e">
        <f t="shared" si="643"/>
        <v>#VALUE!</v>
      </c>
      <c r="C256" s="131" t="e">
        <f t="shared" si="644"/>
        <v>#VALUE!</v>
      </c>
      <c r="D256" s="130">
        <f t="shared" si="644"/>
        <v>1</v>
      </c>
      <c r="E256" s="168"/>
      <c r="F256" s="96"/>
      <c r="G256" s="170"/>
      <c r="H256" s="137">
        <f t="shared" ref="H256" si="721">COUNT($P256:$XX256)</f>
        <v>0</v>
      </c>
      <c r="I256" s="135" t="e">
        <f t="shared" ref="I256" si="722">_xlfn.STDEV.P($P255:$XX256)/AVERAGE($P255:$XX256)</f>
        <v>#DIV/0!</v>
      </c>
      <c r="J256" s="7">
        <f t="shared" ref="J256" si="723">IF(AND(H256&gt;2,
OR(L246="MÉDIA SANEADA",L246="MEDIANA SANEADA",
AND(L246="PREÇO REFERÊNCIA",NOT(AND(P248="Orçamento",COUNTA(P246:XX246)=COUNTIF(P248:XX248,"Orçamento")))))),
ROW(),0)</f>
        <v>0</v>
      </c>
      <c r="K256" s="69"/>
      <c r="L256" s="29" t="s">
        <v>425</v>
      </c>
      <c r="M256" s="30" t="e">
        <f t="shared" ref="M256" si="724" xml:space="preserve">
IF(H254&gt;2,MEDIAN(P253:XX254),
IF(H256&gt;2,MEDIAN(P255:XX256),
IF(H258&gt;2,MEDIAN(P257:XX258),
IF(H260&gt;2,MEDIAN(P259:XX260),
IF(H262&gt;2,MEDIAN(P261:XX262),
IF(H264&gt;2,MEDIAN(P263:XX264),
MEDIAN(P251:XX252)))))))</f>
        <v>#NUM!</v>
      </c>
      <c r="N256" s="74"/>
      <c r="O256" s="27" t="str">
        <f t="shared" ref="O256" si="725">"2 RODADA"</f>
        <v>2 RODADA</v>
      </c>
      <c r="P256" s="110" t="str">
        <f t="shared" ref="P256:AI256" si="726">IF(P254="","",IF((_xlfn.STDEV.P($P253:$XX254)/AVERAGE($P253:$XX254))&lt;=25%,P254,IF(OR(P254&gt;(AVERAGE($P253:$XX254)+_xlfn.STDEV.P($P253:$XX254)),P254&lt;(AVERAGE($P253:$XX254)-_xlfn.STDEV.P($P253:$XX254))),"DESCARTADO",P254)))</f>
        <v/>
      </c>
      <c r="Q256" s="110" t="str">
        <f t="shared" si="726"/>
        <v/>
      </c>
      <c r="R256" s="110" t="str">
        <f t="shared" si="726"/>
        <v/>
      </c>
      <c r="S256" s="110" t="str">
        <f t="shared" si="726"/>
        <v/>
      </c>
      <c r="T256" s="110" t="str">
        <f t="shared" si="726"/>
        <v/>
      </c>
      <c r="U256" s="110" t="str">
        <f t="shared" si="726"/>
        <v/>
      </c>
      <c r="V256" s="110" t="str">
        <f t="shared" si="726"/>
        <v/>
      </c>
      <c r="W256" s="110" t="str">
        <f t="shared" si="726"/>
        <v/>
      </c>
      <c r="X256" s="110" t="str">
        <f t="shared" si="726"/>
        <v/>
      </c>
      <c r="Y256" s="110" t="str">
        <f t="shared" si="726"/>
        <v/>
      </c>
      <c r="Z256" s="110" t="str">
        <f t="shared" si="726"/>
        <v/>
      </c>
      <c r="AA256" s="110" t="str">
        <f t="shared" si="726"/>
        <v/>
      </c>
      <c r="AB256" s="110" t="str">
        <f t="shared" si="726"/>
        <v/>
      </c>
      <c r="AC256" s="110" t="str">
        <f t="shared" si="726"/>
        <v/>
      </c>
      <c r="AD256" s="110" t="str">
        <f t="shared" si="726"/>
        <v/>
      </c>
      <c r="AE256" s="110" t="str">
        <f t="shared" si="726"/>
        <v/>
      </c>
      <c r="AF256" s="110" t="str">
        <f t="shared" si="726"/>
        <v/>
      </c>
      <c r="AG256" s="110" t="str">
        <f t="shared" si="726"/>
        <v/>
      </c>
      <c r="AH256" s="110" t="str">
        <f t="shared" si="726"/>
        <v/>
      </c>
      <c r="AI256" s="110" t="str">
        <f t="shared" si="726"/>
        <v/>
      </c>
    </row>
    <row r="257" spans="1:167" hidden="1" x14ac:dyDescent="0.25">
      <c r="B257" s="131" t="e">
        <f t="shared" si="643"/>
        <v>#VALUE!</v>
      </c>
      <c r="C257" s="131" t="e">
        <f t="shared" si="644"/>
        <v>#VALUE!</v>
      </c>
      <c r="D257" s="130">
        <f t="shared" si="644"/>
        <v>1</v>
      </c>
      <c r="E257" s="168"/>
      <c r="F257" s="96"/>
      <c r="G257" s="170"/>
      <c r="H257"/>
      <c r="I257"/>
      <c r="J257"/>
      <c r="K257" s="69"/>
      <c r="L257" s="29" t="s">
        <v>422</v>
      </c>
      <c r="M257" s="30" t="e">
        <f t="shared" ref="M257" si="727">HARMEAN($P251:$XX252)</f>
        <v>#N/A</v>
      </c>
      <c r="N257" s="74"/>
      <c r="O257" s="27" t="str">
        <f t="shared" ref="O257" si="728">"3 POND"</f>
        <v>3 POND</v>
      </c>
      <c r="P257" s="110" t="str">
        <f>IF(IFERROR(VLOOKUP(P248,'Tabela de Apoio'!$D:$E,2,FALSE),1)=1,"",P258)</f>
        <v/>
      </c>
      <c r="Q257" s="110" t="str">
        <f>IF(IFERROR(VLOOKUP(Q248,'Tabela de Apoio'!$D:$E,2,FALSE),1)=1,"",Q258)</f>
        <v/>
      </c>
      <c r="R257" s="110" t="str">
        <f>IF(IFERROR(VLOOKUP(R248,'Tabela de Apoio'!$D:$E,2,FALSE),1)=1,"",R258)</f>
        <v/>
      </c>
      <c r="S257" s="110" t="str">
        <f>IF(IFERROR(VLOOKUP(S248,'Tabela de Apoio'!$D:$E,2,FALSE),1)=1,"",S258)</f>
        <v/>
      </c>
      <c r="T257" s="110" t="str">
        <f>IF(IFERROR(VLOOKUP(T248,'Tabela de Apoio'!$D:$E,2,FALSE),1)=1,"",T258)</f>
        <v/>
      </c>
      <c r="U257" s="110" t="str">
        <f>IF(IFERROR(VLOOKUP(U248,'Tabela de Apoio'!$D:$E,2,FALSE),1)=1,"",U258)</f>
        <v/>
      </c>
      <c r="V257" s="110" t="str">
        <f>IF(IFERROR(VLOOKUP(V248,'Tabela de Apoio'!$D:$E,2,FALSE),1)=1,"",V258)</f>
        <v/>
      </c>
      <c r="W257" s="110" t="str">
        <f>IF(IFERROR(VLOOKUP(W248,'Tabela de Apoio'!$D:$E,2,FALSE),1)=1,"",W258)</f>
        <v/>
      </c>
      <c r="X257" s="110" t="str">
        <f>IF(IFERROR(VLOOKUP(X248,'Tabela de Apoio'!$D:$E,2,FALSE),1)=1,"",X258)</f>
        <v/>
      </c>
      <c r="Y257" s="110" t="str">
        <f>IF(IFERROR(VLOOKUP(Y248,'Tabela de Apoio'!$D:$E,2,FALSE),1)=1,"",Y258)</f>
        <v/>
      </c>
      <c r="Z257" s="110" t="str">
        <f>IF(IFERROR(VLOOKUP(Z248,'Tabela de Apoio'!$D:$E,2,FALSE),1)=1,"",Z258)</f>
        <v/>
      </c>
      <c r="AA257" s="110" t="str">
        <f>IF(IFERROR(VLOOKUP(AA248,'Tabela de Apoio'!$D:$E,2,FALSE),1)=1,"",AA258)</f>
        <v/>
      </c>
      <c r="AB257" s="110" t="str">
        <f>IF(IFERROR(VLOOKUP(AB248,'Tabela de Apoio'!$D:$E,2,FALSE),1)=1,"",AB258)</f>
        <v/>
      </c>
      <c r="AC257" s="110" t="str">
        <f>IF(IFERROR(VLOOKUP(AC248,'Tabela de Apoio'!$D:$E,2,FALSE),1)=1,"",AC258)</f>
        <v/>
      </c>
      <c r="AD257" s="110" t="str">
        <f>IF(IFERROR(VLOOKUP(AD248,'Tabela de Apoio'!$D:$E,2,FALSE),1)=1,"",AD258)</f>
        <v/>
      </c>
      <c r="AE257" s="110" t="str">
        <f>IF(IFERROR(VLOOKUP(AE248,'Tabela de Apoio'!$D:$E,2,FALSE),1)=1,"",AE258)</f>
        <v/>
      </c>
      <c r="AF257" s="110" t="str">
        <f>IF(IFERROR(VLOOKUP(AF248,'Tabela de Apoio'!$D:$E,2,FALSE),1)=1,"",AF258)</f>
        <v/>
      </c>
      <c r="AG257" s="110" t="str">
        <f>IF(IFERROR(VLOOKUP(AG248,'Tabela de Apoio'!$D:$E,2,FALSE),1)=1,"",AG258)</f>
        <v/>
      </c>
      <c r="AH257" s="110" t="str">
        <f>IF(IFERROR(VLOOKUP(AH248,'Tabela de Apoio'!$D:$E,2,FALSE),1)=1,"",AH258)</f>
        <v/>
      </c>
      <c r="AI257" s="110" t="str">
        <f>IF(IFERROR(VLOOKUP(AI248,'Tabela de Apoio'!$D:$E,2,FALSE),1)=1,"",AI258)</f>
        <v/>
      </c>
    </row>
    <row r="258" spans="1:167" hidden="1" x14ac:dyDescent="0.25">
      <c r="B258" s="131" t="e">
        <f t="shared" si="643"/>
        <v>#VALUE!</v>
      </c>
      <c r="C258" s="131" t="e">
        <f t="shared" si="644"/>
        <v>#VALUE!</v>
      </c>
      <c r="D258" s="130">
        <f t="shared" si="644"/>
        <v>1</v>
      </c>
      <c r="E258" s="168"/>
      <c r="F258" s="96"/>
      <c r="G258" s="170"/>
      <c r="H258" s="137">
        <f t="shared" ref="H258" si="729">COUNT($P258:$XX258)</f>
        <v>0</v>
      </c>
      <c r="I258" s="135" t="e">
        <f t="shared" ref="I258" si="730">_xlfn.STDEV.P($P257:$XX258)/AVERAGE($P257:$XX258)</f>
        <v>#DIV/0!</v>
      </c>
      <c r="J258" s="7">
        <f t="shared" ref="J258" si="731">IF(AND(H258&gt;2,
OR(L246="MÉDIA SANEADA",L246="MEDIANA SANEADA",
AND(L246="PREÇO REFERÊNCIA",NOT(AND(P248="Orçamento",COUNTA(P246:XX246)=COUNTIF(P248:XX248,"Orçamento")))))),
ROW(),0)</f>
        <v>0</v>
      </c>
      <c r="K258" s="69"/>
      <c r="L258" s="29" t="s">
        <v>53</v>
      </c>
      <c r="M258" s="30" t="str">
        <f t="shared" ref="M258" si="732">IFERROR(_xlfn.QUARTILE.EXC($P252:$XX252,1),"")</f>
        <v/>
      </c>
      <c r="N258" s="74"/>
      <c r="O258" s="27" t="str">
        <f t="shared" ref="O258" si="733">"3 RODADA"</f>
        <v>3 RODADA</v>
      </c>
      <c r="P258" s="110" t="str">
        <f t="shared" ref="P258:AI258" si="734">IF(P256="","",IF((_xlfn.STDEV.P($P255:$XX256)/AVERAGE($P255:$XX256))&lt;=25%,P256,IF(OR(P256&gt;(AVERAGE($P255:$XX256)+_xlfn.STDEV.P($P255:$XX256)),P256&lt;(AVERAGE($P255:$XX256)-_xlfn.STDEV.P($P255:$XX256))),"DESCARTADO",P256)))</f>
        <v/>
      </c>
      <c r="Q258" s="110" t="str">
        <f t="shared" si="734"/>
        <v/>
      </c>
      <c r="R258" s="110" t="str">
        <f t="shared" si="734"/>
        <v/>
      </c>
      <c r="S258" s="110" t="str">
        <f t="shared" si="734"/>
        <v/>
      </c>
      <c r="T258" s="110" t="str">
        <f t="shared" si="734"/>
        <v/>
      </c>
      <c r="U258" s="110" t="str">
        <f t="shared" si="734"/>
        <v/>
      </c>
      <c r="V258" s="110" t="str">
        <f t="shared" si="734"/>
        <v/>
      </c>
      <c r="W258" s="110" t="str">
        <f t="shared" si="734"/>
        <v/>
      </c>
      <c r="X258" s="110" t="str">
        <f t="shared" si="734"/>
        <v/>
      </c>
      <c r="Y258" s="110" t="str">
        <f t="shared" si="734"/>
        <v/>
      </c>
      <c r="Z258" s="110" t="str">
        <f t="shared" si="734"/>
        <v/>
      </c>
      <c r="AA258" s="110" t="str">
        <f t="shared" si="734"/>
        <v/>
      </c>
      <c r="AB258" s="110" t="str">
        <f t="shared" si="734"/>
        <v/>
      </c>
      <c r="AC258" s="110" t="str">
        <f t="shared" si="734"/>
        <v/>
      </c>
      <c r="AD258" s="110" t="str">
        <f t="shared" si="734"/>
        <v/>
      </c>
      <c r="AE258" s="110" t="str">
        <f t="shared" si="734"/>
        <v/>
      </c>
      <c r="AF258" s="110" t="str">
        <f t="shared" si="734"/>
        <v/>
      </c>
      <c r="AG258" s="110" t="str">
        <f t="shared" si="734"/>
        <v/>
      </c>
      <c r="AH258" s="110" t="str">
        <f t="shared" si="734"/>
        <v/>
      </c>
      <c r="AI258" s="110" t="str">
        <f t="shared" si="734"/>
        <v/>
      </c>
    </row>
    <row r="259" spans="1:167" hidden="1" x14ac:dyDescent="0.25">
      <c r="B259" s="131" t="e">
        <f t="shared" si="643"/>
        <v>#VALUE!</v>
      </c>
      <c r="C259" s="131" t="e">
        <f t="shared" si="644"/>
        <v>#VALUE!</v>
      </c>
      <c r="D259" s="130">
        <f t="shared" si="644"/>
        <v>1</v>
      </c>
      <c r="E259" s="168"/>
      <c r="F259" s="96"/>
      <c r="G259" s="170"/>
      <c r="H259"/>
      <c r="I259"/>
      <c r="J259"/>
      <c r="K259" s="69"/>
      <c r="L259" s="29" t="s">
        <v>51</v>
      </c>
      <c r="M259" s="30" t="str">
        <f t="shared" ref="M259" si="735">IFERROR(_xlfn.QUARTILE.EXC($P252:$XX252,3),"")</f>
        <v/>
      </c>
      <c r="N259" s="74"/>
      <c r="O259" s="27" t="str">
        <f t="shared" ref="O259" si="736">"4 POND"</f>
        <v>4 POND</v>
      </c>
      <c r="P259" s="110" t="str">
        <f>IF(IFERROR(VLOOKUP(P248,'Tabela de Apoio'!$D:$E,2,FALSE),1)=1,"",P260)</f>
        <v/>
      </c>
      <c r="Q259" s="110" t="str">
        <f>IF(IFERROR(VLOOKUP(Q248,'Tabela de Apoio'!$D:$E,2,FALSE),1)=1,"",Q260)</f>
        <v/>
      </c>
      <c r="R259" s="110" t="str">
        <f>IF(IFERROR(VLOOKUP(R248,'Tabela de Apoio'!$D:$E,2,FALSE),1)=1,"",R260)</f>
        <v/>
      </c>
      <c r="S259" s="110" t="str">
        <f>IF(IFERROR(VLOOKUP(S248,'Tabela de Apoio'!$D:$E,2,FALSE),1)=1,"",S260)</f>
        <v/>
      </c>
      <c r="T259" s="110" t="str">
        <f>IF(IFERROR(VLOOKUP(T248,'Tabela de Apoio'!$D:$E,2,FALSE),1)=1,"",T260)</f>
        <v/>
      </c>
      <c r="U259" s="110" t="str">
        <f>IF(IFERROR(VLOOKUP(U248,'Tabela de Apoio'!$D:$E,2,FALSE),1)=1,"",U260)</f>
        <v/>
      </c>
      <c r="V259" s="110" t="str">
        <f>IF(IFERROR(VLOOKUP(V248,'Tabela de Apoio'!$D:$E,2,FALSE),1)=1,"",V260)</f>
        <v/>
      </c>
      <c r="W259" s="110" t="str">
        <f>IF(IFERROR(VLOOKUP(W248,'Tabela de Apoio'!$D:$E,2,FALSE),1)=1,"",W260)</f>
        <v/>
      </c>
      <c r="X259" s="110" t="str">
        <f>IF(IFERROR(VLOOKUP(X248,'Tabela de Apoio'!$D:$E,2,FALSE),1)=1,"",X260)</f>
        <v/>
      </c>
      <c r="Y259" s="110" t="str">
        <f>IF(IFERROR(VLOOKUP(Y248,'Tabela de Apoio'!$D:$E,2,FALSE),1)=1,"",Y260)</f>
        <v/>
      </c>
      <c r="Z259" s="110" t="str">
        <f>IF(IFERROR(VLOOKUP(Z248,'Tabela de Apoio'!$D:$E,2,FALSE),1)=1,"",Z260)</f>
        <v/>
      </c>
      <c r="AA259" s="110" t="str">
        <f>IF(IFERROR(VLOOKUP(AA248,'Tabela de Apoio'!$D:$E,2,FALSE),1)=1,"",AA260)</f>
        <v/>
      </c>
      <c r="AB259" s="110" t="str">
        <f>IF(IFERROR(VLOOKUP(AB248,'Tabela de Apoio'!$D:$E,2,FALSE),1)=1,"",AB260)</f>
        <v/>
      </c>
      <c r="AC259" s="110" t="str">
        <f>IF(IFERROR(VLOOKUP(AC248,'Tabela de Apoio'!$D:$E,2,FALSE),1)=1,"",AC260)</f>
        <v/>
      </c>
      <c r="AD259" s="110" t="str">
        <f>IF(IFERROR(VLOOKUP(AD248,'Tabela de Apoio'!$D:$E,2,FALSE),1)=1,"",AD260)</f>
        <v/>
      </c>
      <c r="AE259" s="110" t="str">
        <f>IF(IFERROR(VLOOKUP(AE248,'Tabela de Apoio'!$D:$E,2,FALSE),1)=1,"",AE260)</f>
        <v/>
      </c>
      <c r="AF259" s="110" t="str">
        <f>IF(IFERROR(VLOOKUP(AF248,'Tabela de Apoio'!$D:$E,2,FALSE),1)=1,"",AF260)</f>
        <v/>
      </c>
      <c r="AG259" s="110" t="str">
        <f>IF(IFERROR(VLOOKUP(AG248,'Tabela de Apoio'!$D:$E,2,FALSE),1)=1,"",AG260)</f>
        <v/>
      </c>
      <c r="AH259" s="110" t="str">
        <f>IF(IFERROR(VLOOKUP(AH248,'Tabela de Apoio'!$D:$E,2,FALSE),1)=1,"",AH260)</f>
        <v/>
      </c>
      <c r="AI259" s="110" t="str">
        <f>IF(IFERROR(VLOOKUP(AI248,'Tabela de Apoio'!$D:$E,2,FALSE),1)=1,"",AI260)</f>
        <v/>
      </c>
    </row>
    <row r="260" spans="1:167" hidden="1" x14ac:dyDescent="0.25">
      <c r="B260" s="131" t="e">
        <f t="shared" si="643"/>
        <v>#VALUE!</v>
      </c>
      <c r="C260" s="131" t="e">
        <f t="shared" si="644"/>
        <v>#VALUE!</v>
      </c>
      <c r="D260" s="130">
        <f t="shared" si="644"/>
        <v>1</v>
      </c>
      <c r="E260" s="168"/>
      <c r="F260" s="96"/>
      <c r="G260" s="170"/>
      <c r="H260" s="137">
        <f t="shared" ref="H260" si="737">COUNT($P260:$XX260)</f>
        <v>0</v>
      </c>
      <c r="I260" s="135" t="e">
        <f t="shared" ref="I260" si="738">_xlfn.STDEV.P($P259:$XX260)/AVERAGE($P259:$XX260)</f>
        <v>#DIV/0!</v>
      </c>
      <c r="J260" s="7">
        <f t="shared" ref="J260" si="739">IF(AND(H260&gt;2,
OR(L246="MÉDIA SANEADA",L246="MEDIANA SANEADA",
AND(L246="PREÇO REFERÊNCIA",NOT(AND(P248="Orçamento",COUNTA(P246:XX246)=COUNTIF(P248:XX248,"Orçamento")))))),
ROW(),0)</f>
        <v>0</v>
      </c>
      <c r="K260" s="69"/>
      <c r="L260" s="29" t="s">
        <v>55</v>
      </c>
      <c r="M260" s="30">
        <f t="shared" ref="M260" si="740">MIN($P252:$XX252)</f>
        <v>0</v>
      </c>
      <c r="N260" s="74"/>
      <c r="O260" s="27" t="str">
        <f t="shared" ref="O260" si="741">"4 RODADA"</f>
        <v>4 RODADA</v>
      </c>
      <c r="P260" s="110" t="str">
        <f t="shared" ref="P260:AI260" si="742">IF(P258="","",IF((_xlfn.STDEV.P($P257:$XX258)/AVERAGE($P257:$XX258))&lt;=25%,P258,IF(OR(P258&gt;(AVERAGE($P257:$XX258)+_xlfn.STDEV.P($P257:$XX258)),P258&lt;(AVERAGE($P257:$XX258)-_xlfn.STDEV.P($P257:$XX258))),"DESCARTADO",P258)))</f>
        <v/>
      </c>
      <c r="Q260" s="110" t="str">
        <f t="shared" si="742"/>
        <v/>
      </c>
      <c r="R260" s="110" t="str">
        <f t="shared" si="742"/>
        <v/>
      </c>
      <c r="S260" s="110" t="str">
        <f t="shared" si="742"/>
        <v/>
      </c>
      <c r="T260" s="110" t="str">
        <f t="shared" si="742"/>
        <v/>
      </c>
      <c r="U260" s="110" t="str">
        <f t="shared" si="742"/>
        <v/>
      </c>
      <c r="V260" s="110" t="str">
        <f t="shared" si="742"/>
        <v/>
      </c>
      <c r="W260" s="110" t="str">
        <f t="shared" si="742"/>
        <v/>
      </c>
      <c r="X260" s="110" t="str">
        <f t="shared" si="742"/>
        <v/>
      </c>
      <c r="Y260" s="110" t="str">
        <f t="shared" si="742"/>
        <v/>
      </c>
      <c r="Z260" s="110" t="str">
        <f t="shared" si="742"/>
        <v/>
      </c>
      <c r="AA260" s="110" t="str">
        <f t="shared" si="742"/>
        <v/>
      </c>
      <c r="AB260" s="110" t="str">
        <f t="shared" si="742"/>
        <v/>
      </c>
      <c r="AC260" s="110" t="str">
        <f t="shared" si="742"/>
        <v/>
      </c>
      <c r="AD260" s="110" t="str">
        <f t="shared" si="742"/>
        <v/>
      </c>
      <c r="AE260" s="110" t="str">
        <f t="shared" si="742"/>
        <v/>
      </c>
      <c r="AF260" s="110" t="str">
        <f t="shared" si="742"/>
        <v/>
      </c>
      <c r="AG260" s="110" t="str">
        <f t="shared" si="742"/>
        <v/>
      </c>
      <c r="AH260" s="110" t="str">
        <f t="shared" si="742"/>
        <v/>
      </c>
      <c r="AI260" s="110" t="str">
        <f t="shared" si="742"/>
        <v/>
      </c>
    </row>
    <row r="261" spans="1:167" hidden="1" x14ac:dyDescent="0.25">
      <c r="B261" s="131" t="e">
        <f t="shared" si="643"/>
        <v>#VALUE!</v>
      </c>
      <c r="C261" s="131" t="e">
        <f t="shared" si="644"/>
        <v>#VALUE!</v>
      </c>
      <c r="D261" s="130">
        <f t="shared" si="644"/>
        <v>1</v>
      </c>
      <c r="E261" s="168"/>
      <c r="F261" s="96"/>
      <c r="G261" s="170"/>
      <c r="H261"/>
      <c r="I261"/>
      <c r="J261"/>
      <c r="K261" s="69"/>
      <c r="L261" s="29" t="s">
        <v>52</v>
      </c>
      <c r="M261" s="30">
        <f t="shared" ref="M261" si="743">MAX($P252:$XX252)</f>
        <v>0</v>
      </c>
      <c r="N261" s="74"/>
      <c r="O261" s="27" t="str">
        <f t="shared" ref="O261" si="744">"5 POND"</f>
        <v>5 POND</v>
      </c>
      <c r="P261" s="110" t="str">
        <f>IF(IFERROR(VLOOKUP(P248,'Tabela de Apoio'!$D:$E,2,FALSE),1)=1,"",P262)</f>
        <v/>
      </c>
      <c r="Q261" s="110" t="str">
        <f>IF(IFERROR(VLOOKUP(Q248,'Tabela de Apoio'!$D:$E,2,FALSE),1)=1,"",Q262)</f>
        <v/>
      </c>
      <c r="R261" s="110" t="str">
        <f>IF(IFERROR(VLOOKUP(R248,'Tabela de Apoio'!$D:$E,2,FALSE),1)=1,"",R262)</f>
        <v/>
      </c>
      <c r="S261" s="110" t="str">
        <f>IF(IFERROR(VLOOKUP(S248,'Tabela de Apoio'!$D:$E,2,FALSE),1)=1,"",S262)</f>
        <v/>
      </c>
      <c r="T261" s="110" t="str">
        <f>IF(IFERROR(VLOOKUP(T248,'Tabela de Apoio'!$D:$E,2,FALSE),1)=1,"",T262)</f>
        <v/>
      </c>
      <c r="U261" s="110" t="str">
        <f>IF(IFERROR(VLOOKUP(U248,'Tabela de Apoio'!$D:$E,2,FALSE),1)=1,"",U262)</f>
        <v/>
      </c>
      <c r="V261" s="110" t="str">
        <f>IF(IFERROR(VLOOKUP(V248,'Tabela de Apoio'!$D:$E,2,FALSE),1)=1,"",V262)</f>
        <v/>
      </c>
      <c r="W261" s="110" t="str">
        <f>IF(IFERROR(VLOOKUP(W248,'Tabela de Apoio'!$D:$E,2,FALSE),1)=1,"",W262)</f>
        <v/>
      </c>
      <c r="X261" s="110" t="str">
        <f>IF(IFERROR(VLOOKUP(X248,'Tabela de Apoio'!$D:$E,2,FALSE),1)=1,"",X262)</f>
        <v/>
      </c>
      <c r="Y261" s="110" t="str">
        <f>IF(IFERROR(VLOOKUP(Y248,'Tabela de Apoio'!$D:$E,2,FALSE),1)=1,"",Y262)</f>
        <v/>
      </c>
      <c r="Z261" s="110" t="str">
        <f>IF(IFERROR(VLOOKUP(Z248,'Tabela de Apoio'!$D:$E,2,FALSE),1)=1,"",Z262)</f>
        <v/>
      </c>
      <c r="AA261" s="110" t="str">
        <f>IF(IFERROR(VLOOKUP(AA248,'Tabela de Apoio'!$D:$E,2,FALSE),1)=1,"",AA262)</f>
        <v/>
      </c>
      <c r="AB261" s="110" t="str">
        <f>IF(IFERROR(VLOOKUP(AB248,'Tabela de Apoio'!$D:$E,2,FALSE),1)=1,"",AB262)</f>
        <v/>
      </c>
      <c r="AC261" s="110" t="str">
        <f>IF(IFERROR(VLOOKUP(AC248,'Tabela de Apoio'!$D:$E,2,FALSE),1)=1,"",AC262)</f>
        <v/>
      </c>
      <c r="AD261" s="110" t="str">
        <f>IF(IFERROR(VLOOKUP(AD248,'Tabela de Apoio'!$D:$E,2,FALSE),1)=1,"",AD262)</f>
        <v/>
      </c>
      <c r="AE261" s="110" t="str">
        <f>IF(IFERROR(VLOOKUP(AE248,'Tabela de Apoio'!$D:$E,2,FALSE),1)=1,"",AE262)</f>
        <v/>
      </c>
      <c r="AF261" s="110" t="str">
        <f>IF(IFERROR(VLOOKUP(AF248,'Tabela de Apoio'!$D:$E,2,FALSE),1)=1,"",AF262)</f>
        <v/>
      </c>
      <c r="AG261" s="110" t="str">
        <f>IF(IFERROR(VLOOKUP(AG248,'Tabela de Apoio'!$D:$E,2,FALSE),1)=1,"",AG262)</f>
        <v/>
      </c>
      <c r="AH261" s="110" t="str">
        <f>IF(IFERROR(VLOOKUP(AH248,'Tabela de Apoio'!$D:$E,2,FALSE),1)=1,"",AH262)</f>
        <v/>
      </c>
      <c r="AI261" s="110" t="str">
        <f>IF(IFERROR(VLOOKUP(AI248,'Tabela de Apoio'!$D:$E,2,FALSE),1)=1,"",AI262)</f>
        <v/>
      </c>
    </row>
    <row r="262" spans="1:167" hidden="1" x14ac:dyDescent="0.25">
      <c r="B262" s="131" t="e">
        <f t="shared" si="643"/>
        <v>#VALUE!</v>
      </c>
      <c r="C262" s="131" t="e">
        <f t="shared" si="644"/>
        <v>#VALUE!</v>
      </c>
      <c r="D262" s="130">
        <f t="shared" si="644"/>
        <v>1</v>
      </c>
      <c r="E262" s="168"/>
      <c r="F262" s="96"/>
      <c r="G262" s="170"/>
      <c r="H262" s="137">
        <f t="shared" ref="H262" si="745">COUNT($P262:$XX262)</f>
        <v>0</v>
      </c>
      <c r="I262" s="135" t="e">
        <f t="shared" ref="I262" si="746">_xlfn.STDEV.P($P261:$XX262)/AVERAGE($P261:$XX262)</f>
        <v>#DIV/0!</v>
      </c>
      <c r="J262" s="7">
        <f t="shared" ref="J262" si="747">IF(AND(H262&gt;2,
OR(L246="MÉDIA SANEADA",L246="MEDIANA SANEADA",
AND(L246="PREÇO REFERÊNCIA",NOT(AND(P248="Orçamento",COUNTA(P246:XX246)=COUNTIF(P248:XX248,"Orçamento")))))),
ROW(),0)</f>
        <v>0</v>
      </c>
      <c r="K262" s="69"/>
      <c r="N262" s="74"/>
      <c r="O262" s="27" t="str">
        <f t="shared" ref="O262" si="748">"5 RODADA"</f>
        <v>5 RODADA</v>
      </c>
      <c r="P262" s="110" t="str">
        <f t="shared" ref="P262:AI262" si="749">IF(P260="","",IF((_xlfn.STDEV.P($P259:$XX260)/AVERAGE($P259:$XX260))&lt;=25%,P260,IF(OR(P260&gt;(AVERAGE($P259:$XX260)+_xlfn.STDEV.P($P259:$XX260)),P260&lt;(AVERAGE($P259:$XX260)-_xlfn.STDEV.P($P259:$XX260))),"DESCARTADO",P260)))</f>
        <v/>
      </c>
      <c r="Q262" s="110" t="str">
        <f t="shared" si="749"/>
        <v/>
      </c>
      <c r="R262" s="110" t="str">
        <f t="shared" si="749"/>
        <v/>
      </c>
      <c r="S262" s="110" t="str">
        <f t="shared" si="749"/>
        <v/>
      </c>
      <c r="T262" s="110" t="str">
        <f t="shared" si="749"/>
        <v/>
      </c>
      <c r="U262" s="110" t="str">
        <f t="shared" si="749"/>
        <v/>
      </c>
      <c r="V262" s="110" t="str">
        <f t="shared" si="749"/>
        <v/>
      </c>
      <c r="W262" s="110" t="str">
        <f t="shared" si="749"/>
        <v/>
      </c>
      <c r="X262" s="110" t="str">
        <f t="shared" si="749"/>
        <v/>
      </c>
      <c r="Y262" s="110" t="str">
        <f t="shared" si="749"/>
        <v/>
      </c>
      <c r="Z262" s="110" t="str">
        <f t="shared" si="749"/>
        <v/>
      </c>
      <c r="AA262" s="110" t="str">
        <f t="shared" si="749"/>
        <v/>
      </c>
      <c r="AB262" s="110" t="str">
        <f t="shared" si="749"/>
        <v/>
      </c>
      <c r="AC262" s="110" t="str">
        <f t="shared" si="749"/>
        <v/>
      </c>
      <c r="AD262" s="110" t="str">
        <f t="shared" si="749"/>
        <v/>
      </c>
      <c r="AE262" s="110" t="str">
        <f t="shared" si="749"/>
        <v/>
      </c>
      <c r="AF262" s="110" t="str">
        <f t="shared" si="749"/>
        <v/>
      </c>
      <c r="AG262" s="110" t="str">
        <f t="shared" si="749"/>
        <v/>
      </c>
      <c r="AH262" s="110" t="str">
        <f t="shared" si="749"/>
        <v/>
      </c>
      <c r="AI262" s="110" t="str">
        <f t="shared" si="749"/>
        <v/>
      </c>
    </row>
    <row r="263" spans="1:167" hidden="1" x14ac:dyDescent="0.25">
      <c r="B263" s="131" t="e">
        <f t="shared" si="643"/>
        <v>#VALUE!</v>
      </c>
      <c r="C263" s="131" t="e">
        <f t="shared" si="644"/>
        <v>#VALUE!</v>
      </c>
      <c r="D263" s="130">
        <f t="shared" si="644"/>
        <v>1</v>
      </c>
      <c r="E263" s="168"/>
      <c r="F263" s="96"/>
      <c r="G263" s="170"/>
      <c r="H263"/>
      <c r="I263"/>
      <c r="J263"/>
      <c r="K263" s="69"/>
      <c r="L263" s="22"/>
      <c r="M263" s="22"/>
      <c r="N263" s="74"/>
      <c r="O263" s="27" t="str">
        <f t="shared" ref="O263" si="750">"6 POND"</f>
        <v>6 POND</v>
      </c>
      <c r="P263" s="110" t="str">
        <f>IF(IFERROR(VLOOKUP(P248,'Tabela de Apoio'!$D:$E,2,FALSE),1)=1,"",P264)</f>
        <v/>
      </c>
      <c r="Q263" s="110" t="str">
        <f>IF(IFERROR(VLOOKUP(Q248,'Tabela de Apoio'!$D:$E,2,FALSE),1)=1,"",Q264)</f>
        <v/>
      </c>
      <c r="R263" s="110" t="str">
        <f>IF(IFERROR(VLOOKUP(R248,'Tabela de Apoio'!$D:$E,2,FALSE),1)=1,"",R264)</f>
        <v/>
      </c>
      <c r="S263" s="110" t="str">
        <f>IF(IFERROR(VLOOKUP(S248,'Tabela de Apoio'!$D:$E,2,FALSE),1)=1,"",S264)</f>
        <v/>
      </c>
      <c r="T263" s="110" t="str">
        <f>IF(IFERROR(VLOOKUP(T248,'Tabela de Apoio'!$D:$E,2,FALSE),1)=1,"",T264)</f>
        <v/>
      </c>
      <c r="U263" s="110" t="str">
        <f>IF(IFERROR(VLOOKUP(U248,'Tabela de Apoio'!$D:$E,2,FALSE),1)=1,"",U264)</f>
        <v/>
      </c>
      <c r="V263" s="110" t="str">
        <f>IF(IFERROR(VLOOKUP(V248,'Tabela de Apoio'!$D:$E,2,FALSE),1)=1,"",V264)</f>
        <v/>
      </c>
      <c r="W263" s="110" t="str">
        <f>IF(IFERROR(VLOOKUP(W248,'Tabela de Apoio'!$D:$E,2,FALSE),1)=1,"",W264)</f>
        <v/>
      </c>
      <c r="X263" s="110" t="str">
        <f>IF(IFERROR(VLOOKUP(X248,'Tabela de Apoio'!$D:$E,2,FALSE),1)=1,"",X264)</f>
        <v/>
      </c>
      <c r="Y263" s="110" t="str">
        <f>IF(IFERROR(VLOOKUP(Y248,'Tabela de Apoio'!$D:$E,2,FALSE),1)=1,"",Y264)</f>
        <v/>
      </c>
      <c r="Z263" s="110" t="str">
        <f>IF(IFERROR(VLOOKUP(Z248,'Tabela de Apoio'!$D:$E,2,FALSE),1)=1,"",Z264)</f>
        <v/>
      </c>
      <c r="AA263" s="110" t="str">
        <f>IF(IFERROR(VLOOKUP(AA248,'Tabela de Apoio'!$D:$E,2,FALSE),1)=1,"",AA264)</f>
        <v/>
      </c>
      <c r="AB263" s="110" t="str">
        <f>IF(IFERROR(VLOOKUP(AB248,'Tabela de Apoio'!$D:$E,2,FALSE),1)=1,"",AB264)</f>
        <v/>
      </c>
      <c r="AC263" s="110" t="str">
        <f>IF(IFERROR(VLOOKUP(AC248,'Tabela de Apoio'!$D:$E,2,FALSE),1)=1,"",AC264)</f>
        <v/>
      </c>
      <c r="AD263" s="110" t="str">
        <f>IF(IFERROR(VLOOKUP(AD248,'Tabela de Apoio'!$D:$E,2,FALSE),1)=1,"",AD264)</f>
        <v/>
      </c>
      <c r="AE263" s="110" t="str">
        <f>IF(IFERROR(VLOOKUP(AE248,'Tabela de Apoio'!$D:$E,2,FALSE),1)=1,"",AE264)</f>
        <v/>
      </c>
      <c r="AF263" s="110" t="str">
        <f>IF(IFERROR(VLOOKUP(AF248,'Tabela de Apoio'!$D:$E,2,FALSE),1)=1,"",AF264)</f>
        <v/>
      </c>
      <c r="AG263" s="110" t="str">
        <f>IF(IFERROR(VLOOKUP(AG248,'Tabela de Apoio'!$D:$E,2,FALSE),1)=1,"",AG264)</f>
        <v/>
      </c>
      <c r="AH263" s="110" t="str">
        <f>IF(IFERROR(VLOOKUP(AH248,'Tabela de Apoio'!$D:$E,2,FALSE),1)=1,"",AH264)</f>
        <v/>
      </c>
      <c r="AI263" s="110" t="str">
        <f>IF(IFERROR(VLOOKUP(AI248,'Tabela de Apoio'!$D:$E,2,FALSE),1)=1,"",AI264)</f>
        <v/>
      </c>
    </row>
    <row r="264" spans="1:167" hidden="1" x14ac:dyDescent="0.25">
      <c r="B264" s="131" t="e">
        <f t="shared" si="643"/>
        <v>#VALUE!</v>
      </c>
      <c r="C264" s="131" t="e">
        <f t="shared" si="644"/>
        <v>#VALUE!</v>
      </c>
      <c r="D264" s="130">
        <f t="shared" si="644"/>
        <v>1</v>
      </c>
      <c r="E264" s="168"/>
      <c r="F264" s="96"/>
      <c r="G264" s="170"/>
      <c r="H264" s="137">
        <f t="shared" ref="H264" si="751">COUNT($P264:$XX264)</f>
        <v>0</v>
      </c>
      <c r="I264" s="135" t="e">
        <f t="shared" ref="I264" si="752">_xlfn.STDEV.P($P263:$XX264)/AVERAGE($P263:$XX264)</f>
        <v>#DIV/0!</v>
      </c>
      <c r="J264" s="7">
        <f t="shared" ref="J264" si="753">IF(AND(H264&gt;2,
OR(L246="MÉDIA SANEADA",L246="MEDIANA SANEADA",
AND(L246="PREÇO REFERÊNCIA",NOT(AND(P248="Orçamento",COUNTA(P246:XX246)=COUNTIF(P248:XX248,"Orçamento")))))),
ROW(),0)</f>
        <v>0</v>
      </c>
      <c r="N264" s="74"/>
      <c r="O264" s="27" t="str">
        <f t="shared" ref="O264" si="754">"6 RODADA"</f>
        <v>6 RODADA</v>
      </c>
      <c r="P264" s="110" t="str">
        <f t="shared" ref="P264:AI264" si="755">IFERROR(IF(P262="","",IF((_xlfn.STDEV.P($P261:$XX262)/AVERAGE($P261:$XX262))&lt;=25%,P262,IF(OR(P262&gt;(AVERAGE($P261:$XX262)+_xlfn.STDEV.P($P261:$XX262)),P262&lt;(AVERAGE($P261:$XX262)-_xlfn.STDEV.P($P261:$XX262))),"DESCARTADO",P262))),)</f>
        <v/>
      </c>
      <c r="Q264" s="110" t="str">
        <f t="shared" si="755"/>
        <v/>
      </c>
      <c r="R264" s="110" t="str">
        <f t="shared" si="755"/>
        <v/>
      </c>
      <c r="S264" s="110" t="str">
        <f t="shared" si="755"/>
        <v/>
      </c>
      <c r="T264" s="110" t="str">
        <f t="shared" si="755"/>
        <v/>
      </c>
      <c r="U264" s="110" t="str">
        <f t="shared" si="755"/>
        <v/>
      </c>
      <c r="V264" s="110" t="str">
        <f t="shared" si="755"/>
        <v/>
      </c>
      <c r="W264" s="110" t="str">
        <f t="shared" si="755"/>
        <v/>
      </c>
      <c r="X264" s="110" t="str">
        <f t="shared" si="755"/>
        <v/>
      </c>
      <c r="Y264" s="110" t="str">
        <f t="shared" si="755"/>
        <v/>
      </c>
      <c r="Z264" s="110" t="str">
        <f t="shared" si="755"/>
        <v/>
      </c>
      <c r="AA264" s="110" t="str">
        <f t="shared" si="755"/>
        <v/>
      </c>
      <c r="AB264" s="110" t="str">
        <f t="shared" si="755"/>
        <v/>
      </c>
      <c r="AC264" s="110" t="str">
        <f t="shared" si="755"/>
        <v/>
      </c>
      <c r="AD264" s="110" t="str">
        <f t="shared" si="755"/>
        <v/>
      </c>
      <c r="AE264" s="110" t="str">
        <f t="shared" si="755"/>
        <v/>
      </c>
      <c r="AF264" s="110" t="str">
        <f t="shared" si="755"/>
        <v/>
      </c>
      <c r="AG264" s="110" t="str">
        <f t="shared" si="755"/>
        <v/>
      </c>
      <c r="AH264" s="110" t="str">
        <f t="shared" si="755"/>
        <v/>
      </c>
      <c r="AI264" s="110" t="str">
        <f t="shared" si="755"/>
        <v/>
      </c>
    </row>
    <row r="265" spans="1:167" x14ac:dyDescent="0.25">
      <c r="B265" s="131" t="e">
        <f t="shared" si="643"/>
        <v>#VALUE!</v>
      </c>
      <c r="C265" s="131" t="e">
        <f t="shared" si="644"/>
        <v>#VALUE!</v>
      </c>
      <c r="D265" s="130">
        <f t="shared" si="644"/>
        <v>1</v>
      </c>
      <c r="E265" s="168"/>
      <c r="F265" s="139"/>
      <c r="G265" s="170"/>
      <c r="H265" s="173"/>
      <c r="I265" s="173"/>
      <c r="J265" s="174"/>
      <c r="K265" s="70"/>
      <c r="L265" s="1" t="s">
        <v>56</v>
      </c>
      <c r="M265" s="147" t="str">
        <f t="shared" ref="M265" si="756">IFERROR(ROUND(M246*M248,2),"")</f>
        <v/>
      </c>
      <c r="O265" s="27" t="s">
        <v>426</v>
      </c>
      <c r="P265" s="110" t="str">
        <f t="shared" ref="P265:AI286" si="757">INDEX(P252:P264,MATCH(MAX($J252:$J264),$J252:$J264,0))</f>
        <v/>
      </c>
      <c r="Q265" s="110" t="str">
        <f t="shared" si="757"/>
        <v/>
      </c>
      <c r="R265" s="110" t="str">
        <f t="shared" si="757"/>
        <v/>
      </c>
      <c r="S265" s="110" t="str">
        <f t="shared" si="757"/>
        <v/>
      </c>
      <c r="T265" s="110" t="str">
        <f t="shared" si="757"/>
        <v/>
      </c>
      <c r="U265" s="110" t="str">
        <f t="shared" si="757"/>
        <v/>
      </c>
      <c r="V265" s="110" t="str">
        <f t="shared" si="757"/>
        <v/>
      </c>
      <c r="W265" s="110" t="str">
        <f t="shared" si="757"/>
        <v/>
      </c>
      <c r="X265" s="110" t="str">
        <f t="shared" si="757"/>
        <v/>
      </c>
      <c r="Y265" s="110" t="str">
        <f t="shared" si="757"/>
        <v/>
      </c>
      <c r="Z265" s="110" t="str">
        <f t="shared" si="757"/>
        <v/>
      </c>
      <c r="AA265" s="110" t="str">
        <f t="shared" si="757"/>
        <v/>
      </c>
      <c r="AB265" s="110" t="str">
        <f t="shared" si="757"/>
        <v/>
      </c>
      <c r="AC265" s="110" t="str">
        <f t="shared" si="757"/>
        <v/>
      </c>
      <c r="AD265" s="110" t="str">
        <f t="shared" si="757"/>
        <v/>
      </c>
      <c r="AE265" s="110" t="str">
        <f t="shared" si="757"/>
        <v/>
      </c>
      <c r="AF265" s="110" t="str">
        <f t="shared" si="757"/>
        <v/>
      </c>
      <c r="AG265" s="110" t="str">
        <f t="shared" si="757"/>
        <v/>
      </c>
      <c r="AH265" s="110" t="str">
        <f t="shared" si="757"/>
        <v/>
      </c>
      <c r="AI265" s="110" t="str">
        <f t="shared" si="757"/>
        <v/>
      </c>
    </row>
    <row r="267" spans="1:167" s="120" customFormat="1" ht="15" customHeight="1" x14ac:dyDescent="0.25">
      <c r="A267" s="123"/>
      <c r="B267" s="130" t="e">
        <f t="shared" ref="B267" si="758">LARGE(IFERROR(IF(B265+1&gt;$H$8,"",B265+1),""),1)</f>
        <v>#VALUE!</v>
      </c>
      <c r="C267" s="130" t="e">
        <f>IF(_xlfn.ISFORMULA(E271),MAX(INDEX('BASE FORMAÇÃO'!A:A,B267+1),1),E271)</f>
        <v>#VALUE!</v>
      </c>
      <c r="D267" s="130">
        <f t="shared" ref="D267" si="759">IFERROR(IF(C267=C257,D257+1,1),1)</f>
        <v>1</v>
      </c>
      <c r="E267" s="41" t="s">
        <v>9</v>
      </c>
      <c r="F267" s="76"/>
      <c r="G267" s="41" t="s">
        <v>15</v>
      </c>
      <c r="H267" s="138" t="e">
        <f>INDEX('BASE FORMAÇÃO'!B:B,B267+1)</f>
        <v>#VALUE!</v>
      </c>
      <c r="I267" s="146" t="s">
        <v>16</v>
      </c>
      <c r="J267" s="6" t="e">
        <f>INDEX('BASE FORMAÇÃO'!K:K,B267+1)</f>
        <v>#VALUE!</v>
      </c>
      <c r="K267" s="68"/>
      <c r="L267" s="175" t="s">
        <v>54</v>
      </c>
      <c r="M267" s="177" t="str">
        <f t="shared" ref="M267" si="760">IF(OR(ISBLANK($O$8),ISBLANK($O$7),ISBLANK($H$8),ISBLANK($O$6),ISBLANK($O$5),ISBLANK($H$5)),"",IFERROR(IF(VLOOKUP(L267,L273:M282,2,FALSE)&lt;1,ROUND(VLOOKUP(L267,L273:M282,2,FALSE),4),ROUND(VLOOKUP(L267,L273:M282,2,FALSE),2)),""))</f>
        <v/>
      </c>
      <c r="N267" s="72"/>
      <c r="O267" s="27" t="s">
        <v>17</v>
      </c>
      <c r="P267" s="116"/>
      <c r="Q267" s="116"/>
      <c r="R267" s="116"/>
      <c r="S267" s="116"/>
      <c r="T267" s="116"/>
      <c r="U267" s="108"/>
      <c r="V267" s="108"/>
      <c r="W267" s="108"/>
      <c r="X267" s="108"/>
      <c r="Y267" s="108"/>
      <c r="Z267" s="108"/>
      <c r="AA267" s="108"/>
      <c r="AB267" s="108"/>
      <c r="AC267" s="108"/>
      <c r="AD267" s="108"/>
      <c r="AE267" s="108"/>
      <c r="AF267" s="108"/>
      <c r="AG267" s="108"/>
      <c r="AH267" s="108"/>
      <c r="AI267" s="108"/>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c r="BT267" s="119"/>
      <c r="BU267" s="119"/>
      <c r="BV267" s="119"/>
      <c r="BW267" s="119"/>
      <c r="BX267" s="119"/>
      <c r="BY267" s="119"/>
      <c r="BZ267" s="119"/>
      <c r="CA267" s="119"/>
      <c r="CB267" s="119"/>
      <c r="CC267" s="119"/>
      <c r="CD267" s="119"/>
      <c r="CE267" s="119"/>
      <c r="CF267" s="119"/>
      <c r="CG267" s="119"/>
      <c r="CH267" s="119"/>
      <c r="CI267" s="119"/>
      <c r="CJ267" s="119"/>
      <c r="CK267" s="119"/>
      <c r="CL267" s="119"/>
      <c r="CM267" s="119"/>
      <c r="CN267" s="119"/>
      <c r="CO267" s="119"/>
      <c r="CP267" s="119"/>
      <c r="CQ267" s="119"/>
      <c r="CR267" s="119"/>
      <c r="CS267" s="119"/>
      <c r="CT267" s="119"/>
      <c r="CU267" s="119"/>
      <c r="CV267" s="119"/>
      <c r="CW267" s="119"/>
      <c r="CX267" s="119"/>
      <c r="CY267" s="119"/>
      <c r="CZ267" s="119"/>
      <c r="DA267" s="119"/>
      <c r="DB267" s="119"/>
      <c r="DC267" s="119"/>
      <c r="DD267" s="119"/>
      <c r="DE267" s="119"/>
      <c r="DF267" s="119"/>
      <c r="DG267" s="119"/>
      <c r="DH267" s="119"/>
      <c r="DI267" s="119"/>
      <c r="DJ267" s="119"/>
      <c r="DK267" s="119"/>
      <c r="DL267" s="119"/>
      <c r="DM267" s="119"/>
      <c r="DN267" s="119"/>
      <c r="DO267" s="119"/>
      <c r="DP267" s="119"/>
      <c r="DQ267" s="119"/>
      <c r="DR267" s="119"/>
      <c r="DS267" s="119"/>
      <c r="DT267" s="119"/>
      <c r="DU267" s="119"/>
      <c r="DV267" s="119"/>
      <c r="DW267" s="119"/>
      <c r="DX267" s="119"/>
      <c r="DY267" s="119"/>
      <c r="DZ267" s="119"/>
      <c r="EA267" s="119"/>
      <c r="EB267" s="119"/>
      <c r="EC267" s="119"/>
      <c r="ED267" s="119"/>
      <c r="EE267" s="119"/>
      <c r="EF267" s="119"/>
      <c r="EG267" s="119"/>
      <c r="EH267" s="119"/>
      <c r="EI267" s="119"/>
      <c r="EJ267" s="119"/>
      <c r="EK267" s="119"/>
      <c r="EL267" s="119"/>
      <c r="EM267" s="119"/>
      <c r="EN267" s="119"/>
      <c r="EO267" s="119"/>
      <c r="EP267" s="119"/>
      <c r="EQ267" s="119"/>
      <c r="ER267" s="119"/>
      <c r="ES267" s="119"/>
      <c r="ET267" s="119"/>
      <c r="EU267" s="119"/>
      <c r="EV267" s="119"/>
      <c r="EW267" s="119"/>
      <c r="EX267" s="119"/>
      <c r="EY267" s="119"/>
      <c r="EZ267" s="119"/>
      <c r="FA267" s="119"/>
      <c r="FB267" s="119"/>
      <c r="FC267" s="119"/>
      <c r="FD267" s="119"/>
      <c r="FE267" s="119"/>
      <c r="FF267" s="119"/>
      <c r="FG267" s="119"/>
      <c r="FH267" s="119"/>
      <c r="FI267" s="119"/>
      <c r="FJ267" s="119"/>
      <c r="FK267" s="119"/>
    </row>
    <row r="268" spans="1:167" s="120" customFormat="1" ht="15" customHeight="1" x14ac:dyDescent="0.25">
      <c r="A268" s="69"/>
      <c r="B268" s="131" t="e">
        <f t="shared" ref="B268:D268" si="761">B267</f>
        <v>#VALUE!</v>
      </c>
      <c r="C268" s="131" t="e">
        <f t="shared" si="761"/>
        <v>#VALUE!</v>
      </c>
      <c r="D268" s="130">
        <f t="shared" si="761"/>
        <v>1</v>
      </c>
      <c r="E268" s="179">
        <f t="shared" ref="E268" si="762">D267</f>
        <v>1</v>
      </c>
      <c r="F268" s="95"/>
      <c r="G268" s="181" t="s">
        <v>1</v>
      </c>
      <c r="H268" s="184" t="e">
        <f>INDEX('BASE FORMAÇÃO'!C:C,B267+1)</f>
        <v>#VALUE!</v>
      </c>
      <c r="I268" s="184"/>
      <c r="J268" s="185"/>
      <c r="K268" s="69"/>
      <c r="L268" s="176"/>
      <c r="M268" s="178"/>
      <c r="N268" s="73"/>
      <c r="O268" s="27" t="s">
        <v>13</v>
      </c>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6"/>
      <c r="AK268" s="126"/>
      <c r="AL268" s="126"/>
      <c r="AM268" s="126"/>
      <c r="AN268" s="126"/>
      <c r="AO268" s="126"/>
      <c r="AP268" s="126"/>
      <c r="AQ268" s="126"/>
      <c r="AR268" s="126"/>
      <c r="AS268" s="126"/>
      <c r="AT268" s="126"/>
      <c r="AU268" s="126"/>
      <c r="AV268" s="126"/>
      <c r="AW268" s="126"/>
      <c r="AX268" s="126"/>
      <c r="AY268" s="126"/>
      <c r="AZ268" s="126"/>
      <c r="BA268" s="126"/>
      <c r="BB268" s="119"/>
      <c r="BC268" s="119"/>
      <c r="BD268" s="119"/>
      <c r="BE268" s="119"/>
      <c r="BF268" s="119"/>
      <c r="BG268" s="119"/>
      <c r="BH268" s="119"/>
      <c r="BI268" s="119"/>
      <c r="BJ268" s="119"/>
      <c r="BK268" s="119"/>
      <c r="BL268" s="119"/>
      <c r="BM268" s="119"/>
      <c r="BN268" s="119"/>
      <c r="BO268" s="119"/>
      <c r="BP268" s="119"/>
      <c r="BQ268" s="119"/>
      <c r="BR268" s="119"/>
      <c r="BS268" s="119"/>
      <c r="BT268" s="119"/>
      <c r="BU268" s="119"/>
      <c r="BV268" s="119"/>
      <c r="BW268" s="119"/>
      <c r="BX268" s="119"/>
      <c r="BY268" s="119"/>
      <c r="BZ268" s="119"/>
      <c r="CA268" s="119"/>
      <c r="CB268" s="119"/>
      <c r="CC268" s="119"/>
      <c r="CD268" s="119"/>
      <c r="CE268" s="119"/>
      <c r="CF268" s="119"/>
      <c r="CG268" s="119"/>
      <c r="CH268" s="119"/>
      <c r="CI268" s="119"/>
      <c r="CJ268" s="119"/>
      <c r="CK268" s="119"/>
      <c r="CL268" s="119"/>
      <c r="CM268" s="119"/>
      <c r="CN268" s="119"/>
      <c r="CO268" s="119"/>
      <c r="CP268" s="119"/>
      <c r="CQ268" s="119"/>
      <c r="CR268" s="119"/>
      <c r="CS268" s="119"/>
      <c r="CT268" s="119"/>
      <c r="CU268" s="119"/>
      <c r="CV268" s="119"/>
      <c r="CW268" s="119"/>
      <c r="CX268" s="119"/>
      <c r="CY268" s="119"/>
      <c r="CZ268" s="119"/>
      <c r="DA268" s="119"/>
      <c r="DB268" s="119"/>
      <c r="DC268" s="119"/>
      <c r="DD268" s="119"/>
      <c r="DE268" s="119"/>
      <c r="DF268" s="119"/>
      <c r="DG268" s="119"/>
      <c r="DH268" s="119"/>
      <c r="DI268" s="119"/>
      <c r="DJ268" s="119"/>
      <c r="DK268" s="119"/>
      <c r="DL268" s="119"/>
      <c r="DM268" s="119"/>
      <c r="DN268" s="119"/>
      <c r="DO268" s="119"/>
      <c r="DP268" s="119"/>
      <c r="DQ268" s="119"/>
      <c r="DR268" s="119"/>
      <c r="DS268" s="119"/>
      <c r="DT268" s="119"/>
      <c r="DU268" s="119"/>
      <c r="DV268" s="119"/>
      <c r="DW268" s="119"/>
      <c r="DX268" s="119"/>
      <c r="DY268" s="119"/>
      <c r="DZ268" s="119"/>
      <c r="EA268" s="119"/>
      <c r="EB268" s="119"/>
      <c r="EC268" s="119"/>
      <c r="ED268" s="119"/>
      <c r="EE268" s="119"/>
      <c r="EF268" s="119"/>
      <c r="EG268" s="119"/>
      <c r="EH268" s="119"/>
      <c r="EI268" s="119"/>
      <c r="EJ268" s="119"/>
      <c r="EK268" s="119"/>
      <c r="EL268" s="119"/>
      <c r="EM268" s="119"/>
      <c r="EN268" s="119"/>
      <c r="EO268" s="119"/>
      <c r="EP268" s="119"/>
      <c r="EQ268" s="119"/>
      <c r="ER268" s="119"/>
      <c r="ES268" s="119"/>
      <c r="ET268" s="119"/>
      <c r="EU268" s="119"/>
      <c r="EV268" s="119"/>
      <c r="EW268" s="119"/>
      <c r="EX268" s="119"/>
      <c r="EY268" s="119"/>
      <c r="EZ268" s="119"/>
      <c r="FA268" s="119"/>
      <c r="FB268" s="119"/>
      <c r="FC268" s="119"/>
      <c r="FD268" s="119"/>
      <c r="FE268" s="119"/>
      <c r="FF268" s="119"/>
      <c r="FG268" s="119"/>
      <c r="FH268" s="119"/>
      <c r="FI268" s="119"/>
      <c r="FJ268" s="119"/>
      <c r="FK268" s="119"/>
    </row>
    <row r="269" spans="1:167" s="119" customFormat="1" x14ac:dyDescent="0.25">
      <c r="A269" s="77"/>
      <c r="B269" s="131" t="e">
        <f t="shared" ref="B269:D269" si="763">B268</f>
        <v>#VALUE!</v>
      </c>
      <c r="C269" s="131" t="e">
        <f t="shared" si="763"/>
        <v>#VALUE!</v>
      </c>
      <c r="D269" s="130">
        <f t="shared" si="763"/>
        <v>1</v>
      </c>
      <c r="E269" s="180"/>
      <c r="F269" s="96"/>
      <c r="G269" s="182"/>
      <c r="H269" s="186"/>
      <c r="I269" s="186"/>
      <c r="J269" s="187"/>
      <c r="K269" s="67"/>
      <c r="L269" s="133" t="s">
        <v>57</v>
      </c>
      <c r="M269" s="134" t="e">
        <f>INDEX('BASE FORMAÇÃO'!H:H,B271+1)</f>
        <v>#VALUE!</v>
      </c>
      <c r="N269" s="74"/>
      <c r="O269" s="27" t="s">
        <v>445</v>
      </c>
      <c r="P269" s="117"/>
      <c r="Q269" s="117"/>
      <c r="R269" s="117"/>
      <c r="S269" s="117"/>
      <c r="T269" s="117"/>
      <c r="U269" s="117"/>
      <c r="V269" s="117"/>
      <c r="W269" s="117"/>
      <c r="X269" s="117"/>
      <c r="Y269" s="117"/>
      <c r="Z269" s="117"/>
      <c r="AA269" s="121"/>
      <c r="AB269" s="121"/>
      <c r="AC269" s="121"/>
      <c r="AD269" s="121"/>
      <c r="AE269" s="121"/>
      <c r="AF269" s="121"/>
      <c r="AG269" s="121"/>
      <c r="AH269" s="121"/>
      <c r="AI269" s="121"/>
    </row>
    <row r="270" spans="1:167" s="119" customFormat="1" x14ac:dyDescent="0.25">
      <c r="A270" s="77"/>
      <c r="B270" s="131" t="e">
        <f t="shared" ref="B270:C270" si="764">B269</f>
        <v>#VALUE!</v>
      </c>
      <c r="C270" s="131" t="e">
        <f t="shared" si="764"/>
        <v>#VALUE!</v>
      </c>
      <c r="D270" s="130">
        <f t="shared" si="644"/>
        <v>1</v>
      </c>
      <c r="E270" s="41" t="s">
        <v>344</v>
      </c>
      <c r="F270" s="96"/>
      <c r="G270" s="183"/>
      <c r="H270" s="188"/>
      <c r="I270" s="188"/>
      <c r="J270" s="189"/>
      <c r="K270" s="67"/>
      <c r="L270" s="1" t="s">
        <v>2</v>
      </c>
      <c r="M270" s="6" t="e">
        <f>INDEX('BASE FORMAÇÃO'!D:D,B271+1)</f>
        <v>#VALUE!</v>
      </c>
      <c r="N270" s="74"/>
      <c r="O270" s="27" t="s">
        <v>446</v>
      </c>
      <c r="P270" s="118"/>
      <c r="Q270" s="118"/>
      <c r="R270" s="118"/>
      <c r="S270" s="118"/>
      <c r="T270" s="118"/>
      <c r="U270" s="121"/>
      <c r="V270" s="121"/>
      <c r="W270" s="121"/>
      <c r="X270" s="121"/>
      <c r="Y270" s="121"/>
      <c r="Z270" s="121"/>
      <c r="AA270" s="121"/>
      <c r="AB270" s="121"/>
      <c r="AC270" s="121"/>
      <c r="AD270" s="121"/>
      <c r="AE270" s="121"/>
      <c r="AF270" s="121"/>
      <c r="AG270" s="121"/>
      <c r="AH270" s="121"/>
      <c r="AI270" s="121"/>
    </row>
    <row r="271" spans="1:167" x14ac:dyDescent="0.25">
      <c r="B271" s="131" t="e">
        <f t="shared" ref="B271:C271" si="765">B269</f>
        <v>#VALUE!</v>
      </c>
      <c r="C271" s="131" t="e">
        <f t="shared" si="765"/>
        <v>#VALUE!</v>
      </c>
      <c r="D271" s="130">
        <f t="shared" si="644"/>
        <v>1</v>
      </c>
      <c r="E271" s="167" t="e">
        <f t="shared" ref="E271" si="766">C267</f>
        <v>#VALUE!</v>
      </c>
      <c r="F271" s="96"/>
      <c r="G271" s="169" t="s">
        <v>334</v>
      </c>
      <c r="H271" s="171"/>
      <c r="I271" s="172"/>
      <c r="J271" s="172"/>
      <c r="K271" s="70"/>
      <c r="L271" s="28" t="s">
        <v>333</v>
      </c>
      <c r="M271" s="136" t="str">
        <f t="shared" ref="M271" si="767">IFERROR(INDEX(I273:I285,MATCH(MAX(J273:J285),J273:J285,0)),"")</f>
        <v/>
      </c>
      <c r="N271" s="74"/>
      <c r="O271" s="27" t="s">
        <v>18</v>
      </c>
      <c r="P271" s="109" t="str">
        <f>IF(P267="","",
IF(OR(P269="Orçamento",P268="",MAX('Tabela de Apoio'!$A:$A)&lt;=P268),
P267,
(INDEX('Tabela de Apoio'!$B:$B,MATCH('MAPA DE PREÇOS'!$O$8,'Tabela de Apoio'!$A:$A,1))/INDEX('Tabela de Apoio'!$B:$B,MATCH('MAPA DE PREÇOS'!P268,'Tabela de Apoio'!$A:$A,1)-1))*P267))</f>
        <v/>
      </c>
      <c r="Q271" s="109" t="str">
        <f>IF(Q267="","",
IF(OR(Q269="Orçamento",Q268="",MAX('Tabela de Apoio'!$A:$A)&lt;=Q268),
Q267,
(INDEX('Tabela de Apoio'!$B:$B,MATCH('MAPA DE PREÇOS'!$O$8,'Tabela de Apoio'!$A:$A,1))/INDEX('Tabela de Apoio'!$B:$B,MATCH('MAPA DE PREÇOS'!Q268,'Tabela de Apoio'!$A:$A,1)-1))*Q267))</f>
        <v/>
      </c>
      <c r="R271" s="109" t="str">
        <f>IF(R267="","",
IF(OR(R269="Orçamento",R268="",MAX('Tabela de Apoio'!$A:$A)&lt;=R268),
R267,
(INDEX('Tabela de Apoio'!$B:$B,MATCH('MAPA DE PREÇOS'!$O$8,'Tabela de Apoio'!$A:$A,1))/INDEX('Tabela de Apoio'!$B:$B,MATCH('MAPA DE PREÇOS'!R268,'Tabela de Apoio'!$A:$A,1)-1))*R267))</f>
        <v/>
      </c>
      <c r="S271" s="109" t="str">
        <f>IF(S267="","",
IF(OR(S269="Orçamento",S268="",MAX('Tabela de Apoio'!$A:$A)&lt;=S268),
S267,
(INDEX('Tabela de Apoio'!$B:$B,MATCH('MAPA DE PREÇOS'!$O$8,'Tabela de Apoio'!$A:$A,1))/INDEX('Tabela de Apoio'!$B:$B,MATCH('MAPA DE PREÇOS'!S268,'Tabela de Apoio'!$A:$A,1)-1))*S267))</f>
        <v/>
      </c>
      <c r="T271" s="109" t="str">
        <f>IF(T267="","",
IF(OR(T269="Orçamento",T268="",MAX('Tabela de Apoio'!$A:$A)&lt;=T268),
T267,
(INDEX('Tabela de Apoio'!$B:$B,MATCH('MAPA DE PREÇOS'!$O$8,'Tabela de Apoio'!$A:$A,1))/INDEX('Tabela de Apoio'!$B:$B,MATCH('MAPA DE PREÇOS'!T268,'Tabela de Apoio'!$A:$A,1)-1))*T267))</f>
        <v/>
      </c>
      <c r="U271" s="109" t="str">
        <f>IF(U267="","",
IF(OR(U269="Orçamento",U268="",MAX('Tabela de Apoio'!$A:$A)&lt;=U268),
U267,
(INDEX('Tabela de Apoio'!$B:$B,MATCH('MAPA DE PREÇOS'!$O$8,'Tabela de Apoio'!$A:$A,1))/INDEX('Tabela de Apoio'!$B:$B,MATCH('MAPA DE PREÇOS'!U268,'Tabela de Apoio'!$A:$A,1)-1))*U267))</f>
        <v/>
      </c>
      <c r="V271" s="109" t="str">
        <f>IF(V267="","",
IF(OR(V269="Orçamento",V268="",MAX('Tabela de Apoio'!$A:$A)&lt;=V268),
V267,
(INDEX('Tabela de Apoio'!$B:$B,MATCH('MAPA DE PREÇOS'!$O$8,'Tabela de Apoio'!$A:$A,1))/INDEX('Tabela de Apoio'!$B:$B,MATCH('MAPA DE PREÇOS'!V268,'Tabela de Apoio'!$A:$A,1)-1))*V267))</f>
        <v/>
      </c>
      <c r="W271" s="109" t="str">
        <f>IF(W267="","",
IF(OR(W269="Orçamento",W268="",MAX('Tabela de Apoio'!$A:$A)&lt;=W268),
W267,
(INDEX('Tabela de Apoio'!$B:$B,MATCH('MAPA DE PREÇOS'!$O$8,'Tabela de Apoio'!$A:$A,1))/INDEX('Tabela de Apoio'!$B:$B,MATCH('MAPA DE PREÇOS'!W268,'Tabela de Apoio'!$A:$A,1)-1))*W267))</f>
        <v/>
      </c>
      <c r="X271" s="109" t="str">
        <f>IF(X267="","",
IF(OR(X269="Orçamento",X268="",MAX('Tabela de Apoio'!$A:$A)&lt;=X268),
X267,
(INDEX('Tabela de Apoio'!$B:$B,MATCH('MAPA DE PREÇOS'!$O$8,'Tabela de Apoio'!$A:$A,1))/INDEX('Tabela de Apoio'!$B:$B,MATCH('MAPA DE PREÇOS'!X268,'Tabela de Apoio'!$A:$A,1)-1))*X267))</f>
        <v/>
      </c>
      <c r="Y271" s="109" t="str">
        <f>IF(Y267="","",
IF(OR(Y269="Orçamento",Y268="",MAX('Tabela de Apoio'!$A:$A)&lt;=Y268),
Y267,
(INDEX('Tabela de Apoio'!$B:$B,MATCH('MAPA DE PREÇOS'!$O$8,'Tabela de Apoio'!$A:$A,1))/INDEX('Tabela de Apoio'!$B:$B,MATCH('MAPA DE PREÇOS'!Y268,'Tabela de Apoio'!$A:$A,1)-1))*Y267))</f>
        <v/>
      </c>
      <c r="Z271" s="109" t="str">
        <f>IF(Z267="","",
IF(OR(Z269="Orçamento",Z268="",MAX('Tabela de Apoio'!$A:$A)&lt;=Z268),
Z267,
(INDEX('Tabela de Apoio'!$B:$B,MATCH('MAPA DE PREÇOS'!$O$8,'Tabela de Apoio'!$A:$A,1))/INDEX('Tabela de Apoio'!$B:$B,MATCH('MAPA DE PREÇOS'!Z268,'Tabela de Apoio'!$A:$A,1)-1))*Z267))</f>
        <v/>
      </c>
      <c r="AA271" s="109" t="str">
        <f>IF(AA267="","",
IF(OR(AA269="Orçamento",AA268="",MAX('Tabela de Apoio'!$A:$A)&lt;=AA268),
AA267,
(INDEX('Tabela de Apoio'!$B:$B,MATCH('MAPA DE PREÇOS'!$O$8,'Tabela de Apoio'!$A:$A,1))/INDEX('Tabela de Apoio'!$B:$B,MATCH('MAPA DE PREÇOS'!AA268,'Tabela de Apoio'!$A:$A,1)-1))*AA267))</f>
        <v/>
      </c>
      <c r="AB271" s="109" t="str">
        <f>IF(AB267="","",
IF(OR(AB269="Orçamento",AB268="",MAX('Tabela de Apoio'!$A:$A)&lt;=AB268),
AB267,
(INDEX('Tabela de Apoio'!$B:$B,MATCH('MAPA DE PREÇOS'!$O$8,'Tabela de Apoio'!$A:$A,1))/INDEX('Tabela de Apoio'!$B:$B,MATCH('MAPA DE PREÇOS'!AB268,'Tabela de Apoio'!$A:$A,1)-1))*AB267))</f>
        <v/>
      </c>
      <c r="AC271" s="109" t="str">
        <f>IF(AC267="","",
IF(OR(AC269="Orçamento",AC268="",MAX('Tabela de Apoio'!$A:$A)&lt;=AC268),
AC267,
(INDEX('Tabela de Apoio'!$B:$B,MATCH('MAPA DE PREÇOS'!$O$8,'Tabela de Apoio'!$A:$A,1))/INDEX('Tabela de Apoio'!$B:$B,MATCH('MAPA DE PREÇOS'!AC268,'Tabela de Apoio'!$A:$A,1)-1))*AC267))</f>
        <v/>
      </c>
      <c r="AD271" s="109" t="str">
        <f>IF(AD267="","",
IF(OR(AD269="Orçamento",AD268="",MAX('Tabela de Apoio'!$A:$A)&lt;=AD268),
AD267,
(INDEX('Tabela de Apoio'!$B:$B,MATCH('MAPA DE PREÇOS'!$O$8,'Tabela de Apoio'!$A:$A,1))/INDEX('Tabela de Apoio'!$B:$B,MATCH('MAPA DE PREÇOS'!AD268,'Tabela de Apoio'!$A:$A,1)-1))*AD267))</f>
        <v/>
      </c>
      <c r="AE271" s="109" t="str">
        <f>IF(AE267="","",
IF(OR(AE269="Orçamento",AE268="",MAX('Tabela de Apoio'!$A:$A)&lt;=AE268),
AE267,
(INDEX('Tabela de Apoio'!$B:$B,MATCH('MAPA DE PREÇOS'!$O$8,'Tabela de Apoio'!$A:$A,1))/INDEX('Tabela de Apoio'!$B:$B,MATCH('MAPA DE PREÇOS'!AE268,'Tabela de Apoio'!$A:$A,1)-1))*AE267))</f>
        <v/>
      </c>
      <c r="AF271" s="109" t="str">
        <f>IF(AF267="","",
IF(OR(AF269="Orçamento",AF268="",MAX('Tabela de Apoio'!$A:$A)&lt;=AF268),
AF267,
(INDEX('Tabela de Apoio'!$B:$B,MATCH('MAPA DE PREÇOS'!$O$8,'Tabela de Apoio'!$A:$A,1))/INDEX('Tabela de Apoio'!$B:$B,MATCH('MAPA DE PREÇOS'!AF268,'Tabela de Apoio'!$A:$A,1)-1))*AF267))</f>
        <v/>
      </c>
      <c r="AG271" s="109" t="str">
        <f>IF(AG267="","",
IF(OR(AG269="Orçamento",AG268="",MAX('Tabela de Apoio'!$A:$A)&lt;=AG268),
AG267,
(INDEX('Tabela de Apoio'!$B:$B,MATCH('MAPA DE PREÇOS'!$O$8,'Tabela de Apoio'!$A:$A,1))/INDEX('Tabela de Apoio'!$B:$B,MATCH('MAPA DE PREÇOS'!AG268,'Tabela de Apoio'!$A:$A,1)-1))*AG267))</f>
        <v/>
      </c>
      <c r="AH271" s="109" t="str">
        <f>IF(AH267="","",
IF(OR(AH269="Orçamento",AH268="",MAX('Tabela de Apoio'!$A:$A)&lt;=AH268),
AH267,
(INDEX('Tabela de Apoio'!$B:$B,MATCH('MAPA DE PREÇOS'!$O$8,'Tabela de Apoio'!$A:$A,1))/INDEX('Tabela de Apoio'!$B:$B,MATCH('MAPA DE PREÇOS'!AH268,'Tabela de Apoio'!$A:$A,1)-1))*AH267))</f>
        <v/>
      </c>
      <c r="AI271" s="109" t="str">
        <f>IF(AI267="","",
IF(OR(AI269="Orçamento",AI268="",MAX('Tabela de Apoio'!$A:$A)&lt;=AI268),
AI267,
(INDEX('Tabela de Apoio'!$B:$B,MATCH('MAPA DE PREÇOS'!$O$8,'Tabela de Apoio'!$A:$A,1))/INDEX('Tabela de Apoio'!$B:$B,MATCH('MAPA DE PREÇOS'!AI268,'Tabela de Apoio'!$A:$A,1)-1))*AI267))</f>
        <v/>
      </c>
    </row>
    <row r="272" spans="1:167" hidden="1" x14ac:dyDescent="0.25">
      <c r="B272" s="131" t="e">
        <f t="shared" ref="B272" si="768">B271</f>
        <v>#VALUE!</v>
      </c>
      <c r="C272" s="131" t="e">
        <f t="shared" ref="C272" si="769">C271</f>
        <v>#VALUE!</v>
      </c>
      <c r="D272" s="130">
        <f t="shared" si="644"/>
        <v>1</v>
      </c>
      <c r="E272" s="168"/>
      <c r="F272" s="96"/>
      <c r="G272" s="170"/>
      <c r="H272"/>
      <c r="I272"/>
      <c r="J272"/>
      <c r="N272" s="74"/>
      <c r="O272" s="27" t="s">
        <v>439</v>
      </c>
      <c r="P272" s="110" t="str">
        <f>IF(IFERROR(VLOOKUP(P269,'Tabela de Apoio'!$D:$E,2,FALSE),1)=1,"",P273)</f>
        <v/>
      </c>
      <c r="Q272" s="110" t="str">
        <f>IF(IFERROR(VLOOKUP(Q269,'Tabela de Apoio'!$D:$E,2,FALSE),1)=1,"",Q273)</f>
        <v/>
      </c>
      <c r="R272" s="110" t="str">
        <f>IF(IFERROR(VLOOKUP(R269,'Tabela de Apoio'!$D:$E,2,FALSE),1)=1,"",R273)</f>
        <v/>
      </c>
      <c r="S272" s="110" t="str">
        <f>IF(IFERROR(VLOOKUP(S269,'Tabela de Apoio'!$D:$E,2,FALSE),1)=1,"",S273)</f>
        <v/>
      </c>
      <c r="T272" s="110" t="str">
        <f>IF(IFERROR(VLOOKUP(T269,'Tabela de Apoio'!$D:$E,2,FALSE),1)=1,"",T273)</f>
        <v/>
      </c>
      <c r="U272" s="110" t="str">
        <f>IF(IFERROR(VLOOKUP(U269,'Tabela de Apoio'!$D:$E,2,FALSE),1)=1,"",U273)</f>
        <v/>
      </c>
      <c r="V272" s="110" t="str">
        <f>IF(IFERROR(VLOOKUP(V269,'Tabela de Apoio'!$D:$E,2,FALSE),1)=1,"",V273)</f>
        <v/>
      </c>
      <c r="W272" s="110" t="str">
        <f>IF(IFERROR(VLOOKUP(W269,'Tabela de Apoio'!$D:$E,2,FALSE),1)=1,"",W273)</f>
        <v/>
      </c>
      <c r="X272" s="110" t="str">
        <f>IF(IFERROR(VLOOKUP(X269,'Tabela de Apoio'!$D:$E,2,FALSE),1)=1,"",X273)</f>
        <v/>
      </c>
      <c r="Y272" s="110" t="str">
        <f>IF(IFERROR(VLOOKUP(Y269,'Tabela de Apoio'!$D:$E,2,FALSE),1)=1,"",Y273)</f>
        <v/>
      </c>
      <c r="Z272" s="110" t="str">
        <f>IF(IFERROR(VLOOKUP(Z269,'Tabela de Apoio'!$D:$E,2,FALSE),1)=1,"",Z273)</f>
        <v/>
      </c>
      <c r="AA272" s="110" t="str">
        <f>IF(IFERROR(VLOOKUP(AA269,'Tabela de Apoio'!$D:$E,2,FALSE),1)=1,"",AA273)</f>
        <v/>
      </c>
      <c r="AB272" s="110" t="str">
        <f>IF(IFERROR(VLOOKUP(AB269,'Tabela de Apoio'!$D:$E,2,FALSE),1)=1,"",AB273)</f>
        <v/>
      </c>
      <c r="AC272" s="110" t="str">
        <f>IF(IFERROR(VLOOKUP(AC269,'Tabela de Apoio'!$D:$E,2,FALSE),1)=1,"",AC273)</f>
        <v/>
      </c>
      <c r="AD272" s="110" t="str">
        <f>IF(IFERROR(VLOOKUP(AD269,'Tabela de Apoio'!$D:$E,2,FALSE),1)=1,"",AD273)</f>
        <v/>
      </c>
      <c r="AE272" s="110" t="str">
        <f>IF(IFERROR(VLOOKUP(AE269,'Tabela de Apoio'!$D:$E,2,FALSE),1)=1,"",AE273)</f>
        <v/>
      </c>
      <c r="AF272" s="110" t="str">
        <f>IF(IFERROR(VLOOKUP(AF269,'Tabela de Apoio'!$D:$E,2,FALSE),1)=1,"",AF273)</f>
        <v/>
      </c>
      <c r="AG272" s="110" t="str">
        <f>IF(IFERROR(VLOOKUP(AG269,'Tabela de Apoio'!$D:$E,2,FALSE),1)=1,"",AG273)</f>
        <v/>
      </c>
      <c r="AH272" s="110" t="str">
        <f>IF(IFERROR(VLOOKUP(AH269,'Tabela de Apoio'!$D:$E,2,FALSE),1)=1,"",AH273)</f>
        <v/>
      </c>
      <c r="AI272" s="110" t="str">
        <f>IF(IFERROR(VLOOKUP(AI269,'Tabela de Apoio'!$D:$E,2,FALSE),1)=1,"",AI273)</f>
        <v/>
      </c>
    </row>
    <row r="273" spans="1:167" hidden="1" x14ac:dyDescent="0.25">
      <c r="B273" s="131" t="e">
        <f t="shared" ref="B273:C273" si="770">B272</f>
        <v>#VALUE!</v>
      </c>
      <c r="C273" s="131" t="e">
        <f t="shared" si="770"/>
        <v>#VALUE!</v>
      </c>
      <c r="D273" s="130">
        <f t="shared" si="644"/>
        <v>1</v>
      </c>
      <c r="E273" s="168"/>
      <c r="F273" s="96"/>
      <c r="G273" s="170"/>
      <c r="H273" s="137">
        <f t="shared" ref="H273" si="771">COUNT($P273:$XX273)</f>
        <v>0</v>
      </c>
      <c r="I273" s="135" t="e">
        <f t="shared" ref="I273" si="772">_xlfn.STDEV.P($P272:$XX273)/AVERAGE($P272:$XX273)</f>
        <v>#DIV/0!</v>
      </c>
      <c r="J273" s="7">
        <f>ROW()</f>
        <v>273</v>
      </c>
      <c r="K273" s="70"/>
      <c r="L273" s="29" t="s">
        <v>54</v>
      </c>
      <c r="M273" s="30" t="str">
        <f t="shared" ref="M273" si="773">IFERROR(
IF(AND(P269="Orçamento",COUNTA(P267:AI267)=COUNTIF(P269:XX269,"Orçamento")),MIN(M278,M275),
IF(M276&lt;&gt;"",M276,
IF(M277&lt;&gt;"",M277,
M275
))),"")</f>
        <v/>
      </c>
      <c r="N273" s="74"/>
      <c r="O273" s="27" t="s">
        <v>440</v>
      </c>
      <c r="P273" s="109" t="str">
        <f t="shared" ref="P273:AI273" si="774">IFERROR(IF(P271="",
            "",
            IF(COUNT($P271:$XX271)&lt;=4,
               P271,
               IF(OR(P271&gt;(QUARTILE($P271:$XX271,3)+(QUARTILE($P271:$XX271,3)-QUARTILE($P271:$XX271,1))),
                     P271&lt;(QUARTILE($P271:$XX271,1)-(QUARTILE($P271:$XX271,3)-QUARTILE($P271:$XX271,1)))
                  ),
               "DESCARTADO",P271)
             )
  ),P271)</f>
        <v/>
      </c>
      <c r="Q273" s="109" t="str">
        <f t="shared" si="774"/>
        <v/>
      </c>
      <c r="R273" s="109" t="str">
        <f t="shared" si="774"/>
        <v/>
      </c>
      <c r="S273" s="109" t="str">
        <f t="shared" si="774"/>
        <v/>
      </c>
      <c r="T273" s="109" t="str">
        <f t="shared" si="774"/>
        <v/>
      </c>
      <c r="U273" s="109" t="str">
        <f t="shared" si="774"/>
        <v/>
      </c>
      <c r="V273" s="109" t="str">
        <f t="shared" si="774"/>
        <v/>
      </c>
      <c r="W273" s="109" t="str">
        <f t="shared" si="774"/>
        <v/>
      </c>
      <c r="X273" s="109" t="str">
        <f t="shared" si="774"/>
        <v/>
      </c>
      <c r="Y273" s="109" t="str">
        <f t="shared" si="774"/>
        <v/>
      </c>
      <c r="Z273" s="109" t="str">
        <f t="shared" si="774"/>
        <v/>
      </c>
      <c r="AA273" s="109" t="str">
        <f t="shared" si="774"/>
        <v/>
      </c>
      <c r="AB273" s="109" t="str">
        <f t="shared" si="774"/>
        <v/>
      </c>
      <c r="AC273" s="109" t="str">
        <f t="shared" si="774"/>
        <v/>
      </c>
      <c r="AD273" s="109" t="str">
        <f t="shared" si="774"/>
        <v/>
      </c>
      <c r="AE273" s="109" t="str">
        <f t="shared" si="774"/>
        <v/>
      </c>
      <c r="AF273" s="109" t="str">
        <f t="shared" si="774"/>
        <v/>
      </c>
      <c r="AG273" s="109" t="str">
        <f t="shared" si="774"/>
        <v/>
      </c>
      <c r="AH273" s="109" t="str">
        <f t="shared" si="774"/>
        <v/>
      </c>
      <c r="AI273" s="109" t="str">
        <f t="shared" si="774"/>
        <v/>
      </c>
    </row>
    <row r="274" spans="1:167" hidden="1" x14ac:dyDescent="0.25">
      <c r="B274" s="131" t="e">
        <f t="shared" ref="B274" si="775">B273</f>
        <v>#VALUE!</v>
      </c>
      <c r="C274" s="131" t="e">
        <f t="shared" ref="C274" si="776">C273</f>
        <v>#VALUE!</v>
      </c>
      <c r="D274" s="130">
        <f t="shared" si="644"/>
        <v>1</v>
      </c>
      <c r="E274" s="168"/>
      <c r="F274" s="96"/>
      <c r="G274" s="170"/>
      <c r="H274"/>
      <c r="I274"/>
      <c r="J274"/>
      <c r="K274" s="69"/>
      <c r="L274" s="29" t="s">
        <v>423</v>
      </c>
      <c r="M274" s="30" t="e">
        <f t="shared" ref="M274" si="777">AVERAGE($P273:$XX273)</f>
        <v>#DIV/0!</v>
      </c>
      <c r="N274" s="74"/>
      <c r="O274" s="27" t="str">
        <f t="shared" ref="O274" si="778">"1 POND"</f>
        <v>1 POND</v>
      </c>
      <c r="P274" s="110" t="str">
        <f>IF(IFERROR(VLOOKUP(P269,'Tabela de Apoio'!$D:$E,2,FALSE),1)=1,"",P275)</f>
        <v/>
      </c>
      <c r="Q274" s="110" t="str">
        <f>IF(IFERROR(VLOOKUP(Q269,'Tabela de Apoio'!$D:$E,2,FALSE),1)=1,"",Q275)</f>
        <v/>
      </c>
      <c r="R274" s="110" t="str">
        <f>IF(IFERROR(VLOOKUP(R269,'Tabela de Apoio'!$D:$E,2,FALSE),1)=1,"",R275)</f>
        <v/>
      </c>
      <c r="S274" s="110" t="str">
        <f>IF(IFERROR(VLOOKUP(S269,'Tabela de Apoio'!$D:$E,2,FALSE),1)=1,"",S275)</f>
        <v/>
      </c>
      <c r="T274" s="110" t="str">
        <f>IF(IFERROR(VLOOKUP(T269,'Tabela de Apoio'!$D:$E,2,FALSE),1)=1,"",T275)</f>
        <v/>
      </c>
      <c r="U274" s="110" t="str">
        <f>IF(IFERROR(VLOOKUP(U269,'Tabela de Apoio'!$D:$E,2,FALSE),1)=1,"",U275)</f>
        <v/>
      </c>
      <c r="V274" s="110" t="str">
        <f>IF(IFERROR(VLOOKUP(V269,'Tabela de Apoio'!$D:$E,2,FALSE),1)=1,"",V275)</f>
        <v/>
      </c>
      <c r="W274" s="110" t="str">
        <f>IF(IFERROR(VLOOKUP(W269,'Tabela de Apoio'!$D:$E,2,FALSE),1)=1,"",W275)</f>
        <v/>
      </c>
      <c r="X274" s="110" t="str">
        <f>IF(IFERROR(VLOOKUP(X269,'Tabela de Apoio'!$D:$E,2,FALSE),1)=1,"",X275)</f>
        <v/>
      </c>
      <c r="Y274" s="110" t="str">
        <f>IF(IFERROR(VLOOKUP(Y269,'Tabela de Apoio'!$D:$E,2,FALSE),1)=1,"",Y275)</f>
        <v/>
      </c>
      <c r="Z274" s="110" t="str">
        <f>IF(IFERROR(VLOOKUP(Z269,'Tabela de Apoio'!$D:$E,2,FALSE),1)=1,"",Z275)</f>
        <v/>
      </c>
      <c r="AA274" s="110" t="str">
        <f>IF(IFERROR(VLOOKUP(AA269,'Tabela de Apoio'!$D:$E,2,FALSE),1)=1,"",AA275)</f>
        <v/>
      </c>
      <c r="AB274" s="110" t="str">
        <f>IF(IFERROR(VLOOKUP(AB269,'Tabela de Apoio'!$D:$E,2,FALSE),1)=1,"",AB275)</f>
        <v/>
      </c>
      <c r="AC274" s="110" t="str">
        <f>IF(IFERROR(VLOOKUP(AC269,'Tabela de Apoio'!$D:$E,2,FALSE),1)=1,"",AC275)</f>
        <v/>
      </c>
      <c r="AD274" s="110" t="str">
        <f>IF(IFERROR(VLOOKUP(AD269,'Tabela de Apoio'!$D:$E,2,FALSE),1)=1,"",AD275)</f>
        <v/>
      </c>
      <c r="AE274" s="110" t="str">
        <f>IF(IFERROR(VLOOKUP(AE269,'Tabela de Apoio'!$D:$E,2,FALSE),1)=1,"",AE275)</f>
        <v/>
      </c>
      <c r="AF274" s="110" t="str">
        <f>IF(IFERROR(VLOOKUP(AF269,'Tabela de Apoio'!$D:$E,2,FALSE),1)=1,"",AF275)</f>
        <v/>
      </c>
      <c r="AG274" s="110" t="str">
        <f>IF(IFERROR(VLOOKUP(AG269,'Tabela de Apoio'!$D:$E,2,FALSE),1)=1,"",AG275)</f>
        <v/>
      </c>
      <c r="AH274" s="110" t="str">
        <f>IF(IFERROR(VLOOKUP(AH269,'Tabela de Apoio'!$D:$E,2,FALSE),1)=1,"",AH275)</f>
        <v/>
      </c>
      <c r="AI274" s="110" t="str">
        <f>IF(IFERROR(VLOOKUP(AI269,'Tabela de Apoio'!$D:$E,2,FALSE),1)=1,"",AI275)</f>
        <v/>
      </c>
    </row>
    <row r="275" spans="1:167" hidden="1" x14ac:dyDescent="0.25">
      <c r="B275" s="131" t="e">
        <f t="shared" si="643"/>
        <v>#VALUE!</v>
      </c>
      <c r="C275" s="131" t="e">
        <f t="shared" si="644"/>
        <v>#VALUE!</v>
      </c>
      <c r="D275" s="130">
        <f t="shared" si="644"/>
        <v>1</v>
      </c>
      <c r="E275" s="168"/>
      <c r="F275" s="96"/>
      <c r="G275" s="170"/>
      <c r="H275" s="137">
        <f t="shared" ref="H275" si="779">COUNT($P275:$XX275)</f>
        <v>0</v>
      </c>
      <c r="I275" s="135" t="e">
        <f t="shared" ref="I275" si="780">_xlfn.STDEV.P($P274:$XX275)/AVERAGE($P274:$XX275)</f>
        <v>#DIV/0!</v>
      </c>
      <c r="J275" s="7">
        <f t="shared" ref="J275" si="781">IF(AND(H275&gt;2,
OR(L267="MÉDIA SANEADA",L267="MEDIANA SANEADA",
AND(L267="PREÇO REFERÊNCIA",NOT(AND(P269="Orçamento",COUNTA(P267:XX267)=COUNTIF(P269:XX269,"Orçamento")))))),
ROW(),0)</f>
        <v>0</v>
      </c>
      <c r="K275" s="69"/>
      <c r="L275" s="29" t="s">
        <v>424</v>
      </c>
      <c r="M275" s="30" t="e">
        <f t="shared" ref="M275" si="782">MEDIAN($P273:$XX273)</f>
        <v>#NUM!</v>
      </c>
      <c r="N275" s="74"/>
      <c r="O275" s="27" t="str">
        <f t="shared" ref="O275" si="783">"1 RODADA"</f>
        <v>1 RODADA</v>
      </c>
      <c r="P275" s="110" t="str">
        <f t="shared" ref="P275:AI275" si="784">IF(P273="","",IF((_xlfn.STDEV.P($P272:$XX273)/AVERAGE($P272:$XX273))&lt;=25%,P273,IF(OR(P273&gt;(AVERAGE($P272:$XX273)+_xlfn.STDEV.P($P272:$XX273)),P273&lt;(AVERAGE($P272:$XX273)-_xlfn.STDEV.P($P272:$XX273))),"DESCARTADO",P273)))</f>
        <v/>
      </c>
      <c r="Q275" s="110" t="str">
        <f t="shared" si="784"/>
        <v/>
      </c>
      <c r="R275" s="110" t="str">
        <f t="shared" si="784"/>
        <v/>
      </c>
      <c r="S275" s="110" t="str">
        <f t="shared" si="784"/>
        <v/>
      </c>
      <c r="T275" s="110" t="str">
        <f t="shared" si="784"/>
        <v/>
      </c>
      <c r="U275" s="110" t="str">
        <f t="shared" si="784"/>
        <v/>
      </c>
      <c r="V275" s="110" t="str">
        <f t="shared" si="784"/>
        <v/>
      </c>
      <c r="W275" s="110" t="str">
        <f t="shared" si="784"/>
        <v/>
      </c>
      <c r="X275" s="110" t="str">
        <f t="shared" si="784"/>
        <v/>
      </c>
      <c r="Y275" s="110" t="str">
        <f t="shared" si="784"/>
        <v/>
      </c>
      <c r="Z275" s="110" t="str">
        <f t="shared" si="784"/>
        <v/>
      </c>
      <c r="AA275" s="110" t="str">
        <f t="shared" si="784"/>
        <v/>
      </c>
      <c r="AB275" s="110" t="str">
        <f t="shared" si="784"/>
        <v/>
      </c>
      <c r="AC275" s="110" t="str">
        <f t="shared" si="784"/>
        <v/>
      </c>
      <c r="AD275" s="110" t="str">
        <f t="shared" si="784"/>
        <v/>
      </c>
      <c r="AE275" s="110" t="str">
        <f t="shared" si="784"/>
        <v/>
      </c>
      <c r="AF275" s="110" t="str">
        <f t="shared" si="784"/>
        <v/>
      </c>
      <c r="AG275" s="110" t="str">
        <f t="shared" si="784"/>
        <v/>
      </c>
      <c r="AH275" s="110" t="str">
        <f t="shared" si="784"/>
        <v/>
      </c>
      <c r="AI275" s="110" t="str">
        <f t="shared" si="784"/>
        <v/>
      </c>
    </row>
    <row r="276" spans="1:167" hidden="1" x14ac:dyDescent="0.25">
      <c r="B276" s="131" t="e">
        <f t="shared" si="643"/>
        <v>#VALUE!</v>
      </c>
      <c r="C276" s="131" t="e">
        <f t="shared" si="644"/>
        <v>#VALUE!</v>
      </c>
      <c r="D276" s="130">
        <f t="shared" si="644"/>
        <v>1</v>
      </c>
      <c r="E276" s="168"/>
      <c r="F276" s="96"/>
      <c r="G276" s="170"/>
      <c r="H276"/>
      <c r="I276"/>
      <c r="J276"/>
      <c r="L276" s="29" t="s">
        <v>50</v>
      </c>
      <c r="M276" s="30" t="str">
        <f t="shared" ref="M276" si="785">IFERROR(
IF(AND(H275&gt;2,I275&lt;=25%),AVERAGE(P274:XX275),
IF(AND(H277&gt;2,I277&lt;=25%),AVERAGE(P276:XX277),
IF(AND(H279&gt;2,I279&lt;=25%),AVERAGE(P278:XX279),
IF(AND(H281&gt;2,I281&lt;=25%),AVERAGE(P280:XX281),
IF(AND(H283&gt;2,I283&lt;=25%),AVERAGE(P282:XX283),
IF(AND(H285&gt;2,I285&lt;=25%),AVERAGE(P284:XX285),
IF(I273&lt;=25%,AVERAGE(P272:XX273),""))))))),"")</f>
        <v/>
      </c>
      <c r="N276" s="74"/>
      <c r="O276" s="27" t="str">
        <f t="shared" ref="O276" si="786">"2 POND"</f>
        <v>2 POND</v>
      </c>
      <c r="P276" s="110" t="str">
        <f>IF(IFERROR(VLOOKUP(P269,'Tabela de Apoio'!$D:$E,2,FALSE),1)=1,"",P277)</f>
        <v/>
      </c>
      <c r="Q276" s="110" t="str">
        <f>IF(IFERROR(VLOOKUP(Q269,'Tabela de Apoio'!$D:$E,2,FALSE),1)=1,"",Q277)</f>
        <v/>
      </c>
      <c r="R276" s="110" t="str">
        <f>IF(IFERROR(VLOOKUP(R269,'Tabela de Apoio'!$D:$E,2,FALSE),1)=1,"",R277)</f>
        <v/>
      </c>
      <c r="S276" s="110" t="str">
        <f>IF(IFERROR(VLOOKUP(S269,'Tabela de Apoio'!$D:$E,2,FALSE),1)=1,"",S277)</f>
        <v/>
      </c>
      <c r="T276" s="110" t="str">
        <f>IF(IFERROR(VLOOKUP(T269,'Tabela de Apoio'!$D:$E,2,FALSE),1)=1,"",T277)</f>
        <v/>
      </c>
      <c r="U276" s="110" t="str">
        <f>IF(IFERROR(VLOOKUP(U269,'Tabela de Apoio'!$D:$E,2,FALSE),1)=1,"",U277)</f>
        <v/>
      </c>
      <c r="V276" s="110" t="str">
        <f>IF(IFERROR(VLOOKUP(V269,'Tabela de Apoio'!$D:$E,2,FALSE),1)=1,"",V277)</f>
        <v/>
      </c>
      <c r="W276" s="110" t="str">
        <f>IF(IFERROR(VLOOKUP(W269,'Tabela de Apoio'!$D:$E,2,FALSE),1)=1,"",W277)</f>
        <v/>
      </c>
      <c r="X276" s="110" t="str">
        <f>IF(IFERROR(VLOOKUP(X269,'Tabela de Apoio'!$D:$E,2,FALSE),1)=1,"",X277)</f>
        <v/>
      </c>
      <c r="Y276" s="110" t="str">
        <f>IF(IFERROR(VLOOKUP(Y269,'Tabela de Apoio'!$D:$E,2,FALSE),1)=1,"",Y277)</f>
        <v/>
      </c>
      <c r="Z276" s="110" t="str">
        <f>IF(IFERROR(VLOOKUP(Z269,'Tabela de Apoio'!$D:$E,2,FALSE),1)=1,"",Z277)</f>
        <v/>
      </c>
      <c r="AA276" s="110" t="str">
        <f>IF(IFERROR(VLOOKUP(AA269,'Tabela de Apoio'!$D:$E,2,FALSE),1)=1,"",AA277)</f>
        <v/>
      </c>
      <c r="AB276" s="110" t="str">
        <f>IF(IFERROR(VLOOKUP(AB269,'Tabela de Apoio'!$D:$E,2,FALSE),1)=1,"",AB277)</f>
        <v/>
      </c>
      <c r="AC276" s="110" t="str">
        <f>IF(IFERROR(VLOOKUP(AC269,'Tabela de Apoio'!$D:$E,2,FALSE),1)=1,"",AC277)</f>
        <v/>
      </c>
      <c r="AD276" s="110" t="str">
        <f>IF(IFERROR(VLOOKUP(AD269,'Tabela de Apoio'!$D:$E,2,FALSE),1)=1,"",AD277)</f>
        <v/>
      </c>
      <c r="AE276" s="110" t="str">
        <f>IF(IFERROR(VLOOKUP(AE269,'Tabela de Apoio'!$D:$E,2,FALSE),1)=1,"",AE277)</f>
        <v/>
      </c>
      <c r="AF276" s="110" t="str">
        <f>IF(IFERROR(VLOOKUP(AF269,'Tabela de Apoio'!$D:$E,2,FALSE),1)=1,"",AF277)</f>
        <v/>
      </c>
      <c r="AG276" s="110" t="str">
        <f>IF(IFERROR(VLOOKUP(AG269,'Tabela de Apoio'!$D:$E,2,FALSE),1)=1,"",AG277)</f>
        <v/>
      </c>
      <c r="AH276" s="110" t="str">
        <f>IF(IFERROR(VLOOKUP(AH269,'Tabela de Apoio'!$D:$E,2,FALSE),1)=1,"",AH277)</f>
        <v/>
      </c>
      <c r="AI276" s="110" t="str">
        <f>IF(IFERROR(VLOOKUP(AI269,'Tabela de Apoio'!$D:$E,2,FALSE),1)=1,"",AI277)</f>
        <v/>
      </c>
    </row>
    <row r="277" spans="1:167" hidden="1" x14ac:dyDescent="0.25">
      <c r="B277" s="131" t="e">
        <f t="shared" si="643"/>
        <v>#VALUE!</v>
      </c>
      <c r="C277" s="131" t="e">
        <f t="shared" si="644"/>
        <v>#VALUE!</v>
      </c>
      <c r="D277" s="130">
        <f t="shared" si="644"/>
        <v>1</v>
      </c>
      <c r="E277" s="168"/>
      <c r="F277" s="96"/>
      <c r="G277" s="170"/>
      <c r="H277" s="137">
        <f t="shared" ref="H277" si="787">COUNT($P277:$XX277)</f>
        <v>0</v>
      </c>
      <c r="I277" s="135" t="e">
        <f t="shared" ref="I277" si="788">_xlfn.STDEV.P($P276:$XX277)/AVERAGE($P276:$XX277)</f>
        <v>#DIV/0!</v>
      </c>
      <c r="J277" s="7">
        <f t="shared" ref="J277" si="789">IF(AND(H277&gt;2,
OR(L267="MÉDIA SANEADA",L267="MEDIANA SANEADA",
AND(L267="PREÇO REFERÊNCIA",NOT(AND(P269="Orçamento",COUNTA(P267:XX267)=COUNTIF(P269:XX269,"Orçamento")))))),
ROW(),0)</f>
        <v>0</v>
      </c>
      <c r="K277" s="69"/>
      <c r="L277" s="29" t="s">
        <v>425</v>
      </c>
      <c r="M277" s="30" t="e">
        <f t="shared" ref="M277" si="790" xml:space="preserve">
IF(H275&gt;2,MEDIAN(P274:XX275),
IF(H277&gt;2,MEDIAN(P276:XX277),
IF(H279&gt;2,MEDIAN(P278:XX279),
IF(H281&gt;2,MEDIAN(P280:XX281),
IF(H283&gt;2,MEDIAN(P282:XX283),
IF(H285&gt;2,MEDIAN(P284:XX285),
MEDIAN(P272:XX273)))))))</f>
        <v>#NUM!</v>
      </c>
      <c r="N277" s="74"/>
      <c r="O277" s="27" t="str">
        <f t="shared" ref="O277" si="791">"2 RODADA"</f>
        <v>2 RODADA</v>
      </c>
      <c r="P277" s="110" t="str">
        <f t="shared" ref="P277:AI277" si="792">IF(P275="","",IF((_xlfn.STDEV.P($P274:$XX275)/AVERAGE($P274:$XX275))&lt;=25%,P275,IF(OR(P275&gt;(AVERAGE($P274:$XX275)+_xlfn.STDEV.P($P274:$XX275)),P275&lt;(AVERAGE($P274:$XX275)-_xlfn.STDEV.P($P274:$XX275))),"DESCARTADO",P275)))</f>
        <v/>
      </c>
      <c r="Q277" s="110" t="str">
        <f t="shared" si="792"/>
        <v/>
      </c>
      <c r="R277" s="110" t="str">
        <f t="shared" si="792"/>
        <v/>
      </c>
      <c r="S277" s="110" t="str">
        <f t="shared" si="792"/>
        <v/>
      </c>
      <c r="T277" s="110" t="str">
        <f t="shared" si="792"/>
        <v/>
      </c>
      <c r="U277" s="110" t="str">
        <f t="shared" si="792"/>
        <v/>
      </c>
      <c r="V277" s="110" t="str">
        <f t="shared" si="792"/>
        <v/>
      </c>
      <c r="W277" s="110" t="str">
        <f t="shared" si="792"/>
        <v/>
      </c>
      <c r="X277" s="110" t="str">
        <f t="shared" si="792"/>
        <v/>
      </c>
      <c r="Y277" s="110" t="str">
        <f t="shared" si="792"/>
        <v/>
      </c>
      <c r="Z277" s="110" t="str">
        <f t="shared" si="792"/>
        <v/>
      </c>
      <c r="AA277" s="110" t="str">
        <f t="shared" si="792"/>
        <v/>
      </c>
      <c r="AB277" s="110" t="str">
        <f t="shared" si="792"/>
        <v/>
      </c>
      <c r="AC277" s="110" t="str">
        <f t="shared" si="792"/>
        <v/>
      </c>
      <c r="AD277" s="110" t="str">
        <f t="shared" si="792"/>
        <v/>
      </c>
      <c r="AE277" s="110" t="str">
        <f t="shared" si="792"/>
        <v/>
      </c>
      <c r="AF277" s="110" t="str">
        <f t="shared" si="792"/>
        <v/>
      </c>
      <c r="AG277" s="110" t="str">
        <f t="shared" si="792"/>
        <v/>
      </c>
      <c r="AH277" s="110" t="str">
        <f t="shared" si="792"/>
        <v/>
      </c>
      <c r="AI277" s="110" t="str">
        <f t="shared" si="792"/>
        <v/>
      </c>
    </row>
    <row r="278" spans="1:167" hidden="1" x14ac:dyDescent="0.25">
      <c r="B278" s="131" t="e">
        <f t="shared" si="643"/>
        <v>#VALUE!</v>
      </c>
      <c r="C278" s="131" t="e">
        <f t="shared" si="644"/>
        <v>#VALUE!</v>
      </c>
      <c r="D278" s="130">
        <f t="shared" si="644"/>
        <v>1</v>
      </c>
      <c r="E278" s="168"/>
      <c r="F278" s="96"/>
      <c r="G278" s="170"/>
      <c r="H278"/>
      <c r="I278"/>
      <c r="J278"/>
      <c r="K278" s="69"/>
      <c r="L278" s="29" t="s">
        <v>422</v>
      </c>
      <c r="M278" s="30" t="e">
        <f t="shared" ref="M278" si="793">HARMEAN($P272:$XX273)</f>
        <v>#N/A</v>
      </c>
      <c r="N278" s="74"/>
      <c r="O278" s="27" t="str">
        <f t="shared" ref="O278" si="794">"3 POND"</f>
        <v>3 POND</v>
      </c>
      <c r="P278" s="110" t="str">
        <f>IF(IFERROR(VLOOKUP(P269,'Tabela de Apoio'!$D:$E,2,FALSE),1)=1,"",P279)</f>
        <v/>
      </c>
      <c r="Q278" s="110" t="str">
        <f>IF(IFERROR(VLOOKUP(Q269,'Tabela de Apoio'!$D:$E,2,FALSE),1)=1,"",Q279)</f>
        <v/>
      </c>
      <c r="R278" s="110" t="str">
        <f>IF(IFERROR(VLOOKUP(R269,'Tabela de Apoio'!$D:$E,2,FALSE),1)=1,"",R279)</f>
        <v/>
      </c>
      <c r="S278" s="110" t="str">
        <f>IF(IFERROR(VLOOKUP(S269,'Tabela de Apoio'!$D:$E,2,FALSE),1)=1,"",S279)</f>
        <v/>
      </c>
      <c r="T278" s="110" t="str">
        <f>IF(IFERROR(VLOOKUP(T269,'Tabela de Apoio'!$D:$E,2,FALSE),1)=1,"",T279)</f>
        <v/>
      </c>
      <c r="U278" s="110" t="str">
        <f>IF(IFERROR(VLOOKUP(U269,'Tabela de Apoio'!$D:$E,2,FALSE),1)=1,"",U279)</f>
        <v/>
      </c>
      <c r="V278" s="110" t="str">
        <f>IF(IFERROR(VLOOKUP(V269,'Tabela de Apoio'!$D:$E,2,FALSE),1)=1,"",V279)</f>
        <v/>
      </c>
      <c r="W278" s="110" t="str">
        <f>IF(IFERROR(VLOOKUP(W269,'Tabela de Apoio'!$D:$E,2,FALSE),1)=1,"",W279)</f>
        <v/>
      </c>
      <c r="X278" s="110" t="str">
        <f>IF(IFERROR(VLOOKUP(X269,'Tabela de Apoio'!$D:$E,2,FALSE),1)=1,"",X279)</f>
        <v/>
      </c>
      <c r="Y278" s="110" t="str">
        <f>IF(IFERROR(VLOOKUP(Y269,'Tabela de Apoio'!$D:$E,2,FALSE),1)=1,"",Y279)</f>
        <v/>
      </c>
      <c r="Z278" s="110" t="str">
        <f>IF(IFERROR(VLOOKUP(Z269,'Tabela de Apoio'!$D:$E,2,FALSE),1)=1,"",Z279)</f>
        <v/>
      </c>
      <c r="AA278" s="110" t="str">
        <f>IF(IFERROR(VLOOKUP(AA269,'Tabela de Apoio'!$D:$E,2,FALSE),1)=1,"",AA279)</f>
        <v/>
      </c>
      <c r="AB278" s="110" t="str">
        <f>IF(IFERROR(VLOOKUP(AB269,'Tabela de Apoio'!$D:$E,2,FALSE),1)=1,"",AB279)</f>
        <v/>
      </c>
      <c r="AC278" s="110" t="str">
        <f>IF(IFERROR(VLOOKUP(AC269,'Tabela de Apoio'!$D:$E,2,FALSE),1)=1,"",AC279)</f>
        <v/>
      </c>
      <c r="AD278" s="110" t="str">
        <f>IF(IFERROR(VLOOKUP(AD269,'Tabela de Apoio'!$D:$E,2,FALSE),1)=1,"",AD279)</f>
        <v/>
      </c>
      <c r="AE278" s="110" t="str">
        <f>IF(IFERROR(VLOOKUP(AE269,'Tabela de Apoio'!$D:$E,2,FALSE),1)=1,"",AE279)</f>
        <v/>
      </c>
      <c r="AF278" s="110" t="str">
        <f>IF(IFERROR(VLOOKUP(AF269,'Tabela de Apoio'!$D:$E,2,FALSE),1)=1,"",AF279)</f>
        <v/>
      </c>
      <c r="AG278" s="110" t="str">
        <f>IF(IFERROR(VLOOKUP(AG269,'Tabela de Apoio'!$D:$E,2,FALSE),1)=1,"",AG279)</f>
        <v/>
      </c>
      <c r="AH278" s="110" t="str">
        <f>IF(IFERROR(VLOOKUP(AH269,'Tabela de Apoio'!$D:$E,2,FALSE),1)=1,"",AH279)</f>
        <v/>
      </c>
      <c r="AI278" s="110" t="str">
        <f>IF(IFERROR(VLOOKUP(AI269,'Tabela de Apoio'!$D:$E,2,FALSE),1)=1,"",AI279)</f>
        <v/>
      </c>
    </row>
    <row r="279" spans="1:167" hidden="1" x14ac:dyDescent="0.25">
      <c r="B279" s="131" t="e">
        <f t="shared" si="643"/>
        <v>#VALUE!</v>
      </c>
      <c r="C279" s="131" t="e">
        <f t="shared" si="644"/>
        <v>#VALUE!</v>
      </c>
      <c r="D279" s="130">
        <f t="shared" si="644"/>
        <v>1</v>
      </c>
      <c r="E279" s="168"/>
      <c r="F279" s="96"/>
      <c r="G279" s="170"/>
      <c r="H279" s="137">
        <f t="shared" ref="H279" si="795">COUNT($P279:$XX279)</f>
        <v>0</v>
      </c>
      <c r="I279" s="135" t="e">
        <f t="shared" ref="I279" si="796">_xlfn.STDEV.P($P278:$XX279)/AVERAGE($P278:$XX279)</f>
        <v>#DIV/0!</v>
      </c>
      <c r="J279" s="7">
        <f t="shared" ref="J279" si="797">IF(AND(H279&gt;2,
OR(L267="MÉDIA SANEADA",L267="MEDIANA SANEADA",
AND(L267="PREÇO REFERÊNCIA",NOT(AND(P269="Orçamento",COUNTA(P267:XX267)=COUNTIF(P269:XX269,"Orçamento")))))),
ROW(),0)</f>
        <v>0</v>
      </c>
      <c r="K279" s="69"/>
      <c r="L279" s="29" t="s">
        <v>53</v>
      </c>
      <c r="M279" s="30" t="str">
        <f t="shared" ref="M279" si="798">IFERROR(_xlfn.QUARTILE.EXC($P273:$XX273,1),"")</f>
        <v/>
      </c>
      <c r="N279" s="74"/>
      <c r="O279" s="27" t="str">
        <f t="shared" ref="O279" si="799">"3 RODADA"</f>
        <v>3 RODADA</v>
      </c>
      <c r="P279" s="110" t="str">
        <f t="shared" ref="P279:AI279" si="800">IF(P277="","",IF((_xlfn.STDEV.P($P276:$XX277)/AVERAGE($P276:$XX277))&lt;=25%,P277,IF(OR(P277&gt;(AVERAGE($P276:$XX277)+_xlfn.STDEV.P($P276:$XX277)),P277&lt;(AVERAGE($P276:$XX277)-_xlfn.STDEV.P($P276:$XX277))),"DESCARTADO",P277)))</f>
        <v/>
      </c>
      <c r="Q279" s="110" t="str">
        <f t="shared" si="800"/>
        <v/>
      </c>
      <c r="R279" s="110" t="str">
        <f t="shared" si="800"/>
        <v/>
      </c>
      <c r="S279" s="110" t="str">
        <f t="shared" si="800"/>
        <v/>
      </c>
      <c r="T279" s="110" t="str">
        <f t="shared" si="800"/>
        <v/>
      </c>
      <c r="U279" s="110" t="str">
        <f t="shared" si="800"/>
        <v/>
      </c>
      <c r="V279" s="110" t="str">
        <f t="shared" si="800"/>
        <v/>
      </c>
      <c r="W279" s="110" t="str">
        <f t="shared" si="800"/>
        <v/>
      </c>
      <c r="X279" s="110" t="str">
        <f t="shared" si="800"/>
        <v/>
      </c>
      <c r="Y279" s="110" t="str">
        <f t="shared" si="800"/>
        <v/>
      </c>
      <c r="Z279" s="110" t="str">
        <f t="shared" si="800"/>
        <v/>
      </c>
      <c r="AA279" s="110" t="str">
        <f t="shared" si="800"/>
        <v/>
      </c>
      <c r="AB279" s="110" t="str">
        <f t="shared" si="800"/>
        <v/>
      </c>
      <c r="AC279" s="110" t="str">
        <f t="shared" si="800"/>
        <v/>
      </c>
      <c r="AD279" s="110" t="str">
        <f t="shared" si="800"/>
        <v/>
      </c>
      <c r="AE279" s="110" t="str">
        <f t="shared" si="800"/>
        <v/>
      </c>
      <c r="AF279" s="110" t="str">
        <f t="shared" si="800"/>
        <v/>
      </c>
      <c r="AG279" s="110" t="str">
        <f t="shared" si="800"/>
        <v/>
      </c>
      <c r="AH279" s="110" t="str">
        <f t="shared" si="800"/>
        <v/>
      </c>
      <c r="AI279" s="110" t="str">
        <f t="shared" si="800"/>
        <v/>
      </c>
    </row>
    <row r="280" spans="1:167" hidden="1" x14ac:dyDescent="0.25">
      <c r="B280" s="131" t="e">
        <f t="shared" si="643"/>
        <v>#VALUE!</v>
      </c>
      <c r="C280" s="131" t="e">
        <f t="shared" si="644"/>
        <v>#VALUE!</v>
      </c>
      <c r="D280" s="130">
        <f t="shared" si="644"/>
        <v>1</v>
      </c>
      <c r="E280" s="168"/>
      <c r="F280" s="96"/>
      <c r="G280" s="170"/>
      <c r="H280"/>
      <c r="I280"/>
      <c r="J280"/>
      <c r="K280" s="69"/>
      <c r="L280" s="29" t="s">
        <v>51</v>
      </c>
      <c r="M280" s="30" t="str">
        <f t="shared" ref="M280" si="801">IFERROR(_xlfn.QUARTILE.EXC($P273:$XX273,3),"")</f>
        <v/>
      </c>
      <c r="N280" s="74"/>
      <c r="O280" s="27" t="str">
        <f t="shared" ref="O280" si="802">"4 POND"</f>
        <v>4 POND</v>
      </c>
      <c r="P280" s="110" t="str">
        <f>IF(IFERROR(VLOOKUP(P269,'Tabela de Apoio'!$D:$E,2,FALSE),1)=1,"",P281)</f>
        <v/>
      </c>
      <c r="Q280" s="110" t="str">
        <f>IF(IFERROR(VLOOKUP(Q269,'Tabela de Apoio'!$D:$E,2,FALSE),1)=1,"",Q281)</f>
        <v/>
      </c>
      <c r="R280" s="110" t="str">
        <f>IF(IFERROR(VLOOKUP(R269,'Tabela de Apoio'!$D:$E,2,FALSE),1)=1,"",R281)</f>
        <v/>
      </c>
      <c r="S280" s="110" t="str">
        <f>IF(IFERROR(VLOOKUP(S269,'Tabela de Apoio'!$D:$E,2,FALSE),1)=1,"",S281)</f>
        <v/>
      </c>
      <c r="T280" s="110" t="str">
        <f>IF(IFERROR(VLOOKUP(T269,'Tabela de Apoio'!$D:$E,2,FALSE),1)=1,"",T281)</f>
        <v/>
      </c>
      <c r="U280" s="110" t="str">
        <f>IF(IFERROR(VLOOKUP(U269,'Tabela de Apoio'!$D:$E,2,FALSE),1)=1,"",U281)</f>
        <v/>
      </c>
      <c r="V280" s="110" t="str">
        <f>IF(IFERROR(VLOOKUP(V269,'Tabela de Apoio'!$D:$E,2,FALSE),1)=1,"",V281)</f>
        <v/>
      </c>
      <c r="W280" s="110" t="str">
        <f>IF(IFERROR(VLOOKUP(W269,'Tabela de Apoio'!$D:$E,2,FALSE),1)=1,"",W281)</f>
        <v/>
      </c>
      <c r="X280" s="110" t="str">
        <f>IF(IFERROR(VLOOKUP(X269,'Tabela de Apoio'!$D:$E,2,FALSE),1)=1,"",X281)</f>
        <v/>
      </c>
      <c r="Y280" s="110" t="str">
        <f>IF(IFERROR(VLOOKUP(Y269,'Tabela de Apoio'!$D:$E,2,FALSE),1)=1,"",Y281)</f>
        <v/>
      </c>
      <c r="Z280" s="110" t="str">
        <f>IF(IFERROR(VLOOKUP(Z269,'Tabela de Apoio'!$D:$E,2,FALSE),1)=1,"",Z281)</f>
        <v/>
      </c>
      <c r="AA280" s="110" t="str">
        <f>IF(IFERROR(VLOOKUP(AA269,'Tabela de Apoio'!$D:$E,2,FALSE),1)=1,"",AA281)</f>
        <v/>
      </c>
      <c r="AB280" s="110" t="str">
        <f>IF(IFERROR(VLOOKUP(AB269,'Tabela de Apoio'!$D:$E,2,FALSE),1)=1,"",AB281)</f>
        <v/>
      </c>
      <c r="AC280" s="110" t="str">
        <f>IF(IFERROR(VLOOKUP(AC269,'Tabela de Apoio'!$D:$E,2,FALSE),1)=1,"",AC281)</f>
        <v/>
      </c>
      <c r="AD280" s="110" t="str">
        <f>IF(IFERROR(VLOOKUP(AD269,'Tabela de Apoio'!$D:$E,2,FALSE),1)=1,"",AD281)</f>
        <v/>
      </c>
      <c r="AE280" s="110" t="str">
        <f>IF(IFERROR(VLOOKUP(AE269,'Tabela de Apoio'!$D:$E,2,FALSE),1)=1,"",AE281)</f>
        <v/>
      </c>
      <c r="AF280" s="110" t="str">
        <f>IF(IFERROR(VLOOKUP(AF269,'Tabela de Apoio'!$D:$E,2,FALSE),1)=1,"",AF281)</f>
        <v/>
      </c>
      <c r="AG280" s="110" t="str">
        <f>IF(IFERROR(VLOOKUP(AG269,'Tabela de Apoio'!$D:$E,2,FALSE),1)=1,"",AG281)</f>
        <v/>
      </c>
      <c r="AH280" s="110" t="str">
        <f>IF(IFERROR(VLOOKUP(AH269,'Tabela de Apoio'!$D:$E,2,FALSE),1)=1,"",AH281)</f>
        <v/>
      </c>
      <c r="AI280" s="110" t="str">
        <f>IF(IFERROR(VLOOKUP(AI269,'Tabela de Apoio'!$D:$E,2,FALSE),1)=1,"",AI281)</f>
        <v/>
      </c>
    </row>
    <row r="281" spans="1:167" hidden="1" x14ac:dyDescent="0.25">
      <c r="B281" s="131" t="e">
        <f t="shared" si="643"/>
        <v>#VALUE!</v>
      </c>
      <c r="C281" s="131" t="e">
        <f t="shared" si="644"/>
        <v>#VALUE!</v>
      </c>
      <c r="D281" s="130">
        <f t="shared" si="644"/>
        <v>1</v>
      </c>
      <c r="E281" s="168"/>
      <c r="F281" s="96"/>
      <c r="G281" s="170"/>
      <c r="H281" s="137">
        <f t="shared" ref="H281" si="803">COUNT($P281:$XX281)</f>
        <v>0</v>
      </c>
      <c r="I281" s="135" t="e">
        <f t="shared" ref="I281" si="804">_xlfn.STDEV.P($P280:$XX281)/AVERAGE($P280:$XX281)</f>
        <v>#DIV/0!</v>
      </c>
      <c r="J281" s="7">
        <f t="shared" ref="J281" si="805">IF(AND(H281&gt;2,
OR(L267="MÉDIA SANEADA",L267="MEDIANA SANEADA",
AND(L267="PREÇO REFERÊNCIA",NOT(AND(P269="Orçamento",COUNTA(P267:XX267)=COUNTIF(P269:XX269,"Orçamento")))))),
ROW(),0)</f>
        <v>0</v>
      </c>
      <c r="K281" s="69"/>
      <c r="L281" s="29" t="s">
        <v>55</v>
      </c>
      <c r="M281" s="30">
        <f t="shared" ref="M281" si="806">MIN($P273:$XX273)</f>
        <v>0</v>
      </c>
      <c r="N281" s="74"/>
      <c r="O281" s="27" t="str">
        <f t="shared" ref="O281" si="807">"4 RODADA"</f>
        <v>4 RODADA</v>
      </c>
      <c r="P281" s="110" t="str">
        <f t="shared" ref="P281:AI281" si="808">IF(P279="","",IF((_xlfn.STDEV.P($P278:$XX279)/AVERAGE($P278:$XX279))&lt;=25%,P279,IF(OR(P279&gt;(AVERAGE($P278:$XX279)+_xlfn.STDEV.P($P278:$XX279)),P279&lt;(AVERAGE($P278:$XX279)-_xlfn.STDEV.P($P278:$XX279))),"DESCARTADO",P279)))</f>
        <v/>
      </c>
      <c r="Q281" s="110" t="str">
        <f t="shared" si="808"/>
        <v/>
      </c>
      <c r="R281" s="110" t="str">
        <f t="shared" si="808"/>
        <v/>
      </c>
      <c r="S281" s="110" t="str">
        <f t="shared" si="808"/>
        <v/>
      </c>
      <c r="T281" s="110" t="str">
        <f t="shared" si="808"/>
        <v/>
      </c>
      <c r="U281" s="110" t="str">
        <f t="shared" si="808"/>
        <v/>
      </c>
      <c r="V281" s="110" t="str">
        <f t="shared" si="808"/>
        <v/>
      </c>
      <c r="W281" s="110" t="str">
        <f t="shared" si="808"/>
        <v/>
      </c>
      <c r="X281" s="110" t="str">
        <f t="shared" si="808"/>
        <v/>
      </c>
      <c r="Y281" s="110" t="str">
        <f t="shared" si="808"/>
        <v/>
      </c>
      <c r="Z281" s="110" t="str">
        <f t="shared" si="808"/>
        <v/>
      </c>
      <c r="AA281" s="110" t="str">
        <f t="shared" si="808"/>
        <v/>
      </c>
      <c r="AB281" s="110" t="str">
        <f t="shared" si="808"/>
        <v/>
      </c>
      <c r="AC281" s="110" t="str">
        <f t="shared" si="808"/>
        <v/>
      </c>
      <c r="AD281" s="110" t="str">
        <f t="shared" si="808"/>
        <v/>
      </c>
      <c r="AE281" s="110" t="str">
        <f t="shared" si="808"/>
        <v/>
      </c>
      <c r="AF281" s="110" t="str">
        <f t="shared" si="808"/>
        <v/>
      </c>
      <c r="AG281" s="110" t="str">
        <f t="shared" si="808"/>
        <v/>
      </c>
      <c r="AH281" s="110" t="str">
        <f t="shared" si="808"/>
        <v/>
      </c>
      <c r="AI281" s="110" t="str">
        <f t="shared" si="808"/>
        <v/>
      </c>
    </row>
    <row r="282" spans="1:167" hidden="1" x14ac:dyDescent="0.25">
      <c r="B282" s="131" t="e">
        <f t="shared" si="643"/>
        <v>#VALUE!</v>
      </c>
      <c r="C282" s="131" t="e">
        <f t="shared" si="644"/>
        <v>#VALUE!</v>
      </c>
      <c r="D282" s="130">
        <f t="shared" si="644"/>
        <v>1</v>
      </c>
      <c r="E282" s="168"/>
      <c r="F282" s="96"/>
      <c r="G282" s="170"/>
      <c r="H282"/>
      <c r="I282"/>
      <c r="J282"/>
      <c r="K282" s="69"/>
      <c r="L282" s="29" t="s">
        <v>52</v>
      </c>
      <c r="M282" s="30">
        <f t="shared" ref="M282" si="809">MAX($P273:$XX273)</f>
        <v>0</v>
      </c>
      <c r="N282" s="74"/>
      <c r="O282" s="27" t="str">
        <f t="shared" ref="O282" si="810">"5 POND"</f>
        <v>5 POND</v>
      </c>
      <c r="P282" s="110" t="str">
        <f>IF(IFERROR(VLOOKUP(P269,'Tabela de Apoio'!$D:$E,2,FALSE),1)=1,"",P283)</f>
        <v/>
      </c>
      <c r="Q282" s="110" t="str">
        <f>IF(IFERROR(VLOOKUP(Q269,'Tabela de Apoio'!$D:$E,2,FALSE),1)=1,"",Q283)</f>
        <v/>
      </c>
      <c r="R282" s="110" t="str">
        <f>IF(IFERROR(VLOOKUP(R269,'Tabela de Apoio'!$D:$E,2,FALSE),1)=1,"",R283)</f>
        <v/>
      </c>
      <c r="S282" s="110" t="str">
        <f>IF(IFERROR(VLOOKUP(S269,'Tabela de Apoio'!$D:$E,2,FALSE),1)=1,"",S283)</f>
        <v/>
      </c>
      <c r="T282" s="110" t="str">
        <f>IF(IFERROR(VLOOKUP(T269,'Tabela de Apoio'!$D:$E,2,FALSE),1)=1,"",T283)</f>
        <v/>
      </c>
      <c r="U282" s="110" t="str">
        <f>IF(IFERROR(VLOOKUP(U269,'Tabela de Apoio'!$D:$E,2,FALSE),1)=1,"",U283)</f>
        <v/>
      </c>
      <c r="V282" s="110" t="str">
        <f>IF(IFERROR(VLOOKUP(V269,'Tabela de Apoio'!$D:$E,2,FALSE),1)=1,"",V283)</f>
        <v/>
      </c>
      <c r="W282" s="110" t="str">
        <f>IF(IFERROR(VLOOKUP(W269,'Tabela de Apoio'!$D:$E,2,FALSE),1)=1,"",W283)</f>
        <v/>
      </c>
      <c r="X282" s="110" t="str">
        <f>IF(IFERROR(VLOOKUP(X269,'Tabela de Apoio'!$D:$E,2,FALSE),1)=1,"",X283)</f>
        <v/>
      </c>
      <c r="Y282" s="110" t="str">
        <f>IF(IFERROR(VLOOKUP(Y269,'Tabela de Apoio'!$D:$E,2,FALSE),1)=1,"",Y283)</f>
        <v/>
      </c>
      <c r="Z282" s="110" t="str">
        <f>IF(IFERROR(VLOOKUP(Z269,'Tabela de Apoio'!$D:$E,2,FALSE),1)=1,"",Z283)</f>
        <v/>
      </c>
      <c r="AA282" s="110" t="str">
        <f>IF(IFERROR(VLOOKUP(AA269,'Tabela de Apoio'!$D:$E,2,FALSE),1)=1,"",AA283)</f>
        <v/>
      </c>
      <c r="AB282" s="110" t="str">
        <f>IF(IFERROR(VLOOKUP(AB269,'Tabela de Apoio'!$D:$E,2,FALSE),1)=1,"",AB283)</f>
        <v/>
      </c>
      <c r="AC282" s="110" t="str">
        <f>IF(IFERROR(VLOOKUP(AC269,'Tabela de Apoio'!$D:$E,2,FALSE),1)=1,"",AC283)</f>
        <v/>
      </c>
      <c r="AD282" s="110" t="str">
        <f>IF(IFERROR(VLOOKUP(AD269,'Tabela de Apoio'!$D:$E,2,FALSE),1)=1,"",AD283)</f>
        <v/>
      </c>
      <c r="AE282" s="110" t="str">
        <f>IF(IFERROR(VLOOKUP(AE269,'Tabela de Apoio'!$D:$E,2,FALSE),1)=1,"",AE283)</f>
        <v/>
      </c>
      <c r="AF282" s="110" t="str">
        <f>IF(IFERROR(VLOOKUP(AF269,'Tabela de Apoio'!$D:$E,2,FALSE),1)=1,"",AF283)</f>
        <v/>
      </c>
      <c r="AG282" s="110" t="str">
        <f>IF(IFERROR(VLOOKUP(AG269,'Tabela de Apoio'!$D:$E,2,FALSE),1)=1,"",AG283)</f>
        <v/>
      </c>
      <c r="AH282" s="110" t="str">
        <f>IF(IFERROR(VLOOKUP(AH269,'Tabela de Apoio'!$D:$E,2,FALSE),1)=1,"",AH283)</f>
        <v/>
      </c>
      <c r="AI282" s="110" t="str">
        <f>IF(IFERROR(VLOOKUP(AI269,'Tabela de Apoio'!$D:$E,2,FALSE),1)=1,"",AI283)</f>
        <v/>
      </c>
    </row>
    <row r="283" spans="1:167" hidden="1" x14ac:dyDescent="0.25">
      <c r="B283" s="131" t="e">
        <f t="shared" si="643"/>
        <v>#VALUE!</v>
      </c>
      <c r="C283" s="131" t="e">
        <f t="shared" si="644"/>
        <v>#VALUE!</v>
      </c>
      <c r="D283" s="130">
        <f t="shared" si="644"/>
        <v>1</v>
      </c>
      <c r="E283" s="168"/>
      <c r="F283" s="96"/>
      <c r="G283" s="170"/>
      <c r="H283" s="137">
        <f t="shared" ref="H283" si="811">COUNT($P283:$XX283)</f>
        <v>0</v>
      </c>
      <c r="I283" s="135" t="e">
        <f t="shared" ref="I283" si="812">_xlfn.STDEV.P($P282:$XX283)/AVERAGE($P282:$XX283)</f>
        <v>#DIV/0!</v>
      </c>
      <c r="J283" s="7">
        <f t="shared" ref="J283" si="813">IF(AND(H283&gt;2,
OR(L267="MÉDIA SANEADA",L267="MEDIANA SANEADA",
AND(L267="PREÇO REFERÊNCIA",NOT(AND(P269="Orçamento",COUNTA(P267:XX267)=COUNTIF(P269:XX269,"Orçamento")))))),
ROW(),0)</f>
        <v>0</v>
      </c>
      <c r="K283" s="69"/>
      <c r="N283" s="74"/>
      <c r="O283" s="27" t="str">
        <f t="shared" ref="O283" si="814">"5 RODADA"</f>
        <v>5 RODADA</v>
      </c>
      <c r="P283" s="110" t="str">
        <f t="shared" ref="P283:AI283" si="815">IF(P281="","",IF((_xlfn.STDEV.P($P280:$XX281)/AVERAGE($P280:$XX281))&lt;=25%,P281,IF(OR(P281&gt;(AVERAGE($P280:$XX281)+_xlfn.STDEV.P($P280:$XX281)),P281&lt;(AVERAGE($P280:$XX281)-_xlfn.STDEV.P($P280:$XX281))),"DESCARTADO",P281)))</f>
        <v/>
      </c>
      <c r="Q283" s="110" t="str">
        <f t="shared" si="815"/>
        <v/>
      </c>
      <c r="R283" s="110" t="str">
        <f t="shared" si="815"/>
        <v/>
      </c>
      <c r="S283" s="110" t="str">
        <f t="shared" si="815"/>
        <v/>
      </c>
      <c r="T283" s="110" t="str">
        <f t="shared" si="815"/>
        <v/>
      </c>
      <c r="U283" s="110" t="str">
        <f t="shared" si="815"/>
        <v/>
      </c>
      <c r="V283" s="110" t="str">
        <f t="shared" si="815"/>
        <v/>
      </c>
      <c r="W283" s="110" t="str">
        <f t="shared" si="815"/>
        <v/>
      </c>
      <c r="X283" s="110" t="str">
        <f t="shared" si="815"/>
        <v/>
      </c>
      <c r="Y283" s="110" t="str">
        <f t="shared" si="815"/>
        <v/>
      </c>
      <c r="Z283" s="110" t="str">
        <f t="shared" si="815"/>
        <v/>
      </c>
      <c r="AA283" s="110" t="str">
        <f t="shared" si="815"/>
        <v/>
      </c>
      <c r="AB283" s="110" t="str">
        <f t="shared" si="815"/>
        <v/>
      </c>
      <c r="AC283" s="110" t="str">
        <f t="shared" si="815"/>
        <v/>
      </c>
      <c r="AD283" s="110" t="str">
        <f t="shared" si="815"/>
        <v/>
      </c>
      <c r="AE283" s="110" t="str">
        <f t="shared" si="815"/>
        <v/>
      </c>
      <c r="AF283" s="110" t="str">
        <f t="shared" si="815"/>
        <v/>
      </c>
      <c r="AG283" s="110" t="str">
        <f t="shared" si="815"/>
        <v/>
      </c>
      <c r="AH283" s="110" t="str">
        <f t="shared" si="815"/>
        <v/>
      </c>
      <c r="AI283" s="110" t="str">
        <f t="shared" si="815"/>
        <v/>
      </c>
    </row>
    <row r="284" spans="1:167" hidden="1" x14ac:dyDescent="0.25">
      <c r="B284" s="131" t="e">
        <f t="shared" si="643"/>
        <v>#VALUE!</v>
      </c>
      <c r="C284" s="131" t="e">
        <f t="shared" si="644"/>
        <v>#VALUE!</v>
      </c>
      <c r="D284" s="130">
        <f t="shared" si="644"/>
        <v>1</v>
      </c>
      <c r="E284" s="168"/>
      <c r="F284" s="96"/>
      <c r="G284" s="170"/>
      <c r="H284"/>
      <c r="I284"/>
      <c r="J284"/>
      <c r="K284" s="69"/>
      <c r="L284" s="22"/>
      <c r="M284" s="22"/>
      <c r="N284" s="74"/>
      <c r="O284" s="27" t="str">
        <f t="shared" ref="O284" si="816">"6 POND"</f>
        <v>6 POND</v>
      </c>
      <c r="P284" s="110" t="str">
        <f>IF(IFERROR(VLOOKUP(P269,'Tabela de Apoio'!$D:$E,2,FALSE),1)=1,"",P285)</f>
        <v/>
      </c>
      <c r="Q284" s="110" t="str">
        <f>IF(IFERROR(VLOOKUP(Q269,'Tabela de Apoio'!$D:$E,2,FALSE),1)=1,"",Q285)</f>
        <v/>
      </c>
      <c r="R284" s="110" t="str">
        <f>IF(IFERROR(VLOOKUP(R269,'Tabela de Apoio'!$D:$E,2,FALSE),1)=1,"",R285)</f>
        <v/>
      </c>
      <c r="S284" s="110" t="str">
        <f>IF(IFERROR(VLOOKUP(S269,'Tabela de Apoio'!$D:$E,2,FALSE),1)=1,"",S285)</f>
        <v/>
      </c>
      <c r="T284" s="110" t="str">
        <f>IF(IFERROR(VLOOKUP(T269,'Tabela de Apoio'!$D:$E,2,FALSE),1)=1,"",T285)</f>
        <v/>
      </c>
      <c r="U284" s="110" t="str">
        <f>IF(IFERROR(VLOOKUP(U269,'Tabela de Apoio'!$D:$E,2,FALSE),1)=1,"",U285)</f>
        <v/>
      </c>
      <c r="V284" s="110" t="str">
        <f>IF(IFERROR(VLOOKUP(V269,'Tabela de Apoio'!$D:$E,2,FALSE),1)=1,"",V285)</f>
        <v/>
      </c>
      <c r="W284" s="110" t="str">
        <f>IF(IFERROR(VLOOKUP(W269,'Tabela de Apoio'!$D:$E,2,FALSE),1)=1,"",W285)</f>
        <v/>
      </c>
      <c r="X284" s="110" t="str">
        <f>IF(IFERROR(VLOOKUP(X269,'Tabela de Apoio'!$D:$E,2,FALSE),1)=1,"",X285)</f>
        <v/>
      </c>
      <c r="Y284" s="110" t="str">
        <f>IF(IFERROR(VLOOKUP(Y269,'Tabela de Apoio'!$D:$E,2,FALSE),1)=1,"",Y285)</f>
        <v/>
      </c>
      <c r="Z284" s="110" t="str">
        <f>IF(IFERROR(VLOOKUP(Z269,'Tabela de Apoio'!$D:$E,2,FALSE),1)=1,"",Z285)</f>
        <v/>
      </c>
      <c r="AA284" s="110" t="str">
        <f>IF(IFERROR(VLOOKUP(AA269,'Tabela de Apoio'!$D:$E,2,FALSE),1)=1,"",AA285)</f>
        <v/>
      </c>
      <c r="AB284" s="110" t="str">
        <f>IF(IFERROR(VLOOKUP(AB269,'Tabela de Apoio'!$D:$E,2,FALSE),1)=1,"",AB285)</f>
        <v/>
      </c>
      <c r="AC284" s="110" t="str">
        <f>IF(IFERROR(VLOOKUP(AC269,'Tabela de Apoio'!$D:$E,2,FALSE),1)=1,"",AC285)</f>
        <v/>
      </c>
      <c r="AD284" s="110" t="str">
        <f>IF(IFERROR(VLOOKUP(AD269,'Tabela de Apoio'!$D:$E,2,FALSE),1)=1,"",AD285)</f>
        <v/>
      </c>
      <c r="AE284" s="110" t="str">
        <f>IF(IFERROR(VLOOKUP(AE269,'Tabela de Apoio'!$D:$E,2,FALSE),1)=1,"",AE285)</f>
        <v/>
      </c>
      <c r="AF284" s="110" t="str">
        <f>IF(IFERROR(VLOOKUP(AF269,'Tabela de Apoio'!$D:$E,2,FALSE),1)=1,"",AF285)</f>
        <v/>
      </c>
      <c r="AG284" s="110" t="str">
        <f>IF(IFERROR(VLOOKUP(AG269,'Tabela de Apoio'!$D:$E,2,FALSE),1)=1,"",AG285)</f>
        <v/>
      </c>
      <c r="AH284" s="110" t="str">
        <f>IF(IFERROR(VLOOKUP(AH269,'Tabela de Apoio'!$D:$E,2,FALSE),1)=1,"",AH285)</f>
        <v/>
      </c>
      <c r="AI284" s="110" t="str">
        <f>IF(IFERROR(VLOOKUP(AI269,'Tabela de Apoio'!$D:$E,2,FALSE),1)=1,"",AI285)</f>
        <v/>
      </c>
    </row>
    <row r="285" spans="1:167" hidden="1" x14ac:dyDescent="0.25">
      <c r="B285" s="131" t="e">
        <f t="shared" si="643"/>
        <v>#VALUE!</v>
      </c>
      <c r="C285" s="131" t="e">
        <f t="shared" si="644"/>
        <v>#VALUE!</v>
      </c>
      <c r="D285" s="130">
        <f t="shared" si="644"/>
        <v>1</v>
      </c>
      <c r="E285" s="168"/>
      <c r="F285" s="96"/>
      <c r="G285" s="170"/>
      <c r="H285" s="137">
        <f t="shared" ref="H285" si="817">COUNT($P285:$XX285)</f>
        <v>0</v>
      </c>
      <c r="I285" s="135" t="e">
        <f t="shared" ref="I285" si="818">_xlfn.STDEV.P($P284:$XX285)/AVERAGE($P284:$XX285)</f>
        <v>#DIV/0!</v>
      </c>
      <c r="J285" s="7">
        <f t="shared" ref="J285" si="819">IF(AND(H285&gt;2,
OR(L267="MÉDIA SANEADA",L267="MEDIANA SANEADA",
AND(L267="PREÇO REFERÊNCIA",NOT(AND(P269="Orçamento",COUNTA(P267:XX267)=COUNTIF(P269:XX269,"Orçamento")))))),
ROW(),0)</f>
        <v>0</v>
      </c>
      <c r="N285" s="74"/>
      <c r="O285" s="27" t="str">
        <f t="shared" ref="O285" si="820">"6 RODADA"</f>
        <v>6 RODADA</v>
      </c>
      <c r="P285" s="110" t="str">
        <f t="shared" ref="P285:AI285" si="821">IFERROR(IF(P283="","",IF((_xlfn.STDEV.P($P282:$XX283)/AVERAGE($P282:$XX283))&lt;=25%,P283,IF(OR(P283&gt;(AVERAGE($P282:$XX283)+_xlfn.STDEV.P($P282:$XX283)),P283&lt;(AVERAGE($P282:$XX283)-_xlfn.STDEV.P($P282:$XX283))),"DESCARTADO",P283))),)</f>
        <v/>
      </c>
      <c r="Q285" s="110" t="str">
        <f t="shared" si="821"/>
        <v/>
      </c>
      <c r="R285" s="110" t="str">
        <f t="shared" si="821"/>
        <v/>
      </c>
      <c r="S285" s="110" t="str">
        <f t="shared" si="821"/>
        <v/>
      </c>
      <c r="T285" s="110" t="str">
        <f t="shared" si="821"/>
        <v/>
      </c>
      <c r="U285" s="110" t="str">
        <f t="shared" si="821"/>
        <v/>
      </c>
      <c r="V285" s="110" t="str">
        <f t="shared" si="821"/>
        <v/>
      </c>
      <c r="W285" s="110" t="str">
        <f t="shared" si="821"/>
        <v/>
      </c>
      <c r="X285" s="110" t="str">
        <f t="shared" si="821"/>
        <v/>
      </c>
      <c r="Y285" s="110" t="str">
        <f t="shared" si="821"/>
        <v/>
      </c>
      <c r="Z285" s="110" t="str">
        <f t="shared" si="821"/>
        <v/>
      </c>
      <c r="AA285" s="110" t="str">
        <f t="shared" si="821"/>
        <v/>
      </c>
      <c r="AB285" s="110" t="str">
        <f t="shared" si="821"/>
        <v/>
      </c>
      <c r="AC285" s="110" t="str">
        <f t="shared" si="821"/>
        <v/>
      </c>
      <c r="AD285" s="110" t="str">
        <f t="shared" si="821"/>
        <v/>
      </c>
      <c r="AE285" s="110" t="str">
        <f t="shared" si="821"/>
        <v/>
      </c>
      <c r="AF285" s="110" t="str">
        <f t="shared" si="821"/>
        <v/>
      </c>
      <c r="AG285" s="110" t="str">
        <f t="shared" si="821"/>
        <v/>
      </c>
      <c r="AH285" s="110" t="str">
        <f t="shared" si="821"/>
        <v/>
      </c>
      <c r="AI285" s="110" t="str">
        <f t="shared" si="821"/>
        <v/>
      </c>
    </row>
    <row r="286" spans="1:167" x14ac:dyDescent="0.25">
      <c r="B286" s="131" t="e">
        <f t="shared" si="643"/>
        <v>#VALUE!</v>
      </c>
      <c r="C286" s="131" t="e">
        <f t="shared" si="644"/>
        <v>#VALUE!</v>
      </c>
      <c r="D286" s="130">
        <f t="shared" si="644"/>
        <v>1</v>
      </c>
      <c r="E286" s="168"/>
      <c r="F286" s="139"/>
      <c r="G286" s="170"/>
      <c r="H286" s="173"/>
      <c r="I286" s="173"/>
      <c r="J286" s="174"/>
      <c r="K286" s="70"/>
      <c r="L286" s="1" t="s">
        <v>56</v>
      </c>
      <c r="M286" s="147" t="str">
        <f t="shared" ref="M286" si="822">IFERROR(ROUND(M267*M269,2),"")</f>
        <v/>
      </c>
      <c r="O286" s="27" t="s">
        <v>426</v>
      </c>
      <c r="P286" s="110" t="str">
        <f t="shared" ref="P286:R286" si="823">INDEX(P273:P285,MATCH(MAX($J273:$J285),$J273:$J285,0))</f>
        <v/>
      </c>
      <c r="Q286" s="110" t="str">
        <f t="shared" si="823"/>
        <v/>
      </c>
      <c r="R286" s="110" t="str">
        <f t="shared" si="823"/>
        <v/>
      </c>
      <c r="S286" s="110" t="str">
        <f t="shared" si="757"/>
        <v/>
      </c>
      <c r="T286" s="110" t="str">
        <f t="shared" si="757"/>
        <v/>
      </c>
      <c r="U286" s="110" t="str">
        <f t="shared" si="757"/>
        <v/>
      </c>
      <c r="V286" s="110" t="str">
        <f t="shared" si="757"/>
        <v/>
      </c>
      <c r="W286" s="110" t="str">
        <f t="shared" si="757"/>
        <v/>
      </c>
      <c r="X286" s="110" t="str">
        <f t="shared" si="757"/>
        <v/>
      </c>
      <c r="Y286" s="110" t="str">
        <f t="shared" si="757"/>
        <v/>
      </c>
      <c r="Z286" s="110" t="str">
        <f t="shared" si="757"/>
        <v/>
      </c>
      <c r="AA286" s="110" t="str">
        <f t="shared" si="757"/>
        <v/>
      </c>
      <c r="AB286" s="110" t="str">
        <f t="shared" si="757"/>
        <v/>
      </c>
      <c r="AC286" s="110" t="str">
        <f t="shared" si="757"/>
        <v/>
      </c>
      <c r="AD286" s="110" t="str">
        <f t="shared" si="757"/>
        <v/>
      </c>
      <c r="AE286" s="110" t="str">
        <f t="shared" si="757"/>
        <v/>
      </c>
      <c r="AF286" s="110" t="str">
        <f t="shared" si="757"/>
        <v/>
      </c>
      <c r="AG286" s="110" t="str">
        <f t="shared" si="757"/>
        <v/>
      </c>
      <c r="AH286" s="110" t="str">
        <f t="shared" si="757"/>
        <v/>
      </c>
      <c r="AI286" s="110" t="str">
        <f t="shared" si="757"/>
        <v/>
      </c>
    </row>
    <row r="288" spans="1:167" s="120" customFormat="1" ht="15" customHeight="1" x14ac:dyDescent="0.25">
      <c r="A288" s="123"/>
      <c r="B288" s="130" t="e">
        <f t="shared" ref="B288" si="824">LARGE(IFERROR(IF(B286+1&gt;$H$8,"",B286+1),""),1)</f>
        <v>#VALUE!</v>
      </c>
      <c r="C288" s="130" t="e">
        <f>IF(_xlfn.ISFORMULA(E292),MAX(INDEX('BASE FORMAÇÃO'!A:A,B288+1),1),E292)</f>
        <v>#VALUE!</v>
      </c>
      <c r="D288" s="130">
        <f t="shared" ref="D288" si="825">IFERROR(IF(C288=C278,D278+1,1),1)</f>
        <v>1</v>
      </c>
      <c r="E288" s="41" t="s">
        <v>9</v>
      </c>
      <c r="F288" s="76"/>
      <c r="G288" s="41" t="s">
        <v>15</v>
      </c>
      <c r="H288" s="138" t="e">
        <f>INDEX('BASE FORMAÇÃO'!B:B,B288+1)</f>
        <v>#VALUE!</v>
      </c>
      <c r="I288" s="146" t="s">
        <v>16</v>
      </c>
      <c r="J288" s="6" t="e">
        <f>INDEX('BASE FORMAÇÃO'!K:K,B288+1)</f>
        <v>#VALUE!</v>
      </c>
      <c r="K288" s="68"/>
      <c r="L288" s="175" t="s">
        <v>54</v>
      </c>
      <c r="M288" s="177" t="str">
        <f t="shared" ref="M288" si="826">IF(OR(ISBLANK($O$8),ISBLANK($O$7),ISBLANK($H$8),ISBLANK($O$6),ISBLANK($O$5),ISBLANK($H$5)),"",IFERROR(IF(VLOOKUP(L288,L294:M303,2,FALSE)&lt;1,ROUND(VLOOKUP(L288,L294:M303,2,FALSE),4),ROUND(VLOOKUP(L288,L294:M303,2,FALSE),2)),""))</f>
        <v/>
      </c>
      <c r="N288" s="72"/>
      <c r="O288" s="27" t="s">
        <v>17</v>
      </c>
      <c r="P288" s="116"/>
      <c r="Q288" s="116"/>
      <c r="R288" s="116"/>
      <c r="S288" s="116"/>
      <c r="T288" s="116"/>
      <c r="U288" s="108"/>
      <c r="V288" s="108"/>
      <c r="W288" s="108"/>
      <c r="X288" s="108"/>
      <c r="Y288" s="108"/>
      <c r="Z288" s="108"/>
      <c r="AA288" s="108"/>
      <c r="AB288" s="108"/>
      <c r="AC288" s="108"/>
      <c r="AD288" s="108"/>
      <c r="AE288" s="108"/>
      <c r="AF288" s="108"/>
      <c r="AG288" s="108"/>
      <c r="AH288" s="108"/>
      <c r="AI288" s="108"/>
      <c r="AJ288" s="119"/>
      <c r="AK288" s="119"/>
      <c r="AL288" s="119"/>
      <c r="AM288" s="119"/>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c r="BT288" s="119"/>
      <c r="BU288" s="119"/>
      <c r="BV288" s="119"/>
      <c r="BW288" s="119"/>
      <c r="BX288" s="119"/>
      <c r="BY288" s="119"/>
      <c r="BZ288" s="119"/>
      <c r="CA288" s="119"/>
      <c r="CB288" s="119"/>
      <c r="CC288" s="119"/>
      <c r="CD288" s="119"/>
      <c r="CE288" s="119"/>
      <c r="CF288" s="119"/>
      <c r="CG288" s="119"/>
      <c r="CH288" s="119"/>
      <c r="CI288" s="119"/>
      <c r="CJ288" s="119"/>
      <c r="CK288" s="119"/>
      <c r="CL288" s="119"/>
      <c r="CM288" s="119"/>
      <c r="CN288" s="119"/>
      <c r="CO288" s="119"/>
      <c r="CP288" s="119"/>
      <c r="CQ288" s="119"/>
      <c r="CR288" s="119"/>
      <c r="CS288" s="119"/>
      <c r="CT288" s="119"/>
      <c r="CU288" s="119"/>
      <c r="CV288" s="119"/>
      <c r="CW288" s="119"/>
      <c r="CX288" s="119"/>
      <c r="CY288" s="119"/>
      <c r="CZ288" s="119"/>
      <c r="DA288" s="119"/>
      <c r="DB288" s="119"/>
      <c r="DC288" s="119"/>
      <c r="DD288" s="119"/>
      <c r="DE288" s="119"/>
      <c r="DF288" s="119"/>
      <c r="DG288" s="119"/>
      <c r="DH288" s="119"/>
      <c r="DI288" s="119"/>
      <c r="DJ288" s="119"/>
      <c r="DK288" s="119"/>
      <c r="DL288" s="119"/>
      <c r="DM288" s="119"/>
      <c r="DN288" s="119"/>
      <c r="DO288" s="119"/>
      <c r="DP288" s="119"/>
      <c r="DQ288" s="119"/>
      <c r="DR288" s="119"/>
      <c r="DS288" s="119"/>
      <c r="DT288" s="119"/>
      <c r="DU288" s="119"/>
      <c r="DV288" s="119"/>
      <c r="DW288" s="119"/>
      <c r="DX288" s="119"/>
      <c r="DY288" s="119"/>
      <c r="DZ288" s="119"/>
      <c r="EA288" s="119"/>
      <c r="EB288" s="119"/>
      <c r="EC288" s="119"/>
      <c r="ED288" s="119"/>
      <c r="EE288" s="119"/>
      <c r="EF288" s="119"/>
      <c r="EG288" s="119"/>
      <c r="EH288" s="119"/>
      <c r="EI288" s="119"/>
      <c r="EJ288" s="119"/>
      <c r="EK288" s="119"/>
      <c r="EL288" s="119"/>
      <c r="EM288" s="119"/>
      <c r="EN288" s="119"/>
      <c r="EO288" s="119"/>
      <c r="EP288" s="119"/>
      <c r="EQ288" s="119"/>
      <c r="ER288" s="119"/>
      <c r="ES288" s="119"/>
      <c r="ET288" s="119"/>
      <c r="EU288" s="119"/>
      <c r="EV288" s="119"/>
      <c r="EW288" s="119"/>
      <c r="EX288" s="119"/>
      <c r="EY288" s="119"/>
      <c r="EZ288" s="119"/>
      <c r="FA288" s="119"/>
      <c r="FB288" s="119"/>
      <c r="FC288" s="119"/>
      <c r="FD288" s="119"/>
      <c r="FE288" s="119"/>
      <c r="FF288" s="119"/>
      <c r="FG288" s="119"/>
      <c r="FH288" s="119"/>
      <c r="FI288" s="119"/>
      <c r="FJ288" s="119"/>
      <c r="FK288" s="119"/>
    </row>
    <row r="289" spans="1:167" s="120" customFormat="1" ht="15" customHeight="1" x14ac:dyDescent="0.25">
      <c r="A289" s="69"/>
      <c r="B289" s="131" t="e">
        <f t="shared" ref="B289:D289" si="827">B288</f>
        <v>#VALUE!</v>
      </c>
      <c r="C289" s="131" t="e">
        <f t="shared" si="827"/>
        <v>#VALUE!</v>
      </c>
      <c r="D289" s="130">
        <f t="shared" si="827"/>
        <v>1</v>
      </c>
      <c r="E289" s="179">
        <f t="shared" ref="E289" si="828">D288</f>
        <v>1</v>
      </c>
      <c r="F289" s="95"/>
      <c r="G289" s="181" t="s">
        <v>1</v>
      </c>
      <c r="H289" s="184" t="e">
        <f>INDEX('BASE FORMAÇÃO'!C:C,B288+1)</f>
        <v>#VALUE!</v>
      </c>
      <c r="I289" s="184"/>
      <c r="J289" s="185"/>
      <c r="K289" s="69"/>
      <c r="L289" s="176"/>
      <c r="M289" s="178"/>
      <c r="N289" s="73"/>
      <c r="O289" s="27" t="s">
        <v>13</v>
      </c>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6"/>
      <c r="AK289" s="126"/>
      <c r="AL289" s="126"/>
      <c r="AM289" s="126"/>
      <c r="AN289" s="126"/>
      <c r="AO289" s="126"/>
      <c r="AP289" s="126"/>
      <c r="AQ289" s="126"/>
      <c r="AR289" s="126"/>
      <c r="AS289" s="126"/>
      <c r="AT289" s="126"/>
      <c r="AU289" s="126"/>
      <c r="AV289" s="126"/>
      <c r="AW289" s="126"/>
      <c r="AX289" s="126"/>
      <c r="AY289" s="126"/>
      <c r="AZ289" s="126"/>
      <c r="BA289" s="126"/>
      <c r="BB289" s="119"/>
      <c r="BC289" s="119"/>
      <c r="BD289" s="119"/>
      <c r="BE289" s="119"/>
      <c r="BF289" s="119"/>
      <c r="BG289" s="119"/>
      <c r="BH289" s="119"/>
      <c r="BI289" s="119"/>
      <c r="BJ289" s="119"/>
      <c r="BK289" s="119"/>
      <c r="BL289" s="119"/>
      <c r="BM289" s="119"/>
      <c r="BN289" s="119"/>
      <c r="BO289" s="119"/>
      <c r="BP289" s="119"/>
      <c r="BQ289" s="119"/>
      <c r="BR289" s="119"/>
      <c r="BS289" s="119"/>
      <c r="BT289" s="119"/>
      <c r="BU289" s="119"/>
      <c r="BV289" s="119"/>
      <c r="BW289" s="119"/>
      <c r="BX289" s="119"/>
      <c r="BY289" s="119"/>
      <c r="BZ289" s="119"/>
      <c r="CA289" s="119"/>
      <c r="CB289" s="119"/>
      <c r="CC289" s="119"/>
      <c r="CD289" s="119"/>
      <c r="CE289" s="119"/>
      <c r="CF289" s="119"/>
      <c r="CG289" s="119"/>
      <c r="CH289" s="119"/>
      <c r="CI289" s="119"/>
      <c r="CJ289" s="119"/>
      <c r="CK289" s="119"/>
      <c r="CL289" s="119"/>
      <c r="CM289" s="119"/>
      <c r="CN289" s="119"/>
      <c r="CO289" s="119"/>
      <c r="CP289" s="119"/>
      <c r="CQ289" s="119"/>
      <c r="CR289" s="119"/>
      <c r="CS289" s="119"/>
      <c r="CT289" s="119"/>
      <c r="CU289" s="119"/>
      <c r="CV289" s="119"/>
      <c r="CW289" s="119"/>
      <c r="CX289" s="119"/>
      <c r="CY289" s="119"/>
      <c r="CZ289" s="119"/>
      <c r="DA289" s="119"/>
      <c r="DB289" s="119"/>
      <c r="DC289" s="119"/>
      <c r="DD289" s="119"/>
      <c r="DE289" s="119"/>
      <c r="DF289" s="119"/>
      <c r="DG289" s="119"/>
      <c r="DH289" s="119"/>
      <c r="DI289" s="119"/>
      <c r="DJ289" s="119"/>
      <c r="DK289" s="119"/>
      <c r="DL289" s="119"/>
      <c r="DM289" s="119"/>
      <c r="DN289" s="119"/>
      <c r="DO289" s="119"/>
      <c r="DP289" s="119"/>
      <c r="DQ289" s="119"/>
      <c r="DR289" s="119"/>
      <c r="DS289" s="119"/>
      <c r="DT289" s="119"/>
      <c r="DU289" s="119"/>
      <c r="DV289" s="119"/>
      <c r="DW289" s="119"/>
      <c r="DX289" s="119"/>
      <c r="DY289" s="119"/>
      <c r="DZ289" s="119"/>
      <c r="EA289" s="119"/>
      <c r="EB289" s="119"/>
      <c r="EC289" s="119"/>
      <c r="ED289" s="119"/>
      <c r="EE289" s="119"/>
      <c r="EF289" s="119"/>
      <c r="EG289" s="119"/>
      <c r="EH289" s="119"/>
      <c r="EI289" s="119"/>
      <c r="EJ289" s="119"/>
      <c r="EK289" s="119"/>
      <c r="EL289" s="119"/>
      <c r="EM289" s="119"/>
      <c r="EN289" s="119"/>
      <c r="EO289" s="119"/>
      <c r="EP289" s="119"/>
      <c r="EQ289" s="119"/>
      <c r="ER289" s="119"/>
      <c r="ES289" s="119"/>
      <c r="ET289" s="119"/>
      <c r="EU289" s="119"/>
      <c r="EV289" s="119"/>
      <c r="EW289" s="119"/>
      <c r="EX289" s="119"/>
      <c r="EY289" s="119"/>
      <c r="EZ289" s="119"/>
      <c r="FA289" s="119"/>
      <c r="FB289" s="119"/>
      <c r="FC289" s="119"/>
      <c r="FD289" s="119"/>
      <c r="FE289" s="119"/>
      <c r="FF289" s="119"/>
      <c r="FG289" s="119"/>
      <c r="FH289" s="119"/>
      <c r="FI289" s="119"/>
      <c r="FJ289" s="119"/>
      <c r="FK289" s="119"/>
    </row>
    <row r="290" spans="1:167" s="119" customFormat="1" x14ac:dyDescent="0.25">
      <c r="A290" s="77"/>
      <c r="B290" s="131" t="e">
        <f t="shared" ref="B290:D290" si="829">B289</f>
        <v>#VALUE!</v>
      </c>
      <c r="C290" s="131" t="e">
        <f t="shared" si="829"/>
        <v>#VALUE!</v>
      </c>
      <c r="D290" s="130">
        <f t="shared" si="829"/>
        <v>1</v>
      </c>
      <c r="E290" s="180"/>
      <c r="F290" s="96"/>
      <c r="G290" s="182"/>
      <c r="H290" s="186"/>
      <c r="I290" s="186"/>
      <c r="J290" s="187"/>
      <c r="K290" s="67"/>
      <c r="L290" s="133" t="s">
        <v>57</v>
      </c>
      <c r="M290" s="134" t="e">
        <f>INDEX('BASE FORMAÇÃO'!H:H,B292+1)</f>
        <v>#VALUE!</v>
      </c>
      <c r="N290" s="74"/>
      <c r="O290" s="27" t="s">
        <v>445</v>
      </c>
      <c r="P290" s="117"/>
      <c r="Q290" s="117"/>
      <c r="R290" s="117"/>
      <c r="S290" s="117"/>
      <c r="T290" s="117"/>
      <c r="U290" s="117"/>
      <c r="V290" s="117"/>
      <c r="W290" s="117"/>
      <c r="X290" s="117"/>
      <c r="Y290" s="117"/>
      <c r="Z290" s="117"/>
      <c r="AA290" s="121"/>
      <c r="AB290" s="121"/>
      <c r="AC290" s="121"/>
      <c r="AD290" s="121"/>
      <c r="AE290" s="121"/>
      <c r="AF290" s="121"/>
      <c r="AG290" s="121"/>
      <c r="AH290" s="121"/>
      <c r="AI290" s="121"/>
    </row>
    <row r="291" spans="1:167" s="119" customFormat="1" x14ac:dyDescent="0.25">
      <c r="A291" s="77"/>
      <c r="B291" s="131" t="e">
        <f t="shared" ref="B291:C291" si="830">B290</f>
        <v>#VALUE!</v>
      </c>
      <c r="C291" s="131" t="e">
        <f t="shared" si="830"/>
        <v>#VALUE!</v>
      </c>
      <c r="D291" s="130">
        <f t="shared" si="644"/>
        <v>1</v>
      </c>
      <c r="E291" s="41" t="s">
        <v>344</v>
      </c>
      <c r="F291" s="96"/>
      <c r="G291" s="183"/>
      <c r="H291" s="188"/>
      <c r="I291" s="188"/>
      <c r="J291" s="189"/>
      <c r="K291" s="67"/>
      <c r="L291" s="1" t="s">
        <v>2</v>
      </c>
      <c r="M291" s="6" t="e">
        <f>INDEX('BASE FORMAÇÃO'!D:D,B292+1)</f>
        <v>#VALUE!</v>
      </c>
      <c r="N291" s="74"/>
      <c r="O291" s="27" t="s">
        <v>446</v>
      </c>
      <c r="P291" s="118"/>
      <c r="Q291" s="118"/>
      <c r="R291" s="118"/>
      <c r="S291" s="118"/>
      <c r="T291" s="118"/>
      <c r="U291" s="121"/>
      <c r="V291" s="121"/>
      <c r="W291" s="121"/>
      <c r="X291" s="121"/>
      <c r="Y291" s="121"/>
      <c r="Z291" s="121"/>
      <c r="AA291" s="121"/>
      <c r="AB291" s="121"/>
      <c r="AC291" s="121"/>
      <c r="AD291" s="121"/>
      <c r="AE291" s="121"/>
      <c r="AF291" s="121"/>
      <c r="AG291" s="121"/>
      <c r="AH291" s="121"/>
      <c r="AI291" s="121"/>
    </row>
    <row r="292" spans="1:167" x14ac:dyDescent="0.25">
      <c r="B292" s="131" t="e">
        <f t="shared" ref="B292:C292" si="831">B290</f>
        <v>#VALUE!</v>
      </c>
      <c r="C292" s="131" t="e">
        <f t="shared" si="831"/>
        <v>#VALUE!</v>
      </c>
      <c r="D292" s="130">
        <f t="shared" si="644"/>
        <v>1</v>
      </c>
      <c r="E292" s="167" t="e">
        <f t="shared" ref="E292" si="832">C288</f>
        <v>#VALUE!</v>
      </c>
      <c r="F292" s="96"/>
      <c r="G292" s="169" t="s">
        <v>334</v>
      </c>
      <c r="H292" s="171"/>
      <c r="I292" s="172"/>
      <c r="J292" s="172"/>
      <c r="K292" s="70"/>
      <c r="L292" s="28" t="s">
        <v>333</v>
      </c>
      <c r="M292" s="136" t="str">
        <f t="shared" ref="M292" si="833">IFERROR(INDEX(I294:I306,MATCH(MAX(J294:J306),J294:J306,0)),"")</f>
        <v/>
      </c>
      <c r="N292" s="74"/>
      <c r="O292" s="27" t="s">
        <v>18</v>
      </c>
      <c r="P292" s="109" t="str">
        <f>IF(P288="","",
IF(OR(P290="Orçamento",P289="",MAX('Tabela de Apoio'!$A:$A)&lt;=P289),
P288,
(INDEX('Tabela de Apoio'!$B:$B,MATCH('MAPA DE PREÇOS'!$O$8,'Tabela de Apoio'!$A:$A,1))/INDEX('Tabela de Apoio'!$B:$B,MATCH('MAPA DE PREÇOS'!P289,'Tabela de Apoio'!$A:$A,1)-1))*P288))</f>
        <v/>
      </c>
      <c r="Q292" s="109" t="str">
        <f>IF(Q288="","",
IF(OR(Q290="Orçamento",Q289="",MAX('Tabela de Apoio'!$A:$A)&lt;=Q289),
Q288,
(INDEX('Tabela de Apoio'!$B:$B,MATCH('MAPA DE PREÇOS'!$O$8,'Tabela de Apoio'!$A:$A,1))/INDEX('Tabela de Apoio'!$B:$B,MATCH('MAPA DE PREÇOS'!Q289,'Tabela de Apoio'!$A:$A,1)-1))*Q288))</f>
        <v/>
      </c>
      <c r="R292" s="109" t="str">
        <f>IF(R288="","",
IF(OR(R290="Orçamento",R289="",MAX('Tabela de Apoio'!$A:$A)&lt;=R289),
R288,
(INDEX('Tabela de Apoio'!$B:$B,MATCH('MAPA DE PREÇOS'!$O$8,'Tabela de Apoio'!$A:$A,1))/INDEX('Tabela de Apoio'!$B:$B,MATCH('MAPA DE PREÇOS'!R289,'Tabela de Apoio'!$A:$A,1)-1))*R288))</f>
        <v/>
      </c>
      <c r="S292" s="109" t="str">
        <f>IF(S288="","",
IF(OR(S290="Orçamento",S289="",MAX('Tabela de Apoio'!$A:$A)&lt;=S289),
S288,
(INDEX('Tabela de Apoio'!$B:$B,MATCH('MAPA DE PREÇOS'!$O$8,'Tabela de Apoio'!$A:$A,1))/INDEX('Tabela de Apoio'!$B:$B,MATCH('MAPA DE PREÇOS'!S289,'Tabela de Apoio'!$A:$A,1)-1))*S288))</f>
        <v/>
      </c>
      <c r="T292" s="109" t="str">
        <f>IF(T288="","",
IF(OR(T290="Orçamento",T289="",MAX('Tabela de Apoio'!$A:$A)&lt;=T289),
T288,
(INDEX('Tabela de Apoio'!$B:$B,MATCH('MAPA DE PREÇOS'!$O$8,'Tabela de Apoio'!$A:$A,1))/INDEX('Tabela de Apoio'!$B:$B,MATCH('MAPA DE PREÇOS'!T289,'Tabela de Apoio'!$A:$A,1)-1))*T288))</f>
        <v/>
      </c>
      <c r="U292" s="109" t="str">
        <f>IF(U288="","",
IF(OR(U290="Orçamento",U289="",MAX('Tabela de Apoio'!$A:$A)&lt;=U289),
U288,
(INDEX('Tabela de Apoio'!$B:$B,MATCH('MAPA DE PREÇOS'!$O$8,'Tabela de Apoio'!$A:$A,1))/INDEX('Tabela de Apoio'!$B:$B,MATCH('MAPA DE PREÇOS'!U289,'Tabela de Apoio'!$A:$A,1)-1))*U288))</f>
        <v/>
      </c>
      <c r="V292" s="109" t="str">
        <f>IF(V288="","",
IF(OR(V290="Orçamento",V289="",MAX('Tabela de Apoio'!$A:$A)&lt;=V289),
V288,
(INDEX('Tabela de Apoio'!$B:$B,MATCH('MAPA DE PREÇOS'!$O$8,'Tabela de Apoio'!$A:$A,1))/INDEX('Tabela de Apoio'!$B:$B,MATCH('MAPA DE PREÇOS'!V289,'Tabela de Apoio'!$A:$A,1)-1))*V288))</f>
        <v/>
      </c>
      <c r="W292" s="109" t="str">
        <f>IF(W288="","",
IF(OR(W290="Orçamento",W289="",MAX('Tabela de Apoio'!$A:$A)&lt;=W289),
W288,
(INDEX('Tabela de Apoio'!$B:$B,MATCH('MAPA DE PREÇOS'!$O$8,'Tabela de Apoio'!$A:$A,1))/INDEX('Tabela de Apoio'!$B:$B,MATCH('MAPA DE PREÇOS'!W289,'Tabela de Apoio'!$A:$A,1)-1))*W288))</f>
        <v/>
      </c>
      <c r="X292" s="109" t="str">
        <f>IF(X288="","",
IF(OR(X290="Orçamento",X289="",MAX('Tabela de Apoio'!$A:$A)&lt;=X289),
X288,
(INDEX('Tabela de Apoio'!$B:$B,MATCH('MAPA DE PREÇOS'!$O$8,'Tabela de Apoio'!$A:$A,1))/INDEX('Tabela de Apoio'!$B:$B,MATCH('MAPA DE PREÇOS'!X289,'Tabela de Apoio'!$A:$A,1)-1))*X288))</f>
        <v/>
      </c>
      <c r="Y292" s="109" t="str">
        <f>IF(Y288="","",
IF(OR(Y290="Orçamento",Y289="",MAX('Tabela de Apoio'!$A:$A)&lt;=Y289),
Y288,
(INDEX('Tabela de Apoio'!$B:$B,MATCH('MAPA DE PREÇOS'!$O$8,'Tabela de Apoio'!$A:$A,1))/INDEX('Tabela de Apoio'!$B:$B,MATCH('MAPA DE PREÇOS'!Y289,'Tabela de Apoio'!$A:$A,1)-1))*Y288))</f>
        <v/>
      </c>
      <c r="Z292" s="109" t="str">
        <f>IF(Z288="","",
IF(OR(Z290="Orçamento",Z289="",MAX('Tabela de Apoio'!$A:$A)&lt;=Z289),
Z288,
(INDEX('Tabela de Apoio'!$B:$B,MATCH('MAPA DE PREÇOS'!$O$8,'Tabela de Apoio'!$A:$A,1))/INDEX('Tabela de Apoio'!$B:$B,MATCH('MAPA DE PREÇOS'!Z289,'Tabela de Apoio'!$A:$A,1)-1))*Z288))</f>
        <v/>
      </c>
      <c r="AA292" s="109" t="str">
        <f>IF(AA288="","",
IF(OR(AA290="Orçamento",AA289="",MAX('Tabela de Apoio'!$A:$A)&lt;=AA289),
AA288,
(INDEX('Tabela de Apoio'!$B:$B,MATCH('MAPA DE PREÇOS'!$O$8,'Tabela de Apoio'!$A:$A,1))/INDEX('Tabela de Apoio'!$B:$B,MATCH('MAPA DE PREÇOS'!AA289,'Tabela de Apoio'!$A:$A,1)-1))*AA288))</f>
        <v/>
      </c>
      <c r="AB292" s="109" t="str">
        <f>IF(AB288="","",
IF(OR(AB290="Orçamento",AB289="",MAX('Tabela de Apoio'!$A:$A)&lt;=AB289),
AB288,
(INDEX('Tabela de Apoio'!$B:$B,MATCH('MAPA DE PREÇOS'!$O$8,'Tabela de Apoio'!$A:$A,1))/INDEX('Tabela de Apoio'!$B:$B,MATCH('MAPA DE PREÇOS'!AB289,'Tabela de Apoio'!$A:$A,1)-1))*AB288))</f>
        <v/>
      </c>
      <c r="AC292" s="109" t="str">
        <f>IF(AC288="","",
IF(OR(AC290="Orçamento",AC289="",MAX('Tabela de Apoio'!$A:$A)&lt;=AC289),
AC288,
(INDEX('Tabela de Apoio'!$B:$B,MATCH('MAPA DE PREÇOS'!$O$8,'Tabela de Apoio'!$A:$A,1))/INDEX('Tabela de Apoio'!$B:$B,MATCH('MAPA DE PREÇOS'!AC289,'Tabela de Apoio'!$A:$A,1)-1))*AC288))</f>
        <v/>
      </c>
      <c r="AD292" s="109" t="str">
        <f>IF(AD288="","",
IF(OR(AD290="Orçamento",AD289="",MAX('Tabela de Apoio'!$A:$A)&lt;=AD289),
AD288,
(INDEX('Tabela de Apoio'!$B:$B,MATCH('MAPA DE PREÇOS'!$O$8,'Tabela de Apoio'!$A:$A,1))/INDEX('Tabela de Apoio'!$B:$B,MATCH('MAPA DE PREÇOS'!AD289,'Tabela de Apoio'!$A:$A,1)-1))*AD288))</f>
        <v/>
      </c>
      <c r="AE292" s="109" t="str">
        <f>IF(AE288="","",
IF(OR(AE290="Orçamento",AE289="",MAX('Tabela de Apoio'!$A:$A)&lt;=AE289),
AE288,
(INDEX('Tabela de Apoio'!$B:$B,MATCH('MAPA DE PREÇOS'!$O$8,'Tabela de Apoio'!$A:$A,1))/INDEX('Tabela de Apoio'!$B:$B,MATCH('MAPA DE PREÇOS'!AE289,'Tabela de Apoio'!$A:$A,1)-1))*AE288))</f>
        <v/>
      </c>
      <c r="AF292" s="109" t="str">
        <f>IF(AF288="","",
IF(OR(AF290="Orçamento",AF289="",MAX('Tabela de Apoio'!$A:$A)&lt;=AF289),
AF288,
(INDEX('Tabela de Apoio'!$B:$B,MATCH('MAPA DE PREÇOS'!$O$8,'Tabela de Apoio'!$A:$A,1))/INDEX('Tabela de Apoio'!$B:$B,MATCH('MAPA DE PREÇOS'!AF289,'Tabela de Apoio'!$A:$A,1)-1))*AF288))</f>
        <v/>
      </c>
      <c r="AG292" s="109" t="str">
        <f>IF(AG288="","",
IF(OR(AG290="Orçamento",AG289="",MAX('Tabela de Apoio'!$A:$A)&lt;=AG289),
AG288,
(INDEX('Tabela de Apoio'!$B:$B,MATCH('MAPA DE PREÇOS'!$O$8,'Tabela de Apoio'!$A:$A,1))/INDEX('Tabela de Apoio'!$B:$B,MATCH('MAPA DE PREÇOS'!AG289,'Tabela de Apoio'!$A:$A,1)-1))*AG288))</f>
        <v/>
      </c>
      <c r="AH292" s="109" t="str">
        <f>IF(AH288="","",
IF(OR(AH290="Orçamento",AH289="",MAX('Tabela de Apoio'!$A:$A)&lt;=AH289),
AH288,
(INDEX('Tabela de Apoio'!$B:$B,MATCH('MAPA DE PREÇOS'!$O$8,'Tabela de Apoio'!$A:$A,1))/INDEX('Tabela de Apoio'!$B:$B,MATCH('MAPA DE PREÇOS'!AH289,'Tabela de Apoio'!$A:$A,1)-1))*AH288))</f>
        <v/>
      </c>
      <c r="AI292" s="109" t="str">
        <f>IF(AI288="","",
IF(OR(AI290="Orçamento",AI289="",MAX('Tabela de Apoio'!$A:$A)&lt;=AI289),
AI288,
(INDEX('Tabela de Apoio'!$B:$B,MATCH('MAPA DE PREÇOS'!$O$8,'Tabela de Apoio'!$A:$A,1))/INDEX('Tabela de Apoio'!$B:$B,MATCH('MAPA DE PREÇOS'!AI289,'Tabela de Apoio'!$A:$A,1)-1))*AI288))</f>
        <v/>
      </c>
    </row>
    <row r="293" spans="1:167" hidden="1" x14ac:dyDescent="0.25">
      <c r="B293" s="131" t="e">
        <f t="shared" ref="B293" si="834">B292</f>
        <v>#VALUE!</v>
      </c>
      <c r="C293" s="131" t="e">
        <f t="shared" ref="C293" si="835">C292</f>
        <v>#VALUE!</v>
      </c>
      <c r="D293" s="130">
        <f t="shared" si="644"/>
        <v>1</v>
      </c>
      <c r="E293" s="168"/>
      <c r="F293" s="96"/>
      <c r="G293" s="170"/>
      <c r="H293"/>
      <c r="I293"/>
      <c r="J293"/>
      <c r="N293" s="74"/>
      <c r="O293" s="27" t="s">
        <v>439</v>
      </c>
      <c r="P293" s="110" t="str">
        <f>IF(IFERROR(VLOOKUP(P290,'Tabela de Apoio'!$D:$E,2,FALSE),1)=1,"",P294)</f>
        <v/>
      </c>
      <c r="Q293" s="110" t="str">
        <f>IF(IFERROR(VLOOKUP(Q290,'Tabela de Apoio'!$D:$E,2,FALSE),1)=1,"",Q294)</f>
        <v/>
      </c>
      <c r="R293" s="110" t="str">
        <f>IF(IFERROR(VLOOKUP(R290,'Tabela de Apoio'!$D:$E,2,FALSE),1)=1,"",R294)</f>
        <v/>
      </c>
      <c r="S293" s="110" t="str">
        <f>IF(IFERROR(VLOOKUP(S290,'Tabela de Apoio'!$D:$E,2,FALSE),1)=1,"",S294)</f>
        <v/>
      </c>
      <c r="T293" s="110" t="str">
        <f>IF(IFERROR(VLOOKUP(T290,'Tabela de Apoio'!$D:$E,2,FALSE),1)=1,"",T294)</f>
        <v/>
      </c>
      <c r="U293" s="110" t="str">
        <f>IF(IFERROR(VLOOKUP(U290,'Tabela de Apoio'!$D:$E,2,FALSE),1)=1,"",U294)</f>
        <v/>
      </c>
      <c r="V293" s="110" t="str">
        <f>IF(IFERROR(VLOOKUP(V290,'Tabela de Apoio'!$D:$E,2,FALSE),1)=1,"",V294)</f>
        <v/>
      </c>
      <c r="W293" s="110" t="str">
        <f>IF(IFERROR(VLOOKUP(W290,'Tabela de Apoio'!$D:$E,2,FALSE),1)=1,"",W294)</f>
        <v/>
      </c>
      <c r="X293" s="110" t="str">
        <f>IF(IFERROR(VLOOKUP(X290,'Tabela de Apoio'!$D:$E,2,FALSE),1)=1,"",X294)</f>
        <v/>
      </c>
      <c r="Y293" s="110" t="str">
        <f>IF(IFERROR(VLOOKUP(Y290,'Tabela de Apoio'!$D:$E,2,FALSE),1)=1,"",Y294)</f>
        <v/>
      </c>
      <c r="Z293" s="110" t="str">
        <f>IF(IFERROR(VLOOKUP(Z290,'Tabela de Apoio'!$D:$E,2,FALSE),1)=1,"",Z294)</f>
        <v/>
      </c>
      <c r="AA293" s="110" t="str">
        <f>IF(IFERROR(VLOOKUP(AA290,'Tabela de Apoio'!$D:$E,2,FALSE),1)=1,"",AA294)</f>
        <v/>
      </c>
      <c r="AB293" s="110" t="str">
        <f>IF(IFERROR(VLOOKUP(AB290,'Tabela de Apoio'!$D:$E,2,FALSE),1)=1,"",AB294)</f>
        <v/>
      </c>
      <c r="AC293" s="110" t="str">
        <f>IF(IFERROR(VLOOKUP(AC290,'Tabela de Apoio'!$D:$E,2,FALSE),1)=1,"",AC294)</f>
        <v/>
      </c>
      <c r="AD293" s="110" t="str">
        <f>IF(IFERROR(VLOOKUP(AD290,'Tabela de Apoio'!$D:$E,2,FALSE),1)=1,"",AD294)</f>
        <v/>
      </c>
      <c r="AE293" s="110" t="str">
        <f>IF(IFERROR(VLOOKUP(AE290,'Tabela de Apoio'!$D:$E,2,FALSE),1)=1,"",AE294)</f>
        <v/>
      </c>
      <c r="AF293" s="110" t="str">
        <f>IF(IFERROR(VLOOKUP(AF290,'Tabela de Apoio'!$D:$E,2,FALSE),1)=1,"",AF294)</f>
        <v/>
      </c>
      <c r="AG293" s="110" t="str">
        <f>IF(IFERROR(VLOOKUP(AG290,'Tabela de Apoio'!$D:$E,2,FALSE),1)=1,"",AG294)</f>
        <v/>
      </c>
      <c r="AH293" s="110" t="str">
        <f>IF(IFERROR(VLOOKUP(AH290,'Tabela de Apoio'!$D:$E,2,FALSE),1)=1,"",AH294)</f>
        <v/>
      </c>
      <c r="AI293" s="110" t="str">
        <f>IF(IFERROR(VLOOKUP(AI290,'Tabela de Apoio'!$D:$E,2,FALSE),1)=1,"",AI294)</f>
        <v/>
      </c>
    </row>
    <row r="294" spans="1:167" hidden="1" x14ac:dyDescent="0.25">
      <c r="B294" s="131" t="e">
        <f t="shared" ref="B294:C294" si="836">B293</f>
        <v>#VALUE!</v>
      </c>
      <c r="C294" s="131" t="e">
        <f t="shared" si="836"/>
        <v>#VALUE!</v>
      </c>
      <c r="D294" s="130">
        <f t="shared" si="644"/>
        <v>1</v>
      </c>
      <c r="E294" s="168"/>
      <c r="F294" s="96"/>
      <c r="G294" s="170"/>
      <c r="H294" s="137">
        <f t="shared" ref="H294" si="837">COUNT($P294:$XX294)</f>
        <v>0</v>
      </c>
      <c r="I294" s="135" t="e">
        <f t="shared" ref="I294" si="838">_xlfn.STDEV.P($P293:$XX294)/AVERAGE($P293:$XX294)</f>
        <v>#DIV/0!</v>
      </c>
      <c r="J294" s="7">
        <f>ROW()</f>
        <v>294</v>
      </c>
      <c r="K294" s="70"/>
      <c r="L294" s="29" t="s">
        <v>54</v>
      </c>
      <c r="M294" s="30" t="str">
        <f t="shared" ref="M294" si="839">IFERROR(
IF(AND(P290="Orçamento",COUNTA(P288:AI288)=COUNTIF(P290:XX290,"Orçamento")),MIN(M299,M296),
IF(M297&lt;&gt;"",M297,
IF(M298&lt;&gt;"",M298,
M296
))),"")</f>
        <v/>
      </c>
      <c r="N294" s="74"/>
      <c r="O294" s="27" t="s">
        <v>440</v>
      </c>
      <c r="P294" s="109" t="str">
        <f t="shared" ref="P294:AI294" si="840">IFERROR(IF(P292="",
            "",
            IF(COUNT($P292:$XX292)&lt;=4,
               P292,
               IF(OR(P292&gt;(QUARTILE($P292:$XX292,3)+(QUARTILE($P292:$XX292,3)-QUARTILE($P292:$XX292,1))),
                     P292&lt;(QUARTILE($P292:$XX292,1)-(QUARTILE($P292:$XX292,3)-QUARTILE($P292:$XX292,1)))
                  ),
               "DESCARTADO",P292)
             )
  ),P292)</f>
        <v/>
      </c>
      <c r="Q294" s="109" t="str">
        <f t="shared" si="840"/>
        <v/>
      </c>
      <c r="R294" s="109" t="str">
        <f t="shared" si="840"/>
        <v/>
      </c>
      <c r="S294" s="109" t="str">
        <f t="shared" si="840"/>
        <v/>
      </c>
      <c r="T294" s="109" t="str">
        <f t="shared" si="840"/>
        <v/>
      </c>
      <c r="U294" s="109" t="str">
        <f t="shared" si="840"/>
        <v/>
      </c>
      <c r="V294" s="109" t="str">
        <f t="shared" si="840"/>
        <v/>
      </c>
      <c r="W294" s="109" t="str">
        <f t="shared" si="840"/>
        <v/>
      </c>
      <c r="X294" s="109" t="str">
        <f t="shared" si="840"/>
        <v/>
      </c>
      <c r="Y294" s="109" t="str">
        <f t="shared" si="840"/>
        <v/>
      </c>
      <c r="Z294" s="109" t="str">
        <f t="shared" si="840"/>
        <v/>
      </c>
      <c r="AA294" s="109" t="str">
        <f t="shared" si="840"/>
        <v/>
      </c>
      <c r="AB294" s="109" t="str">
        <f t="shared" si="840"/>
        <v/>
      </c>
      <c r="AC294" s="109" t="str">
        <f t="shared" si="840"/>
        <v/>
      </c>
      <c r="AD294" s="109" t="str">
        <f t="shared" si="840"/>
        <v/>
      </c>
      <c r="AE294" s="109" t="str">
        <f t="shared" si="840"/>
        <v/>
      </c>
      <c r="AF294" s="109" t="str">
        <f t="shared" si="840"/>
        <v/>
      </c>
      <c r="AG294" s="109" t="str">
        <f t="shared" si="840"/>
        <v/>
      </c>
      <c r="AH294" s="109" t="str">
        <f t="shared" si="840"/>
        <v/>
      </c>
      <c r="AI294" s="109" t="str">
        <f t="shared" si="840"/>
        <v/>
      </c>
    </row>
    <row r="295" spans="1:167" hidden="1" x14ac:dyDescent="0.25">
      <c r="B295" s="131" t="e">
        <f t="shared" ref="B295:B349" si="841">B294</f>
        <v>#VALUE!</v>
      </c>
      <c r="C295" s="131" t="e">
        <f t="shared" ref="C295:D358" si="842">C294</f>
        <v>#VALUE!</v>
      </c>
      <c r="D295" s="130">
        <f t="shared" si="644"/>
        <v>1</v>
      </c>
      <c r="E295" s="168"/>
      <c r="F295" s="96"/>
      <c r="G295" s="170"/>
      <c r="H295"/>
      <c r="I295"/>
      <c r="J295"/>
      <c r="K295" s="69"/>
      <c r="L295" s="29" t="s">
        <v>423</v>
      </c>
      <c r="M295" s="30" t="e">
        <f t="shared" ref="M295" si="843">AVERAGE($P294:$XX294)</f>
        <v>#DIV/0!</v>
      </c>
      <c r="N295" s="74"/>
      <c r="O295" s="27" t="str">
        <f t="shared" ref="O295" si="844">"1 POND"</f>
        <v>1 POND</v>
      </c>
      <c r="P295" s="110" t="str">
        <f>IF(IFERROR(VLOOKUP(P290,'Tabela de Apoio'!$D:$E,2,FALSE),1)=1,"",P296)</f>
        <v/>
      </c>
      <c r="Q295" s="110" t="str">
        <f>IF(IFERROR(VLOOKUP(Q290,'Tabela de Apoio'!$D:$E,2,FALSE),1)=1,"",Q296)</f>
        <v/>
      </c>
      <c r="R295" s="110" t="str">
        <f>IF(IFERROR(VLOOKUP(R290,'Tabela de Apoio'!$D:$E,2,FALSE),1)=1,"",R296)</f>
        <v/>
      </c>
      <c r="S295" s="110" t="str">
        <f>IF(IFERROR(VLOOKUP(S290,'Tabela de Apoio'!$D:$E,2,FALSE),1)=1,"",S296)</f>
        <v/>
      </c>
      <c r="T295" s="110" t="str">
        <f>IF(IFERROR(VLOOKUP(T290,'Tabela de Apoio'!$D:$E,2,FALSE),1)=1,"",T296)</f>
        <v/>
      </c>
      <c r="U295" s="110" t="str">
        <f>IF(IFERROR(VLOOKUP(U290,'Tabela de Apoio'!$D:$E,2,FALSE),1)=1,"",U296)</f>
        <v/>
      </c>
      <c r="V295" s="110" t="str">
        <f>IF(IFERROR(VLOOKUP(V290,'Tabela de Apoio'!$D:$E,2,FALSE),1)=1,"",V296)</f>
        <v/>
      </c>
      <c r="W295" s="110" t="str">
        <f>IF(IFERROR(VLOOKUP(W290,'Tabela de Apoio'!$D:$E,2,FALSE),1)=1,"",W296)</f>
        <v/>
      </c>
      <c r="X295" s="110" t="str">
        <f>IF(IFERROR(VLOOKUP(X290,'Tabela de Apoio'!$D:$E,2,FALSE),1)=1,"",X296)</f>
        <v/>
      </c>
      <c r="Y295" s="110" t="str">
        <f>IF(IFERROR(VLOOKUP(Y290,'Tabela de Apoio'!$D:$E,2,FALSE),1)=1,"",Y296)</f>
        <v/>
      </c>
      <c r="Z295" s="110" t="str">
        <f>IF(IFERROR(VLOOKUP(Z290,'Tabela de Apoio'!$D:$E,2,FALSE),1)=1,"",Z296)</f>
        <v/>
      </c>
      <c r="AA295" s="110" t="str">
        <f>IF(IFERROR(VLOOKUP(AA290,'Tabela de Apoio'!$D:$E,2,FALSE),1)=1,"",AA296)</f>
        <v/>
      </c>
      <c r="AB295" s="110" t="str">
        <f>IF(IFERROR(VLOOKUP(AB290,'Tabela de Apoio'!$D:$E,2,FALSE),1)=1,"",AB296)</f>
        <v/>
      </c>
      <c r="AC295" s="110" t="str">
        <f>IF(IFERROR(VLOOKUP(AC290,'Tabela de Apoio'!$D:$E,2,FALSE),1)=1,"",AC296)</f>
        <v/>
      </c>
      <c r="AD295" s="110" t="str">
        <f>IF(IFERROR(VLOOKUP(AD290,'Tabela de Apoio'!$D:$E,2,FALSE),1)=1,"",AD296)</f>
        <v/>
      </c>
      <c r="AE295" s="110" t="str">
        <f>IF(IFERROR(VLOOKUP(AE290,'Tabela de Apoio'!$D:$E,2,FALSE),1)=1,"",AE296)</f>
        <v/>
      </c>
      <c r="AF295" s="110" t="str">
        <f>IF(IFERROR(VLOOKUP(AF290,'Tabela de Apoio'!$D:$E,2,FALSE),1)=1,"",AF296)</f>
        <v/>
      </c>
      <c r="AG295" s="110" t="str">
        <f>IF(IFERROR(VLOOKUP(AG290,'Tabela de Apoio'!$D:$E,2,FALSE),1)=1,"",AG296)</f>
        <v/>
      </c>
      <c r="AH295" s="110" t="str">
        <f>IF(IFERROR(VLOOKUP(AH290,'Tabela de Apoio'!$D:$E,2,FALSE),1)=1,"",AH296)</f>
        <v/>
      </c>
      <c r="AI295" s="110" t="str">
        <f>IF(IFERROR(VLOOKUP(AI290,'Tabela de Apoio'!$D:$E,2,FALSE),1)=1,"",AI296)</f>
        <v/>
      </c>
    </row>
    <row r="296" spans="1:167" hidden="1" x14ac:dyDescent="0.25">
      <c r="B296" s="131" t="e">
        <f t="shared" si="841"/>
        <v>#VALUE!</v>
      </c>
      <c r="C296" s="131" t="e">
        <f t="shared" si="842"/>
        <v>#VALUE!</v>
      </c>
      <c r="D296" s="130">
        <f t="shared" si="842"/>
        <v>1</v>
      </c>
      <c r="E296" s="168"/>
      <c r="F296" s="96"/>
      <c r="G296" s="170"/>
      <c r="H296" s="137">
        <f t="shared" ref="H296" si="845">COUNT($P296:$XX296)</f>
        <v>0</v>
      </c>
      <c r="I296" s="135" t="e">
        <f t="shared" ref="I296" si="846">_xlfn.STDEV.P($P295:$XX296)/AVERAGE($P295:$XX296)</f>
        <v>#DIV/0!</v>
      </c>
      <c r="J296" s="7">
        <f t="shared" ref="J296" si="847">IF(AND(H296&gt;2,
OR(L288="MÉDIA SANEADA",L288="MEDIANA SANEADA",
AND(L288="PREÇO REFERÊNCIA",NOT(AND(P290="Orçamento",COUNTA(P288:XX288)=COUNTIF(P290:XX290,"Orçamento")))))),
ROW(),0)</f>
        <v>0</v>
      </c>
      <c r="K296" s="69"/>
      <c r="L296" s="29" t="s">
        <v>424</v>
      </c>
      <c r="M296" s="30" t="e">
        <f t="shared" ref="M296" si="848">MEDIAN($P294:$XX294)</f>
        <v>#NUM!</v>
      </c>
      <c r="N296" s="74"/>
      <c r="O296" s="27" t="str">
        <f t="shared" ref="O296" si="849">"1 RODADA"</f>
        <v>1 RODADA</v>
      </c>
      <c r="P296" s="110" t="str">
        <f t="shared" ref="P296:AI296" si="850">IF(P294="","",IF((_xlfn.STDEV.P($P293:$XX294)/AVERAGE($P293:$XX294))&lt;=25%,P294,IF(OR(P294&gt;(AVERAGE($P293:$XX294)+_xlfn.STDEV.P($P293:$XX294)),P294&lt;(AVERAGE($P293:$XX294)-_xlfn.STDEV.P($P293:$XX294))),"DESCARTADO",P294)))</f>
        <v/>
      </c>
      <c r="Q296" s="110" t="str">
        <f t="shared" si="850"/>
        <v/>
      </c>
      <c r="R296" s="110" t="str">
        <f t="shared" si="850"/>
        <v/>
      </c>
      <c r="S296" s="110" t="str">
        <f t="shared" si="850"/>
        <v/>
      </c>
      <c r="T296" s="110" t="str">
        <f t="shared" si="850"/>
        <v/>
      </c>
      <c r="U296" s="110" t="str">
        <f t="shared" si="850"/>
        <v/>
      </c>
      <c r="V296" s="110" t="str">
        <f t="shared" si="850"/>
        <v/>
      </c>
      <c r="W296" s="110" t="str">
        <f t="shared" si="850"/>
        <v/>
      </c>
      <c r="X296" s="110" t="str">
        <f t="shared" si="850"/>
        <v/>
      </c>
      <c r="Y296" s="110" t="str">
        <f t="shared" si="850"/>
        <v/>
      </c>
      <c r="Z296" s="110" t="str">
        <f t="shared" si="850"/>
        <v/>
      </c>
      <c r="AA296" s="110" t="str">
        <f t="shared" si="850"/>
        <v/>
      </c>
      <c r="AB296" s="110" t="str">
        <f t="shared" si="850"/>
        <v/>
      </c>
      <c r="AC296" s="110" t="str">
        <f t="shared" si="850"/>
        <v/>
      </c>
      <c r="AD296" s="110" t="str">
        <f t="shared" si="850"/>
        <v/>
      </c>
      <c r="AE296" s="110" t="str">
        <f t="shared" si="850"/>
        <v/>
      </c>
      <c r="AF296" s="110" t="str">
        <f t="shared" si="850"/>
        <v/>
      </c>
      <c r="AG296" s="110" t="str">
        <f t="shared" si="850"/>
        <v/>
      </c>
      <c r="AH296" s="110" t="str">
        <f t="shared" si="850"/>
        <v/>
      </c>
      <c r="AI296" s="110" t="str">
        <f t="shared" si="850"/>
        <v/>
      </c>
    </row>
    <row r="297" spans="1:167" hidden="1" x14ac:dyDescent="0.25">
      <c r="B297" s="131" t="e">
        <f t="shared" si="841"/>
        <v>#VALUE!</v>
      </c>
      <c r="C297" s="131" t="e">
        <f t="shared" si="842"/>
        <v>#VALUE!</v>
      </c>
      <c r="D297" s="130">
        <f t="shared" si="842"/>
        <v>1</v>
      </c>
      <c r="E297" s="168"/>
      <c r="F297" s="96"/>
      <c r="G297" s="170"/>
      <c r="H297"/>
      <c r="I297"/>
      <c r="J297"/>
      <c r="L297" s="29" t="s">
        <v>50</v>
      </c>
      <c r="M297" s="30" t="str">
        <f t="shared" ref="M297" si="851">IFERROR(
IF(AND(H296&gt;2,I296&lt;=25%),AVERAGE(P295:XX296),
IF(AND(H298&gt;2,I298&lt;=25%),AVERAGE(P297:XX298),
IF(AND(H300&gt;2,I300&lt;=25%),AVERAGE(P299:XX300),
IF(AND(H302&gt;2,I302&lt;=25%),AVERAGE(P301:XX302),
IF(AND(H304&gt;2,I304&lt;=25%),AVERAGE(P303:XX304),
IF(AND(H306&gt;2,I306&lt;=25%),AVERAGE(P305:XX306),
IF(I294&lt;=25%,AVERAGE(P293:XX294),""))))))),"")</f>
        <v/>
      </c>
      <c r="N297" s="74"/>
      <c r="O297" s="27" t="str">
        <f t="shared" ref="O297" si="852">"2 POND"</f>
        <v>2 POND</v>
      </c>
      <c r="P297" s="110" t="str">
        <f>IF(IFERROR(VLOOKUP(P290,'Tabela de Apoio'!$D:$E,2,FALSE),1)=1,"",P298)</f>
        <v/>
      </c>
      <c r="Q297" s="110" t="str">
        <f>IF(IFERROR(VLOOKUP(Q290,'Tabela de Apoio'!$D:$E,2,FALSE),1)=1,"",Q298)</f>
        <v/>
      </c>
      <c r="R297" s="110" t="str">
        <f>IF(IFERROR(VLOOKUP(R290,'Tabela de Apoio'!$D:$E,2,FALSE),1)=1,"",R298)</f>
        <v/>
      </c>
      <c r="S297" s="110" t="str">
        <f>IF(IFERROR(VLOOKUP(S290,'Tabela de Apoio'!$D:$E,2,FALSE),1)=1,"",S298)</f>
        <v/>
      </c>
      <c r="T297" s="110" t="str">
        <f>IF(IFERROR(VLOOKUP(T290,'Tabela de Apoio'!$D:$E,2,FALSE),1)=1,"",T298)</f>
        <v/>
      </c>
      <c r="U297" s="110" t="str">
        <f>IF(IFERROR(VLOOKUP(U290,'Tabela de Apoio'!$D:$E,2,FALSE),1)=1,"",U298)</f>
        <v/>
      </c>
      <c r="V297" s="110" t="str">
        <f>IF(IFERROR(VLOOKUP(V290,'Tabela de Apoio'!$D:$E,2,FALSE),1)=1,"",V298)</f>
        <v/>
      </c>
      <c r="W297" s="110" t="str">
        <f>IF(IFERROR(VLOOKUP(W290,'Tabela de Apoio'!$D:$E,2,FALSE),1)=1,"",W298)</f>
        <v/>
      </c>
      <c r="X297" s="110" t="str">
        <f>IF(IFERROR(VLOOKUP(X290,'Tabela de Apoio'!$D:$E,2,FALSE),1)=1,"",X298)</f>
        <v/>
      </c>
      <c r="Y297" s="110" t="str">
        <f>IF(IFERROR(VLOOKUP(Y290,'Tabela de Apoio'!$D:$E,2,FALSE),1)=1,"",Y298)</f>
        <v/>
      </c>
      <c r="Z297" s="110" t="str">
        <f>IF(IFERROR(VLOOKUP(Z290,'Tabela de Apoio'!$D:$E,2,FALSE),1)=1,"",Z298)</f>
        <v/>
      </c>
      <c r="AA297" s="110" t="str">
        <f>IF(IFERROR(VLOOKUP(AA290,'Tabela de Apoio'!$D:$E,2,FALSE),1)=1,"",AA298)</f>
        <v/>
      </c>
      <c r="AB297" s="110" t="str">
        <f>IF(IFERROR(VLOOKUP(AB290,'Tabela de Apoio'!$D:$E,2,FALSE),1)=1,"",AB298)</f>
        <v/>
      </c>
      <c r="AC297" s="110" t="str">
        <f>IF(IFERROR(VLOOKUP(AC290,'Tabela de Apoio'!$D:$E,2,FALSE),1)=1,"",AC298)</f>
        <v/>
      </c>
      <c r="AD297" s="110" t="str">
        <f>IF(IFERROR(VLOOKUP(AD290,'Tabela de Apoio'!$D:$E,2,FALSE),1)=1,"",AD298)</f>
        <v/>
      </c>
      <c r="AE297" s="110" t="str">
        <f>IF(IFERROR(VLOOKUP(AE290,'Tabela de Apoio'!$D:$E,2,FALSE),1)=1,"",AE298)</f>
        <v/>
      </c>
      <c r="AF297" s="110" t="str">
        <f>IF(IFERROR(VLOOKUP(AF290,'Tabela de Apoio'!$D:$E,2,FALSE),1)=1,"",AF298)</f>
        <v/>
      </c>
      <c r="AG297" s="110" t="str">
        <f>IF(IFERROR(VLOOKUP(AG290,'Tabela de Apoio'!$D:$E,2,FALSE),1)=1,"",AG298)</f>
        <v/>
      </c>
      <c r="AH297" s="110" t="str">
        <f>IF(IFERROR(VLOOKUP(AH290,'Tabela de Apoio'!$D:$E,2,FALSE),1)=1,"",AH298)</f>
        <v/>
      </c>
      <c r="AI297" s="110" t="str">
        <f>IF(IFERROR(VLOOKUP(AI290,'Tabela de Apoio'!$D:$E,2,FALSE),1)=1,"",AI298)</f>
        <v/>
      </c>
    </row>
    <row r="298" spans="1:167" hidden="1" x14ac:dyDescent="0.25">
      <c r="B298" s="131" t="e">
        <f t="shared" si="841"/>
        <v>#VALUE!</v>
      </c>
      <c r="C298" s="131" t="e">
        <f t="shared" si="842"/>
        <v>#VALUE!</v>
      </c>
      <c r="D298" s="130">
        <f t="shared" si="842"/>
        <v>1</v>
      </c>
      <c r="E298" s="168"/>
      <c r="F298" s="96"/>
      <c r="G298" s="170"/>
      <c r="H298" s="137">
        <f t="shared" ref="H298" si="853">COUNT($P298:$XX298)</f>
        <v>0</v>
      </c>
      <c r="I298" s="135" t="e">
        <f t="shared" ref="I298" si="854">_xlfn.STDEV.P($P297:$XX298)/AVERAGE($P297:$XX298)</f>
        <v>#DIV/0!</v>
      </c>
      <c r="J298" s="7">
        <f t="shared" ref="J298" si="855">IF(AND(H298&gt;2,
OR(L288="MÉDIA SANEADA",L288="MEDIANA SANEADA",
AND(L288="PREÇO REFERÊNCIA",NOT(AND(P290="Orçamento",COUNTA(P288:XX288)=COUNTIF(P290:XX290,"Orçamento")))))),
ROW(),0)</f>
        <v>0</v>
      </c>
      <c r="K298" s="69"/>
      <c r="L298" s="29" t="s">
        <v>425</v>
      </c>
      <c r="M298" s="30" t="e">
        <f t="shared" ref="M298" si="856" xml:space="preserve">
IF(H296&gt;2,MEDIAN(P295:XX296),
IF(H298&gt;2,MEDIAN(P297:XX298),
IF(H300&gt;2,MEDIAN(P299:XX300),
IF(H302&gt;2,MEDIAN(P301:XX302),
IF(H304&gt;2,MEDIAN(P303:XX304),
IF(H306&gt;2,MEDIAN(P305:XX306),
MEDIAN(P293:XX294)))))))</f>
        <v>#NUM!</v>
      </c>
      <c r="N298" s="74"/>
      <c r="O298" s="27" t="str">
        <f t="shared" ref="O298" si="857">"2 RODADA"</f>
        <v>2 RODADA</v>
      </c>
      <c r="P298" s="110" t="str">
        <f t="shared" ref="P298:AI298" si="858">IF(P296="","",IF((_xlfn.STDEV.P($P295:$XX296)/AVERAGE($P295:$XX296))&lt;=25%,P296,IF(OR(P296&gt;(AVERAGE($P295:$XX296)+_xlfn.STDEV.P($P295:$XX296)),P296&lt;(AVERAGE($P295:$XX296)-_xlfn.STDEV.P($P295:$XX296))),"DESCARTADO",P296)))</f>
        <v/>
      </c>
      <c r="Q298" s="110" t="str">
        <f t="shared" si="858"/>
        <v/>
      </c>
      <c r="R298" s="110" t="str">
        <f t="shared" si="858"/>
        <v/>
      </c>
      <c r="S298" s="110" t="str">
        <f t="shared" si="858"/>
        <v/>
      </c>
      <c r="T298" s="110" t="str">
        <f t="shared" si="858"/>
        <v/>
      </c>
      <c r="U298" s="110" t="str">
        <f t="shared" si="858"/>
        <v/>
      </c>
      <c r="V298" s="110" t="str">
        <f t="shared" si="858"/>
        <v/>
      </c>
      <c r="W298" s="110" t="str">
        <f t="shared" si="858"/>
        <v/>
      </c>
      <c r="X298" s="110" t="str">
        <f t="shared" si="858"/>
        <v/>
      </c>
      <c r="Y298" s="110" t="str">
        <f t="shared" si="858"/>
        <v/>
      </c>
      <c r="Z298" s="110" t="str">
        <f t="shared" si="858"/>
        <v/>
      </c>
      <c r="AA298" s="110" t="str">
        <f t="shared" si="858"/>
        <v/>
      </c>
      <c r="AB298" s="110" t="str">
        <f t="shared" si="858"/>
        <v/>
      </c>
      <c r="AC298" s="110" t="str">
        <f t="shared" si="858"/>
        <v/>
      </c>
      <c r="AD298" s="110" t="str">
        <f t="shared" si="858"/>
        <v/>
      </c>
      <c r="AE298" s="110" t="str">
        <f t="shared" si="858"/>
        <v/>
      </c>
      <c r="AF298" s="110" t="str">
        <f t="shared" si="858"/>
        <v/>
      </c>
      <c r="AG298" s="110" t="str">
        <f t="shared" si="858"/>
        <v/>
      </c>
      <c r="AH298" s="110" t="str">
        <f t="shared" si="858"/>
        <v/>
      </c>
      <c r="AI298" s="110" t="str">
        <f t="shared" si="858"/>
        <v/>
      </c>
    </row>
    <row r="299" spans="1:167" hidden="1" x14ac:dyDescent="0.25">
      <c r="B299" s="131" t="e">
        <f t="shared" si="841"/>
        <v>#VALUE!</v>
      </c>
      <c r="C299" s="131" t="e">
        <f t="shared" si="842"/>
        <v>#VALUE!</v>
      </c>
      <c r="D299" s="130">
        <f t="shared" si="842"/>
        <v>1</v>
      </c>
      <c r="E299" s="168"/>
      <c r="F299" s="96"/>
      <c r="G299" s="170"/>
      <c r="H299"/>
      <c r="I299"/>
      <c r="J299"/>
      <c r="K299" s="69"/>
      <c r="L299" s="29" t="s">
        <v>422</v>
      </c>
      <c r="M299" s="30" t="e">
        <f t="shared" ref="M299" si="859">HARMEAN($P293:$XX294)</f>
        <v>#N/A</v>
      </c>
      <c r="N299" s="74"/>
      <c r="O299" s="27" t="str">
        <f t="shared" ref="O299" si="860">"3 POND"</f>
        <v>3 POND</v>
      </c>
      <c r="P299" s="110" t="str">
        <f>IF(IFERROR(VLOOKUP(P290,'Tabela de Apoio'!$D:$E,2,FALSE),1)=1,"",P300)</f>
        <v/>
      </c>
      <c r="Q299" s="110" t="str">
        <f>IF(IFERROR(VLOOKUP(Q290,'Tabela de Apoio'!$D:$E,2,FALSE),1)=1,"",Q300)</f>
        <v/>
      </c>
      <c r="R299" s="110" t="str">
        <f>IF(IFERROR(VLOOKUP(R290,'Tabela de Apoio'!$D:$E,2,FALSE),1)=1,"",R300)</f>
        <v/>
      </c>
      <c r="S299" s="110" t="str">
        <f>IF(IFERROR(VLOOKUP(S290,'Tabela de Apoio'!$D:$E,2,FALSE),1)=1,"",S300)</f>
        <v/>
      </c>
      <c r="T299" s="110" t="str">
        <f>IF(IFERROR(VLOOKUP(T290,'Tabela de Apoio'!$D:$E,2,FALSE),1)=1,"",T300)</f>
        <v/>
      </c>
      <c r="U299" s="110" t="str">
        <f>IF(IFERROR(VLOOKUP(U290,'Tabela de Apoio'!$D:$E,2,FALSE),1)=1,"",U300)</f>
        <v/>
      </c>
      <c r="V299" s="110" t="str">
        <f>IF(IFERROR(VLOOKUP(V290,'Tabela de Apoio'!$D:$E,2,FALSE),1)=1,"",V300)</f>
        <v/>
      </c>
      <c r="W299" s="110" t="str">
        <f>IF(IFERROR(VLOOKUP(W290,'Tabela de Apoio'!$D:$E,2,FALSE),1)=1,"",W300)</f>
        <v/>
      </c>
      <c r="X299" s="110" t="str">
        <f>IF(IFERROR(VLOOKUP(X290,'Tabela de Apoio'!$D:$E,2,FALSE),1)=1,"",X300)</f>
        <v/>
      </c>
      <c r="Y299" s="110" t="str">
        <f>IF(IFERROR(VLOOKUP(Y290,'Tabela de Apoio'!$D:$E,2,FALSE),1)=1,"",Y300)</f>
        <v/>
      </c>
      <c r="Z299" s="110" t="str">
        <f>IF(IFERROR(VLOOKUP(Z290,'Tabela de Apoio'!$D:$E,2,FALSE),1)=1,"",Z300)</f>
        <v/>
      </c>
      <c r="AA299" s="110" t="str">
        <f>IF(IFERROR(VLOOKUP(AA290,'Tabela de Apoio'!$D:$E,2,FALSE),1)=1,"",AA300)</f>
        <v/>
      </c>
      <c r="AB299" s="110" t="str">
        <f>IF(IFERROR(VLOOKUP(AB290,'Tabela de Apoio'!$D:$E,2,FALSE),1)=1,"",AB300)</f>
        <v/>
      </c>
      <c r="AC299" s="110" t="str">
        <f>IF(IFERROR(VLOOKUP(AC290,'Tabela de Apoio'!$D:$E,2,FALSE),1)=1,"",AC300)</f>
        <v/>
      </c>
      <c r="AD299" s="110" t="str">
        <f>IF(IFERROR(VLOOKUP(AD290,'Tabela de Apoio'!$D:$E,2,FALSE),1)=1,"",AD300)</f>
        <v/>
      </c>
      <c r="AE299" s="110" t="str">
        <f>IF(IFERROR(VLOOKUP(AE290,'Tabela de Apoio'!$D:$E,2,FALSE),1)=1,"",AE300)</f>
        <v/>
      </c>
      <c r="AF299" s="110" t="str">
        <f>IF(IFERROR(VLOOKUP(AF290,'Tabela de Apoio'!$D:$E,2,FALSE),1)=1,"",AF300)</f>
        <v/>
      </c>
      <c r="AG299" s="110" t="str">
        <f>IF(IFERROR(VLOOKUP(AG290,'Tabela de Apoio'!$D:$E,2,FALSE),1)=1,"",AG300)</f>
        <v/>
      </c>
      <c r="AH299" s="110" t="str">
        <f>IF(IFERROR(VLOOKUP(AH290,'Tabela de Apoio'!$D:$E,2,FALSE),1)=1,"",AH300)</f>
        <v/>
      </c>
      <c r="AI299" s="110" t="str">
        <f>IF(IFERROR(VLOOKUP(AI290,'Tabela de Apoio'!$D:$E,2,FALSE),1)=1,"",AI300)</f>
        <v/>
      </c>
    </row>
    <row r="300" spans="1:167" hidden="1" x14ac:dyDescent="0.25">
      <c r="B300" s="131" t="e">
        <f t="shared" si="841"/>
        <v>#VALUE!</v>
      </c>
      <c r="C300" s="131" t="e">
        <f t="shared" si="842"/>
        <v>#VALUE!</v>
      </c>
      <c r="D300" s="130">
        <f t="shared" si="842"/>
        <v>1</v>
      </c>
      <c r="E300" s="168"/>
      <c r="F300" s="96"/>
      <c r="G300" s="170"/>
      <c r="H300" s="137">
        <f t="shared" ref="H300" si="861">COUNT($P300:$XX300)</f>
        <v>0</v>
      </c>
      <c r="I300" s="135" t="e">
        <f t="shared" ref="I300" si="862">_xlfn.STDEV.P($P299:$XX300)/AVERAGE($P299:$XX300)</f>
        <v>#DIV/0!</v>
      </c>
      <c r="J300" s="7">
        <f t="shared" ref="J300" si="863">IF(AND(H300&gt;2,
OR(L288="MÉDIA SANEADA",L288="MEDIANA SANEADA",
AND(L288="PREÇO REFERÊNCIA",NOT(AND(P290="Orçamento",COUNTA(P288:XX288)=COUNTIF(P290:XX290,"Orçamento")))))),
ROW(),0)</f>
        <v>0</v>
      </c>
      <c r="K300" s="69"/>
      <c r="L300" s="29" t="s">
        <v>53</v>
      </c>
      <c r="M300" s="30" t="str">
        <f t="shared" ref="M300" si="864">IFERROR(_xlfn.QUARTILE.EXC($P294:$XX294,1),"")</f>
        <v/>
      </c>
      <c r="N300" s="74"/>
      <c r="O300" s="27" t="str">
        <f t="shared" ref="O300" si="865">"3 RODADA"</f>
        <v>3 RODADA</v>
      </c>
      <c r="P300" s="110" t="str">
        <f t="shared" ref="P300:AI300" si="866">IF(P298="","",IF((_xlfn.STDEV.P($P297:$XX298)/AVERAGE($P297:$XX298))&lt;=25%,P298,IF(OR(P298&gt;(AVERAGE($P297:$XX298)+_xlfn.STDEV.P($P297:$XX298)),P298&lt;(AVERAGE($P297:$XX298)-_xlfn.STDEV.P($P297:$XX298))),"DESCARTADO",P298)))</f>
        <v/>
      </c>
      <c r="Q300" s="110" t="str">
        <f t="shared" si="866"/>
        <v/>
      </c>
      <c r="R300" s="110" t="str">
        <f t="shared" si="866"/>
        <v/>
      </c>
      <c r="S300" s="110" t="str">
        <f t="shared" si="866"/>
        <v/>
      </c>
      <c r="T300" s="110" t="str">
        <f t="shared" si="866"/>
        <v/>
      </c>
      <c r="U300" s="110" t="str">
        <f t="shared" si="866"/>
        <v/>
      </c>
      <c r="V300" s="110" t="str">
        <f t="shared" si="866"/>
        <v/>
      </c>
      <c r="W300" s="110" t="str">
        <f t="shared" si="866"/>
        <v/>
      </c>
      <c r="X300" s="110" t="str">
        <f t="shared" si="866"/>
        <v/>
      </c>
      <c r="Y300" s="110" t="str">
        <f t="shared" si="866"/>
        <v/>
      </c>
      <c r="Z300" s="110" t="str">
        <f t="shared" si="866"/>
        <v/>
      </c>
      <c r="AA300" s="110" t="str">
        <f t="shared" si="866"/>
        <v/>
      </c>
      <c r="AB300" s="110" t="str">
        <f t="shared" si="866"/>
        <v/>
      </c>
      <c r="AC300" s="110" t="str">
        <f t="shared" si="866"/>
        <v/>
      </c>
      <c r="AD300" s="110" t="str">
        <f t="shared" si="866"/>
        <v/>
      </c>
      <c r="AE300" s="110" t="str">
        <f t="shared" si="866"/>
        <v/>
      </c>
      <c r="AF300" s="110" t="str">
        <f t="shared" si="866"/>
        <v/>
      </c>
      <c r="AG300" s="110" t="str">
        <f t="shared" si="866"/>
        <v/>
      </c>
      <c r="AH300" s="110" t="str">
        <f t="shared" si="866"/>
        <v/>
      </c>
      <c r="AI300" s="110" t="str">
        <f t="shared" si="866"/>
        <v/>
      </c>
    </row>
    <row r="301" spans="1:167" hidden="1" x14ac:dyDescent="0.25">
      <c r="B301" s="131" t="e">
        <f t="shared" si="841"/>
        <v>#VALUE!</v>
      </c>
      <c r="C301" s="131" t="e">
        <f t="shared" si="842"/>
        <v>#VALUE!</v>
      </c>
      <c r="D301" s="130">
        <f t="shared" si="842"/>
        <v>1</v>
      </c>
      <c r="E301" s="168"/>
      <c r="F301" s="96"/>
      <c r="G301" s="170"/>
      <c r="H301"/>
      <c r="I301"/>
      <c r="J301"/>
      <c r="K301" s="69"/>
      <c r="L301" s="29" t="s">
        <v>51</v>
      </c>
      <c r="M301" s="30" t="str">
        <f t="shared" ref="M301" si="867">IFERROR(_xlfn.QUARTILE.EXC($P294:$XX294,3),"")</f>
        <v/>
      </c>
      <c r="N301" s="74"/>
      <c r="O301" s="27" t="str">
        <f t="shared" ref="O301" si="868">"4 POND"</f>
        <v>4 POND</v>
      </c>
      <c r="P301" s="110" t="str">
        <f>IF(IFERROR(VLOOKUP(P290,'Tabela de Apoio'!$D:$E,2,FALSE),1)=1,"",P302)</f>
        <v/>
      </c>
      <c r="Q301" s="110" t="str">
        <f>IF(IFERROR(VLOOKUP(Q290,'Tabela de Apoio'!$D:$E,2,FALSE),1)=1,"",Q302)</f>
        <v/>
      </c>
      <c r="R301" s="110" t="str">
        <f>IF(IFERROR(VLOOKUP(R290,'Tabela de Apoio'!$D:$E,2,FALSE),1)=1,"",R302)</f>
        <v/>
      </c>
      <c r="S301" s="110" t="str">
        <f>IF(IFERROR(VLOOKUP(S290,'Tabela de Apoio'!$D:$E,2,FALSE),1)=1,"",S302)</f>
        <v/>
      </c>
      <c r="T301" s="110" t="str">
        <f>IF(IFERROR(VLOOKUP(T290,'Tabela de Apoio'!$D:$E,2,FALSE),1)=1,"",T302)</f>
        <v/>
      </c>
      <c r="U301" s="110" t="str">
        <f>IF(IFERROR(VLOOKUP(U290,'Tabela de Apoio'!$D:$E,2,FALSE),1)=1,"",U302)</f>
        <v/>
      </c>
      <c r="V301" s="110" t="str">
        <f>IF(IFERROR(VLOOKUP(V290,'Tabela de Apoio'!$D:$E,2,FALSE),1)=1,"",V302)</f>
        <v/>
      </c>
      <c r="W301" s="110" t="str">
        <f>IF(IFERROR(VLOOKUP(W290,'Tabela de Apoio'!$D:$E,2,FALSE),1)=1,"",W302)</f>
        <v/>
      </c>
      <c r="X301" s="110" t="str">
        <f>IF(IFERROR(VLOOKUP(X290,'Tabela de Apoio'!$D:$E,2,FALSE),1)=1,"",X302)</f>
        <v/>
      </c>
      <c r="Y301" s="110" t="str">
        <f>IF(IFERROR(VLOOKUP(Y290,'Tabela de Apoio'!$D:$E,2,FALSE),1)=1,"",Y302)</f>
        <v/>
      </c>
      <c r="Z301" s="110" t="str">
        <f>IF(IFERROR(VLOOKUP(Z290,'Tabela de Apoio'!$D:$E,2,FALSE),1)=1,"",Z302)</f>
        <v/>
      </c>
      <c r="AA301" s="110" t="str">
        <f>IF(IFERROR(VLOOKUP(AA290,'Tabela de Apoio'!$D:$E,2,FALSE),1)=1,"",AA302)</f>
        <v/>
      </c>
      <c r="AB301" s="110" t="str">
        <f>IF(IFERROR(VLOOKUP(AB290,'Tabela de Apoio'!$D:$E,2,FALSE),1)=1,"",AB302)</f>
        <v/>
      </c>
      <c r="AC301" s="110" t="str">
        <f>IF(IFERROR(VLOOKUP(AC290,'Tabela de Apoio'!$D:$E,2,FALSE),1)=1,"",AC302)</f>
        <v/>
      </c>
      <c r="AD301" s="110" t="str">
        <f>IF(IFERROR(VLOOKUP(AD290,'Tabela de Apoio'!$D:$E,2,FALSE),1)=1,"",AD302)</f>
        <v/>
      </c>
      <c r="AE301" s="110" t="str">
        <f>IF(IFERROR(VLOOKUP(AE290,'Tabela de Apoio'!$D:$E,2,FALSE),1)=1,"",AE302)</f>
        <v/>
      </c>
      <c r="AF301" s="110" t="str">
        <f>IF(IFERROR(VLOOKUP(AF290,'Tabela de Apoio'!$D:$E,2,FALSE),1)=1,"",AF302)</f>
        <v/>
      </c>
      <c r="AG301" s="110" t="str">
        <f>IF(IFERROR(VLOOKUP(AG290,'Tabela de Apoio'!$D:$E,2,FALSE),1)=1,"",AG302)</f>
        <v/>
      </c>
      <c r="AH301" s="110" t="str">
        <f>IF(IFERROR(VLOOKUP(AH290,'Tabela de Apoio'!$D:$E,2,FALSE),1)=1,"",AH302)</f>
        <v/>
      </c>
      <c r="AI301" s="110" t="str">
        <f>IF(IFERROR(VLOOKUP(AI290,'Tabela de Apoio'!$D:$E,2,FALSE),1)=1,"",AI302)</f>
        <v/>
      </c>
    </row>
    <row r="302" spans="1:167" hidden="1" x14ac:dyDescent="0.25">
      <c r="B302" s="131" t="e">
        <f t="shared" si="841"/>
        <v>#VALUE!</v>
      </c>
      <c r="C302" s="131" t="e">
        <f t="shared" si="842"/>
        <v>#VALUE!</v>
      </c>
      <c r="D302" s="130">
        <f t="shared" si="842"/>
        <v>1</v>
      </c>
      <c r="E302" s="168"/>
      <c r="F302" s="96"/>
      <c r="G302" s="170"/>
      <c r="H302" s="137">
        <f t="shared" ref="H302" si="869">COUNT($P302:$XX302)</f>
        <v>0</v>
      </c>
      <c r="I302" s="135" t="e">
        <f t="shared" ref="I302" si="870">_xlfn.STDEV.P($P301:$XX302)/AVERAGE($P301:$XX302)</f>
        <v>#DIV/0!</v>
      </c>
      <c r="J302" s="7">
        <f t="shared" ref="J302" si="871">IF(AND(H302&gt;2,
OR(L288="MÉDIA SANEADA",L288="MEDIANA SANEADA",
AND(L288="PREÇO REFERÊNCIA",NOT(AND(P290="Orçamento",COUNTA(P288:XX288)=COUNTIF(P290:XX290,"Orçamento")))))),
ROW(),0)</f>
        <v>0</v>
      </c>
      <c r="K302" s="69"/>
      <c r="L302" s="29" t="s">
        <v>55</v>
      </c>
      <c r="M302" s="30">
        <f t="shared" ref="M302" si="872">MIN($P294:$XX294)</f>
        <v>0</v>
      </c>
      <c r="N302" s="74"/>
      <c r="O302" s="27" t="str">
        <f t="shared" ref="O302" si="873">"4 RODADA"</f>
        <v>4 RODADA</v>
      </c>
      <c r="P302" s="110" t="str">
        <f t="shared" ref="P302:AI302" si="874">IF(P300="","",IF((_xlfn.STDEV.P($P299:$XX300)/AVERAGE($P299:$XX300))&lt;=25%,P300,IF(OR(P300&gt;(AVERAGE($P299:$XX300)+_xlfn.STDEV.P($P299:$XX300)),P300&lt;(AVERAGE($P299:$XX300)-_xlfn.STDEV.P($P299:$XX300))),"DESCARTADO",P300)))</f>
        <v/>
      </c>
      <c r="Q302" s="110" t="str">
        <f t="shared" si="874"/>
        <v/>
      </c>
      <c r="R302" s="110" t="str">
        <f t="shared" si="874"/>
        <v/>
      </c>
      <c r="S302" s="110" t="str">
        <f t="shared" si="874"/>
        <v/>
      </c>
      <c r="T302" s="110" t="str">
        <f t="shared" si="874"/>
        <v/>
      </c>
      <c r="U302" s="110" t="str">
        <f t="shared" si="874"/>
        <v/>
      </c>
      <c r="V302" s="110" t="str">
        <f t="shared" si="874"/>
        <v/>
      </c>
      <c r="W302" s="110" t="str">
        <f t="shared" si="874"/>
        <v/>
      </c>
      <c r="X302" s="110" t="str">
        <f t="shared" si="874"/>
        <v/>
      </c>
      <c r="Y302" s="110" t="str">
        <f t="shared" si="874"/>
        <v/>
      </c>
      <c r="Z302" s="110" t="str">
        <f t="shared" si="874"/>
        <v/>
      </c>
      <c r="AA302" s="110" t="str">
        <f t="shared" si="874"/>
        <v/>
      </c>
      <c r="AB302" s="110" t="str">
        <f t="shared" si="874"/>
        <v/>
      </c>
      <c r="AC302" s="110" t="str">
        <f t="shared" si="874"/>
        <v/>
      </c>
      <c r="AD302" s="110" t="str">
        <f t="shared" si="874"/>
        <v/>
      </c>
      <c r="AE302" s="110" t="str">
        <f t="shared" si="874"/>
        <v/>
      </c>
      <c r="AF302" s="110" t="str">
        <f t="shared" si="874"/>
        <v/>
      </c>
      <c r="AG302" s="110" t="str">
        <f t="shared" si="874"/>
        <v/>
      </c>
      <c r="AH302" s="110" t="str">
        <f t="shared" si="874"/>
        <v/>
      </c>
      <c r="AI302" s="110" t="str">
        <f t="shared" si="874"/>
        <v/>
      </c>
    </row>
    <row r="303" spans="1:167" hidden="1" x14ac:dyDescent="0.25">
      <c r="B303" s="131" t="e">
        <f t="shared" si="841"/>
        <v>#VALUE!</v>
      </c>
      <c r="C303" s="131" t="e">
        <f t="shared" si="842"/>
        <v>#VALUE!</v>
      </c>
      <c r="D303" s="130">
        <f t="shared" si="842"/>
        <v>1</v>
      </c>
      <c r="E303" s="168"/>
      <c r="F303" s="96"/>
      <c r="G303" s="170"/>
      <c r="H303"/>
      <c r="I303"/>
      <c r="J303"/>
      <c r="K303" s="69"/>
      <c r="L303" s="29" t="s">
        <v>52</v>
      </c>
      <c r="M303" s="30">
        <f t="shared" ref="M303" si="875">MAX($P294:$XX294)</f>
        <v>0</v>
      </c>
      <c r="N303" s="74"/>
      <c r="O303" s="27" t="str">
        <f t="shared" ref="O303" si="876">"5 POND"</f>
        <v>5 POND</v>
      </c>
      <c r="P303" s="110" t="str">
        <f>IF(IFERROR(VLOOKUP(P290,'Tabela de Apoio'!$D:$E,2,FALSE),1)=1,"",P304)</f>
        <v/>
      </c>
      <c r="Q303" s="110" t="str">
        <f>IF(IFERROR(VLOOKUP(Q290,'Tabela de Apoio'!$D:$E,2,FALSE),1)=1,"",Q304)</f>
        <v/>
      </c>
      <c r="R303" s="110" t="str">
        <f>IF(IFERROR(VLOOKUP(R290,'Tabela de Apoio'!$D:$E,2,FALSE),1)=1,"",R304)</f>
        <v/>
      </c>
      <c r="S303" s="110" t="str">
        <f>IF(IFERROR(VLOOKUP(S290,'Tabela de Apoio'!$D:$E,2,FALSE),1)=1,"",S304)</f>
        <v/>
      </c>
      <c r="T303" s="110" t="str">
        <f>IF(IFERROR(VLOOKUP(T290,'Tabela de Apoio'!$D:$E,2,FALSE),1)=1,"",T304)</f>
        <v/>
      </c>
      <c r="U303" s="110" t="str">
        <f>IF(IFERROR(VLOOKUP(U290,'Tabela de Apoio'!$D:$E,2,FALSE),1)=1,"",U304)</f>
        <v/>
      </c>
      <c r="V303" s="110" t="str">
        <f>IF(IFERROR(VLOOKUP(V290,'Tabela de Apoio'!$D:$E,2,FALSE),1)=1,"",V304)</f>
        <v/>
      </c>
      <c r="W303" s="110" t="str">
        <f>IF(IFERROR(VLOOKUP(W290,'Tabela de Apoio'!$D:$E,2,FALSE),1)=1,"",W304)</f>
        <v/>
      </c>
      <c r="X303" s="110" t="str">
        <f>IF(IFERROR(VLOOKUP(X290,'Tabela de Apoio'!$D:$E,2,FALSE),1)=1,"",X304)</f>
        <v/>
      </c>
      <c r="Y303" s="110" t="str">
        <f>IF(IFERROR(VLOOKUP(Y290,'Tabela de Apoio'!$D:$E,2,FALSE),1)=1,"",Y304)</f>
        <v/>
      </c>
      <c r="Z303" s="110" t="str">
        <f>IF(IFERROR(VLOOKUP(Z290,'Tabela de Apoio'!$D:$E,2,FALSE),1)=1,"",Z304)</f>
        <v/>
      </c>
      <c r="AA303" s="110" t="str">
        <f>IF(IFERROR(VLOOKUP(AA290,'Tabela de Apoio'!$D:$E,2,FALSE),1)=1,"",AA304)</f>
        <v/>
      </c>
      <c r="AB303" s="110" t="str">
        <f>IF(IFERROR(VLOOKUP(AB290,'Tabela de Apoio'!$D:$E,2,FALSE),1)=1,"",AB304)</f>
        <v/>
      </c>
      <c r="AC303" s="110" t="str">
        <f>IF(IFERROR(VLOOKUP(AC290,'Tabela de Apoio'!$D:$E,2,FALSE),1)=1,"",AC304)</f>
        <v/>
      </c>
      <c r="AD303" s="110" t="str">
        <f>IF(IFERROR(VLOOKUP(AD290,'Tabela de Apoio'!$D:$E,2,FALSE),1)=1,"",AD304)</f>
        <v/>
      </c>
      <c r="AE303" s="110" t="str">
        <f>IF(IFERROR(VLOOKUP(AE290,'Tabela de Apoio'!$D:$E,2,FALSE),1)=1,"",AE304)</f>
        <v/>
      </c>
      <c r="AF303" s="110" t="str">
        <f>IF(IFERROR(VLOOKUP(AF290,'Tabela de Apoio'!$D:$E,2,FALSE),1)=1,"",AF304)</f>
        <v/>
      </c>
      <c r="AG303" s="110" t="str">
        <f>IF(IFERROR(VLOOKUP(AG290,'Tabela de Apoio'!$D:$E,2,FALSE),1)=1,"",AG304)</f>
        <v/>
      </c>
      <c r="AH303" s="110" t="str">
        <f>IF(IFERROR(VLOOKUP(AH290,'Tabela de Apoio'!$D:$E,2,FALSE),1)=1,"",AH304)</f>
        <v/>
      </c>
      <c r="AI303" s="110" t="str">
        <f>IF(IFERROR(VLOOKUP(AI290,'Tabela de Apoio'!$D:$E,2,FALSE),1)=1,"",AI304)</f>
        <v/>
      </c>
    </row>
    <row r="304" spans="1:167" hidden="1" x14ac:dyDescent="0.25">
      <c r="B304" s="131" t="e">
        <f t="shared" si="841"/>
        <v>#VALUE!</v>
      </c>
      <c r="C304" s="131" t="e">
        <f t="shared" si="842"/>
        <v>#VALUE!</v>
      </c>
      <c r="D304" s="130">
        <f t="shared" si="842"/>
        <v>1</v>
      </c>
      <c r="E304" s="168"/>
      <c r="F304" s="96"/>
      <c r="G304" s="170"/>
      <c r="H304" s="137">
        <f t="shared" ref="H304" si="877">COUNT($P304:$XX304)</f>
        <v>0</v>
      </c>
      <c r="I304" s="135" t="e">
        <f t="shared" ref="I304" si="878">_xlfn.STDEV.P($P303:$XX304)/AVERAGE($P303:$XX304)</f>
        <v>#DIV/0!</v>
      </c>
      <c r="J304" s="7">
        <f t="shared" ref="J304" si="879">IF(AND(H304&gt;2,
OR(L288="MÉDIA SANEADA",L288="MEDIANA SANEADA",
AND(L288="PREÇO REFERÊNCIA",NOT(AND(P290="Orçamento",COUNTA(P288:XX288)=COUNTIF(P290:XX290,"Orçamento")))))),
ROW(),0)</f>
        <v>0</v>
      </c>
      <c r="K304" s="69"/>
      <c r="N304" s="74"/>
      <c r="O304" s="27" t="str">
        <f t="shared" ref="O304" si="880">"5 RODADA"</f>
        <v>5 RODADA</v>
      </c>
      <c r="P304" s="110" t="str">
        <f t="shared" ref="P304:AI304" si="881">IF(P302="","",IF((_xlfn.STDEV.P($P301:$XX302)/AVERAGE($P301:$XX302))&lt;=25%,P302,IF(OR(P302&gt;(AVERAGE($P301:$XX302)+_xlfn.STDEV.P($P301:$XX302)),P302&lt;(AVERAGE($P301:$XX302)-_xlfn.STDEV.P($P301:$XX302))),"DESCARTADO",P302)))</f>
        <v/>
      </c>
      <c r="Q304" s="110" t="str">
        <f t="shared" si="881"/>
        <v/>
      </c>
      <c r="R304" s="110" t="str">
        <f t="shared" si="881"/>
        <v/>
      </c>
      <c r="S304" s="110" t="str">
        <f t="shared" si="881"/>
        <v/>
      </c>
      <c r="T304" s="110" t="str">
        <f t="shared" si="881"/>
        <v/>
      </c>
      <c r="U304" s="110" t="str">
        <f t="shared" si="881"/>
        <v/>
      </c>
      <c r="V304" s="110" t="str">
        <f t="shared" si="881"/>
        <v/>
      </c>
      <c r="W304" s="110" t="str">
        <f t="shared" si="881"/>
        <v/>
      </c>
      <c r="X304" s="110" t="str">
        <f t="shared" si="881"/>
        <v/>
      </c>
      <c r="Y304" s="110" t="str">
        <f t="shared" si="881"/>
        <v/>
      </c>
      <c r="Z304" s="110" t="str">
        <f t="shared" si="881"/>
        <v/>
      </c>
      <c r="AA304" s="110" t="str">
        <f t="shared" si="881"/>
        <v/>
      </c>
      <c r="AB304" s="110" t="str">
        <f t="shared" si="881"/>
        <v/>
      </c>
      <c r="AC304" s="110" t="str">
        <f t="shared" si="881"/>
        <v/>
      </c>
      <c r="AD304" s="110" t="str">
        <f t="shared" si="881"/>
        <v/>
      </c>
      <c r="AE304" s="110" t="str">
        <f t="shared" si="881"/>
        <v/>
      </c>
      <c r="AF304" s="110" t="str">
        <f t="shared" si="881"/>
        <v/>
      </c>
      <c r="AG304" s="110" t="str">
        <f t="shared" si="881"/>
        <v/>
      </c>
      <c r="AH304" s="110" t="str">
        <f t="shared" si="881"/>
        <v/>
      </c>
      <c r="AI304" s="110" t="str">
        <f t="shared" si="881"/>
        <v/>
      </c>
    </row>
    <row r="305" spans="1:167" hidden="1" x14ac:dyDescent="0.25">
      <c r="B305" s="131" t="e">
        <f t="shared" si="841"/>
        <v>#VALUE!</v>
      </c>
      <c r="C305" s="131" t="e">
        <f t="shared" si="842"/>
        <v>#VALUE!</v>
      </c>
      <c r="D305" s="130">
        <f t="shared" si="842"/>
        <v>1</v>
      </c>
      <c r="E305" s="168"/>
      <c r="F305" s="96"/>
      <c r="G305" s="170"/>
      <c r="H305"/>
      <c r="I305"/>
      <c r="J305"/>
      <c r="K305" s="69"/>
      <c r="L305" s="22"/>
      <c r="M305" s="22"/>
      <c r="N305" s="74"/>
      <c r="O305" s="27" t="str">
        <f t="shared" ref="O305" si="882">"6 POND"</f>
        <v>6 POND</v>
      </c>
      <c r="P305" s="110" t="str">
        <f>IF(IFERROR(VLOOKUP(P290,'Tabela de Apoio'!$D:$E,2,FALSE),1)=1,"",P306)</f>
        <v/>
      </c>
      <c r="Q305" s="110" t="str">
        <f>IF(IFERROR(VLOOKUP(Q290,'Tabela de Apoio'!$D:$E,2,FALSE),1)=1,"",Q306)</f>
        <v/>
      </c>
      <c r="R305" s="110" t="str">
        <f>IF(IFERROR(VLOOKUP(R290,'Tabela de Apoio'!$D:$E,2,FALSE),1)=1,"",R306)</f>
        <v/>
      </c>
      <c r="S305" s="110" t="str">
        <f>IF(IFERROR(VLOOKUP(S290,'Tabela de Apoio'!$D:$E,2,FALSE),1)=1,"",S306)</f>
        <v/>
      </c>
      <c r="T305" s="110" t="str">
        <f>IF(IFERROR(VLOOKUP(T290,'Tabela de Apoio'!$D:$E,2,FALSE),1)=1,"",T306)</f>
        <v/>
      </c>
      <c r="U305" s="110" t="str">
        <f>IF(IFERROR(VLOOKUP(U290,'Tabela de Apoio'!$D:$E,2,FALSE),1)=1,"",U306)</f>
        <v/>
      </c>
      <c r="V305" s="110" t="str">
        <f>IF(IFERROR(VLOOKUP(V290,'Tabela de Apoio'!$D:$E,2,FALSE),1)=1,"",V306)</f>
        <v/>
      </c>
      <c r="W305" s="110" t="str">
        <f>IF(IFERROR(VLOOKUP(W290,'Tabela de Apoio'!$D:$E,2,FALSE),1)=1,"",W306)</f>
        <v/>
      </c>
      <c r="X305" s="110" t="str">
        <f>IF(IFERROR(VLOOKUP(X290,'Tabela de Apoio'!$D:$E,2,FALSE),1)=1,"",X306)</f>
        <v/>
      </c>
      <c r="Y305" s="110" t="str">
        <f>IF(IFERROR(VLOOKUP(Y290,'Tabela de Apoio'!$D:$E,2,FALSE),1)=1,"",Y306)</f>
        <v/>
      </c>
      <c r="Z305" s="110" t="str">
        <f>IF(IFERROR(VLOOKUP(Z290,'Tabela de Apoio'!$D:$E,2,FALSE),1)=1,"",Z306)</f>
        <v/>
      </c>
      <c r="AA305" s="110" t="str">
        <f>IF(IFERROR(VLOOKUP(AA290,'Tabela de Apoio'!$D:$E,2,FALSE),1)=1,"",AA306)</f>
        <v/>
      </c>
      <c r="AB305" s="110" t="str">
        <f>IF(IFERROR(VLOOKUP(AB290,'Tabela de Apoio'!$D:$E,2,FALSE),1)=1,"",AB306)</f>
        <v/>
      </c>
      <c r="AC305" s="110" t="str">
        <f>IF(IFERROR(VLOOKUP(AC290,'Tabela de Apoio'!$D:$E,2,FALSE),1)=1,"",AC306)</f>
        <v/>
      </c>
      <c r="AD305" s="110" t="str">
        <f>IF(IFERROR(VLOOKUP(AD290,'Tabela de Apoio'!$D:$E,2,FALSE),1)=1,"",AD306)</f>
        <v/>
      </c>
      <c r="AE305" s="110" t="str">
        <f>IF(IFERROR(VLOOKUP(AE290,'Tabela de Apoio'!$D:$E,2,FALSE),1)=1,"",AE306)</f>
        <v/>
      </c>
      <c r="AF305" s="110" t="str">
        <f>IF(IFERROR(VLOOKUP(AF290,'Tabela de Apoio'!$D:$E,2,FALSE),1)=1,"",AF306)</f>
        <v/>
      </c>
      <c r="AG305" s="110" t="str">
        <f>IF(IFERROR(VLOOKUP(AG290,'Tabela de Apoio'!$D:$E,2,FALSE),1)=1,"",AG306)</f>
        <v/>
      </c>
      <c r="AH305" s="110" t="str">
        <f>IF(IFERROR(VLOOKUP(AH290,'Tabela de Apoio'!$D:$E,2,FALSE),1)=1,"",AH306)</f>
        <v/>
      </c>
      <c r="AI305" s="110" t="str">
        <f>IF(IFERROR(VLOOKUP(AI290,'Tabela de Apoio'!$D:$E,2,FALSE),1)=1,"",AI306)</f>
        <v/>
      </c>
    </row>
    <row r="306" spans="1:167" hidden="1" x14ac:dyDescent="0.25">
      <c r="B306" s="131" t="e">
        <f t="shared" si="841"/>
        <v>#VALUE!</v>
      </c>
      <c r="C306" s="131" t="e">
        <f t="shared" si="842"/>
        <v>#VALUE!</v>
      </c>
      <c r="D306" s="130">
        <f t="shared" si="842"/>
        <v>1</v>
      </c>
      <c r="E306" s="168"/>
      <c r="F306" s="96"/>
      <c r="G306" s="170"/>
      <c r="H306" s="137">
        <f t="shared" ref="H306" si="883">COUNT($P306:$XX306)</f>
        <v>0</v>
      </c>
      <c r="I306" s="135" t="e">
        <f t="shared" ref="I306" si="884">_xlfn.STDEV.P($P305:$XX306)/AVERAGE($P305:$XX306)</f>
        <v>#DIV/0!</v>
      </c>
      <c r="J306" s="7">
        <f t="shared" ref="J306" si="885">IF(AND(H306&gt;2,
OR(L288="MÉDIA SANEADA",L288="MEDIANA SANEADA",
AND(L288="PREÇO REFERÊNCIA",NOT(AND(P290="Orçamento",COUNTA(P288:XX288)=COUNTIF(P290:XX290,"Orçamento")))))),
ROW(),0)</f>
        <v>0</v>
      </c>
      <c r="N306" s="74"/>
      <c r="O306" s="27" t="str">
        <f t="shared" ref="O306" si="886">"6 RODADA"</f>
        <v>6 RODADA</v>
      </c>
      <c r="P306" s="110" t="str">
        <f t="shared" ref="P306:AI306" si="887">IFERROR(IF(P304="","",IF((_xlfn.STDEV.P($P303:$XX304)/AVERAGE($P303:$XX304))&lt;=25%,P304,IF(OR(P304&gt;(AVERAGE($P303:$XX304)+_xlfn.STDEV.P($P303:$XX304)),P304&lt;(AVERAGE($P303:$XX304)-_xlfn.STDEV.P($P303:$XX304))),"DESCARTADO",P304))),)</f>
        <v/>
      </c>
      <c r="Q306" s="110" t="str">
        <f t="shared" si="887"/>
        <v/>
      </c>
      <c r="R306" s="110" t="str">
        <f t="shared" si="887"/>
        <v/>
      </c>
      <c r="S306" s="110" t="str">
        <f t="shared" si="887"/>
        <v/>
      </c>
      <c r="T306" s="110" t="str">
        <f t="shared" si="887"/>
        <v/>
      </c>
      <c r="U306" s="110" t="str">
        <f t="shared" si="887"/>
        <v/>
      </c>
      <c r="V306" s="110" t="str">
        <f t="shared" si="887"/>
        <v/>
      </c>
      <c r="W306" s="110" t="str">
        <f t="shared" si="887"/>
        <v/>
      </c>
      <c r="X306" s="110" t="str">
        <f t="shared" si="887"/>
        <v/>
      </c>
      <c r="Y306" s="110" t="str">
        <f t="shared" si="887"/>
        <v/>
      </c>
      <c r="Z306" s="110" t="str">
        <f t="shared" si="887"/>
        <v/>
      </c>
      <c r="AA306" s="110" t="str">
        <f t="shared" si="887"/>
        <v/>
      </c>
      <c r="AB306" s="110" t="str">
        <f t="shared" si="887"/>
        <v/>
      </c>
      <c r="AC306" s="110" t="str">
        <f t="shared" si="887"/>
        <v/>
      </c>
      <c r="AD306" s="110" t="str">
        <f t="shared" si="887"/>
        <v/>
      </c>
      <c r="AE306" s="110" t="str">
        <f t="shared" si="887"/>
        <v/>
      </c>
      <c r="AF306" s="110" t="str">
        <f t="shared" si="887"/>
        <v/>
      </c>
      <c r="AG306" s="110" t="str">
        <f t="shared" si="887"/>
        <v/>
      </c>
      <c r="AH306" s="110" t="str">
        <f t="shared" si="887"/>
        <v/>
      </c>
      <c r="AI306" s="110" t="str">
        <f t="shared" si="887"/>
        <v/>
      </c>
    </row>
    <row r="307" spans="1:167" x14ac:dyDescent="0.25">
      <c r="B307" s="131" t="e">
        <f t="shared" si="841"/>
        <v>#VALUE!</v>
      </c>
      <c r="C307" s="131" t="e">
        <f t="shared" si="842"/>
        <v>#VALUE!</v>
      </c>
      <c r="D307" s="130">
        <f t="shared" si="842"/>
        <v>1</v>
      </c>
      <c r="E307" s="168"/>
      <c r="F307" s="139"/>
      <c r="G307" s="170"/>
      <c r="H307" s="173"/>
      <c r="I307" s="173"/>
      <c r="J307" s="174"/>
      <c r="K307" s="70"/>
      <c r="L307" s="1" t="s">
        <v>56</v>
      </c>
      <c r="M307" s="147" t="str">
        <f t="shared" ref="M307" si="888">IFERROR(ROUND(M288*M290,2),"")</f>
        <v/>
      </c>
      <c r="O307" s="27" t="s">
        <v>426</v>
      </c>
      <c r="P307" s="110" t="str">
        <f t="shared" ref="P307:AI328" si="889">INDEX(P294:P306,MATCH(MAX($J294:$J306),$J294:$J306,0))</f>
        <v/>
      </c>
      <c r="Q307" s="110" t="str">
        <f t="shared" si="889"/>
        <v/>
      </c>
      <c r="R307" s="110" t="str">
        <f t="shared" si="889"/>
        <v/>
      </c>
      <c r="S307" s="110" t="str">
        <f t="shared" si="889"/>
        <v/>
      </c>
      <c r="T307" s="110" t="str">
        <f t="shared" si="889"/>
        <v/>
      </c>
      <c r="U307" s="110" t="str">
        <f t="shared" si="889"/>
        <v/>
      </c>
      <c r="V307" s="110" t="str">
        <f t="shared" si="889"/>
        <v/>
      </c>
      <c r="W307" s="110" t="str">
        <f t="shared" si="889"/>
        <v/>
      </c>
      <c r="X307" s="110" t="str">
        <f t="shared" si="889"/>
        <v/>
      </c>
      <c r="Y307" s="110" t="str">
        <f t="shared" si="889"/>
        <v/>
      </c>
      <c r="Z307" s="110" t="str">
        <f t="shared" si="889"/>
        <v/>
      </c>
      <c r="AA307" s="110" t="str">
        <f t="shared" si="889"/>
        <v/>
      </c>
      <c r="AB307" s="110" t="str">
        <f t="shared" si="889"/>
        <v/>
      </c>
      <c r="AC307" s="110" t="str">
        <f t="shared" si="889"/>
        <v/>
      </c>
      <c r="AD307" s="110" t="str">
        <f t="shared" si="889"/>
        <v/>
      </c>
      <c r="AE307" s="110" t="str">
        <f t="shared" si="889"/>
        <v/>
      </c>
      <c r="AF307" s="110" t="str">
        <f t="shared" si="889"/>
        <v/>
      </c>
      <c r="AG307" s="110" t="str">
        <f t="shared" si="889"/>
        <v/>
      </c>
      <c r="AH307" s="110" t="str">
        <f t="shared" si="889"/>
        <v/>
      </c>
      <c r="AI307" s="110" t="str">
        <f t="shared" si="889"/>
        <v/>
      </c>
    </row>
    <row r="309" spans="1:167" s="120" customFormat="1" ht="15" customHeight="1" x14ac:dyDescent="0.25">
      <c r="A309" s="123"/>
      <c r="B309" s="130" t="e">
        <f t="shared" ref="B309" si="890">LARGE(IFERROR(IF(B307+1&gt;$H$8,"",B307+1),""),1)</f>
        <v>#VALUE!</v>
      </c>
      <c r="C309" s="130" t="e">
        <f>IF(_xlfn.ISFORMULA(E313),MAX(INDEX('BASE FORMAÇÃO'!A:A,B309+1),1),E313)</f>
        <v>#VALUE!</v>
      </c>
      <c r="D309" s="130">
        <f t="shared" ref="D309" si="891">IFERROR(IF(C309=C299,D299+1,1),1)</f>
        <v>1</v>
      </c>
      <c r="E309" s="41" t="s">
        <v>9</v>
      </c>
      <c r="F309" s="76"/>
      <c r="G309" s="41" t="s">
        <v>15</v>
      </c>
      <c r="H309" s="138" t="e">
        <f>INDEX('BASE FORMAÇÃO'!B:B,B309+1)</f>
        <v>#VALUE!</v>
      </c>
      <c r="I309" s="146" t="s">
        <v>16</v>
      </c>
      <c r="J309" s="6" t="e">
        <f>INDEX('BASE FORMAÇÃO'!K:K,B309+1)</f>
        <v>#VALUE!</v>
      </c>
      <c r="K309" s="68"/>
      <c r="L309" s="175" t="s">
        <v>54</v>
      </c>
      <c r="M309" s="177" t="str">
        <f t="shared" ref="M309" si="892">IF(OR(ISBLANK($O$8),ISBLANK($O$7),ISBLANK($H$8),ISBLANK($O$6),ISBLANK($O$5),ISBLANK($H$5)),"",IFERROR(IF(VLOOKUP(L309,L315:M324,2,FALSE)&lt;1,ROUND(VLOOKUP(L309,L315:M324,2,FALSE),4),ROUND(VLOOKUP(L309,L315:M324,2,FALSE),2)),""))</f>
        <v/>
      </c>
      <c r="N309" s="72"/>
      <c r="O309" s="27" t="s">
        <v>17</v>
      </c>
      <c r="P309" s="116"/>
      <c r="Q309" s="116"/>
      <c r="R309" s="116"/>
      <c r="S309" s="116"/>
      <c r="T309" s="116"/>
      <c r="U309" s="108"/>
      <c r="V309" s="108"/>
      <c r="W309" s="108"/>
      <c r="X309" s="108"/>
      <c r="Y309" s="108"/>
      <c r="Z309" s="108"/>
      <c r="AA309" s="108"/>
      <c r="AB309" s="108"/>
      <c r="AC309" s="108"/>
      <c r="AD309" s="108"/>
      <c r="AE309" s="108"/>
      <c r="AF309" s="108"/>
      <c r="AG309" s="108"/>
      <c r="AH309" s="108"/>
      <c r="AI309" s="108"/>
      <c r="AJ309" s="119"/>
      <c r="AK309" s="119"/>
      <c r="AL309" s="119"/>
      <c r="AM309" s="119"/>
      <c r="AN309" s="119"/>
      <c r="AO309" s="119"/>
      <c r="AP309" s="119"/>
      <c r="AQ309" s="119"/>
      <c r="AR309" s="119"/>
      <c r="AS309" s="119"/>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c r="CA309" s="119"/>
      <c r="CB309" s="119"/>
      <c r="CC309" s="119"/>
      <c r="CD309" s="119"/>
      <c r="CE309" s="119"/>
      <c r="CF309" s="119"/>
      <c r="CG309" s="119"/>
      <c r="CH309" s="119"/>
      <c r="CI309" s="119"/>
      <c r="CJ309" s="119"/>
      <c r="CK309" s="119"/>
      <c r="CL309" s="119"/>
      <c r="CM309" s="119"/>
      <c r="CN309" s="119"/>
      <c r="CO309" s="119"/>
      <c r="CP309" s="119"/>
      <c r="CQ309" s="119"/>
      <c r="CR309" s="119"/>
      <c r="CS309" s="119"/>
      <c r="CT309" s="119"/>
      <c r="CU309" s="119"/>
      <c r="CV309" s="119"/>
      <c r="CW309" s="119"/>
      <c r="CX309" s="119"/>
      <c r="CY309" s="119"/>
      <c r="CZ309" s="119"/>
      <c r="DA309" s="119"/>
      <c r="DB309" s="119"/>
      <c r="DC309" s="119"/>
      <c r="DD309" s="119"/>
      <c r="DE309" s="119"/>
      <c r="DF309" s="119"/>
      <c r="DG309" s="119"/>
      <c r="DH309" s="119"/>
      <c r="DI309" s="119"/>
      <c r="DJ309" s="119"/>
      <c r="DK309" s="119"/>
      <c r="DL309" s="119"/>
      <c r="DM309" s="119"/>
      <c r="DN309" s="119"/>
      <c r="DO309" s="119"/>
      <c r="DP309" s="119"/>
      <c r="DQ309" s="119"/>
      <c r="DR309" s="119"/>
      <c r="DS309" s="119"/>
      <c r="DT309" s="119"/>
      <c r="DU309" s="119"/>
      <c r="DV309" s="119"/>
      <c r="DW309" s="119"/>
      <c r="DX309" s="119"/>
      <c r="DY309" s="119"/>
      <c r="DZ309" s="119"/>
      <c r="EA309" s="119"/>
      <c r="EB309" s="119"/>
      <c r="EC309" s="119"/>
      <c r="ED309" s="119"/>
      <c r="EE309" s="119"/>
      <c r="EF309" s="119"/>
      <c r="EG309" s="119"/>
      <c r="EH309" s="119"/>
      <c r="EI309" s="119"/>
      <c r="EJ309" s="119"/>
      <c r="EK309" s="119"/>
      <c r="EL309" s="119"/>
      <c r="EM309" s="119"/>
      <c r="EN309" s="119"/>
      <c r="EO309" s="119"/>
      <c r="EP309" s="119"/>
      <c r="EQ309" s="119"/>
      <c r="ER309" s="119"/>
      <c r="ES309" s="119"/>
      <c r="ET309" s="119"/>
      <c r="EU309" s="119"/>
      <c r="EV309" s="119"/>
      <c r="EW309" s="119"/>
      <c r="EX309" s="119"/>
      <c r="EY309" s="119"/>
      <c r="EZ309" s="119"/>
      <c r="FA309" s="119"/>
      <c r="FB309" s="119"/>
      <c r="FC309" s="119"/>
      <c r="FD309" s="119"/>
      <c r="FE309" s="119"/>
      <c r="FF309" s="119"/>
      <c r="FG309" s="119"/>
      <c r="FH309" s="119"/>
      <c r="FI309" s="119"/>
      <c r="FJ309" s="119"/>
      <c r="FK309" s="119"/>
    </row>
    <row r="310" spans="1:167" s="120" customFormat="1" ht="15" customHeight="1" x14ac:dyDescent="0.25">
      <c r="A310" s="69"/>
      <c r="B310" s="131" t="e">
        <f t="shared" ref="B310:D310" si="893">B309</f>
        <v>#VALUE!</v>
      </c>
      <c r="C310" s="131" t="e">
        <f t="shared" si="893"/>
        <v>#VALUE!</v>
      </c>
      <c r="D310" s="130">
        <f t="shared" si="893"/>
        <v>1</v>
      </c>
      <c r="E310" s="179">
        <f t="shared" ref="E310" si="894">D309</f>
        <v>1</v>
      </c>
      <c r="F310" s="95"/>
      <c r="G310" s="181" t="s">
        <v>1</v>
      </c>
      <c r="H310" s="184" t="e">
        <f>INDEX('BASE FORMAÇÃO'!C:C,B309+1)</f>
        <v>#VALUE!</v>
      </c>
      <c r="I310" s="184"/>
      <c r="J310" s="185"/>
      <c r="K310" s="69"/>
      <c r="L310" s="176"/>
      <c r="M310" s="178"/>
      <c r="N310" s="73"/>
      <c r="O310" s="27" t="s">
        <v>13</v>
      </c>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6"/>
      <c r="AK310" s="126"/>
      <c r="AL310" s="126"/>
      <c r="AM310" s="126"/>
      <c r="AN310" s="126"/>
      <c r="AO310" s="126"/>
      <c r="AP310" s="126"/>
      <c r="AQ310" s="126"/>
      <c r="AR310" s="126"/>
      <c r="AS310" s="126"/>
      <c r="AT310" s="126"/>
      <c r="AU310" s="126"/>
      <c r="AV310" s="126"/>
      <c r="AW310" s="126"/>
      <c r="AX310" s="126"/>
      <c r="AY310" s="126"/>
      <c r="AZ310" s="126"/>
      <c r="BA310" s="126"/>
      <c r="BB310" s="119"/>
      <c r="BC310" s="119"/>
      <c r="BD310" s="119"/>
      <c r="BE310" s="119"/>
      <c r="BF310" s="119"/>
      <c r="BG310" s="119"/>
      <c r="BH310" s="119"/>
      <c r="BI310" s="119"/>
      <c r="BJ310" s="119"/>
      <c r="BK310" s="119"/>
      <c r="BL310" s="119"/>
      <c r="BM310" s="119"/>
      <c r="BN310" s="119"/>
      <c r="BO310" s="119"/>
      <c r="BP310" s="119"/>
      <c r="BQ310" s="119"/>
      <c r="BR310" s="119"/>
      <c r="BS310" s="119"/>
      <c r="BT310" s="119"/>
      <c r="BU310" s="119"/>
      <c r="BV310" s="119"/>
      <c r="BW310" s="119"/>
      <c r="BX310" s="119"/>
      <c r="BY310" s="119"/>
      <c r="BZ310" s="119"/>
      <c r="CA310" s="119"/>
      <c r="CB310" s="119"/>
      <c r="CC310" s="119"/>
      <c r="CD310" s="119"/>
      <c r="CE310" s="119"/>
      <c r="CF310" s="119"/>
      <c r="CG310" s="119"/>
      <c r="CH310" s="119"/>
      <c r="CI310" s="119"/>
      <c r="CJ310" s="119"/>
      <c r="CK310" s="119"/>
      <c r="CL310" s="119"/>
      <c r="CM310" s="119"/>
      <c r="CN310" s="119"/>
      <c r="CO310" s="119"/>
      <c r="CP310" s="119"/>
      <c r="CQ310" s="119"/>
      <c r="CR310" s="119"/>
      <c r="CS310" s="119"/>
      <c r="CT310" s="119"/>
      <c r="CU310" s="119"/>
      <c r="CV310" s="119"/>
      <c r="CW310" s="119"/>
      <c r="CX310" s="119"/>
      <c r="CY310" s="119"/>
      <c r="CZ310" s="119"/>
      <c r="DA310" s="119"/>
      <c r="DB310" s="119"/>
      <c r="DC310" s="119"/>
      <c r="DD310" s="119"/>
      <c r="DE310" s="119"/>
      <c r="DF310" s="119"/>
      <c r="DG310" s="119"/>
      <c r="DH310" s="119"/>
      <c r="DI310" s="119"/>
      <c r="DJ310" s="119"/>
      <c r="DK310" s="119"/>
      <c r="DL310" s="119"/>
      <c r="DM310" s="119"/>
      <c r="DN310" s="119"/>
      <c r="DO310" s="119"/>
      <c r="DP310" s="119"/>
      <c r="DQ310" s="119"/>
      <c r="DR310" s="119"/>
      <c r="DS310" s="119"/>
      <c r="DT310" s="119"/>
      <c r="DU310" s="119"/>
      <c r="DV310" s="119"/>
      <c r="DW310" s="119"/>
      <c r="DX310" s="119"/>
      <c r="DY310" s="119"/>
      <c r="DZ310" s="119"/>
      <c r="EA310" s="119"/>
      <c r="EB310" s="119"/>
      <c r="EC310" s="119"/>
      <c r="ED310" s="119"/>
      <c r="EE310" s="119"/>
      <c r="EF310" s="119"/>
      <c r="EG310" s="119"/>
      <c r="EH310" s="119"/>
      <c r="EI310" s="119"/>
      <c r="EJ310" s="119"/>
      <c r="EK310" s="119"/>
      <c r="EL310" s="119"/>
      <c r="EM310" s="119"/>
      <c r="EN310" s="119"/>
      <c r="EO310" s="119"/>
      <c r="EP310" s="119"/>
      <c r="EQ310" s="119"/>
      <c r="ER310" s="119"/>
      <c r="ES310" s="119"/>
      <c r="ET310" s="119"/>
      <c r="EU310" s="119"/>
      <c r="EV310" s="119"/>
      <c r="EW310" s="119"/>
      <c r="EX310" s="119"/>
      <c r="EY310" s="119"/>
      <c r="EZ310" s="119"/>
      <c r="FA310" s="119"/>
      <c r="FB310" s="119"/>
      <c r="FC310" s="119"/>
      <c r="FD310" s="119"/>
      <c r="FE310" s="119"/>
      <c r="FF310" s="119"/>
      <c r="FG310" s="119"/>
      <c r="FH310" s="119"/>
      <c r="FI310" s="119"/>
      <c r="FJ310" s="119"/>
      <c r="FK310" s="119"/>
    </row>
    <row r="311" spans="1:167" s="119" customFormat="1" x14ac:dyDescent="0.25">
      <c r="A311" s="77"/>
      <c r="B311" s="131" t="e">
        <f t="shared" ref="B311:D311" si="895">B310</f>
        <v>#VALUE!</v>
      </c>
      <c r="C311" s="131" t="e">
        <f t="shared" si="895"/>
        <v>#VALUE!</v>
      </c>
      <c r="D311" s="130">
        <f t="shared" si="895"/>
        <v>1</v>
      </c>
      <c r="E311" s="180"/>
      <c r="F311" s="96"/>
      <c r="G311" s="182"/>
      <c r="H311" s="186"/>
      <c r="I311" s="186"/>
      <c r="J311" s="187"/>
      <c r="K311" s="67"/>
      <c r="L311" s="133" t="s">
        <v>57</v>
      </c>
      <c r="M311" s="134" t="e">
        <f>INDEX('BASE FORMAÇÃO'!H:H,B313+1)</f>
        <v>#VALUE!</v>
      </c>
      <c r="N311" s="74"/>
      <c r="O311" s="27" t="s">
        <v>445</v>
      </c>
      <c r="P311" s="117"/>
      <c r="Q311" s="117"/>
      <c r="R311" s="117"/>
      <c r="S311" s="117"/>
      <c r="T311" s="117"/>
      <c r="U311" s="117"/>
      <c r="V311" s="117"/>
      <c r="W311" s="117"/>
      <c r="X311" s="117"/>
      <c r="Y311" s="117"/>
      <c r="Z311" s="117"/>
      <c r="AA311" s="121"/>
      <c r="AB311" s="121"/>
      <c r="AC311" s="121"/>
      <c r="AD311" s="121"/>
      <c r="AE311" s="121"/>
      <c r="AF311" s="121"/>
      <c r="AG311" s="121"/>
      <c r="AH311" s="121"/>
      <c r="AI311" s="121"/>
    </row>
    <row r="312" spans="1:167" s="119" customFormat="1" x14ac:dyDescent="0.25">
      <c r="A312" s="77"/>
      <c r="B312" s="131" t="e">
        <f t="shared" ref="B312:C312" si="896">B311</f>
        <v>#VALUE!</v>
      </c>
      <c r="C312" s="131" t="e">
        <f t="shared" si="896"/>
        <v>#VALUE!</v>
      </c>
      <c r="D312" s="130">
        <f t="shared" si="842"/>
        <v>1</v>
      </c>
      <c r="E312" s="41" t="s">
        <v>344</v>
      </c>
      <c r="F312" s="96"/>
      <c r="G312" s="183"/>
      <c r="H312" s="188"/>
      <c r="I312" s="188"/>
      <c r="J312" s="189"/>
      <c r="K312" s="67"/>
      <c r="L312" s="1" t="s">
        <v>2</v>
      </c>
      <c r="M312" s="6" t="e">
        <f>INDEX('BASE FORMAÇÃO'!D:D,B313+1)</f>
        <v>#VALUE!</v>
      </c>
      <c r="N312" s="74"/>
      <c r="O312" s="27" t="s">
        <v>446</v>
      </c>
      <c r="P312" s="118"/>
      <c r="Q312" s="118"/>
      <c r="R312" s="118"/>
      <c r="S312" s="118"/>
      <c r="T312" s="118"/>
      <c r="U312" s="121"/>
      <c r="V312" s="121"/>
      <c r="W312" s="121"/>
      <c r="X312" s="121"/>
      <c r="Y312" s="121"/>
      <c r="Z312" s="121"/>
      <c r="AA312" s="121"/>
      <c r="AB312" s="121"/>
      <c r="AC312" s="121"/>
      <c r="AD312" s="121"/>
      <c r="AE312" s="121"/>
      <c r="AF312" s="121"/>
      <c r="AG312" s="121"/>
      <c r="AH312" s="121"/>
      <c r="AI312" s="121"/>
    </row>
    <row r="313" spans="1:167" x14ac:dyDescent="0.25">
      <c r="B313" s="131" t="e">
        <f t="shared" ref="B313:C313" si="897">B311</f>
        <v>#VALUE!</v>
      </c>
      <c r="C313" s="131" t="e">
        <f t="shared" si="897"/>
        <v>#VALUE!</v>
      </c>
      <c r="D313" s="130">
        <f t="shared" si="842"/>
        <v>1</v>
      </c>
      <c r="E313" s="167" t="e">
        <f t="shared" ref="E313" si="898">C309</f>
        <v>#VALUE!</v>
      </c>
      <c r="F313" s="96"/>
      <c r="G313" s="169" t="s">
        <v>334</v>
      </c>
      <c r="H313" s="171"/>
      <c r="I313" s="172"/>
      <c r="J313" s="172"/>
      <c r="K313" s="70"/>
      <c r="L313" s="28" t="s">
        <v>333</v>
      </c>
      <c r="M313" s="136" t="str">
        <f t="shared" ref="M313" si="899">IFERROR(INDEX(I315:I327,MATCH(MAX(J315:J327),J315:J327,0)),"")</f>
        <v/>
      </c>
      <c r="N313" s="74"/>
      <c r="O313" s="27" t="s">
        <v>18</v>
      </c>
      <c r="P313" s="109" t="str">
        <f>IF(P309="","",
IF(OR(P311="Orçamento",P310="",MAX('Tabela de Apoio'!$A:$A)&lt;=P310),
P309,
(INDEX('Tabela de Apoio'!$B:$B,MATCH('MAPA DE PREÇOS'!$O$8,'Tabela de Apoio'!$A:$A,1))/INDEX('Tabela de Apoio'!$B:$B,MATCH('MAPA DE PREÇOS'!P310,'Tabela de Apoio'!$A:$A,1)-1))*P309))</f>
        <v/>
      </c>
      <c r="Q313" s="109" t="str">
        <f>IF(Q309="","",
IF(OR(Q311="Orçamento",Q310="",MAX('Tabela de Apoio'!$A:$A)&lt;=Q310),
Q309,
(INDEX('Tabela de Apoio'!$B:$B,MATCH('MAPA DE PREÇOS'!$O$8,'Tabela de Apoio'!$A:$A,1))/INDEX('Tabela de Apoio'!$B:$B,MATCH('MAPA DE PREÇOS'!Q310,'Tabela de Apoio'!$A:$A,1)-1))*Q309))</f>
        <v/>
      </c>
      <c r="R313" s="109" t="str">
        <f>IF(R309="","",
IF(OR(R311="Orçamento",R310="",MAX('Tabela de Apoio'!$A:$A)&lt;=R310),
R309,
(INDEX('Tabela de Apoio'!$B:$B,MATCH('MAPA DE PREÇOS'!$O$8,'Tabela de Apoio'!$A:$A,1))/INDEX('Tabela de Apoio'!$B:$B,MATCH('MAPA DE PREÇOS'!R310,'Tabela de Apoio'!$A:$A,1)-1))*R309))</f>
        <v/>
      </c>
      <c r="S313" s="109" t="str">
        <f>IF(S309="","",
IF(OR(S311="Orçamento",S310="",MAX('Tabela de Apoio'!$A:$A)&lt;=S310),
S309,
(INDEX('Tabela de Apoio'!$B:$B,MATCH('MAPA DE PREÇOS'!$O$8,'Tabela de Apoio'!$A:$A,1))/INDEX('Tabela de Apoio'!$B:$B,MATCH('MAPA DE PREÇOS'!S310,'Tabela de Apoio'!$A:$A,1)-1))*S309))</f>
        <v/>
      </c>
      <c r="T313" s="109" t="str">
        <f>IF(T309="","",
IF(OR(T311="Orçamento",T310="",MAX('Tabela de Apoio'!$A:$A)&lt;=T310),
T309,
(INDEX('Tabela de Apoio'!$B:$B,MATCH('MAPA DE PREÇOS'!$O$8,'Tabela de Apoio'!$A:$A,1))/INDEX('Tabela de Apoio'!$B:$B,MATCH('MAPA DE PREÇOS'!T310,'Tabela de Apoio'!$A:$A,1)-1))*T309))</f>
        <v/>
      </c>
      <c r="U313" s="109" t="str">
        <f>IF(U309="","",
IF(OR(U311="Orçamento",U310="",MAX('Tabela de Apoio'!$A:$A)&lt;=U310),
U309,
(INDEX('Tabela de Apoio'!$B:$B,MATCH('MAPA DE PREÇOS'!$O$8,'Tabela de Apoio'!$A:$A,1))/INDEX('Tabela de Apoio'!$B:$B,MATCH('MAPA DE PREÇOS'!U310,'Tabela de Apoio'!$A:$A,1)-1))*U309))</f>
        <v/>
      </c>
      <c r="V313" s="109" t="str">
        <f>IF(V309="","",
IF(OR(V311="Orçamento",V310="",MAX('Tabela de Apoio'!$A:$A)&lt;=V310),
V309,
(INDEX('Tabela de Apoio'!$B:$B,MATCH('MAPA DE PREÇOS'!$O$8,'Tabela de Apoio'!$A:$A,1))/INDEX('Tabela de Apoio'!$B:$B,MATCH('MAPA DE PREÇOS'!V310,'Tabela de Apoio'!$A:$A,1)-1))*V309))</f>
        <v/>
      </c>
      <c r="W313" s="109" t="str">
        <f>IF(W309="","",
IF(OR(W311="Orçamento",W310="",MAX('Tabela de Apoio'!$A:$A)&lt;=W310),
W309,
(INDEX('Tabela de Apoio'!$B:$B,MATCH('MAPA DE PREÇOS'!$O$8,'Tabela de Apoio'!$A:$A,1))/INDEX('Tabela de Apoio'!$B:$B,MATCH('MAPA DE PREÇOS'!W310,'Tabela de Apoio'!$A:$A,1)-1))*W309))</f>
        <v/>
      </c>
      <c r="X313" s="109" t="str">
        <f>IF(X309="","",
IF(OR(X311="Orçamento",X310="",MAX('Tabela de Apoio'!$A:$A)&lt;=X310),
X309,
(INDEX('Tabela de Apoio'!$B:$B,MATCH('MAPA DE PREÇOS'!$O$8,'Tabela de Apoio'!$A:$A,1))/INDEX('Tabela de Apoio'!$B:$B,MATCH('MAPA DE PREÇOS'!X310,'Tabela de Apoio'!$A:$A,1)-1))*X309))</f>
        <v/>
      </c>
      <c r="Y313" s="109" t="str">
        <f>IF(Y309="","",
IF(OR(Y311="Orçamento",Y310="",MAX('Tabela de Apoio'!$A:$A)&lt;=Y310),
Y309,
(INDEX('Tabela de Apoio'!$B:$B,MATCH('MAPA DE PREÇOS'!$O$8,'Tabela de Apoio'!$A:$A,1))/INDEX('Tabela de Apoio'!$B:$B,MATCH('MAPA DE PREÇOS'!Y310,'Tabela de Apoio'!$A:$A,1)-1))*Y309))</f>
        <v/>
      </c>
      <c r="Z313" s="109" t="str">
        <f>IF(Z309="","",
IF(OR(Z311="Orçamento",Z310="",MAX('Tabela de Apoio'!$A:$A)&lt;=Z310),
Z309,
(INDEX('Tabela de Apoio'!$B:$B,MATCH('MAPA DE PREÇOS'!$O$8,'Tabela de Apoio'!$A:$A,1))/INDEX('Tabela de Apoio'!$B:$B,MATCH('MAPA DE PREÇOS'!Z310,'Tabela de Apoio'!$A:$A,1)-1))*Z309))</f>
        <v/>
      </c>
      <c r="AA313" s="109" t="str">
        <f>IF(AA309="","",
IF(OR(AA311="Orçamento",AA310="",MAX('Tabela de Apoio'!$A:$A)&lt;=AA310),
AA309,
(INDEX('Tabela de Apoio'!$B:$B,MATCH('MAPA DE PREÇOS'!$O$8,'Tabela de Apoio'!$A:$A,1))/INDEX('Tabela de Apoio'!$B:$B,MATCH('MAPA DE PREÇOS'!AA310,'Tabela de Apoio'!$A:$A,1)-1))*AA309))</f>
        <v/>
      </c>
      <c r="AB313" s="109" t="str">
        <f>IF(AB309="","",
IF(OR(AB311="Orçamento",AB310="",MAX('Tabela de Apoio'!$A:$A)&lt;=AB310),
AB309,
(INDEX('Tabela de Apoio'!$B:$B,MATCH('MAPA DE PREÇOS'!$O$8,'Tabela de Apoio'!$A:$A,1))/INDEX('Tabela de Apoio'!$B:$B,MATCH('MAPA DE PREÇOS'!AB310,'Tabela de Apoio'!$A:$A,1)-1))*AB309))</f>
        <v/>
      </c>
      <c r="AC313" s="109" t="str">
        <f>IF(AC309="","",
IF(OR(AC311="Orçamento",AC310="",MAX('Tabela de Apoio'!$A:$A)&lt;=AC310),
AC309,
(INDEX('Tabela de Apoio'!$B:$B,MATCH('MAPA DE PREÇOS'!$O$8,'Tabela de Apoio'!$A:$A,1))/INDEX('Tabela de Apoio'!$B:$B,MATCH('MAPA DE PREÇOS'!AC310,'Tabela de Apoio'!$A:$A,1)-1))*AC309))</f>
        <v/>
      </c>
      <c r="AD313" s="109" t="str">
        <f>IF(AD309="","",
IF(OR(AD311="Orçamento",AD310="",MAX('Tabela de Apoio'!$A:$A)&lt;=AD310),
AD309,
(INDEX('Tabela de Apoio'!$B:$B,MATCH('MAPA DE PREÇOS'!$O$8,'Tabela de Apoio'!$A:$A,1))/INDEX('Tabela de Apoio'!$B:$B,MATCH('MAPA DE PREÇOS'!AD310,'Tabela de Apoio'!$A:$A,1)-1))*AD309))</f>
        <v/>
      </c>
      <c r="AE313" s="109" t="str">
        <f>IF(AE309="","",
IF(OR(AE311="Orçamento",AE310="",MAX('Tabela de Apoio'!$A:$A)&lt;=AE310),
AE309,
(INDEX('Tabela de Apoio'!$B:$B,MATCH('MAPA DE PREÇOS'!$O$8,'Tabela de Apoio'!$A:$A,1))/INDEX('Tabela de Apoio'!$B:$B,MATCH('MAPA DE PREÇOS'!AE310,'Tabela de Apoio'!$A:$A,1)-1))*AE309))</f>
        <v/>
      </c>
      <c r="AF313" s="109" t="str">
        <f>IF(AF309="","",
IF(OR(AF311="Orçamento",AF310="",MAX('Tabela de Apoio'!$A:$A)&lt;=AF310),
AF309,
(INDEX('Tabela de Apoio'!$B:$B,MATCH('MAPA DE PREÇOS'!$O$8,'Tabela de Apoio'!$A:$A,1))/INDEX('Tabela de Apoio'!$B:$B,MATCH('MAPA DE PREÇOS'!AF310,'Tabela de Apoio'!$A:$A,1)-1))*AF309))</f>
        <v/>
      </c>
      <c r="AG313" s="109" t="str">
        <f>IF(AG309="","",
IF(OR(AG311="Orçamento",AG310="",MAX('Tabela de Apoio'!$A:$A)&lt;=AG310),
AG309,
(INDEX('Tabela de Apoio'!$B:$B,MATCH('MAPA DE PREÇOS'!$O$8,'Tabela de Apoio'!$A:$A,1))/INDEX('Tabela de Apoio'!$B:$B,MATCH('MAPA DE PREÇOS'!AG310,'Tabela de Apoio'!$A:$A,1)-1))*AG309))</f>
        <v/>
      </c>
      <c r="AH313" s="109" t="str">
        <f>IF(AH309="","",
IF(OR(AH311="Orçamento",AH310="",MAX('Tabela de Apoio'!$A:$A)&lt;=AH310),
AH309,
(INDEX('Tabela de Apoio'!$B:$B,MATCH('MAPA DE PREÇOS'!$O$8,'Tabela de Apoio'!$A:$A,1))/INDEX('Tabela de Apoio'!$B:$B,MATCH('MAPA DE PREÇOS'!AH310,'Tabela de Apoio'!$A:$A,1)-1))*AH309))</f>
        <v/>
      </c>
      <c r="AI313" s="109" t="str">
        <f>IF(AI309="","",
IF(OR(AI311="Orçamento",AI310="",MAX('Tabela de Apoio'!$A:$A)&lt;=AI310),
AI309,
(INDEX('Tabela de Apoio'!$B:$B,MATCH('MAPA DE PREÇOS'!$O$8,'Tabela de Apoio'!$A:$A,1))/INDEX('Tabela de Apoio'!$B:$B,MATCH('MAPA DE PREÇOS'!AI310,'Tabela de Apoio'!$A:$A,1)-1))*AI309))</f>
        <v/>
      </c>
    </row>
    <row r="314" spans="1:167" hidden="1" x14ac:dyDescent="0.25">
      <c r="B314" s="131" t="e">
        <f t="shared" ref="B314" si="900">B313</f>
        <v>#VALUE!</v>
      </c>
      <c r="C314" s="131" t="e">
        <f t="shared" ref="C314" si="901">C313</f>
        <v>#VALUE!</v>
      </c>
      <c r="D314" s="130">
        <f t="shared" si="842"/>
        <v>1</v>
      </c>
      <c r="E314" s="168"/>
      <c r="F314" s="96"/>
      <c r="G314" s="170"/>
      <c r="H314"/>
      <c r="I314"/>
      <c r="J314"/>
      <c r="N314" s="74"/>
      <c r="O314" s="27" t="s">
        <v>439</v>
      </c>
      <c r="P314" s="110" t="str">
        <f>IF(IFERROR(VLOOKUP(P311,'Tabela de Apoio'!$D:$E,2,FALSE),1)=1,"",P315)</f>
        <v/>
      </c>
      <c r="Q314" s="110" t="str">
        <f>IF(IFERROR(VLOOKUP(Q311,'Tabela de Apoio'!$D:$E,2,FALSE),1)=1,"",Q315)</f>
        <v/>
      </c>
      <c r="R314" s="110" t="str">
        <f>IF(IFERROR(VLOOKUP(R311,'Tabela de Apoio'!$D:$E,2,FALSE),1)=1,"",R315)</f>
        <v/>
      </c>
      <c r="S314" s="110" t="str">
        <f>IF(IFERROR(VLOOKUP(S311,'Tabela de Apoio'!$D:$E,2,FALSE),1)=1,"",S315)</f>
        <v/>
      </c>
      <c r="T314" s="110" t="str">
        <f>IF(IFERROR(VLOOKUP(T311,'Tabela de Apoio'!$D:$E,2,FALSE),1)=1,"",T315)</f>
        <v/>
      </c>
      <c r="U314" s="110" t="str">
        <f>IF(IFERROR(VLOOKUP(U311,'Tabela de Apoio'!$D:$E,2,FALSE),1)=1,"",U315)</f>
        <v/>
      </c>
      <c r="V314" s="110" t="str">
        <f>IF(IFERROR(VLOOKUP(V311,'Tabela de Apoio'!$D:$E,2,FALSE),1)=1,"",V315)</f>
        <v/>
      </c>
      <c r="W314" s="110" t="str">
        <f>IF(IFERROR(VLOOKUP(W311,'Tabela de Apoio'!$D:$E,2,FALSE),1)=1,"",W315)</f>
        <v/>
      </c>
      <c r="X314" s="110" t="str">
        <f>IF(IFERROR(VLOOKUP(X311,'Tabela de Apoio'!$D:$E,2,FALSE),1)=1,"",X315)</f>
        <v/>
      </c>
      <c r="Y314" s="110" t="str">
        <f>IF(IFERROR(VLOOKUP(Y311,'Tabela de Apoio'!$D:$E,2,FALSE),1)=1,"",Y315)</f>
        <v/>
      </c>
      <c r="Z314" s="110" t="str">
        <f>IF(IFERROR(VLOOKUP(Z311,'Tabela de Apoio'!$D:$E,2,FALSE),1)=1,"",Z315)</f>
        <v/>
      </c>
      <c r="AA314" s="110" t="str">
        <f>IF(IFERROR(VLOOKUP(AA311,'Tabela de Apoio'!$D:$E,2,FALSE),1)=1,"",AA315)</f>
        <v/>
      </c>
      <c r="AB314" s="110" t="str">
        <f>IF(IFERROR(VLOOKUP(AB311,'Tabela de Apoio'!$D:$E,2,FALSE),1)=1,"",AB315)</f>
        <v/>
      </c>
      <c r="AC314" s="110" t="str">
        <f>IF(IFERROR(VLOOKUP(AC311,'Tabela de Apoio'!$D:$E,2,FALSE),1)=1,"",AC315)</f>
        <v/>
      </c>
      <c r="AD314" s="110" t="str">
        <f>IF(IFERROR(VLOOKUP(AD311,'Tabela de Apoio'!$D:$E,2,FALSE),1)=1,"",AD315)</f>
        <v/>
      </c>
      <c r="AE314" s="110" t="str">
        <f>IF(IFERROR(VLOOKUP(AE311,'Tabela de Apoio'!$D:$E,2,FALSE),1)=1,"",AE315)</f>
        <v/>
      </c>
      <c r="AF314" s="110" t="str">
        <f>IF(IFERROR(VLOOKUP(AF311,'Tabela de Apoio'!$D:$E,2,FALSE),1)=1,"",AF315)</f>
        <v/>
      </c>
      <c r="AG314" s="110" t="str">
        <f>IF(IFERROR(VLOOKUP(AG311,'Tabela de Apoio'!$D:$E,2,FALSE),1)=1,"",AG315)</f>
        <v/>
      </c>
      <c r="AH314" s="110" t="str">
        <f>IF(IFERROR(VLOOKUP(AH311,'Tabela de Apoio'!$D:$E,2,FALSE),1)=1,"",AH315)</f>
        <v/>
      </c>
      <c r="AI314" s="110" t="str">
        <f>IF(IFERROR(VLOOKUP(AI311,'Tabela de Apoio'!$D:$E,2,FALSE),1)=1,"",AI315)</f>
        <v/>
      </c>
    </row>
    <row r="315" spans="1:167" hidden="1" x14ac:dyDescent="0.25">
      <c r="B315" s="131" t="e">
        <f t="shared" ref="B315:C315" si="902">B314</f>
        <v>#VALUE!</v>
      </c>
      <c r="C315" s="131" t="e">
        <f t="shared" si="902"/>
        <v>#VALUE!</v>
      </c>
      <c r="D315" s="130">
        <f t="shared" si="842"/>
        <v>1</v>
      </c>
      <c r="E315" s="168"/>
      <c r="F315" s="96"/>
      <c r="G315" s="170"/>
      <c r="H315" s="137">
        <f t="shared" ref="H315" si="903">COUNT($P315:$XX315)</f>
        <v>0</v>
      </c>
      <c r="I315" s="135" t="e">
        <f t="shared" ref="I315" si="904">_xlfn.STDEV.P($P314:$XX315)/AVERAGE($P314:$XX315)</f>
        <v>#DIV/0!</v>
      </c>
      <c r="J315" s="7">
        <f>ROW()</f>
        <v>315</v>
      </c>
      <c r="K315" s="70"/>
      <c r="L315" s="29" t="s">
        <v>54</v>
      </c>
      <c r="M315" s="30" t="str">
        <f t="shared" ref="M315" si="905">IFERROR(
IF(AND(P311="Orçamento",COUNTA(P309:AI309)=COUNTIF(P311:XX311,"Orçamento")),MIN(M320,M317),
IF(M318&lt;&gt;"",M318,
IF(M319&lt;&gt;"",M319,
M317
))),"")</f>
        <v/>
      </c>
      <c r="N315" s="74"/>
      <c r="O315" s="27" t="s">
        <v>440</v>
      </c>
      <c r="P315" s="109" t="str">
        <f t="shared" ref="P315:AI315" si="906">IFERROR(IF(P313="",
            "",
            IF(COUNT($P313:$XX313)&lt;=4,
               P313,
               IF(OR(P313&gt;(QUARTILE($P313:$XX313,3)+(QUARTILE($P313:$XX313,3)-QUARTILE($P313:$XX313,1))),
                     P313&lt;(QUARTILE($P313:$XX313,1)-(QUARTILE($P313:$XX313,3)-QUARTILE($P313:$XX313,1)))
                  ),
               "DESCARTADO",P313)
             )
  ),P313)</f>
        <v/>
      </c>
      <c r="Q315" s="109" t="str">
        <f t="shared" si="906"/>
        <v/>
      </c>
      <c r="R315" s="109" t="str">
        <f t="shared" si="906"/>
        <v/>
      </c>
      <c r="S315" s="109" t="str">
        <f t="shared" si="906"/>
        <v/>
      </c>
      <c r="T315" s="109" t="str">
        <f t="shared" si="906"/>
        <v/>
      </c>
      <c r="U315" s="109" t="str">
        <f t="shared" si="906"/>
        <v/>
      </c>
      <c r="V315" s="109" t="str">
        <f t="shared" si="906"/>
        <v/>
      </c>
      <c r="W315" s="109" t="str">
        <f t="shared" si="906"/>
        <v/>
      </c>
      <c r="X315" s="109" t="str">
        <f t="shared" si="906"/>
        <v/>
      </c>
      <c r="Y315" s="109" t="str">
        <f t="shared" si="906"/>
        <v/>
      </c>
      <c r="Z315" s="109" t="str">
        <f t="shared" si="906"/>
        <v/>
      </c>
      <c r="AA315" s="109" t="str">
        <f t="shared" si="906"/>
        <v/>
      </c>
      <c r="AB315" s="109" t="str">
        <f t="shared" si="906"/>
        <v/>
      </c>
      <c r="AC315" s="109" t="str">
        <f t="shared" si="906"/>
        <v/>
      </c>
      <c r="AD315" s="109" t="str">
        <f t="shared" si="906"/>
        <v/>
      </c>
      <c r="AE315" s="109" t="str">
        <f t="shared" si="906"/>
        <v/>
      </c>
      <c r="AF315" s="109" t="str">
        <f t="shared" si="906"/>
        <v/>
      </c>
      <c r="AG315" s="109" t="str">
        <f t="shared" si="906"/>
        <v/>
      </c>
      <c r="AH315" s="109" t="str">
        <f t="shared" si="906"/>
        <v/>
      </c>
      <c r="AI315" s="109" t="str">
        <f t="shared" si="906"/>
        <v/>
      </c>
    </row>
    <row r="316" spans="1:167" hidden="1" x14ac:dyDescent="0.25">
      <c r="B316" s="131" t="e">
        <f t="shared" ref="B316" si="907">B315</f>
        <v>#VALUE!</v>
      </c>
      <c r="C316" s="131" t="e">
        <f t="shared" ref="C316" si="908">C315</f>
        <v>#VALUE!</v>
      </c>
      <c r="D316" s="130">
        <f t="shared" si="842"/>
        <v>1</v>
      </c>
      <c r="E316" s="168"/>
      <c r="F316" s="96"/>
      <c r="G316" s="170"/>
      <c r="H316"/>
      <c r="I316"/>
      <c r="J316"/>
      <c r="K316" s="69"/>
      <c r="L316" s="29" t="s">
        <v>423</v>
      </c>
      <c r="M316" s="30" t="e">
        <f t="shared" ref="M316" si="909">AVERAGE($P315:$XX315)</f>
        <v>#DIV/0!</v>
      </c>
      <c r="N316" s="74"/>
      <c r="O316" s="27" t="str">
        <f t="shared" ref="O316" si="910">"1 POND"</f>
        <v>1 POND</v>
      </c>
      <c r="P316" s="110" t="str">
        <f>IF(IFERROR(VLOOKUP(P311,'Tabela de Apoio'!$D:$E,2,FALSE),1)=1,"",P317)</f>
        <v/>
      </c>
      <c r="Q316" s="110" t="str">
        <f>IF(IFERROR(VLOOKUP(Q311,'Tabela de Apoio'!$D:$E,2,FALSE),1)=1,"",Q317)</f>
        <v/>
      </c>
      <c r="R316" s="110" t="str">
        <f>IF(IFERROR(VLOOKUP(R311,'Tabela de Apoio'!$D:$E,2,FALSE),1)=1,"",R317)</f>
        <v/>
      </c>
      <c r="S316" s="110" t="str">
        <f>IF(IFERROR(VLOOKUP(S311,'Tabela de Apoio'!$D:$E,2,FALSE),1)=1,"",S317)</f>
        <v/>
      </c>
      <c r="T316" s="110" t="str">
        <f>IF(IFERROR(VLOOKUP(T311,'Tabela de Apoio'!$D:$E,2,FALSE),1)=1,"",T317)</f>
        <v/>
      </c>
      <c r="U316" s="110" t="str">
        <f>IF(IFERROR(VLOOKUP(U311,'Tabela de Apoio'!$D:$E,2,FALSE),1)=1,"",U317)</f>
        <v/>
      </c>
      <c r="V316" s="110" t="str">
        <f>IF(IFERROR(VLOOKUP(V311,'Tabela de Apoio'!$D:$E,2,FALSE),1)=1,"",V317)</f>
        <v/>
      </c>
      <c r="W316" s="110" t="str">
        <f>IF(IFERROR(VLOOKUP(W311,'Tabela de Apoio'!$D:$E,2,FALSE),1)=1,"",W317)</f>
        <v/>
      </c>
      <c r="X316" s="110" t="str">
        <f>IF(IFERROR(VLOOKUP(X311,'Tabela de Apoio'!$D:$E,2,FALSE),1)=1,"",X317)</f>
        <v/>
      </c>
      <c r="Y316" s="110" t="str">
        <f>IF(IFERROR(VLOOKUP(Y311,'Tabela de Apoio'!$D:$E,2,FALSE),1)=1,"",Y317)</f>
        <v/>
      </c>
      <c r="Z316" s="110" t="str">
        <f>IF(IFERROR(VLOOKUP(Z311,'Tabela de Apoio'!$D:$E,2,FALSE),1)=1,"",Z317)</f>
        <v/>
      </c>
      <c r="AA316" s="110" t="str">
        <f>IF(IFERROR(VLOOKUP(AA311,'Tabela de Apoio'!$D:$E,2,FALSE),1)=1,"",AA317)</f>
        <v/>
      </c>
      <c r="AB316" s="110" t="str">
        <f>IF(IFERROR(VLOOKUP(AB311,'Tabela de Apoio'!$D:$E,2,FALSE),1)=1,"",AB317)</f>
        <v/>
      </c>
      <c r="AC316" s="110" t="str">
        <f>IF(IFERROR(VLOOKUP(AC311,'Tabela de Apoio'!$D:$E,2,FALSE),1)=1,"",AC317)</f>
        <v/>
      </c>
      <c r="AD316" s="110" t="str">
        <f>IF(IFERROR(VLOOKUP(AD311,'Tabela de Apoio'!$D:$E,2,FALSE),1)=1,"",AD317)</f>
        <v/>
      </c>
      <c r="AE316" s="110" t="str">
        <f>IF(IFERROR(VLOOKUP(AE311,'Tabela de Apoio'!$D:$E,2,FALSE),1)=1,"",AE317)</f>
        <v/>
      </c>
      <c r="AF316" s="110" t="str">
        <f>IF(IFERROR(VLOOKUP(AF311,'Tabela de Apoio'!$D:$E,2,FALSE),1)=1,"",AF317)</f>
        <v/>
      </c>
      <c r="AG316" s="110" t="str">
        <f>IF(IFERROR(VLOOKUP(AG311,'Tabela de Apoio'!$D:$E,2,FALSE),1)=1,"",AG317)</f>
        <v/>
      </c>
      <c r="AH316" s="110" t="str">
        <f>IF(IFERROR(VLOOKUP(AH311,'Tabela de Apoio'!$D:$E,2,FALSE),1)=1,"",AH317)</f>
        <v/>
      </c>
      <c r="AI316" s="110" t="str">
        <f>IF(IFERROR(VLOOKUP(AI311,'Tabela de Apoio'!$D:$E,2,FALSE),1)=1,"",AI317)</f>
        <v/>
      </c>
    </row>
    <row r="317" spans="1:167" hidden="1" x14ac:dyDescent="0.25">
      <c r="B317" s="131" t="e">
        <f t="shared" si="841"/>
        <v>#VALUE!</v>
      </c>
      <c r="C317" s="131" t="e">
        <f t="shared" si="842"/>
        <v>#VALUE!</v>
      </c>
      <c r="D317" s="130">
        <f t="shared" si="842"/>
        <v>1</v>
      </c>
      <c r="E317" s="168"/>
      <c r="F317" s="96"/>
      <c r="G317" s="170"/>
      <c r="H317" s="137">
        <f t="shared" ref="H317" si="911">COUNT($P317:$XX317)</f>
        <v>0</v>
      </c>
      <c r="I317" s="135" t="e">
        <f t="shared" ref="I317" si="912">_xlfn.STDEV.P($P316:$XX317)/AVERAGE($P316:$XX317)</f>
        <v>#DIV/0!</v>
      </c>
      <c r="J317" s="7">
        <f t="shared" ref="J317" si="913">IF(AND(H317&gt;2,
OR(L309="MÉDIA SANEADA",L309="MEDIANA SANEADA",
AND(L309="PREÇO REFERÊNCIA",NOT(AND(P311="Orçamento",COUNTA(P309:XX309)=COUNTIF(P311:XX311,"Orçamento")))))),
ROW(),0)</f>
        <v>0</v>
      </c>
      <c r="K317" s="69"/>
      <c r="L317" s="29" t="s">
        <v>424</v>
      </c>
      <c r="M317" s="30" t="e">
        <f t="shared" ref="M317" si="914">MEDIAN($P315:$XX315)</f>
        <v>#NUM!</v>
      </c>
      <c r="N317" s="74"/>
      <c r="O317" s="27" t="str">
        <f t="shared" ref="O317" si="915">"1 RODADA"</f>
        <v>1 RODADA</v>
      </c>
      <c r="P317" s="110" t="str">
        <f t="shared" ref="P317:AI317" si="916">IF(P315="","",IF((_xlfn.STDEV.P($P314:$XX315)/AVERAGE($P314:$XX315))&lt;=25%,P315,IF(OR(P315&gt;(AVERAGE($P314:$XX315)+_xlfn.STDEV.P($P314:$XX315)),P315&lt;(AVERAGE($P314:$XX315)-_xlfn.STDEV.P($P314:$XX315))),"DESCARTADO",P315)))</f>
        <v/>
      </c>
      <c r="Q317" s="110" t="str">
        <f t="shared" si="916"/>
        <v/>
      </c>
      <c r="R317" s="110" t="str">
        <f t="shared" si="916"/>
        <v/>
      </c>
      <c r="S317" s="110" t="str">
        <f t="shared" si="916"/>
        <v/>
      </c>
      <c r="T317" s="110" t="str">
        <f t="shared" si="916"/>
        <v/>
      </c>
      <c r="U317" s="110" t="str">
        <f t="shared" si="916"/>
        <v/>
      </c>
      <c r="V317" s="110" t="str">
        <f t="shared" si="916"/>
        <v/>
      </c>
      <c r="W317" s="110" t="str">
        <f t="shared" si="916"/>
        <v/>
      </c>
      <c r="X317" s="110" t="str">
        <f t="shared" si="916"/>
        <v/>
      </c>
      <c r="Y317" s="110" t="str">
        <f t="shared" si="916"/>
        <v/>
      </c>
      <c r="Z317" s="110" t="str">
        <f t="shared" si="916"/>
        <v/>
      </c>
      <c r="AA317" s="110" t="str">
        <f t="shared" si="916"/>
        <v/>
      </c>
      <c r="AB317" s="110" t="str">
        <f t="shared" si="916"/>
        <v/>
      </c>
      <c r="AC317" s="110" t="str">
        <f t="shared" si="916"/>
        <v/>
      </c>
      <c r="AD317" s="110" t="str">
        <f t="shared" si="916"/>
        <v/>
      </c>
      <c r="AE317" s="110" t="str">
        <f t="shared" si="916"/>
        <v/>
      </c>
      <c r="AF317" s="110" t="str">
        <f t="shared" si="916"/>
        <v/>
      </c>
      <c r="AG317" s="110" t="str">
        <f t="shared" si="916"/>
        <v/>
      </c>
      <c r="AH317" s="110" t="str">
        <f t="shared" si="916"/>
        <v/>
      </c>
      <c r="AI317" s="110" t="str">
        <f t="shared" si="916"/>
        <v/>
      </c>
    </row>
    <row r="318" spans="1:167" hidden="1" x14ac:dyDescent="0.25">
      <c r="B318" s="131" t="e">
        <f t="shared" si="841"/>
        <v>#VALUE!</v>
      </c>
      <c r="C318" s="131" t="e">
        <f t="shared" si="842"/>
        <v>#VALUE!</v>
      </c>
      <c r="D318" s="130">
        <f t="shared" si="842"/>
        <v>1</v>
      </c>
      <c r="E318" s="168"/>
      <c r="F318" s="96"/>
      <c r="G318" s="170"/>
      <c r="H318"/>
      <c r="I318"/>
      <c r="J318"/>
      <c r="L318" s="29" t="s">
        <v>50</v>
      </c>
      <c r="M318" s="30" t="str">
        <f t="shared" ref="M318" si="917">IFERROR(
IF(AND(H317&gt;2,I317&lt;=25%),AVERAGE(P316:XX317),
IF(AND(H319&gt;2,I319&lt;=25%),AVERAGE(P318:XX319),
IF(AND(H321&gt;2,I321&lt;=25%),AVERAGE(P320:XX321),
IF(AND(H323&gt;2,I323&lt;=25%),AVERAGE(P322:XX323),
IF(AND(H325&gt;2,I325&lt;=25%),AVERAGE(P324:XX325),
IF(AND(H327&gt;2,I327&lt;=25%),AVERAGE(P326:XX327),
IF(I315&lt;=25%,AVERAGE(P314:XX315),""))))))),"")</f>
        <v/>
      </c>
      <c r="N318" s="74"/>
      <c r="O318" s="27" t="str">
        <f t="shared" ref="O318" si="918">"2 POND"</f>
        <v>2 POND</v>
      </c>
      <c r="P318" s="110" t="str">
        <f>IF(IFERROR(VLOOKUP(P311,'Tabela de Apoio'!$D:$E,2,FALSE),1)=1,"",P319)</f>
        <v/>
      </c>
      <c r="Q318" s="110" t="str">
        <f>IF(IFERROR(VLOOKUP(Q311,'Tabela de Apoio'!$D:$E,2,FALSE),1)=1,"",Q319)</f>
        <v/>
      </c>
      <c r="R318" s="110" t="str">
        <f>IF(IFERROR(VLOOKUP(R311,'Tabela de Apoio'!$D:$E,2,FALSE),1)=1,"",R319)</f>
        <v/>
      </c>
      <c r="S318" s="110" t="str">
        <f>IF(IFERROR(VLOOKUP(S311,'Tabela de Apoio'!$D:$E,2,FALSE),1)=1,"",S319)</f>
        <v/>
      </c>
      <c r="T318" s="110" t="str">
        <f>IF(IFERROR(VLOOKUP(T311,'Tabela de Apoio'!$D:$E,2,FALSE),1)=1,"",T319)</f>
        <v/>
      </c>
      <c r="U318" s="110" t="str">
        <f>IF(IFERROR(VLOOKUP(U311,'Tabela de Apoio'!$D:$E,2,FALSE),1)=1,"",U319)</f>
        <v/>
      </c>
      <c r="V318" s="110" t="str">
        <f>IF(IFERROR(VLOOKUP(V311,'Tabela de Apoio'!$D:$E,2,FALSE),1)=1,"",V319)</f>
        <v/>
      </c>
      <c r="W318" s="110" t="str">
        <f>IF(IFERROR(VLOOKUP(W311,'Tabela de Apoio'!$D:$E,2,FALSE),1)=1,"",W319)</f>
        <v/>
      </c>
      <c r="X318" s="110" t="str">
        <f>IF(IFERROR(VLOOKUP(X311,'Tabela de Apoio'!$D:$E,2,FALSE),1)=1,"",X319)</f>
        <v/>
      </c>
      <c r="Y318" s="110" t="str">
        <f>IF(IFERROR(VLOOKUP(Y311,'Tabela de Apoio'!$D:$E,2,FALSE),1)=1,"",Y319)</f>
        <v/>
      </c>
      <c r="Z318" s="110" t="str">
        <f>IF(IFERROR(VLOOKUP(Z311,'Tabela de Apoio'!$D:$E,2,FALSE),1)=1,"",Z319)</f>
        <v/>
      </c>
      <c r="AA318" s="110" t="str">
        <f>IF(IFERROR(VLOOKUP(AA311,'Tabela de Apoio'!$D:$E,2,FALSE),1)=1,"",AA319)</f>
        <v/>
      </c>
      <c r="AB318" s="110" t="str">
        <f>IF(IFERROR(VLOOKUP(AB311,'Tabela de Apoio'!$D:$E,2,FALSE),1)=1,"",AB319)</f>
        <v/>
      </c>
      <c r="AC318" s="110" t="str">
        <f>IF(IFERROR(VLOOKUP(AC311,'Tabela de Apoio'!$D:$E,2,FALSE),1)=1,"",AC319)</f>
        <v/>
      </c>
      <c r="AD318" s="110" t="str">
        <f>IF(IFERROR(VLOOKUP(AD311,'Tabela de Apoio'!$D:$E,2,FALSE),1)=1,"",AD319)</f>
        <v/>
      </c>
      <c r="AE318" s="110" t="str">
        <f>IF(IFERROR(VLOOKUP(AE311,'Tabela de Apoio'!$D:$E,2,FALSE),1)=1,"",AE319)</f>
        <v/>
      </c>
      <c r="AF318" s="110" t="str">
        <f>IF(IFERROR(VLOOKUP(AF311,'Tabela de Apoio'!$D:$E,2,FALSE),1)=1,"",AF319)</f>
        <v/>
      </c>
      <c r="AG318" s="110" t="str">
        <f>IF(IFERROR(VLOOKUP(AG311,'Tabela de Apoio'!$D:$E,2,FALSE),1)=1,"",AG319)</f>
        <v/>
      </c>
      <c r="AH318" s="110" t="str">
        <f>IF(IFERROR(VLOOKUP(AH311,'Tabela de Apoio'!$D:$E,2,FALSE),1)=1,"",AH319)</f>
        <v/>
      </c>
      <c r="AI318" s="110" t="str">
        <f>IF(IFERROR(VLOOKUP(AI311,'Tabela de Apoio'!$D:$E,2,FALSE),1)=1,"",AI319)</f>
        <v/>
      </c>
    </row>
    <row r="319" spans="1:167" hidden="1" x14ac:dyDescent="0.25">
      <c r="B319" s="131" t="e">
        <f t="shared" si="841"/>
        <v>#VALUE!</v>
      </c>
      <c r="C319" s="131" t="e">
        <f t="shared" si="842"/>
        <v>#VALUE!</v>
      </c>
      <c r="D319" s="130">
        <f t="shared" si="842"/>
        <v>1</v>
      </c>
      <c r="E319" s="168"/>
      <c r="F319" s="96"/>
      <c r="G319" s="170"/>
      <c r="H319" s="137">
        <f t="shared" ref="H319" si="919">COUNT($P319:$XX319)</f>
        <v>0</v>
      </c>
      <c r="I319" s="135" t="e">
        <f t="shared" ref="I319" si="920">_xlfn.STDEV.P($P318:$XX319)/AVERAGE($P318:$XX319)</f>
        <v>#DIV/0!</v>
      </c>
      <c r="J319" s="7">
        <f t="shared" ref="J319" si="921">IF(AND(H319&gt;2,
OR(L309="MÉDIA SANEADA",L309="MEDIANA SANEADA",
AND(L309="PREÇO REFERÊNCIA",NOT(AND(P311="Orçamento",COUNTA(P309:XX309)=COUNTIF(P311:XX311,"Orçamento")))))),
ROW(),0)</f>
        <v>0</v>
      </c>
      <c r="K319" s="69"/>
      <c r="L319" s="29" t="s">
        <v>425</v>
      </c>
      <c r="M319" s="30" t="e">
        <f t="shared" ref="M319" si="922" xml:space="preserve">
IF(H317&gt;2,MEDIAN(P316:XX317),
IF(H319&gt;2,MEDIAN(P318:XX319),
IF(H321&gt;2,MEDIAN(P320:XX321),
IF(H323&gt;2,MEDIAN(P322:XX323),
IF(H325&gt;2,MEDIAN(P324:XX325),
IF(H327&gt;2,MEDIAN(P326:XX327),
MEDIAN(P314:XX315)))))))</f>
        <v>#NUM!</v>
      </c>
      <c r="N319" s="74"/>
      <c r="O319" s="27" t="str">
        <f t="shared" ref="O319" si="923">"2 RODADA"</f>
        <v>2 RODADA</v>
      </c>
      <c r="P319" s="110" t="str">
        <f t="shared" ref="P319:AI319" si="924">IF(P317="","",IF((_xlfn.STDEV.P($P316:$XX317)/AVERAGE($P316:$XX317))&lt;=25%,P317,IF(OR(P317&gt;(AVERAGE($P316:$XX317)+_xlfn.STDEV.P($P316:$XX317)),P317&lt;(AVERAGE($P316:$XX317)-_xlfn.STDEV.P($P316:$XX317))),"DESCARTADO",P317)))</f>
        <v/>
      </c>
      <c r="Q319" s="110" t="str">
        <f t="shared" si="924"/>
        <v/>
      </c>
      <c r="R319" s="110" t="str">
        <f t="shared" si="924"/>
        <v/>
      </c>
      <c r="S319" s="110" t="str">
        <f t="shared" si="924"/>
        <v/>
      </c>
      <c r="T319" s="110" t="str">
        <f t="shared" si="924"/>
        <v/>
      </c>
      <c r="U319" s="110" t="str">
        <f t="shared" si="924"/>
        <v/>
      </c>
      <c r="V319" s="110" t="str">
        <f t="shared" si="924"/>
        <v/>
      </c>
      <c r="W319" s="110" t="str">
        <f t="shared" si="924"/>
        <v/>
      </c>
      <c r="X319" s="110" t="str">
        <f t="shared" si="924"/>
        <v/>
      </c>
      <c r="Y319" s="110" t="str">
        <f t="shared" si="924"/>
        <v/>
      </c>
      <c r="Z319" s="110" t="str">
        <f t="shared" si="924"/>
        <v/>
      </c>
      <c r="AA319" s="110" t="str">
        <f t="shared" si="924"/>
        <v/>
      </c>
      <c r="AB319" s="110" t="str">
        <f t="shared" si="924"/>
        <v/>
      </c>
      <c r="AC319" s="110" t="str">
        <f t="shared" si="924"/>
        <v/>
      </c>
      <c r="AD319" s="110" t="str">
        <f t="shared" si="924"/>
        <v/>
      </c>
      <c r="AE319" s="110" t="str">
        <f t="shared" si="924"/>
        <v/>
      </c>
      <c r="AF319" s="110" t="str">
        <f t="shared" si="924"/>
        <v/>
      </c>
      <c r="AG319" s="110" t="str">
        <f t="shared" si="924"/>
        <v/>
      </c>
      <c r="AH319" s="110" t="str">
        <f t="shared" si="924"/>
        <v/>
      </c>
      <c r="AI319" s="110" t="str">
        <f t="shared" si="924"/>
        <v/>
      </c>
    </row>
    <row r="320" spans="1:167" hidden="1" x14ac:dyDescent="0.25">
      <c r="B320" s="131" t="e">
        <f t="shared" si="841"/>
        <v>#VALUE!</v>
      </c>
      <c r="C320" s="131" t="e">
        <f t="shared" si="842"/>
        <v>#VALUE!</v>
      </c>
      <c r="D320" s="130">
        <f t="shared" si="842"/>
        <v>1</v>
      </c>
      <c r="E320" s="168"/>
      <c r="F320" s="96"/>
      <c r="G320" s="170"/>
      <c r="H320"/>
      <c r="I320"/>
      <c r="J320"/>
      <c r="K320" s="69"/>
      <c r="L320" s="29" t="s">
        <v>422</v>
      </c>
      <c r="M320" s="30" t="e">
        <f t="shared" ref="M320" si="925">HARMEAN($P314:$XX315)</f>
        <v>#N/A</v>
      </c>
      <c r="N320" s="74"/>
      <c r="O320" s="27" t="str">
        <f t="shared" ref="O320" si="926">"3 POND"</f>
        <v>3 POND</v>
      </c>
      <c r="P320" s="110" t="str">
        <f>IF(IFERROR(VLOOKUP(P311,'Tabela de Apoio'!$D:$E,2,FALSE),1)=1,"",P321)</f>
        <v/>
      </c>
      <c r="Q320" s="110" t="str">
        <f>IF(IFERROR(VLOOKUP(Q311,'Tabela de Apoio'!$D:$E,2,FALSE),1)=1,"",Q321)</f>
        <v/>
      </c>
      <c r="R320" s="110" t="str">
        <f>IF(IFERROR(VLOOKUP(R311,'Tabela de Apoio'!$D:$E,2,FALSE),1)=1,"",R321)</f>
        <v/>
      </c>
      <c r="S320" s="110" t="str">
        <f>IF(IFERROR(VLOOKUP(S311,'Tabela de Apoio'!$D:$E,2,FALSE),1)=1,"",S321)</f>
        <v/>
      </c>
      <c r="T320" s="110" t="str">
        <f>IF(IFERROR(VLOOKUP(T311,'Tabela de Apoio'!$D:$E,2,FALSE),1)=1,"",T321)</f>
        <v/>
      </c>
      <c r="U320" s="110" t="str">
        <f>IF(IFERROR(VLOOKUP(U311,'Tabela de Apoio'!$D:$E,2,FALSE),1)=1,"",U321)</f>
        <v/>
      </c>
      <c r="V320" s="110" t="str">
        <f>IF(IFERROR(VLOOKUP(V311,'Tabela de Apoio'!$D:$E,2,FALSE),1)=1,"",V321)</f>
        <v/>
      </c>
      <c r="W320" s="110" t="str">
        <f>IF(IFERROR(VLOOKUP(W311,'Tabela de Apoio'!$D:$E,2,FALSE),1)=1,"",W321)</f>
        <v/>
      </c>
      <c r="X320" s="110" t="str">
        <f>IF(IFERROR(VLOOKUP(X311,'Tabela de Apoio'!$D:$E,2,FALSE),1)=1,"",X321)</f>
        <v/>
      </c>
      <c r="Y320" s="110" t="str">
        <f>IF(IFERROR(VLOOKUP(Y311,'Tabela de Apoio'!$D:$E,2,FALSE),1)=1,"",Y321)</f>
        <v/>
      </c>
      <c r="Z320" s="110" t="str">
        <f>IF(IFERROR(VLOOKUP(Z311,'Tabela de Apoio'!$D:$E,2,FALSE),1)=1,"",Z321)</f>
        <v/>
      </c>
      <c r="AA320" s="110" t="str">
        <f>IF(IFERROR(VLOOKUP(AA311,'Tabela de Apoio'!$D:$E,2,FALSE),1)=1,"",AA321)</f>
        <v/>
      </c>
      <c r="AB320" s="110" t="str">
        <f>IF(IFERROR(VLOOKUP(AB311,'Tabela de Apoio'!$D:$E,2,FALSE),1)=1,"",AB321)</f>
        <v/>
      </c>
      <c r="AC320" s="110" t="str">
        <f>IF(IFERROR(VLOOKUP(AC311,'Tabela de Apoio'!$D:$E,2,FALSE),1)=1,"",AC321)</f>
        <v/>
      </c>
      <c r="AD320" s="110" t="str">
        <f>IF(IFERROR(VLOOKUP(AD311,'Tabela de Apoio'!$D:$E,2,FALSE),1)=1,"",AD321)</f>
        <v/>
      </c>
      <c r="AE320" s="110" t="str">
        <f>IF(IFERROR(VLOOKUP(AE311,'Tabela de Apoio'!$D:$E,2,FALSE),1)=1,"",AE321)</f>
        <v/>
      </c>
      <c r="AF320" s="110" t="str">
        <f>IF(IFERROR(VLOOKUP(AF311,'Tabela de Apoio'!$D:$E,2,FALSE),1)=1,"",AF321)</f>
        <v/>
      </c>
      <c r="AG320" s="110" t="str">
        <f>IF(IFERROR(VLOOKUP(AG311,'Tabela de Apoio'!$D:$E,2,FALSE),1)=1,"",AG321)</f>
        <v/>
      </c>
      <c r="AH320" s="110" t="str">
        <f>IF(IFERROR(VLOOKUP(AH311,'Tabela de Apoio'!$D:$E,2,FALSE),1)=1,"",AH321)</f>
        <v/>
      </c>
      <c r="AI320" s="110" t="str">
        <f>IF(IFERROR(VLOOKUP(AI311,'Tabela de Apoio'!$D:$E,2,FALSE),1)=1,"",AI321)</f>
        <v/>
      </c>
    </row>
    <row r="321" spans="1:167" hidden="1" x14ac:dyDescent="0.25">
      <c r="B321" s="131" t="e">
        <f t="shared" si="841"/>
        <v>#VALUE!</v>
      </c>
      <c r="C321" s="131" t="e">
        <f t="shared" si="842"/>
        <v>#VALUE!</v>
      </c>
      <c r="D321" s="130">
        <f t="shared" si="842"/>
        <v>1</v>
      </c>
      <c r="E321" s="168"/>
      <c r="F321" s="96"/>
      <c r="G321" s="170"/>
      <c r="H321" s="137">
        <f t="shared" ref="H321" si="927">COUNT($P321:$XX321)</f>
        <v>0</v>
      </c>
      <c r="I321" s="135" t="e">
        <f t="shared" ref="I321" si="928">_xlfn.STDEV.P($P320:$XX321)/AVERAGE($P320:$XX321)</f>
        <v>#DIV/0!</v>
      </c>
      <c r="J321" s="7">
        <f t="shared" ref="J321" si="929">IF(AND(H321&gt;2,
OR(L309="MÉDIA SANEADA",L309="MEDIANA SANEADA",
AND(L309="PREÇO REFERÊNCIA",NOT(AND(P311="Orçamento",COUNTA(P309:XX309)=COUNTIF(P311:XX311,"Orçamento")))))),
ROW(),0)</f>
        <v>0</v>
      </c>
      <c r="K321" s="69"/>
      <c r="L321" s="29" t="s">
        <v>53</v>
      </c>
      <c r="M321" s="30" t="str">
        <f t="shared" ref="M321" si="930">IFERROR(_xlfn.QUARTILE.EXC($P315:$XX315,1),"")</f>
        <v/>
      </c>
      <c r="N321" s="74"/>
      <c r="O321" s="27" t="str">
        <f t="shared" ref="O321" si="931">"3 RODADA"</f>
        <v>3 RODADA</v>
      </c>
      <c r="P321" s="110" t="str">
        <f t="shared" ref="P321:AI321" si="932">IF(P319="","",IF((_xlfn.STDEV.P($P318:$XX319)/AVERAGE($P318:$XX319))&lt;=25%,P319,IF(OR(P319&gt;(AVERAGE($P318:$XX319)+_xlfn.STDEV.P($P318:$XX319)),P319&lt;(AVERAGE($P318:$XX319)-_xlfn.STDEV.P($P318:$XX319))),"DESCARTADO",P319)))</f>
        <v/>
      </c>
      <c r="Q321" s="110" t="str">
        <f t="shared" si="932"/>
        <v/>
      </c>
      <c r="R321" s="110" t="str">
        <f t="shared" si="932"/>
        <v/>
      </c>
      <c r="S321" s="110" t="str">
        <f t="shared" si="932"/>
        <v/>
      </c>
      <c r="T321" s="110" t="str">
        <f t="shared" si="932"/>
        <v/>
      </c>
      <c r="U321" s="110" t="str">
        <f t="shared" si="932"/>
        <v/>
      </c>
      <c r="V321" s="110" t="str">
        <f t="shared" si="932"/>
        <v/>
      </c>
      <c r="W321" s="110" t="str">
        <f t="shared" si="932"/>
        <v/>
      </c>
      <c r="X321" s="110" t="str">
        <f t="shared" si="932"/>
        <v/>
      </c>
      <c r="Y321" s="110" t="str">
        <f t="shared" si="932"/>
        <v/>
      </c>
      <c r="Z321" s="110" t="str">
        <f t="shared" si="932"/>
        <v/>
      </c>
      <c r="AA321" s="110" t="str">
        <f t="shared" si="932"/>
        <v/>
      </c>
      <c r="AB321" s="110" t="str">
        <f t="shared" si="932"/>
        <v/>
      </c>
      <c r="AC321" s="110" t="str">
        <f t="shared" si="932"/>
        <v/>
      </c>
      <c r="AD321" s="110" t="str">
        <f t="shared" si="932"/>
        <v/>
      </c>
      <c r="AE321" s="110" t="str">
        <f t="shared" si="932"/>
        <v/>
      </c>
      <c r="AF321" s="110" t="str">
        <f t="shared" si="932"/>
        <v/>
      </c>
      <c r="AG321" s="110" t="str">
        <f t="shared" si="932"/>
        <v/>
      </c>
      <c r="AH321" s="110" t="str">
        <f t="shared" si="932"/>
        <v/>
      </c>
      <c r="AI321" s="110" t="str">
        <f t="shared" si="932"/>
        <v/>
      </c>
    </row>
    <row r="322" spans="1:167" hidden="1" x14ac:dyDescent="0.25">
      <c r="B322" s="131" t="e">
        <f t="shared" si="841"/>
        <v>#VALUE!</v>
      </c>
      <c r="C322" s="131" t="e">
        <f t="shared" si="842"/>
        <v>#VALUE!</v>
      </c>
      <c r="D322" s="130">
        <f t="shared" si="842"/>
        <v>1</v>
      </c>
      <c r="E322" s="168"/>
      <c r="F322" s="96"/>
      <c r="G322" s="170"/>
      <c r="H322"/>
      <c r="I322"/>
      <c r="J322"/>
      <c r="K322" s="69"/>
      <c r="L322" s="29" t="s">
        <v>51</v>
      </c>
      <c r="M322" s="30" t="str">
        <f t="shared" ref="M322" si="933">IFERROR(_xlfn.QUARTILE.EXC($P315:$XX315,3),"")</f>
        <v/>
      </c>
      <c r="N322" s="74"/>
      <c r="O322" s="27" t="str">
        <f t="shared" ref="O322" si="934">"4 POND"</f>
        <v>4 POND</v>
      </c>
      <c r="P322" s="110" t="str">
        <f>IF(IFERROR(VLOOKUP(P311,'Tabela de Apoio'!$D:$E,2,FALSE),1)=1,"",P323)</f>
        <v/>
      </c>
      <c r="Q322" s="110" t="str">
        <f>IF(IFERROR(VLOOKUP(Q311,'Tabela de Apoio'!$D:$E,2,FALSE),1)=1,"",Q323)</f>
        <v/>
      </c>
      <c r="R322" s="110" t="str">
        <f>IF(IFERROR(VLOOKUP(R311,'Tabela de Apoio'!$D:$E,2,FALSE),1)=1,"",R323)</f>
        <v/>
      </c>
      <c r="S322" s="110" t="str">
        <f>IF(IFERROR(VLOOKUP(S311,'Tabela de Apoio'!$D:$E,2,FALSE),1)=1,"",S323)</f>
        <v/>
      </c>
      <c r="T322" s="110" t="str">
        <f>IF(IFERROR(VLOOKUP(T311,'Tabela de Apoio'!$D:$E,2,FALSE),1)=1,"",T323)</f>
        <v/>
      </c>
      <c r="U322" s="110" t="str">
        <f>IF(IFERROR(VLOOKUP(U311,'Tabela de Apoio'!$D:$E,2,FALSE),1)=1,"",U323)</f>
        <v/>
      </c>
      <c r="V322" s="110" t="str">
        <f>IF(IFERROR(VLOOKUP(V311,'Tabela de Apoio'!$D:$E,2,FALSE),1)=1,"",V323)</f>
        <v/>
      </c>
      <c r="W322" s="110" t="str">
        <f>IF(IFERROR(VLOOKUP(W311,'Tabela de Apoio'!$D:$E,2,FALSE),1)=1,"",W323)</f>
        <v/>
      </c>
      <c r="X322" s="110" t="str">
        <f>IF(IFERROR(VLOOKUP(X311,'Tabela de Apoio'!$D:$E,2,FALSE),1)=1,"",X323)</f>
        <v/>
      </c>
      <c r="Y322" s="110" t="str">
        <f>IF(IFERROR(VLOOKUP(Y311,'Tabela de Apoio'!$D:$E,2,FALSE),1)=1,"",Y323)</f>
        <v/>
      </c>
      <c r="Z322" s="110" t="str">
        <f>IF(IFERROR(VLOOKUP(Z311,'Tabela de Apoio'!$D:$E,2,FALSE),1)=1,"",Z323)</f>
        <v/>
      </c>
      <c r="AA322" s="110" t="str">
        <f>IF(IFERROR(VLOOKUP(AA311,'Tabela de Apoio'!$D:$E,2,FALSE),1)=1,"",AA323)</f>
        <v/>
      </c>
      <c r="AB322" s="110" t="str">
        <f>IF(IFERROR(VLOOKUP(AB311,'Tabela de Apoio'!$D:$E,2,FALSE),1)=1,"",AB323)</f>
        <v/>
      </c>
      <c r="AC322" s="110" t="str">
        <f>IF(IFERROR(VLOOKUP(AC311,'Tabela de Apoio'!$D:$E,2,FALSE),1)=1,"",AC323)</f>
        <v/>
      </c>
      <c r="AD322" s="110" t="str">
        <f>IF(IFERROR(VLOOKUP(AD311,'Tabela de Apoio'!$D:$E,2,FALSE),1)=1,"",AD323)</f>
        <v/>
      </c>
      <c r="AE322" s="110" t="str">
        <f>IF(IFERROR(VLOOKUP(AE311,'Tabela de Apoio'!$D:$E,2,FALSE),1)=1,"",AE323)</f>
        <v/>
      </c>
      <c r="AF322" s="110" t="str">
        <f>IF(IFERROR(VLOOKUP(AF311,'Tabela de Apoio'!$D:$E,2,FALSE),1)=1,"",AF323)</f>
        <v/>
      </c>
      <c r="AG322" s="110" t="str">
        <f>IF(IFERROR(VLOOKUP(AG311,'Tabela de Apoio'!$D:$E,2,FALSE),1)=1,"",AG323)</f>
        <v/>
      </c>
      <c r="AH322" s="110" t="str">
        <f>IF(IFERROR(VLOOKUP(AH311,'Tabela de Apoio'!$D:$E,2,FALSE),1)=1,"",AH323)</f>
        <v/>
      </c>
      <c r="AI322" s="110" t="str">
        <f>IF(IFERROR(VLOOKUP(AI311,'Tabela de Apoio'!$D:$E,2,FALSE),1)=1,"",AI323)</f>
        <v/>
      </c>
    </row>
    <row r="323" spans="1:167" hidden="1" x14ac:dyDescent="0.25">
      <c r="B323" s="131" t="e">
        <f t="shared" si="841"/>
        <v>#VALUE!</v>
      </c>
      <c r="C323" s="131" t="e">
        <f t="shared" si="842"/>
        <v>#VALUE!</v>
      </c>
      <c r="D323" s="130">
        <f t="shared" si="842"/>
        <v>1</v>
      </c>
      <c r="E323" s="168"/>
      <c r="F323" s="96"/>
      <c r="G323" s="170"/>
      <c r="H323" s="137">
        <f t="shared" ref="H323" si="935">COUNT($P323:$XX323)</f>
        <v>0</v>
      </c>
      <c r="I323" s="135" t="e">
        <f t="shared" ref="I323" si="936">_xlfn.STDEV.P($P322:$XX323)/AVERAGE($P322:$XX323)</f>
        <v>#DIV/0!</v>
      </c>
      <c r="J323" s="7">
        <f t="shared" ref="J323" si="937">IF(AND(H323&gt;2,
OR(L309="MÉDIA SANEADA",L309="MEDIANA SANEADA",
AND(L309="PREÇO REFERÊNCIA",NOT(AND(P311="Orçamento",COUNTA(P309:XX309)=COUNTIF(P311:XX311,"Orçamento")))))),
ROW(),0)</f>
        <v>0</v>
      </c>
      <c r="K323" s="69"/>
      <c r="L323" s="29" t="s">
        <v>55</v>
      </c>
      <c r="M323" s="30">
        <f t="shared" ref="M323" si="938">MIN($P315:$XX315)</f>
        <v>0</v>
      </c>
      <c r="N323" s="74"/>
      <c r="O323" s="27" t="str">
        <f t="shared" ref="O323" si="939">"4 RODADA"</f>
        <v>4 RODADA</v>
      </c>
      <c r="P323" s="110" t="str">
        <f t="shared" ref="P323:AI323" si="940">IF(P321="","",IF((_xlfn.STDEV.P($P320:$XX321)/AVERAGE($P320:$XX321))&lt;=25%,P321,IF(OR(P321&gt;(AVERAGE($P320:$XX321)+_xlfn.STDEV.P($P320:$XX321)),P321&lt;(AVERAGE($P320:$XX321)-_xlfn.STDEV.P($P320:$XX321))),"DESCARTADO",P321)))</f>
        <v/>
      </c>
      <c r="Q323" s="110" t="str">
        <f t="shared" si="940"/>
        <v/>
      </c>
      <c r="R323" s="110" t="str">
        <f t="shared" si="940"/>
        <v/>
      </c>
      <c r="S323" s="110" t="str">
        <f t="shared" si="940"/>
        <v/>
      </c>
      <c r="T323" s="110" t="str">
        <f t="shared" si="940"/>
        <v/>
      </c>
      <c r="U323" s="110" t="str">
        <f t="shared" si="940"/>
        <v/>
      </c>
      <c r="V323" s="110" t="str">
        <f t="shared" si="940"/>
        <v/>
      </c>
      <c r="W323" s="110" t="str">
        <f t="shared" si="940"/>
        <v/>
      </c>
      <c r="X323" s="110" t="str">
        <f t="shared" si="940"/>
        <v/>
      </c>
      <c r="Y323" s="110" t="str">
        <f t="shared" si="940"/>
        <v/>
      </c>
      <c r="Z323" s="110" t="str">
        <f t="shared" si="940"/>
        <v/>
      </c>
      <c r="AA323" s="110" t="str">
        <f t="shared" si="940"/>
        <v/>
      </c>
      <c r="AB323" s="110" t="str">
        <f t="shared" si="940"/>
        <v/>
      </c>
      <c r="AC323" s="110" t="str">
        <f t="shared" si="940"/>
        <v/>
      </c>
      <c r="AD323" s="110" t="str">
        <f t="shared" si="940"/>
        <v/>
      </c>
      <c r="AE323" s="110" t="str">
        <f t="shared" si="940"/>
        <v/>
      </c>
      <c r="AF323" s="110" t="str">
        <f t="shared" si="940"/>
        <v/>
      </c>
      <c r="AG323" s="110" t="str">
        <f t="shared" si="940"/>
        <v/>
      </c>
      <c r="AH323" s="110" t="str">
        <f t="shared" si="940"/>
        <v/>
      </c>
      <c r="AI323" s="110" t="str">
        <f t="shared" si="940"/>
        <v/>
      </c>
    </row>
    <row r="324" spans="1:167" hidden="1" x14ac:dyDescent="0.25">
      <c r="B324" s="131" t="e">
        <f t="shared" si="841"/>
        <v>#VALUE!</v>
      </c>
      <c r="C324" s="131" t="e">
        <f t="shared" si="842"/>
        <v>#VALUE!</v>
      </c>
      <c r="D324" s="130">
        <f t="shared" si="842"/>
        <v>1</v>
      </c>
      <c r="E324" s="168"/>
      <c r="F324" s="96"/>
      <c r="G324" s="170"/>
      <c r="H324"/>
      <c r="I324"/>
      <c r="J324"/>
      <c r="K324" s="69"/>
      <c r="L324" s="29" t="s">
        <v>52</v>
      </c>
      <c r="M324" s="30">
        <f t="shared" ref="M324" si="941">MAX($P315:$XX315)</f>
        <v>0</v>
      </c>
      <c r="N324" s="74"/>
      <c r="O324" s="27" t="str">
        <f t="shared" ref="O324" si="942">"5 POND"</f>
        <v>5 POND</v>
      </c>
      <c r="P324" s="110" t="str">
        <f>IF(IFERROR(VLOOKUP(P311,'Tabela de Apoio'!$D:$E,2,FALSE),1)=1,"",P325)</f>
        <v/>
      </c>
      <c r="Q324" s="110" t="str">
        <f>IF(IFERROR(VLOOKUP(Q311,'Tabela de Apoio'!$D:$E,2,FALSE),1)=1,"",Q325)</f>
        <v/>
      </c>
      <c r="R324" s="110" t="str">
        <f>IF(IFERROR(VLOOKUP(R311,'Tabela de Apoio'!$D:$E,2,FALSE),1)=1,"",R325)</f>
        <v/>
      </c>
      <c r="S324" s="110" t="str">
        <f>IF(IFERROR(VLOOKUP(S311,'Tabela de Apoio'!$D:$E,2,FALSE),1)=1,"",S325)</f>
        <v/>
      </c>
      <c r="T324" s="110" t="str">
        <f>IF(IFERROR(VLOOKUP(T311,'Tabela de Apoio'!$D:$E,2,FALSE),1)=1,"",T325)</f>
        <v/>
      </c>
      <c r="U324" s="110" t="str">
        <f>IF(IFERROR(VLOOKUP(U311,'Tabela de Apoio'!$D:$E,2,FALSE),1)=1,"",U325)</f>
        <v/>
      </c>
      <c r="V324" s="110" t="str">
        <f>IF(IFERROR(VLOOKUP(V311,'Tabela de Apoio'!$D:$E,2,FALSE),1)=1,"",V325)</f>
        <v/>
      </c>
      <c r="W324" s="110" t="str">
        <f>IF(IFERROR(VLOOKUP(W311,'Tabela de Apoio'!$D:$E,2,FALSE),1)=1,"",W325)</f>
        <v/>
      </c>
      <c r="X324" s="110" t="str">
        <f>IF(IFERROR(VLOOKUP(X311,'Tabela de Apoio'!$D:$E,2,FALSE),1)=1,"",X325)</f>
        <v/>
      </c>
      <c r="Y324" s="110" t="str">
        <f>IF(IFERROR(VLOOKUP(Y311,'Tabela de Apoio'!$D:$E,2,FALSE),1)=1,"",Y325)</f>
        <v/>
      </c>
      <c r="Z324" s="110" t="str">
        <f>IF(IFERROR(VLOOKUP(Z311,'Tabela de Apoio'!$D:$E,2,FALSE),1)=1,"",Z325)</f>
        <v/>
      </c>
      <c r="AA324" s="110" t="str">
        <f>IF(IFERROR(VLOOKUP(AA311,'Tabela de Apoio'!$D:$E,2,FALSE),1)=1,"",AA325)</f>
        <v/>
      </c>
      <c r="AB324" s="110" t="str">
        <f>IF(IFERROR(VLOOKUP(AB311,'Tabela de Apoio'!$D:$E,2,FALSE),1)=1,"",AB325)</f>
        <v/>
      </c>
      <c r="AC324" s="110" t="str">
        <f>IF(IFERROR(VLOOKUP(AC311,'Tabela de Apoio'!$D:$E,2,FALSE),1)=1,"",AC325)</f>
        <v/>
      </c>
      <c r="AD324" s="110" t="str">
        <f>IF(IFERROR(VLOOKUP(AD311,'Tabela de Apoio'!$D:$E,2,FALSE),1)=1,"",AD325)</f>
        <v/>
      </c>
      <c r="AE324" s="110" t="str">
        <f>IF(IFERROR(VLOOKUP(AE311,'Tabela de Apoio'!$D:$E,2,FALSE),1)=1,"",AE325)</f>
        <v/>
      </c>
      <c r="AF324" s="110" t="str">
        <f>IF(IFERROR(VLOOKUP(AF311,'Tabela de Apoio'!$D:$E,2,FALSE),1)=1,"",AF325)</f>
        <v/>
      </c>
      <c r="AG324" s="110" t="str">
        <f>IF(IFERROR(VLOOKUP(AG311,'Tabela de Apoio'!$D:$E,2,FALSE),1)=1,"",AG325)</f>
        <v/>
      </c>
      <c r="AH324" s="110" t="str">
        <f>IF(IFERROR(VLOOKUP(AH311,'Tabela de Apoio'!$D:$E,2,FALSE),1)=1,"",AH325)</f>
        <v/>
      </c>
      <c r="AI324" s="110" t="str">
        <f>IF(IFERROR(VLOOKUP(AI311,'Tabela de Apoio'!$D:$E,2,FALSE),1)=1,"",AI325)</f>
        <v/>
      </c>
    </row>
    <row r="325" spans="1:167" hidden="1" x14ac:dyDescent="0.25">
      <c r="B325" s="131" t="e">
        <f t="shared" si="841"/>
        <v>#VALUE!</v>
      </c>
      <c r="C325" s="131" t="e">
        <f t="shared" si="842"/>
        <v>#VALUE!</v>
      </c>
      <c r="D325" s="130">
        <f t="shared" si="842"/>
        <v>1</v>
      </c>
      <c r="E325" s="168"/>
      <c r="F325" s="96"/>
      <c r="G325" s="170"/>
      <c r="H325" s="137">
        <f t="shared" ref="H325" si="943">COUNT($P325:$XX325)</f>
        <v>0</v>
      </c>
      <c r="I325" s="135" t="e">
        <f t="shared" ref="I325" si="944">_xlfn.STDEV.P($P324:$XX325)/AVERAGE($P324:$XX325)</f>
        <v>#DIV/0!</v>
      </c>
      <c r="J325" s="7">
        <f t="shared" ref="J325" si="945">IF(AND(H325&gt;2,
OR(L309="MÉDIA SANEADA",L309="MEDIANA SANEADA",
AND(L309="PREÇO REFERÊNCIA",NOT(AND(P311="Orçamento",COUNTA(P309:XX309)=COUNTIF(P311:XX311,"Orçamento")))))),
ROW(),0)</f>
        <v>0</v>
      </c>
      <c r="K325" s="69"/>
      <c r="N325" s="74"/>
      <c r="O325" s="27" t="str">
        <f t="shared" ref="O325" si="946">"5 RODADA"</f>
        <v>5 RODADA</v>
      </c>
      <c r="P325" s="110" t="str">
        <f t="shared" ref="P325:AI325" si="947">IF(P323="","",IF((_xlfn.STDEV.P($P322:$XX323)/AVERAGE($P322:$XX323))&lt;=25%,P323,IF(OR(P323&gt;(AVERAGE($P322:$XX323)+_xlfn.STDEV.P($P322:$XX323)),P323&lt;(AVERAGE($P322:$XX323)-_xlfn.STDEV.P($P322:$XX323))),"DESCARTADO",P323)))</f>
        <v/>
      </c>
      <c r="Q325" s="110" t="str">
        <f t="shared" si="947"/>
        <v/>
      </c>
      <c r="R325" s="110" t="str">
        <f t="shared" si="947"/>
        <v/>
      </c>
      <c r="S325" s="110" t="str">
        <f t="shared" si="947"/>
        <v/>
      </c>
      <c r="T325" s="110" t="str">
        <f t="shared" si="947"/>
        <v/>
      </c>
      <c r="U325" s="110" t="str">
        <f t="shared" si="947"/>
        <v/>
      </c>
      <c r="V325" s="110" t="str">
        <f t="shared" si="947"/>
        <v/>
      </c>
      <c r="W325" s="110" t="str">
        <f t="shared" si="947"/>
        <v/>
      </c>
      <c r="X325" s="110" t="str">
        <f t="shared" si="947"/>
        <v/>
      </c>
      <c r="Y325" s="110" t="str">
        <f t="shared" si="947"/>
        <v/>
      </c>
      <c r="Z325" s="110" t="str">
        <f t="shared" si="947"/>
        <v/>
      </c>
      <c r="AA325" s="110" t="str">
        <f t="shared" si="947"/>
        <v/>
      </c>
      <c r="AB325" s="110" t="str">
        <f t="shared" si="947"/>
        <v/>
      </c>
      <c r="AC325" s="110" t="str">
        <f t="shared" si="947"/>
        <v/>
      </c>
      <c r="AD325" s="110" t="str">
        <f t="shared" si="947"/>
        <v/>
      </c>
      <c r="AE325" s="110" t="str">
        <f t="shared" si="947"/>
        <v/>
      </c>
      <c r="AF325" s="110" t="str">
        <f t="shared" si="947"/>
        <v/>
      </c>
      <c r="AG325" s="110" t="str">
        <f t="shared" si="947"/>
        <v/>
      </c>
      <c r="AH325" s="110" t="str">
        <f t="shared" si="947"/>
        <v/>
      </c>
      <c r="AI325" s="110" t="str">
        <f t="shared" si="947"/>
        <v/>
      </c>
    </row>
    <row r="326" spans="1:167" hidden="1" x14ac:dyDescent="0.25">
      <c r="B326" s="131" t="e">
        <f t="shared" si="841"/>
        <v>#VALUE!</v>
      </c>
      <c r="C326" s="131" t="e">
        <f t="shared" si="842"/>
        <v>#VALUE!</v>
      </c>
      <c r="D326" s="130">
        <f t="shared" si="842"/>
        <v>1</v>
      </c>
      <c r="E326" s="168"/>
      <c r="F326" s="96"/>
      <c r="G326" s="170"/>
      <c r="H326"/>
      <c r="I326"/>
      <c r="J326"/>
      <c r="K326" s="69"/>
      <c r="L326" s="22"/>
      <c r="M326" s="22"/>
      <c r="N326" s="74"/>
      <c r="O326" s="27" t="str">
        <f t="shared" ref="O326" si="948">"6 POND"</f>
        <v>6 POND</v>
      </c>
      <c r="P326" s="110" t="str">
        <f>IF(IFERROR(VLOOKUP(P311,'Tabela de Apoio'!$D:$E,2,FALSE),1)=1,"",P327)</f>
        <v/>
      </c>
      <c r="Q326" s="110" t="str">
        <f>IF(IFERROR(VLOOKUP(Q311,'Tabela de Apoio'!$D:$E,2,FALSE),1)=1,"",Q327)</f>
        <v/>
      </c>
      <c r="R326" s="110" t="str">
        <f>IF(IFERROR(VLOOKUP(R311,'Tabela de Apoio'!$D:$E,2,FALSE),1)=1,"",R327)</f>
        <v/>
      </c>
      <c r="S326" s="110" t="str">
        <f>IF(IFERROR(VLOOKUP(S311,'Tabela de Apoio'!$D:$E,2,FALSE),1)=1,"",S327)</f>
        <v/>
      </c>
      <c r="T326" s="110" t="str">
        <f>IF(IFERROR(VLOOKUP(T311,'Tabela de Apoio'!$D:$E,2,FALSE),1)=1,"",T327)</f>
        <v/>
      </c>
      <c r="U326" s="110" t="str">
        <f>IF(IFERROR(VLOOKUP(U311,'Tabela de Apoio'!$D:$E,2,FALSE),1)=1,"",U327)</f>
        <v/>
      </c>
      <c r="V326" s="110" t="str">
        <f>IF(IFERROR(VLOOKUP(V311,'Tabela de Apoio'!$D:$E,2,FALSE),1)=1,"",V327)</f>
        <v/>
      </c>
      <c r="W326" s="110" t="str">
        <f>IF(IFERROR(VLOOKUP(W311,'Tabela de Apoio'!$D:$E,2,FALSE),1)=1,"",W327)</f>
        <v/>
      </c>
      <c r="X326" s="110" t="str">
        <f>IF(IFERROR(VLOOKUP(X311,'Tabela de Apoio'!$D:$E,2,FALSE),1)=1,"",X327)</f>
        <v/>
      </c>
      <c r="Y326" s="110" t="str">
        <f>IF(IFERROR(VLOOKUP(Y311,'Tabela de Apoio'!$D:$E,2,FALSE),1)=1,"",Y327)</f>
        <v/>
      </c>
      <c r="Z326" s="110" t="str">
        <f>IF(IFERROR(VLOOKUP(Z311,'Tabela de Apoio'!$D:$E,2,FALSE),1)=1,"",Z327)</f>
        <v/>
      </c>
      <c r="AA326" s="110" t="str">
        <f>IF(IFERROR(VLOOKUP(AA311,'Tabela de Apoio'!$D:$E,2,FALSE),1)=1,"",AA327)</f>
        <v/>
      </c>
      <c r="AB326" s="110" t="str">
        <f>IF(IFERROR(VLOOKUP(AB311,'Tabela de Apoio'!$D:$E,2,FALSE),1)=1,"",AB327)</f>
        <v/>
      </c>
      <c r="AC326" s="110" t="str">
        <f>IF(IFERROR(VLOOKUP(AC311,'Tabela de Apoio'!$D:$E,2,FALSE),1)=1,"",AC327)</f>
        <v/>
      </c>
      <c r="AD326" s="110" t="str">
        <f>IF(IFERROR(VLOOKUP(AD311,'Tabela de Apoio'!$D:$E,2,FALSE),1)=1,"",AD327)</f>
        <v/>
      </c>
      <c r="AE326" s="110" t="str">
        <f>IF(IFERROR(VLOOKUP(AE311,'Tabela de Apoio'!$D:$E,2,FALSE),1)=1,"",AE327)</f>
        <v/>
      </c>
      <c r="AF326" s="110" t="str">
        <f>IF(IFERROR(VLOOKUP(AF311,'Tabela de Apoio'!$D:$E,2,FALSE),1)=1,"",AF327)</f>
        <v/>
      </c>
      <c r="AG326" s="110" t="str">
        <f>IF(IFERROR(VLOOKUP(AG311,'Tabela de Apoio'!$D:$E,2,FALSE),1)=1,"",AG327)</f>
        <v/>
      </c>
      <c r="AH326" s="110" t="str">
        <f>IF(IFERROR(VLOOKUP(AH311,'Tabela de Apoio'!$D:$E,2,FALSE),1)=1,"",AH327)</f>
        <v/>
      </c>
      <c r="AI326" s="110" t="str">
        <f>IF(IFERROR(VLOOKUP(AI311,'Tabela de Apoio'!$D:$E,2,FALSE),1)=1,"",AI327)</f>
        <v/>
      </c>
    </row>
    <row r="327" spans="1:167" hidden="1" x14ac:dyDescent="0.25">
      <c r="B327" s="131" t="e">
        <f t="shared" si="841"/>
        <v>#VALUE!</v>
      </c>
      <c r="C327" s="131" t="e">
        <f t="shared" si="842"/>
        <v>#VALUE!</v>
      </c>
      <c r="D327" s="130">
        <f t="shared" si="842"/>
        <v>1</v>
      </c>
      <c r="E327" s="168"/>
      <c r="F327" s="96"/>
      <c r="G327" s="170"/>
      <c r="H327" s="137">
        <f t="shared" ref="H327" si="949">COUNT($P327:$XX327)</f>
        <v>0</v>
      </c>
      <c r="I327" s="135" t="e">
        <f t="shared" ref="I327" si="950">_xlfn.STDEV.P($P326:$XX327)/AVERAGE($P326:$XX327)</f>
        <v>#DIV/0!</v>
      </c>
      <c r="J327" s="7">
        <f t="shared" ref="J327" si="951">IF(AND(H327&gt;2,
OR(L309="MÉDIA SANEADA",L309="MEDIANA SANEADA",
AND(L309="PREÇO REFERÊNCIA",NOT(AND(P311="Orçamento",COUNTA(P309:XX309)=COUNTIF(P311:XX311,"Orçamento")))))),
ROW(),0)</f>
        <v>0</v>
      </c>
      <c r="N327" s="74"/>
      <c r="O327" s="27" t="str">
        <f t="shared" ref="O327" si="952">"6 RODADA"</f>
        <v>6 RODADA</v>
      </c>
      <c r="P327" s="110" t="str">
        <f t="shared" ref="P327:AI327" si="953">IFERROR(IF(P325="","",IF((_xlfn.STDEV.P($P324:$XX325)/AVERAGE($P324:$XX325))&lt;=25%,P325,IF(OR(P325&gt;(AVERAGE($P324:$XX325)+_xlfn.STDEV.P($P324:$XX325)),P325&lt;(AVERAGE($P324:$XX325)-_xlfn.STDEV.P($P324:$XX325))),"DESCARTADO",P325))),)</f>
        <v/>
      </c>
      <c r="Q327" s="110" t="str">
        <f t="shared" si="953"/>
        <v/>
      </c>
      <c r="R327" s="110" t="str">
        <f t="shared" si="953"/>
        <v/>
      </c>
      <c r="S327" s="110" t="str">
        <f t="shared" si="953"/>
        <v/>
      </c>
      <c r="T327" s="110" t="str">
        <f t="shared" si="953"/>
        <v/>
      </c>
      <c r="U327" s="110" t="str">
        <f t="shared" si="953"/>
        <v/>
      </c>
      <c r="V327" s="110" t="str">
        <f t="shared" si="953"/>
        <v/>
      </c>
      <c r="W327" s="110" t="str">
        <f t="shared" si="953"/>
        <v/>
      </c>
      <c r="X327" s="110" t="str">
        <f t="shared" si="953"/>
        <v/>
      </c>
      <c r="Y327" s="110" t="str">
        <f t="shared" si="953"/>
        <v/>
      </c>
      <c r="Z327" s="110" t="str">
        <f t="shared" si="953"/>
        <v/>
      </c>
      <c r="AA327" s="110" t="str">
        <f t="shared" si="953"/>
        <v/>
      </c>
      <c r="AB327" s="110" t="str">
        <f t="shared" si="953"/>
        <v/>
      </c>
      <c r="AC327" s="110" t="str">
        <f t="shared" si="953"/>
        <v/>
      </c>
      <c r="AD327" s="110" t="str">
        <f t="shared" si="953"/>
        <v/>
      </c>
      <c r="AE327" s="110" t="str">
        <f t="shared" si="953"/>
        <v/>
      </c>
      <c r="AF327" s="110" t="str">
        <f t="shared" si="953"/>
        <v/>
      </c>
      <c r="AG327" s="110" t="str">
        <f t="shared" si="953"/>
        <v/>
      </c>
      <c r="AH327" s="110" t="str">
        <f t="shared" si="953"/>
        <v/>
      </c>
      <c r="AI327" s="110" t="str">
        <f t="shared" si="953"/>
        <v/>
      </c>
    </row>
    <row r="328" spans="1:167" x14ac:dyDescent="0.25">
      <c r="B328" s="131" t="e">
        <f t="shared" si="841"/>
        <v>#VALUE!</v>
      </c>
      <c r="C328" s="131" t="e">
        <f t="shared" si="842"/>
        <v>#VALUE!</v>
      </c>
      <c r="D328" s="130">
        <f t="shared" si="842"/>
        <v>1</v>
      </c>
      <c r="E328" s="168"/>
      <c r="F328" s="139"/>
      <c r="G328" s="170"/>
      <c r="H328" s="173"/>
      <c r="I328" s="173"/>
      <c r="J328" s="174"/>
      <c r="K328" s="70"/>
      <c r="L328" s="1" t="s">
        <v>56</v>
      </c>
      <c r="M328" s="147" t="str">
        <f t="shared" ref="M328" si="954">IFERROR(ROUND(M309*M311,2),"")</f>
        <v/>
      </c>
      <c r="O328" s="27" t="s">
        <v>426</v>
      </c>
      <c r="P328" s="110" t="str">
        <f t="shared" ref="P328:R328" si="955">INDEX(P315:P327,MATCH(MAX($J315:$J327),$J315:$J327,0))</f>
        <v/>
      </c>
      <c r="Q328" s="110" t="str">
        <f t="shared" si="955"/>
        <v/>
      </c>
      <c r="R328" s="110" t="str">
        <f t="shared" si="955"/>
        <v/>
      </c>
      <c r="S328" s="110" t="str">
        <f t="shared" si="889"/>
        <v/>
      </c>
      <c r="T328" s="110" t="str">
        <f t="shared" si="889"/>
        <v/>
      </c>
      <c r="U328" s="110" t="str">
        <f t="shared" si="889"/>
        <v/>
      </c>
      <c r="V328" s="110" t="str">
        <f t="shared" si="889"/>
        <v/>
      </c>
      <c r="W328" s="110" t="str">
        <f t="shared" si="889"/>
        <v/>
      </c>
      <c r="X328" s="110" t="str">
        <f t="shared" si="889"/>
        <v/>
      </c>
      <c r="Y328" s="110" t="str">
        <f t="shared" si="889"/>
        <v/>
      </c>
      <c r="Z328" s="110" t="str">
        <f t="shared" si="889"/>
        <v/>
      </c>
      <c r="AA328" s="110" t="str">
        <f t="shared" si="889"/>
        <v/>
      </c>
      <c r="AB328" s="110" t="str">
        <f t="shared" si="889"/>
        <v/>
      </c>
      <c r="AC328" s="110" t="str">
        <f t="shared" si="889"/>
        <v/>
      </c>
      <c r="AD328" s="110" t="str">
        <f t="shared" si="889"/>
        <v/>
      </c>
      <c r="AE328" s="110" t="str">
        <f t="shared" si="889"/>
        <v/>
      </c>
      <c r="AF328" s="110" t="str">
        <f t="shared" si="889"/>
        <v/>
      </c>
      <c r="AG328" s="110" t="str">
        <f t="shared" si="889"/>
        <v/>
      </c>
      <c r="AH328" s="110" t="str">
        <f t="shared" si="889"/>
        <v/>
      </c>
      <c r="AI328" s="110" t="str">
        <f t="shared" si="889"/>
        <v/>
      </c>
    </row>
    <row r="330" spans="1:167" s="120" customFormat="1" ht="15" customHeight="1" x14ac:dyDescent="0.25">
      <c r="A330" s="123"/>
      <c r="B330" s="130" t="e">
        <f t="shared" ref="B330" si="956">LARGE(IFERROR(IF(B328+1&gt;$H$8,"",B328+1),""),1)</f>
        <v>#VALUE!</v>
      </c>
      <c r="C330" s="130" t="e">
        <f>IF(_xlfn.ISFORMULA(E334),MAX(INDEX('BASE FORMAÇÃO'!A:A,B330+1),1),E334)</f>
        <v>#VALUE!</v>
      </c>
      <c r="D330" s="130">
        <f t="shared" ref="D330" si="957">IFERROR(IF(C330=C320,D320+1,1),1)</f>
        <v>1</v>
      </c>
      <c r="E330" s="41" t="s">
        <v>9</v>
      </c>
      <c r="F330" s="76"/>
      <c r="G330" s="41" t="s">
        <v>15</v>
      </c>
      <c r="H330" s="138" t="e">
        <f>INDEX('BASE FORMAÇÃO'!B:B,B330+1)</f>
        <v>#VALUE!</v>
      </c>
      <c r="I330" s="146" t="s">
        <v>16</v>
      </c>
      <c r="J330" s="6" t="e">
        <f>INDEX('BASE FORMAÇÃO'!K:K,B330+1)</f>
        <v>#VALUE!</v>
      </c>
      <c r="K330" s="68"/>
      <c r="L330" s="175" t="s">
        <v>54</v>
      </c>
      <c r="M330" s="177" t="str">
        <f t="shared" ref="M330" si="958">IF(OR(ISBLANK($O$8),ISBLANK($O$7),ISBLANK($H$8),ISBLANK($O$6),ISBLANK($O$5),ISBLANK($H$5)),"",IFERROR(IF(VLOOKUP(L330,L336:M345,2,FALSE)&lt;1,ROUND(VLOOKUP(L330,L336:M345,2,FALSE),4),ROUND(VLOOKUP(L330,L336:M345,2,FALSE),2)),""))</f>
        <v/>
      </c>
      <c r="N330" s="72"/>
      <c r="O330" s="27" t="s">
        <v>17</v>
      </c>
      <c r="P330" s="116"/>
      <c r="Q330" s="116"/>
      <c r="R330" s="116"/>
      <c r="S330" s="116"/>
      <c r="T330" s="116"/>
      <c r="U330" s="108"/>
      <c r="V330" s="108"/>
      <c r="W330" s="108"/>
      <c r="X330" s="108"/>
      <c r="Y330" s="108"/>
      <c r="Z330" s="108"/>
      <c r="AA330" s="108"/>
      <c r="AB330" s="108"/>
      <c r="AC330" s="108"/>
      <c r="AD330" s="108"/>
      <c r="AE330" s="108"/>
      <c r="AF330" s="108"/>
      <c r="AG330" s="108"/>
      <c r="AH330" s="108"/>
      <c r="AI330" s="108"/>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19"/>
      <c r="BE330" s="119"/>
      <c r="BF330" s="119"/>
      <c r="BG330" s="119"/>
      <c r="BH330" s="119"/>
      <c r="BI330" s="119"/>
      <c r="BJ330" s="119"/>
      <c r="BK330" s="119"/>
      <c r="BL330" s="119"/>
      <c r="BM330" s="119"/>
      <c r="BN330" s="119"/>
      <c r="BO330" s="119"/>
      <c r="BP330" s="119"/>
      <c r="BQ330" s="119"/>
      <c r="BR330" s="119"/>
      <c r="BS330" s="119"/>
      <c r="BT330" s="119"/>
      <c r="BU330" s="119"/>
      <c r="BV330" s="119"/>
      <c r="BW330" s="119"/>
      <c r="BX330" s="119"/>
      <c r="BY330" s="119"/>
      <c r="BZ330" s="119"/>
      <c r="CA330" s="119"/>
      <c r="CB330" s="119"/>
      <c r="CC330" s="119"/>
      <c r="CD330" s="119"/>
      <c r="CE330" s="119"/>
      <c r="CF330" s="119"/>
      <c r="CG330" s="119"/>
      <c r="CH330" s="119"/>
      <c r="CI330" s="119"/>
      <c r="CJ330" s="119"/>
      <c r="CK330" s="119"/>
      <c r="CL330" s="119"/>
      <c r="CM330" s="119"/>
      <c r="CN330" s="119"/>
      <c r="CO330" s="119"/>
      <c r="CP330" s="119"/>
      <c r="CQ330" s="119"/>
      <c r="CR330" s="119"/>
      <c r="CS330" s="119"/>
      <c r="CT330" s="119"/>
      <c r="CU330" s="119"/>
      <c r="CV330" s="119"/>
      <c r="CW330" s="119"/>
      <c r="CX330" s="119"/>
      <c r="CY330" s="119"/>
      <c r="CZ330" s="119"/>
      <c r="DA330" s="119"/>
      <c r="DB330" s="119"/>
      <c r="DC330" s="119"/>
      <c r="DD330" s="119"/>
      <c r="DE330" s="119"/>
      <c r="DF330" s="119"/>
      <c r="DG330" s="119"/>
      <c r="DH330" s="119"/>
      <c r="DI330" s="119"/>
      <c r="DJ330" s="119"/>
      <c r="DK330" s="119"/>
      <c r="DL330" s="119"/>
      <c r="DM330" s="119"/>
      <c r="DN330" s="119"/>
      <c r="DO330" s="119"/>
      <c r="DP330" s="119"/>
      <c r="DQ330" s="119"/>
      <c r="DR330" s="119"/>
      <c r="DS330" s="119"/>
      <c r="DT330" s="119"/>
      <c r="DU330" s="119"/>
      <c r="DV330" s="119"/>
      <c r="DW330" s="119"/>
      <c r="DX330" s="119"/>
      <c r="DY330" s="119"/>
      <c r="DZ330" s="119"/>
      <c r="EA330" s="119"/>
      <c r="EB330" s="119"/>
      <c r="EC330" s="119"/>
      <c r="ED330" s="119"/>
      <c r="EE330" s="119"/>
      <c r="EF330" s="119"/>
      <c r="EG330" s="119"/>
      <c r="EH330" s="119"/>
      <c r="EI330" s="119"/>
      <c r="EJ330" s="119"/>
      <c r="EK330" s="119"/>
      <c r="EL330" s="119"/>
      <c r="EM330" s="119"/>
      <c r="EN330" s="119"/>
      <c r="EO330" s="119"/>
      <c r="EP330" s="119"/>
      <c r="EQ330" s="119"/>
      <c r="ER330" s="119"/>
      <c r="ES330" s="119"/>
      <c r="ET330" s="119"/>
      <c r="EU330" s="119"/>
      <c r="EV330" s="119"/>
      <c r="EW330" s="119"/>
      <c r="EX330" s="119"/>
      <c r="EY330" s="119"/>
      <c r="EZ330" s="119"/>
      <c r="FA330" s="119"/>
      <c r="FB330" s="119"/>
      <c r="FC330" s="119"/>
      <c r="FD330" s="119"/>
      <c r="FE330" s="119"/>
      <c r="FF330" s="119"/>
      <c r="FG330" s="119"/>
      <c r="FH330" s="119"/>
      <c r="FI330" s="119"/>
      <c r="FJ330" s="119"/>
      <c r="FK330" s="119"/>
    </row>
    <row r="331" spans="1:167" s="120" customFormat="1" ht="15" customHeight="1" x14ac:dyDescent="0.25">
      <c r="A331" s="69"/>
      <c r="B331" s="131" t="e">
        <f t="shared" ref="B331:D331" si="959">B330</f>
        <v>#VALUE!</v>
      </c>
      <c r="C331" s="131" t="e">
        <f t="shared" si="959"/>
        <v>#VALUE!</v>
      </c>
      <c r="D331" s="130">
        <f t="shared" si="959"/>
        <v>1</v>
      </c>
      <c r="E331" s="179">
        <f t="shared" ref="E331" si="960">D330</f>
        <v>1</v>
      </c>
      <c r="F331" s="95"/>
      <c r="G331" s="181" t="s">
        <v>1</v>
      </c>
      <c r="H331" s="184" t="e">
        <f>INDEX('BASE FORMAÇÃO'!C:C,B330+1)</f>
        <v>#VALUE!</v>
      </c>
      <c r="I331" s="184"/>
      <c r="J331" s="185"/>
      <c r="K331" s="69"/>
      <c r="L331" s="176"/>
      <c r="M331" s="178"/>
      <c r="N331" s="73"/>
      <c r="O331" s="27" t="s">
        <v>13</v>
      </c>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6"/>
      <c r="AK331" s="126"/>
      <c r="AL331" s="126"/>
      <c r="AM331" s="126"/>
      <c r="AN331" s="126"/>
      <c r="AO331" s="126"/>
      <c r="AP331" s="126"/>
      <c r="AQ331" s="126"/>
      <c r="AR331" s="126"/>
      <c r="AS331" s="126"/>
      <c r="AT331" s="126"/>
      <c r="AU331" s="126"/>
      <c r="AV331" s="126"/>
      <c r="AW331" s="126"/>
      <c r="AX331" s="126"/>
      <c r="AY331" s="126"/>
      <c r="AZ331" s="126"/>
      <c r="BA331" s="126"/>
      <c r="BB331" s="119"/>
      <c r="BC331" s="119"/>
      <c r="BD331" s="119"/>
      <c r="BE331" s="119"/>
      <c r="BF331" s="119"/>
      <c r="BG331" s="119"/>
      <c r="BH331" s="119"/>
      <c r="BI331" s="119"/>
      <c r="BJ331" s="119"/>
      <c r="BK331" s="119"/>
      <c r="BL331" s="119"/>
      <c r="BM331" s="119"/>
      <c r="BN331" s="119"/>
      <c r="BO331" s="119"/>
      <c r="BP331" s="119"/>
      <c r="BQ331" s="119"/>
      <c r="BR331" s="119"/>
      <c r="BS331" s="119"/>
      <c r="BT331" s="119"/>
      <c r="BU331" s="119"/>
      <c r="BV331" s="119"/>
      <c r="BW331" s="119"/>
      <c r="BX331" s="119"/>
      <c r="BY331" s="119"/>
      <c r="BZ331" s="119"/>
      <c r="CA331" s="119"/>
      <c r="CB331" s="119"/>
      <c r="CC331" s="119"/>
      <c r="CD331" s="119"/>
      <c r="CE331" s="119"/>
      <c r="CF331" s="119"/>
      <c r="CG331" s="119"/>
      <c r="CH331" s="119"/>
      <c r="CI331" s="119"/>
      <c r="CJ331" s="119"/>
      <c r="CK331" s="119"/>
      <c r="CL331" s="119"/>
      <c r="CM331" s="119"/>
      <c r="CN331" s="119"/>
      <c r="CO331" s="119"/>
      <c r="CP331" s="119"/>
      <c r="CQ331" s="119"/>
      <c r="CR331" s="119"/>
      <c r="CS331" s="119"/>
      <c r="CT331" s="119"/>
      <c r="CU331" s="119"/>
      <c r="CV331" s="119"/>
      <c r="CW331" s="119"/>
      <c r="CX331" s="119"/>
      <c r="CY331" s="119"/>
      <c r="CZ331" s="119"/>
      <c r="DA331" s="119"/>
      <c r="DB331" s="119"/>
      <c r="DC331" s="119"/>
      <c r="DD331" s="119"/>
      <c r="DE331" s="119"/>
      <c r="DF331" s="119"/>
      <c r="DG331" s="119"/>
      <c r="DH331" s="119"/>
      <c r="DI331" s="119"/>
      <c r="DJ331" s="119"/>
      <c r="DK331" s="119"/>
      <c r="DL331" s="119"/>
      <c r="DM331" s="119"/>
      <c r="DN331" s="119"/>
      <c r="DO331" s="119"/>
      <c r="DP331" s="119"/>
      <c r="DQ331" s="119"/>
      <c r="DR331" s="119"/>
      <c r="DS331" s="119"/>
      <c r="DT331" s="119"/>
      <c r="DU331" s="119"/>
      <c r="DV331" s="119"/>
      <c r="DW331" s="119"/>
      <c r="DX331" s="119"/>
      <c r="DY331" s="119"/>
      <c r="DZ331" s="119"/>
      <c r="EA331" s="119"/>
      <c r="EB331" s="119"/>
      <c r="EC331" s="119"/>
      <c r="ED331" s="119"/>
      <c r="EE331" s="119"/>
      <c r="EF331" s="119"/>
      <c r="EG331" s="119"/>
      <c r="EH331" s="119"/>
      <c r="EI331" s="119"/>
      <c r="EJ331" s="119"/>
      <c r="EK331" s="119"/>
      <c r="EL331" s="119"/>
      <c r="EM331" s="119"/>
      <c r="EN331" s="119"/>
      <c r="EO331" s="119"/>
      <c r="EP331" s="119"/>
      <c r="EQ331" s="119"/>
      <c r="ER331" s="119"/>
      <c r="ES331" s="119"/>
      <c r="ET331" s="119"/>
      <c r="EU331" s="119"/>
      <c r="EV331" s="119"/>
      <c r="EW331" s="119"/>
      <c r="EX331" s="119"/>
      <c r="EY331" s="119"/>
      <c r="EZ331" s="119"/>
      <c r="FA331" s="119"/>
      <c r="FB331" s="119"/>
      <c r="FC331" s="119"/>
      <c r="FD331" s="119"/>
      <c r="FE331" s="119"/>
      <c r="FF331" s="119"/>
      <c r="FG331" s="119"/>
      <c r="FH331" s="119"/>
      <c r="FI331" s="119"/>
      <c r="FJ331" s="119"/>
      <c r="FK331" s="119"/>
    </row>
    <row r="332" spans="1:167" s="119" customFormat="1" x14ac:dyDescent="0.25">
      <c r="A332" s="77"/>
      <c r="B332" s="131" t="e">
        <f t="shared" ref="B332:D332" si="961">B331</f>
        <v>#VALUE!</v>
      </c>
      <c r="C332" s="131" t="e">
        <f t="shared" si="961"/>
        <v>#VALUE!</v>
      </c>
      <c r="D332" s="130">
        <f t="shared" si="961"/>
        <v>1</v>
      </c>
      <c r="E332" s="180"/>
      <c r="F332" s="96"/>
      <c r="G332" s="182"/>
      <c r="H332" s="186"/>
      <c r="I332" s="186"/>
      <c r="J332" s="187"/>
      <c r="K332" s="67"/>
      <c r="L332" s="133" t="s">
        <v>57</v>
      </c>
      <c r="M332" s="134" t="e">
        <f>INDEX('BASE FORMAÇÃO'!H:H,B334+1)</f>
        <v>#VALUE!</v>
      </c>
      <c r="N332" s="74"/>
      <c r="O332" s="27" t="s">
        <v>445</v>
      </c>
      <c r="P332" s="117"/>
      <c r="Q332" s="117"/>
      <c r="R332" s="117"/>
      <c r="S332" s="117"/>
      <c r="T332" s="117"/>
      <c r="U332" s="117"/>
      <c r="V332" s="117"/>
      <c r="W332" s="117"/>
      <c r="X332" s="117"/>
      <c r="Y332" s="117"/>
      <c r="Z332" s="117"/>
      <c r="AA332" s="121"/>
      <c r="AB332" s="121"/>
      <c r="AC332" s="121"/>
      <c r="AD332" s="121"/>
      <c r="AE332" s="121"/>
      <c r="AF332" s="121"/>
      <c r="AG332" s="121"/>
      <c r="AH332" s="121"/>
      <c r="AI332" s="121"/>
    </row>
    <row r="333" spans="1:167" s="119" customFormat="1" x14ac:dyDescent="0.25">
      <c r="A333" s="77"/>
      <c r="B333" s="131" t="e">
        <f t="shared" ref="B333:C333" si="962">B332</f>
        <v>#VALUE!</v>
      </c>
      <c r="C333" s="131" t="e">
        <f t="shared" si="962"/>
        <v>#VALUE!</v>
      </c>
      <c r="D333" s="130">
        <f t="shared" si="842"/>
        <v>1</v>
      </c>
      <c r="E333" s="41" t="s">
        <v>344</v>
      </c>
      <c r="F333" s="96"/>
      <c r="G333" s="183"/>
      <c r="H333" s="188"/>
      <c r="I333" s="188"/>
      <c r="J333" s="189"/>
      <c r="K333" s="67"/>
      <c r="L333" s="1" t="s">
        <v>2</v>
      </c>
      <c r="M333" s="6" t="e">
        <f>INDEX('BASE FORMAÇÃO'!D:D,B334+1)</f>
        <v>#VALUE!</v>
      </c>
      <c r="N333" s="74"/>
      <c r="O333" s="27" t="s">
        <v>446</v>
      </c>
      <c r="P333" s="118"/>
      <c r="Q333" s="118"/>
      <c r="R333" s="118"/>
      <c r="S333" s="118"/>
      <c r="T333" s="118"/>
      <c r="U333" s="121"/>
      <c r="V333" s="121"/>
      <c r="W333" s="121"/>
      <c r="X333" s="121"/>
      <c r="Y333" s="121"/>
      <c r="Z333" s="121"/>
      <c r="AA333" s="121"/>
      <c r="AB333" s="121"/>
      <c r="AC333" s="121"/>
      <c r="AD333" s="121"/>
      <c r="AE333" s="121"/>
      <c r="AF333" s="121"/>
      <c r="AG333" s="121"/>
      <c r="AH333" s="121"/>
      <c r="AI333" s="121"/>
    </row>
    <row r="334" spans="1:167" x14ac:dyDescent="0.25">
      <c r="B334" s="131" t="e">
        <f t="shared" ref="B334:C334" si="963">B332</f>
        <v>#VALUE!</v>
      </c>
      <c r="C334" s="131" t="e">
        <f t="shared" si="963"/>
        <v>#VALUE!</v>
      </c>
      <c r="D334" s="130">
        <f t="shared" si="842"/>
        <v>1</v>
      </c>
      <c r="E334" s="167" t="e">
        <f t="shared" ref="E334" si="964">C330</f>
        <v>#VALUE!</v>
      </c>
      <c r="F334" s="96"/>
      <c r="G334" s="169" t="s">
        <v>334</v>
      </c>
      <c r="H334" s="171"/>
      <c r="I334" s="172"/>
      <c r="J334" s="172"/>
      <c r="K334" s="70"/>
      <c r="L334" s="28" t="s">
        <v>333</v>
      </c>
      <c r="M334" s="136" t="str">
        <f t="shared" ref="M334" si="965">IFERROR(INDEX(I336:I348,MATCH(MAX(J336:J348),J336:J348,0)),"")</f>
        <v/>
      </c>
      <c r="N334" s="74"/>
      <c r="O334" s="27" t="s">
        <v>18</v>
      </c>
      <c r="P334" s="109" t="str">
        <f>IF(P330="","",
IF(OR(P332="Orçamento",P331="",MAX('Tabela de Apoio'!$A:$A)&lt;=P331),
P330,
(INDEX('Tabela de Apoio'!$B:$B,MATCH('MAPA DE PREÇOS'!$O$8,'Tabela de Apoio'!$A:$A,1))/INDEX('Tabela de Apoio'!$B:$B,MATCH('MAPA DE PREÇOS'!P331,'Tabela de Apoio'!$A:$A,1)-1))*P330))</f>
        <v/>
      </c>
      <c r="Q334" s="109" t="str">
        <f>IF(Q330="","",
IF(OR(Q332="Orçamento",Q331="",MAX('Tabela de Apoio'!$A:$A)&lt;=Q331),
Q330,
(INDEX('Tabela de Apoio'!$B:$B,MATCH('MAPA DE PREÇOS'!$O$8,'Tabela de Apoio'!$A:$A,1))/INDEX('Tabela de Apoio'!$B:$B,MATCH('MAPA DE PREÇOS'!Q331,'Tabela de Apoio'!$A:$A,1)-1))*Q330))</f>
        <v/>
      </c>
      <c r="R334" s="109" t="str">
        <f>IF(R330="","",
IF(OR(R332="Orçamento",R331="",MAX('Tabela de Apoio'!$A:$A)&lt;=R331),
R330,
(INDEX('Tabela de Apoio'!$B:$B,MATCH('MAPA DE PREÇOS'!$O$8,'Tabela de Apoio'!$A:$A,1))/INDEX('Tabela de Apoio'!$B:$B,MATCH('MAPA DE PREÇOS'!R331,'Tabela de Apoio'!$A:$A,1)-1))*R330))</f>
        <v/>
      </c>
      <c r="S334" s="109" t="str">
        <f>IF(S330="","",
IF(OR(S332="Orçamento",S331="",MAX('Tabela de Apoio'!$A:$A)&lt;=S331),
S330,
(INDEX('Tabela de Apoio'!$B:$B,MATCH('MAPA DE PREÇOS'!$O$8,'Tabela de Apoio'!$A:$A,1))/INDEX('Tabela de Apoio'!$B:$B,MATCH('MAPA DE PREÇOS'!S331,'Tabela de Apoio'!$A:$A,1)-1))*S330))</f>
        <v/>
      </c>
      <c r="T334" s="109" t="str">
        <f>IF(T330="","",
IF(OR(T332="Orçamento",T331="",MAX('Tabela de Apoio'!$A:$A)&lt;=T331),
T330,
(INDEX('Tabela de Apoio'!$B:$B,MATCH('MAPA DE PREÇOS'!$O$8,'Tabela de Apoio'!$A:$A,1))/INDEX('Tabela de Apoio'!$B:$B,MATCH('MAPA DE PREÇOS'!T331,'Tabela de Apoio'!$A:$A,1)-1))*T330))</f>
        <v/>
      </c>
      <c r="U334" s="109" t="str">
        <f>IF(U330="","",
IF(OR(U332="Orçamento",U331="",MAX('Tabela de Apoio'!$A:$A)&lt;=U331),
U330,
(INDEX('Tabela de Apoio'!$B:$B,MATCH('MAPA DE PREÇOS'!$O$8,'Tabela de Apoio'!$A:$A,1))/INDEX('Tabela de Apoio'!$B:$B,MATCH('MAPA DE PREÇOS'!U331,'Tabela de Apoio'!$A:$A,1)-1))*U330))</f>
        <v/>
      </c>
      <c r="V334" s="109" t="str">
        <f>IF(V330="","",
IF(OR(V332="Orçamento",V331="",MAX('Tabela de Apoio'!$A:$A)&lt;=V331),
V330,
(INDEX('Tabela de Apoio'!$B:$B,MATCH('MAPA DE PREÇOS'!$O$8,'Tabela de Apoio'!$A:$A,1))/INDEX('Tabela de Apoio'!$B:$B,MATCH('MAPA DE PREÇOS'!V331,'Tabela de Apoio'!$A:$A,1)-1))*V330))</f>
        <v/>
      </c>
      <c r="W334" s="109" t="str">
        <f>IF(W330="","",
IF(OR(W332="Orçamento",W331="",MAX('Tabela de Apoio'!$A:$A)&lt;=W331),
W330,
(INDEX('Tabela de Apoio'!$B:$B,MATCH('MAPA DE PREÇOS'!$O$8,'Tabela de Apoio'!$A:$A,1))/INDEX('Tabela de Apoio'!$B:$B,MATCH('MAPA DE PREÇOS'!W331,'Tabela de Apoio'!$A:$A,1)-1))*W330))</f>
        <v/>
      </c>
      <c r="X334" s="109" t="str">
        <f>IF(X330="","",
IF(OR(X332="Orçamento",X331="",MAX('Tabela de Apoio'!$A:$A)&lt;=X331),
X330,
(INDEX('Tabela de Apoio'!$B:$B,MATCH('MAPA DE PREÇOS'!$O$8,'Tabela de Apoio'!$A:$A,1))/INDEX('Tabela de Apoio'!$B:$B,MATCH('MAPA DE PREÇOS'!X331,'Tabela de Apoio'!$A:$A,1)-1))*X330))</f>
        <v/>
      </c>
      <c r="Y334" s="109" t="str">
        <f>IF(Y330="","",
IF(OR(Y332="Orçamento",Y331="",MAX('Tabela de Apoio'!$A:$A)&lt;=Y331),
Y330,
(INDEX('Tabela de Apoio'!$B:$B,MATCH('MAPA DE PREÇOS'!$O$8,'Tabela de Apoio'!$A:$A,1))/INDEX('Tabela de Apoio'!$B:$B,MATCH('MAPA DE PREÇOS'!Y331,'Tabela de Apoio'!$A:$A,1)-1))*Y330))</f>
        <v/>
      </c>
      <c r="Z334" s="109" t="str">
        <f>IF(Z330="","",
IF(OR(Z332="Orçamento",Z331="",MAX('Tabela de Apoio'!$A:$A)&lt;=Z331),
Z330,
(INDEX('Tabela de Apoio'!$B:$B,MATCH('MAPA DE PREÇOS'!$O$8,'Tabela de Apoio'!$A:$A,1))/INDEX('Tabela de Apoio'!$B:$B,MATCH('MAPA DE PREÇOS'!Z331,'Tabela de Apoio'!$A:$A,1)-1))*Z330))</f>
        <v/>
      </c>
      <c r="AA334" s="109" t="str">
        <f>IF(AA330="","",
IF(OR(AA332="Orçamento",AA331="",MAX('Tabela de Apoio'!$A:$A)&lt;=AA331),
AA330,
(INDEX('Tabela de Apoio'!$B:$B,MATCH('MAPA DE PREÇOS'!$O$8,'Tabela de Apoio'!$A:$A,1))/INDEX('Tabela de Apoio'!$B:$B,MATCH('MAPA DE PREÇOS'!AA331,'Tabela de Apoio'!$A:$A,1)-1))*AA330))</f>
        <v/>
      </c>
      <c r="AB334" s="109" t="str">
        <f>IF(AB330="","",
IF(OR(AB332="Orçamento",AB331="",MAX('Tabela de Apoio'!$A:$A)&lt;=AB331),
AB330,
(INDEX('Tabela de Apoio'!$B:$B,MATCH('MAPA DE PREÇOS'!$O$8,'Tabela de Apoio'!$A:$A,1))/INDEX('Tabela de Apoio'!$B:$B,MATCH('MAPA DE PREÇOS'!AB331,'Tabela de Apoio'!$A:$A,1)-1))*AB330))</f>
        <v/>
      </c>
      <c r="AC334" s="109" t="str">
        <f>IF(AC330="","",
IF(OR(AC332="Orçamento",AC331="",MAX('Tabela de Apoio'!$A:$A)&lt;=AC331),
AC330,
(INDEX('Tabela de Apoio'!$B:$B,MATCH('MAPA DE PREÇOS'!$O$8,'Tabela de Apoio'!$A:$A,1))/INDEX('Tabela de Apoio'!$B:$B,MATCH('MAPA DE PREÇOS'!AC331,'Tabela de Apoio'!$A:$A,1)-1))*AC330))</f>
        <v/>
      </c>
      <c r="AD334" s="109" t="str">
        <f>IF(AD330="","",
IF(OR(AD332="Orçamento",AD331="",MAX('Tabela de Apoio'!$A:$A)&lt;=AD331),
AD330,
(INDEX('Tabela de Apoio'!$B:$B,MATCH('MAPA DE PREÇOS'!$O$8,'Tabela de Apoio'!$A:$A,1))/INDEX('Tabela de Apoio'!$B:$B,MATCH('MAPA DE PREÇOS'!AD331,'Tabela de Apoio'!$A:$A,1)-1))*AD330))</f>
        <v/>
      </c>
      <c r="AE334" s="109" t="str">
        <f>IF(AE330="","",
IF(OR(AE332="Orçamento",AE331="",MAX('Tabela de Apoio'!$A:$A)&lt;=AE331),
AE330,
(INDEX('Tabela de Apoio'!$B:$B,MATCH('MAPA DE PREÇOS'!$O$8,'Tabela de Apoio'!$A:$A,1))/INDEX('Tabela de Apoio'!$B:$B,MATCH('MAPA DE PREÇOS'!AE331,'Tabela de Apoio'!$A:$A,1)-1))*AE330))</f>
        <v/>
      </c>
      <c r="AF334" s="109" t="str">
        <f>IF(AF330="","",
IF(OR(AF332="Orçamento",AF331="",MAX('Tabela de Apoio'!$A:$A)&lt;=AF331),
AF330,
(INDEX('Tabela de Apoio'!$B:$B,MATCH('MAPA DE PREÇOS'!$O$8,'Tabela de Apoio'!$A:$A,1))/INDEX('Tabela de Apoio'!$B:$B,MATCH('MAPA DE PREÇOS'!AF331,'Tabela de Apoio'!$A:$A,1)-1))*AF330))</f>
        <v/>
      </c>
      <c r="AG334" s="109" t="str">
        <f>IF(AG330="","",
IF(OR(AG332="Orçamento",AG331="",MAX('Tabela de Apoio'!$A:$A)&lt;=AG331),
AG330,
(INDEX('Tabela de Apoio'!$B:$B,MATCH('MAPA DE PREÇOS'!$O$8,'Tabela de Apoio'!$A:$A,1))/INDEX('Tabela de Apoio'!$B:$B,MATCH('MAPA DE PREÇOS'!AG331,'Tabela de Apoio'!$A:$A,1)-1))*AG330))</f>
        <v/>
      </c>
      <c r="AH334" s="109" t="str">
        <f>IF(AH330="","",
IF(OR(AH332="Orçamento",AH331="",MAX('Tabela de Apoio'!$A:$A)&lt;=AH331),
AH330,
(INDEX('Tabela de Apoio'!$B:$B,MATCH('MAPA DE PREÇOS'!$O$8,'Tabela de Apoio'!$A:$A,1))/INDEX('Tabela de Apoio'!$B:$B,MATCH('MAPA DE PREÇOS'!AH331,'Tabela de Apoio'!$A:$A,1)-1))*AH330))</f>
        <v/>
      </c>
      <c r="AI334" s="109" t="str">
        <f>IF(AI330="","",
IF(OR(AI332="Orçamento",AI331="",MAX('Tabela de Apoio'!$A:$A)&lt;=AI331),
AI330,
(INDEX('Tabela de Apoio'!$B:$B,MATCH('MAPA DE PREÇOS'!$O$8,'Tabela de Apoio'!$A:$A,1))/INDEX('Tabela de Apoio'!$B:$B,MATCH('MAPA DE PREÇOS'!AI331,'Tabela de Apoio'!$A:$A,1)-1))*AI330))</f>
        <v/>
      </c>
    </row>
    <row r="335" spans="1:167" hidden="1" x14ac:dyDescent="0.25">
      <c r="B335" s="131" t="e">
        <f t="shared" ref="B335" si="966">B334</f>
        <v>#VALUE!</v>
      </c>
      <c r="C335" s="131" t="e">
        <f t="shared" ref="C335" si="967">C334</f>
        <v>#VALUE!</v>
      </c>
      <c r="D335" s="130">
        <f t="shared" si="842"/>
        <v>1</v>
      </c>
      <c r="E335" s="168"/>
      <c r="F335" s="96"/>
      <c r="G335" s="170"/>
      <c r="H335"/>
      <c r="I335"/>
      <c r="J335"/>
      <c r="N335" s="74"/>
      <c r="O335" s="27" t="s">
        <v>439</v>
      </c>
      <c r="P335" s="110" t="str">
        <f>IF(IFERROR(VLOOKUP(P332,'Tabela de Apoio'!$D:$E,2,FALSE),1)=1,"",P336)</f>
        <v/>
      </c>
      <c r="Q335" s="110" t="str">
        <f>IF(IFERROR(VLOOKUP(Q332,'Tabela de Apoio'!$D:$E,2,FALSE),1)=1,"",Q336)</f>
        <v/>
      </c>
      <c r="R335" s="110" t="str">
        <f>IF(IFERROR(VLOOKUP(R332,'Tabela de Apoio'!$D:$E,2,FALSE),1)=1,"",R336)</f>
        <v/>
      </c>
      <c r="S335" s="110" t="str">
        <f>IF(IFERROR(VLOOKUP(S332,'Tabela de Apoio'!$D:$E,2,FALSE),1)=1,"",S336)</f>
        <v/>
      </c>
      <c r="T335" s="110" t="str">
        <f>IF(IFERROR(VLOOKUP(T332,'Tabela de Apoio'!$D:$E,2,FALSE),1)=1,"",T336)</f>
        <v/>
      </c>
      <c r="U335" s="110" t="str">
        <f>IF(IFERROR(VLOOKUP(U332,'Tabela de Apoio'!$D:$E,2,FALSE),1)=1,"",U336)</f>
        <v/>
      </c>
      <c r="V335" s="110" t="str">
        <f>IF(IFERROR(VLOOKUP(V332,'Tabela de Apoio'!$D:$E,2,FALSE),1)=1,"",V336)</f>
        <v/>
      </c>
      <c r="W335" s="110" t="str">
        <f>IF(IFERROR(VLOOKUP(W332,'Tabela de Apoio'!$D:$E,2,FALSE),1)=1,"",W336)</f>
        <v/>
      </c>
      <c r="X335" s="110" t="str">
        <f>IF(IFERROR(VLOOKUP(X332,'Tabela de Apoio'!$D:$E,2,FALSE),1)=1,"",X336)</f>
        <v/>
      </c>
      <c r="Y335" s="110" t="str">
        <f>IF(IFERROR(VLOOKUP(Y332,'Tabela de Apoio'!$D:$E,2,FALSE),1)=1,"",Y336)</f>
        <v/>
      </c>
      <c r="Z335" s="110" t="str">
        <f>IF(IFERROR(VLOOKUP(Z332,'Tabela de Apoio'!$D:$E,2,FALSE),1)=1,"",Z336)</f>
        <v/>
      </c>
      <c r="AA335" s="110" t="str">
        <f>IF(IFERROR(VLOOKUP(AA332,'Tabela de Apoio'!$D:$E,2,FALSE),1)=1,"",AA336)</f>
        <v/>
      </c>
      <c r="AB335" s="110" t="str">
        <f>IF(IFERROR(VLOOKUP(AB332,'Tabela de Apoio'!$D:$E,2,FALSE),1)=1,"",AB336)</f>
        <v/>
      </c>
      <c r="AC335" s="110" t="str">
        <f>IF(IFERROR(VLOOKUP(AC332,'Tabela de Apoio'!$D:$E,2,FALSE),1)=1,"",AC336)</f>
        <v/>
      </c>
      <c r="AD335" s="110" t="str">
        <f>IF(IFERROR(VLOOKUP(AD332,'Tabela de Apoio'!$D:$E,2,FALSE),1)=1,"",AD336)</f>
        <v/>
      </c>
      <c r="AE335" s="110" t="str">
        <f>IF(IFERROR(VLOOKUP(AE332,'Tabela de Apoio'!$D:$E,2,FALSE),1)=1,"",AE336)</f>
        <v/>
      </c>
      <c r="AF335" s="110" t="str">
        <f>IF(IFERROR(VLOOKUP(AF332,'Tabela de Apoio'!$D:$E,2,FALSE),1)=1,"",AF336)</f>
        <v/>
      </c>
      <c r="AG335" s="110" t="str">
        <f>IF(IFERROR(VLOOKUP(AG332,'Tabela de Apoio'!$D:$E,2,FALSE),1)=1,"",AG336)</f>
        <v/>
      </c>
      <c r="AH335" s="110" t="str">
        <f>IF(IFERROR(VLOOKUP(AH332,'Tabela de Apoio'!$D:$E,2,FALSE),1)=1,"",AH336)</f>
        <v/>
      </c>
      <c r="AI335" s="110" t="str">
        <f>IF(IFERROR(VLOOKUP(AI332,'Tabela de Apoio'!$D:$E,2,FALSE),1)=1,"",AI336)</f>
        <v/>
      </c>
    </row>
    <row r="336" spans="1:167" hidden="1" x14ac:dyDescent="0.25">
      <c r="B336" s="131" t="e">
        <f t="shared" ref="B336:C336" si="968">B335</f>
        <v>#VALUE!</v>
      </c>
      <c r="C336" s="131" t="e">
        <f t="shared" si="968"/>
        <v>#VALUE!</v>
      </c>
      <c r="D336" s="130">
        <f t="shared" si="842"/>
        <v>1</v>
      </c>
      <c r="E336" s="168"/>
      <c r="F336" s="96"/>
      <c r="G336" s="170"/>
      <c r="H336" s="137">
        <f t="shared" ref="H336" si="969">COUNT($P336:$XX336)</f>
        <v>0</v>
      </c>
      <c r="I336" s="135" t="e">
        <f t="shared" ref="I336" si="970">_xlfn.STDEV.P($P335:$XX336)/AVERAGE($P335:$XX336)</f>
        <v>#DIV/0!</v>
      </c>
      <c r="J336" s="7">
        <f>ROW()</f>
        <v>336</v>
      </c>
      <c r="K336" s="70"/>
      <c r="L336" s="29" t="s">
        <v>54</v>
      </c>
      <c r="M336" s="30" t="str">
        <f t="shared" ref="M336" si="971">IFERROR(
IF(AND(P332="Orçamento",COUNTA(P330:AI330)=COUNTIF(P332:XX332,"Orçamento")),MIN(M341,M338),
IF(M339&lt;&gt;"",M339,
IF(M340&lt;&gt;"",M340,
M338
))),"")</f>
        <v/>
      </c>
      <c r="N336" s="74"/>
      <c r="O336" s="27" t="s">
        <v>440</v>
      </c>
      <c r="P336" s="109" t="str">
        <f t="shared" ref="P336:AI336" si="972">IFERROR(IF(P334="",
            "",
            IF(COUNT($P334:$XX334)&lt;=4,
               P334,
               IF(OR(P334&gt;(QUARTILE($P334:$XX334,3)+(QUARTILE($P334:$XX334,3)-QUARTILE($P334:$XX334,1))),
                     P334&lt;(QUARTILE($P334:$XX334,1)-(QUARTILE($P334:$XX334,3)-QUARTILE($P334:$XX334,1)))
                  ),
               "DESCARTADO",P334)
             )
  ),P334)</f>
        <v/>
      </c>
      <c r="Q336" s="109" t="str">
        <f t="shared" si="972"/>
        <v/>
      </c>
      <c r="R336" s="109" t="str">
        <f t="shared" si="972"/>
        <v/>
      </c>
      <c r="S336" s="109" t="str">
        <f t="shared" si="972"/>
        <v/>
      </c>
      <c r="T336" s="109" t="str">
        <f t="shared" si="972"/>
        <v/>
      </c>
      <c r="U336" s="109" t="str">
        <f t="shared" si="972"/>
        <v/>
      </c>
      <c r="V336" s="109" t="str">
        <f t="shared" si="972"/>
        <v/>
      </c>
      <c r="W336" s="109" t="str">
        <f t="shared" si="972"/>
        <v/>
      </c>
      <c r="X336" s="109" t="str">
        <f t="shared" si="972"/>
        <v/>
      </c>
      <c r="Y336" s="109" t="str">
        <f t="shared" si="972"/>
        <v/>
      </c>
      <c r="Z336" s="109" t="str">
        <f t="shared" si="972"/>
        <v/>
      </c>
      <c r="AA336" s="109" t="str">
        <f t="shared" si="972"/>
        <v/>
      </c>
      <c r="AB336" s="109" t="str">
        <f t="shared" si="972"/>
        <v/>
      </c>
      <c r="AC336" s="109" t="str">
        <f t="shared" si="972"/>
        <v/>
      </c>
      <c r="AD336" s="109" t="str">
        <f t="shared" si="972"/>
        <v/>
      </c>
      <c r="AE336" s="109" t="str">
        <f t="shared" si="972"/>
        <v/>
      </c>
      <c r="AF336" s="109" t="str">
        <f t="shared" si="972"/>
        <v/>
      </c>
      <c r="AG336" s="109" t="str">
        <f t="shared" si="972"/>
        <v/>
      </c>
      <c r="AH336" s="109" t="str">
        <f t="shared" si="972"/>
        <v/>
      </c>
      <c r="AI336" s="109" t="str">
        <f t="shared" si="972"/>
        <v/>
      </c>
    </row>
    <row r="337" spans="1:167" hidden="1" x14ac:dyDescent="0.25">
      <c r="B337" s="131" t="e">
        <f t="shared" ref="B337" si="973">B336</f>
        <v>#VALUE!</v>
      </c>
      <c r="C337" s="131" t="e">
        <f t="shared" ref="C337" si="974">C336</f>
        <v>#VALUE!</v>
      </c>
      <c r="D337" s="130">
        <f t="shared" si="842"/>
        <v>1</v>
      </c>
      <c r="E337" s="168"/>
      <c r="F337" s="96"/>
      <c r="G337" s="170"/>
      <c r="H337"/>
      <c r="I337"/>
      <c r="J337"/>
      <c r="K337" s="69"/>
      <c r="L337" s="29" t="s">
        <v>423</v>
      </c>
      <c r="M337" s="30" t="e">
        <f t="shared" ref="M337" si="975">AVERAGE($P336:$XX336)</f>
        <v>#DIV/0!</v>
      </c>
      <c r="N337" s="74"/>
      <c r="O337" s="27" t="str">
        <f t="shared" ref="O337" si="976">"1 POND"</f>
        <v>1 POND</v>
      </c>
      <c r="P337" s="110" t="str">
        <f>IF(IFERROR(VLOOKUP(P332,'Tabela de Apoio'!$D:$E,2,FALSE),1)=1,"",P338)</f>
        <v/>
      </c>
      <c r="Q337" s="110" t="str">
        <f>IF(IFERROR(VLOOKUP(Q332,'Tabela de Apoio'!$D:$E,2,FALSE),1)=1,"",Q338)</f>
        <v/>
      </c>
      <c r="R337" s="110" t="str">
        <f>IF(IFERROR(VLOOKUP(R332,'Tabela de Apoio'!$D:$E,2,FALSE),1)=1,"",R338)</f>
        <v/>
      </c>
      <c r="S337" s="110" t="str">
        <f>IF(IFERROR(VLOOKUP(S332,'Tabela de Apoio'!$D:$E,2,FALSE),1)=1,"",S338)</f>
        <v/>
      </c>
      <c r="T337" s="110" t="str">
        <f>IF(IFERROR(VLOOKUP(T332,'Tabela de Apoio'!$D:$E,2,FALSE),1)=1,"",T338)</f>
        <v/>
      </c>
      <c r="U337" s="110" t="str">
        <f>IF(IFERROR(VLOOKUP(U332,'Tabela de Apoio'!$D:$E,2,FALSE),1)=1,"",U338)</f>
        <v/>
      </c>
      <c r="V337" s="110" t="str">
        <f>IF(IFERROR(VLOOKUP(V332,'Tabela de Apoio'!$D:$E,2,FALSE),1)=1,"",V338)</f>
        <v/>
      </c>
      <c r="W337" s="110" t="str">
        <f>IF(IFERROR(VLOOKUP(W332,'Tabela de Apoio'!$D:$E,2,FALSE),1)=1,"",W338)</f>
        <v/>
      </c>
      <c r="X337" s="110" t="str">
        <f>IF(IFERROR(VLOOKUP(X332,'Tabela de Apoio'!$D:$E,2,FALSE),1)=1,"",X338)</f>
        <v/>
      </c>
      <c r="Y337" s="110" t="str">
        <f>IF(IFERROR(VLOOKUP(Y332,'Tabela de Apoio'!$D:$E,2,FALSE),1)=1,"",Y338)</f>
        <v/>
      </c>
      <c r="Z337" s="110" t="str">
        <f>IF(IFERROR(VLOOKUP(Z332,'Tabela de Apoio'!$D:$E,2,FALSE),1)=1,"",Z338)</f>
        <v/>
      </c>
      <c r="AA337" s="110" t="str">
        <f>IF(IFERROR(VLOOKUP(AA332,'Tabela de Apoio'!$D:$E,2,FALSE),1)=1,"",AA338)</f>
        <v/>
      </c>
      <c r="AB337" s="110" t="str">
        <f>IF(IFERROR(VLOOKUP(AB332,'Tabela de Apoio'!$D:$E,2,FALSE),1)=1,"",AB338)</f>
        <v/>
      </c>
      <c r="AC337" s="110" t="str">
        <f>IF(IFERROR(VLOOKUP(AC332,'Tabela de Apoio'!$D:$E,2,FALSE),1)=1,"",AC338)</f>
        <v/>
      </c>
      <c r="AD337" s="110" t="str">
        <f>IF(IFERROR(VLOOKUP(AD332,'Tabela de Apoio'!$D:$E,2,FALSE),1)=1,"",AD338)</f>
        <v/>
      </c>
      <c r="AE337" s="110" t="str">
        <f>IF(IFERROR(VLOOKUP(AE332,'Tabela de Apoio'!$D:$E,2,FALSE),1)=1,"",AE338)</f>
        <v/>
      </c>
      <c r="AF337" s="110" t="str">
        <f>IF(IFERROR(VLOOKUP(AF332,'Tabela de Apoio'!$D:$E,2,FALSE),1)=1,"",AF338)</f>
        <v/>
      </c>
      <c r="AG337" s="110" t="str">
        <f>IF(IFERROR(VLOOKUP(AG332,'Tabela de Apoio'!$D:$E,2,FALSE),1)=1,"",AG338)</f>
        <v/>
      </c>
      <c r="AH337" s="110" t="str">
        <f>IF(IFERROR(VLOOKUP(AH332,'Tabela de Apoio'!$D:$E,2,FALSE),1)=1,"",AH338)</f>
        <v/>
      </c>
      <c r="AI337" s="110" t="str">
        <f>IF(IFERROR(VLOOKUP(AI332,'Tabela de Apoio'!$D:$E,2,FALSE),1)=1,"",AI338)</f>
        <v/>
      </c>
    </row>
    <row r="338" spans="1:167" hidden="1" x14ac:dyDescent="0.25">
      <c r="B338" s="131" t="e">
        <f t="shared" si="841"/>
        <v>#VALUE!</v>
      </c>
      <c r="C338" s="131" t="e">
        <f t="shared" si="842"/>
        <v>#VALUE!</v>
      </c>
      <c r="D338" s="130">
        <f t="shared" si="842"/>
        <v>1</v>
      </c>
      <c r="E338" s="168"/>
      <c r="F338" s="96"/>
      <c r="G338" s="170"/>
      <c r="H338" s="137">
        <f t="shared" ref="H338" si="977">COUNT($P338:$XX338)</f>
        <v>0</v>
      </c>
      <c r="I338" s="135" t="e">
        <f t="shared" ref="I338" si="978">_xlfn.STDEV.P($P337:$XX338)/AVERAGE($P337:$XX338)</f>
        <v>#DIV/0!</v>
      </c>
      <c r="J338" s="7">
        <f t="shared" ref="J338" si="979">IF(AND(H338&gt;2,
OR(L330="MÉDIA SANEADA",L330="MEDIANA SANEADA",
AND(L330="PREÇO REFERÊNCIA",NOT(AND(P332="Orçamento",COUNTA(P330:XX330)=COUNTIF(P332:XX332,"Orçamento")))))),
ROW(),0)</f>
        <v>0</v>
      </c>
      <c r="K338" s="69"/>
      <c r="L338" s="29" t="s">
        <v>424</v>
      </c>
      <c r="M338" s="30" t="e">
        <f t="shared" ref="M338" si="980">MEDIAN($P336:$XX336)</f>
        <v>#NUM!</v>
      </c>
      <c r="N338" s="74"/>
      <c r="O338" s="27" t="str">
        <f t="shared" ref="O338" si="981">"1 RODADA"</f>
        <v>1 RODADA</v>
      </c>
      <c r="P338" s="110" t="str">
        <f t="shared" ref="P338:AI338" si="982">IF(P336="","",IF((_xlfn.STDEV.P($P335:$XX336)/AVERAGE($P335:$XX336))&lt;=25%,P336,IF(OR(P336&gt;(AVERAGE($P335:$XX336)+_xlfn.STDEV.P($P335:$XX336)),P336&lt;(AVERAGE($P335:$XX336)-_xlfn.STDEV.P($P335:$XX336))),"DESCARTADO",P336)))</f>
        <v/>
      </c>
      <c r="Q338" s="110" t="str">
        <f t="shared" si="982"/>
        <v/>
      </c>
      <c r="R338" s="110" t="str">
        <f t="shared" si="982"/>
        <v/>
      </c>
      <c r="S338" s="110" t="str">
        <f t="shared" si="982"/>
        <v/>
      </c>
      <c r="T338" s="110" t="str">
        <f t="shared" si="982"/>
        <v/>
      </c>
      <c r="U338" s="110" t="str">
        <f t="shared" si="982"/>
        <v/>
      </c>
      <c r="V338" s="110" t="str">
        <f t="shared" si="982"/>
        <v/>
      </c>
      <c r="W338" s="110" t="str">
        <f t="shared" si="982"/>
        <v/>
      </c>
      <c r="X338" s="110" t="str">
        <f t="shared" si="982"/>
        <v/>
      </c>
      <c r="Y338" s="110" t="str">
        <f t="shared" si="982"/>
        <v/>
      </c>
      <c r="Z338" s="110" t="str">
        <f t="shared" si="982"/>
        <v/>
      </c>
      <c r="AA338" s="110" t="str">
        <f t="shared" si="982"/>
        <v/>
      </c>
      <c r="AB338" s="110" t="str">
        <f t="shared" si="982"/>
        <v/>
      </c>
      <c r="AC338" s="110" t="str">
        <f t="shared" si="982"/>
        <v/>
      </c>
      <c r="AD338" s="110" t="str">
        <f t="shared" si="982"/>
        <v/>
      </c>
      <c r="AE338" s="110" t="str">
        <f t="shared" si="982"/>
        <v/>
      </c>
      <c r="AF338" s="110" t="str">
        <f t="shared" si="982"/>
        <v/>
      </c>
      <c r="AG338" s="110" t="str">
        <f t="shared" si="982"/>
        <v/>
      </c>
      <c r="AH338" s="110" t="str">
        <f t="shared" si="982"/>
        <v/>
      </c>
      <c r="AI338" s="110" t="str">
        <f t="shared" si="982"/>
        <v/>
      </c>
    </row>
    <row r="339" spans="1:167" hidden="1" x14ac:dyDescent="0.25">
      <c r="B339" s="131" t="e">
        <f t="shared" si="841"/>
        <v>#VALUE!</v>
      </c>
      <c r="C339" s="131" t="e">
        <f t="shared" si="842"/>
        <v>#VALUE!</v>
      </c>
      <c r="D339" s="130">
        <f t="shared" si="842"/>
        <v>1</v>
      </c>
      <c r="E339" s="168"/>
      <c r="F339" s="96"/>
      <c r="G339" s="170"/>
      <c r="H339"/>
      <c r="I339"/>
      <c r="J339"/>
      <c r="L339" s="29" t="s">
        <v>50</v>
      </c>
      <c r="M339" s="30" t="str">
        <f t="shared" ref="M339" si="983">IFERROR(
IF(AND(H338&gt;2,I338&lt;=25%),AVERAGE(P337:XX338),
IF(AND(H340&gt;2,I340&lt;=25%),AVERAGE(P339:XX340),
IF(AND(H342&gt;2,I342&lt;=25%),AVERAGE(P341:XX342),
IF(AND(H344&gt;2,I344&lt;=25%),AVERAGE(P343:XX344),
IF(AND(H346&gt;2,I346&lt;=25%),AVERAGE(P345:XX346),
IF(AND(H348&gt;2,I348&lt;=25%),AVERAGE(P347:XX348),
IF(I336&lt;=25%,AVERAGE(P335:XX336),""))))))),"")</f>
        <v/>
      </c>
      <c r="N339" s="74"/>
      <c r="O339" s="27" t="str">
        <f t="shared" ref="O339" si="984">"2 POND"</f>
        <v>2 POND</v>
      </c>
      <c r="P339" s="110" t="str">
        <f>IF(IFERROR(VLOOKUP(P332,'Tabela de Apoio'!$D:$E,2,FALSE),1)=1,"",P340)</f>
        <v/>
      </c>
      <c r="Q339" s="110" t="str">
        <f>IF(IFERROR(VLOOKUP(Q332,'Tabela de Apoio'!$D:$E,2,FALSE),1)=1,"",Q340)</f>
        <v/>
      </c>
      <c r="R339" s="110" t="str">
        <f>IF(IFERROR(VLOOKUP(R332,'Tabela de Apoio'!$D:$E,2,FALSE),1)=1,"",R340)</f>
        <v/>
      </c>
      <c r="S339" s="110" t="str">
        <f>IF(IFERROR(VLOOKUP(S332,'Tabela de Apoio'!$D:$E,2,FALSE),1)=1,"",S340)</f>
        <v/>
      </c>
      <c r="T339" s="110" t="str">
        <f>IF(IFERROR(VLOOKUP(T332,'Tabela de Apoio'!$D:$E,2,FALSE),1)=1,"",T340)</f>
        <v/>
      </c>
      <c r="U339" s="110" t="str">
        <f>IF(IFERROR(VLOOKUP(U332,'Tabela de Apoio'!$D:$E,2,FALSE),1)=1,"",U340)</f>
        <v/>
      </c>
      <c r="V339" s="110" t="str">
        <f>IF(IFERROR(VLOOKUP(V332,'Tabela de Apoio'!$D:$E,2,FALSE),1)=1,"",V340)</f>
        <v/>
      </c>
      <c r="W339" s="110" t="str">
        <f>IF(IFERROR(VLOOKUP(W332,'Tabela de Apoio'!$D:$E,2,FALSE),1)=1,"",W340)</f>
        <v/>
      </c>
      <c r="X339" s="110" t="str">
        <f>IF(IFERROR(VLOOKUP(X332,'Tabela de Apoio'!$D:$E,2,FALSE),1)=1,"",X340)</f>
        <v/>
      </c>
      <c r="Y339" s="110" t="str">
        <f>IF(IFERROR(VLOOKUP(Y332,'Tabela de Apoio'!$D:$E,2,FALSE),1)=1,"",Y340)</f>
        <v/>
      </c>
      <c r="Z339" s="110" t="str">
        <f>IF(IFERROR(VLOOKUP(Z332,'Tabela de Apoio'!$D:$E,2,FALSE),1)=1,"",Z340)</f>
        <v/>
      </c>
      <c r="AA339" s="110" t="str">
        <f>IF(IFERROR(VLOOKUP(AA332,'Tabela de Apoio'!$D:$E,2,FALSE),1)=1,"",AA340)</f>
        <v/>
      </c>
      <c r="AB339" s="110" t="str">
        <f>IF(IFERROR(VLOOKUP(AB332,'Tabela de Apoio'!$D:$E,2,FALSE),1)=1,"",AB340)</f>
        <v/>
      </c>
      <c r="AC339" s="110" t="str">
        <f>IF(IFERROR(VLOOKUP(AC332,'Tabela de Apoio'!$D:$E,2,FALSE),1)=1,"",AC340)</f>
        <v/>
      </c>
      <c r="AD339" s="110" t="str">
        <f>IF(IFERROR(VLOOKUP(AD332,'Tabela de Apoio'!$D:$E,2,FALSE),1)=1,"",AD340)</f>
        <v/>
      </c>
      <c r="AE339" s="110" t="str">
        <f>IF(IFERROR(VLOOKUP(AE332,'Tabela de Apoio'!$D:$E,2,FALSE),1)=1,"",AE340)</f>
        <v/>
      </c>
      <c r="AF339" s="110" t="str">
        <f>IF(IFERROR(VLOOKUP(AF332,'Tabela de Apoio'!$D:$E,2,FALSE),1)=1,"",AF340)</f>
        <v/>
      </c>
      <c r="AG339" s="110" t="str">
        <f>IF(IFERROR(VLOOKUP(AG332,'Tabela de Apoio'!$D:$E,2,FALSE),1)=1,"",AG340)</f>
        <v/>
      </c>
      <c r="AH339" s="110" t="str">
        <f>IF(IFERROR(VLOOKUP(AH332,'Tabela de Apoio'!$D:$E,2,FALSE),1)=1,"",AH340)</f>
        <v/>
      </c>
      <c r="AI339" s="110" t="str">
        <f>IF(IFERROR(VLOOKUP(AI332,'Tabela de Apoio'!$D:$E,2,FALSE),1)=1,"",AI340)</f>
        <v/>
      </c>
    </row>
    <row r="340" spans="1:167" hidden="1" x14ac:dyDescent="0.25">
      <c r="B340" s="131" t="e">
        <f t="shared" si="841"/>
        <v>#VALUE!</v>
      </c>
      <c r="C340" s="131" t="e">
        <f t="shared" si="842"/>
        <v>#VALUE!</v>
      </c>
      <c r="D340" s="130">
        <f t="shared" si="842"/>
        <v>1</v>
      </c>
      <c r="E340" s="168"/>
      <c r="F340" s="96"/>
      <c r="G340" s="170"/>
      <c r="H340" s="137">
        <f t="shared" ref="H340" si="985">COUNT($P340:$XX340)</f>
        <v>0</v>
      </c>
      <c r="I340" s="135" t="e">
        <f t="shared" ref="I340" si="986">_xlfn.STDEV.P($P339:$XX340)/AVERAGE($P339:$XX340)</f>
        <v>#DIV/0!</v>
      </c>
      <c r="J340" s="7">
        <f t="shared" ref="J340" si="987">IF(AND(H340&gt;2,
OR(L330="MÉDIA SANEADA",L330="MEDIANA SANEADA",
AND(L330="PREÇO REFERÊNCIA",NOT(AND(P332="Orçamento",COUNTA(P330:XX330)=COUNTIF(P332:XX332,"Orçamento")))))),
ROW(),0)</f>
        <v>0</v>
      </c>
      <c r="K340" s="69"/>
      <c r="L340" s="29" t="s">
        <v>425</v>
      </c>
      <c r="M340" s="30" t="e">
        <f t="shared" ref="M340" si="988" xml:space="preserve">
IF(H338&gt;2,MEDIAN(P337:XX338),
IF(H340&gt;2,MEDIAN(P339:XX340),
IF(H342&gt;2,MEDIAN(P341:XX342),
IF(H344&gt;2,MEDIAN(P343:XX344),
IF(H346&gt;2,MEDIAN(P345:XX346),
IF(H348&gt;2,MEDIAN(P347:XX348),
MEDIAN(P335:XX336)))))))</f>
        <v>#NUM!</v>
      </c>
      <c r="N340" s="74"/>
      <c r="O340" s="27" t="str">
        <f t="shared" ref="O340" si="989">"2 RODADA"</f>
        <v>2 RODADA</v>
      </c>
      <c r="P340" s="110" t="str">
        <f t="shared" ref="P340:AI340" si="990">IF(P338="","",IF((_xlfn.STDEV.P($P337:$XX338)/AVERAGE($P337:$XX338))&lt;=25%,P338,IF(OR(P338&gt;(AVERAGE($P337:$XX338)+_xlfn.STDEV.P($P337:$XX338)),P338&lt;(AVERAGE($P337:$XX338)-_xlfn.STDEV.P($P337:$XX338))),"DESCARTADO",P338)))</f>
        <v/>
      </c>
      <c r="Q340" s="110" t="str">
        <f t="shared" si="990"/>
        <v/>
      </c>
      <c r="R340" s="110" t="str">
        <f t="shared" si="990"/>
        <v/>
      </c>
      <c r="S340" s="110" t="str">
        <f t="shared" si="990"/>
        <v/>
      </c>
      <c r="T340" s="110" t="str">
        <f t="shared" si="990"/>
        <v/>
      </c>
      <c r="U340" s="110" t="str">
        <f t="shared" si="990"/>
        <v/>
      </c>
      <c r="V340" s="110" t="str">
        <f t="shared" si="990"/>
        <v/>
      </c>
      <c r="W340" s="110" t="str">
        <f t="shared" si="990"/>
        <v/>
      </c>
      <c r="X340" s="110" t="str">
        <f t="shared" si="990"/>
        <v/>
      </c>
      <c r="Y340" s="110" t="str">
        <f t="shared" si="990"/>
        <v/>
      </c>
      <c r="Z340" s="110" t="str">
        <f t="shared" si="990"/>
        <v/>
      </c>
      <c r="AA340" s="110" t="str">
        <f t="shared" si="990"/>
        <v/>
      </c>
      <c r="AB340" s="110" t="str">
        <f t="shared" si="990"/>
        <v/>
      </c>
      <c r="AC340" s="110" t="str">
        <f t="shared" si="990"/>
        <v/>
      </c>
      <c r="AD340" s="110" t="str">
        <f t="shared" si="990"/>
        <v/>
      </c>
      <c r="AE340" s="110" t="str">
        <f t="shared" si="990"/>
        <v/>
      </c>
      <c r="AF340" s="110" t="str">
        <f t="shared" si="990"/>
        <v/>
      </c>
      <c r="AG340" s="110" t="str">
        <f t="shared" si="990"/>
        <v/>
      </c>
      <c r="AH340" s="110" t="str">
        <f t="shared" si="990"/>
        <v/>
      </c>
      <c r="AI340" s="110" t="str">
        <f t="shared" si="990"/>
        <v/>
      </c>
    </row>
    <row r="341" spans="1:167" hidden="1" x14ac:dyDescent="0.25">
      <c r="B341" s="131" t="e">
        <f t="shared" si="841"/>
        <v>#VALUE!</v>
      </c>
      <c r="C341" s="131" t="e">
        <f t="shared" si="842"/>
        <v>#VALUE!</v>
      </c>
      <c r="D341" s="130">
        <f t="shared" si="842"/>
        <v>1</v>
      </c>
      <c r="E341" s="168"/>
      <c r="F341" s="96"/>
      <c r="G341" s="170"/>
      <c r="H341"/>
      <c r="I341"/>
      <c r="J341"/>
      <c r="K341" s="69"/>
      <c r="L341" s="29" t="s">
        <v>422</v>
      </c>
      <c r="M341" s="30" t="e">
        <f t="shared" ref="M341" si="991">HARMEAN($P335:$XX336)</f>
        <v>#N/A</v>
      </c>
      <c r="N341" s="74"/>
      <c r="O341" s="27" t="str">
        <f t="shared" ref="O341" si="992">"3 POND"</f>
        <v>3 POND</v>
      </c>
      <c r="P341" s="110" t="str">
        <f>IF(IFERROR(VLOOKUP(P332,'Tabela de Apoio'!$D:$E,2,FALSE),1)=1,"",P342)</f>
        <v/>
      </c>
      <c r="Q341" s="110" t="str">
        <f>IF(IFERROR(VLOOKUP(Q332,'Tabela de Apoio'!$D:$E,2,FALSE),1)=1,"",Q342)</f>
        <v/>
      </c>
      <c r="R341" s="110" t="str">
        <f>IF(IFERROR(VLOOKUP(R332,'Tabela de Apoio'!$D:$E,2,FALSE),1)=1,"",R342)</f>
        <v/>
      </c>
      <c r="S341" s="110" t="str">
        <f>IF(IFERROR(VLOOKUP(S332,'Tabela de Apoio'!$D:$E,2,FALSE),1)=1,"",S342)</f>
        <v/>
      </c>
      <c r="T341" s="110" t="str">
        <f>IF(IFERROR(VLOOKUP(T332,'Tabela de Apoio'!$D:$E,2,FALSE),1)=1,"",T342)</f>
        <v/>
      </c>
      <c r="U341" s="110" t="str">
        <f>IF(IFERROR(VLOOKUP(U332,'Tabela de Apoio'!$D:$E,2,FALSE),1)=1,"",U342)</f>
        <v/>
      </c>
      <c r="V341" s="110" t="str">
        <f>IF(IFERROR(VLOOKUP(V332,'Tabela de Apoio'!$D:$E,2,FALSE),1)=1,"",V342)</f>
        <v/>
      </c>
      <c r="W341" s="110" t="str">
        <f>IF(IFERROR(VLOOKUP(W332,'Tabela de Apoio'!$D:$E,2,FALSE),1)=1,"",W342)</f>
        <v/>
      </c>
      <c r="X341" s="110" t="str">
        <f>IF(IFERROR(VLOOKUP(X332,'Tabela de Apoio'!$D:$E,2,FALSE),1)=1,"",X342)</f>
        <v/>
      </c>
      <c r="Y341" s="110" t="str">
        <f>IF(IFERROR(VLOOKUP(Y332,'Tabela de Apoio'!$D:$E,2,FALSE),1)=1,"",Y342)</f>
        <v/>
      </c>
      <c r="Z341" s="110" t="str">
        <f>IF(IFERROR(VLOOKUP(Z332,'Tabela de Apoio'!$D:$E,2,FALSE),1)=1,"",Z342)</f>
        <v/>
      </c>
      <c r="AA341" s="110" t="str">
        <f>IF(IFERROR(VLOOKUP(AA332,'Tabela de Apoio'!$D:$E,2,FALSE),1)=1,"",AA342)</f>
        <v/>
      </c>
      <c r="AB341" s="110" t="str">
        <f>IF(IFERROR(VLOOKUP(AB332,'Tabela de Apoio'!$D:$E,2,FALSE),1)=1,"",AB342)</f>
        <v/>
      </c>
      <c r="AC341" s="110" t="str">
        <f>IF(IFERROR(VLOOKUP(AC332,'Tabela de Apoio'!$D:$E,2,FALSE),1)=1,"",AC342)</f>
        <v/>
      </c>
      <c r="AD341" s="110" t="str">
        <f>IF(IFERROR(VLOOKUP(AD332,'Tabela de Apoio'!$D:$E,2,FALSE),1)=1,"",AD342)</f>
        <v/>
      </c>
      <c r="AE341" s="110" t="str">
        <f>IF(IFERROR(VLOOKUP(AE332,'Tabela de Apoio'!$D:$E,2,FALSE),1)=1,"",AE342)</f>
        <v/>
      </c>
      <c r="AF341" s="110" t="str">
        <f>IF(IFERROR(VLOOKUP(AF332,'Tabela de Apoio'!$D:$E,2,FALSE),1)=1,"",AF342)</f>
        <v/>
      </c>
      <c r="AG341" s="110" t="str">
        <f>IF(IFERROR(VLOOKUP(AG332,'Tabela de Apoio'!$D:$E,2,FALSE),1)=1,"",AG342)</f>
        <v/>
      </c>
      <c r="AH341" s="110" t="str">
        <f>IF(IFERROR(VLOOKUP(AH332,'Tabela de Apoio'!$D:$E,2,FALSE),1)=1,"",AH342)</f>
        <v/>
      </c>
      <c r="AI341" s="110" t="str">
        <f>IF(IFERROR(VLOOKUP(AI332,'Tabela de Apoio'!$D:$E,2,FALSE),1)=1,"",AI342)</f>
        <v/>
      </c>
    </row>
    <row r="342" spans="1:167" hidden="1" x14ac:dyDescent="0.25">
      <c r="B342" s="131" t="e">
        <f t="shared" si="841"/>
        <v>#VALUE!</v>
      </c>
      <c r="C342" s="131" t="e">
        <f t="shared" si="842"/>
        <v>#VALUE!</v>
      </c>
      <c r="D342" s="130">
        <f t="shared" si="842"/>
        <v>1</v>
      </c>
      <c r="E342" s="168"/>
      <c r="F342" s="96"/>
      <c r="G342" s="170"/>
      <c r="H342" s="137">
        <f t="shared" ref="H342" si="993">COUNT($P342:$XX342)</f>
        <v>0</v>
      </c>
      <c r="I342" s="135" t="e">
        <f t="shared" ref="I342" si="994">_xlfn.STDEV.P($P341:$XX342)/AVERAGE($P341:$XX342)</f>
        <v>#DIV/0!</v>
      </c>
      <c r="J342" s="7">
        <f t="shared" ref="J342" si="995">IF(AND(H342&gt;2,
OR(L330="MÉDIA SANEADA",L330="MEDIANA SANEADA",
AND(L330="PREÇO REFERÊNCIA",NOT(AND(P332="Orçamento",COUNTA(P330:XX330)=COUNTIF(P332:XX332,"Orçamento")))))),
ROW(),0)</f>
        <v>0</v>
      </c>
      <c r="K342" s="69"/>
      <c r="L342" s="29" t="s">
        <v>53</v>
      </c>
      <c r="M342" s="30" t="str">
        <f t="shared" ref="M342" si="996">IFERROR(_xlfn.QUARTILE.EXC($P336:$XX336,1),"")</f>
        <v/>
      </c>
      <c r="N342" s="74"/>
      <c r="O342" s="27" t="str">
        <f t="shared" ref="O342" si="997">"3 RODADA"</f>
        <v>3 RODADA</v>
      </c>
      <c r="P342" s="110" t="str">
        <f t="shared" ref="P342:AI342" si="998">IF(P340="","",IF((_xlfn.STDEV.P($P339:$XX340)/AVERAGE($P339:$XX340))&lt;=25%,P340,IF(OR(P340&gt;(AVERAGE($P339:$XX340)+_xlfn.STDEV.P($P339:$XX340)),P340&lt;(AVERAGE($P339:$XX340)-_xlfn.STDEV.P($P339:$XX340))),"DESCARTADO",P340)))</f>
        <v/>
      </c>
      <c r="Q342" s="110" t="str">
        <f t="shared" si="998"/>
        <v/>
      </c>
      <c r="R342" s="110" t="str">
        <f t="shared" si="998"/>
        <v/>
      </c>
      <c r="S342" s="110" t="str">
        <f t="shared" si="998"/>
        <v/>
      </c>
      <c r="T342" s="110" t="str">
        <f t="shared" si="998"/>
        <v/>
      </c>
      <c r="U342" s="110" t="str">
        <f t="shared" si="998"/>
        <v/>
      </c>
      <c r="V342" s="110" t="str">
        <f t="shared" si="998"/>
        <v/>
      </c>
      <c r="W342" s="110" t="str">
        <f t="shared" si="998"/>
        <v/>
      </c>
      <c r="X342" s="110" t="str">
        <f t="shared" si="998"/>
        <v/>
      </c>
      <c r="Y342" s="110" t="str">
        <f t="shared" si="998"/>
        <v/>
      </c>
      <c r="Z342" s="110" t="str">
        <f t="shared" si="998"/>
        <v/>
      </c>
      <c r="AA342" s="110" t="str">
        <f t="shared" si="998"/>
        <v/>
      </c>
      <c r="AB342" s="110" t="str">
        <f t="shared" si="998"/>
        <v/>
      </c>
      <c r="AC342" s="110" t="str">
        <f t="shared" si="998"/>
        <v/>
      </c>
      <c r="AD342" s="110" t="str">
        <f t="shared" si="998"/>
        <v/>
      </c>
      <c r="AE342" s="110" t="str">
        <f t="shared" si="998"/>
        <v/>
      </c>
      <c r="AF342" s="110" t="str">
        <f t="shared" si="998"/>
        <v/>
      </c>
      <c r="AG342" s="110" t="str">
        <f t="shared" si="998"/>
        <v/>
      </c>
      <c r="AH342" s="110" t="str">
        <f t="shared" si="998"/>
        <v/>
      </c>
      <c r="AI342" s="110" t="str">
        <f t="shared" si="998"/>
        <v/>
      </c>
    </row>
    <row r="343" spans="1:167" hidden="1" x14ac:dyDescent="0.25">
      <c r="B343" s="131" t="e">
        <f t="shared" si="841"/>
        <v>#VALUE!</v>
      </c>
      <c r="C343" s="131" t="e">
        <f t="shared" si="842"/>
        <v>#VALUE!</v>
      </c>
      <c r="D343" s="130">
        <f t="shared" si="842"/>
        <v>1</v>
      </c>
      <c r="E343" s="168"/>
      <c r="F343" s="96"/>
      <c r="G343" s="170"/>
      <c r="H343"/>
      <c r="I343"/>
      <c r="J343"/>
      <c r="K343" s="69"/>
      <c r="L343" s="29" t="s">
        <v>51</v>
      </c>
      <c r="M343" s="30" t="str">
        <f t="shared" ref="M343" si="999">IFERROR(_xlfn.QUARTILE.EXC($P336:$XX336,3),"")</f>
        <v/>
      </c>
      <c r="N343" s="74"/>
      <c r="O343" s="27" t="str">
        <f t="shared" ref="O343" si="1000">"4 POND"</f>
        <v>4 POND</v>
      </c>
      <c r="P343" s="110" t="str">
        <f>IF(IFERROR(VLOOKUP(P332,'Tabela de Apoio'!$D:$E,2,FALSE),1)=1,"",P344)</f>
        <v/>
      </c>
      <c r="Q343" s="110" t="str">
        <f>IF(IFERROR(VLOOKUP(Q332,'Tabela de Apoio'!$D:$E,2,FALSE),1)=1,"",Q344)</f>
        <v/>
      </c>
      <c r="R343" s="110" t="str">
        <f>IF(IFERROR(VLOOKUP(R332,'Tabela de Apoio'!$D:$E,2,FALSE),1)=1,"",R344)</f>
        <v/>
      </c>
      <c r="S343" s="110" t="str">
        <f>IF(IFERROR(VLOOKUP(S332,'Tabela de Apoio'!$D:$E,2,FALSE),1)=1,"",S344)</f>
        <v/>
      </c>
      <c r="T343" s="110" t="str">
        <f>IF(IFERROR(VLOOKUP(T332,'Tabela de Apoio'!$D:$E,2,FALSE),1)=1,"",T344)</f>
        <v/>
      </c>
      <c r="U343" s="110" t="str">
        <f>IF(IFERROR(VLOOKUP(U332,'Tabela de Apoio'!$D:$E,2,FALSE),1)=1,"",U344)</f>
        <v/>
      </c>
      <c r="V343" s="110" t="str">
        <f>IF(IFERROR(VLOOKUP(V332,'Tabela de Apoio'!$D:$E,2,FALSE),1)=1,"",V344)</f>
        <v/>
      </c>
      <c r="W343" s="110" t="str">
        <f>IF(IFERROR(VLOOKUP(W332,'Tabela de Apoio'!$D:$E,2,FALSE),1)=1,"",W344)</f>
        <v/>
      </c>
      <c r="X343" s="110" t="str">
        <f>IF(IFERROR(VLOOKUP(X332,'Tabela de Apoio'!$D:$E,2,FALSE),1)=1,"",X344)</f>
        <v/>
      </c>
      <c r="Y343" s="110" t="str">
        <f>IF(IFERROR(VLOOKUP(Y332,'Tabela de Apoio'!$D:$E,2,FALSE),1)=1,"",Y344)</f>
        <v/>
      </c>
      <c r="Z343" s="110" t="str">
        <f>IF(IFERROR(VLOOKUP(Z332,'Tabela de Apoio'!$D:$E,2,FALSE),1)=1,"",Z344)</f>
        <v/>
      </c>
      <c r="AA343" s="110" t="str">
        <f>IF(IFERROR(VLOOKUP(AA332,'Tabela de Apoio'!$D:$E,2,FALSE),1)=1,"",AA344)</f>
        <v/>
      </c>
      <c r="AB343" s="110" t="str">
        <f>IF(IFERROR(VLOOKUP(AB332,'Tabela de Apoio'!$D:$E,2,FALSE),1)=1,"",AB344)</f>
        <v/>
      </c>
      <c r="AC343" s="110" t="str">
        <f>IF(IFERROR(VLOOKUP(AC332,'Tabela de Apoio'!$D:$E,2,FALSE),1)=1,"",AC344)</f>
        <v/>
      </c>
      <c r="AD343" s="110" t="str">
        <f>IF(IFERROR(VLOOKUP(AD332,'Tabela de Apoio'!$D:$E,2,FALSE),1)=1,"",AD344)</f>
        <v/>
      </c>
      <c r="AE343" s="110" t="str">
        <f>IF(IFERROR(VLOOKUP(AE332,'Tabela de Apoio'!$D:$E,2,FALSE),1)=1,"",AE344)</f>
        <v/>
      </c>
      <c r="AF343" s="110" t="str">
        <f>IF(IFERROR(VLOOKUP(AF332,'Tabela de Apoio'!$D:$E,2,FALSE),1)=1,"",AF344)</f>
        <v/>
      </c>
      <c r="AG343" s="110" t="str">
        <f>IF(IFERROR(VLOOKUP(AG332,'Tabela de Apoio'!$D:$E,2,FALSE),1)=1,"",AG344)</f>
        <v/>
      </c>
      <c r="AH343" s="110" t="str">
        <f>IF(IFERROR(VLOOKUP(AH332,'Tabela de Apoio'!$D:$E,2,FALSE),1)=1,"",AH344)</f>
        <v/>
      </c>
      <c r="AI343" s="110" t="str">
        <f>IF(IFERROR(VLOOKUP(AI332,'Tabela de Apoio'!$D:$E,2,FALSE),1)=1,"",AI344)</f>
        <v/>
      </c>
    </row>
    <row r="344" spans="1:167" hidden="1" x14ac:dyDescent="0.25">
      <c r="B344" s="131" t="e">
        <f t="shared" si="841"/>
        <v>#VALUE!</v>
      </c>
      <c r="C344" s="131" t="e">
        <f t="shared" si="842"/>
        <v>#VALUE!</v>
      </c>
      <c r="D344" s="130">
        <f t="shared" si="842"/>
        <v>1</v>
      </c>
      <c r="E344" s="168"/>
      <c r="F344" s="96"/>
      <c r="G344" s="170"/>
      <c r="H344" s="137">
        <f t="shared" ref="H344" si="1001">COUNT($P344:$XX344)</f>
        <v>0</v>
      </c>
      <c r="I344" s="135" t="e">
        <f t="shared" ref="I344" si="1002">_xlfn.STDEV.P($P343:$XX344)/AVERAGE($P343:$XX344)</f>
        <v>#DIV/0!</v>
      </c>
      <c r="J344" s="7">
        <f t="shared" ref="J344" si="1003">IF(AND(H344&gt;2,
OR(L330="MÉDIA SANEADA",L330="MEDIANA SANEADA",
AND(L330="PREÇO REFERÊNCIA",NOT(AND(P332="Orçamento",COUNTA(P330:XX330)=COUNTIF(P332:XX332,"Orçamento")))))),
ROW(),0)</f>
        <v>0</v>
      </c>
      <c r="K344" s="69"/>
      <c r="L344" s="29" t="s">
        <v>55</v>
      </c>
      <c r="M344" s="30">
        <f t="shared" ref="M344" si="1004">MIN($P336:$XX336)</f>
        <v>0</v>
      </c>
      <c r="N344" s="74"/>
      <c r="O344" s="27" t="str">
        <f t="shared" ref="O344" si="1005">"4 RODADA"</f>
        <v>4 RODADA</v>
      </c>
      <c r="P344" s="110" t="str">
        <f t="shared" ref="P344:AI344" si="1006">IF(P342="","",IF((_xlfn.STDEV.P($P341:$XX342)/AVERAGE($P341:$XX342))&lt;=25%,P342,IF(OR(P342&gt;(AVERAGE($P341:$XX342)+_xlfn.STDEV.P($P341:$XX342)),P342&lt;(AVERAGE($P341:$XX342)-_xlfn.STDEV.P($P341:$XX342))),"DESCARTADO",P342)))</f>
        <v/>
      </c>
      <c r="Q344" s="110" t="str">
        <f t="shared" si="1006"/>
        <v/>
      </c>
      <c r="R344" s="110" t="str">
        <f t="shared" si="1006"/>
        <v/>
      </c>
      <c r="S344" s="110" t="str">
        <f t="shared" si="1006"/>
        <v/>
      </c>
      <c r="T344" s="110" t="str">
        <f t="shared" si="1006"/>
        <v/>
      </c>
      <c r="U344" s="110" t="str">
        <f t="shared" si="1006"/>
        <v/>
      </c>
      <c r="V344" s="110" t="str">
        <f t="shared" si="1006"/>
        <v/>
      </c>
      <c r="W344" s="110" t="str">
        <f t="shared" si="1006"/>
        <v/>
      </c>
      <c r="X344" s="110" t="str">
        <f t="shared" si="1006"/>
        <v/>
      </c>
      <c r="Y344" s="110" t="str">
        <f t="shared" si="1006"/>
        <v/>
      </c>
      <c r="Z344" s="110" t="str">
        <f t="shared" si="1006"/>
        <v/>
      </c>
      <c r="AA344" s="110" t="str">
        <f t="shared" si="1006"/>
        <v/>
      </c>
      <c r="AB344" s="110" t="str">
        <f t="shared" si="1006"/>
        <v/>
      </c>
      <c r="AC344" s="110" t="str">
        <f t="shared" si="1006"/>
        <v/>
      </c>
      <c r="AD344" s="110" t="str">
        <f t="shared" si="1006"/>
        <v/>
      </c>
      <c r="AE344" s="110" t="str">
        <f t="shared" si="1006"/>
        <v/>
      </c>
      <c r="AF344" s="110" t="str">
        <f t="shared" si="1006"/>
        <v/>
      </c>
      <c r="AG344" s="110" t="str">
        <f t="shared" si="1006"/>
        <v/>
      </c>
      <c r="AH344" s="110" t="str">
        <f t="shared" si="1006"/>
        <v/>
      </c>
      <c r="AI344" s="110" t="str">
        <f t="shared" si="1006"/>
        <v/>
      </c>
    </row>
    <row r="345" spans="1:167" hidden="1" x14ac:dyDescent="0.25">
      <c r="B345" s="131" t="e">
        <f t="shared" si="841"/>
        <v>#VALUE!</v>
      </c>
      <c r="C345" s="131" t="e">
        <f t="shared" si="842"/>
        <v>#VALUE!</v>
      </c>
      <c r="D345" s="130">
        <f t="shared" si="842"/>
        <v>1</v>
      </c>
      <c r="E345" s="168"/>
      <c r="F345" s="96"/>
      <c r="G345" s="170"/>
      <c r="H345"/>
      <c r="I345"/>
      <c r="J345"/>
      <c r="K345" s="69"/>
      <c r="L345" s="29" t="s">
        <v>52</v>
      </c>
      <c r="M345" s="30">
        <f t="shared" ref="M345" si="1007">MAX($P336:$XX336)</f>
        <v>0</v>
      </c>
      <c r="N345" s="74"/>
      <c r="O345" s="27" t="str">
        <f t="shared" ref="O345" si="1008">"5 POND"</f>
        <v>5 POND</v>
      </c>
      <c r="P345" s="110" t="str">
        <f>IF(IFERROR(VLOOKUP(P332,'Tabela de Apoio'!$D:$E,2,FALSE),1)=1,"",P346)</f>
        <v/>
      </c>
      <c r="Q345" s="110" t="str">
        <f>IF(IFERROR(VLOOKUP(Q332,'Tabela de Apoio'!$D:$E,2,FALSE),1)=1,"",Q346)</f>
        <v/>
      </c>
      <c r="R345" s="110" t="str">
        <f>IF(IFERROR(VLOOKUP(R332,'Tabela de Apoio'!$D:$E,2,FALSE),1)=1,"",R346)</f>
        <v/>
      </c>
      <c r="S345" s="110" t="str">
        <f>IF(IFERROR(VLOOKUP(S332,'Tabela de Apoio'!$D:$E,2,FALSE),1)=1,"",S346)</f>
        <v/>
      </c>
      <c r="T345" s="110" t="str">
        <f>IF(IFERROR(VLOOKUP(T332,'Tabela de Apoio'!$D:$E,2,FALSE),1)=1,"",T346)</f>
        <v/>
      </c>
      <c r="U345" s="110" t="str">
        <f>IF(IFERROR(VLOOKUP(U332,'Tabela de Apoio'!$D:$E,2,FALSE),1)=1,"",U346)</f>
        <v/>
      </c>
      <c r="V345" s="110" t="str">
        <f>IF(IFERROR(VLOOKUP(V332,'Tabela de Apoio'!$D:$E,2,FALSE),1)=1,"",V346)</f>
        <v/>
      </c>
      <c r="W345" s="110" t="str">
        <f>IF(IFERROR(VLOOKUP(W332,'Tabela de Apoio'!$D:$E,2,FALSE),1)=1,"",W346)</f>
        <v/>
      </c>
      <c r="X345" s="110" t="str">
        <f>IF(IFERROR(VLOOKUP(X332,'Tabela de Apoio'!$D:$E,2,FALSE),1)=1,"",X346)</f>
        <v/>
      </c>
      <c r="Y345" s="110" t="str">
        <f>IF(IFERROR(VLOOKUP(Y332,'Tabela de Apoio'!$D:$E,2,FALSE),1)=1,"",Y346)</f>
        <v/>
      </c>
      <c r="Z345" s="110" t="str">
        <f>IF(IFERROR(VLOOKUP(Z332,'Tabela de Apoio'!$D:$E,2,FALSE),1)=1,"",Z346)</f>
        <v/>
      </c>
      <c r="AA345" s="110" t="str">
        <f>IF(IFERROR(VLOOKUP(AA332,'Tabela de Apoio'!$D:$E,2,FALSE),1)=1,"",AA346)</f>
        <v/>
      </c>
      <c r="AB345" s="110" t="str">
        <f>IF(IFERROR(VLOOKUP(AB332,'Tabela de Apoio'!$D:$E,2,FALSE),1)=1,"",AB346)</f>
        <v/>
      </c>
      <c r="AC345" s="110" t="str">
        <f>IF(IFERROR(VLOOKUP(AC332,'Tabela de Apoio'!$D:$E,2,FALSE),1)=1,"",AC346)</f>
        <v/>
      </c>
      <c r="AD345" s="110" t="str">
        <f>IF(IFERROR(VLOOKUP(AD332,'Tabela de Apoio'!$D:$E,2,FALSE),1)=1,"",AD346)</f>
        <v/>
      </c>
      <c r="AE345" s="110" t="str">
        <f>IF(IFERROR(VLOOKUP(AE332,'Tabela de Apoio'!$D:$E,2,FALSE),1)=1,"",AE346)</f>
        <v/>
      </c>
      <c r="AF345" s="110" t="str">
        <f>IF(IFERROR(VLOOKUP(AF332,'Tabela de Apoio'!$D:$E,2,FALSE),1)=1,"",AF346)</f>
        <v/>
      </c>
      <c r="AG345" s="110" t="str">
        <f>IF(IFERROR(VLOOKUP(AG332,'Tabela de Apoio'!$D:$E,2,FALSE),1)=1,"",AG346)</f>
        <v/>
      </c>
      <c r="AH345" s="110" t="str">
        <f>IF(IFERROR(VLOOKUP(AH332,'Tabela de Apoio'!$D:$E,2,FALSE),1)=1,"",AH346)</f>
        <v/>
      </c>
      <c r="AI345" s="110" t="str">
        <f>IF(IFERROR(VLOOKUP(AI332,'Tabela de Apoio'!$D:$E,2,FALSE),1)=1,"",AI346)</f>
        <v/>
      </c>
    </row>
    <row r="346" spans="1:167" hidden="1" x14ac:dyDescent="0.25">
      <c r="B346" s="131" t="e">
        <f t="shared" si="841"/>
        <v>#VALUE!</v>
      </c>
      <c r="C346" s="131" t="e">
        <f t="shared" si="842"/>
        <v>#VALUE!</v>
      </c>
      <c r="D346" s="130">
        <f t="shared" si="842"/>
        <v>1</v>
      </c>
      <c r="E346" s="168"/>
      <c r="F346" s="96"/>
      <c r="G346" s="170"/>
      <c r="H346" s="137">
        <f t="shared" ref="H346" si="1009">COUNT($P346:$XX346)</f>
        <v>0</v>
      </c>
      <c r="I346" s="135" t="e">
        <f t="shared" ref="I346" si="1010">_xlfn.STDEV.P($P345:$XX346)/AVERAGE($P345:$XX346)</f>
        <v>#DIV/0!</v>
      </c>
      <c r="J346" s="7">
        <f t="shared" ref="J346" si="1011">IF(AND(H346&gt;2,
OR(L330="MÉDIA SANEADA",L330="MEDIANA SANEADA",
AND(L330="PREÇO REFERÊNCIA",NOT(AND(P332="Orçamento",COUNTA(P330:XX330)=COUNTIF(P332:XX332,"Orçamento")))))),
ROW(),0)</f>
        <v>0</v>
      </c>
      <c r="K346" s="69"/>
      <c r="N346" s="74"/>
      <c r="O346" s="27" t="str">
        <f t="shared" ref="O346" si="1012">"5 RODADA"</f>
        <v>5 RODADA</v>
      </c>
      <c r="P346" s="110" t="str">
        <f t="shared" ref="P346:AI346" si="1013">IF(P344="","",IF((_xlfn.STDEV.P($P343:$XX344)/AVERAGE($P343:$XX344))&lt;=25%,P344,IF(OR(P344&gt;(AVERAGE($P343:$XX344)+_xlfn.STDEV.P($P343:$XX344)),P344&lt;(AVERAGE($P343:$XX344)-_xlfn.STDEV.P($P343:$XX344))),"DESCARTADO",P344)))</f>
        <v/>
      </c>
      <c r="Q346" s="110" t="str">
        <f t="shared" si="1013"/>
        <v/>
      </c>
      <c r="R346" s="110" t="str">
        <f t="shared" si="1013"/>
        <v/>
      </c>
      <c r="S346" s="110" t="str">
        <f t="shared" si="1013"/>
        <v/>
      </c>
      <c r="T346" s="110" t="str">
        <f t="shared" si="1013"/>
        <v/>
      </c>
      <c r="U346" s="110" t="str">
        <f t="shared" si="1013"/>
        <v/>
      </c>
      <c r="V346" s="110" t="str">
        <f t="shared" si="1013"/>
        <v/>
      </c>
      <c r="W346" s="110" t="str">
        <f t="shared" si="1013"/>
        <v/>
      </c>
      <c r="X346" s="110" t="str">
        <f t="shared" si="1013"/>
        <v/>
      </c>
      <c r="Y346" s="110" t="str">
        <f t="shared" si="1013"/>
        <v/>
      </c>
      <c r="Z346" s="110" t="str">
        <f t="shared" si="1013"/>
        <v/>
      </c>
      <c r="AA346" s="110" t="str">
        <f t="shared" si="1013"/>
        <v/>
      </c>
      <c r="AB346" s="110" t="str">
        <f t="shared" si="1013"/>
        <v/>
      </c>
      <c r="AC346" s="110" t="str">
        <f t="shared" si="1013"/>
        <v/>
      </c>
      <c r="AD346" s="110" t="str">
        <f t="shared" si="1013"/>
        <v/>
      </c>
      <c r="AE346" s="110" t="str">
        <f t="shared" si="1013"/>
        <v/>
      </c>
      <c r="AF346" s="110" t="str">
        <f t="shared" si="1013"/>
        <v/>
      </c>
      <c r="AG346" s="110" t="str">
        <f t="shared" si="1013"/>
        <v/>
      </c>
      <c r="AH346" s="110" t="str">
        <f t="shared" si="1013"/>
        <v/>
      </c>
      <c r="AI346" s="110" t="str">
        <f t="shared" si="1013"/>
        <v/>
      </c>
    </row>
    <row r="347" spans="1:167" hidden="1" x14ac:dyDescent="0.25">
      <c r="B347" s="131" t="e">
        <f t="shared" si="841"/>
        <v>#VALUE!</v>
      </c>
      <c r="C347" s="131" t="e">
        <f t="shared" si="842"/>
        <v>#VALUE!</v>
      </c>
      <c r="D347" s="130">
        <f t="shared" si="842"/>
        <v>1</v>
      </c>
      <c r="E347" s="168"/>
      <c r="F347" s="96"/>
      <c r="G347" s="170"/>
      <c r="H347"/>
      <c r="I347"/>
      <c r="J347"/>
      <c r="K347" s="69"/>
      <c r="L347" s="22"/>
      <c r="M347" s="22"/>
      <c r="N347" s="74"/>
      <c r="O347" s="27" t="str">
        <f t="shared" ref="O347" si="1014">"6 POND"</f>
        <v>6 POND</v>
      </c>
      <c r="P347" s="110" t="str">
        <f>IF(IFERROR(VLOOKUP(P332,'Tabela de Apoio'!$D:$E,2,FALSE),1)=1,"",P348)</f>
        <v/>
      </c>
      <c r="Q347" s="110" t="str">
        <f>IF(IFERROR(VLOOKUP(Q332,'Tabela de Apoio'!$D:$E,2,FALSE),1)=1,"",Q348)</f>
        <v/>
      </c>
      <c r="R347" s="110" t="str">
        <f>IF(IFERROR(VLOOKUP(R332,'Tabela de Apoio'!$D:$E,2,FALSE),1)=1,"",R348)</f>
        <v/>
      </c>
      <c r="S347" s="110" t="str">
        <f>IF(IFERROR(VLOOKUP(S332,'Tabela de Apoio'!$D:$E,2,FALSE),1)=1,"",S348)</f>
        <v/>
      </c>
      <c r="T347" s="110" t="str">
        <f>IF(IFERROR(VLOOKUP(T332,'Tabela de Apoio'!$D:$E,2,FALSE),1)=1,"",T348)</f>
        <v/>
      </c>
      <c r="U347" s="110" t="str">
        <f>IF(IFERROR(VLOOKUP(U332,'Tabela de Apoio'!$D:$E,2,FALSE),1)=1,"",U348)</f>
        <v/>
      </c>
      <c r="V347" s="110" t="str">
        <f>IF(IFERROR(VLOOKUP(V332,'Tabela de Apoio'!$D:$E,2,FALSE),1)=1,"",V348)</f>
        <v/>
      </c>
      <c r="W347" s="110" t="str">
        <f>IF(IFERROR(VLOOKUP(W332,'Tabela de Apoio'!$D:$E,2,FALSE),1)=1,"",W348)</f>
        <v/>
      </c>
      <c r="X347" s="110" t="str">
        <f>IF(IFERROR(VLOOKUP(X332,'Tabela de Apoio'!$D:$E,2,FALSE),1)=1,"",X348)</f>
        <v/>
      </c>
      <c r="Y347" s="110" t="str">
        <f>IF(IFERROR(VLOOKUP(Y332,'Tabela de Apoio'!$D:$E,2,FALSE),1)=1,"",Y348)</f>
        <v/>
      </c>
      <c r="Z347" s="110" t="str">
        <f>IF(IFERROR(VLOOKUP(Z332,'Tabela de Apoio'!$D:$E,2,FALSE),1)=1,"",Z348)</f>
        <v/>
      </c>
      <c r="AA347" s="110" t="str">
        <f>IF(IFERROR(VLOOKUP(AA332,'Tabela de Apoio'!$D:$E,2,FALSE),1)=1,"",AA348)</f>
        <v/>
      </c>
      <c r="AB347" s="110" t="str">
        <f>IF(IFERROR(VLOOKUP(AB332,'Tabela de Apoio'!$D:$E,2,FALSE),1)=1,"",AB348)</f>
        <v/>
      </c>
      <c r="AC347" s="110" t="str">
        <f>IF(IFERROR(VLOOKUP(AC332,'Tabela de Apoio'!$D:$E,2,FALSE),1)=1,"",AC348)</f>
        <v/>
      </c>
      <c r="AD347" s="110" t="str">
        <f>IF(IFERROR(VLOOKUP(AD332,'Tabela de Apoio'!$D:$E,2,FALSE),1)=1,"",AD348)</f>
        <v/>
      </c>
      <c r="AE347" s="110" t="str">
        <f>IF(IFERROR(VLOOKUP(AE332,'Tabela de Apoio'!$D:$E,2,FALSE),1)=1,"",AE348)</f>
        <v/>
      </c>
      <c r="AF347" s="110" t="str">
        <f>IF(IFERROR(VLOOKUP(AF332,'Tabela de Apoio'!$D:$E,2,FALSE),1)=1,"",AF348)</f>
        <v/>
      </c>
      <c r="AG347" s="110" t="str">
        <f>IF(IFERROR(VLOOKUP(AG332,'Tabela de Apoio'!$D:$E,2,FALSE),1)=1,"",AG348)</f>
        <v/>
      </c>
      <c r="AH347" s="110" t="str">
        <f>IF(IFERROR(VLOOKUP(AH332,'Tabela de Apoio'!$D:$E,2,FALSE),1)=1,"",AH348)</f>
        <v/>
      </c>
      <c r="AI347" s="110" t="str">
        <f>IF(IFERROR(VLOOKUP(AI332,'Tabela de Apoio'!$D:$E,2,FALSE),1)=1,"",AI348)</f>
        <v/>
      </c>
    </row>
    <row r="348" spans="1:167" hidden="1" x14ac:dyDescent="0.25">
      <c r="B348" s="131" t="e">
        <f t="shared" si="841"/>
        <v>#VALUE!</v>
      </c>
      <c r="C348" s="131" t="e">
        <f t="shared" si="842"/>
        <v>#VALUE!</v>
      </c>
      <c r="D348" s="130">
        <f t="shared" si="842"/>
        <v>1</v>
      </c>
      <c r="E348" s="168"/>
      <c r="F348" s="96"/>
      <c r="G348" s="170"/>
      <c r="H348" s="137">
        <f t="shared" ref="H348" si="1015">COUNT($P348:$XX348)</f>
        <v>0</v>
      </c>
      <c r="I348" s="135" t="e">
        <f t="shared" ref="I348" si="1016">_xlfn.STDEV.P($P347:$XX348)/AVERAGE($P347:$XX348)</f>
        <v>#DIV/0!</v>
      </c>
      <c r="J348" s="7">
        <f t="shared" ref="J348" si="1017">IF(AND(H348&gt;2,
OR(L330="MÉDIA SANEADA",L330="MEDIANA SANEADA",
AND(L330="PREÇO REFERÊNCIA",NOT(AND(P332="Orçamento",COUNTA(P330:XX330)=COUNTIF(P332:XX332,"Orçamento")))))),
ROW(),0)</f>
        <v>0</v>
      </c>
      <c r="N348" s="74"/>
      <c r="O348" s="27" t="str">
        <f t="shared" ref="O348" si="1018">"6 RODADA"</f>
        <v>6 RODADA</v>
      </c>
      <c r="P348" s="110" t="str">
        <f t="shared" ref="P348:AI348" si="1019">IFERROR(IF(P346="","",IF((_xlfn.STDEV.P($P345:$XX346)/AVERAGE($P345:$XX346))&lt;=25%,P346,IF(OR(P346&gt;(AVERAGE($P345:$XX346)+_xlfn.STDEV.P($P345:$XX346)),P346&lt;(AVERAGE($P345:$XX346)-_xlfn.STDEV.P($P345:$XX346))),"DESCARTADO",P346))),)</f>
        <v/>
      </c>
      <c r="Q348" s="110" t="str">
        <f t="shared" si="1019"/>
        <v/>
      </c>
      <c r="R348" s="110" t="str">
        <f t="shared" si="1019"/>
        <v/>
      </c>
      <c r="S348" s="110" t="str">
        <f t="shared" si="1019"/>
        <v/>
      </c>
      <c r="T348" s="110" t="str">
        <f t="shared" si="1019"/>
        <v/>
      </c>
      <c r="U348" s="110" t="str">
        <f t="shared" si="1019"/>
        <v/>
      </c>
      <c r="V348" s="110" t="str">
        <f t="shared" si="1019"/>
        <v/>
      </c>
      <c r="W348" s="110" t="str">
        <f t="shared" si="1019"/>
        <v/>
      </c>
      <c r="X348" s="110" t="str">
        <f t="shared" si="1019"/>
        <v/>
      </c>
      <c r="Y348" s="110" t="str">
        <f t="shared" si="1019"/>
        <v/>
      </c>
      <c r="Z348" s="110" t="str">
        <f t="shared" si="1019"/>
        <v/>
      </c>
      <c r="AA348" s="110" t="str">
        <f t="shared" si="1019"/>
        <v/>
      </c>
      <c r="AB348" s="110" t="str">
        <f t="shared" si="1019"/>
        <v/>
      </c>
      <c r="AC348" s="110" t="str">
        <f t="shared" si="1019"/>
        <v/>
      </c>
      <c r="AD348" s="110" t="str">
        <f t="shared" si="1019"/>
        <v/>
      </c>
      <c r="AE348" s="110" t="str">
        <f t="shared" si="1019"/>
        <v/>
      </c>
      <c r="AF348" s="110" t="str">
        <f t="shared" si="1019"/>
        <v/>
      </c>
      <c r="AG348" s="110" t="str">
        <f t="shared" si="1019"/>
        <v/>
      </c>
      <c r="AH348" s="110" t="str">
        <f t="shared" si="1019"/>
        <v/>
      </c>
      <c r="AI348" s="110" t="str">
        <f t="shared" si="1019"/>
        <v/>
      </c>
    </row>
    <row r="349" spans="1:167" x14ac:dyDescent="0.25">
      <c r="B349" s="131" t="e">
        <f t="shared" si="841"/>
        <v>#VALUE!</v>
      </c>
      <c r="C349" s="131" t="e">
        <f t="shared" si="842"/>
        <v>#VALUE!</v>
      </c>
      <c r="D349" s="130">
        <f t="shared" si="842"/>
        <v>1</v>
      </c>
      <c r="E349" s="168"/>
      <c r="F349" s="139"/>
      <c r="G349" s="170"/>
      <c r="H349" s="173"/>
      <c r="I349" s="173"/>
      <c r="J349" s="174"/>
      <c r="K349" s="70"/>
      <c r="L349" s="1" t="s">
        <v>56</v>
      </c>
      <c r="M349" s="147" t="str">
        <f t="shared" ref="M349" si="1020">IFERROR(ROUND(M330*M332,2),"")</f>
        <v/>
      </c>
      <c r="O349" s="27" t="s">
        <v>426</v>
      </c>
      <c r="P349" s="110" t="str">
        <f t="shared" ref="P349:AI370" si="1021">INDEX(P336:P348,MATCH(MAX($J336:$J348),$J336:$J348,0))</f>
        <v/>
      </c>
      <c r="Q349" s="110" t="str">
        <f t="shared" si="1021"/>
        <v/>
      </c>
      <c r="R349" s="110" t="str">
        <f t="shared" si="1021"/>
        <v/>
      </c>
      <c r="S349" s="110" t="str">
        <f t="shared" si="1021"/>
        <v/>
      </c>
      <c r="T349" s="110" t="str">
        <f t="shared" si="1021"/>
        <v/>
      </c>
      <c r="U349" s="110" t="str">
        <f t="shared" si="1021"/>
        <v/>
      </c>
      <c r="V349" s="110" t="str">
        <f t="shared" si="1021"/>
        <v/>
      </c>
      <c r="W349" s="110" t="str">
        <f t="shared" si="1021"/>
        <v/>
      </c>
      <c r="X349" s="110" t="str">
        <f t="shared" si="1021"/>
        <v/>
      </c>
      <c r="Y349" s="110" t="str">
        <f t="shared" si="1021"/>
        <v/>
      </c>
      <c r="Z349" s="110" t="str">
        <f t="shared" si="1021"/>
        <v/>
      </c>
      <c r="AA349" s="110" t="str">
        <f t="shared" si="1021"/>
        <v/>
      </c>
      <c r="AB349" s="110" t="str">
        <f t="shared" si="1021"/>
        <v/>
      </c>
      <c r="AC349" s="110" t="str">
        <f t="shared" si="1021"/>
        <v/>
      </c>
      <c r="AD349" s="110" t="str">
        <f t="shared" si="1021"/>
        <v/>
      </c>
      <c r="AE349" s="110" t="str">
        <f t="shared" si="1021"/>
        <v/>
      </c>
      <c r="AF349" s="110" t="str">
        <f t="shared" si="1021"/>
        <v/>
      </c>
      <c r="AG349" s="110" t="str">
        <f t="shared" si="1021"/>
        <v/>
      </c>
      <c r="AH349" s="110" t="str">
        <f t="shared" si="1021"/>
        <v/>
      </c>
      <c r="AI349" s="110" t="str">
        <f t="shared" si="1021"/>
        <v/>
      </c>
    </row>
    <row r="351" spans="1:167" s="120" customFormat="1" ht="15" customHeight="1" x14ac:dyDescent="0.25">
      <c r="A351" s="123"/>
      <c r="B351" s="130" t="e">
        <f t="shared" ref="B351" si="1022">LARGE(IFERROR(IF(B349+1&gt;$H$8,"",B349+1),""),1)</f>
        <v>#VALUE!</v>
      </c>
      <c r="C351" s="130" t="e">
        <f>IF(_xlfn.ISFORMULA(E355),MAX(INDEX('BASE FORMAÇÃO'!A:A,B351+1),1),E355)</f>
        <v>#VALUE!</v>
      </c>
      <c r="D351" s="130">
        <f t="shared" ref="D351" si="1023">IFERROR(IF(C351=C341,D341+1,1),1)</f>
        <v>1</v>
      </c>
      <c r="E351" s="41" t="s">
        <v>9</v>
      </c>
      <c r="F351" s="76"/>
      <c r="G351" s="41" t="s">
        <v>15</v>
      </c>
      <c r="H351" s="138" t="e">
        <f>INDEX('BASE FORMAÇÃO'!B:B,B351+1)</f>
        <v>#VALUE!</v>
      </c>
      <c r="I351" s="146" t="s">
        <v>16</v>
      </c>
      <c r="J351" s="6" t="e">
        <f>INDEX('BASE FORMAÇÃO'!K:K,B351+1)</f>
        <v>#VALUE!</v>
      </c>
      <c r="K351" s="68"/>
      <c r="L351" s="175" t="s">
        <v>54</v>
      </c>
      <c r="M351" s="177" t="str">
        <f t="shared" ref="M351" si="1024">IF(OR(ISBLANK($O$8),ISBLANK($O$7),ISBLANK($H$8),ISBLANK($O$6),ISBLANK($O$5),ISBLANK($H$5)),"",IFERROR(IF(VLOOKUP(L351,L357:M366,2,FALSE)&lt;1,ROUND(VLOOKUP(L351,L357:M366,2,FALSE),4),ROUND(VLOOKUP(L351,L357:M366,2,FALSE),2)),""))</f>
        <v/>
      </c>
      <c r="N351" s="72"/>
      <c r="O351" s="27" t="s">
        <v>17</v>
      </c>
      <c r="P351" s="116"/>
      <c r="Q351" s="116"/>
      <c r="R351" s="116"/>
      <c r="S351" s="116"/>
      <c r="T351" s="116"/>
      <c r="U351" s="108"/>
      <c r="V351" s="108"/>
      <c r="W351" s="108"/>
      <c r="X351" s="108"/>
      <c r="Y351" s="108"/>
      <c r="Z351" s="108"/>
      <c r="AA351" s="108"/>
      <c r="AB351" s="108"/>
      <c r="AC351" s="108"/>
      <c r="AD351" s="108"/>
      <c r="AE351" s="108"/>
      <c r="AF351" s="108"/>
      <c r="AG351" s="108"/>
      <c r="AH351" s="108"/>
      <c r="AI351" s="108"/>
      <c r="AJ351" s="119"/>
      <c r="AK351" s="119"/>
      <c r="AL351" s="119"/>
      <c r="AM351" s="119"/>
      <c r="AN351" s="119"/>
      <c r="AO351" s="119"/>
      <c r="AP351" s="119"/>
      <c r="AQ351" s="119"/>
      <c r="AR351" s="119"/>
      <c r="AS351" s="119"/>
      <c r="AT351" s="119"/>
      <c r="AU351" s="119"/>
      <c r="AV351" s="119"/>
      <c r="AW351" s="119"/>
      <c r="AX351" s="119"/>
      <c r="AY351" s="119"/>
      <c r="AZ351" s="119"/>
      <c r="BA351" s="119"/>
      <c r="BB351" s="119"/>
      <c r="BC351" s="119"/>
      <c r="BD351" s="119"/>
      <c r="BE351" s="119"/>
      <c r="BF351" s="119"/>
      <c r="BG351" s="119"/>
      <c r="BH351" s="119"/>
      <c r="BI351" s="119"/>
      <c r="BJ351" s="119"/>
      <c r="BK351" s="119"/>
      <c r="BL351" s="119"/>
      <c r="BM351" s="119"/>
      <c r="BN351" s="119"/>
      <c r="BO351" s="119"/>
      <c r="BP351" s="119"/>
      <c r="BQ351" s="119"/>
      <c r="BR351" s="119"/>
      <c r="BS351" s="119"/>
      <c r="BT351" s="119"/>
      <c r="BU351" s="119"/>
      <c r="BV351" s="119"/>
      <c r="BW351" s="119"/>
      <c r="BX351" s="119"/>
      <c r="BY351" s="119"/>
      <c r="BZ351" s="119"/>
      <c r="CA351" s="119"/>
      <c r="CB351" s="119"/>
      <c r="CC351" s="119"/>
      <c r="CD351" s="119"/>
      <c r="CE351" s="119"/>
      <c r="CF351" s="119"/>
      <c r="CG351" s="119"/>
      <c r="CH351" s="119"/>
      <c r="CI351" s="119"/>
      <c r="CJ351" s="119"/>
      <c r="CK351" s="119"/>
      <c r="CL351" s="119"/>
      <c r="CM351" s="119"/>
      <c r="CN351" s="119"/>
      <c r="CO351" s="119"/>
      <c r="CP351" s="119"/>
      <c r="CQ351" s="119"/>
      <c r="CR351" s="119"/>
      <c r="CS351" s="119"/>
      <c r="CT351" s="119"/>
      <c r="CU351" s="119"/>
      <c r="CV351" s="119"/>
      <c r="CW351" s="119"/>
      <c r="CX351" s="119"/>
      <c r="CY351" s="119"/>
      <c r="CZ351" s="119"/>
      <c r="DA351" s="119"/>
      <c r="DB351" s="119"/>
      <c r="DC351" s="119"/>
      <c r="DD351" s="119"/>
      <c r="DE351" s="119"/>
      <c r="DF351" s="119"/>
      <c r="DG351" s="119"/>
      <c r="DH351" s="119"/>
      <c r="DI351" s="119"/>
      <c r="DJ351" s="119"/>
      <c r="DK351" s="119"/>
      <c r="DL351" s="119"/>
      <c r="DM351" s="119"/>
      <c r="DN351" s="119"/>
      <c r="DO351" s="119"/>
      <c r="DP351" s="119"/>
      <c r="DQ351" s="119"/>
      <c r="DR351" s="119"/>
      <c r="DS351" s="119"/>
      <c r="DT351" s="119"/>
      <c r="DU351" s="119"/>
      <c r="DV351" s="119"/>
      <c r="DW351" s="119"/>
      <c r="DX351" s="119"/>
      <c r="DY351" s="119"/>
      <c r="DZ351" s="119"/>
      <c r="EA351" s="119"/>
      <c r="EB351" s="119"/>
      <c r="EC351" s="119"/>
      <c r="ED351" s="119"/>
      <c r="EE351" s="119"/>
      <c r="EF351" s="119"/>
      <c r="EG351" s="119"/>
      <c r="EH351" s="119"/>
      <c r="EI351" s="119"/>
      <c r="EJ351" s="119"/>
      <c r="EK351" s="119"/>
      <c r="EL351" s="119"/>
      <c r="EM351" s="119"/>
      <c r="EN351" s="119"/>
      <c r="EO351" s="119"/>
      <c r="EP351" s="119"/>
      <c r="EQ351" s="119"/>
      <c r="ER351" s="119"/>
      <c r="ES351" s="119"/>
      <c r="ET351" s="119"/>
      <c r="EU351" s="119"/>
      <c r="EV351" s="119"/>
      <c r="EW351" s="119"/>
      <c r="EX351" s="119"/>
      <c r="EY351" s="119"/>
      <c r="EZ351" s="119"/>
      <c r="FA351" s="119"/>
      <c r="FB351" s="119"/>
      <c r="FC351" s="119"/>
      <c r="FD351" s="119"/>
      <c r="FE351" s="119"/>
      <c r="FF351" s="119"/>
      <c r="FG351" s="119"/>
      <c r="FH351" s="119"/>
      <c r="FI351" s="119"/>
      <c r="FJ351" s="119"/>
      <c r="FK351" s="119"/>
    </row>
    <row r="352" spans="1:167" s="120" customFormat="1" ht="15" customHeight="1" x14ac:dyDescent="0.25">
      <c r="A352" s="69"/>
      <c r="B352" s="131" t="e">
        <f t="shared" ref="B352:D352" si="1025">B351</f>
        <v>#VALUE!</v>
      </c>
      <c r="C352" s="131" t="e">
        <f t="shared" si="1025"/>
        <v>#VALUE!</v>
      </c>
      <c r="D352" s="130">
        <f t="shared" si="1025"/>
        <v>1</v>
      </c>
      <c r="E352" s="179">
        <f t="shared" ref="E352" si="1026">D351</f>
        <v>1</v>
      </c>
      <c r="F352" s="95"/>
      <c r="G352" s="181" t="s">
        <v>1</v>
      </c>
      <c r="H352" s="184" t="e">
        <f>INDEX('BASE FORMAÇÃO'!C:C,B351+1)</f>
        <v>#VALUE!</v>
      </c>
      <c r="I352" s="184"/>
      <c r="J352" s="185"/>
      <c r="K352" s="69"/>
      <c r="L352" s="176"/>
      <c r="M352" s="178"/>
      <c r="N352" s="73"/>
      <c r="O352" s="27" t="s">
        <v>13</v>
      </c>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6"/>
      <c r="AK352" s="126"/>
      <c r="AL352" s="126"/>
      <c r="AM352" s="126"/>
      <c r="AN352" s="126"/>
      <c r="AO352" s="126"/>
      <c r="AP352" s="126"/>
      <c r="AQ352" s="126"/>
      <c r="AR352" s="126"/>
      <c r="AS352" s="126"/>
      <c r="AT352" s="126"/>
      <c r="AU352" s="126"/>
      <c r="AV352" s="126"/>
      <c r="AW352" s="126"/>
      <c r="AX352" s="126"/>
      <c r="AY352" s="126"/>
      <c r="AZ352" s="126"/>
      <c r="BA352" s="126"/>
      <c r="BB352" s="119"/>
      <c r="BC352" s="119"/>
      <c r="BD352" s="119"/>
      <c r="BE352" s="119"/>
      <c r="BF352" s="119"/>
      <c r="BG352" s="119"/>
      <c r="BH352" s="119"/>
      <c r="BI352" s="119"/>
      <c r="BJ352" s="119"/>
      <c r="BK352" s="119"/>
      <c r="BL352" s="119"/>
      <c r="BM352" s="119"/>
      <c r="BN352" s="119"/>
      <c r="BO352" s="119"/>
      <c r="BP352" s="119"/>
      <c r="BQ352" s="119"/>
      <c r="BR352" s="119"/>
      <c r="BS352" s="119"/>
      <c r="BT352" s="119"/>
      <c r="BU352" s="119"/>
      <c r="BV352" s="119"/>
      <c r="BW352" s="119"/>
      <c r="BX352" s="119"/>
      <c r="BY352" s="119"/>
      <c r="BZ352" s="119"/>
      <c r="CA352" s="119"/>
      <c r="CB352" s="119"/>
      <c r="CC352" s="119"/>
      <c r="CD352" s="119"/>
      <c r="CE352" s="119"/>
      <c r="CF352" s="119"/>
      <c r="CG352" s="119"/>
      <c r="CH352" s="119"/>
      <c r="CI352" s="119"/>
      <c r="CJ352" s="119"/>
      <c r="CK352" s="119"/>
      <c r="CL352" s="119"/>
      <c r="CM352" s="119"/>
      <c r="CN352" s="119"/>
      <c r="CO352" s="119"/>
      <c r="CP352" s="119"/>
      <c r="CQ352" s="119"/>
      <c r="CR352" s="119"/>
      <c r="CS352" s="119"/>
      <c r="CT352" s="119"/>
      <c r="CU352" s="119"/>
      <c r="CV352" s="119"/>
      <c r="CW352" s="119"/>
      <c r="CX352" s="119"/>
      <c r="CY352" s="119"/>
      <c r="CZ352" s="119"/>
      <c r="DA352" s="119"/>
      <c r="DB352" s="119"/>
      <c r="DC352" s="119"/>
      <c r="DD352" s="119"/>
      <c r="DE352" s="119"/>
      <c r="DF352" s="119"/>
      <c r="DG352" s="119"/>
      <c r="DH352" s="119"/>
      <c r="DI352" s="119"/>
      <c r="DJ352" s="119"/>
      <c r="DK352" s="119"/>
      <c r="DL352" s="119"/>
      <c r="DM352" s="119"/>
      <c r="DN352" s="119"/>
      <c r="DO352" s="119"/>
      <c r="DP352" s="119"/>
      <c r="DQ352" s="119"/>
      <c r="DR352" s="119"/>
      <c r="DS352" s="119"/>
      <c r="DT352" s="119"/>
      <c r="DU352" s="119"/>
      <c r="DV352" s="119"/>
      <c r="DW352" s="119"/>
      <c r="DX352" s="119"/>
      <c r="DY352" s="119"/>
      <c r="DZ352" s="119"/>
      <c r="EA352" s="119"/>
      <c r="EB352" s="119"/>
      <c r="EC352" s="119"/>
      <c r="ED352" s="119"/>
      <c r="EE352" s="119"/>
      <c r="EF352" s="119"/>
      <c r="EG352" s="119"/>
      <c r="EH352" s="119"/>
      <c r="EI352" s="119"/>
      <c r="EJ352" s="119"/>
      <c r="EK352" s="119"/>
      <c r="EL352" s="119"/>
      <c r="EM352" s="119"/>
      <c r="EN352" s="119"/>
      <c r="EO352" s="119"/>
      <c r="EP352" s="119"/>
      <c r="EQ352" s="119"/>
      <c r="ER352" s="119"/>
      <c r="ES352" s="119"/>
      <c r="ET352" s="119"/>
      <c r="EU352" s="119"/>
      <c r="EV352" s="119"/>
      <c r="EW352" s="119"/>
      <c r="EX352" s="119"/>
      <c r="EY352" s="119"/>
      <c r="EZ352" s="119"/>
      <c r="FA352" s="119"/>
      <c r="FB352" s="119"/>
      <c r="FC352" s="119"/>
      <c r="FD352" s="119"/>
      <c r="FE352" s="119"/>
      <c r="FF352" s="119"/>
      <c r="FG352" s="119"/>
      <c r="FH352" s="119"/>
      <c r="FI352" s="119"/>
      <c r="FJ352" s="119"/>
      <c r="FK352" s="119"/>
    </row>
    <row r="353" spans="1:35" s="119" customFormat="1" x14ac:dyDescent="0.25">
      <c r="A353" s="77"/>
      <c r="B353" s="131" t="e">
        <f t="shared" ref="B353:D353" si="1027">B352</f>
        <v>#VALUE!</v>
      </c>
      <c r="C353" s="131" t="e">
        <f t="shared" si="1027"/>
        <v>#VALUE!</v>
      </c>
      <c r="D353" s="130">
        <f t="shared" si="1027"/>
        <v>1</v>
      </c>
      <c r="E353" s="180"/>
      <c r="F353" s="96"/>
      <c r="G353" s="182"/>
      <c r="H353" s="186"/>
      <c r="I353" s="186"/>
      <c r="J353" s="187"/>
      <c r="K353" s="67"/>
      <c r="L353" s="133" t="s">
        <v>57</v>
      </c>
      <c r="M353" s="134" t="e">
        <f>INDEX('BASE FORMAÇÃO'!H:H,B355+1)</f>
        <v>#VALUE!</v>
      </c>
      <c r="N353" s="74"/>
      <c r="O353" s="27" t="s">
        <v>445</v>
      </c>
      <c r="P353" s="117"/>
      <c r="Q353" s="117"/>
      <c r="R353" s="117"/>
      <c r="S353" s="117"/>
      <c r="T353" s="117"/>
      <c r="U353" s="117"/>
      <c r="V353" s="117"/>
      <c r="W353" s="117"/>
      <c r="X353" s="117"/>
      <c r="Y353" s="117"/>
      <c r="Z353" s="117"/>
      <c r="AA353" s="121"/>
      <c r="AB353" s="121"/>
      <c r="AC353" s="121"/>
      <c r="AD353" s="121"/>
      <c r="AE353" s="121"/>
      <c r="AF353" s="121"/>
      <c r="AG353" s="121"/>
      <c r="AH353" s="121"/>
      <c r="AI353" s="121"/>
    </row>
    <row r="354" spans="1:35" s="119" customFormat="1" x14ac:dyDescent="0.25">
      <c r="A354" s="77"/>
      <c r="B354" s="131" t="e">
        <f t="shared" ref="B354:C354" si="1028">B353</f>
        <v>#VALUE!</v>
      </c>
      <c r="C354" s="131" t="e">
        <f t="shared" si="1028"/>
        <v>#VALUE!</v>
      </c>
      <c r="D354" s="130">
        <f t="shared" si="842"/>
        <v>1</v>
      </c>
      <c r="E354" s="41" t="s">
        <v>344</v>
      </c>
      <c r="F354" s="96"/>
      <c r="G354" s="183"/>
      <c r="H354" s="188"/>
      <c r="I354" s="188"/>
      <c r="J354" s="189"/>
      <c r="K354" s="67"/>
      <c r="L354" s="1" t="s">
        <v>2</v>
      </c>
      <c r="M354" s="6" t="e">
        <f>INDEX('BASE FORMAÇÃO'!D:D,B355+1)</f>
        <v>#VALUE!</v>
      </c>
      <c r="N354" s="74"/>
      <c r="O354" s="27" t="s">
        <v>446</v>
      </c>
      <c r="P354" s="118"/>
      <c r="Q354" s="118"/>
      <c r="R354" s="118"/>
      <c r="S354" s="118"/>
      <c r="T354" s="118"/>
      <c r="U354" s="121"/>
      <c r="V354" s="121"/>
      <c r="W354" s="121"/>
      <c r="X354" s="121"/>
      <c r="Y354" s="121"/>
      <c r="Z354" s="121"/>
      <c r="AA354" s="121"/>
      <c r="AB354" s="121"/>
      <c r="AC354" s="121"/>
      <c r="AD354" s="121"/>
      <c r="AE354" s="121"/>
      <c r="AF354" s="121"/>
      <c r="AG354" s="121"/>
      <c r="AH354" s="121"/>
      <c r="AI354" s="121"/>
    </row>
    <row r="355" spans="1:35" x14ac:dyDescent="0.25">
      <c r="B355" s="131" t="e">
        <f t="shared" ref="B355:C355" si="1029">B353</f>
        <v>#VALUE!</v>
      </c>
      <c r="C355" s="131" t="e">
        <f t="shared" si="1029"/>
        <v>#VALUE!</v>
      </c>
      <c r="D355" s="130">
        <f t="shared" si="842"/>
        <v>1</v>
      </c>
      <c r="E355" s="167" t="e">
        <f t="shared" ref="E355" si="1030">C351</f>
        <v>#VALUE!</v>
      </c>
      <c r="F355" s="96"/>
      <c r="G355" s="169" t="s">
        <v>334</v>
      </c>
      <c r="H355" s="171"/>
      <c r="I355" s="172"/>
      <c r="J355" s="172"/>
      <c r="K355" s="70"/>
      <c r="L355" s="28" t="s">
        <v>333</v>
      </c>
      <c r="M355" s="136" t="str">
        <f t="shared" ref="M355" si="1031">IFERROR(INDEX(I357:I369,MATCH(MAX(J357:J369),J357:J369,0)),"")</f>
        <v/>
      </c>
      <c r="N355" s="74"/>
      <c r="O355" s="27" t="s">
        <v>18</v>
      </c>
      <c r="P355" s="109" t="str">
        <f>IF(P351="","",
IF(OR(P353="Orçamento",P352="",MAX('Tabela de Apoio'!$A:$A)&lt;=P352),
P351,
(INDEX('Tabela de Apoio'!$B:$B,MATCH('MAPA DE PREÇOS'!$O$8,'Tabela de Apoio'!$A:$A,1))/INDEX('Tabela de Apoio'!$B:$B,MATCH('MAPA DE PREÇOS'!P352,'Tabela de Apoio'!$A:$A,1)-1))*P351))</f>
        <v/>
      </c>
      <c r="Q355" s="109" t="str">
        <f>IF(Q351="","",
IF(OR(Q353="Orçamento",Q352="",MAX('Tabela de Apoio'!$A:$A)&lt;=Q352),
Q351,
(INDEX('Tabela de Apoio'!$B:$B,MATCH('MAPA DE PREÇOS'!$O$8,'Tabela de Apoio'!$A:$A,1))/INDEX('Tabela de Apoio'!$B:$B,MATCH('MAPA DE PREÇOS'!Q352,'Tabela de Apoio'!$A:$A,1)-1))*Q351))</f>
        <v/>
      </c>
      <c r="R355" s="109" t="str">
        <f>IF(R351="","",
IF(OR(R353="Orçamento",R352="",MAX('Tabela de Apoio'!$A:$A)&lt;=R352),
R351,
(INDEX('Tabela de Apoio'!$B:$B,MATCH('MAPA DE PREÇOS'!$O$8,'Tabela de Apoio'!$A:$A,1))/INDEX('Tabela de Apoio'!$B:$B,MATCH('MAPA DE PREÇOS'!R352,'Tabela de Apoio'!$A:$A,1)-1))*R351))</f>
        <v/>
      </c>
      <c r="S355" s="109" t="str">
        <f>IF(S351="","",
IF(OR(S353="Orçamento",S352="",MAX('Tabela de Apoio'!$A:$A)&lt;=S352),
S351,
(INDEX('Tabela de Apoio'!$B:$B,MATCH('MAPA DE PREÇOS'!$O$8,'Tabela de Apoio'!$A:$A,1))/INDEX('Tabela de Apoio'!$B:$B,MATCH('MAPA DE PREÇOS'!S352,'Tabela de Apoio'!$A:$A,1)-1))*S351))</f>
        <v/>
      </c>
      <c r="T355" s="109" t="str">
        <f>IF(T351="","",
IF(OR(T353="Orçamento",T352="",MAX('Tabela de Apoio'!$A:$A)&lt;=T352),
T351,
(INDEX('Tabela de Apoio'!$B:$B,MATCH('MAPA DE PREÇOS'!$O$8,'Tabela de Apoio'!$A:$A,1))/INDEX('Tabela de Apoio'!$B:$B,MATCH('MAPA DE PREÇOS'!T352,'Tabela de Apoio'!$A:$A,1)-1))*T351))</f>
        <v/>
      </c>
      <c r="U355" s="109" t="str">
        <f>IF(U351="","",
IF(OR(U353="Orçamento",U352="",MAX('Tabela de Apoio'!$A:$A)&lt;=U352),
U351,
(INDEX('Tabela de Apoio'!$B:$B,MATCH('MAPA DE PREÇOS'!$O$8,'Tabela de Apoio'!$A:$A,1))/INDEX('Tabela de Apoio'!$B:$B,MATCH('MAPA DE PREÇOS'!U352,'Tabela de Apoio'!$A:$A,1)-1))*U351))</f>
        <v/>
      </c>
      <c r="V355" s="109" t="str">
        <f>IF(V351="","",
IF(OR(V353="Orçamento",V352="",MAX('Tabela de Apoio'!$A:$A)&lt;=V352),
V351,
(INDEX('Tabela de Apoio'!$B:$B,MATCH('MAPA DE PREÇOS'!$O$8,'Tabela de Apoio'!$A:$A,1))/INDEX('Tabela de Apoio'!$B:$B,MATCH('MAPA DE PREÇOS'!V352,'Tabela de Apoio'!$A:$A,1)-1))*V351))</f>
        <v/>
      </c>
      <c r="W355" s="109" t="str">
        <f>IF(W351="","",
IF(OR(W353="Orçamento",W352="",MAX('Tabela de Apoio'!$A:$A)&lt;=W352),
W351,
(INDEX('Tabela de Apoio'!$B:$B,MATCH('MAPA DE PREÇOS'!$O$8,'Tabela de Apoio'!$A:$A,1))/INDEX('Tabela de Apoio'!$B:$B,MATCH('MAPA DE PREÇOS'!W352,'Tabela de Apoio'!$A:$A,1)-1))*W351))</f>
        <v/>
      </c>
      <c r="X355" s="109" t="str">
        <f>IF(X351="","",
IF(OR(X353="Orçamento",X352="",MAX('Tabela de Apoio'!$A:$A)&lt;=X352),
X351,
(INDEX('Tabela de Apoio'!$B:$B,MATCH('MAPA DE PREÇOS'!$O$8,'Tabela de Apoio'!$A:$A,1))/INDEX('Tabela de Apoio'!$B:$B,MATCH('MAPA DE PREÇOS'!X352,'Tabela de Apoio'!$A:$A,1)-1))*X351))</f>
        <v/>
      </c>
      <c r="Y355" s="109" t="str">
        <f>IF(Y351="","",
IF(OR(Y353="Orçamento",Y352="",MAX('Tabela de Apoio'!$A:$A)&lt;=Y352),
Y351,
(INDEX('Tabela de Apoio'!$B:$B,MATCH('MAPA DE PREÇOS'!$O$8,'Tabela de Apoio'!$A:$A,1))/INDEX('Tabela de Apoio'!$B:$B,MATCH('MAPA DE PREÇOS'!Y352,'Tabela de Apoio'!$A:$A,1)-1))*Y351))</f>
        <v/>
      </c>
      <c r="Z355" s="109" t="str">
        <f>IF(Z351="","",
IF(OR(Z353="Orçamento",Z352="",MAX('Tabela de Apoio'!$A:$A)&lt;=Z352),
Z351,
(INDEX('Tabela de Apoio'!$B:$B,MATCH('MAPA DE PREÇOS'!$O$8,'Tabela de Apoio'!$A:$A,1))/INDEX('Tabela de Apoio'!$B:$B,MATCH('MAPA DE PREÇOS'!Z352,'Tabela de Apoio'!$A:$A,1)-1))*Z351))</f>
        <v/>
      </c>
      <c r="AA355" s="109" t="str">
        <f>IF(AA351="","",
IF(OR(AA353="Orçamento",AA352="",MAX('Tabela de Apoio'!$A:$A)&lt;=AA352),
AA351,
(INDEX('Tabela de Apoio'!$B:$B,MATCH('MAPA DE PREÇOS'!$O$8,'Tabela de Apoio'!$A:$A,1))/INDEX('Tabela de Apoio'!$B:$B,MATCH('MAPA DE PREÇOS'!AA352,'Tabela de Apoio'!$A:$A,1)-1))*AA351))</f>
        <v/>
      </c>
      <c r="AB355" s="109" t="str">
        <f>IF(AB351="","",
IF(OR(AB353="Orçamento",AB352="",MAX('Tabela de Apoio'!$A:$A)&lt;=AB352),
AB351,
(INDEX('Tabela de Apoio'!$B:$B,MATCH('MAPA DE PREÇOS'!$O$8,'Tabela de Apoio'!$A:$A,1))/INDEX('Tabela de Apoio'!$B:$B,MATCH('MAPA DE PREÇOS'!AB352,'Tabela de Apoio'!$A:$A,1)-1))*AB351))</f>
        <v/>
      </c>
      <c r="AC355" s="109" t="str">
        <f>IF(AC351="","",
IF(OR(AC353="Orçamento",AC352="",MAX('Tabela de Apoio'!$A:$A)&lt;=AC352),
AC351,
(INDEX('Tabela de Apoio'!$B:$B,MATCH('MAPA DE PREÇOS'!$O$8,'Tabela de Apoio'!$A:$A,1))/INDEX('Tabela de Apoio'!$B:$B,MATCH('MAPA DE PREÇOS'!AC352,'Tabela de Apoio'!$A:$A,1)-1))*AC351))</f>
        <v/>
      </c>
      <c r="AD355" s="109" t="str">
        <f>IF(AD351="","",
IF(OR(AD353="Orçamento",AD352="",MAX('Tabela de Apoio'!$A:$A)&lt;=AD352),
AD351,
(INDEX('Tabela de Apoio'!$B:$B,MATCH('MAPA DE PREÇOS'!$O$8,'Tabela de Apoio'!$A:$A,1))/INDEX('Tabela de Apoio'!$B:$B,MATCH('MAPA DE PREÇOS'!AD352,'Tabela de Apoio'!$A:$A,1)-1))*AD351))</f>
        <v/>
      </c>
      <c r="AE355" s="109" t="str">
        <f>IF(AE351="","",
IF(OR(AE353="Orçamento",AE352="",MAX('Tabela de Apoio'!$A:$A)&lt;=AE352),
AE351,
(INDEX('Tabela de Apoio'!$B:$B,MATCH('MAPA DE PREÇOS'!$O$8,'Tabela de Apoio'!$A:$A,1))/INDEX('Tabela de Apoio'!$B:$B,MATCH('MAPA DE PREÇOS'!AE352,'Tabela de Apoio'!$A:$A,1)-1))*AE351))</f>
        <v/>
      </c>
      <c r="AF355" s="109" t="str">
        <f>IF(AF351="","",
IF(OR(AF353="Orçamento",AF352="",MAX('Tabela de Apoio'!$A:$A)&lt;=AF352),
AF351,
(INDEX('Tabela de Apoio'!$B:$B,MATCH('MAPA DE PREÇOS'!$O$8,'Tabela de Apoio'!$A:$A,1))/INDEX('Tabela de Apoio'!$B:$B,MATCH('MAPA DE PREÇOS'!AF352,'Tabela de Apoio'!$A:$A,1)-1))*AF351))</f>
        <v/>
      </c>
      <c r="AG355" s="109" t="str">
        <f>IF(AG351="","",
IF(OR(AG353="Orçamento",AG352="",MAX('Tabela de Apoio'!$A:$A)&lt;=AG352),
AG351,
(INDEX('Tabela de Apoio'!$B:$B,MATCH('MAPA DE PREÇOS'!$O$8,'Tabela de Apoio'!$A:$A,1))/INDEX('Tabela de Apoio'!$B:$B,MATCH('MAPA DE PREÇOS'!AG352,'Tabela de Apoio'!$A:$A,1)-1))*AG351))</f>
        <v/>
      </c>
      <c r="AH355" s="109" t="str">
        <f>IF(AH351="","",
IF(OR(AH353="Orçamento",AH352="",MAX('Tabela de Apoio'!$A:$A)&lt;=AH352),
AH351,
(INDEX('Tabela de Apoio'!$B:$B,MATCH('MAPA DE PREÇOS'!$O$8,'Tabela de Apoio'!$A:$A,1))/INDEX('Tabela de Apoio'!$B:$B,MATCH('MAPA DE PREÇOS'!AH352,'Tabela de Apoio'!$A:$A,1)-1))*AH351))</f>
        <v/>
      </c>
      <c r="AI355" s="109" t="str">
        <f>IF(AI351="","",
IF(OR(AI353="Orçamento",AI352="",MAX('Tabela de Apoio'!$A:$A)&lt;=AI352),
AI351,
(INDEX('Tabela de Apoio'!$B:$B,MATCH('MAPA DE PREÇOS'!$O$8,'Tabela de Apoio'!$A:$A,1))/INDEX('Tabela de Apoio'!$B:$B,MATCH('MAPA DE PREÇOS'!AI352,'Tabela de Apoio'!$A:$A,1)-1))*AI351))</f>
        <v/>
      </c>
    </row>
    <row r="356" spans="1:35" hidden="1" x14ac:dyDescent="0.25">
      <c r="B356" s="131" t="e">
        <f t="shared" ref="B356" si="1032">B355</f>
        <v>#VALUE!</v>
      </c>
      <c r="C356" s="131" t="e">
        <f t="shared" ref="C356" si="1033">C355</f>
        <v>#VALUE!</v>
      </c>
      <c r="D356" s="130">
        <f t="shared" si="842"/>
        <v>1</v>
      </c>
      <c r="E356" s="168"/>
      <c r="F356" s="96"/>
      <c r="G356" s="170"/>
      <c r="H356"/>
      <c r="I356"/>
      <c r="J356"/>
      <c r="N356" s="74"/>
      <c r="O356" s="27" t="s">
        <v>439</v>
      </c>
      <c r="P356" s="110" t="str">
        <f>IF(IFERROR(VLOOKUP(P353,'Tabela de Apoio'!$D:$E,2,FALSE),1)=1,"",P357)</f>
        <v/>
      </c>
      <c r="Q356" s="110" t="str">
        <f>IF(IFERROR(VLOOKUP(Q353,'Tabela de Apoio'!$D:$E,2,FALSE),1)=1,"",Q357)</f>
        <v/>
      </c>
      <c r="R356" s="110" t="str">
        <f>IF(IFERROR(VLOOKUP(R353,'Tabela de Apoio'!$D:$E,2,FALSE),1)=1,"",R357)</f>
        <v/>
      </c>
      <c r="S356" s="110" t="str">
        <f>IF(IFERROR(VLOOKUP(S353,'Tabela de Apoio'!$D:$E,2,FALSE),1)=1,"",S357)</f>
        <v/>
      </c>
      <c r="T356" s="110" t="str">
        <f>IF(IFERROR(VLOOKUP(T353,'Tabela de Apoio'!$D:$E,2,FALSE),1)=1,"",T357)</f>
        <v/>
      </c>
      <c r="U356" s="110" t="str">
        <f>IF(IFERROR(VLOOKUP(U353,'Tabela de Apoio'!$D:$E,2,FALSE),1)=1,"",U357)</f>
        <v/>
      </c>
      <c r="V356" s="110" t="str">
        <f>IF(IFERROR(VLOOKUP(V353,'Tabela de Apoio'!$D:$E,2,FALSE),1)=1,"",V357)</f>
        <v/>
      </c>
      <c r="W356" s="110" t="str">
        <f>IF(IFERROR(VLOOKUP(W353,'Tabela de Apoio'!$D:$E,2,FALSE),1)=1,"",W357)</f>
        <v/>
      </c>
      <c r="X356" s="110" t="str">
        <f>IF(IFERROR(VLOOKUP(X353,'Tabela de Apoio'!$D:$E,2,FALSE),1)=1,"",X357)</f>
        <v/>
      </c>
      <c r="Y356" s="110" t="str">
        <f>IF(IFERROR(VLOOKUP(Y353,'Tabela de Apoio'!$D:$E,2,FALSE),1)=1,"",Y357)</f>
        <v/>
      </c>
      <c r="Z356" s="110" t="str">
        <f>IF(IFERROR(VLOOKUP(Z353,'Tabela de Apoio'!$D:$E,2,FALSE),1)=1,"",Z357)</f>
        <v/>
      </c>
      <c r="AA356" s="110" t="str">
        <f>IF(IFERROR(VLOOKUP(AA353,'Tabela de Apoio'!$D:$E,2,FALSE),1)=1,"",AA357)</f>
        <v/>
      </c>
      <c r="AB356" s="110" t="str">
        <f>IF(IFERROR(VLOOKUP(AB353,'Tabela de Apoio'!$D:$E,2,FALSE),1)=1,"",AB357)</f>
        <v/>
      </c>
      <c r="AC356" s="110" t="str">
        <f>IF(IFERROR(VLOOKUP(AC353,'Tabela de Apoio'!$D:$E,2,FALSE),1)=1,"",AC357)</f>
        <v/>
      </c>
      <c r="AD356" s="110" t="str">
        <f>IF(IFERROR(VLOOKUP(AD353,'Tabela de Apoio'!$D:$E,2,FALSE),1)=1,"",AD357)</f>
        <v/>
      </c>
      <c r="AE356" s="110" t="str">
        <f>IF(IFERROR(VLOOKUP(AE353,'Tabela de Apoio'!$D:$E,2,FALSE),1)=1,"",AE357)</f>
        <v/>
      </c>
      <c r="AF356" s="110" t="str">
        <f>IF(IFERROR(VLOOKUP(AF353,'Tabela de Apoio'!$D:$E,2,FALSE),1)=1,"",AF357)</f>
        <v/>
      </c>
      <c r="AG356" s="110" t="str">
        <f>IF(IFERROR(VLOOKUP(AG353,'Tabela de Apoio'!$D:$E,2,FALSE),1)=1,"",AG357)</f>
        <v/>
      </c>
      <c r="AH356" s="110" t="str">
        <f>IF(IFERROR(VLOOKUP(AH353,'Tabela de Apoio'!$D:$E,2,FALSE),1)=1,"",AH357)</f>
        <v/>
      </c>
      <c r="AI356" s="110" t="str">
        <f>IF(IFERROR(VLOOKUP(AI353,'Tabela de Apoio'!$D:$E,2,FALSE),1)=1,"",AI357)</f>
        <v/>
      </c>
    </row>
    <row r="357" spans="1:35" hidden="1" x14ac:dyDescent="0.25">
      <c r="B357" s="131" t="e">
        <f t="shared" ref="B357:C357" si="1034">B356</f>
        <v>#VALUE!</v>
      </c>
      <c r="C357" s="131" t="e">
        <f t="shared" si="1034"/>
        <v>#VALUE!</v>
      </c>
      <c r="D357" s="130">
        <f t="shared" si="842"/>
        <v>1</v>
      </c>
      <c r="E357" s="168"/>
      <c r="F357" s="96"/>
      <c r="G357" s="170"/>
      <c r="H357" s="137">
        <f t="shared" ref="H357" si="1035">COUNT($P357:$XX357)</f>
        <v>0</v>
      </c>
      <c r="I357" s="135" t="e">
        <f t="shared" ref="I357" si="1036">_xlfn.STDEV.P($P356:$XX357)/AVERAGE($P356:$XX357)</f>
        <v>#DIV/0!</v>
      </c>
      <c r="J357" s="7">
        <f>ROW()</f>
        <v>357</v>
      </c>
      <c r="K357" s="70"/>
      <c r="L357" s="29" t="s">
        <v>54</v>
      </c>
      <c r="M357" s="30" t="str">
        <f t="shared" ref="M357" si="1037">IFERROR(
IF(AND(P353="Orçamento",COUNTA(P351:AI351)=COUNTIF(P353:XX353,"Orçamento")),MIN(M362,M359),
IF(M360&lt;&gt;"",M360,
IF(M361&lt;&gt;"",M361,
M359
))),"")</f>
        <v/>
      </c>
      <c r="N357" s="74"/>
      <c r="O357" s="27" t="s">
        <v>440</v>
      </c>
      <c r="P357" s="109" t="str">
        <f t="shared" ref="P357:AI357" si="1038">IFERROR(IF(P355="",
            "",
            IF(COUNT($P355:$XX355)&lt;=4,
               P355,
               IF(OR(P355&gt;(QUARTILE($P355:$XX355,3)+(QUARTILE($P355:$XX355,3)-QUARTILE($P355:$XX355,1))),
                     P355&lt;(QUARTILE($P355:$XX355,1)-(QUARTILE($P355:$XX355,3)-QUARTILE($P355:$XX355,1)))
                  ),
               "DESCARTADO",P355)
             )
  ),P355)</f>
        <v/>
      </c>
      <c r="Q357" s="109" t="str">
        <f t="shared" si="1038"/>
        <v/>
      </c>
      <c r="R357" s="109" t="str">
        <f t="shared" si="1038"/>
        <v/>
      </c>
      <c r="S357" s="109" t="str">
        <f t="shared" si="1038"/>
        <v/>
      </c>
      <c r="T357" s="109" t="str">
        <f t="shared" si="1038"/>
        <v/>
      </c>
      <c r="U357" s="109" t="str">
        <f t="shared" si="1038"/>
        <v/>
      </c>
      <c r="V357" s="109" t="str">
        <f t="shared" si="1038"/>
        <v/>
      </c>
      <c r="W357" s="109" t="str">
        <f t="shared" si="1038"/>
        <v/>
      </c>
      <c r="X357" s="109" t="str">
        <f t="shared" si="1038"/>
        <v/>
      </c>
      <c r="Y357" s="109" t="str">
        <f t="shared" si="1038"/>
        <v/>
      </c>
      <c r="Z357" s="109" t="str">
        <f t="shared" si="1038"/>
        <v/>
      </c>
      <c r="AA357" s="109" t="str">
        <f t="shared" si="1038"/>
        <v/>
      </c>
      <c r="AB357" s="109" t="str">
        <f t="shared" si="1038"/>
        <v/>
      </c>
      <c r="AC357" s="109" t="str">
        <f t="shared" si="1038"/>
        <v/>
      </c>
      <c r="AD357" s="109" t="str">
        <f t="shared" si="1038"/>
        <v/>
      </c>
      <c r="AE357" s="109" t="str">
        <f t="shared" si="1038"/>
        <v/>
      </c>
      <c r="AF357" s="109" t="str">
        <f t="shared" si="1038"/>
        <v/>
      </c>
      <c r="AG357" s="109" t="str">
        <f t="shared" si="1038"/>
        <v/>
      </c>
      <c r="AH357" s="109" t="str">
        <f t="shared" si="1038"/>
        <v/>
      </c>
      <c r="AI357" s="109" t="str">
        <f t="shared" si="1038"/>
        <v/>
      </c>
    </row>
    <row r="358" spans="1:35" hidden="1" x14ac:dyDescent="0.25">
      <c r="B358" s="131" t="e">
        <f t="shared" ref="B358:B412" si="1039">B357</f>
        <v>#VALUE!</v>
      </c>
      <c r="C358" s="131" t="e">
        <f t="shared" ref="C358:D421" si="1040">C357</f>
        <v>#VALUE!</v>
      </c>
      <c r="D358" s="130">
        <f t="shared" si="842"/>
        <v>1</v>
      </c>
      <c r="E358" s="168"/>
      <c r="F358" s="96"/>
      <c r="G358" s="170"/>
      <c r="H358"/>
      <c r="I358"/>
      <c r="J358"/>
      <c r="K358" s="69"/>
      <c r="L358" s="29" t="s">
        <v>423</v>
      </c>
      <c r="M358" s="30" t="e">
        <f t="shared" ref="M358" si="1041">AVERAGE($P357:$XX357)</f>
        <v>#DIV/0!</v>
      </c>
      <c r="N358" s="74"/>
      <c r="O358" s="27" t="str">
        <f t="shared" ref="O358" si="1042">"1 POND"</f>
        <v>1 POND</v>
      </c>
      <c r="P358" s="110" t="str">
        <f>IF(IFERROR(VLOOKUP(P353,'Tabela de Apoio'!$D:$E,2,FALSE),1)=1,"",P359)</f>
        <v/>
      </c>
      <c r="Q358" s="110" t="str">
        <f>IF(IFERROR(VLOOKUP(Q353,'Tabela de Apoio'!$D:$E,2,FALSE),1)=1,"",Q359)</f>
        <v/>
      </c>
      <c r="R358" s="110" t="str">
        <f>IF(IFERROR(VLOOKUP(R353,'Tabela de Apoio'!$D:$E,2,FALSE),1)=1,"",R359)</f>
        <v/>
      </c>
      <c r="S358" s="110" t="str">
        <f>IF(IFERROR(VLOOKUP(S353,'Tabela de Apoio'!$D:$E,2,FALSE),1)=1,"",S359)</f>
        <v/>
      </c>
      <c r="T358" s="110" t="str">
        <f>IF(IFERROR(VLOOKUP(T353,'Tabela de Apoio'!$D:$E,2,FALSE),1)=1,"",T359)</f>
        <v/>
      </c>
      <c r="U358" s="110" t="str">
        <f>IF(IFERROR(VLOOKUP(U353,'Tabela de Apoio'!$D:$E,2,FALSE),1)=1,"",U359)</f>
        <v/>
      </c>
      <c r="V358" s="110" t="str">
        <f>IF(IFERROR(VLOOKUP(V353,'Tabela de Apoio'!$D:$E,2,FALSE),1)=1,"",V359)</f>
        <v/>
      </c>
      <c r="W358" s="110" t="str">
        <f>IF(IFERROR(VLOOKUP(W353,'Tabela de Apoio'!$D:$E,2,FALSE),1)=1,"",W359)</f>
        <v/>
      </c>
      <c r="X358" s="110" t="str">
        <f>IF(IFERROR(VLOOKUP(X353,'Tabela de Apoio'!$D:$E,2,FALSE),1)=1,"",X359)</f>
        <v/>
      </c>
      <c r="Y358" s="110" t="str">
        <f>IF(IFERROR(VLOOKUP(Y353,'Tabela de Apoio'!$D:$E,2,FALSE),1)=1,"",Y359)</f>
        <v/>
      </c>
      <c r="Z358" s="110" t="str">
        <f>IF(IFERROR(VLOOKUP(Z353,'Tabela de Apoio'!$D:$E,2,FALSE),1)=1,"",Z359)</f>
        <v/>
      </c>
      <c r="AA358" s="110" t="str">
        <f>IF(IFERROR(VLOOKUP(AA353,'Tabela de Apoio'!$D:$E,2,FALSE),1)=1,"",AA359)</f>
        <v/>
      </c>
      <c r="AB358" s="110" t="str">
        <f>IF(IFERROR(VLOOKUP(AB353,'Tabela de Apoio'!$D:$E,2,FALSE),1)=1,"",AB359)</f>
        <v/>
      </c>
      <c r="AC358" s="110" t="str">
        <f>IF(IFERROR(VLOOKUP(AC353,'Tabela de Apoio'!$D:$E,2,FALSE),1)=1,"",AC359)</f>
        <v/>
      </c>
      <c r="AD358" s="110" t="str">
        <f>IF(IFERROR(VLOOKUP(AD353,'Tabela de Apoio'!$D:$E,2,FALSE),1)=1,"",AD359)</f>
        <v/>
      </c>
      <c r="AE358" s="110" t="str">
        <f>IF(IFERROR(VLOOKUP(AE353,'Tabela de Apoio'!$D:$E,2,FALSE),1)=1,"",AE359)</f>
        <v/>
      </c>
      <c r="AF358" s="110" t="str">
        <f>IF(IFERROR(VLOOKUP(AF353,'Tabela de Apoio'!$D:$E,2,FALSE),1)=1,"",AF359)</f>
        <v/>
      </c>
      <c r="AG358" s="110" t="str">
        <f>IF(IFERROR(VLOOKUP(AG353,'Tabela de Apoio'!$D:$E,2,FALSE),1)=1,"",AG359)</f>
        <v/>
      </c>
      <c r="AH358" s="110" t="str">
        <f>IF(IFERROR(VLOOKUP(AH353,'Tabela de Apoio'!$D:$E,2,FALSE),1)=1,"",AH359)</f>
        <v/>
      </c>
      <c r="AI358" s="110" t="str">
        <f>IF(IFERROR(VLOOKUP(AI353,'Tabela de Apoio'!$D:$E,2,FALSE),1)=1,"",AI359)</f>
        <v/>
      </c>
    </row>
    <row r="359" spans="1:35" hidden="1" x14ac:dyDescent="0.25">
      <c r="B359" s="131" t="e">
        <f t="shared" si="1039"/>
        <v>#VALUE!</v>
      </c>
      <c r="C359" s="131" t="e">
        <f t="shared" si="1040"/>
        <v>#VALUE!</v>
      </c>
      <c r="D359" s="130">
        <f t="shared" si="1040"/>
        <v>1</v>
      </c>
      <c r="E359" s="168"/>
      <c r="F359" s="96"/>
      <c r="G359" s="170"/>
      <c r="H359" s="137">
        <f t="shared" ref="H359" si="1043">COUNT($P359:$XX359)</f>
        <v>0</v>
      </c>
      <c r="I359" s="135" t="e">
        <f t="shared" ref="I359" si="1044">_xlfn.STDEV.P($P358:$XX359)/AVERAGE($P358:$XX359)</f>
        <v>#DIV/0!</v>
      </c>
      <c r="J359" s="7">
        <f t="shared" ref="J359" si="1045">IF(AND(H359&gt;2,
OR(L351="MÉDIA SANEADA",L351="MEDIANA SANEADA",
AND(L351="PREÇO REFERÊNCIA",NOT(AND(P353="Orçamento",COUNTA(P351:XX351)=COUNTIF(P353:XX353,"Orçamento")))))),
ROW(),0)</f>
        <v>0</v>
      </c>
      <c r="K359" s="69"/>
      <c r="L359" s="29" t="s">
        <v>424</v>
      </c>
      <c r="M359" s="30" t="e">
        <f t="shared" ref="M359" si="1046">MEDIAN($P357:$XX357)</f>
        <v>#NUM!</v>
      </c>
      <c r="N359" s="74"/>
      <c r="O359" s="27" t="str">
        <f t="shared" ref="O359" si="1047">"1 RODADA"</f>
        <v>1 RODADA</v>
      </c>
      <c r="P359" s="110" t="str">
        <f t="shared" ref="P359:AI359" si="1048">IF(P357="","",IF((_xlfn.STDEV.P($P356:$XX357)/AVERAGE($P356:$XX357))&lt;=25%,P357,IF(OR(P357&gt;(AVERAGE($P356:$XX357)+_xlfn.STDEV.P($P356:$XX357)),P357&lt;(AVERAGE($P356:$XX357)-_xlfn.STDEV.P($P356:$XX357))),"DESCARTADO",P357)))</f>
        <v/>
      </c>
      <c r="Q359" s="110" t="str">
        <f t="shared" si="1048"/>
        <v/>
      </c>
      <c r="R359" s="110" t="str">
        <f t="shared" si="1048"/>
        <v/>
      </c>
      <c r="S359" s="110" t="str">
        <f t="shared" si="1048"/>
        <v/>
      </c>
      <c r="T359" s="110" t="str">
        <f t="shared" si="1048"/>
        <v/>
      </c>
      <c r="U359" s="110" t="str">
        <f t="shared" si="1048"/>
        <v/>
      </c>
      <c r="V359" s="110" t="str">
        <f t="shared" si="1048"/>
        <v/>
      </c>
      <c r="W359" s="110" t="str">
        <f t="shared" si="1048"/>
        <v/>
      </c>
      <c r="X359" s="110" t="str">
        <f t="shared" si="1048"/>
        <v/>
      </c>
      <c r="Y359" s="110" t="str">
        <f t="shared" si="1048"/>
        <v/>
      </c>
      <c r="Z359" s="110" t="str">
        <f t="shared" si="1048"/>
        <v/>
      </c>
      <c r="AA359" s="110" t="str">
        <f t="shared" si="1048"/>
        <v/>
      </c>
      <c r="AB359" s="110" t="str">
        <f t="shared" si="1048"/>
        <v/>
      </c>
      <c r="AC359" s="110" t="str">
        <f t="shared" si="1048"/>
        <v/>
      </c>
      <c r="AD359" s="110" t="str">
        <f t="shared" si="1048"/>
        <v/>
      </c>
      <c r="AE359" s="110" t="str">
        <f t="shared" si="1048"/>
        <v/>
      </c>
      <c r="AF359" s="110" t="str">
        <f t="shared" si="1048"/>
        <v/>
      </c>
      <c r="AG359" s="110" t="str">
        <f t="shared" si="1048"/>
        <v/>
      </c>
      <c r="AH359" s="110" t="str">
        <f t="shared" si="1048"/>
        <v/>
      </c>
      <c r="AI359" s="110" t="str">
        <f t="shared" si="1048"/>
        <v/>
      </c>
    </row>
    <row r="360" spans="1:35" hidden="1" x14ac:dyDescent="0.25">
      <c r="B360" s="131" t="e">
        <f t="shared" si="1039"/>
        <v>#VALUE!</v>
      </c>
      <c r="C360" s="131" t="e">
        <f t="shared" si="1040"/>
        <v>#VALUE!</v>
      </c>
      <c r="D360" s="130">
        <f t="shared" si="1040"/>
        <v>1</v>
      </c>
      <c r="E360" s="168"/>
      <c r="F360" s="96"/>
      <c r="G360" s="170"/>
      <c r="H360"/>
      <c r="I360"/>
      <c r="J360"/>
      <c r="L360" s="29" t="s">
        <v>50</v>
      </c>
      <c r="M360" s="30" t="str">
        <f t="shared" ref="M360" si="1049">IFERROR(
IF(AND(H359&gt;2,I359&lt;=25%),AVERAGE(P358:XX359),
IF(AND(H361&gt;2,I361&lt;=25%),AVERAGE(P360:XX361),
IF(AND(H363&gt;2,I363&lt;=25%),AVERAGE(P362:XX363),
IF(AND(H365&gt;2,I365&lt;=25%),AVERAGE(P364:XX365),
IF(AND(H367&gt;2,I367&lt;=25%),AVERAGE(P366:XX367),
IF(AND(H369&gt;2,I369&lt;=25%),AVERAGE(P368:XX369),
IF(I357&lt;=25%,AVERAGE(P356:XX357),""))))))),"")</f>
        <v/>
      </c>
      <c r="N360" s="74"/>
      <c r="O360" s="27" t="str">
        <f t="shared" ref="O360" si="1050">"2 POND"</f>
        <v>2 POND</v>
      </c>
      <c r="P360" s="110" t="str">
        <f>IF(IFERROR(VLOOKUP(P353,'Tabela de Apoio'!$D:$E,2,FALSE),1)=1,"",P361)</f>
        <v/>
      </c>
      <c r="Q360" s="110" t="str">
        <f>IF(IFERROR(VLOOKUP(Q353,'Tabela de Apoio'!$D:$E,2,FALSE),1)=1,"",Q361)</f>
        <v/>
      </c>
      <c r="R360" s="110" t="str">
        <f>IF(IFERROR(VLOOKUP(R353,'Tabela de Apoio'!$D:$E,2,FALSE),1)=1,"",R361)</f>
        <v/>
      </c>
      <c r="S360" s="110" t="str">
        <f>IF(IFERROR(VLOOKUP(S353,'Tabela de Apoio'!$D:$E,2,FALSE),1)=1,"",S361)</f>
        <v/>
      </c>
      <c r="T360" s="110" t="str">
        <f>IF(IFERROR(VLOOKUP(T353,'Tabela de Apoio'!$D:$E,2,FALSE),1)=1,"",T361)</f>
        <v/>
      </c>
      <c r="U360" s="110" t="str">
        <f>IF(IFERROR(VLOOKUP(U353,'Tabela de Apoio'!$D:$E,2,FALSE),1)=1,"",U361)</f>
        <v/>
      </c>
      <c r="V360" s="110" t="str">
        <f>IF(IFERROR(VLOOKUP(V353,'Tabela de Apoio'!$D:$E,2,FALSE),1)=1,"",V361)</f>
        <v/>
      </c>
      <c r="W360" s="110" t="str">
        <f>IF(IFERROR(VLOOKUP(W353,'Tabela de Apoio'!$D:$E,2,FALSE),1)=1,"",W361)</f>
        <v/>
      </c>
      <c r="X360" s="110" t="str">
        <f>IF(IFERROR(VLOOKUP(X353,'Tabela de Apoio'!$D:$E,2,FALSE),1)=1,"",X361)</f>
        <v/>
      </c>
      <c r="Y360" s="110" t="str">
        <f>IF(IFERROR(VLOOKUP(Y353,'Tabela de Apoio'!$D:$E,2,FALSE),1)=1,"",Y361)</f>
        <v/>
      </c>
      <c r="Z360" s="110" t="str">
        <f>IF(IFERROR(VLOOKUP(Z353,'Tabela de Apoio'!$D:$E,2,FALSE),1)=1,"",Z361)</f>
        <v/>
      </c>
      <c r="AA360" s="110" t="str">
        <f>IF(IFERROR(VLOOKUP(AA353,'Tabela de Apoio'!$D:$E,2,FALSE),1)=1,"",AA361)</f>
        <v/>
      </c>
      <c r="AB360" s="110" t="str">
        <f>IF(IFERROR(VLOOKUP(AB353,'Tabela de Apoio'!$D:$E,2,FALSE),1)=1,"",AB361)</f>
        <v/>
      </c>
      <c r="AC360" s="110" t="str">
        <f>IF(IFERROR(VLOOKUP(AC353,'Tabela de Apoio'!$D:$E,2,FALSE),1)=1,"",AC361)</f>
        <v/>
      </c>
      <c r="AD360" s="110" t="str">
        <f>IF(IFERROR(VLOOKUP(AD353,'Tabela de Apoio'!$D:$E,2,FALSE),1)=1,"",AD361)</f>
        <v/>
      </c>
      <c r="AE360" s="110" t="str">
        <f>IF(IFERROR(VLOOKUP(AE353,'Tabela de Apoio'!$D:$E,2,FALSE),1)=1,"",AE361)</f>
        <v/>
      </c>
      <c r="AF360" s="110" t="str">
        <f>IF(IFERROR(VLOOKUP(AF353,'Tabela de Apoio'!$D:$E,2,FALSE),1)=1,"",AF361)</f>
        <v/>
      </c>
      <c r="AG360" s="110" t="str">
        <f>IF(IFERROR(VLOOKUP(AG353,'Tabela de Apoio'!$D:$E,2,FALSE),1)=1,"",AG361)</f>
        <v/>
      </c>
      <c r="AH360" s="110" t="str">
        <f>IF(IFERROR(VLOOKUP(AH353,'Tabela de Apoio'!$D:$E,2,FALSE),1)=1,"",AH361)</f>
        <v/>
      </c>
      <c r="AI360" s="110" t="str">
        <f>IF(IFERROR(VLOOKUP(AI353,'Tabela de Apoio'!$D:$E,2,FALSE),1)=1,"",AI361)</f>
        <v/>
      </c>
    </row>
    <row r="361" spans="1:35" hidden="1" x14ac:dyDescent="0.25">
      <c r="B361" s="131" t="e">
        <f t="shared" si="1039"/>
        <v>#VALUE!</v>
      </c>
      <c r="C361" s="131" t="e">
        <f t="shared" si="1040"/>
        <v>#VALUE!</v>
      </c>
      <c r="D361" s="130">
        <f t="shared" si="1040"/>
        <v>1</v>
      </c>
      <c r="E361" s="168"/>
      <c r="F361" s="96"/>
      <c r="G361" s="170"/>
      <c r="H361" s="137">
        <f t="shared" ref="H361" si="1051">COUNT($P361:$XX361)</f>
        <v>0</v>
      </c>
      <c r="I361" s="135" t="e">
        <f t="shared" ref="I361" si="1052">_xlfn.STDEV.P($P360:$XX361)/AVERAGE($P360:$XX361)</f>
        <v>#DIV/0!</v>
      </c>
      <c r="J361" s="7">
        <f t="shared" ref="J361" si="1053">IF(AND(H361&gt;2,
OR(L351="MÉDIA SANEADA",L351="MEDIANA SANEADA",
AND(L351="PREÇO REFERÊNCIA",NOT(AND(P353="Orçamento",COUNTA(P351:XX351)=COUNTIF(P353:XX353,"Orçamento")))))),
ROW(),0)</f>
        <v>0</v>
      </c>
      <c r="K361" s="69"/>
      <c r="L361" s="29" t="s">
        <v>425</v>
      </c>
      <c r="M361" s="30" t="e">
        <f t="shared" ref="M361" si="1054" xml:space="preserve">
IF(H359&gt;2,MEDIAN(P358:XX359),
IF(H361&gt;2,MEDIAN(P360:XX361),
IF(H363&gt;2,MEDIAN(P362:XX363),
IF(H365&gt;2,MEDIAN(P364:XX365),
IF(H367&gt;2,MEDIAN(P366:XX367),
IF(H369&gt;2,MEDIAN(P368:XX369),
MEDIAN(P356:XX357)))))))</f>
        <v>#NUM!</v>
      </c>
      <c r="N361" s="74"/>
      <c r="O361" s="27" t="str">
        <f t="shared" ref="O361" si="1055">"2 RODADA"</f>
        <v>2 RODADA</v>
      </c>
      <c r="P361" s="110" t="str">
        <f t="shared" ref="P361:AI361" si="1056">IF(P359="","",IF((_xlfn.STDEV.P($P358:$XX359)/AVERAGE($P358:$XX359))&lt;=25%,P359,IF(OR(P359&gt;(AVERAGE($P358:$XX359)+_xlfn.STDEV.P($P358:$XX359)),P359&lt;(AVERAGE($P358:$XX359)-_xlfn.STDEV.P($P358:$XX359))),"DESCARTADO",P359)))</f>
        <v/>
      </c>
      <c r="Q361" s="110" t="str">
        <f t="shared" si="1056"/>
        <v/>
      </c>
      <c r="R361" s="110" t="str">
        <f t="shared" si="1056"/>
        <v/>
      </c>
      <c r="S361" s="110" t="str">
        <f t="shared" si="1056"/>
        <v/>
      </c>
      <c r="T361" s="110" t="str">
        <f t="shared" si="1056"/>
        <v/>
      </c>
      <c r="U361" s="110" t="str">
        <f t="shared" si="1056"/>
        <v/>
      </c>
      <c r="V361" s="110" t="str">
        <f t="shared" si="1056"/>
        <v/>
      </c>
      <c r="W361" s="110" t="str">
        <f t="shared" si="1056"/>
        <v/>
      </c>
      <c r="X361" s="110" t="str">
        <f t="shared" si="1056"/>
        <v/>
      </c>
      <c r="Y361" s="110" t="str">
        <f t="shared" si="1056"/>
        <v/>
      </c>
      <c r="Z361" s="110" t="str">
        <f t="shared" si="1056"/>
        <v/>
      </c>
      <c r="AA361" s="110" t="str">
        <f t="shared" si="1056"/>
        <v/>
      </c>
      <c r="AB361" s="110" t="str">
        <f t="shared" si="1056"/>
        <v/>
      </c>
      <c r="AC361" s="110" t="str">
        <f t="shared" si="1056"/>
        <v/>
      </c>
      <c r="AD361" s="110" t="str">
        <f t="shared" si="1056"/>
        <v/>
      </c>
      <c r="AE361" s="110" t="str">
        <f t="shared" si="1056"/>
        <v/>
      </c>
      <c r="AF361" s="110" t="str">
        <f t="shared" si="1056"/>
        <v/>
      </c>
      <c r="AG361" s="110" t="str">
        <f t="shared" si="1056"/>
        <v/>
      </c>
      <c r="AH361" s="110" t="str">
        <f t="shared" si="1056"/>
        <v/>
      </c>
      <c r="AI361" s="110" t="str">
        <f t="shared" si="1056"/>
        <v/>
      </c>
    </row>
    <row r="362" spans="1:35" hidden="1" x14ac:dyDescent="0.25">
      <c r="B362" s="131" t="e">
        <f t="shared" si="1039"/>
        <v>#VALUE!</v>
      </c>
      <c r="C362" s="131" t="e">
        <f t="shared" si="1040"/>
        <v>#VALUE!</v>
      </c>
      <c r="D362" s="130">
        <f t="shared" si="1040"/>
        <v>1</v>
      </c>
      <c r="E362" s="168"/>
      <c r="F362" s="96"/>
      <c r="G362" s="170"/>
      <c r="H362"/>
      <c r="I362"/>
      <c r="J362"/>
      <c r="K362" s="69"/>
      <c r="L362" s="29" t="s">
        <v>422</v>
      </c>
      <c r="M362" s="30" t="e">
        <f t="shared" ref="M362" si="1057">HARMEAN($P356:$XX357)</f>
        <v>#N/A</v>
      </c>
      <c r="N362" s="74"/>
      <c r="O362" s="27" t="str">
        <f t="shared" ref="O362" si="1058">"3 POND"</f>
        <v>3 POND</v>
      </c>
      <c r="P362" s="110" t="str">
        <f>IF(IFERROR(VLOOKUP(P353,'Tabela de Apoio'!$D:$E,2,FALSE),1)=1,"",P363)</f>
        <v/>
      </c>
      <c r="Q362" s="110" t="str">
        <f>IF(IFERROR(VLOOKUP(Q353,'Tabela de Apoio'!$D:$E,2,FALSE),1)=1,"",Q363)</f>
        <v/>
      </c>
      <c r="R362" s="110" t="str">
        <f>IF(IFERROR(VLOOKUP(R353,'Tabela de Apoio'!$D:$E,2,FALSE),1)=1,"",R363)</f>
        <v/>
      </c>
      <c r="S362" s="110" t="str">
        <f>IF(IFERROR(VLOOKUP(S353,'Tabela de Apoio'!$D:$E,2,FALSE),1)=1,"",S363)</f>
        <v/>
      </c>
      <c r="T362" s="110" t="str">
        <f>IF(IFERROR(VLOOKUP(T353,'Tabela de Apoio'!$D:$E,2,FALSE),1)=1,"",T363)</f>
        <v/>
      </c>
      <c r="U362" s="110" t="str">
        <f>IF(IFERROR(VLOOKUP(U353,'Tabela de Apoio'!$D:$E,2,FALSE),1)=1,"",U363)</f>
        <v/>
      </c>
      <c r="V362" s="110" t="str">
        <f>IF(IFERROR(VLOOKUP(V353,'Tabela de Apoio'!$D:$E,2,FALSE),1)=1,"",V363)</f>
        <v/>
      </c>
      <c r="W362" s="110" t="str">
        <f>IF(IFERROR(VLOOKUP(W353,'Tabela de Apoio'!$D:$E,2,FALSE),1)=1,"",W363)</f>
        <v/>
      </c>
      <c r="X362" s="110" t="str">
        <f>IF(IFERROR(VLOOKUP(X353,'Tabela de Apoio'!$D:$E,2,FALSE),1)=1,"",X363)</f>
        <v/>
      </c>
      <c r="Y362" s="110" t="str">
        <f>IF(IFERROR(VLOOKUP(Y353,'Tabela de Apoio'!$D:$E,2,FALSE),1)=1,"",Y363)</f>
        <v/>
      </c>
      <c r="Z362" s="110" t="str">
        <f>IF(IFERROR(VLOOKUP(Z353,'Tabela de Apoio'!$D:$E,2,FALSE),1)=1,"",Z363)</f>
        <v/>
      </c>
      <c r="AA362" s="110" t="str">
        <f>IF(IFERROR(VLOOKUP(AA353,'Tabela de Apoio'!$D:$E,2,FALSE),1)=1,"",AA363)</f>
        <v/>
      </c>
      <c r="AB362" s="110" t="str">
        <f>IF(IFERROR(VLOOKUP(AB353,'Tabela de Apoio'!$D:$E,2,FALSE),1)=1,"",AB363)</f>
        <v/>
      </c>
      <c r="AC362" s="110" t="str">
        <f>IF(IFERROR(VLOOKUP(AC353,'Tabela de Apoio'!$D:$E,2,FALSE),1)=1,"",AC363)</f>
        <v/>
      </c>
      <c r="AD362" s="110" t="str">
        <f>IF(IFERROR(VLOOKUP(AD353,'Tabela de Apoio'!$D:$E,2,FALSE),1)=1,"",AD363)</f>
        <v/>
      </c>
      <c r="AE362" s="110" t="str">
        <f>IF(IFERROR(VLOOKUP(AE353,'Tabela de Apoio'!$D:$E,2,FALSE),1)=1,"",AE363)</f>
        <v/>
      </c>
      <c r="AF362" s="110" t="str">
        <f>IF(IFERROR(VLOOKUP(AF353,'Tabela de Apoio'!$D:$E,2,FALSE),1)=1,"",AF363)</f>
        <v/>
      </c>
      <c r="AG362" s="110" t="str">
        <f>IF(IFERROR(VLOOKUP(AG353,'Tabela de Apoio'!$D:$E,2,FALSE),1)=1,"",AG363)</f>
        <v/>
      </c>
      <c r="AH362" s="110" t="str">
        <f>IF(IFERROR(VLOOKUP(AH353,'Tabela de Apoio'!$D:$E,2,FALSE),1)=1,"",AH363)</f>
        <v/>
      </c>
      <c r="AI362" s="110" t="str">
        <f>IF(IFERROR(VLOOKUP(AI353,'Tabela de Apoio'!$D:$E,2,FALSE),1)=1,"",AI363)</f>
        <v/>
      </c>
    </row>
    <row r="363" spans="1:35" hidden="1" x14ac:dyDescent="0.25">
      <c r="B363" s="131" t="e">
        <f t="shared" si="1039"/>
        <v>#VALUE!</v>
      </c>
      <c r="C363" s="131" t="e">
        <f t="shared" si="1040"/>
        <v>#VALUE!</v>
      </c>
      <c r="D363" s="130">
        <f t="shared" si="1040"/>
        <v>1</v>
      </c>
      <c r="E363" s="168"/>
      <c r="F363" s="96"/>
      <c r="G363" s="170"/>
      <c r="H363" s="137">
        <f t="shared" ref="H363" si="1059">COUNT($P363:$XX363)</f>
        <v>0</v>
      </c>
      <c r="I363" s="135" t="e">
        <f t="shared" ref="I363" si="1060">_xlfn.STDEV.P($P362:$XX363)/AVERAGE($P362:$XX363)</f>
        <v>#DIV/0!</v>
      </c>
      <c r="J363" s="7">
        <f t="shared" ref="J363" si="1061">IF(AND(H363&gt;2,
OR(L351="MÉDIA SANEADA",L351="MEDIANA SANEADA",
AND(L351="PREÇO REFERÊNCIA",NOT(AND(P353="Orçamento",COUNTA(P351:XX351)=COUNTIF(P353:XX353,"Orçamento")))))),
ROW(),0)</f>
        <v>0</v>
      </c>
      <c r="K363" s="69"/>
      <c r="L363" s="29" t="s">
        <v>53</v>
      </c>
      <c r="M363" s="30" t="str">
        <f t="shared" ref="M363" si="1062">IFERROR(_xlfn.QUARTILE.EXC($P357:$XX357,1),"")</f>
        <v/>
      </c>
      <c r="N363" s="74"/>
      <c r="O363" s="27" t="str">
        <f t="shared" ref="O363" si="1063">"3 RODADA"</f>
        <v>3 RODADA</v>
      </c>
      <c r="P363" s="110" t="str">
        <f t="shared" ref="P363:AI363" si="1064">IF(P361="","",IF((_xlfn.STDEV.P($P360:$XX361)/AVERAGE($P360:$XX361))&lt;=25%,P361,IF(OR(P361&gt;(AVERAGE($P360:$XX361)+_xlfn.STDEV.P($P360:$XX361)),P361&lt;(AVERAGE($P360:$XX361)-_xlfn.STDEV.P($P360:$XX361))),"DESCARTADO",P361)))</f>
        <v/>
      </c>
      <c r="Q363" s="110" t="str">
        <f t="shared" si="1064"/>
        <v/>
      </c>
      <c r="R363" s="110" t="str">
        <f t="shared" si="1064"/>
        <v/>
      </c>
      <c r="S363" s="110" t="str">
        <f t="shared" si="1064"/>
        <v/>
      </c>
      <c r="T363" s="110" t="str">
        <f t="shared" si="1064"/>
        <v/>
      </c>
      <c r="U363" s="110" t="str">
        <f t="shared" si="1064"/>
        <v/>
      </c>
      <c r="V363" s="110" t="str">
        <f t="shared" si="1064"/>
        <v/>
      </c>
      <c r="W363" s="110" t="str">
        <f t="shared" si="1064"/>
        <v/>
      </c>
      <c r="X363" s="110" t="str">
        <f t="shared" si="1064"/>
        <v/>
      </c>
      <c r="Y363" s="110" t="str">
        <f t="shared" si="1064"/>
        <v/>
      </c>
      <c r="Z363" s="110" t="str">
        <f t="shared" si="1064"/>
        <v/>
      </c>
      <c r="AA363" s="110" t="str">
        <f t="shared" si="1064"/>
        <v/>
      </c>
      <c r="AB363" s="110" t="str">
        <f t="shared" si="1064"/>
        <v/>
      </c>
      <c r="AC363" s="110" t="str">
        <f t="shared" si="1064"/>
        <v/>
      </c>
      <c r="AD363" s="110" t="str">
        <f t="shared" si="1064"/>
        <v/>
      </c>
      <c r="AE363" s="110" t="str">
        <f t="shared" si="1064"/>
        <v/>
      </c>
      <c r="AF363" s="110" t="str">
        <f t="shared" si="1064"/>
        <v/>
      </c>
      <c r="AG363" s="110" t="str">
        <f t="shared" si="1064"/>
        <v/>
      </c>
      <c r="AH363" s="110" t="str">
        <f t="shared" si="1064"/>
        <v/>
      </c>
      <c r="AI363" s="110" t="str">
        <f t="shared" si="1064"/>
        <v/>
      </c>
    </row>
    <row r="364" spans="1:35" hidden="1" x14ac:dyDescent="0.25">
      <c r="B364" s="131" t="e">
        <f t="shared" si="1039"/>
        <v>#VALUE!</v>
      </c>
      <c r="C364" s="131" t="e">
        <f t="shared" si="1040"/>
        <v>#VALUE!</v>
      </c>
      <c r="D364" s="130">
        <f t="shared" si="1040"/>
        <v>1</v>
      </c>
      <c r="E364" s="168"/>
      <c r="F364" s="96"/>
      <c r="G364" s="170"/>
      <c r="H364"/>
      <c r="I364"/>
      <c r="J364"/>
      <c r="K364" s="69"/>
      <c r="L364" s="29" t="s">
        <v>51</v>
      </c>
      <c r="M364" s="30" t="str">
        <f t="shared" ref="M364" si="1065">IFERROR(_xlfn.QUARTILE.EXC($P357:$XX357,3),"")</f>
        <v/>
      </c>
      <c r="N364" s="74"/>
      <c r="O364" s="27" t="str">
        <f t="shared" ref="O364" si="1066">"4 POND"</f>
        <v>4 POND</v>
      </c>
      <c r="P364" s="110" t="str">
        <f>IF(IFERROR(VLOOKUP(P353,'Tabela de Apoio'!$D:$E,2,FALSE),1)=1,"",P365)</f>
        <v/>
      </c>
      <c r="Q364" s="110" t="str">
        <f>IF(IFERROR(VLOOKUP(Q353,'Tabela de Apoio'!$D:$E,2,FALSE),1)=1,"",Q365)</f>
        <v/>
      </c>
      <c r="R364" s="110" t="str">
        <f>IF(IFERROR(VLOOKUP(R353,'Tabela de Apoio'!$D:$E,2,FALSE),1)=1,"",R365)</f>
        <v/>
      </c>
      <c r="S364" s="110" t="str">
        <f>IF(IFERROR(VLOOKUP(S353,'Tabela de Apoio'!$D:$E,2,FALSE),1)=1,"",S365)</f>
        <v/>
      </c>
      <c r="T364" s="110" t="str">
        <f>IF(IFERROR(VLOOKUP(T353,'Tabela de Apoio'!$D:$E,2,FALSE),1)=1,"",T365)</f>
        <v/>
      </c>
      <c r="U364" s="110" t="str">
        <f>IF(IFERROR(VLOOKUP(U353,'Tabela de Apoio'!$D:$E,2,FALSE),1)=1,"",U365)</f>
        <v/>
      </c>
      <c r="V364" s="110" t="str">
        <f>IF(IFERROR(VLOOKUP(V353,'Tabela de Apoio'!$D:$E,2,FALSE),1)=1,"",V365)</f>
        <v/>
      </c>
      <c r="W364" s="110" t="str">
        <f>IF(IFERROR(VLOOKUP(W353,'Tabela de Apoio'!$D:$E,2,FALSE),1)=1,"",W365)</f>
        <v/>
      </c>
      <c r="X364" s="110" t="str">
        <f>IF(IFERROR(VLOOKUP(X353,'Tabela de Apoio'!$D:$E,2,FALSE),1)=1,"",X365)</f>
        <v/>
      </c>
      <c r="Y364" s="110" t="str">
        <f>IF(IFERROR(VLOOKUP(Y353,'Tabela de Apoio'!$D:$E,2,FALSE),1)=1,"",Y365)</f>
        <v/>
      </c>
      <c r="Z364" s="110" t="str">
        <f>IF(IFERROR(VLOOKUP(Z353,'Tabela de Apoio'!$D:$E,2,FALSE),1)=1,"",Z365)</f>
        <v/>
      </c>
      <c r="AA364" s="110" t="str">
        <f>IF(IFERROR(VLOOKUP(AA353,'Tabela de Apoio'!$D:$E,2,FALSE),1)=1,"",AA365)</f>
        <v/>
      </c>
      <c r="AB364" s="110" t="str">
        <f>IF(IFERROR(VLOOKUP(AB353,'Tabela de Apoio'!$D:$E,2,FALSE),1)=1,"",AB365)</f>
        <v/>
      </c>
      <c r="AC364" s="110" t="str">
        <f>IF(IFERROR(VLOOKUP(AC353,'Tabela de Apoio'!$D:$E,2,FALSE),1)=1,"",AC365)</f>
        <v/>
      </c>
      <c r="AD364" s="110" t="str">
        <f>IF(IFERROR(VLOOKUP(AD353,'Tabela de Apoio'!$D:$E,2,FALSE),1)=1,"",AD365)</f>
        <v/>
      </c>
      <c r="AE364" s="110" t="str">
        <f>IF(IFERROR(VLOOKUP(AE353,'Tabela de Apoio'!$D:$E,2,FALSE),1)=1,"",AE365)</f>
        <v/>
      </c>
      <c r="AF364" s="110" t="str">
        <f>IF(IFERROR(VLOOKUP(AF353,'Tabela de Apoio'!$D:$E,2,FALSE),1)=1,"",AF365)</f>
        <v/>
      </c>
      <c r="AG364" s="110" t="str">
        <f>IF(IFERROR(VLOOKUP(AG353,'Tabela de Apoio'!$D:$E,2,FALSE),1)=1,"",AG365)</f>
        <v/>
      </c>
      <c r="AH364" s="110" t="str">
        <f>IF(IFERROR(VLOOKUP(AH353,'Tabela de Apoio'!$D:$E,2,FALSE),1)=1,"",AH365)</f>
        <v/>
      </c>
      <c r="AI364" s="110" t="str">
        <f>IF(IFERROR(VLOOKUP(AI353,'Tabela de Apoio'!$D:$E,2,FALSE),1)=1,"",AI365)</f>
        <v/>
      </c>
    </row>
    <row r="365" spans="1:35" hidden="1" x14ac:dyDescent="0.25">
      <c r="B365" s="131" t="e">
        <f t="shared" si="1039"/>
        <v>#VALUE!</v>
      </c>
      <c r="C365" s="131" t="e">
        <f t="shared" si="1040"/>
        <v>#VALUE!</v>
      </c>
      <c r="D365" s="130">
        <f t="shared" si="1040"/>
        <v>1</v>
      </c>
      <c r="E365" s="168"/>
      <c r="F365" s="96"/>
      <c r="G365" s="170"/>
      <c r="H365" s="137">
        <f t="shared" ref="H365" si="1067">COUNT($P365:$XX365)</f>
        <v>0</v>
      </c>
      <c r="I365" s="135" t="e">
        <f t="shared" ref="I365" si="1068">_xlfn.STDEV.P($P364:$XX365)/AVERAGE($P364:$XX365)</f>
        <v>#DIV/0!</v>
      </c>
      <c r="J365" s="7">
        <f t="shared" ref="J365" si="1069">IF(AND(H365&gt;2,
OR(L351="MÉDIA SANEADA",L351="MEDIANA SANEADA",
AND(L351="PREÇO REFERÊNCIA",NOT(AND(P353="Orçamento",COUNTA(P351:XX351)=COUNTIF(P353:XX353,"Orçamento")))))),
ROW(),0)</f>
        <v>0</v>
      </c>
      <c r="K365" s="69"/>
      <c r="L365" s="29" t="s">
        <v>55</v>
      </c>
      <c r="M365" s="30">
        <f t="shared" ref="M365" si="1070">MIN($P357:$XX357)</f>
        <v>0</v>
      </c>
      <c r="N365" s="74"/>
      <c r="O365" s="27" t="str">
        <f t="shared" ref="O365" si="1071">"4 RODADA"</f>
        <v>4 RODADA</v>
      </c>
      <c r="P365" s="110" t="str">
        <f t="shared" ref="P365:AI365" si="1072">IF(P363="","",IF((_xlfn.STDEV.P($P362:$XX363)/AVERAGE($P362:$XX363))&lt;=25%,P363,IF(OR(P363&gt;(AVERAGE($P362:$XX363)+_xlfn.STDEV.P($P362:$XX363)),P363&lt;(AVERAGE($P362:$XX363)-_xlfn.STDEV.P($P362:$XX363))),"DESCARTADO",P363)))</f>
        <v/>
      </c>
      <c r="Q365" s="110" t="str">
        <f t="shared" si="1072"/>
        <v/>
      </c>
      <c r="R365" s="110" t="str">
        <f t="shared" si="1072"/>
        <v/>
      </c>
      <c r="S365" s="110" t="str">
        <f t="shared" si="1072"/>
        <v/>
      </c>
      <c r="T365" s="110" t="str">
        <f t="shared" si="1072"/>
        <v/>
      </c>
      <c r="U365" s="110" t="str">
        <f t="shared" si="1072"/>
        <v/>
      </c>
      <c r="V365" s="110" t="str">
        <f t="shared" si="1072"/>
        <v/>
      </c>
      <c r="W365" s="110" t="str">
        <f t="shared" si="1072"/>
        <v/>
      </c>
      <c r="X365" s="110" t="str">
        <f t="shared" si="1072"/>
        <v/>
      </c>
      <c r="Y365" s="110" t="str">
        <f t="shared" si="1072"/>
        <v/>
      </c>
      <c r="Z365" s="110" t="str">
        <f t="shared" si="1072"/>
        <v/>
      </c>
      <c r="AA365" s="110" t="str">
        <f t="shared" si="1072"/>
        <v/>
      </c>
      <c r="AB365" s="110" t="str">
        <f t="shared" si="1072"/>
        <v/>
      </c>
      <c r="AC365" s="110" t="str">
        <f t="shared" si="1072"/>
        <v/>
      </c>
      <c r="AD365" s="110" t="str">
        <f t="shared" si="1072"/>
        <v/>
      </c>
      <c r="AE365" s="110" t="str">
        <f t="shared" si="1072"/>
        <v/>
      </c>
      <c r="AF365" s="110" t="str">
        <f t="shared" si="1072"/>
        <v/>
      </c>
      <c r="AG365" s="110" t="str">
        <f t="shared" si="1072"/>
        <v/>
      </c>
      <c r="AH365" s="110" t="str">
        <f t="shared" si="1072"/>
        <v/>
      </c>
      <c r="AI365" s="110" t="str">
        <f t="shared" si="1072"/>
        <v/>
      </c>
    </row>
    <row r="366" spans="1:35" hidden="1" x14ac:dyDescent="0.25">
      <c r="B366" s="131" t="e">
        <f t="shared" si="1039"/>
        <v>#VALUE!</v>
      </c>
      <c r="C366" s="131" t="e">
        <f t="shared" si="1040"/>
        <v>#VALUE!</v>
      </c>
      <c r="D366" s="130">
        <f t="shared" si="1040"/>
        <v>1</v>
      </c>
      <c r="E366" s="168"/>
      <c r="F366" s="96"/>
      <c r="G366" s="170"/>
      <c r="H366"/>
      <c r="I366"/>
      <c r="J366"/>
      <c r="K366" s="69"/>
      <c r="L366" s="29" t="s">
        <v>52</v>
      </c>
      <c r="M366" s="30">
        <f t="shared" ref="M366" si="1073">MAX($P357:$XX357)</f>
        <v>0</v>
      </c>
      <c r="N366" s="74"/>
      <c r="O366" s="27" t="str">
        <f t="shared" ref="O366" si="1074">"5 POND"</f>
        <v>5 POND</v>
      </c>
      <c r="P366" s="110" t="str">
        <f>IF(IFERROR(VLOOKUP(P353,'Tabela de Apoio'!$D:$E,2,FALSE),1)=1,"",P367)</f>
        <v/>
      </c>
      <c r="Q366" s="110" t="str">
        <f>IF(IFERROR(VLOOKUP(Q353,'Tabela de Apoio'!$D:$E,2,FALSE),1)=1,"",Q367)</f>
        <v/>
      </c>
      <c r="R366" s="110" t="str">
        <f>IF(IFERROR(VLOOKUP(R353,'Tabela de Apoio'!$D:$E,2,FALSE),1)=1,"",R367)</f>
        <v/>
      </c>
      <c r="S366" s="110" t="str">
        <f>IF(IFERROR(VLOOKUP(S353,'Tabela de Apoio'!$D:$E,2,FALSE),1)=1,"",S367)</f>
        <v/>
      </c>
      <c r="T366" s="110" t="str">
        <f>IF(IFERROR(VLOOKUP(T353,'Tabela de Apoio'!$D:$E,2,FALSE),1)=1,"",T367)</f>
        <v/>
      </c>
      <c r="U366" s="110" t="str">
        <f>IF(IFERROR(VLOOKUP(U353,'Tabela de Apoio'!$D:$E,2,FALSE),1)=1,"",U367)</f>
        <v/>
      </c>
      <c r="V366" s="110" t="str">
        <f>IF(IFERROR(VLOOKUP(V353,'Tabela de Apoio'!$D:$E,2,FALSE),1)=1,"",V367)</f>
        <v/>
      </c>
      <c r="W366" s="110" t="str">
        <f>IF(IFERROR(VLOOKUP(W353,'Tabela de Apoio'!$D:$E,2,FALSE),1)=1,"",W367)</f>
        <v/>
      </c>
      <c r="X366" s="110" t="str">
        <f>IF(IFERROR(VLOOKUP(X353,'Tabela de Apoio'!$D:$E,2,FALSE),1)=1,"",X367)</f>
        <v/>
      </c>
      <c r="Y366" s="110" t="str">
        <f>IF(IFERROR(VLOOKUP(Y353,'Tabela de Apoio'!$D:$E,2,FALSE),1)=1,"",Y367)</f>
        <v/>
      </c>
      <c r="Z366" s="110" t="str">
        <f>IF(IFERROR(VLOOKUP(Z353,'Tabela de Apoio'!$D:$E,2,FALSE),1)=1,"",Z367)</f>
        <v/>
      </c>
      <c r="AA366" s="110" t="str">
        <f>IF(IFERROR(VLOOKUP(AA353,'Tabela de Apoio'!$D:$E,2,FALSE),1)=1,"",AA367)</f>
        <v/>
      </c>
      <c r="AB366" s="110" t="str">
        <f>IF(IFERROR(VLOOKUP(AB353,'Tabela de Apoio'!$D:$E,2,FALSE),1)=1,"",AB367)</f>
        <v/>
      </c>
      <c r="AC366" s="110" t="str">
        <f>IF(IFERROR(VLOOKUP(AC353,'Tabela de Apoio'!$D:$E,2,FALSE),1)=1,"",AC367)</f>
        <v/>
      </c>
      <c r="AD366" s="110" t="str">
        <f>IF(IFERROR(VLOOKUP(AD353,'Tabela de Apoio'!$D:$E,2,FALSE),1)=1,"",AD367)</f>
        <v/>
      </c>
      <c r="AE366" s="110" t="str">
        <f>IF(IFERROR(VLOOKUP(AE353,'Tabela de Apoio'!$D:$E,2,FALSE),1)=1,"",AE367)</f>
        <v/>
      </c>
      <c r="AF366" s="110" t="str">
        <f>IF(IFERROR(VLOOKUP(AF353,'Tabela de Apoio'!$D:$E,2,FALSE),1)=1,"",AF367)</f>
        <v/>
      </c>
      <c r="AG366" s="110" t="str">
        <f>IF(IFERROR(VLOOKUP(AG353,'Tabela de Apoio'!$D:$E,2,FALSE),1)=1,"",AG367)</f>
        <v/>
      </c>
      <c r="AH366" s="110" t="str">
        <f>IF(IFERROR(VLOOKUP(AH353,'Tabela de Apoio'!$D:$E,2,FALSE),1)=1,"",AH367)</f>
        <v/>
      </c>
      <c r="AI366" s="110" t="str">
        <f>IF(IFERROR(VLOOKUP(AI353,'Tabela de Apoio'!$D:$E,2,FALSE),1)=1,"",AI367)</f>
        <v/>
      </c>
    </row>
    <row r="367" spans="1:35" hidden="1" x14ac:dyDescent="0.25">
      <c r="B367" s="131" t="e">
        <f t="shared" si="1039"/>
        <v>#VALUE!</v>
      </c>
      <c r="C367" s="131" t="e">
        <f t="shared" si="1040"/>
        <v>#VALUE!</v>
      </c>
      <c r="D367" s="130">
        <f t="shared" si="1040"/>
        <v>1</v>
      </c>
      <c r="E367" s="168"/>
      <c r="F367" s="96"/>
      <c r="G367" s="170"/>
      <c r="H367" s="137">
        <f t="shared" ref="H367" si="1075">COUNT($P367:$XX367)</f>
        <v>0</v>
      </c>
      <c r="I367" s="135" t="e">
        <f t="shared" ref="I367" si="1076">_xlfn.STDEV.P($P366:$XX367)/AVERAGE($P366:$XX367)</f>
        <v>#DIV/0!</v>
      </c>
      <c r="J367" s="7">
        <f t="shared" ref="J367" si="1077">IF(AND(H367&gt;2,
OR(L351="MÉDIA SANEADA",L351="MEDIANA SANEADA",
AND(L351="PREÇO REFERÊNCIA",NOT(AND(P353="Orçamento",COUNTA(P351:XX351)=COUNTIF(P353:XX353,"Orçamento")))))),
ROW(),0)</f>
        <v>0</v>
      </c>
      <c r="K367" s="69"/>
      <c r="N367" s="74"/>
      <c r="O367" s="27" t="str">
        <f t="shared" ref="O367" si="1078">"5 RODADA"</f>
        <v>5 RODADA</v>
      </c>
      <c r="P367" s="110" t="str">
        <f t="shared" ref="P367:AI367" si="1079">IF(P365="","",IF((_xlfn.STDEV.P($P364:$XX365)/AVERAGE($P364:$XX365))&lt;=25%,P365,IF(OR(P365&gt;(AVERAGE($P364:$XX365)+_xlfn.STDEV.P($P364:$XX365)),P365&lt;(AVERAGE($P364:$XX365)-_xlfn.STDEV.P($P364:$XX365))),"DESCARTADO",P365)))</f>
        <v/>
      </c>
      <c r="Q367" s="110" t="str">
        <f t="shared" si="1079"/>
        <v/>
      </c>
      <c r="R367" s="110" t="str">
        <f t="shared" si="1079"/>
        <v/>
      </c>
      <c r="S367" s="110" t="str">
        <f t="shared" si="1079"/>
        <v/>
      </c>
      <c r="T367" s="110" t="str">
        <f t="shared" si="1079"/>
        <v/>
      </c>
      <c r="U367" s="110" t="str">
        <f t="shared" si="1079"/>
        <v/>
      </c>
      <c r="V367" s="110" t="str">
        <f t="shared" si="1079"/>
        <v/>
      </c>
      <c r="W367" s="110" t="str">
        <f t="shared" si="1079"/>
        <v/>
      </c>
      <c r="X367" s="110" t="str">
        <f t="shared" si="1079"/>
        <v/>
      </c>
      <c r="Y367" s="110" t="str">
        <f t="shared" si="1079"/>
        <v/>
      </c>
      <c r="Z367" s="110" t="str">
        <f t="shared" si="1079"/>
        <v/>
      </c>
      <c r="AA367" s="110" t="str">
        <f t="shared" si="1079"/>
        <v/>
      </c>
      <c r="AB367" s="110" t="str">
        <f t="shared" si="1079"/>
        <v/>
      </c>
      <c r="AC367" s="110" t="str">
        <f t="shared" si="1079"/>
        <v/>
      </c>
      <c r="AD367" s="110" t="str">
        <f t="shared" si="1079"/>
        <v/>
      </c>
      <c r="AE367" s="110" t="str">
        <f t="shared" si="1079"/>
        <v/>
      </c>
      <c r="AF367" s="110" t="str">
        <f t="shared" si="1079"/>
        <v/>
      </c>
      <c r="AG367" s="110" t="str">
        <f t="shared" si="1079"/>
        <v/>
      </c>
      <c r="AH367" s="110" t="str">
        <f t="shared" si="1079"/>
        <v/>
      </c>
      <c r="AI367" s="110" t="str">
        <f t="shared" si="1079"/>
        <v/>
      </c>
    </row>
    <row r="368" spans="1:35" hidden="1" x14ac:dyDescent="0.25">
      <c r="B368" s="131" t="e">
        <f t="shared" si="1039"/>
        <v>#VALUE!</v>
      </c>
      <c r="C368" s="131" t="e">
        <f t="shared" si="1040"/>
        <v>#VALUE!</v>
      </c>
      <c r="D368" s="130">
        <f t="shared" si="1040"/>
        <v>1</v>
      </c>
      <c r="E368" s="168"/>
      <c r="F368" s="96"/>
      <c r="G368" s="170"/>
      <c r="H368"/>
      <c r="I368"/>
      <c r="J368"/>
      <c r="K368" s="69"/>
      <c r="L368" s="22"/>
      <c r="M368" s="22"/>
      <c r="N368" s="74"/>
      <c r="O368" s="27" t="str">
        <f t="shared" ref="O368" si="1080">"6 POND"</f>
        <v>6 POND</v>
      </c>
      <c r="P368" s="110" t="str">
        <f>IF(IFERROR(VLOOKUP(P353,'Tabela de Apoio'!$D:$E,2,FALSE),1)=1,"",P369)</f>
        <v/>
      </c>
      <c r="Q368" s="110" t="str">
        <f>IF(IFERROR(VLOOKUP(Q353,'Tabela de Apoio'!$D:$E,2,FALSE),1)=1,"",Q369)</f>
        <v/>
      </c>
      <c r="R368" s="110" t="str">
        <f>IF(IFERROR(VLOOKUP(R353,'Tabela de Apoio'!$D:$E,2,FALSE),1)=1,"",R369)</f>
        <v/>
      </c>
      <c r="S368" s="110" t="str">
        <f>IF(IFERROR(VLOOKUP(S353,'Tabela de Apoio'!$D:$E,2,FALSE),1)=1,"",S369)</f>
        <v/>
      </c>
      <c r="T368" s="110" t="str">
        <f>IF(IFERROR(VLOOKUP(T353,'Tabela de Apoio'!$D:$E,2,FALSE),1)=1,"",T369)</f>
        <v/>
      </c>
      <c r="U368" s="110" t="str">
        <f>IF(IFERROR(VLOOKUP(U353,'Tabela de Apoio'!$D:$E,2,FALSE),1)=1,"",U369)</f>
        <v/>
      </c>
      <c r="V368" s="110" t="str">
        <f>IF(IFERROR(VLOOKUP(V353,'Tabela de Apoio'!$D:$E,2,FALSE),1)=1,"",V369)</f>
        <v/>
      </c>
      <c r="W368" s="110" t="str">
        <f>IF(IFERROR(VLOOKUP(W353,'Tabela de Apoio'!$D:$E,2,FALSE),1)=1,"",W369)</f>
        <v/>
      </c>
      <c r="X368" s="110" t="str">
        <f>IF(IFERROR(VLOOKUP(X353,'Tabela de Apoio'!$D:$E,2,FALSE),1)=1,"",X369)</f>
        <v/>
      </c>
      <c r="Y368" s="110" t="str">
        <f>IF(IFERROR(VLOOKUP(Y353,'Tabela de Apoio'!$D:$E,2,FALSE),1)=1,"",Y369)</f>
        <v/>
      </c>
      <c r="Z368" s="110" t="str">
        <f>IF(IFERROR(VLOOKUP(Z353,'Tabela de Apoio'!$D:$E,2,FALSE),1)=1,"",Z369)</f>
        <v/>
      </c>
      <c r="AA368" s="110" t="str">
        <f>IF(IFERROR(VLOOKUP(AA353,'Tabela de Apoio'!$D:$E,2,FALSE),1)=1,"",AA369)</f>
        <v/>
      </c>
      <c r="AB368" s="110" t="str">
        <f>IF(IFERROR(VLOOKUP(AB353,'Tabela de Apoio'!$D:$E,2,FALSE),1)=1,"",AB369)</f>
        <v/>
      </c>
      <c r="AC368" s="110" t="str">
        <f>IF(IFERROR(VLOOKUP(AC353,'Tabela de Apoio'!$D:$E,2,FALSE),1)=1,"",AC369)</f>
        <v/>
      </c>
      <c r="AD368" s="110" t="str">
        <f>IF(IFERROR(VLOOKUP(AD353,'Tabela de Apoio'!$D:$E,2,FALSE),1)=1,"",AD369)</f>
        <v/>
      </c>
      <c r="AE368" s="110" t="str">
        <f>IF(IFERROR(VLOOKUP(AE353,'Tabela de Apoio'!$D:$E,2,FALSE),1)=1,"",AE369)</f>
        <v/>
      </c>
      <c r="AF368" s="110" t="str">
        <f>IF(IFERROR(VLOOKUP(AF353,'Tabela de Apoio'!$D:$E,2,FALSE),1)=1,"",AF369)</f>
        <v/>
      </c>
      <c r="AG368" s="110" t="str">
        <f>IF(IFERROR(VLOOKUP(AG353,'Tabela de Apoio'!$D:$E,2,FALSE),1)=1,"",AG369)</f>
        <v/>
      </c>
      <c r="AH368" s="110" t="str">
        <f>IF(IFERROR(VLOOKUP(AH353,'Tabela de Apoio'!$D:$E,2,FALSE),1)=1,"",AH369)</f>
        <v/>
      </c>
      <c r="AI368" s="110" t="str">
        <f>IF(IFERROR(VLOOKUP(AI353,'Tabela de Apoio'!$D:$E,2,FALSE),1)=1,"",AI369)</f>
        <v/>
      </c>
    </row>
    <row r="369" spans="1:167" hidden="1" x14ac:dyDescent="0.25">
      <c r="B369" s="131" t="e">
        <f t="shared" si="1039"/>
        <v>#VALUE!</v>
      </c>
      <c r="C369" s="131" t="e">
        <f t="shared" si="1040"/>
        <v>#VALUE!</v>
      </c>
      <c r="D369" s="130">
        <f t="shared" si="1040"/>
        <v>1</v>
      </c>
      <c r="E369" s="168"/>
      <c r="F369" s="96"/>
      <c r="G369" s="170"/>
      <c r="H369" s="137">
        <f t="shared" ref="H369" si="1081">COUNT($P369:$XX369)</f>
        <v>0</v>
      </c>
      <c r="I369" s="135" t="e">
        <f t="shared" ref="I369" si="1082">_xlfn.STDEV.P($P368:$XX369)/AVERAGE($P368:$XX369)</f>
        <v>#DIV/0!</v>
      </c>
      <c r="J369" s="7">
        <f t="shared" ref="J369" si="1083">IF(AND(H369&gt;2,
OR(L351="MÉDIA SANEADA",L351="MEDIANA SANEADA",
AND(L351="PREÇO REFERÊNCIA",NOT(AND(P353="Orçamento",COUNTA(P351:XX351)=COUNTIF(P353:XX353,"Orçamento")))))),
ROW(),0)</f>
        <v>0</v>
      </c>
      <c r="N369" s="74"/>
      <c r="O369" s="27" t="str">
        <f t="shared" ref="O369" si="1084">"6 RODADA"</f>
        <v>6 RODADA</v>
      </c>
      <c r="P369" s="110" t="str">
        <f t="shared" ref="P369:AI369" si="1085">IFERROR(IF(P367="","",IF((_xlfn.STDEV.P($P366:$XX367)/AVERAGE($P366:$XX367))&lt;=25%,P367,IF(OR(P367&gt;(AVERAGE($P366:$XX367)+_xlfn.STDEV.P($P366:$XX367)),P367&lt;(AVERAGE($P366:$XX367)-_xlfn.STDEV.P($P366:$XX367))),"DESCARTADO",P367))),)</f>
        <v/>
      </c>
      <c r="Q369" s="110" t="str">
        <f t="shared" si="1085"/>
        <v/>
      </c>
      <c r="R369" s="110" t="str">
        <f t="shared" si="1085"/>
        <v/>
      </c>
      <c r="S369" s="110" t="str">
        <f t="shared" si="1085"/>
        <v/>
      </c>
      <c r="T369" s="110" t="str">
        <f t="shared" si="1085"/>
        <v/>
      </c>
      <c r="U369" s="110" t="str">
        <f t="shared" si="1085"/>
        <v/>
      </c>
      <c r="V369" s="110" t="str">
        <f t="shared" si="1085"/>
        <v/>
      </c>
      <c r="W369" s="110" t="str">
        <f t="shared" si="1085"/>
        <v/>
      </c>
      <c r="X369" s="110" t="str">
        <f t="shared" si="1085"/>
        <v/>
      </c>
      <c r="Y369" s="110" t="str">
        <f t="shared" si="1085"/>
        <v/>
      </c>
      <c r="Z369" s="110" t="str">
        <f t="shared" si="1085"/>
        <v/>
      </c>
      <c r="AA369" s="110" t="str">
        <f t="shared" si="1085"/>
        <v/>
      </c>
      <c r="AB369" s="110" t="str">
        <f t="shared" si="1085"/>
        <v/>
      </c>
      <c r="AC369" s="110" t="str">
        <f t="shared" si="1085"/>
        <v/>
      </c>
      <c r="AD369" s="110" t="str">
        <f t="shared" si="1085"/>
        <v/>
      </c>
      <c r="AE369" s="110" t="str">
        <f t="shared" si="1085"/>
        <v/>
      </c>
      <c r="AF369" s="110" t="str">
        <f t="shared" si="1085"/>
        <v/>
      </c>
      <c r="AG369" s="110" t="str">
        <f t="shared" si="1085"/>
        <v/>
      </c>
      <c r="AH369" s="110" t="str">
        <f t="shared" si="1085"/>
        <v/>
      </c>
      <c r="AI369" s="110" t="str">
        <f t="shared" si="1085"/>
        <v/>
      </c>
    </row>
    <row r="370" spans="1:167" x14ac:dyDescent="0.25">
      <c r="B370" s="131" t="e">
        <f t="shared" si="1039"/>
        <v>#VALUE!</v>
      </c>
      <c r="C370" s="131" t="e">
        <f t="shared" si="1040"/>
        <v>#VALUE!</v>
      </c>
      <c r="D370" s="130">
        <f t="shared" si="1040"/>
        <v>1</v>
      </c>
      <c r="E370" s="168"/>
      <c r="F370" s="139"/>
      <c r="G370" s="170"/>
      <c r="H370" s="173"/>
      <c r="I370" s="173"/>
      <c r="J370" s="174"/>
      <c r="K370" s="70"/>
      <c r="L370" s="1" t="s">
        <v>56</v>
      </c>
      <c r="M370" s="147" t="str">
        <f t="shared" ref="M370" si="1086">IFERROR(ROUND(M351*M353,2),"")</f>
        <v/>
      </c>
      <c r="O370" s="27" t="s">
        <v>426</v>
      </c>
      <c r="P370" s="110" t="str">
        <f t="shared" ref="P370:R370" si="1087">INDEX(P357:P369,MATCH(MAX($J357:$J369),$J357:$J369,0))</f>
        <v/>
      </c>
      <c r="Q370" s="110" t="str">
        <f t="shared" si="1087"/>
        <v/>
      </c>
      <c r="R370" s="110" t="str">
        <f t="shared" si="1087"/>
        <v/>
      </c>
      <c r="S370" s="110" t="str">
        <f t="shared" si="1021"/>
        <v/>
      </c>
      <c r="T370" s="110" t="str">
        <f t="shared" si="1021"/>
        <v/>
      </c>
      <c r="U370" s="110" t="str">
        <f t="shared" si="1021"/>
        <v/>
      </c>
      <c r="V370" s="110" t="str">
        <f t="shared" si="1021"/>
        <v/>
      </c>
      <c r="W370" s="110" t="str">
        <f t="shared" si="1021"/>
        <v/>
      </c>
      <c r="X370" s="110" t="str">
        <f t="shared" si="1021"/>
        <v/>
      </c>
      <c r="Y370" s="110" t="str">
        <f t="shared" si="1021"/>
        <v/>
      </c>
      <c r="Z370" s="110" t="str">
        <f t="shared" si="1021"/>
        <v/>
      </c>
      <c r="AA370" s="110" t="str">
        <f t="shared" si="1021"/>
        <v/>
      </c>
      <c r="AB370" s="110" t="str">
        <f t="shared" si="1021"/>
        <v/>
      </c>
      <c r="AC370" s="110" t="str">
        <f t="shared" si="1021"/>
        <v/>
      </c>
      <c r="AD370" s="110" t="str">
        <f t="shared" si="1021"/>
        <v/>
      </c>
      <c r="AE370" s="110" t="str">
        <f t="shared" si="1021"/>
        <v/>
      </c>
      <c r="AF370" s="110" t="str">
        <f t="shared" si="1021"/>
        <v/>
      </c>
      <c r="AG370" s="110" t="str">
        <f t="shared" si="1021"/>
        <v/>
      </c>
      <c r="AH370" s="110" t="str">
        <f t="shared" si="1021"/>
        <v/>
      </c>
      <c r="AI370" s="110" t="str">
        <f t="shared" si="1021"/>
        <v/>
      </c>
    </row>
    <row r="372" spans="1:167" s="120" customFormat="1" ht="15" customHeight="1" x14ac:dyDescent="0.25">
      <c r="A372" s="123"/>
      <c r="B372" s="130" t="e">
        <f t="shared" ref="B372" si="1088">LARGE(IFERROR(IF(B370+1&gt;$H$8,"",B370+1),""),1)</f>
        <v>#VALUE!</v>
      </c>
      <c r="C372" s="130" t="e">
        <f>IF(_xlfn.ISFORMULA(E376),MAX(INDEX('BASE FORMAÇÃO'!A:A,B372+1),1),E376)</f>
        <v>#VALUE!</v>
      </c>
      <c r="D372" s="130">
        <f t="shared" ref="D372" si="1089">IFERROR(IF(C372=C362,D362+1,1),1)</f>
        <v>1</v>
      </c>
      <c r="E372" s="41" t="s">
        <v>9</v>
      </c>
      <c r="F372" s="76"/>
      <c r="G372" s="41" t="s">
        <v>15</v>
      </c>
      <c r="H372" s="138" t="e">
        <f>INDEX('BASE FORMAÇÃO'!B:B,B372+1)</f>
        <v>#VALUE!</v>
      </c>
      <c r="I372" s="146" t="s">
        <v>16</v>
      </c>
      <c r="J372" s="6" t="e">
        <f>INDEX('BASE FORMAÇÃO'!K:K,B372+1)</f>
        <v>#VALUE!</v>
      </c>
      <c r="K372" s="68"/>
      <c r="L372" s="175" t="s">
        <v>54</v>
      </c>
      <c r="M372" s="177" t="str">
        <f t="shared" ref="M372" si="1090">IF(OR(ISBLANK($O$8),ISBLANK($O$7),ISBLANK($H$8),ISBLANK($O$6),ISBLANK($O$5),ISBLANK($H$5)),"",IFERROR(IF(VLOOKUP(L372,L378:M387,2,FALSE)&lt;1,ROUND(VLOOKUP(L372,L378:M387,2,FALSE),4),ROUND(VLOOKUP(L372,L378:M387,2,FALSE),2)),""))</f>
        <v/>
      </c>
      <c r="N372" s="72"/>
      <c r="O372" s="27" t="s">
        <v>17</v>
      </c>
      <c r="P372" s="116"/>
      <c r="Q372" s="116"/>
      <c r="R372" s="116"/>
      <c r="S372" s="116"/>
      <c r="T372" s="116"/>
      <c r="U372" s="108"/>
      <c r="V372" s="108"/>
      <c r="W372" s="108"/>
      <c r="X372" s="108"/>
      <c r="Y372" s="108"/>
      <c r="Z372" s="108"/>
      <c r="AA372" s="108"/>
      <c r="AB372" s="108"/>
      <c r="AC372" s="108"/>
      <c r="AD372" s="108"/>
      <c r="AE372" s="108"/>
      <c r="AF372" s="108"/>
      <c r="AG372" s="108"/>
      <c r="AH372" s="108"/>
      <c r="AI372" s="108"/>
      <c r="AJ372" s="119"/>
      <c r="AK372" s="119"/>
      <c r="AL372" s="119"/>
      <c r="AM372" s="119"/>
      <c r="AN372" s="119"/>
      <c r="AO372" s="119"/>
      <c r="AP372" s="119"/>
      <c r="AQ372" s="119"/>
      <c r="AR372" s="119"/>
      <c r="AS372" s="119"/>
      <c r="AT372" s="119"/>
      <c r="AU372" s="119"/>
      <c r="AV372" s="119"/>
      <c r="AW372" s="119"/>
      <c r="AX372" s="119"/>
      <c r="AY372" s="119"/>
      <c r="AZ372" s="119"/>
      <c r="BA372" s="119"/>
      <c r="BB372" s="119"/>
      <c r="BC372" s="119"/>
      <c r="BD372" s="119"/>
      <c r="BE372" s="119"/>
      <c r="BF372" s="119"/>
      <c r="BG372" s="119"/>
      <c r="BH372" s="119"/>
      <c r="BI372" s="119"/>
      <c r="BJ372" s="119"/>
      <c r="BK372" s="119"/>
      <c r="BL372" s="119"/>
      <c r="BM372" s="119"/>
      <c r="BN372" s="119"/>
      <c r="BO372" s="119"/>
      <c r="BP372" s="119"/>
      <c r="BQ372" s="119"/>
      <c r="BR372" s="119"/>
      <c r="BS372" s="119"/>
      <c r="BT372" s="119"/>
      <c r="BU372" s="119"/>
      <c r="BV372" s="119"/>
      <c r="BW372" s="119"/>
      <c r="BX372" s="119"/>
      <c r="BY372" s="119"/>
      <c r="BZ372" s="119"/>
      <c r="CA372" s="119"/>
      <c r="CB372" s="119"/>
      <c r="CC372" s="119"/>
      <c r="CD372" s="119"/>
      <c r="CE372" s="119"/>
      <c r="CF372" s="119"/>
      <c r="CG372" s="119"/>
      <c r="CH372" s="119"/>
      <c r="CI372" s="119"/>
      <c r="CJ372" s="119"/>
      <c r="CK372" s="119"/>
      <c r="CL372" s="119"/>
      <c r="CM372" s="119"/>
      <c r="CN372" s="119"/>
      <c r="CO372" s="119"/>
      <c r="CP372" s="119"/>
      <c r="CQ372" s="119"/>
      <c r="CR372" s="119"/>
      <c r="CS372" s="119"/>
      <c r="CT372" s="119"/>
      <c r="CU372" s="119"/>
      <c r="CV372" s="119"/>
      <c r="CW372" s="119"/>
      <c r="CX372" s="119"/>
      <c r="CY372" s="119"/>
      <c r="CZ372" s="119"/>
      <c r="DA372" s="119"/>
      <c r="DB372" s="119"/>
      <c r="DC372" s="119"/>
      <c r="DD372" s="119"/>
      <c r="DE372" s="119"/>
      <c r="DF372" s="119"/>
      <c r="DG372" s="119"/>
      <c r="DH372" s="119"/>
      <c r="DI372" s="119"/>
      <c r="DJ372" s="119"/>
      <c r="DK372" s="119"/>
      <c r="DL372" s="119"/>
      <c r="DM372" s="119"/>
      <c r="DN372" s="119"/>
      <c r="DO372" s="119"/>
      <c r="DP372" s="119"/>
      <c r="DQ372" s="119"/>
      <c r="DR372" s="119"/>
      <c r="DS372" s="119"/>
      <c r="DT372" s="119"/>
      <c r="DU372" s="119"/>
      <c r="DV372" s="119"/>
      <c r="DW372" s="119"/>
      <c r="DX372" s="119"/>
      <c r="DY372" s="119"/>
      <c r="DZ372" s="119"/>
      <c r="EA372" s="119"/>
      <c r="EB372" s="119"/>
      <c r="EC372" s="119"/>
      <c r="ED372" s="119"/>
      <c r="EE372" s="119"/>
      <c r="EF372" s="119"/>
      <c r="EG372" s="119"/>
      <c r="EH372" s="119"/>
      <c r="EI372" s="119"/>
      <c r="EJ372" s="119"/>
      <c r="EK372" s="119"/>
      <c r="EL372" s="119"/>
      <c r="EM372" s="119"/>
      <c r="EN372" s="119"/>
      <c r="EO372" s="119"/>
      <c r="EP372" s="119"/>
      <c r="EQ372" s="119"/>
      <c r="ER372" s="119"/>
      <c r="ES372" s="119"/>
      <c r="ET372" s="119"/>
      <c r="EU372" s="119"/>
      <c r="EV372" s="119"/>
      <c r="EW372" s="119"/>
      <c r="EX372" s="119"/>
      <c r="EY372" s="119"/>
      <c r="EZ372" s="119"/>
      <c r="FA372" s="119"/>
      <c r="FB372" s="119"/>
      <c r="FC372" s="119"/>
      <c r="FD372" s="119"/>
      <c r="FE372" s="119"/>
      <c r="FF372" s="119"/>
      <c r="FG372" s="119"/>
      <c r="FH372" s="119"/>
      <c r="FI372" s="119"/>
      <c r="FJ372" s="119"/>
      <c r="FK372" s="119"/>
    </row>
    <row r="373" spans="1:167" s="120" customFormat="1" ht="15" customHeight="1" x14ac:dyDescent="0.25">
      <c r="A373" s="69"/>
      <c r="B373" s="131" t="e">
        <f t="shared" ref="B373:D373" si="1091">B372</f>
        <v>#VALUE!</v>
      </c>
      <c r="C373" s="131" t="e">
        <f t="shared" si="1091"/>
        <v>#VALUE!</v>
      </c>
      <c r="D373" s="130">
        <f t="shared" si="1091"/>
        <v>1</v>
      </c>
      <c r="E373" s="179">
        <f t="shared" ref="E373" si="1092">D372</f>
        <v>1</v>
      </c>
      <c r="F373" s="95"/>
      <c r="G373" s="181" t="s">
        <v>1</v>
      </c>
      <c r="H373" s="184" t="e">
        <f>INDEX('BASE FORMAÇÃO'!C:C,B372+1)</f>
        <v>#VALUE!</v>
      </c>
      <c r="I373" s="184"/>
      <c r="J373" s="185"/>
      <c r="K373" s="69"/>
      <c r="L373" s="176"/>
      <c r="M373" s="178"/>
      <c r="N373" s="73"/>
      <c r="O373" s="27" t="s">
        <v>13</v>
      </c>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6"/>
      <c r="AK373" s="126"/>
      <c r="AL373" s="126"/>
      <c r="AM373" s="126"/>
      <c r="AN373" s="126"/>
      <c r="AO373" s="126"/>
      <c r="AP373" s="126"/>
      <c r="AQ373" s="126"/>
      <c r="AR373" s="126"/>
      <c r="AS373" s="126"/>
      <c r="AT373" s="126"/>
      <c r="AU373" s="126"/>
      <c r="AV373" s="126"/>
      <c r="AW373" s="126"/>
      <c r="AX373" s="126"/>
      <c r="AY373" s="126"/>
      <c r="AZ373" s="126"/>
      <c r="BA373" s="126"/>
      <c r="BB373" s="119"/>
      <c r="BC373" s="119"/>
      <c r="BD373" s="119"/>
      <c r="BE373" s="119"/>
      <c r="BF373" s="119"/>
      <c r="BG373" s="119"/>
      <c r="BH373" s="119"/>
      <c r="BI373" s="119"/>
      <c r="BJ373" s="119"/>
      <c r="BK373" s="119"/>
      <c r="BL373" s="119"/>
      <c r="BM373" s="119"/>
      <c r="BN373" s="119"/>
      <c r="BO373" s="119"/>
      <c r="BP373" s="119"/>
      <c r="BQ373" s="119"/>
      <c r="BR373" s="119"/>
      <c r="BS373" s="119"/>
      <c r="BT373" s="119"/>
      <c r="BU373" s="119"/>
      <c r="BV373" s="119"/>
      <c r="BW373" s="119"/>
      <c r="BX373" s="119"/>
      <c r="BY373" s="119"/>
      <c r="BZ373" s="119"/>
      <c r="CA373" s="119"/>
      <c r="CB373" s="119"/>
      <c r="CC373" s="119"/>
      <c r="CD373" s="119"/>
      <c r="CE373" s="119"/>
      <c r="CF373" s="119"/>
      <c r="CG373" s="119"/>
      <c r="CH373" s="119"/>
      <c r="CI373" s="119"/>
      <c r="CJ373" s="119"/>
      <c r="CK373" s="119"/>
      <c r="CL373" s="119"/>
      <c r="CM373" s="119"/>
      <c r="CN373" s="119"/>
      <c r="CO373" s="119"/>
      <c r="CP373" s="119"/>
      <c r="CQ373" s="119"/>
      <c r="CR373" s="119"/>
      <c r="CS373" s="119"/>
      <c r="CT373" s="119"/>
      <c r="CU373" s="119"/>
      <c r="CV373" s="119"/>
      <c r="CW373" s="119"/>
      <c r="CX373" s="119"/>
      <c r="CY373" s="119"/>
      <c r="CZ373" s="119"/>
      <c r="DA373" s="119"/>
      <c r="DB373" s="119"/>
      <c r="DC373" s="119"/>
      <c r="DD373" s="119"/>
      <c r="DE373" s="119"/>
      <c r="DF373" s="119"/>
      <c r="DG373" s="119"/>
      <c r="DH373" s="119"/>
      <c r="DI373" s="119"/>
      <c r="DJ373" s="119"/>
      <c r="DK373" s="119"/>
      <c r="DL373" s="119"/>
      <c r="DM373" s="119"/>
      <c r="DN373" s="119"/>
      <c r="DO373" s="119"/>
      <c r="DP373" s="119"/>
      <c r="DQ373" s="119"/>
      <c r="DR373" s="119"/>
      <c r="DS373" s="119"/>
      <c r="DT373" s="119"/>
      <c r="DU373" s="119"/>
      <c r="DV373" s="119"/>
      <c r="DW373" s="119"/>
      <c r="DX373" s="119"/>
      <c r="DY373" s="119"/>
      <c r="DZ373" s="119"/>
      <c r="EA373" s="119"/>
      <c r="EB373" s="119"/>
      <c r="EC373" s="119"/>
      <c r="ED373" s="119"/>
      <c r="EE373" s="119"/>
      <c r="EF373" s="119"/>
      <c r="EG373" s="119"/>
      <c r="EH373" s="119"/>
      <c r="EI373" s="119"/>
      <c r="EJ373" s="119"/>
      <c r="EK373" s="119"/>
      <c r="EL373" s="119"/>
      <c r="EM373" s="119"/>
      <c r="EN373" s="119"/>
      <c r="EO373" s="119"/>
      <c r="EP373" s="119"/>
      <c r="EQ373" s="119"/>
      <c r="ER373" s="119"/>
      <c r="ES373" s="119"/>
      <c r="ET373" s="119"/>
      <c r="EU373" s="119"/>
      <c r="EV373" s="119"/>
      <c r="EW373" s="119"/>
      <c r="EX373" s="119"/>
      <c r="EY373" s="119"/>
      <c r="EZ373" s="119"/>
      <c r="FA373" s="119"/>
      <c r="FB373" s="119"/>
      <c r="FC373" s="119"/>
      <c r="FD373" s="119"/>
      <c r="FE373" s="119"/>
      <c r="FF373" s="119"/>
      <c r="FG373" s="119"/>
      <c r="FH373" s="119"/>
      <c r="FI373" s="119"/>
      <c r="FJ373" s="119"/>
      <c r="FK373" s="119"/>
    </row>
    <row r="374" spans="1:167" s="119" customFormat="1" x14ac:dyDescent="0.25">
      <c r="A374" s="77"/>
      <c r="B374" s="131" t="e">
        <f t="shared" ref="B374:D374" si="1093">B373</f>
        <v>#VALUE!</v>
      </c>
      <c r="C374" s="131" t="e">
        <f t="shared" si="1093"/>
        <v>#VALUE!</v>
      </c>
      <c r="D374" s="130">
        <f t="shared" si="1093"/>
        <v>1</v>
      </c>
      <c r="E374" s="180"/>
      <c r="F374" s="96"/>
      <c r="G374" s="182"/>
      <c r="H374" s="186"/>
      <c r="I374" s="186"/>
      <c r="J374" s="187"/>
      <c r="K374" s="67"/>
      <c r="L374" s="133" t="s">
        <v>57</v>
      </c>
      <c r="M374" s="134" t="e">
        <f>INDEX('BASE FORMAÇÃO'!H:H,B376+1)</f>
        <v>#VALUE!</v>
      </c>
      <c r="N374" s="74"/>
      <c r="O374" s="27" t="s">
        <v>445</v>
      </c>
      <c r="P374" s="117"/>
      <c r="Q374" s="117"/>
      <c r="R374" s="117"/>
      <c r="S374" s="117"/>
      <c r="T374" s="117"/>
      <c r="U374" s="117"/>
      <c r="V374" s="117"/>
      <c r="W374" s="117"/>
      <c r="X374" s="117"/>
      <c r="Y374" s="117"/>
      <c r="Z374" s="117"/>
      <c r="AA374" s="121"/>
      <c r="AB374" s="121"/>
      <c r="AC374" s="121"/>
      <c r="AD374" s="121"/>
      <c r="AE374" s="121"/>
      <c r="AF374" s="121"/>
      <c r="AG374" s="121"/>
      <c r="AH374" s="121"/>
      <c r="AI374" s="121"/>
    </row>
    <row r="375" spans="1:167" s="119" customFormat="1" x14ac:dyDescent="0.25">
      <c r="A375" s="77"/>
      <c r="B375" s="131" t="e">
        <f t="shared" ref="B375:C375" si="1094">B374</f>
        <v>#VALUE!</v>
      </c>
      <c r="C375" s="131" t="e">
        <f t="shared" si="1094"/>
        <v>#VALUE!</v>
      </c>
      <c r="D375" s="130">
        <f t="shared" si="1040"/>
        <v>1</v>
      </c>
      <c r="E375" s="41" t="s">
        <v>344</v>
      </c>
      <c r="F375" s="96"/>
      <c r="G375" s="183"/>
      <c r="H375" s="188"/>
      <c r="I375" s="188"/>
      <c r="J375" s="189"/>
      <c r="K375" s="67"/>
      <c r="L375" s="1" t="s">
        <v>2</v>
      </c>
      <c r="M375" s="6" t="e">
        <f>INDEX('BASE FORMAÇÃO'!D:D,B376+1)</f>
        <v>#VALUE!</v>
      </c>
      <c r="N375" s="74"/>
      <c r="O375" s="27" t="s">
        <v>446</v>
      </c>
      <c r="P375" s="118"/>
      <c r="Q375" s="118"/>
      <c r="R375" s="118"/>
      <c r="S375" s="118"/>
      <c r="T375" s="118"/>
      <c r="U375" s="121"/>
      <c r="V375" s="121"/>
      <c r="W375" s="121"/>
      <c r="X375" s="121"/>
      <c r="Y375" s="121"/>
      <c r="Z375" s="121"/>
      <c r="AA375" s="121"/>
      <c r="AB375" s="121"/>
      <c r="AC375" s="121"/>
      <c r="AD375" s="121"/>
      <c r="AE375" s="121"/>
      <c r="AF375" s="121"/>
      <c r="AG375" s="121"/>
      <c r="AH375" s="121"/>
      <c r="AI375" s="121"/>
    </row>
    <row r="376" spans="1:167" x14ac:dyDescent="0.25">
      <c r="B376" s="131" t="e">
        <f t="shared" ref="B376:C376" si="1095">B374</f>
        <v>#VALUE!</v>
      </c>
      <c r="C376" s="131" t="e">
        <f t="shared" si="1095"/>
        <v>#VALUE!</v>
      </c>
      <c r="D376" s="130">
        <f t="shared" si="1040"/>
        <v>1</v>
      </c>
      <c r="E376" s="167" t="e">
        <f t="shared" ref="E376" si="1096">C372</f>
        <v>#VALUE!</v>
      </c>
      <c r="F376" s="96"/>
      <c r="G376" s="169" t="s">
        <v>334</v>
      </c>
      <c r="H376" s="171"/>
      <c r="I376" s="172"/>
      <c r="J376" s="172"/>
      <c r="K376" s="70"/>
      <c r="L376" s="28" t="s">
        <v>333</v>
      </c>
      <c r="M376" s="136" t="str">
        <f t="shared" ref="M376" si="1097">IFERROR(INDEX(I378:I390,MATCH(MAX(J378:J390),J378:J390,0)),"")</f>
        <v/>
      </c>
      <c r="N376" s="74"/>
      <c r="O376" s="27" t="s">
        <v>18</v>
      </c>
      <c r="P376" s="109" t="str">
        <f>IF(P372="","",
IF(OR(P374="Orçamento",P373="",MAX('Tabela de Apoio'!$A:$A)&lt;=P373),
P372,
(INDEX('Tabela de Apoio'!$B:$B,MATCH('MAPA DE PREÇOS'!$O$8,'Tabela de Apoio'!$A:$A,1))/INDEX('Tabela de Apoio'!$B:$B,MATCH('MAPA DE PREÇOS'!P373,'Tabela de Apoio'!$A:$A,1)-1))*P372))</f>
        <v/>
      </c>
      <c r="Q376" s="109" t="str">
        <f>IF(Q372="","",
IF(OR(Q374="Orçamento",Q373="",MAX('Tabela de Apoio'!$A:$A)&lt;=Q373),
Q372,
(INDEX('Tabela de Apoio'!$B:$B,MATCH('MAPA DE PREÇOS'!$O$8,'Tabela de Apoio'!$A:$A,1))/INDEX('Tabela de Apoio'!$B:$B,MATCH('MAPA DE PREÇOS'!Q373,'Tabela de Apoio'!$A:$A,1)-1))*Q372))</f>
        <v/>
      </c>
      <c r="R376" s="109" t="str">
        <f>IF(R372="","",
IF(OR(R374="Orçamento",R373="",MAX('Tabela de Apoio'!$A:$A)&lt;=R373),
R372,
(INDEX('Tabela de Apoio'!$B:$B,MATCH('MAPA DE PREÇOS'!$O$8,'Tabela de Apoio'!$A:$A,1))/INDEX('Tabela de Apoio'!$B:$B,MATCH('MAPA DE PREÇOS'!R373,'Tabela de Apoio'!$A:$A,1)-1))*R372))</f>
        <v/>
      </c>
      <c r="S376" s="109" t="str">
        <f>IF(S372="","",
IF(OR(S374="Orçamento",S373="",MAX('Tabela de Apoio'!$A:$A)&lt;=S373),
S372,
(INDEX('Tabela de Apoio'!$B:$B,MATCH('MAPA DE PREÇOS'!$O$8,'Tabela de Apoio'!$A:$A,1))/INDEX('Tabela de Apoio'!$B:$B,MATCH('MAPA DE PREÇOS'!S373,'Tabela de Apoio'!$A:$A,1)-1))*S372))</f>
        <v/>
      </c>
      <c r="T376" s="109" t="str">
        <f>IF(T372="","",
IF(OR(T374="Orçamento",T373="",MAX('Tabela de Apoio'!$A:$A)&lt;=T373),
T372,
(INDEX('Tabela de Apoio'!$B:$B,MATCH('MAPA DE PREÇOS'!$O$8,'Tabela de Apoio'!$A:$A,1))/INDEX('Tabela de Apoio'!$B:$B,MATCH('MAPA DE PREÇOS'!T373,'Tabela de Apoio'!$A:$A,1)-1))*T372))</f>
        <v/>
      </c>
      <c r="U376" s="109" t="str">
        <f>IF(U372="","",
IF(OR(U374="Orçamento",U373="",MAX('Tabela de Apoio'!$A:$A)&lt;=U373),
U372,
(INDEX('Tabela de Apoio'!$B:$B,MATCH('MAPA DE PREÇOS'!$O$8,'Tabela de Apoio'!$A:$A,1))/INDEX('Tabela de Apoio'!$B:$B,MATCH('MAPA DE PREÇOS'!U373,'Tabela de Apoio'!$A:$A,1)-1))*U372))</f>
        <v/>
      </c>
      <c r="V376" s="109" t="str">
        <f>IF(V372="","",
IF(OR(V374="Orçamento",V373="",MAX('Tabela de Apoio'!$A:$A)&lt;=V373),
V372,
(INDEX('Tabela de Apoio'!$B:$B,MATCH('MAPA DE PREÇOS'!$O$8,'Tabela de Apoio'!$A:$A,1))/INDEX('Tabela de Apoio'!$B:$B,MATCH('MAPA DE PREÇOS'!V373,'Tabela de Apoio'!$A:$A,1)-1))*V372))</f>
        <v/>
      </c>
      <c r="W376" s="109" t="str">
        <f>IF(W372="","",
IF(OR(W374="Orçamento",W373="",MAX('Tabela de Apoio'!$A:$A)&lt;=W373),
W372,
(INDEX('Tabela de Apoio'!$B:$B,MATCH('MAPA DE PREÇOS'!$O$8,'Tabela de Apoio'!$A:$A,1))/INDEX('Tabela de Apoio'!$B:$B,MATCH('MAPA DE PREÇOS'!W373,'Tabela de Apoio'!$A:$A,1)-1))*W372))</f>
        <v/>
      </c>
      <c r="X376" s="109" t="str">
        <f>IF(X372="","",
IF(OR(X374="Orçamento",X373="",MAX('Tabela de Apoio'!$A:$A)&lt;=X373),
X372,
(INDEX('Tabela de Apoio'!$B:$B,MATCH('MAPA DE PREÇOS'!$O$8,'Tabela de Apoio'!$A:$A,1))/INDEX('Tabela de Apoio'!$B:$B,MATCH('MAPA DE PREÇOS'!X373,'Tabela de Apoio'!$A:$A,1)-1))*X372))</f>
        <v/>
      </c>
      <c r="Y376" s="109" t="str">
        <f>IF(Y372="","",
IF(OR(Y374="Orçamento",Y373="",MAX('Tabela de Apoio'!$A:$A)&lt;=Y373),
Y372,
(INDEX('Tabela de Apoio'!$B:$B,MATCH('MAPA DE PREÇOS'!$O$8,'Tabela de Apoio'!$A:$A,1))/INDEX('Tabela de Apoio'!$B:$B,MATCH('MAPA DE PREÇOS'!Y373,'Tabela de Apoio'!$A:$A,1)-1))*Y372))</f>
        <v/>
      </c>
      <c r="Z376" s="109" t="str">
        <f>IF(Z372="","",
IF(OR(Z374="Orçamento",Z373="",MAX('Tabela de Apoio'!$A:$A)&lt;=Z373),
Z372,
(INDEX('Tabela de Apoio'!$B:$B,MATCH('MAPA DE PREÇOS'!$O$8,'Tabela de Apoio'!$A:$A,1))/INDEX('Tabela de Apoio'!$B:$B,MATCH('MAPA DE PREÇOS'!Z373,'Tabela de Apoio'!$A:$A,1)-1))*Z372))</f>
        <v/>
      </c>
      <c r="AA376" s="109" t="str">
        <f>IF(AA372="","",
IF(OR(AA374="Orçamento",AA373="",MAX('Tabela de Apoio'!$A:$A)&lt;=AA373),
AA372,
(INDEX('Tabela de Apoio'!$B:$B,MATCH('MAPA DE PREÇOS'!$O$8,'Tabela de Apoio'!$A:$A,1))/INDEX('Tabela de Apoio'!$B:$B,MATCH('MAPA DE PREÇOS'!AA373,'Tabela de Apoio'!$A:$A,1)-1))*AA372))</f>
        <v/>
      </c>
      <c r="AB376" s="109" t="str">
        <f>IF(AB372="","",
IF(OR(AB374="Orçamento",AB373="",MAX('Tabela de Apoio'!$A:$A)&lt;=AB373),
AB372,
(INDEX('Tabela de Apoio'!$B:$B,MATCH('MAPA DE PREÇOS'!$O$8,'Tabela de Apoio'!$A:$A,1))/INDEX('Tabela de Apoio'!$B:$B,MATCH('MAPA DE PREÇOS'!AB373,'Tabela de Apoio'!$A:$A,1)-1))*AB372))</f>
        <v/>
      </c>
      <c r="AC376" s="109" t="str">
        <f>IF(AC372="","",
IF(OR(AC374="Orçamento",AC373="",MAX('Tabela de Apoio'!$A:$A)&lt;=AC373),
AC372,
(INDEX('Tabela de Apoio'!$B:$B,MATCH('MAPA DE PREÇOS'!$O$8,'Tabela de Apoio'!$A:$A,1))/INDEX('Tabela de Apoio'!$B:$B,MATCH('MAPA DE PREÇOS'!AC373,'Tabela de Apoio'!$A:$A,1)-1))*AC372))</f>
        <v/>
      </c>
      <c r="AD376" s="109" t="str">
        <f>IF(AD372="","",
IF(OR(AD374="Orçamento",AD373="",MAX('Tabela de Apoio'!$A:$A)&lt;=AD373),
AD372,
(INDEX('Tabela de Apoio'!$B:$B,MATCH('MAPA DE PREÇOS'!$O$8,'Tabela de Apoio'!$A:$A,1))/INDEX('Tabela de Apoio'!$B:$B,MATCH('MAPA DE PREÇOS'!AD373,'Tabela de Apoio'!$A:$A,1)-1))*AD372))</f>
        <v/>
      </c>
      <c r="AE376" s="109" t="str">
        <f>IF(AE372="","",
IF(OR(AE374="Orçamento",AE373="",MAX('Tabela de Apoio'!$A:$A)&lt;=AE373),
AE372,
(INDEX('Tabela de Apoio'!$B:$B,MATCH('MAPA DE PREÇOS'!$O$8,'Tabela de Apoio'!$A:$A,1))/INDEX('Tabela de Apoio'!$B:$B,MATCH('MAPA DE PREÇOS'!AE373,'Tabela de Apoio'!$A:$A,1)-1))*AE372))</f>
        <v/>
      </c>
      <c r="AF376" s="109" t="str">
        <f>IF(AF372="","",
IF(OR(AF374="Orçamento",AF373="",MAX('Tabela de Apoio'!$A:$A)&lt;=AF373),
AF372,
(INDEX('Tabela de Apoio'!$B:$B,MATCH('MAPA DE PREÇOS'!$O$8,'Tabela de Apoio'!$A:$A,1))/INDEX('Tabela de Apoio'!$B:$B,MATCH('MAPA DE PREÇOS'!AF373,'Tabela de Apoio'!$A:$A,1)-1))*AF372))</f>
        <v/>
      </c>
      <c r="AG376" s="109" t="str">
        <f>IF(AG372="","",
IF(OR(AG374="Orçamento",AG373="",MAX('Tabela de Apoio'!$A:$A)&lt;=AG373),
AG372,
(INDEX('Tabela de Apoio'!$B:$B,MATCH('MAPA DE PREÇOS'!$O$8,'Tabela de Apoio'!$A:$A,1))/INDEX('Tabela de Apoio'!$B:$B,MATCH('MAPA DE PREÇOS'!AG373,'Tabela de Apoio'!$A:$A,1)-1))*AG372))</f>
        <v/>
      </c>
      <c r="AH376" s="109" t="str">
        <f>IF(AH372="","",
IF(OR(AH374="Orçamento",AH373="",MAX('Tabela de Apoio'!$A:$A)&lt;=AH373),
AH372,
(INDEX('Tabela de Apoio'!$B:$B,MATCH('MAPA DE PREÇOS'!$O$8,'Tabela de Apoio'!$A:$A,1))/INDEX('Tabela de Apoio'!$B:$B,MATCH('MAPA DE PREÇOS'!AH373,'Tabela de Apoio'!$A:$A,1)-1))*AH372))</f>
        <v/>
      </c>
      <c r="AI376" s="109" t="str">
        <f>IF(AI372="","",
IF(OR(AI374="Orçamento",AI373="",MAX('Tabela de Apoio'!$A:$A)&lt;=AI373),
AI372,
(INDEX('Tabela de Apoio'!$B:$B,MATCH('MAPA DE PREÇOS'!$O$8,'Tabela de Apoio'!$A:$A,1))/INDEX('Tabela de Apoio'!$B:$B,MATCH('MAPA DE PREÇOS'!AI373,'Tabela de Apoio'!$A:$A,1)-1))*AI372))</f>
        <v/>
      </c>
    </row>
    <row r="377" spans="1:167" hidden="1" x14ac:dyDescent="0.25">
      <c r="B377" s="131" t="e">
        <f t="shared" ref="B377" si="1098">B376</f>
        <v>#VALUE!</v>
      </c>
      <c r="C377" s="131" t="e">
        <f t="shared" ref="C377" si="1099">C376</f>
        <v>#VALUE!</v>
      </c>
      <c r="D377" s="130">
        <f t="shared" si="1040"/>
        <v>1</v>
      </c>
      <c r="E377" s="168"/>
      <c r="F377" s="96"/>
      <c r="G377" s="170"/>
      <c r="H377"/>
      <c r="I377"/>
      <c r="J377"/>
      <c r="N377" s="74"/>
      <c r="O377" s="27" t="s">
        <v>439</v>
      </c>
      <c r="P377" s="110" t="str">
        <f>IF(IFERROR(VLOOKUP(P374,'Tabela de Apoio'!$D:$E,2,FALSE),1)=1,"",P378)</f>
        <v/>
      </c>
      <c r="Q377" s="110" t="str">
        <f>IF(IFERROR(VLOOKUP(Q374,'Tabela de Apoio'!$D:$E,2,FALSE),1)=1,"",Q378)</f>
        <v/>
      </c>
      <c r="R377" s="110" t="str">
        <f>IF(IFERROR(VLOOKUP(R374,'Tabela de Apoio'!$D:$E,2,FALSE),1)=1,"",R378)</f>
        <v/>
      </c>
      <c r="S377" s="110" t="str">
        <f>IF(IFERROR(VLOOKUP(S374,'Tabela de Apoio'!$D:$E,2,FALSE),1)=1,"",S378)</f>
        <v/>
      </c>
      <c r="T377" s="110" t="str">
        <f>IF(IFERROR(VLOOKUP(T374,'Tabela de Apoio'!$D:$E,2,FALSE),1)=1,"",T378)</f>
        <v/>
      </c>
      <c r="U377" s="110" t="str">
        <f>IF(IFERROR(VLOOKUP(U374,'Tabela de Apoio'!$D:$E,2,FALSE),1)=1,"",U378)</f>
        <v/>
      </c>
      <c r="V377" s="110" t="str">
        <f>IF(IFERROR(VLOOKUP(V374,'Tabela de Apoio'!$D:$E,2,FALSE),1)=1,"",V378)</f>
        <v/>
      </c>
      <c r="W377" s="110" t="str">
        <f>IF(IFERROR(VLOOKUP(W374,'Tabela de Apoio'!$D:$E,2,FALSE),1)=1,"",W378)</f>
        <v/>
      </c>
      <c r="X377" s="110" t="str">
        <f>IF(IFERROR(VLOOKUP(X374,'Tabela de Apoio'!$D:$E,2,FALSE),1)=1,"",X378)</f>
        <v/>
      </c>
      <c r="Y377" s="110" t="str">
        <f>IF(IFERROR(VLOOKUP(Y374,'Tabela de Apoio'!$D:$E,2,FALSE),1)=1,"",Y378)</f>
        <v/>
      </c>
      <c r="Z377" s="110" t="str">
        <f>IF(IFERROR(VLOOKUP(Z374,'Tabela de Apoio'!$D:$E,2,FALSE),1)=1,"",Z378)</f>
        <v/>
      </c>
      <c r="AA377" s="110" t="str">
        <f>IF(IFERROR(VLOOKUP(AA374,'Tabela de Apoio'!$D:$E,2,FALSE),1)=1,"",AA378)</f>
        <v/>
      </c>
      <c r="AB377" s="110" t="str">
        <f>IF(IFERROR(VLOOKUP(AB374,'Tabela de Apoio'!$D:$E,2,FALSE),1)=1,"",AB378)</f>
        <v/>
      </c>
      <c r="AC377" s="110" t="str">
        <f>IF(IFERROR(VLOOKUP(AC374,'Tabela de Apoio'!$D:$E,2,FALSE),1)=1,"",AC378)</f>
        <v/>
      </c>
      <c r="AD377" s="110" t="str">
        <f>IF(IFERROR(VLOOKUP(AD374,'Tabela de Apoio'!$D:$E,2,FALSE),1)=1,"",AD378)</f>
        <v/>
      </c>
      <c r="AE377" s="110" t="str">
        <f>IF(IFERROR(VLOOKUP(AE374,'Tabela de Apoio'!$D:$E,2,FALSE),1)=1,"",AE378)</f>
        <v/>
      </c>
      <c r="AF377" s="110" t="str">
        <f>IF(IFERROR(VLOOKUP(AF374,'Tabela de Apoio'!$D:$E,2,FALSE),1)=1,"",AF378)</f>
        <v/>
      </c>
      <c r="AG377" s="110" t="str">
        <f>IF(IFERROR(VLOOKUP(AG374,'Tabela de Apoio'!$D:$E,2,FALSE),1)=1,"",AG378)</f>
        <v/>
      </c>
      <c r="AH377" s="110" t="str">
        <f>IF(IFERROR(VLOOKUP(AH374,'Tabela de Apoio'!$D:$E,2,FALSE),1)=1,"",AH378)</f>
        <v/>
      </c>
      <c r="AI377" s="110" t="str">
        <f>IF(IFERROR(VLOOKUP(AI374,'Tabela de Apoio'!$D:$E,2,FALSE),1)=1,"",AI378)</f>
        <v/>
      </c>
    </row>
    <row r="378" spans="1:167" hidden="1" x14ac:dyDescent="0.25">
      <c r="B378" s="131" t="e">
        <f t="shared" ref="B378:C378" si="1100">B377</f>
        <v>#VALUE!</v>
      </c>
      <c r="C378" s="131" t="e">
        <f t="shared" si="1100"/>
        <v>#VALUE!</v>
      </c>
      <c r="D378" s="130">
        <f t="shared" si="1040"/>
        <v>1</v>
      </c>
      <c r="E378" s="168"/>
      <c r="F378" s="96"/>
      <c r="G378" s="170"/>
      <c r="H378" s="137">
        <f t="shared" ref="H378" si="1101">COUNT($P378:$XX378)</f>
        <v>0</v>
      </c>
      <c r="I378" s="135" t="e">
        <f t="shared" ref="I378" si="1102">_xlfn.STDEV.P($P377:$XX378)/AVERAGE($P377:$XX378)</f>
        <v>#DIV/0!</v>
      </c>
      <c r="J378" s="7">
        <f>ROW()</f>
        <v>378</v>
      </c>
      <c r="K378" s="70"/>
      <c r="L378" s="29" t="s">
        <v>54</v>
      </c>
      <c r="M378" s="30" t="str">
        <f t="shared" ref="M378" si="1103">IFERROR(
IF(AND(P374="Orçamento",COUNTA(P372:AI372)=COUNTIF(P374:XX374,"Orçamento")),MIN(M383,M380),
IF(M381&lt;&gt;"",M381,
IF(M382&lt;&gt;"",M382,
M380
))),"")</f>
        <v/>
      </c>
      <c r="N378" s="74"/>
      <c r="O378" s="27" t="s">
        <v>440</v>
      </c>
      <c r="P378" s="109" t="str">
        <f t="shared" ref="P378:AI378" si="1104">IFERROR(IF(P376="",
            "",
            IF(COUNT($P376:$XX376)&lt;=4,
               P376,
               IF(OR(P376&gt;(QUARTILE($P376:$XX376,3)+(QUARTILE($P376:$XX376,3)-QUARTILE($P376:$XX376,1))),
                     P376&lt;(QUARTILE($P376:$XX376,1)-(QUARTILE($P376:$XX376,3)-QUARTILE($P376:$XX376,1)))
                  ),
               "DESCARTADO",P376)
             )
  ),P376)</f>
        <v/>
      </c>
      <c r="Q378" s="109" t="str">
        <f t="shared" si="1104"/>
        <v/>
      </c>
      <c r="R378" s="109" t="str">
        <f t="shared" si="1104"/>
        <v/>
      </c>
      <c r="S378" s="109" t="str">
        <f t="shared" si="1104"/>
        <v/>
      </c>
      <c r="T378" s="109" t="str">
        <f t="shared" si="1104"/>
        <v/>
      </c>
      <c r="U378" s="109" t="str">
        <f t="shared" si="1104"/>
        <v/>
      </c>
      <c r="V378" s="109" t="str">
        <f t="shared" si="1104"/>
        <v/>
      </c>
      <c r="W378" s="109" t="str">
        <f t="shared" si="1104"/>
        <v/>
      </c>
      <c r="X378" s="109" t="str">
        <f t="shared" si="1104"/>
        <v/>
      </c>
      <c r="Y378" s="109" t="str">
        <f t="shared" si="1104"/>
        <v/>
      </c>
      <c r="Z378" s="109" t="str">
        <f t="shared" si="1104"/>
        <v/>
      </c>
      <c r="AA378" s="109" t="str">
        <f t="shared" si="1104"/>
        <v/>
      </c>
      <c r="AB378" s="109" t="str">
        <f t="shared" si="1104"/>
        <v/>
      </c>
      <c r="AC378" s="109" t="str">
        <f t="shared" si="1104"/>
        <v/>
      </c>
      <c r="AD378" s="109" t="str">
        <f t="shared" si="1104"/>
        <v/>
      </c>
      <c r="AE378" s="109" t="str">
        <f t="shared" si="1104"/>
        <v/>
      </c>
      <c r="AF378" s="109" t="str">
        <f t="shared" si="1104"/>
        <v/>
      </c>
      <c r="AG378" s="109" t="str">
        <f t="shared" si="1104"/>
        <v/>
      </c>
      <c r="AH378" s="109" t="str">
        <f t="shared" si="1104"/>
        <v/>
      </c>
      <c r="AI378" s="109" t="str">
        <f t="shared" si="1104"/>
        <v/>
      </c>
    </row>
    <row r="379" spans="1:167" hidden="1" x14ac:dyDescent="0.25">
      <c r="B379" s="131" t="e">
        <f t="shared" ref="B379" si="1105">B378</f>
        <v>#VALUE!</v>
      </c>
      <c r="C379" s="131" t="e">
        <f t="shared" ref="C379" si="1106">C378</f>
        <v>#VALUE!</v>
      </c>
      <c r="D379" s="130">
        <f t="shared" si="1040"/>
        <v>1</v>
      </c>
      <c r="E379" s="168"/>
      <c r="F379" s="96"/>
      <c r="G379" s="170"/>
      <c r="H379"/>
      <c r="I379"/>
      <c r="J379"/>
      <c r="K379" s="69"/>
      <c r="L379" s="29" t="s">
        <v>423</v>
      </c>
      <c r="M379" s="30" t="e">
        <f t="shared" ref="M379" si="1107">AVERAGE($P378:$XX378)</f>
        <v>#DIV/0!</v>
      </c>
      <c r="N379" s="74"/>
      <c r="O379" s="27" t="str">
        <f t="shared" ref="O379" si="1108">"1 POND"</f>
        <v>1 POND</v>
      </c>
      <c r="P379" s="110" t="str">
        <f>IF(IFERROR(VLOOKUP(P374,'Tabela de Apoio'!$D:$E,2,FALSE),1)=1,"",P380)</f>
        <v/>
      </c>
      <c r="Q379" s="110" t="str">
        <f>IF(IFERROR(VLOOKUP(Q374,'Tabela de Apoio'!$D:$E,2,FALSE),1)=1,"",Q380)</f>
        <v/>
      </c>
      <c r="R379" s="110" t="str">
        <f>IF(IFERROR(VLOOKUP(R374,'Tabela de Apoio'!$D:$E,2,FALSE),1)=1,"",R380)</f>
        <v/>
      </c>
      <c r="S379" s="110" t="str">
        <f>IF(IFERROR(VLOOKUP(S374,'Tabela de Apoio'!$D:$E,2,FALSE),1)=1,"",S380)</f>
        <v/>
      </c>
      <c r="T379" s="110" t="str">
        <f>IF(IFERROR(VLOOKUP(T374,'Tabela de Apoio'!$D:$E,2,FALSE),1)=1,"",T380)</f>
        <v/>
      </c>
      <c r="U379" s="110" t="str">
        <f>IF(IFERROR(VLOOKUP(U374,'Tabela de Apoio'!$D:$E,2,FALSE),1)=1,"",U380)</f>
        <v/>
      </c>
      <c r="V379" s="110" t="str">
        <f>IF(IFERROR(VLOOKUP(V374,'Tabela de Apoio'!$D:$E,2,FALSE),1)=1,"",V380)</f>
        <v/>
      </c>
      <c r="W379" s="110" t="str">
        <f>IF(IFERROR(VLOOKUP(W374,'Tabela de Apoio'!$D:$E,2,FALSE),1)=1,"",W380)</f>
        <v/>
      </c>
      <c r="X379" s="110" t="str">
        <f>IF(IFERROR(VLOOKUP(X374,'Tabela de Apoio'!$D:$E,2,FALSE),1)=1,"",X380)</f>
        <v/>
      </c>
      <c r="Y379" s="110" t="str">
        <f>IF(IFERROR(VLOOKUP(Y374,'Tabela de Apoio'!$D:$E,2,FALSE),1)=1,"",Y380)</f>
        <v/>
      </c>
      <c r="Z379" s="110" t="str">
        <f>IF(IFERROR(VLOOKUP(Z374,'Tabela de Apoio'!$D:$E,2,FALSE),1)=1,"",Z380)</f>
        <v/>
      </c>
      <c r="AA379" s="110" t="str">
        <f>IF(IFERROR(VLOOKUP(AA374,'Tabela de Apoio'!$D:$E,2,FALSE),1)=1,"",AA380)</f>
        <v/>
      </c>
      <c r="AB379" s="110" t="str">
        <f>IF(IFERROR(VLOOKUP(AB374,'Tabela de Apoio'!$D:$E,2,FALSE),1)=1,"",AB380)</f>
        <v/>
      </c>
      <c r="AC379" s="110" t="str">
        <f>IF(IFERROR(VLOOKUP(AC374,'Tabela de Apoio'!$D:$E,2,FALSE),1)=1,"",AC380)</f>
        <v/>
      </c>
      <c r="AD379" s="110" t="str">
        <f>IF(IFERROR(VLOOKUP(AD374,'Tabela de Apoio'!$D:$E,2,FALSE),1)=1,"",AD380)</f>
        <v/>
      </c>
      <c r="AE379" s="110" t="str">
        <f>IF(IFERROR(VLOOKUP(AE374,'Tabela de Apoio'!$D:$E,2,FALSE),1)=1,"",AE380)</f>
        <v/>
      </c>
      <c r="AF379" s="110" t="str">
        <f>IF(IFERROR(VLOOKUP(AF374,'Tabela de Apoio'!$D:$E,2,FALSE),1)=1,"",AF380)</f>
        <v/>
      </c>
      <c r="AG379" s="110" t="str">
        <f>IF(IFERROR(VLOOKUP(AG374,'Tabela de Apoio'!$D:$E,2,FALSE),1)=1,"",AG380)</f>
        <v/>
      </c>
      <c r="AH379" s="110" t="str">
        <f>IF(IFERROR(VLOOKUP(AH374,'Tabela de Apoio'!$D:$E,2,FALSE),1)=1,"",AH380)</f>
        <v/>
      </c>
      <c r="AI379" s="110" t="str">
        <f>IF(IFERROR(VLOOKUP(AI374,'Tabela de Apoio'!$D:$E,2,FALSE),1)=1,"",AI380)</f>
        <v/>
      </c>
    </row>
    <row r="380" spans="1:167" hidden="1" x14ac:dyDescent="0.25">
      <c r="B380" s="131" t="e">
        <f t="shared" si="1039"/>
        <v>#VALUE!</v>
      </c>
      <c r="C380" s="131" t="e">
        <f t="shared" si="1040"/>
        <v>#VALUE!</v>
      </c>
      <c r="D380" s="130">
        <f t="shared" si="1040"/>
        <v>1</v>
      </c>
      <c r="E380" s="168"/>
      <c r="F380" s="96"/>
      <c r="G380" s="170"/>
      <c r="H380" s="137">
        <f t="shared" ref="H380" si="1109">COUNT($P380:$XX380)</f>
        <v>0</v>
      </c>
      <c r="I380" s="135" t="e">
        <f t="shared" ref="I380" si="1110">_xlfn.STDEV.P($P379:$XX380)/AVERAGE($P379:$XX380)</f>
        <v>#DIV/0!</v>
      </c>
      <c r="J380" s="7">
        <f t="shared" ref="J380" si="1111">IF(AND(H380&gt;2,
OR(L372="MÉDIA SANEADA",L372="MEDIANA SANEADA",
AND(L372="PREÇO REFERÊNCIA",NOT(AND(P374="Orçamento",COUNTA(P372:XX372)=COUNTIF(P374:XX374,"Orçamento")))))),
ROW(),0)</f>
        <v>0</v>
      </c>
      <c r="K380" s="69"/>
      <c r="L380" s="29" t="s">
        <v>424</v>
      </c>
      <c r="M380" s="30" t="e">
        <f t="shared" ref="M380" si="1112">MEDIAN($P378:$XX378)</f>
        <v>#NUM!</v>
      </c>
      <c r="N380" s="74"/>
      <c r="O380" s="27" t="str">
        <f t="shared" ref="O380" si="1113">"1 RODADA"</f>
        <v>1 RODADA</v>
      </c>
      <c r="P380" s="110" t="str">
        <f t="shared" ref="P380:AI380" si="1114">IF(P378="","",IF((_xlfn.STDEV.P($P377:$XX378)/AVERAGE($P377:$XX378))&lt;=25%,P378,IF(OR(P378&gt;(AVERAGE($P377:$XX378)+_xlfn.STDEV.P($P377:$XX378)),P378&lt;(AVERAGE($P377:$XX378)-_xlfn.STDEV.P($P377:$XX378))),"DESCARTADO",P378)))</f>
        <v/>
      </c>
      <c r="Q380" s="110" t="str">
        <f t="shared" si="1114"/>
        <v/>
      </c>
      <c r="R380" s="110" t="str">
        <f t="shared" si="1114"/>
        <v/>
      </c>
      <c r="S380" s="110" t="str">
        <f t="shared" si="1114"/>
        <v/>
      </c>
      <c r="T380" s="110" t="str">
        <f t="shared" si="1114"/>
        <v/>
      </c>
      <c r="U380" s="110" t="str">
        <f t="shared" si="1114"/>
        <v/>
      </c>
      <c r="V380" s="110" t="str">
        <f t="shared" si="1114"/>
        <v/>
      </c>
      <c r="W380" s="110" t="str">
        <f t="shared" si="1114"/>
        <v/>
      </c>
      <c r="X380" s="110" t="str">
        <f t="shared" si="1114"/>
        <v/>
      </c>
      <c r="Y380" s="110" t="str">
        <f t="shared" si="1114"/>
        <v/>
      </c>
      <c r="Z380" s="110" t="str">
        <f t="shared" si="1114"/>
        <v/>
      </c>
      <c r="AA380" s="110" t="str">
        <f t="shared" si="1114"/>
        <v/>
      </c>
      <c r="AB380" s="110" t="str">
        <f t="shared" si="1114"/>
        <v/>
      </c>
      <c r="AC380" s="110" t="str">
        <f t="shared" si="1114"/>
        <v/>
      </c>
      <c r="AD380" s="110" t="str">
        <f t="shared" si="1114"/>
        <v/>
      </c>
      <c r="AE380" s="110" t="str">
        <f t="shared" si="1114"/>
        <v/>
      </c>
      <c r="AF380" s="110" t="str">
        <f t="shared" si="1114"/>
        <v/>
      </c>
      <c r="AG380" s="110" t="str">
        <f t="shared" si="1114"/>
        <v/>
      </c>
      <c r="AH380" s="110" t="str">
        <f t="shared" si="1114"/>
        <v/>
      </c>
      <c r="AI380" s="110" t="str">
        <f t="shared" si="1114"/>
        <v/>
      </c>
    </row>
    <row r="381" spans="1:167" hidden="1" x14ac:dyDescent="0.25">
      <c r="B381" s="131" t="e">
        <f t="shared" si="1039"/>
        <v>#VALUE!</v>
      </c>
      <c r="C381" s="131" t="e">
        <f t="shared" si="1040"/>
        <v>#VALUE!</v>
      </c>
      <c r="D381" s="130">
        <f t="shared" si="1040"/>
        <v>1</v>
      </c>
      <c r="E381" s="168"/>
      <c r="F381" s="96"/>
      <c r="G381" s="170"/>
      <c r="H381"/>
      <c r="I381"/>
      <c r="J381"/>
      <c r="L381" s="29" t="s">
        <v>50</v>
      </c>
      <c r="M381" s="30" t="str">
        <f t="shared" ref="M381" si="1115">IFERROR(
IF(AND(H380&gt;2,I380&lt;=25%),AVERAGE(P379:XX380),
IF(AND(H382&gt;2,I382&lt;=25%),AVERAGE(P381:XX382),
IF(AND(H384&gt;2,I384&lt;=25%),AVERAGE(P383:XX384),
IF(AND(H386&gt;2,I386&lt;=25%),AVERAGE(P385:XX386),
IF(AND(H388&gt;2,I388&lt;=25%),AVERAGE(P387:XX388),
IF(AND(H390&gt;2,I390&lt;=25%),AVERAGE(P389:XX390),
IF(I378&lt;=25%,AVERAGE(P377:XX378),""))))))),"")</f>
        <v/>
      </c>
      <c r="N381" s="74"/>
      <c r="O381" s="27" t="str">
        <f t="shared" ref="O381" si="1116">"2 POND"</f>
        <v>2 POND</v>
      </c>
      <c r="P381" s="110" t="str">
        <f>IF(IFERROR(VLOOKUP(P374,'Tabela de Apoio'!$D:$E,2,FALSE),1)=1,"",P382)</f>
        <v/>
      </c>
      <c r="Q381" s="110" t="str">
        <f>IF(IFERROR(VLOOKUP(Q374,'Tabela de Apoio'!$D:$E,2,FALSE),1)=1,"",Q382)</f>
        <v/>
      </c>
      <c r="R381" s="110" t="str">
        <f>IF(IFERROR(VLOOKUP(R374,'Tabela de Apoio'!$D:$E,2,FALSE),1)=1,"",R382)</f>
        <v/>
      </c>
      <c r="S381" s="110" t="str">
        <f>IF(IFERROR(VLOOKUP(S374,'Tabela de Apoio'!$D:$E,2,FALSE),1)=1,"",S382)</f>
        <v/>
      </c>
      <c r="T381" s="110" t="str">
        <f>IF(IFERROR(VLOOKUP(T374,'Tabela de Apoio'!$D:$E,2,FALSE),1)=1,"",T382)</f>
        <v/>
      </c>
      <c r="U381" s="110" t="str">
        <f>IF(IFERROR(VLOOKUP(U374,'Tabela de Apoio'!$D:$E,2,FALSE),1)=1,"",U382)</f>
        <v/>
      </c>
      <c r="V381" s="110" t="str">
        <f>IF(IFERROR(VLOOKUP(V374,'Tabela de Apoio'!$D:$E,2,FALSE),1)=1,"",V382)</f>
        <v/>
      </c>
      <c r="W381" s="110" t="str">
        <f>IF(IFERROR(VLOOKUP(W374,'Tabela de Apoio'!$D:$E,2,FALSE),1)=1,"",W382)</f>
        <v/>
      </c>
      <c r="X381" s="110" t="str">
        <f>IF(IFERROR(VLOOKUP(X374,'Tabela de Apoio'!$D:$E,2,FALSE),1)=1,"",X382)</f>
        <v/>
      </c>
      <c r="Y381" s="110" t="str">
        <f>IF(IFERROR(VLOOKUP(Y374,'Tabela de Apoio'!$D:$E,2,FALSE),1)=1,"",Y382)</f>
        <v/>
      </c>
      <c r="Z381" s="110" t="str">
        <f>IF(IFERROR(VLOOKUP(Z374,'Tabela de Apoio'!$D:$E,2,FALSE),1)=1,"",Z382)</f>
        <v/>
      </c>
      <c r="AA381" s="110" t="str">
        <f>IF(IFERROR(VLOOKUP(AA374,'Tabela de Apoio'!$D:$E,2,FALSE),1)=1,"",AA382)</f>
        <v/>
      </c>
      <c r="AB381" s="110" t="str">
        <f>IF(IFERROR(VLOOKUP(AB374,'Tabela de Apoio'!$D:$E,2,FALSE),1)=1,"",AB382)</f>
        <v/>
      </c>
      <c r="AC381" s="110" t="str">
        <f>IF(IFERROR(VLOOKUP(AC374,'Tabela de Apoio'!$D:$E,2,FALSE),1)=1,"",AC382)</f>
        <v/>
      </c>
      <c r="AD381" s="110" t="str">
        <f>IF(IFERROR(VLOOKUP(AD374,'Tabela de Apoio'!$D:$E,2,FALSE),1)=1,"",AD382)</f>
        <v/>
      </c>
      <c r="AE381" s="110" t="str">
        <f>IF(IFERROR(VLOOKUP(AE374,'Tabela de Apoio'!$D:$E,2,FALSE),1)=1,"",AE382)</f>
        <v/>
      </c>
      <c r="AF381" s="110" t="str">
        <f>IF(IFERROR(VLOOKUP(AF374,'Tabela de Apoio'!$D:$E,2,FALSE),1)=1,"",AF382)</f>
        <v/>
      </c>
      <c r="AG381" s="110" t="str">
        <f>IF(IFERROR(VLOOKUP(AG374,'Tabela de Apoio'!$D:$E,2,FALSE),1)=1,"",AG382)</f>
        <v/>
      </c>
      <c r="AH381" s="110" t="str">
        <f>IF(IFERROR(VLOOKUP(AH374,'Tabela de Apoio'!$D:$E,2,FALSE),1)=1,"",AH382)</f>
        <v/>
      </c>
      <c r="AI381" s="110" t="str">
        <f>IF(IFERROR(VLOOKUP(AI374,'Tabela de Apoio'!$D:$E,2,FALSE),1)=1,"",AI382)</f>
        <v/>
      </c>
    </row>
    <row r="382" spans="1:167" hidden="1" x14ac:dyDescent="0.25">
      <c r="B382" s="131" t="e">
        <f t="shared" si="1039"/>
        <v>#VALUE!</v>
      </c>
      <c r="C382" s="131" t="e">
        <f t="shared" si="1040"/>
        <v>#VALUE!</v>
      </c>
      <c r="D382" s="130">
        <f t="shared" si="1040"/>
        <v>1</v>
      </c>
      <c r="E382" s="168"/>
      <c r="F382" s="96"/>
      <c r="G382" s="170"/>
      <c r="H382" s="137">
        <f t="shared" ref="H382" si="1117">COUNT($P382:$XX382)</f>
        <v>0</v>
      </c>
      <c r="I382" s="135" t="e">
        <f t="shared" ref="I382" si="1118">_xlfn.STDEV.P($P381:$XX382)/AVERAGE($P381:$XX382)</f>
        <v>#DIV/0!</v>
      </c>
      <c r="J382" s="7">
        <f t="shared" ref="J382" si="1119">IF(AND(H382&gt;2,
OR(L372="MÉDIA SANEADA",L372="MEDIANA SANEADA",
AND(L372="PREÇO REFERÊNCIA",NOT(AND(P374="Orçamento",COUNTA(P372:XX372)=COUNTIF(P374:XX374,"Orçamento")))))),
ROW(),0)</f>
        <v>0</v>
      </c>
      <c r="K382" s="69"/>
      <c r="L382" s="29" t="s">
        <v>425</v>
      </c>
      <c r="M382" s="30" t="e">
        <f t="shared" ref="M382" si="1120" xml:space="preserve">
IF(H380&gt;2,MEDIAN(P379:XX380),
IF(H382&gt;2,MEDIAN(P381:XX382),
IF(H384&gt;2,MEDIAN(P383:XX384),
IF(H386&gt;2,MEDIAN(P385:XX386),
IF(H388&gt;2,MEDIAN(P387:XX388),
IF(H390&gt;2,MEDIAN(P389:XX390),
MEDIAN(P377:XX378)))))))</f>
        <v>#NUM!</v>
      </c>
      <c r="N382" s="74"/>
      <c r="O382" s="27" t="str">
        <f t="shared" ref="O382" si="1121">"2 RODADA"</f>
        <v>2 RODADA</v>
      </c>
      <c r="P382" s="110" t="str">
        <f t="shared" ref="P382:AI382" si="1122">IF(P380="","",IF((_xlfn.STDEV.P($P379:$XX380)/AVERAGE($P379:$XX380))&lt;=25%,P380,IF(OR(P380&gt;(AVERAGE($P379:$XX380)+_xlfn.STDEV.P($P379:$XX380)),P380&lt;(AVERAGE($P379:$XX380)-_xlfn.STDEV.P($P379:$XX380))),"DESCARTADO",P380)))</f>
        <v/>
      </c>
      <c r="Q382" s="110" t="str">
        <f t="shared" si="1122"/>
        <v/>
      </c>
      <c r="R382" s="110" t="str">
        <f t="shared" si="1122"/>
        <v/>
      </c>
      <c r="S382" s="110" t="str">
        <f t="shared" si="1122"/>
        <v/>
      </c>
      <c r="T382" s="110" t="str">
        <f t="shared" si="1122"/>
        <v/>
      </c>
      <c r="U382" s="110" t="str">
        <f t="shared" si="1122"/>
        <v/>
      </c>
      <c r="V382" s="110" t="str">
        <f t="shared" si="1122"/>
        <v/>
      </c>
      <c r="W382" s="110" t="str">
        <f t="shared" si="1122"/>
        <v/>
      </c>
      <c r="X382" s="110" t="str">
        <f t="shared" si="1122"/>
        <v/>
      </c>
      <c r="Y382" s="110" t="str">
        <f t="shared" si="1122"/>
        <v/>
      </c>
      <c r="Z382" s="110" t="str">
        <f t="shared" si="1122"/>
        <v/>
      </c>
      <c r="AA382" s="110" t="str">
        <f t="shared" si="1122"/>
        <v/>
      </c>
      <c r="AB382" s="110" t="str">
        <f t="shared" si="1122"/>
        <v/>
      </c>
      <c r="AC382" s="110" t="str">
        <f t="shared" si="1122"/>
        <v/>
      </c>
      <c r="AD382" s="110" t="str">
        <f t="shared" si="1122"/>
        <v/>
      </c>
      <c r="AE382" s="110" t="str">
        <f t="shared" si="1122"/>
        <v/>
      </c>
      <c r="AF382" s="110" t="str">
        <f t="shared" si="1122"/>
        <v/>
      </c>
      <c r="AG382" s="110" t="str">
        <f t="shared" si="1122"/>
        <v/>
      </c>
      <c r="AH382" s="110" t="str">
        <f t="shared" si="1122"/>
        <v/>
      </c>
      <c r="AI382" s="110" t="str">
        <f t="shared" si="1122"/>
        <v/>
      </c>
    </row>
    <row r="383" spans="1:167" hidden="1" x14ac:dyDescent="0.25">
      <c r="B383" s="131" t="e">
        <f t="shared" si="1039"/>
        <v>#VALUE!</v>
      </c>
      <c r="C383" s="131" t="e">
        <f t="shared" si="1040"/>
        <v>#VALUE!</v>
      </c>
      <c r="D383" s="130">
        <f t="shared" si="1040"/>
        <v>1</v>
      </c>
      <c r="E383" s="168"/>
      <c r="F383" s="96"/>
      <c r="G383" s="170"/>
      <c r="H383"/>
      <c r="I383"/>
      <c r="J383"/>
      <c r="K383" s="69"/>
      <c r="L383" s="29" t="s">
        <v>422</v>
      </c>
      <c r="M383" s="30" t="e">
        <f t="shared" ref="M383" si="1123">HARMEAN($P377:$XX378)</f>
        <v>#N/A</v>
      </c>
      <c r="N383" s="74"/>
      <c r="O383" s="27" t="str">
        <f t="shared" ref="O383" si="1124">"3 POND"</f>
        <v>3 POND</v>
      </c>
      <c r="P383" s="110" t="str">
        <f>IF(IFERROR(VLOOKUP(P374,'Tabela de Apoio'!$D:$E,2,FALSE),1)=1,"",P384)</f>
        <v/>
      </c>
      <c r="Q383" s="110" t="str">
        <f>IF(IFERROR(VLOOKUP(Q374,'Tabela de Apoio'!$D:$E,2,FALSE),1)=1,"",Q384)</f>
        <v/>
      </c>
      <c r="R383" s="110" t="str">
        <f>IF(IFERROR(VLOOKUP(R374,'Tabela de Apoio'!$D:$E,2,FALSE),1)=1,"",R384)</f>
        <v/>
      </c>
      <c r="S383" s="110" t="str">
        <f>IF(IFERROR(VLOOKUP(S374,'Tabela de Apoio'!$D:$E,2,FALSE),1)=1,"",S384)</f>
        <v/>
      </c>
      <c r="T383" s="110" t="str">
        <f>IF(IFERROR(VLOOKUP(T374,'Tabela de Apoio'!$D:$E,2,FALSE),1)=1,"",T384)</f>
        <v/>
      </c>
      <c r="U383" s="110" t="str">
        <f>IF(IFERROR(VLOOKUP(U374,'Tabela de Apoio'!$D:$E,2,FALSE),1)=1,"",U384)</f>
        <v/>
      </c>
      <c r="V383" s="110" t="str">
        <f>IF(IFERROR(VLOOKUP(V374,'Tabela de Apoio'!$D:$E,2,FALSE),1)=1,"",V384)</f>
        <v/>
      </c>
      <c r="W383" s="110" t="str">
        <f>IF(IFERROR(VLOOKUP(W374,'Tabela de Apoio'!$D:$E,2,FALSE),1)=1,"",W384)</f>
        <v/>
      </c>
      <c r="X383" s="110" t="str">
        <f>IF(IFERROR(VLOOKUP(X374,'Tabela de Apoio'!$D:$E,2,FALSE),1)=1,"",X384)</f>
        <v/>
      </c>
      <c r="Y383" s="110" t="str">
        <f>IF(IFERROR(VLOOKUP(Y374,'Tabela de Apoio'!$D:$E,2,FALSE),1)=1,"",Y384)</f>
        <v/>
      </c>
      <c r="Z383" s="110" t="str">
        <f>IF(IFERROR(VLOOKUP(Z374,'Tabela de Apoio'!$D:$E,2,FALSE),1)=1,"",Z384)</f>
        <v/>
      </c>
      <c r="AA383" s="110" t="str">
        <f>IF(IFERROR(VLOOKUP(AA374,'Tabela de Apoio'!$D:$E,2,FALSE),1)=1,"",AA384)</f>
        <v/>
      </c>
      <c r="AB383" s="110" t="str">
        <f>IF(IFERROR(VLOOKUP(AB374,'Tabela de Apoio'!$D:$E,2,FALSE),1)=1,"",AB384)</f>
        <v/>
      </c>
      <c r="AC383" s="110" t="str">
        <f>IF(IFERROR(VLOOKUP(AC374,'Tabela de Apoio'!$D:$E,2,FALSE),1)=1,"",AC384)</f>
        <v/>
      </c>
      <c r="AD383" s="110" t="str">
        <f>IF(IFERROR(VLOOKUP(AD374,'Tabela de Apoio'!$D:$E,2,FALSE),1)=1,"",AD384)</f>
        <v/>
      </c>
      <c r="AE383" s="110" t="str">
        <f>IF(IFERROR(VLOOKUP(AE374,'Tabela de Apoio'!$D:$E,2,FALSE),1)=1,"",AE384)</f>
        <v/>
      </c>
      <c r="AF383" s="110" t="str">
        <f>IF(IFERROR(VLOOKUP(AF374,'Tabela de Apoio'!$D:$E,2,FALSE),1)=1,"",AF384)</f>
        <v/>
      </c>
      <c r="AG383" s="110" t="str">
        <f>IF(IFERROR(VLOOKUP(AG374,'Tabela de Apoio'!$D:$E,2,FALSE),1)=1,"",AG384)</f>
        <v/>
      </c>
      <c r="AH383" s="110" t="str">
        <f>IF(IFERROR(VLOOKUP(AH374,'Tabela de Apoio'!$D:$E,2,FALSE),1)=1,"",AH384)</f>
        <v/>
      </c>
      <c r="AI383" s="110" t="str">
        <f>IF(IFERROR(VLOOKUP(AI374,'Tabela de Apoio'!$D:$E,2,FALSE),1)=1,"",AI384)</f>
        <v/>
      </c>
    </row>
    <row r="384" spans="1:167" hidden="1" x14ac:dyDescent="0.25">
      <c r="B384" s="131" t="e">
        <f t="shared" si="1039"/>
        <v>#VALUE!</v>
      </c>
      <c r="C384" s="131" t="e">
        <f t="shared" si="1040"/>
        <v>#VALUE!</v>
      </c>
      <c r="D384" s="130">
        <f t="shared" si="1040"/>
        <v>1</v>
      </c>
      <c r="E384" s="168"/>
      <c r="F384" s="96"/>
      <c r="G384" s="170"/>
      <c r="H384" s="137">
        <f t="shared" ref="H384" si="1125">COUNT($P384:$XX384)</f>
        <v>0</v>
      </c>
      <c r="I384" s="135" t="e">
        <f t="shared" ref="I384" si="1126">_xlfn.STDEV.P($P383:$XX384)/AVERAGE($P383:$XX384)</f>
        <v>#DIV/0!</v>
      </c>
      <c r="J384" s="7">
        <f t="shared" ref="J384" si="1127">IF(AND(H384&gt;2,
OR(L372="MÉDIA SANEADA",L372="MEDIANA SANEADA",
AND(L372="PREÇO REFERÊNCIA",NOT(AND(P374="Orçamento",COUNTA(P372:XX372)=COUNTIF(P374:XX374,"Orçamento")))))),
ROW(),0)</f>
        <v>0</v>
      </c>
      <c r="K384" s="69"/>
      <c r="L384" s="29" t="s">
        <v>53</v>
      </c>
      <c r="M384" s="30" t="str">
        <f t="shared" ref="M384" si="1128">IFERROR(_xlfn.QUARTILE.EXC($P378:$XX378,1),"")</f>
        <v/>
      </c>
      <c r="N384" s="74"/>
      <c r="O384" s="27" t="str">
        <f t="shared" ref="O384" si="1129">"3 RODADA"</f>
        <v>3 RODADA</v>
      </c>
      <c r="P384" s="110" t="str">
        <f t="shared" ref="P384:AI384" si="1130">IF(P382="","",IF((_xlfn.STDEV.P($P381:$XX382)/AVERAGE($P381:$XX382))&lt;=25%,P382,IF(OR(P382&gt;(AVERAGE($P381:$XX382)+_xlfn.STDEV.P($P381:$XX382)),P382&lt;(AVERAGE($P381:$XX382)-_xlfn.STDEV.P($P381:$XX382))),"DESCARTADO",P382)))</f>
        <v/>
      </c>
      <c r="Q384" s="110" t="str">
        <f t="shared" si="1130"/>
        <v/>
      </c>
      <c r="R384" s="110" t="str">
        <f t="shared" si="1130"/>
        <v/>
      </c>
      <c r="S384" s="110" t="str">
        <f t="shared" si="1130"/>
        <v/>
      </c>
      <c r="T384" s="110" t="str">
        <f t="shared" si="1130"/>
        <v/>
      </c>
      <c r="U384" s="110" t="str">
        <f t="shared" si="1130"/>
        <v/>
      </c>
      <c r="V384" s="110" t="str">
        <f t="shared" si="1130"/>
        <v/>
      </c>
      <c r="W384" s="110" t="str">
        <f t="shared" si="1130"/>
        <v/>
      </c>
      <c r="X384" s="110" t="str">
        <f t="shared" si="1130"/>
        <v/>
      </c>
      <c r="Y384" s="110" t="str">
        <f t="shared" si="1130"/>
        <v/>
      </c>
      <c r="Z384" s="110" t="str">
        <f t="shared" si="1130"/>
        <v/>
      </c>
      <c r="AA384" s="110" t="str">
        <f t="shared" si="1130"/>
        <v/>
      </c>
      <c r="AB384" s="110" t="str">
        <f t="shared" si="1130"/>
        <v/>
      </c>
      <c r="AC384" s="110" t="str">
        <f t="shared" si="1130"/>
        <v/>
      </c>
      <c r="AD384" s="110" t="str">
        <f t="shared" si="1130"/>
        <v/>
      </c>
      <c r="AE384" s="110" t="str">
        <f t="shared" si="1130"/>
        <v/>
      </c>
      <c r="AF384" s="110" t="str">
        <f t="shared" si="1130"/>
        <v/>
      </c>
      <c r="AG384" s="110" t="str">
        <f t="shared" si="1130"/>
        <v/>
      </c>
      <c r="AH384" s="110" t="str">
        <f t="shared" si="1130"/>
        <v/>
      </c>
      <c r="AI384" s="110" t="str">
        <f t="shared" si="1130"/>
        <v/>
      </c>
    </row>
    <row r="385" spans="1:167" hidden="1" x14ac:dyDescent="0.25">
      <c r="B385" s="131" t="e">
        <f t="shared" si="1039"/>
        <v>#VALUE!</v>
      </c>
      <c r="C385" s="131" t="e">
        <f t="shared" si="1040"/>
        <v>#VALUE!</v>
      </c>
      <c r="D385" s="130">
        <f t="shared" si="1040"/>
        <v>1</v>
      </c>
      <c r="E385" s="168"/>
      <c r="F385" s="96"/>
      <c r="G385" s="170"/>
      <c r="H385"/>
      <c r="I385"/>
      <c r="J385"/>
      <c r="K385" s="69"/>
      <c r="L385" s="29" t="s">
        <v>51</v>
      </c>
      <c r="M385" s="30" t="str">
        <f t="shared" ref="M385" si="1131">IFERROR(_xlfn.QUARTILE.EXC($P378:$XX378,3),"")</f>
        <v/>
      </c>
      <c r="N385" s="74"/>
      <c r="O385" s="27" t="str">
        <f t="shared" ref="O385" si="1132">"4 POND"</f>
        <v>4 POND</v>
      </c>
      <c r="P385" s="110" t="str">
        <f>IF(IFERROR(VLOOKUP(P374,'Tabela de Apoio'!$D:$E,2,FALSE),1)=1,"",P386)</f>
        <v/>
      </c>
      <c r="Q385" s="110" t="str">
        <f>IF(IFERROR(VLOOKUP(Q374,'Tabela de Apoio'!$D:$E,2,FALSE),1)=1,"",Q386)</f>
        <v/>
      </c>
      <c r="R385" s="110" t="str">
        <f>IF(IFERROR(VLOOKUP(R374,'Tabela de Apoio'!$D:$E,2,FALSE),1)=1,"",R386)</f>
        <v/>
      </c>
      <c r="S385" s="110" t="str">
        <f>IF(IFERROR(VLOOKUP(S374,'Tabela de Apoio'!$D:$E,2,FALSE),1)=1,"",S386)</f>
        <v/>
      </c>
      <c r="T385" s="110" t="str">
        <f>IF(IFERROR(VLOOKUP(T374,'Tabela de Apoio'!$D:$E,2,FALSE),1)=1,"",T386)</f>
        <v/>
      </c>
      <c r="U385" s="110" t="str">
        <f>IF(IFERROR(VLOOKUP(U374,'Tabela de Apoio'!$D:$E,2,FALSE),1)=1,"",U386)</f>
        <v/>
      </c>
      <c r="V385" s="110" t="str">
        <f>IF(IFERROR(VLOOKUP(V374,'Tabela de Apoio'!$D:$E,2,FALSE),1)=1,"",V386)</f>
        <v/>
      </c>
      <c r="W385" s="110" t="str">
        <f>IF(IFERROR(VLOOKUP(W374,'Tabela de Apoio'!$D:$E,2,FALSE),1)=1,"",W386)</f>
        <v/>
      </c>
      <c r="X385" s="110" t="str">
        <f>IF(IFERROR(VLOOKUP(X374,'Tabela de Apoio'!$D:$E,2,FALSE),1)=1,"",X386)</f>
        <v/>
      </c>
      <c r="Y385" s="110" t="str">
        <f>IF(IFERROR(VLOOKUP(Y374,'Tabela de Apoio'!$D:$E,2,FALSE),1)=1,"",Y386)</f>
        <v/>
      </c>
      <c r="Z385" s="110" t="str">
        <f>IF(IFERROR(VLOOKUP(Z374,'Tabela de Apoio'!$D:$E,2,FALSE),1)=1,"",Z386)</f>
        <v/>
      </c>
      <c r="AA385" s="110" t="str">
        <f>IF(IFERROR(VLOOKUP(AA374,'Tabela de Apoio'!$D:$E,2,FALSE),1)=1,"",AA386)</f>
        <v/>
      </c>
      <c r="AB385" s="110" t="str">
        <f>IF(IFERROR(VLOOKUP(AB374,'Tabela de Apoio'!$D:$E,2,FALSE),1)=1,"",AB386)</f>
        <v/>
      </c>
      <c r="AC385" s="110" t="str">
        <f>IF(IFERROR(VLOOKUP(AC374,'Tabela de Apoio'!$D:$E,2,FALSE),1)=1,"",AC386)</f>
        <v/>
      </c>
      <c r="AD385" s="110" t="str">
        <f>IF(IFERROR(VLOOKUP(AD374,'Tabela de Apoio'!$D:$E,2,FALSE),1)=1,"",AD386)</f>
        <v/>
      </c>
      <c r="AE385" s="110" t="str">
        <f>IF(IFERROR(VLOOKUP(AE374,'Tabela de Apoio'!$D:$E,2,FALSE),1)=1,"",AE386)</f>
        <v/>
      </c>
      <c r="AF385" s="110" t="str">
        <f>IF(IFERROR(VLOOKUP(AF374,'Tabela de Apoio'!$D:$E,2,FALSE),1)=1,"",AF386)</f>
        <v/>
      </c>
      <c r="AG385" s="110" t="str">
        <f>IF(IFERROR(VLOOKUP(AG374,'Tabela de Apoio'!$D:$E,2,FALSE),1)=1,"",AG386)</f>
        <v/>
      </c>
      <c r="AH385" s="110" t="str">
        <f>IF(IFERROR(VLOOKUP(AH374,'Tabela de Apoio'!$D:$E,2,FALSE),1)=1,"",AH386)</f>
        <v/>
      </c>
      <c r="AI385" s="110" t="str">
        <f>IF(IFERROR(VLOOKUP(AI374,'Tabela de Apoio'!$D:$E,2,FALSE),1)=1,"",AI386)</f>
        <v/>
      </c>
    </row>
    <row r="386" spans="1:167" hidden="1" x14ac:dyDescent="0.25">
      <c r="B386" s="131" t="e">
        <f t="shared" si="1039"/>
        <v>#VALUE!</v>
      </c>
      <c r="C386" s="131" t="e">
        <f t="shared" si="1040"/>
        <v>#VALUE!</v>
      </c>
      <c r="D386" s="130">
        <f t="shared" si="1040"/>
        <v>1</v>
      </c>
      <c r="E386" s="168"/>
      <c r="F386" s="96"/>
      <c r="G386" s="170"/>
      <c r="H386" s="137">
        <f t="shared" ref="H386" si="1133">COUNT($P386:$XX386)</f>
        <v>0</v>
      </c>
      <c r="I386" s="135" t="e">
        <f t="shared" ref="I386" si="1134">_xlfn.STDEV.P($P385:$XX386)/AVERAGE($P385:$XX386)</f>
        <v>#DIV/0!</v>
      </c>
      <c r="J386" s="7">
        <f t="shared" ref="J386" si="1135">IF(AND(H386&gt;2,
OR(L372="MÉDIA SANEADA",L372="MEDIANA SANEADA",
AND(L372="PREÇO REFERÊNCIA",NOT(AND(P374="Orçamento",COUNTA(P372:XX372)=COUNTIF(P374:XX374,"Orçamento")))))),
ROW(),0)</f>
        <v>0</v>
      </c>
      <c r="K386" s="69"/>
      <c r="L386" s="29" t="s">
        <v>55</v>
      </c>
      <c r="M386" s="30">
        <f t="shared" ref="M386" si="1136">MIN($P378:$XX378)</f>
        <v>0</v>
      </c>
      <c r="N386" s="74"/>
      <c r="O386" s="27" t="str">
        <f t="shared" ref="O386" si="1137">"4 RODADA"</f>
        <v>4 RODADA</v>
      </c>
      <c r="P386" s="110" t="str">
        <f t="shared" ref="P386:AI386" si="1138">IF(P384="","",IF((_xlfn.STDEV.P($P383:$XX384)/AVERAGE($P383:$XX384))&lt;=25%,P384,IF(OR(P384&gt;(AVERAGE($P383:$XX384)+_xlfn.STDEV.P($P383:$XX384)),P384&lt;(AVERAGE($P383:$XX384)-_xlfn.STDEV.P($P383:$XX384))),"DESCARTADO",P384)))</f>
        <v/>
      </c>
      <c r="Q386" s="110" t="str">
        <f t="shared" si="1138"/>
        <v/>
      </c>
      <c r="R386" s="110" t="str">
        <f t="shared" si="1138"/>
        <v/>
      </c>
      <c r="S386" s="110" t="str">
        <f t="shared" si="1138"/>
        <v/>
      </c>
      <c r="T386" s="110" t="str">
        <f t="shared" si="1138"/>
        <v/>
      </c>
      <c r="U386" s="110" t="str">
        <f t="shared" si="1138"/>
        <v/>
      </c>
      <c r="V386" s="110" t="str">
        <f t="shared" si="1138"/>
        <v/>
      </c>
      <c r="W386" s="110" t="str">
        <f t="shared" si="1138"/>
        <v/>
      </c>
      <c r="X386" s="110" t="str">
        <f t="shared" si="1138"/>
        <v/>
      </c>
      <c r="Y386" s="110" t="str">
        <f t="shared" si="1138"/>
        <v/>
      </c>
      <c r="Z386" s="110" t="str">
        <f t="shared" si="1138"/>
        <v/>
      </c>
      <c r="AA386" s="110" t="str">
        <f t="shared" si="1138"/>
        <v/>
      </c>
      <c r="AB386" s="110" t="str">
        <f t="shared" si="1138"/>
        <v/>
      </c>
      <c r="AC386" s="110" t="str">
        <f t="shared" si="1138"/>
        <v/>
      </c>
      <c r="AD386" s="110" t="str">
        <f t="shared" si="1138"/>
        <v/>
      </c>
      <c r="AE386" s="110" t="str">
        <f t="shared" si="1138"/>
        <v/>
      </c>
      <c r="AF386" s="110" t="str">
        <f t="shared" si="1138"/>
        <v/>
      </c>
      <c r="AG386" s="110" t="str">
        <f t="shared" si="1138"/>
        <v/>
      </c>
      <c r="AH386" s="110" t="str">
        <f t="shared" si="1138"/>
        <v/>
      </c>
      <c r="AI386" s="110" t="str">
        <f t="shared" si="1138"/>
        <v/>
      </c>
    </row>
    <row r="387" spans="1:167" hidden="1" x14ac:dyDescent="0.25">
      <c r="B387" s="131" t="e">
        <f t="shared" si="1039"/>
        <v>#VALUE!</v>
      </c>
      <c r="C387" s="131" t="e">
        <f t="shared" si="1040"/>
        <v>#VALUE!</v>
      </c>
      <c r="D387" s="130">
        <f t="shared" si="1040"/>
        <v>1</v>
      </c>
      <c r="E387" s="168"/>
      <c r="F387" s="96"/>
      <c r="G387" s="170"/>
      <c r="H387"/>
      <c r="I387"/>
      <c r="J387"/>
      <c r="K387" s="69"/>
      <c r="L387" s="29" t="s">
        <v>52</v>
      </c>
      <c r="M387" s="30">
        <f t="shared" ref="M387" si="1139">MAX($P378:$XX378)</f>
        <v>0</v>
      </c>
      <c r="N387" s="74"/>
      <c r="O387" s="27" t="str">
        <f t="shared" ref="O387" si="1140">"5 POND"</f>
        <v>5 POND</v>
      </c>
      <c r="P387" s="110" t="str">
        <f>IF(IFERROR(VLOOKUP(P374,'Tabela de Apoio'!$D:$E,2,FALSE),1)=1,"",P388)</f>
        <v/>
      </c>
      <c r="Q387" s="110" t="str">
        <f>IF(IFERROR(VLOOKUP(Q374,'Tabela de Apoio'!$D:$E,2,FALSE),1)=1,"",Q388)</f>
        <v/>
      </c>
      <c r="R387" s="110" t="str">
        <f>IF(IFERROR(VLOOKUP(R374,'Tabela de Apoio'!$D:$E,2,FALSE),1)=1,"",R388)</f>
        <v/>
      </c>
      <c r="S387" s="110" t="str">
        <f>IF(IFERROR(VLOOKUP(S374,'Tabela de Apoio'!$D:$E,2,FALSE),1)=1,"",S388)</f>
        <v/>
      </c>
      <c r="T387" s="110" t="str">
        <f>IF(IFERROR(VLOOKUP(T374,'Tabela de Apoio'!$D:$E,2,FALSE),1)=1,"",T388)</f>
        <v/>
      </c>
      <c r="U387" s="110" t="str">
        <f>IF(IFERROR(VLOOKUP(U374,'Tabela de Apoio'!$D:$E,2,FALSE),1)=1,"",U388)</f>
        <v/>
      </c>
      <c r="V387" s="110" t="str">
        <f>IF(IFERROR(VLOOKUP(V374,'Tabela de Apoio'!$D:$E,2,FALSE),1)=1,"",V388)</f>
        <v/>
      </c>
      <c r="W387" s="110" t="str">
        <f>IF(IFERROR(VLOOKUP(W374,'Tabela de Apoio'!$D:$E,2,FALSE),1)=1,"",W388)</f>
        <v/>
      </c>
      <c r="X387" s="110" t="str">
        <f>IF(IFERROR(VLOOKUP(X374,'Tabela de Apoio'!$D:$E,2,FALSE),1)=1,"",X388)</f>
        <v/>
      </c>
      <c r="Y387" s="110" t="str">
        <f>IF(IFERROR(VLOOKUP(Y374,'Tabela de Apoio'!$D:$E,2,FALSE),1)=1,"",Y388)</f>
        <v/>
      </c>
      <c r="Z387" s="110" t="str">
        <f>IF(IFERROR(VLOOKUP(Z374,'Tabela de Apoio'!$D:$E,2,FALSE),1)=1,"",Z388)</f>
        <v/>
      </c>
      <c r="AA387" s="110" t="str">
        <f>IF(IFERROR(VLOOKUP(AA374,'Tabela de Apoio'!$D:$E,2,FALSE),1)=1,"",AA388)</f>
        <v/>
      </c>
      <c r="AB387" s="110" t="str">
        <f>IF(IFERROR(VLOOKUP(AB374,'Tabela de Apoio'!$D:$E,2,FALSE),1)=1,"",AB388)</f>
        <v/>
      </c>
      <c r="AC387" s="110" t="str">
        <f>IF(IFERROR(VLOOKUP(AC374,'Tabela de Apoio'!$D:$E,2,FALSE),1)=1,"",AC388)</f>
        <v/>
      </c>
      <c r="AD387" s="110" t="str">
        <f>IF(IFERROR(VLOOKUP(AD374,'Tabela de Apoio'!$D:$E,2,FALSE),1)=1,"",AD388)</f>
        <v/>
      </c>
      <c r="AE387" s="110" t="str">
        <f>IF(IFERROR(VLOOKUP(AE374,'Tabela de Apoio'!$D:$E,2,FALSE),1)=1,"",AE388)</f>
        <v/>
      </c>
      <c r="AF387" s="110" t="str">
        <f>IF(IFERROR(VLOOKUP(AF374,'Tabela de Apoio'!$D:$E,2,FALSE),1)=1,"",AF388)</f>
        <v/>
      </c>
      <c r="AG387" s="110" t="str">
        <f>IF(IFERROR(VLOOKUP(AG374,'Tabela de Apoio'!$D:$E,2,FALSE),1)=1,"",AG388)</f>
        <v/>
      </c>
      <c r="AH387" s="110" t="str">
        <f>IF(IFERROR(VLOOKUP(AH374,'Tabela de Apoio'!$D:$E,2,FALSE),1)=1,"",AH388)</f>
        <v/>
      </c>
      <c r="AI387" s="110" t="str">
        <f>IF(IFERROR(VLOOKUP(AI374,'Tabela de Apoio'!$D:$E,2,FALSE),1)=1,"",AI388)</f>
        <v/>
      </c>
    </row>
    <row r="388" spans="1:167" hidden="1" x14ac:dyDescent="0.25">
      <c r="B388" s="131" t="e">
        <f t="shared" si="1039"/>
        <v>#VALUE!</v>
      </c>
      <c r="C388" s="131" t="e">
        <f t="shared" si="1040"/>
        <v>#VALUE!</v>
      </c>
      <c r="D388" s="130">
        <f t="shared" si="1040"/>
        <v>1</v>
      </c>
      <c r="E388" s="168"/>
      <c r="F388" s="96"/>
      <c r="G388" s="170"/>
      <c r="H388" s="137">
        <f t="shared" ref="H388" si="1141">COUNT($P388:$XX388)</f>
        <v>0</v>
      </c>
      <c r="I388" s="135" t="e">
        <f t="shared" ref="I388" si="1142">_xlfn.STDEV.P($P387:$XX388)/AVERAGE($P387:$XX388)</f>
        <v>#DIV/0!</v>
      </c>
      <c r="J388" s="7">
        <f t="shared" ref="J388" si="1143">IF(AND(H388&gt;2,
OR(L372="MÉDIA SANEADA",L372="MEDIANA SANEADA",
AND(L372="PREÇO REFERÊNCIA",NOT(AND(P374="Orçamento",COUNTA(P372:XX372)=COUNTIF(P374:XX374,"Orçamento")))))),
ROW(),0)</f>
        <v>0</v>
      </c>
      <c r="K388" s="69"/>
      <c r="N388" s="74"/>
      <c r="O388" s="27" t="str">
        <f t="shared" ref="O388" si="1144">"5 RODADA"</f>
        <v>5 RODADA</v>
      </c>
      <c r="P388" s="110" t="str">
        <f t="shared" ref="P388:AI388" si="1145">IF(P386="","",IF((_xlfn.STDEV.P($P385:$XX386)/AVERAGE($P385:$XX386))&lt;=25%,P386,IF(OR(P386&gt;(AVERAGE($P385:$XX386)+_xlfn.STDEV.P($P385:$XX386)),P386&lt;(AVERAGE($P385:$XX386)-_xlfn.STDEV.P($P385:$XX386))),"DESCARTADO",P386)))</f>
        <v/>
      </c>
      <c r="Q388" s="110" t="str">
        <f t="shared" si="1145"/>
        <v/>
      </c>
      <c r="R388" s="110" t="str">
        <f t="shared" si="1145"/>
        <v/>
      </c>
      <c r="S388" s="110" t="str">
        <f t="shared" si="1145"/>
        <v/>
      </c>
      <c r="T388" s="110" t="str">
        <f t="shared" si="1145"/>
        <v/>
      </c>
      <c r="U388" s="110" t="str">
        <f t="shared" si="1145"/>
        <v/>
      </c>
      <c r="V388" s="110" t="str">
        <f t="shared" si="1145"/>
        <v/>
      </c>
      <c r="W388" s="110" t="str">
        <f t="shared" si="1145"/>
        <v/>
      </c>
      <c r="X388" s="110" t="str">
        <f t="shared" si="1145"/>
        <v/>
      </c>
      <c r="Y388" s="110" t="str">
        <f t="shared" si="1145"/>
        <v/>
      </c>
      <c r="Z388" s="110" t="str">
        <f t="shared" si="1145"/>
        <v/>
      </c>
      <c r="AA388" s="110" t="str">
        <f t="shared" si="1145"/>
        <v/>
      </c>
      <c r="AB388" s="110" t="str">
        <f t="shared" si="1145"/>
        <v/>
      </c>
      <c r="AC388" s="110" t="str">
        <f t="shared" si="1145"/>
        <v/>
      </c>
      <c r="AD388" s="110" t="str">
        <f t="shared" si="1145"/>
        <v/>
      </c>
      <c r="AE388" s="110" t="str">
        <f t="shared" si="1145"/>
        <v/>
      </c>
      <c r="AF388" s="110" t="str">
        <f t="shared" si="1145"/>
        <v/>
      </c>
      <c r="AG388" s="110" t="str">
        <f t="shared" si="1145"/>
        <v/>
      </c>
      <c r="AH388" s="110" t="str">
        <f t="shared" si="1145"/>
        <v/>
      </c>
      <c r="AI388" s="110" t="str">
        <f t="shared" si="1145"/>
        <v/>
      </c>
    </row>
    <row r="389" spans="1:167" hidden="1" x14ac:dyDescent="0.25">
      <c r="B389" s="131" t="e">
        <f t="shared" si="1039"/>
        <v>#VALUE!</v>
      </c>
      <c r="C389" s="131" t="e">
        <f t="shared" si="1040"/>
        <v>#VALUE!</v>
      </c>
      <c r="D389" s="130">
        <f t="shared" si="1040"/>
        <v>1</v>
      </c>
      <c r="E389" s="168"/>
      <c r="F389" s="96"/>
      <c r="G389" s="170"/>
      <c r="H389"/>
      <c r="I389"/>
      <c r="J389"/>
      <c r="K389" s="69"/>
      <c r="L389" s="22"/>
      <c r="M389" s="22"/>
      <c r="N389" s="74"/>
      <c r="O389" s="27" t="str">
        <f t="shared" ref="O389" si="1146">"6 POND"</f>
        <v>6 POND</v>
      </c>
      <c r="P389" s="110" t="str">
        <f>IF(IFERROR(VLOOKUP(P374,'Tabela de Apoio'!$D:$E,2,FALSE),1)=1,"",P390)</f>
        <v/>
      </c>
      <c r="Q389" s="110" t="str">
        <f>IF(IFERROR(VLOOKUP(Q374,'Tabela de Apoio'!$D:$E,2,FALSE),1)=1,"",Q390)</f>
        <v/>
      </c>
      <c r="R389" s="110" t="str">
        <f>IF(IFERROR(VLOOKUP(R374,'Tabela de Apoio'!$D:$E,2,FALSE),1)=1,"",R390)</f>
        <v/>
      </c>
      <c r="S389" s="110" t="str">
        <f>IF(IFERROR(VLOOKUP(S374,'Tabela de Apoio'!$D:$E,2,FALSE),1)=1,"",S390)</f>
        <v/>
      </c>
      <c r="T389" s="110" t="str">
        <f>IF(IFERROR(VLOOKUP(T374,'Tabela de Apoio'!$D:$E,2,FALSE),1)=1,"",T390)</f>
        <v/>
      </c>
      <c r="U389" s="110" t="str">
        <f>IF(IFERROR(VLOOKUP(U374,'Tabela de Apoio'!$D:$E,2,FALSE),1)=1,"",U390)</f>
        <v/>
      </c>
      <c r="V389" s="110" t="str">
        <f>IF(IFERROR(VLOOKUP(V374,'Tabela de Apoio'!$D:$E,2,FALSE),1)=1,"",V390)</f>
        <v/>
      </c>
      <c r="W389" s="110" t="str">
        <f>IF(IFERROR(VLOOKUP(W374,'Tabela de Apoio'!$D:$E,2,FALSE),1)=1,"",W390)</f>
        <v/>
      </c>
      <c r="X389" s="110" t="str">
        <f>IF(IFERROR(VLOOKUP(X374,'Tabela de Apoio'!$D:$E,2,FALSE),1)=1,"",X390)</f>
        <v/>
      </c>
      <c r="Y389" s="110" t="str">
        <f>IF(IFERROR(VLOOKUP(Y374,'Tabela de Apoio'!$D:$E,2,FALSE),1)=1,"",Y390)</f>
        <v/>
      </c>
      <c r="Z389" s="110" t="str">
        <f>IF(IFERROR(VLOOKUP(Z374,'Tabela de Apoio'!$D:$E,2,FALSE),1)=1,"",Z390)</f>
        <v/>
      </c>
      <c r="AA389" s="110" t="str">
        <f>IF(IFERROR(VLOOKUP(AA374,'Tabela de Apoio'!$D:$E,2,FALSE),1)=1,"",AA390)</f>
        <v/>
      </c>
      <c r="AB389" s="110" t="str">
        <f>IF(IFERROR(VLOOKUP(AB374,'Tabela de Apoio'!$D:$E,2,FALSE),1)=1,"",AB390)</f>
        <v/>
      </c>
      <c r="AC389" s="110" t="str">
        <f>IF(IFERROR(VLOOKUP(AC374,'Tabela de Apoio'!$D:$E,2,FALSE),1)=1,"",AC390)</f>
        <v/>
      </c>
      <c r="AD389" s="110" t="str">
        <f>IF(IFERROR(VLOOKUP(AD374,'Tabela de Apoio'!$D:$E,2,FALSE),1)=1,"",AD390)</f>
        <v/>
      </c>
      <c r="AE389" s="110" t="str">
        <f>IF(IFERROR(VLOOKUP(AE374,'Tabela de Apoio'!$D:$E,2,FALSE),1)=1,"",AE390)</f>
        <v/>
      </c>
      <c r="AF389" s="110" t="str">
        <f>IF(IFERROR(VLOOKUP(AF374,'Tabela de Apoio'!$D:$E,2,FALSE),1)=1,"",AF390)</f>
        <v/>
      </c>
      <c r="AG389" s="110" t="str">
        <f>IF(IFERROR(VLOOKUP(AG374,'Tabela de Apoio'!$D:$E,2,FALSE),1)=1,"",AG390)</f>
        <v/>
      </c>
      <c r="AH389" s="110" t="str">
        <f>IF(IFERROR(VLOOKUP(AH374,'Tabela de Apoio'!$D:$E,2,FALSE),1)=1,"",AH390)</f>
        <v/>
      </c>
      <c r="AI389" s="110" t="str">
        <f>IF(IFERROR(VLOOKUP(AI374,'Tabela de Apoio'!$D:$E,2,FALSE),1)=1,"",AI390)</f>
        <v/>
      </c>
    </row>
    <row r="390" spans="1:167" hidden="1" x14ac:dyDescent="0.25">
      <c r="B390" s="131" t="e">
        <f t="shared" si="1039"/>
        <v>#VALUE!</v>
      </c>
      <c r="C390" s="131" t="e">
        <f t="shared" si="1040"/>
        <v>#VALUE!</v>
      </c>
      <c r="D390" s="130">
        <f t="shared" si="1040"/>
        <v>1</v>
      </c>
      <c r="E390" s="168"/>
      <c r="F390" s="96"/>
      <c r="G390" s="170"/>
      <c r="H390" s="137">
        <f t="shared" ref="H390" si="1147">COUNT($P390:$XX390)</f>
        <v>0</v>
      </c>
      <c r="I390" s="135" t="e">
        <f t="shared" ref="I390" si="1148">_xlfn.STDEV.P($P389:$XX390)/AVERAGE($P389:$XX390)</f>
        <v>#DIV/0!</v>
      </c>
      <c r="J390" s="7">
        <f t="shared" ref="J390" si="1149">IF(AND(H390&gt;2,
OR(L372="MÉDIA SANEADA",L372="MEDIANA SANEADA",
AND(L372="PREÇO REFERÊNCIA",NOT(AND(P374="Orçamento",COUNTA(P372:XX372)=COUNTIF(P374:XX374,"Orçamento")))))),
ROW(),0)</f>
        <v>0</v>
      </c>
      <c r="N390" s="74"/>
      <c r="O390" s="27" t="str">
        <f t="shared" ref="O390" si="1150">"6 RODADA"</f>
        <v>6 RODADA</v>
      </c>
      <c r="P390" s="110" t="str">
        <f t="shared" ref="P390:AI390" si="1151">IFERROR(IF(P388="","",IF((_xlfn.STDEV.P($P387:$XX388)/AVERAGE($P387:$XX388))&lt;=25%,P388,IF(OR(P388&gt;(AVERAGE($P387:$XX388)+_xlfn.STDEV.P($P387:$XX388)),P388&lt;(AVERAGE($P387:$XX388)-_xlfn.STDEV.P($P387:$XX388))),"DESCARTADO",P388))),)</f>
        <v/>
      </c>
      <c r="Q390" s="110" t="str">
        <f t="shared" si="1151"/>
        <v/>
      </c>
      <c r="R390" s="110" t="str">
        <f t="shared" si="1151"/>
        <v/>
      </c>
      <c r="S390" s="110" t="str">
        <f t="shared" si="1151"/>
        <v/>
      </c>
      <c r="T390" s="110" t="str">
        <f t="shared" si="1151"/>
        <v/>
      </c>
      <c r="U390" s="110" t="str">
        <f t="shared" si="1151"/>
        <v/>
      </c>
      <c r="V390" s="110" t="str">
        <f t="shared" si="1151"/>
        <v/>
      </c>
      <c r="W390" s="110" t="str">
        <f t="shared" si="1151"/>
        <v/>
      </c>
      <c r="X390" s="110" t="str">
        <f t="shared" si="1151"/>
        <v/>
      </c>
      <c r="Y390" s="110" t="str">
        <f t="shared" si="1151"/>
        <v/>
      </c>
      <c r="Z390" s="110" t="str">
        <f t="shared" si="1151"/>
        <v/>
      </c>
      <c r="AA390" s="110" t="str">
        <f t="shared" si="1151"/>
        <v/>
      </c>
      <c r="AB390" s="110" t="str">
        <f t="shared" si="1151"/>
        <v/>
      </c>
      <c r="AC390" s="110" t="str">
        <f t="shared" si="1151"/>
        <v/>
      </c>
      <c r="AD390" s="110" t="str">
        <f t="shared" si="1151"/>
        <v/>
      </c>
      <c r="AE390" s="110" t="str">
        <f t="shared" si="1151"/>
        <v/>
      </c>
      <c r="AF390" s="110" t="str">
        <f t="shared" si="1151"/>
        <v/>
      </c>
      <c r="AG390" s="110" t="str">
        <f t="shared" si="1151"/>
        <v/>
      </c>
      <c r="AH390" s="110" t="str">
        <f t="shared" si="1151"/>
        <v/>
      </c>
      <c r="AI390" s="110" t="str">
        <f t="shared" si="1151"/>
        <v/>
      </c>
    </row>
    <row r="391" spans="1:167" x14ac:dyDescent="0.25">
      <c r="B391" s="131" t="e">
        <f t="shared" si="1039"/>
        <v>#VALUE!</v>
      </c>
      <c r="C391" s="131" t="e">
        <f t="shared" si="1040"/>
        <v>#VALUE!</v>
      </c>
      <c r="D391" s="130">
        <f t="shared" si="1040"/>
        <v>1</v>
      </c>
      <c r="E391" s="168"/>
      <c r="F391" s="139"/>
      <c r="G391" s="170"/>
      <c r="H391" s="173"/>
      <c r="I391" s="173"/>
      <c r="J391" s="174"/>
      <c r="K391" s="70"/>
      <c r="L391" s="1" t="s">
        <v>56</v>
      </c>
      <c r="M391" s="147" t="str">
        <f t="shared" ref="M391" si="1152">IFERROR(ROUND(M372*M374,2),"")</f>
        <v/>
      </c>
      <c r="O391" s="27" t="s">
        <v>426</v>
      </c>
      <c r="P391" s="110" t="str">
        <f t="shared" ref="P391:AI412" si="1153">INDEX(P378:P390,MATCH(MAX($J378:$J390),$J378:$J390,0))</f>
        <v/>
      </c>
      <c r="Q391" s="110" t="str">
        <f t="shared" si="1153"/>
        <v/>
      </c>
      <c r="R391" s="110" t="str">
        <f t="shared" si="1153"/>
        <v/>
      </c>
      <c r="S391" s="110" t="str">
        <f t="shared" si="1153"/>
        <v/>
      </c>
      <c r="T391" s="110" t="str">
        <f t="shared" si="1153"/>
        <v/>
      </c>
      <c r="U391" s="110" t="str">
        <f t="shared" si="1153"/>
        <v/>
      </c>
      <c r="V391" s="110" t="str">
        <f t="shared" si="1153"/>
        <v/>
      </c>
      <c r="W391" s="110" t="str">
        <f t="shared" si="1153"/>
        <v/>
      </c>
      <c r="X391" s="110" t="str">
        <f t="shared" si="1153"/>
        <v/>
      </c>
      <c r="Y391" s="110" t="str">
        <f t="shared" si="1153"/>
        <v/>
      </c>
      <c r="Z391" s="110" t="str">
        <f t="shared" si="1153"/>
        <v/>
      </c>
      <c r="AA391" s="110" t="str">
        <f t="shared" si="1153"/>
        <v/>
      </c>
      <c r="AB391" s="110" t="str">
        <f t="shared" si="1153"/>
        <v/>
      </c>
      <c r="AC391" s="110" t="str">
        <f t="shared" si="1153"/>
        <v/>
      </c>
      <c r="AD391" s="110" t="str">
        <f t="shared" si="1153"/>
        <v/>
      </c>
      <c r="AE391" s="110" t="str">
        <f t="shared" si="1153"/>
        <v/>
      </c>
      <c r="AF391" s="110" t="str">
        <f t="shared" si="1153"/>
        <v/>
      </c>
      <c r="AG391" s="110" t="str">
        <f t="shared" si="1153"/>
        <v/>
      </c>
      <c r="AH391" s="110" t="str">
        <f t="shared" si="1153"/>
        <v/>
      </c>
      <c r="AI391" s="110" t="str">
        <f t="shared" si="1153"/>
        <v/>
      </c>
    </row>
    <row r="393" spans="1:167" s="120" customFormat="1" ht="15" customHeight="1" x14ac:dyDescent="0.25">
      <c r="A393" s="123"/>
      <c r="B393" s="130" t="e">
        <f t="shared" ref="B393" si="1154">LARGE(IFERROR(IF(B391+1&gt;$H$8,"",B391+1),""),1)</f>
        <v>#VALUE!</v>
      </c>
      <c r="C393" s="130" t="e">
        <f>IF(_xlfn.ISFORMULA(E397),MAX(INDEX('BASE FORMAÇÃO'!A:A,B393+1),1),E397)</f>
        <v>#VALUE!</v>
      </c>
      <c r="D393" s="130">
        <f t="shared" ref="D393" si="1155">IFERROR(IF(C393=C383,D383+1,1),1)</f>
        <v>1</v>
      </c>
      <c r="E393" s="41" t="s">
        <v>9</v>
      </c>
      <c r="F393" s="76"/>
      <c r="G393" s="41" t="s">
        <v>15</v>
      </c>
      <c r="H393" s="138" t="e">
        <f>INDEX('BASE FORMAÇÃO'!B:B,B393+1)</f>
        <v>#VALUE!</v>
      </c>
      <c r="I393" s="146" t="s">
        <v>16</v>
      </c>
      <c r="J393" s="6" t="e">
        <f>INDEX('BASE FORMAÇÃO'!K:K,B393+1)</f>
        <v>#VALUE!</v>
      </c>
      <c r="K393" s="68"/>
      <c r="L393" s="175" t="s">
        <v>54</v>
      </c>
      <c r="M393" s="177" t="str">
        <f t="shared" ref="M393" si="1156">IF(OR(ISBLANK($O$8),ISBLANK($O$7),ISBLANK($H$8),ISBLANK($O$6),ISBLANK($O$5),ISBLANK($H$5)),"",IFERROR(IF(VLOOKUP(L393,L399:M408,2,FALSE)&lt;1,ROUND(VLOOKUP(L393,L399:M408,2,FALSE),4),ROUND(VLOOKUP(L393,L399:M408,2,FALSE),2)),""))</f>
        <v/>
      </c>
      <c r="N393" s="72"/>
      <c r="O393" s="27" t="s">
        <v>17</v>
      </c>
      <c r="P393" s="116"/>
      <c r="Q393" s="116"/>
      <c r="R393" s="116"/>
      <c r="S393" s="116"/>
      <c r="T393" s="116"/>
      <c r="U393" s="108"/>
      <c r="V393" s="108"/>
      <c r="W393" s="108"/>
      <c r="X393" s="108"/>
      <c r="Y393" s="108"/>
      <c r="Z393" s="108"/>
      <c r="AA393" s="108"/>
      <c r="AB393" s="108"/>
      <c r="AC393" s="108"/>
      <c r="AD393" s="108"/>
      <c r="AE393" s="108"/>
      <c r="AF393" s="108"/>
      <c r="AG393" s="108"/>
      <c r="AH393" s="108"/>
      <c r="AI393" s="108"/>
      <c r="AJ393" s="119"/>
      <c r="AK393" s="119"/>
      <c r="AL393" s="119"/>
      <c r="AM393" s="119"/>
      <c r="AN393" s="119"/>
      <c r="AO393" s="119"/>
      <c r="AP393" s="119"/>
      <c r="AQ393" s="119"/>
      <c r="AR393" s="119"/>
      <c r="AS393" s="119"/>
      <c r="AT393" s="119"/>
      <c r="AU393" s="119"/>
      <c r="AV393" s="119"/>
      <c r="AW393" s="119"/>
      <c r="AX393" s="119"/>
      <c r="AY393" s="119"/>
      <c r="AZ393" s="119"/>
      <c r="BA393" s="119"/>
      <c r="BB393" s="119"/>
      <c r="BC393" s="119"/>
      <c r="BD393" s="119"/>
      <c r="BE393" s="119"/>
      <c r="BF393" s="119"/>
      <c r="BG393" s="119"/>
      <c r="BH393" s="119"/>
      <c r="BI393" s="119"/>
      <c r="BJ393" s="119"/>
      <c r="BK393" s="119"/>
      <c r="BL393" s="119"/>
      <c r="BM393" s="119"/>
      <c r="BN393" s="119"/>
      <c r="BO393" s="119"/>
      <c r="BP393" s="119"/>
      <c r="BQ393" s="119"/>
      <c r="BR393" s="119"/>
      <c r="BS393" s="119"/>
      <c r="BT393" s="119"/>
      <c r="BU393" s="119"/>
      <c r="BV393" s="119"/>
      <c r="BW393" s="119"/>
      <c r="BX393" s="119"/>
      <c r="BY393" s="119"/>
      <c r="BZ393" s="119"/>
      <c r="CA393" s="119"/>
      <c r="CB393" s="119"/>
      <c r="CC393" s="119"/>
      <c r="CD393" s="119"/>
      <c r="CE393" s="119"/>
      <c r="CF393" s="119"/>
      <c r="CG393" s="119"/>
      <c r="CH393" s="119"/>
      <c r="CI393" s="119"/>
      <c r="CJ393" s="119"/>
      <c r="CK393" s="119"/>
      <c r="CL393" s="119"/>
      <c r="CM393" s="119"/>
      <c r="CN393" s="119"/>
      <c r="CO393" s="119"/>
      <c r="CP393" s="119"/>
      <c r="CQ393" s="119"/>
      <c r="CR393" s="119"/>
      <c r="CS393" s="119"/>
      <c r="CT393" s="119"/>
      <c r="CU393" s="119"/>
      <c r="CV393" s="119"/>
      <c r="CW393" s="119"/>
      <c r="CX393" s="119"/>
      <c r="CY393" s="119"/>
      <c r="CZ393" s="119"/>
      <c r="DA393" s="119"/>
      <c r="DB393" s="119"/>
      <c r="DC393" s="119"/>
      <c r="DD393" s="119"/>
      <c r="DE393" s="119"/>
      <c r="DF393" s="119"/>
      <c r="DG393" s="119"/>
      <c r="DH393" s="119"/>
      <c r="DI393" s="119"/>
      <c r="DJ393" s="119"/>
      <c r="DK393" s="119"/>
      <c r="DL393" s="119"/>
      <c r="DM393" s="119"/>
      <c r="DN393" s="119"/>
      <c r="DO393" s="119"/>
      <c r="DP393" s="119"/>
      <c r="DQ393" s="119"/>
      <c r="DR393" s="119"/>
      <c r="DS393" s="119"/>
      <c r="DT393" s="119"/>
      <c r="DU393" s="119"/>
      <c r="DV393" s="119"/>
      <c r="DW393" s="119"/>
      <c r="DX393" s="119"/>
      <c r="DY393" s="119"/>
      <c r="DZ393" s="119"/>
      <c r="EA393" s="119"/>
      <c r="EB393" s="119"/>
      <c r="EC393" s="119"/>
      <c r="ED393" s="119"/>
      <c r="EE393" s="119"/>
      <c r="EF393" s="119"/>
      <c r="EG393" s="119"/>
      <c r="EH393" s="119"/>
      <c r="EI393" s="119"/>
      <c r="EJ393" s="119"/>
      <c r="EK393" s="119"/>
      <c r="EL393" s="119"/>
      <c r="EM393" s="119"/>
      <c r="EN393" s="119"/>
      <c r="EO393" s="119"/>
      <c r="EP393" s="119"/>
      <c r="EQ393" s="119"/>
      <c r="ER393" s="119"/>
      <c r="ES393" s="119"/>
      <c r="ET393" s="119"/>
      <c r="EU393" s="119"/>
      <c r="EV393" s="119"/>
      <c r="EW393" s="119"/>
      <c r="EX393" s="119"/>
      <c r="EY393" s="119"/>
      <c r="EZ393" s="119"/>
      <c r="FA393" s="119"/>
      <c r="FB393" s="119"/>
      <c r="FC393" s="119"/>
      <c r="FD393" s="119"/>
      <c r="FE393" s="119"/>
      <c r="FF393" s="119"/>
      <c r="FG393" s="119"/>
      <c r="FH393" s="119"/>
      <c r="FI393" s="119"/>
      <c r="FJ393" s="119"/>
      <c r="FK393" s="119"/>
    </row>
    <row r="394" spans="1:167" s="120" customFormat="1" ht="15" customHeight="1" x14ac:dyDescent="0.25">
      <c r="A394" s="69"/>
      <c r="B394" s="131" t="e">
        <f t="shared" ref="B394:D394" si="1157">B393</f>
        <v>#VALUE!</v>
      </c>
      <c r="C394" s="131" t="e">
        <f t="shared" si="1157"/>
        <v>#VALUE!</v>
      </c>
      <c r="D394" s="130">
        <f t="shared" si="1157"/>
        <v>1</v>
      </c>
      <c r="E394" s="179">
        <f t="shared" ref="E394" si="1158">D393</f>
        <v>1</v>
      </c>
      <c r="F394" s="95"/>
      <c r="G394" s="181" t="s">
        <v>1</v>
      </c>
      <c r="H394" s="184" t="e">
        <f>INDEX('BASE FORMAÇÃO'!C:C,B393+1)</f>
        <v>#VALUE!</v>
      </c>
      <c r="I394" s="184"/>
      <c r="J394" s="185"/>
      <c r="K394" s="69"/>
      <c r="L394" s="176"/>
      <c r="M394" s="178"/>
      <c r="N394" s="73"/>
      <c r="O394" s="27" t="s">
        <v>13</v>
      </c>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6"/>
      <c r="AK394" s="126"/>
      <c r="AL394" s="126"/>
      <c r="AM394" s="126"/>
      <c r="AN394" s="126"/>
      <c r="AO394" s="126"/>
      <c r="AP394" s="126"/>
      <c r="AQ394" s="126"/>
      <c r="AR394" s="126"/>
      <c r="AS394" s="126"/>
      <c r="AT394" s="126"/>
      <c r="AU394" s="126"/>
      <c r="AV394" s="126"/>
      <c r="AW394" s="126"/>
      <c r="AX394" s="126"/>
      <c r="AY394" s="126"/>
      <c r="AZ394" s="126"/>
      <c r="BA394" s="126"/>
      <c r="BB394" s="119"/>
      <c r="BC394" s="119"/>
      <c r="BD394" s="119"/>
      <c r="BE394" s="119"/>
      <c r="BF394" s="119"/>
      <c r="BG394" s="119"/>
      <c r="BH394" s="119"/>
      <c r="BI394" s="119"/>
      <c r="BJ394" s="119"/>
      <c r="BK394" s="119"/>
      <c r="BL394" s="119"/>
      <c r="BM394" s="119"/>
      <c r="BN394" s="119"/>
      <c r="BO394" s="119"/>
      <c r="BP394" s="119"/>
      <c r="BQ394" s="119"/>
      <c r="BR394" s="119"/>
      <c r="BS394" s="119"/>
      <c r="BT394" s="119"/>
      <c r="BU394" s="119"/>
      <c r="BV394" s="119"/>
      <c r="BW394" s="119"/>
      <c r="BX394" s="119"/>
      <c r="BY394" s="119"/>
      <c r="BZ394" s="119"/>
      <c r="CA394" s="119"/>
      <c r="CB394" s="119"/>
      <c r="CC394" s="119"/>
      <c r="CD394" s="119"/>
      <c r="CE394" s="119"/>
      <c r="CF394" s="119"/>
      <c r="CG394" s="119"/>
      <c r="CH394" s="119"/>
      <c r="CI394" s="119"/>
      <c r="CJ394" s="119"/>
      <c r="CK394" s="119"/>
      <c r="CL394" s="119"/>
      <c r="CM394" s="119"/>
      <c r="CN394" s="119"/>
      <c r="CO394" s="119"/>
      <c r="CP394" s="119"/>
      <c r="CQ394" s="119"/>
      <c r="CR394" s="119"/>
      <c r="CS394" s="119"/>
      <c r="CT394" s="119"/>
      <c r="CU394" s="119"/>
      <c r="CV394" s="119"/>
      <c r="CW394" s="119"/>
      <c r="CX394" s="119"/>
      <c r="CY394" s="119"/>
      <c r="CZ394" s="119"/>
      <c r="DA394" s="119"/>
      <c r="DB394" s="119"/>
      <c r="DC394" s="119"/>
      <c r="DD394" s="119"/>
      <c r="DE394" s="119"/>
      <c r="DF394" s="119"/>
      <c r="DG394" s="119"/>
      <c r="DH394" s="119"/>
      <c r="DI394" s="119"/>
      <c r="DJ394" s="119"/>
      <c r="DK394" s="119"/>
      <c r="DL394" s="119"/>
      <c r="DM394" s="119"/>
      <c r="DN394" s="119"/>
      <c r="DO394" s="119"/>
      <c r="DP394" s="119"/>
      <c r="DQ394" s="119"/>
      <c r="DR394" s="119"/>
      <c r="DS394" s="119"/>
      <c r="DT394" s="119"/>
      <c r="DU394" s="119"/>
      <c r="DV394" s="119"/>
      <c r="DW394" s="119"/>
      <c r="DX394" s="119"/>
      <c r="DY394" s="119"/>
      <c r="DZ394" s="119"/>
      <c r="EA394" s="119"/>
      <c r="EB394" s="119"/>
      <c r="EC394" s="119"/>
      <c r="ED394" s="119"/>
      <c r="EE394" s="119"/>
      <c r="EF394" s="119"/>
      <c r="EG394" s="119"/>
      <c r="EH394" s="119"/>
      <c r="EI394" s="119"/>
      <c r="EJ394" s="119"/>
      <c r="EK394" s="119"/>
      <c r="EL394" s="119"/>
      <c r="EM394" s="119"/>
      <c r="EN394" s="119"/>
      <c r="EO394" s="119"/>
      <c r="EP394" s="119"/>
      <c r="EQ394" s="119"/>
      <c r="ER394" s="119"/>
      <c r="ES394" s="119"/>
      <c r="ET394" s="119"/>
      <c r="EU394" s="119"/>
      <c r="EV394" s="119"/>
      <c r="EW394" s="119"/>
      <c r="EX394" s="119"/>
      <c r="EY394" s="119"/>
      <c r="EZ394" s="119"/>
      <c r="FA394" s="119"/>
      <c r="FB394" s="119"/>
      <c r="FC394" s="119"/>
      <c r="FD394" s="119"/>
      <c r="FE394" s="119"/>
      <c r="FF394" s="119"/>
      <c r="FG394" s="119"/>
      <c r="FH394" s="119"/>
      <c r="FI394" s="119"/>
      <c r="FJ394" s="119"/>
      <c r="FK394" s="119"/>
    </row>
    <row r="395" spans="1:167" s="119" customFormat="1" x14ac:dyDescent="0.25">
      <c r="A395" s="77"/>
      <c r="B395" s="131" t="e">
        <f t="shared" ref="B395:D395" si="1159">B394</f>
        <v>#VALUE!</v>
      </c>
      <c r="C395" s="131" t="e">
        <f t="shared" si="1159"/>
        <v>#VALUE!</v>
      </c>
      <c r="D395" s="130">
        <f t="shared" si="1159"/>
        <v>1</v>
      </c>
      <c r="E395" s="180"/>
      <c r="F395" s="96"/>
      <c r="G395" s="182"/>
      <c r="H395" s="186"/>
      <c r="I395" s="186"/>
      <c r="J395" s="187"/>
      <c r="K395" s="67"/>
      <c r="L395" s="133" t="s">
        <v>57</v>
      </c>
      <c r="M395" s="134" t="e">
        <f>INDEX('BASE FORMAÇÃO'!H:H,B397+1)</f>
        <v>#VALUE!</v>
      </c>
      <c r="N395" s="74"/>
      <c r="O395" s="27" t="s">
        <v>445</v>
      </c>
      <c r="P395" s="117"/>
      <c r="Q395" s="117"/>
      <c r="R395" s="117"/>
      <c r="S395" s="117"/>
      <c r="T395" s="117"/>
      <c r="U395" s="117"/>
      <c r="V395" s="117"/>
      <c r="W395" s="117"/>
      <c r="X395" s="117"/>
      <c r="Y395" s="117"/>
      <c r="Z395" s="117"/>
      <c r="AA395" s="121"/>
      <c r="AB395" s="121"/>
      <c r="AC395" s="121"/>
      <c r="AD395" s="121"/>
      <c r="AE395" s="121"/>
      <c r="AF395" s="121"/>
      <c r="AG395" s="121"/>
      <c r="AH395" s="121"/>
      <c r="AI395" s="121"/>
    </row>
    <row r="396" spans="1:167" s="119" customFormat="1" x14ac:dyDescent="0.25">
      <c r="A396" s="77"/>
      <c r="B396" s="131" t="e">
        <f t="shared" ref="B396:C396" si="1160">B395</f>
        <v>#VALUE!</v>
      </c>
      <c r="C396" s="131" t="e">
        <f t="shared" si="1160"/>
        <v>#VALUE!</v>
      </c>
      <c r="D396" s="130">
        <f t="shared" si="1040"/>
        <v>1</v>
      </c>
      <c r="E396" s="41" t="s">
        <v>344</v>
      </c>
      <c r="F396" s="96"/>
      <c r="G396" s="183"/>
      <c r="H396" s="188"/>
      <c r="I396" s="188"/>
      <c r="J396" s="189"/>
      <c r="K396" s="67"/>
      <c r="L396" s="1" t="s">
        <v>2</v>
      </c>
      <c r="M396" s="6" t="e">
        <f>INDEX('BASE FORMAÇÃO'!D:D,B397+1)</f>
        <v>#VALUE!</v>
      </c>
      <c r="N396" s="74"/>
      <c r="O396" s="27" t="s">
        <v>446</v>
      </c>
      <c r="P396" s="118"/>
      <c r="Q396" s="118"/>
      <c r="R396" s="118"/>
      <c r="S396" s="118"/>
      <c r="T396" s="118"/>
      <c r="U396" s="121"/>
      <c r="V396" s="121"/>
      <c r="W396" s="121"/>
      <c r="X396" s="121"/>
      <c r="Y396" s="121"/>
      <c r="Z396" s="121"/>
      <c r="AA396" s="121"/>
      <c r="AB396" s="121"/>
      <c r="AC396" s="121"/>
      <c r="AD396" s="121"/>
      <c r="AE396" s="121"/>
      <c r="AF396" s="121"/>
      <c r="AG396" s="121"/>
      <c r="AH396" s="121"/>
      <c r="AI396" s="121"/>
    </row>
    <row r="397" spans="1:167" x14ac:dyDescent="0.25">
      <c r="B397" s="131" t="e">
        <f t="shared" ref="B397:C397" si="1161">B395</f>
        <v>#VALUE!</v>
      </c>
      <c r="C397" s="131" t="e">
        <f t="shared" si="1161"/>
        <v>#VALUE!</v>
      </c>
      <c r="D397" s="130">
        <f t="shared" si="1040"/>
        <v>1</v>
      </c>
      <c r="E397" s="167" t="e">
        <f t="shared" ref="E397" si="1162">C393</f>
        <v>#VALUE!</v>
      </c>
      <c r="F397" s="96"/>
      <c r="G397" s="169" t="s">
        <v>334</v>
      </c>
      <c r="H397" s="171"/>
      <c r="I397" s="172"/>
      <c r="J397" s="172"/>
      <c r="K397" s="70"/>
      <c r="L397" s="28" t="s">
        <v>333</v>
      </c>
      <c r="M397" s="136" t="str">
        <f t="shared" ref="M397" si="1163">IFERROR(INDEX(I399:I411,MATCH(MAX(J399:J411),J399:J411,0)),"")</f>
        <v/>
      </c>
      <c r="N397" s="74"/>
      <c r="O397" s="27" t="s">
        <v>18</v>
      </c>
      <c r="P397" s="109" t="str">
        <f>IF(P393="","",
IF(OR(P395="Orçamento",P394="",MAX('Tabela de Apoio'!$A:$A)&lt;=P394),
P393,
(INDEX('Tabela de Apoio'!$B:$B,MATCH('MAPA DE PREÇOS'!$O$8,'Tabela de Apoio'!$A:$A,1))/INDEX('Tabela de Apoio'!$B:$B,MATCH('MAPA DE PREÇOS'!P394,'Tabela de Apoio'!$A:$A,1)-1))*P393))</f>
        <v/>
      </c>
      <c r="Q397" s="109" t="str">
        <f>IF(Q393="","",
IF(OR(Q395="Orçamento",Q394="",MAX('Tabela de Apoio'!$A:$A)&lt;=Q394),
Q393,
(INDEX('Tabela de Apoio'!$B:$B,MATCH('MAPA DE PREÇOS'!$O$8,'Tabela de Apoio'!$A:$A,1))/INDEX('Tabela de Apoio'!$B:$B,MATCH('MAPA DE PREÇOS'!Q394,'Tabela de Apoio'!$A:$A,1)-1))*Q393))</f>
        <v/>
      </c>
      <c r="R397" s="109" t="str">
        <f>IF(R393="","",
IF(OR(R395="Orçamento",R394="",MAX('Tabela de Apoio'!$A:$A)&lt;=R394),
R393,
(INDEX('Tabela de Apoio'!$B:$B,MATCH('MAPA DE PREÇOS'!$O$8,'Tabela de Apoio'!$A:$A,1))/INDEX('Tabela de Apoio'!$B:$B,MATCH('MAPA DE PREÇOS'!R394,'Tabela de Apoio'!$A:$A,1)-1))*R393))</f>
        <v/>
      </c>
      <c r="S397" s="109" t="str">
        <f>IF(S393="","",
IF(OR(S395="Orçamento",S394="",MAX('Tabela de Apoio'!$A:$A)&lt;=S394),
S393,
(INDEX('Tabela de Apoio'!$B:$B,MATCH('MAPA DE PREÇOS'!$O$8,'Tabela de Apoio'!$A:$A,1))/INDEX('Tabela de Apoio'!$B:$B,MATCH('MAPA DE PREÇOS'!S394,'Tabela de Apoio'!$A:$A,1)-1))*S393))</f>
        <v/>
      </c>
      <c r="T397" s="109" t="str">
        <f>IF(T393="","",
IF(OR(T395="Orçamento",T394="",MAX('Tabela de Apoio'!$A:$A)&lt;=T394),
T393,
(INDEX('Tabela de Apoio'!$B:$B,MATCH('MAPA DE PREÇOS'!$O$8,'Tabela de Apoio'!$A:$A,1))/INDEX('Tabela de Apoio'!$B:$B,MATCH('MAPA DE PREÇOS'!T394,'Tabela de Apoio'!$A:$A,1)-1))*T393))</f>
        <v/>
      </c>
      <c r="U397" s="109" t="str">
        <f>IF(U393="","",
IF(OR(U395="Orçamento",U394="",MAX('Tabela de Apoio'!$A:$A)&lt;=U394),
U393,
(INDEX('Tabela de Apoio'!$B:$B,MATCH('MAPA DE PREÇOS'!$O$8,'Tabela de Apoio'!$A:$A,1))/INDEX('Tabela de Apoio'!$B:$B,MATCH('MAPA DE PREÇOS'!U394,'Tabela de Apoio'!$A:$A,1)-1))*U393))</f>
        <v/>
      </c>
      <c r="V397" s="109" t="str">
        <f>IF(V393="","",
IF(OR(V395="Orçamento",V394="",MAX('Tabela de Apoio'!$A:$A)&lt;=V394),
V393,
(INDEX('Tabela de Apoio'!$B:$B,MATCH('MAPA DE PREÇOS'!$O$8,'Tabela de Apoio'!$A:$A,1))/INDEX('Tabela de Apoio'!$B:$B,MATCH('MAPA DE PREÇOS'!V394,'Tabela de Apoio'!$A:$A,1)-1))*V393))</f>
        <v/>
      </c>
      <c r="W397" s="109" t="str">
        <f>IF(W393="","",
IF(OR(W395="Orçamento",W394="",MAX('Tabela de Apoio'!$A:$A)&lt;=W394),
W393,
(INDEX('Tabela de Apoio'!$B:$B,MATCH('MAPA DE PREÇOS'!$O$8,'Tabela de Apoio'!$A:$A,1))/INDEX('Tabela de Apoio'!$B:$B,MATCH('MAPA DE PREÇOS'!W394,'Tabela de Apoio'!$A:$A,1)-1))*W393))</f>
        <v/>
      </c>
      <c r="X397" s="109" t="str">
        <f>IF(X393="","",
IF(OR(X395="Orçamento",X394="",MAX('Tabela de Apoio'!$A:$A)&lt;=X394),
X393,
(INDEX('Tabela de Apoio'!$B:$B,MATCH('MAPA DE PREÇOS'!$O$8,'Tabela de Apoio'!$A:$A,1))/INDEX('Tabela de Apoio'!$B:$B,MATCH('MAPA DE PREÇOS'!X394,'Tabela de Apoio'!$A:$A,1)-1))*X393))</f>
        <v/>
      </c>
      <c r="Y397" s="109" t="str">
        <f>IF(Y393="","",
IF(OR(Y395="Orçamento",Y394="",MAX('Tabela de Apoio'!$A:$A)&lt;=Y394),
Y393,
(INDEX('Tabela de Apoio'!$B:$B,MATCH('MAPA DE PREÇOS'!$O$8,'Tabela de Apoio'!$A:$A,1))/INDEX('Tabela de Apoio'!$B:$B,MATCH('MAPA DE PREÇOS'!Y394,'Tabela de Apoio'!$A:$A,1)-1))*Y393))</f>
        <v/>
      </c>
      <c r="Z397" s="109" t="str">
        <f>IF(Z393="","",
IF(OR(Z395="Orçamento",Z394="",MAX('Tabela de Apoio'!$A:$A)&lt;=Z394),
Z393,
(INDEX('Tabela de Apoio'!$B:$B,MATCH('MAPA DE PREÇOS'!$O$8,'Tabela de Apoio'!$A:$A,1))/INDEX('Tabela de Apoio'!$B:$B,MATCH('MAPA DE PREÇOS'!Z394,'Tabela de Apoio'!$A:$A,1)-1))*Z393))</f>
        <v/>
      </c>
      <c r="AA397" s="109" t="str">
        <f>IF(AA393="","",
IF(OR(AA395="Orçamento",AA394="",MAX('Tabela de Apoio'!$A:$A)&lt;=AA394),
AA393,
(INDEX('Tabela de Apoio'!$B:$B,MATCH('MAPA DE PREÇOS'!$O$8,'Tabela de Apoio'!$A:$A,1))/INDEX('Tabela de Apoio'!$B:$B,MATCH('MAPA DE PREÇOS'!AA394,'Tabela de Apoio'!$A:$A,1)-1))*AA393))</f>
        <v/>
      </c>
      <c r="AB397" s="109" t="str">
        <f>IF(AB393="","",
IF(OR(AB395="Orçamento",AB394="",MAX('Tabela de Apoio'!$A:$A)&lt;=AB394),
AB393,
(INDEX('Tabela de Apoio'!$B:$B,MATCH('MAPA DE PREÇOS'!$O$8,'Tabela de Apoio'!$A:$A,1))/INDEX('Tabela de Apoio'!$B:$B,MATCH('MAPA DE PREÇOS'!AB394,'Tabela de Apoio'!$A:$A,1)-1))*AB393))</f>
        <v/>
      </c>
      <c r="AC397" s="109" t="str">
        <f>IF(AC393="","",
IF(OR(AC395="Orçamento",AC394="",MAX('Tabela de Apoio'!$A:$A)&lt;=AC394),
AC393,
(INDEX('Tabela de Apoio'!$B:$B,MATCH('MAPA DE PREÇOS'!$O$8,'Tabela de Apoio'!$A:$A,1))/INDEX('Tabela de Apoio'!$B:$B,MATCH('MAPA DE PREÇOS'!AC394,'Tabela de Apoio'!$A:$A,1)-1))*AC393))</f>
        <v/>
      </c>
      <c r="AD397" s="109" t="str">
        <f>IF(AD393="","",
IF(OR(AD395="Orçamento",AD394="",MAX('Tabela de Apoio'!$A:$A)&lt;=AD394),
AD393,
(INDEX('Tabela de Apoio'!$B:$B,MATCH('MAPA DE PREÇOS'!$O$8,'Tabela de Apoio'!$A:$A,1))/INDEX('Tabela de Apoio'!$B:$B,MATCH('MAPA DE PREÇOS'!AD394,'Tabela de Apoio'!$A:$A,1)-1))*AD393))</f>
        <v/>
      </c>
      <c r="AE397" s="109" t="str">
        <f>IF(AE393="","",
IF(OR(AE395="Orçamento",AE394="",MAX('Tabela de Apoio'!$A:$A)&lt;=AE394),
AE393,
(INDEX('Tabela de Apoio'!$B:$B,MATCH('MAPA DE PREÇOS'!$O$8,'Tabela de Apoio'!$A:$A,1))/INDEX('Tabela de Apoio'!$B:$B,MATCH('MAPA DE PREÇOS'!AE394,'Tabela de Apoio'!$A:$A,1)-1))*AE393))</f>
        <v/>
      </c>
      <c r="AF397" s="109" t="str">
        <f>IF(AF393="","",
IF(OR(AF395="Orçamento",AF394="",MAX('Tabela de Apoio'!$A:$A)&lt;=AF394),
AF393,
(INDEX('Tabela de Apoio'!$B:$B,MATCH('MAPA DE PREÇOS'!$O$8,'Tabela de Apoio'!$A:$A,1))/INDEX('Tabela de Apoio'!$B:$B,MATCH('MAPA DE PREÇOS'!AF394,'Tabela de Apoio'!$A:$A,1)-1))*AF393))</f>
        <v/>
      </c>
      <c r="AG397" s="109" t="str">
        <f>IF(AG393="","",
IF(OR(AG395="Orçamento",AG394="",MAX('Tabela de Apoio'!$A:$A)&lt;=AG394),
AG393,
(INDEX('Tabela de Apoio'!$B:$B,MATCH('MAPA DE PREÇOS'!$O$8,'Tabela de Apoio'!$A:$A,1))/INDEX('Tabela de Apoio'!$B:$B,MATCH('MAPA DE PREÇOS'!AG394,'Tabela de Apoio'!$A:$A,1)-1))*AG393))</f>
        <v/>
      </c>
      <c r="AH397" s="109" t="str">
        <f>IF(AH393="","",
IF(OR(AH395="Orçamento",AH394="",MAX('Tabela de Apoio'!$A:$A)&lt;=AH394),
AH393,
(INDEX('Tabela de Apoio'!$B:$B,MATCH('MAPA DE PREÇOS'!$O$8,'Tabela de Apoio'!$A:$A,1))/INDEX('Tabela de Apoio'!$B:$B,MATCH('MAPA DE PREÇOS'!AH394,'Tabela de Apoio'!$A:$A,1)-1))*AH393))</f>
        <v/>
      </c>
      <c r="AI397" s="109" t="str">
        <f>IF(AI393="","",
IF(OR(AI395="Orçamento",AI394="",MAX('Tabela de Apoio'!$A:$A)&lt;=AI394),
AI393,
(INDEX('Tabela de Apoio'!$B:$B,MATCH('MAPA DE PREÇOS'!$O$8,'Tabela de Apoio'!$A:$A,1))/INDEX('Tabela de Apoio'!$B:$B,MATCH('MAPA DE PREÇOS'!AI394,'Tabela de Apoio'!$A:$A,1)-1))*AI393))</f>
        <v/>
      </c>
    </row>
    <row r="398" spans="1:167" hidden="1" x14ac:dyDescent="0.25">
      <c r="B398" s="131" t="e">
        <f t="shared" ref="B398" si="1164">B397</f>
        <v>#VALUE!</v>
      </c>
      <c r="C398" s="131" t="e">
        <f t="shared" ref="C398" si="1165">C397</f>
        <v>#VALUE!</v>
      </c>
      <c r="D398" s="130">
        <f t="shared" si="1040"/>
        <v>1</v>
      </c>
      <c r="E398" s="168"/>
      <c r="F398" s="96"/>
      <c r="G398" s="170"/>
      <c r="H398"/>
      <c r="I398"/>
      <c r="J398"/>
      <c r="N398" s="74"/>
      <c r="O398" s="27" t="s">
        <v>439</v>
      </c>
      <c r="P398" s="110" t="str">
        <f>IF(IFERROR(VLOOKUP(P395,'Tabela de Apoio'!$D:$E,2,FALSE),1)=1,"",P399)</f>
        <v/>
      </c>
      <c r="Q398" s="110" t="str">
        <f>IF(IFERROR(VLOOKUP(Q395,'Tabela de Apoio'!$D:$E,2,FALSE),1)=1,"",Q399)</f>
        <v/>
      </c>
      <c r="R398" s="110" t="str">
        <f>IF(IFERROR(VLOOKUP(R395,'Tabela de Apoio'!$D:$E,2,FALSE),1)=1,"",R399)</f>
        <v/>
      </c>
      <c r="S398" s="110" t="str">
        <f>IF(IFERROR(VLOOKUP(S395,'Tabela de Apoio'!$D:$E,2,FALSE),1)=1,"",S399)</f>
        <v/>
      </c>
      <c r="T398" s="110" t="str">
        <f>IF(IFERROR(VLOOKUP(T395,'Tabela de Apoio'!$D:$E,2,FALSE),1)=1,"",T399)</f>
        <v/>
      </c>
      <c r="U398" s="110" t="str">
        <f>IF(IFERROR(VLOOKUP(U395,'Tabela de Apoio'!$D:$E,2,FALSE),1)=1,"",U399)</f>
        <v/>
      </c>
      <c r="V398" s="110" t="str">
        <f>IF(IFERROR(VLOOKUP(V395,'Tabela de Apoio'!$D:$E,2,FALSE),1)=1,"",V399)</f>
        <v/>
      </c>
      <c r="W398" s="110" t="str">
        <f>IF(IFERROR(VLOOKUP(W395,'Tabela de Apoio'!$D:$E,2,FALSE),1)=1,"",W399)</f>
        <v/>
      </c>
      <c r="X398" s="110" t="str">
        <f>IF(IFERROR(VLOOKUP(X395,'Tabela de Apoio'!$D:$E,2,FALSE),1)=1,"",X399)</f>
        <v/>
      </c>
      <c r="Y398" s="110" t="str">
        <f>IF(IFERROR(VLOOKUP(Y395,'Tabela de Apoio'!$D:$E,2,FALSE),1)=1,"",Y399)</f>
        <v/>
      </c>
      <c r="Z398" s="110" t="str">
        <f>IF(IFERROR(VLOOKUP(Z395,'Tabela de Apoio'!$D:$E,2,FALSE),1)=1,"",Z399)</f>
        <v/>
      </c>
      <c r="AA398" s="110" t="str">
        <f>IF(IFERROR(VLOOKUP(AA395,'Tabela de Apoio'!$D:$E,2,FALSE),1)=1,"",AA399)</f>
        <v/>
      </c>
      <c r="AB398" s="110" t="str">
        <f>IF(IFERROR(VLOOKUP(AB395,'Tabela de Apoio'!$D:$E,2,FALSE),1)=1,"",AB399)</f>
        <v/>
      </c>
      <c r="AC398" s="110" t="str">
        <f>IF(IFERROR(VLOOKUP(AC395,'Tabela de Apoio'!$D:$E,2,FALSE),1)=1,"",AC399)</f>
        <v/>
      </c>
      <c r="AD398" s="110" t="str">
        <f>IF(IFERROR(VLOOKUP(AD395,'Tabela de Apoio'!$D:$E,2,FALSE),1)=1,"",AD399)</f>
        <v/>
      </c>
      <c r="AE398" s="110" t="str">
        <f>IF(IFERROR(VLOOKUP(AE395,'Tabela de Apoio'!$D:$E,2,FALSE),1)=1,"",AE399)</f>
        <v/>
      </c>
      <c r="AF398" s="110" t="str">
        <f>IF(IFERROR(VLOOKUP(AF395,'Tabela de Apoio'!$D:$E,2,FALSE),1)=1,"",AF399)</f>
        <v/>
      </c>
      <c r="AG398" s="110" t="str">
        <f>IF(IFERROR(VLOOKUP(AG395,'Tabela de Apoio'!$D:$E,2,FALSE),1)=1,"",AG399)</f>
        <v/>
      </c>
      <c r="AH398" s="110" t="str">
        <f>IF(IFERROR(VLOOKUP(AH395,'Tabela de Apoio'!$D:$E,2,FALSE),1)=1,"",AH399)</f>
        <v/>
      </c>
      <c r="AI398" s="110" t="str">
        <f>IF(IFERROR(VLOOKUP(AI395,'Tabela de Apoio'!$D:$E,2,FALSE),1)=1,"",AI399)</f>
        <v/>
      </c>
    </row>
    <row r="399" spans="1:167" hidden="1" x14ac:dyDescent="0.25">
      <c r="B399" s="131" t="e">
        <f t="shared" ref="B399:C399" si="1166">B398</f>
        <v>#VALUE!</v>
      </c>
      <c r="C399" s="131" t="e">
        <f t="shared" si="1166"/>
        <v>#VALUE!</v>
      </c>
      <c r="D399" s="130">
        <f t="shared" si="1040"/>
        <v>1</v>
      </c>
      <c r="E399" s="168"/>
      <c r="F399" s="96"/>
      <c r="G399" s="170"/>
      <c r="H399" s="137">
        <f t="shared" ref="H399" si="1167">COUNT($P399:$XX399)</f>
        <v>0</v>
      </c>
      <c r="I399" s="135" t="e">
        <f t="shared" ref="I399" si="1168">_xlfn.STDEV.P($P398:$XX399)/AVERAGE($P398:$XX399)</f>
        <v>#DIV/0!</v>
      </c>
      <c r="J399" s="7">
        <f>ROW()</f>
        <v>399</v>
      </c>
      <c r="K399" s="70"/>
      <c r="L399" s="29" t="s">
        <v>54</v>
      </c>
      <c r="M399" s="30" t="str">
        <f t="shared" ref="M399" si="1169">IFERROR(
IF(AND(P395="Orçamento",COUNTA(P393:AI393)=COUNTIF(P395:XX395,"Orçamento")),MIN(M404,M401),
IF(M402&lt;&gt;"",M402,
IF(M403&lt;&gt;"",M403,
M401
))),"")</f>
        <v/>
      </c>
      <c r="N399" s="74"/>
      <c r="O399" s="27" t="s">
        <v>440</v>
      </c>
      <c r="P399" s="109" t="str">
        <f t="shared" ref="P399:AI399" si="1170">IFERROR(IF(P397="",
            "",
            IF(COUNT($P397:$XX397)&lt;=4,
               P397,
               IF(OR(P397&gt;(QUARTILE($P397:$XX397,3)+(QUARTILE($P397:$XX397,3)-QUARTILE($P397:$XX397,1))),
                     P397&lt;(QUARTILE($P397:$XX397,1)-(QUARTILE($P397:$XX397,3)-QUARTILE($P397:$XX397,1)))
                  ),
               "DESCARTADO",P397)
             )
  ),P397)</f>
        <v/>
      </c>
      <c r="Q399" s="109" t="str">
        <f t="shared" si="1170"/>
        <v/>
      </c>
      <c r="R399" s="109" t="str">
        <f t="shared" si="1170"/>
        <v/>
      </c>
      <c r="S399" s="109" t="str">
        <f t="shared" si="1170"/>
        <v/>
      </c>
      <c r="T399" s="109" t="str">
        <f t="shared" si="1170"/>
        <v/>
      </c>
      <c r="U399" s="109" t="str">
        <f t="shared" si="1170"/>
        <v/>
      </c>
      <c r="V399" s="109" t="str">
        <f t="shared" si="1170"/>
        <v/>
      </c>
      <c r="W399" s="109" t="str">
        <f t="shared" si="1170"/>
        <v/>
      </c>
      <c r="X399" s="109" t="str">
        <f t="shared" si="1170"/>
        <v/>
      </c>
      <c r="Y399" s="109" t="str">
        <f t="shared" si="1170"/>
        <v/>
      </c>
      <c r="Z399" s="109" t="str">
        <f t="shared" si="1170"/>
        <v/>
      </c>
      <c r="AA399" s="109" t="str">
        <f t="shared" si="1170"/>
        <v/>
      </c>
      <c r="AB399" s="109" t="str">
        <f t="shared" si="1170"/>
        <v/>
      </c>
      <c r="AC399" s="109" t="str">
        <f t="shared" si="1170"/>
        <v/>
      </c>
      <c r="AD399" s="109" t="str">
        <f t="shared" si="1170"/>
        <v/>
      </c>
      <c r="AE399" s="109" t="str">
        <f t="shared" si="1170"/>
        <v/>
      </c>
      <c r="AF399" s="109" t="str">
        <f t="shared" si="1170"/>
        <v/>
      </c>
      <c r="AG399" s="109" t="str">
        <f t="shared" si="1170"/>
        <v/>
      </c>
      <c r="AH399" s="109" t="str">
        <f t="shared" si="1170"/>
        <v/>
      </c>
      <c r="AI399" s="109" t="str">
        <f t="shared" si="1170"/>
        <v/>
      </c>
    </row>
    <row r="400" spans="1:167" hidden="1" x14ac:dyDescent="0.25">
      <c r="B400" s="131" t="e">
        <f t="shared" ref="B400" si="1171">B399</f>
        <v>#VALUE!</v>
      </c>
      <c r="C400" s="131" t="e">
        <f t="shared" ref="C400" si="1172">C399</f>
        <v>#VALUE!</v>
      </c>
      <c r="D400" s="130">
        <f t="shared" si="1040"/>
        <v>1</v>
      </c>
      <c r="E400" s="168"/>
      <c r="F400" s="96"/>
      <c r="G400" s="170"/>
      <c r="H400"/>
      <c r="I400"/>
      <c r="J400"/>
      <c r="K400" s="69"/>
      <c r="L400" s="29" t="s">
        <v>423</v>
      </c>
      <c r="M400" s="30" t="e">
        <f t="shared" ref="M400" si="1173">AVERAGE($P399:$XX399)</f>
        <v>#DIV/0!</v>
      </c>
      <c r="N400" s="74"/>
      <c r="O400" s="27" t="str">
        <f t="shared" ref="O400" si="1174">"1 POND"</f>
        <v>1 POND</v>
      </c>
      <c r="P400" s="110" t="str">
        <f>IF(IFERROR(VLOOKUP(P395,'Tabela de Apoio'!$D:$E,2,FALSE),1)=1,"",P401)</f>
        <v/>
      </c>
      <c r="Q400" s="110" t="str">
        <f>IF(IFERROR(VLOOKUP(Q395,'Tabela de Apoio'!$D:$E,2,FALSE),1)=1,"",Q401)</f>
        <v/>
      </c>
      <c r="R400" s="110" t="str">
        <f>IF(IFERROR(VLOOKUP(R395,'Tabela de Apoio'!$D:$E,2,FALSE),1)=1,"",R401)</f>
        <v/>
      </c>
      <c r="S400" s="110" t="str">
        <f>IF(IFERROR(VLOOKUP(S395,'Tabela de Apoio'!$D:$E,2,FALSE),1)=1,"",S401)</f>
        <v/>
      </c>
      <c r="T400" s="110" t="str">
        <f>IF(IFERROR(VLOOKUP(T395,'Tabela de Apoio'!$D:$E,2,FALSE),1)=1,"",T401)</f>
        <v/>
      </c>
      <c r="U400" s="110" t="str">
        <f>IF(IFERROR(VLOOKUP(U395,'Tabela de Apoio'!$D:$E,2,FALSE),1)=1,"",U401)</f>
        <v/>
      </c>
      <c r="V400" s="110" t="str">
        <f>IF(IFERROR(VLOOKUP(V395,'Tabela de Apoio'!$D:$E,2,FALSE),1)=1,"",V401)</f>
        <v/>
      </c>
      <c r="W400" s="110" t="str">
        <f>IF(IFERROR(VLOOKUP(W395,'Tabela de Apoio'!$D:$E,2,FALSE),1)=1,"",W401)</f>
        <v/>
      </c>
      <c r="X400" s="110" t="str">
        <f>IF(IFERROR(VLOOKUP(X395,'Tabela de Apoio'!$D:$E,2,FALSE),1)=1,"",X401)</f>
        <v/>
      </c>
      <c r="Y400" s="110" t="str">
        <f>IF(IFERROR(VLOOKUP(Y395,'Tabela de Apoio'!$D:$E,2,FALSE),1)=1,"",Y401)</f>
        <v/>
      </c>
      <c r="Z400" s="110" t="str">
        <f>IF(IFERROR(VLOOKUP(Z395,'Tabela de Apoio'!$D:$E,2,FALSE),1)=1,"",Z401)</f>
        <v/>
      </c>
      <c r="AA400" s="110" t="str">
        <f>IF(IFERROR(VLOOKUP(AA395,'Tabela de Apoio'!$D:$E,2,FALSE),1)=1,"",AA401)</f>
        <v/>
      </c>
      <c r="AB400" s="110" t="str">
        <f>IF(IFERROR(VLOOKUP(AB395,'Tabela de Apoio'!$D:$E,2,FALSE),1)=1,"",AB401)</f>
        <v/>
      </c>
      <c r="AC400" s="110" t="str">
        <f>IF(IFERROR(VLOOKUP(AC395,'Tabela de Apoio'!$D:$E,2,FALSE),1)=1,"",AC401)</f>
        <v/>
      </c>
      <c r="AD400" s="110" t="str">
        <f>IF(IFERROR(VLOOKUP(AD395,'Tabela de Apoio'!$D:$E,2,FALSE),1)=1,"",AD401)</f>
        <v/>
      </c>
      <c r="AE400" s="110" t="str">
        <f>IF(IFERROR(VLOOKUP(AE395,'Tabela de Apoio'!$D:$E,2,FALSE),1)=1,"",AE401)</f>
        <v/>
      </c>
      <c r="AF400" s="110" t="str">
        <f>IF(IFERROR(VLOOKUP(AF395,'Tabela de Apoio'!$D:$E,2,FALSE),1)=1,"",AF401)</f>
        <v/>
      </c>
      <c r="AG400" s="110" t="str">
        <f>IF(IFERROR(VLOOKUP(AG395,'Tabela de Apoio'!$D:$E,2,FALSE),1)=1,"",AG401)</f>
        <v/>
      </c>
      <c r="AH400" s="110" t="str">
        <f>IF(IFERROR(VLOOKUP(AH395,'Tabela de Apoio'!$D:$E,2,FALSE),1)=1,"",AH401)</f>
        <v/>
      </c>
      <c r="AI400" s="110" t="str">
        <f>IF(IFERROR(VLOOKUP(AI395,'Tabela de Apoio'!$D:$E,2,FALSE),1)=1,"",AI401)</f>
        <v/>
      </c>
    </row>
    <row r="401" spans="1:167" hidden="1" x14ac:dyDescent="0.25">
      <c r="B401" s="131" t="e">
        <f t="shared" si="1039"/>
        <v>#VALUE!</v>
      </c>
      <c r="C401" s="131" t="e">
        <f t="shared" si="1040"/>
        <v>#VALUE!</v>
      </c>
      <c r="D401" s="130">
        <f t="shared" si="1040"/>
        <v>1</v>
      </c>
      <c r="E401" s="168"/>
      <c r="F401" s="96"/>
      <c r="G401" s="170"/>
      <c r="H401" s="137">
        <f t="shared" ref="H401" si="1175">COUNT($P401:$XX401)</f>
        <v>0</v>
      </c>
      <c r="I401" s="135" t="e">
        <f t="shared" ref="I401" si="1176">_xlfn.STDEV.P($P400:$XX401)/AVERAGE($P400:$XX401)</f>
        <v>#DIV/0!</v>
      </c>
      <c r="J401" s="7">
        <f t="shared" ref="J401" si="1177">IF(AND(H401&gt;2,
OR(L393="MÉDIA SANEADA",L393="MEDIANA SANEADA",
AND(L393="PREÇO REFERÊNCIA",NOT(AND(P395="Orçamento",COUNTA(P393:XX393)=COUNTIF(P395:XX395,"Orçamento")))))),
ROW(),0)</f>
        <v>0</v>
      </c>
      <c r="K401" s="69"/>
      <c r="L401" s="29" t="s">
        <v>424</v>
      </c>
      <c r="M401" s="30" t="e">
        <f t="shared" ref="M401" si="1178">MEDIAN($P399:$XX399)</f>
        <v>#NUM!</v>
      </c>
      <c r="N401" s="74"/>
      <c r="O401" s="27" t="str">
        <f t="shared" ref="O401" si="1179">"1 RODADA"</f>
        <v>1 RODADA</v>
      </c>
      <c r="P401" s="110" t="str">
        <f t="shared" ref="P401:AI401" si="1180">IF(P399="","",IF((_xlfn.STDEV.P($P398:$XX399)/AVERAGE($P398:$XX399))&lt;=25%,P399,IF(OR(P399&gt;(AVERAGE($P398:$XX399)+_xlfn.STDEV.P($P398:$XX399)),P399&lt;(AVERAGE($P398:$XX399)-_xlfn.STDEV.P($P398:$XX399))),"DESCARTADO",P399)))</f>
        <v/>
      </c>
      <c r="Q401" s="110" t="str">
        <f t="shared" si="1180"/>
        <v/>
      </c>
      <c r="R401" s="110" t="str">
        <f t="shared" si="1180"/>
        <v/>
      </c>
      <c r="S401" s="110" t="str">
        <f t="shared" si="1180"/>
        <v/>
      </c>
      <c r="T401" s="110" t="str">
        <f t="shared" si="1180"/>
        <v/>
      </c>
      <c r="U401" s="110" t="str">
        <f t="shared" si="1180"/>
        <v/>
      </c>
      <c r="V401" s="110" t="str">
        <f t="shared" si="1180"/>
        <v/>
      </c>
      <c r="W401" s="110" t="str">
        <f t="shared" si="1180"/>
        <v/>
      </c>
      <c r="X401" s="110" t="str">
        <f t="shared" si="1180"/>
        <v/>
      </c>
      <c r="Y401" s="110" t="str">
        <f t="shared" si="1180"/>
        <v/>
      </c>
      <c r="Z401" s="110" t="str">
        <f t="shared" si="1180"/>
        <v/>
      </c>
      <c r="AA401" s="110" t="str">
        <f t="shared" si="1180"/>
        <v/>
      </c>
      <c r="AB401" s="110" t="str">
        <f t="shared" si="1180"/>
        <v/>
      </c>
      <c r="AC401" s="110" t="str">
        <f t="shared" si="1180"/>
        <v/>
      </c>
      <c r="AD401" s="110" t="str">
        <f t="shared" si="1180"/>
        <v/>
      </c>
      <c r="AE401" s="110" t="str">
        <f t="shared" si="1180"/>
        <v/>
      </c>
      <c r="AF401" s="110" t="str">
        <f t="shared" si="1180"/>
        <v/>
      </c>
      <c r="AG401" s="110" t="str">
        <f t="shared" si="1180"/>
        <v/>
      </c>
      <c r="AH401" s="110" t="str">
        <f t="shared" si="1180"/>
        <v/>
      </c>
      <c r="AI401" s="110" t="str">
        <f t="shared" si="1180"/>
        <v/>
      </c>
    </row>
    <row r="402" spans="1:167" hidden="1" x14ac:dyDescent="0.25">
      <c r="B402" s="131" t="e">
        <f t="shared" si="1039"/>
        <v>#VALUE!</v>
      </c>
      <c r="C402" s="131" t="e">
        <f t="shared" si="1040"/>
        <v>#VALUE!</v>
      </c>
      <c r="D402" s="130">
        <f t="shared" si="1040"/>
        <v>1</v>
      </c>
      <c r="E402" s="168"/>
      <c r="F402" s="96"/>
      <c r="G402" s="170"/>
      <c r="H402"/>
      <c r="I402"/>
      <c r="J402"/>
      <c r="L402" s="29" t="s">
        <v>50</v>
      </c>
      <c r="M402" s="30" t="str">
        <f t="shared" ref="M402" si="1181">IFERROR(
IF(AND(H401&gt;2,I401&lt;=25%),AVERAGE(P400:XX401),
IF(AND(H403&gt;2,I403&lt;=25%),AVERAGE(P402:XX403),
IF(AND(H405&gt;2,I405&lt;=25%),AVERAGE(P404:XX405),
IF(AND(H407&gt;2,I407&lt;=25%),AVERAGE(P406:XX407),
IF(AND(H409&gt;2,I409&lt;=25%),AVERAGE(P408:XX409),
IF(AND(H411&gt;2,I411&lt;=25%),AVERAGE(P410:XX411),
IF(I399&lt;=25%,AVERAGE(P398:XX399),""))))))),"")</f>
        <v/>
      </c>
      <c r="N402" s="74"/>
      <c r="O402" s="27" t="str">
        <f t="shared" ref="O402" si="1182">"2 POND"</f>
        <v>2 POND</v>
      </c>
      <c r="P402" s="110" t="str">
        <f>IF(IFERROR(VLOOKUP(P395,'Tabela de Apoio'!$D:$E,2,FALSE),1)=1,"",P403)</f>
        <v/>
      </c>
      <c r="Q402" s="110" t="str">
        <f>IF(IFERROR(VLOOKUP(Q395,'Tabela de Apoio'!$D:$E,2,FALSE),1)=1,"",Q403)</f>
        <v/>
      </c>
      <c r="R402" s="110" t="str">
        <f>IF(IFERROR(VLOOKUP(R395,'Tabela de Apoio'!$D:$E,2,FALSE),1)=1,"",R403)</f>
        <v/>
      </c>
      <c r="S402" s="110" t="str">
        <f>IF(IFERROR(VLOOKUP(S395,'Tabela de Apoio'!$D:$E,2,FALSE),1)=1,"",S403)</f>
        <v/>
      </c>
      <c r="T402" s="110" t="str">
        <f>IF(IFERROR(VLOOKUP(T395,'Tabela de Apoio'!$D:$E,2,FALSE),1)=1,"",T403)</f>
        <v/>
      </c>
      <c r="U402" s="110" t="str">
        <f>IF(IFERROR(VLOOKUP(U395,'Tabela de Apoio'!$D:$E,2,FALSE),1)=1,"",U403)</f>
        <v/>
      </c>
      <c r="V402" s="110" t="str">
        <f>IF(IFERROR(VLOOKUP(V395,'Tabela de Apoio'!$D:$E,2,FALSE),1)=1,"",V403)</f>
        <v/>
      </c>
      <c r="W402" s="110" t="str">
        <f>IF(IFERROR(VLOOKUP(W395,'Tabela de Apoio'!$D:$E,2,FALSE),1)=1,"",W403)</f>
        <v/>
      </c>
      <c r="X402" s="110" t="str">
        <f>IF(IFERROR(VLOOKUP(X395,'Tabela de Apoio'!$D:$E,2,FALSE),1)=1,"",X403)</f>
        <v/>
      </c>
      <c r="Y402" s="110" t="str">
        <f>IF(IFERROR(VLOOKUP(Y395,'Tabela de Apoio'!$D:$E,2,FALSE),1)=1,"",Y403)</f>
        <v/>
      </c>
      <c r="Z402" s="110" t="str">
        <f>IF(IFERROR(VLOOKUP(Z395,'Tabela de Apoio'!$D:$E,2,FALSE),1)=1,"",Z403)</f>
        <v/>
      </c>
      <c r="AA402" s="110" t="str">
        <f>IF(IFERROR(VLOOKUP(AA395,'Tabela de Apoio'!$D:$E,2,FALSE),1)=1,"",AA403)</f>
        <v/>
      </c>
      <c r="AB402" s="110" t="str">
        <f>IF(IFERROR(VLOOKUP(AB395,'Tabela de Apoio'!$D:$E,2,FALSE),1)=1,"",AB403)</f>
        <v/>
      </c>
      <c r="AC402" s="110" t="str">
        <f>IF(IFERROR(VLOOKUP(AC395,'Tabela de Apoio'!$D:$E,2,FALSE),1)=1,"",AC403)</f>
        <v/>
      </c>
      <c r="AD402" s="110" t="str">
        <f>IF(IFERROR(VLOOKUP(AD395,'Tabela de Apoio'!$D:$E,2,FALSE),1)=1,"",AD403)</f>
        <v/>
      </c>
      <c r="AE402" s="110" t="str">
        <f>IF(IFERROR(VLOOKUP(AE395,'Tabela de Apoio'!$D:$E,2,FALSE),1)=1,"",AE403)</f>
        <v/>
      </c>
      <c r="AF402" s="110" t="str">
        <f>IF(IFERROR(VLOOKUP(AF395,'Tabela de Apoio'!$D:$E,2,FALSE),1)=1,"",AF403)</f>
        <v/>
      </c>
      <c r="AG402" s="110" t="str">
        <f>IF(IFERROR(VLOOKUP(AG395,'Tabela de Apoio'!$D:$E,2,FALSE),1)=1,"",AG403)</f>
        <v/>
      </c>
      <c r="AH402" s="110" t="str">
        <f>IF(IFERROR(VLOOKUP(AH395,'Tabela de Apoio'!$D:$E,2,FALSE),1)=1,"",AH403)</f>
        <v/>
      </c>
      <c r="AI402" s="110" t="str">
        <f>IF(IFERROR(VLOOKUP(AI395,'Tabela de Apoio'!$D:$E,2,FALSE),1)=1,"",AI403)</f>
        <v/>
      </c>
    </row>
    <row r="403" spans="1:167" hidden="1" x14ac:dyDescent="0.25">
      <c r="B403" s="131" t="e">
        <f t="shared" si="1039"/>
        <v>#VALUE!</v>
      </c>
      <c r="C403" s="131" t="e">
        <f t="shared" si="1040"/>
        <v>#VALUE!</v>
      </c>
      <c r="D403" s="130">
        <f t="shared" si="1040"/>
        <v>1</v>
      </c>
      <c r="E403" s="168"/>
      <c r="F403" s="96"/>
      <c r="G403" s="170"/>
      <c r="H403" s="137">
        <f t="shared" ref="H403" si="1183">COUNT($P403:$XX403)</f>
        <v>0</v>
      </c>
      <c r="I403" s="135" t="e">
        <f t="shared" ref="I403" si="1184">_xlfn.STDEV.P($P402:$XX403)/AVERAGE($P402:$XX403)</f>
        <v>#DIV/0!</v>
      </c>
      <c r="J403" s="7">
        <f t="shared" ref="J403" si="1185">IF(AND(H403&gt;2,
OR(L393="MÉDIA SANEADA",L393="MEDIANA SANEADA",
AND(L393="PREÇO REFERÊNCIA",NOT(AND(P395="Orçamento",COUNTA(P393:XX393)=COUNTIF(P395:XX395,"Orçamento")))))),
ROW(),0)</f>
        <v>0</v>
      </c>
      <c r="K403" s="69"/>
      <c r="L403" s="29" t="s">
        <v>425</v>
      </c>
      <c r="M403" s="30" t="e">
        <f t="shared" ref="M403" si="1186" xml:space="preserve">
IF(H401&gt;2,MEDIAN(P400:XX401),
IF(H403&gt;2,MEDIAN(P402:XX403),
IF(H405&gt;2,MEDIAN(P404:XX405),
IF(H407&gt;2,MEDIAN(P406:XX407),
IF(H409&gt;2,MEDIAN(P408:XX409),
IF(H411&gt;2,MEDIAN(P410:XX411),
MEDIAN(P398:XX399)))))))</f>
        <v>#NUM!</v>
      </c>
      <c r="N403" s="74"/>
      <c r="O403" s="27" t="str">
        <f t="shared" ref="O403" si="1187">"2 RODADA"</f>
        <v>2 RODADA</v>
      </c>
      <c r="P403" s="110" t="str">
        <f t="shared" ref="P403:AI403" si="1188">IF(P401="","",IF((_xlfn.STDEV.P($P400:$XX401)/AVERAGE($P400:$XX401))&lt;=25%,P401,IF(OR(P401&gt;(AVERAGE($P400:$XX401)+_xlfn.STDEV.P($P400:$XX401)),P401&lt;(AVERAGE($P400:$XX401)-_xlfn.STDEV.P($P400:$XX401))),"DESCARTADO",P401)))</f>
        <v/>
      </c>
      <c r="Q403" s="110" t="str">
        <f t="shared" si="1188"/>
        <v/>
      </c>
      <c r="R403" s="110" t="str">
        <f t="shared" si="1188"/>
        <v/>
      </c>
      <c r="S403" s="110" t="str">
        <f t="shared" si="1188"/>
        <v/>
      </c>
      <c r="T403" s="110" t="str">
        <f t="shared" si="1188"/>
        <v/>
      </c>
      <c r="U403" s="110" t="str">
        <f t="shared" si="1188"/>
        <v/>
      </c>
      <c r="V403" s="110" t="str">
        <f t="shared" si="1188"/>
        <v/>
      </c>
      <c r="W403" s="110" t="str">
        <f t="shared" si="1188"/>
        <v/>
      </c>
      <c r="X403" s="110" t="str">
        <f t="shared" si="1188"/>
        <v/>
      </c>
      <c r="Y403" s="110" t="str">
        <f t="shared" si="1188"/>
        <v/>
      </c>
      <c r="Z403" s="110" t="str">
        <f t="shared" si="1188"/>
        <v/>
      </c>
      <c r="AA403" s="110" t="str">
        <f t="shared" si="1188"/>
        <v/>
      </c>
      <c r="AB403" s="110" t="str">
        <f t="shared" si="1188"/>
        <v/>
      </c>
      <c r="AC403" s="110" t="str">
        <f t="shared" si="1188"/>
        <v/>
      </c>
      <c r="AD403" s="110" t="str">
        <f t="shared" si="1188"/>
        <v/>
      </c>
      <c r="AE403" s="110" t="str">
        <f t="shared" si="1188"/>
        <v/>
      </c>
      <c r="AF403" s="110" t="str">
        <f t="shared" si="1188"/>
        <v/>
      </c>
      <c r="AG403" s="110" t="str">
        <f t="shared" si="1188"/>
        <v/>
      </c>
      <c r="AH403" s="110" t="str">
        <f t="shared" si="1188"/>
        <v/>
      </c>
      <c r="AI403" s="110" t="str">
        <f t="shared" si="1188"/>
        <v/>
      </c>
    </row>
    <row r="404" spans="1:167" hidden="1" x14ac:dyDescent="0.25">
      <c r="B404" s="131" t="e">
        <f t="shared" si="1039"/>
        <v>#VALUE!</v>
      </c>
      <c r="C404" s="131" t="e">
        <f t="shared" si="1040"/>
        <v>#VALUE!</v>
      </c>
      <c r="D404" s="130">
        <f t="shared" si="1040"/>
        <v>1</v>
      </c>
      <c r="E404" s="168"/>
      <c r="F404" s="96"/>
      <c r="G404" s="170"/>
      <c r="H404"/>
      <c r="I404"/>
      <c r="J404"/>
      <c r="K404" s="69"/>
      <c r="L404" s="29" t="s">
        <v>422</v>
      </c>
      <c r="M404" s="30" t="e">
        <f t="shared" ref="M404" si="1189">HARMEAN($P398:$XX399)</f>
        <v>#N/A</v>
      </c>
      <c r="N404" s="74"/>
      <c r="O404" s="27" t="str">
        <f t="shared" ref="O404" si="1190">"3 POND"</f>
        <v>3 POND</v>
      </c>
      <c r="P404" s="110" t="str">
        <f>IF(IFERROR(VLOOKUP(P395,'Tabela de Apoio'!$D:$E,2,FALSE),1)=1,"",P405)</f>
        <v/>
      </c>
      <c r="Q404" s="110" t="str">
        <f>IF(IFERROR(VLOOKUP(Q395,'Tabela de Apoio'!$D:$E,2,FALSE),1)=1,"",Q405)</f>
        <v/>
      </c>
      <c r="R404" s="110" t="str">
        <f>IF(IFERROR(VLOOKUP(R395,'Tabela de Apoio'!$D:$E,2,FALSE),1)=1,"",R405)</f>
        <v/>
      </c>
      <c r="S404" s="110" t="str">
        <f>IF(IFERROR(VLOOKUP(S395,'Tabela de Apoio'!$D:$E,2,FALSE),1)=1,"",S405)</f>
        <v/>
      </c>
      <c r="T404" s="110" t="str">
        <f>IF(IFERROR(VLOOKUP(T395,'Tabela de Apoio'!$D:$E,2,FALSE),1)=1,"",T405)</f>
        <v/>
      </c>
      <c r="U404" s="110" t="str">
        <f>IF(IFERROR(VLOOKUP(U395,'Tabela de Apoio'!$D:$E,2,FALSE),1)=1,"",U405)</f>
        <v/>
      </c>
      <c r="V404" s="110" t="str">
        <f>IF(IFERROR(VLOOKUP(V395,'Tabela de Apoio'!$D:$E,2,FALSE),1)=1,"",V405)</f>
        <v/>
      </c>
      <c r="W404" s="110" t="str">
        <f>IF(IFERROR(VLOOKUP(W395,'Tabela de Apoio'!$D:$E,2,FALSE),1)=1,"",W405)</f>
        <v/>
      </c>
      <c r="X404" s="110" t="str">
        <f>IF(IFERROR(VLOOKUP(X395,'Tabela de Apoio'!$D:$E,2,FALSE),1)=1,"",X405)</f>
        <v/>
      </c>
      <c r="Y404" s="110" t="str">
        <f>IF(IFERROR(VLOOKUP(Y395,'Tabela de Apoio'!$D:$E,2,FALSE),1)=1,"",Y405)</f>
        <v/>
      </c>
      <c r="Z404" s="110" t="str">
        <f>IF(IFERROR(VLOOKUP(Z395,'Tabela de Apoio'!$D:$E,2,FALSE),1)=1,"",Z405)</f>
        <v/>
      </c>
      <c r="AA404" s="110" t="str">
        <f>IF(IFERROR(VLOOKUP(AA395,'Tabela de Apoio'!$D:$E,2,FALSE),1)=1,"",AA405)</f>
        <v/>
      </c>
      <c r="AB404" s="110" t="str">
        <f>IF(IFERROR(VLOOKUP(AB395,'Tabela de Apoio'!$D:$E,2,FALSE),1)=1,"",AB405)</f>
        <v/>
      </c>
      <c r="AC404" s="110" t="str">
        <f>IF(IFERROR(VLOOKUP(AC395,'Tabela de Apoio'!$D:$E,2,FALSE),1)=1,"",AC405)</f>
        <v/>
      </c>
      <c r="AD404" s="110" t="str">
        <f>IF(IFERROR(VLOOKUP(AD395,'Tabela de Apoio'!$D:$E,2,FALSE),1)=1,"",AD405)</f>
        <v/>
      </c>
      <c r="AE404" s="110" t="str">
        <f>IF(IFERROR(VLOOKUP(AE395,'Tabela de Apoio'!$D:$E,2,FALSE),1)=1,"",AE405)</f>
        <v/>
      </c>
      <c r="AF404" s="110" t="str">
        <f>IF(IFERROR(VLOOKUP(AF395,'Tabela de Apoio'!$D:$E,2,FALSE),1)=1,"",AF405)</f>
        <v/>
      </c>
      <c r="AG404" s="110" t="str">
        <f>IF(IFERROR(VLOOKUP(AG395,'Tabela de Apoio'!$D:$E,2,FALSE),1)=1,"",AG405)</f>
        <v/>
      </c>
      <c r="AH404" s="110" t="str">
        <f>IF(IFERROR(VLOOKUP(AH395,'Tabela de Apoio'!$D:$E,2,FALSE),1)=1,"",AH405)</f>
        <v/>
      </c>
      <c r="AI404" s="110" t="str">
        <f>IF(IFERROR(VLOOKUP(AI395,'Tabela de Apoio'!$D:$E,2,FALSE),1)=1,"",AI405)</f>
        <v/>
      </c>
    </row>
    <row r="405" spans="1:167" hidden="1" x14ac:dyDescent="0.25">
      <c r="B405" s="131" t="e">
        <f t="shared" si="1039"/>
        <v>#VALUE!</v>
      </c>
      <c r="C405" s="131" t="e">
        <f t="shared" si="1040"/>
        <v>#VALUE!</v>
      </c>
      <c r="D405" s="130">
        <f t="shared" si="1040"/>
        <v>1</v>
      </c>
      <c r="E405" s="168"/>
      <c r="F405" s="96"/>
      <c r="G405" s="170"/>
      <c r="H405" s="137">
        <f t="shared" ref="H405" si="1191">COUNT($P405:$XX405)</f>
        <v>0</v>
      </c>
      <c r="I405" s="135" t="e">
        <f t="shared" ref="I405" si="1192">_xlfn.STDEV.P($P404:$XX405)/AVERAGE($P404:$XX405)</f>
        <v>#DIV/0!</v>
      </c>
      <c r="J405" s="7">
        <f t="shared" ref="J405" si="1193">IF(AND(H405&gt;2,
OR(L393="MÉDIA SANEADA",L393="MEDIANA SANEADA",
AND(L393="PREÇO REFERÊNCIA",NOT(AND(P395="Orçamento",COUNTA(P393:XX393)=COUNTIF(P395:XX395,"Orçamento")))))),
ROW(),0)</f>
        <v>0</v>
      </c>
      <c r="K405" s="69"/>
      <c r="L405" s="29" t="s">
        <v>53</v>
      </c>
      <c r="M405" s="30" t="str">
        <f t="shared" ref="M405" si="1194">IFERROR(_xlfn.QUARTILE.EXC($P399:$XX399,1),"")</f>
        <v/>
      </c>
      <c r="N405" s="74"/>
      <c r="O405" s="27" t="str">
        <f t="shared" ref="O405" si="1195">"3 RODADA"</f>
        <v>3 RODADA</v>
      </c>
      <c r="P405" s="110" t="str">
        <f t="shared" ref="P405:AI405" si="1196">IF(P403="","",IF((_xlfn.STDEV.P($P402:$XX403)/AVERAGE($P402:$XX403))&lt;=25%,P403,IF(OR(P403&gt;(AVERAGE($P402:$XX403)+_xlfn.STDEV.P($P402:$XX403)),P403&lt;(AVERAGE($P402:$XX403)-_xlfn.STDEV.P($P402:$XX403))),"DESCARTADO",P403)))</f>
        <v/>
      </c>
      <c r="Q405" s="110" t="str">
        <f t="shared" si="1196"/>
        <v/>
      </c>
      <c r="R405" s="110" t="str">
        <f t="shared" si="1196"/>
        <v/>
      </c>
      <c r="S405" s="110" t="str">
        <f t="shared" si="1196"/>
        <v/>
      </c>
      <c r="T405" s="110" t="str">
        <f t="shared" si="1196"/>
        <v/>
      </c>
      <c r="U405" s="110" t="str">
        <f t="shared" si="1196"/>
        <v/>
      </c>
      <c r="V405" s="110" t="str">
        <f t="shared" si="1196"/>
        <v/>
      </c>
      <c r="W405" s="110" t="str">
        <f t="shared" si="1196"/>
        <v/>
      </c>
      <c r="X405" s="110" t="str">
        <f t="shared" si="1196"/>
        <v/>
      </c>
      <c r="Y405" s="110" t="str">
        <f t="shared" si="1196"/>
        <v/>
      </c>
      <c r="Z405" s="110" t="str">
        <f t="shared" si="1196"/>
        <v/>
      </c>
      <c r="AA405" s="110" t="str">
        <f t="shared" si="1196"/>
        <v/>
      </c>
      <c r="AB405" s="110" t="str">
        <f t="shared" si="1196"/>
        <v/>
      </c>
      <c r="AC405" s="110" t="str">
        <f t="shared" si="1196"/>
        <v/>
      </c>
      <c r="AD405" s="110" t="str">
        <f t="shared" si="1196"/>
        <v/>
      </c>
      <c r="AE405" s="110" t="str">
        <f t="shared" si="1196"/>
        <v/>
      </c>
      <c r="AF405" s="110" t="str">
        <f t="shared" si="1196"/>
        <v/>
      </c>
      <c r="AG405" s="110" t="str">
        <f t="shared" si="1196"/>
        <v/>
      </c>
      <c r="AH405" s="110" t="str">
        <f t="shared" si="1196"/>
        <v/>
      </c>
      <c r="AI405" s="110" t="str">
        <f t="shared" si="1196"/>
        <v/>
      </c>
    </row>
    <row r="406" spans="1:167" hidden="1" x14ac:dyDescent="0.25">
      <c r="B406" s="131" t="e">
        <f t="shared" si="1039"/>
        <v>#VALUE!</v>
      </c>
      <c r="C406" s="131" t="e">
        <f t="shared" si="1040"/>
        <v>#VALUE!</v>
      </c>
      <c r="D406" s="130">
        <f t="shared" si="1040"/>
        <v>1</v>
      </c>
      <c r="E406" s="168"/>
      <c r="F406" s="96"/>
      <c r="G406" s="170"/>
      <c r="H406"/>
      <c r="I406"/>
      <c r="J406"/>
      <c r="K406" s="69"/>
      <c r="L406" s="29" t="s">
        <v>51</v>
      </c>
      <c r="M406" s="30" t="str">
        <f t="shared" ref="M406" si="1197">IFERROR(_xlfn.QUARTILE.EXC($P399:$XX399,3),"")</f>
        <v/>
      </c>
      <c r="N406" s="74"/>
      <c r="O406" s="27" t="str">
        <f t="shared" ref="O406" si="1198">"4 POND"</f>
        <v>4 POND</v>
      </c>
      <c r="P406" s="110" t="str">
        <f>IF(IFERROR(VLOOKUP(P395,'Tabela de Apoio'!$D:$E,2,FALSE),1)=1,"",P407)</f>
        <v/>
      </c>
      <c r="Q406" s="110" t="str">
        <f>IF(IFERROR(VLOOKUP(Q395,'Tabela de Apoio'!$D:$E,2,FALSE),1)=1,"",Q407)</f>
        <v/>
      </c>
      <c r="R406" s="110" t="str">
        <f>IF(IFERROR(VLOOKUP(R395,'Tabela de Apoio'!$D:$E,2,FALSE),1)=1,"",R407)</f>
        <v/>
      </c>
      <c r="S406" s="110" t="str">
        <f>IF(IFERROR(VLOOKUP(S395,'Tabela de Apoio'!$D:$E,2,FALSE),1)=1,"",S407)</f>
        <v/>
      </c>
      <c r="T406" s="110" t="str">
        <f>IF(IFERROR(VLOOKUP(T395,'Tabela de Apoio'!$D:$E,2,FALSE),1)=1,"",T407)</f>
        <v/>
      </c>
      <c r="U406" s="110" t="str">
        <f>IF(IFERROR(VLOOKUP(U395,'Tabela de Apoio'!$D:$E,2,FALSE),1)=1,"",U407)</f>
        <v/>
      </c>
      <c r="V406" s="110" t="str">
        <f>IF(IFERROR(VLOOKUP(V395,'Tabela de Apoio'!$D:$E,2,FALSE),1)=1,"",V407)</f>
        <v/>
      </c>
      <c r="W406" s="110" t="str">
        <f>IF(IFERROR(VLOOKUP(W395,'Tabela de Apoio'!$D:$E,2,FALSE),1)=1,"",W407)</f>
        <v/>
      </c>
      <c r="X406" s="110" t="str">
        <f>IF(IFERROR(VLOOKUP(X395,'Tabela de Apoio'!$D:$E,2,FALSE),1)=1,"",X407)</f>
        <v/>
      </c>
      <c r="Y406" s="110" t="str">
        <f>IF(IFERROR(VLOOKUP(Y395,'Tabela de Apoio'!$D:$E,2,FALSE),1)=1,"",Y407)</f>
        <v/>
      </c>
      <c r="Z406" s="110" t="str">
        <f>IF(IFERROR(VLOOKUP(Z395,'Tabela de Apoio'!$D:$E,2,FALSE),1)=1,"",Z407)</f>
        <v/>
      </c>
      <c r="AA406" s="110" t="str">
        <f>IF(IFERROR(VLOOKUP(AA395,'Tabela de Apoio'!$D:$E,2,FALSE),1)=1,"",AA407)</f>
        <v/>
      </c>
      <c r="AB406" s="110" t="str">
        <f>IF(IFERROR(VLOOKUP(AB395,'Tabela de Apoio'!$D:$E,2,FALSE),1)=1,"",AB407)</f>
        <v/>
      </c>
      <c r="AC406" s="110" t="str">
        <f>IF(IFERROR(VLOOKUP(AC395,'Tabela de Apoio'!$D:$E,2,FALSE),1)=1,"",AC407)</f>
        <v/>
      </c>
      <c r="AD406" s="110" t="str">
        <f>IF(IFERROR(VLOOKUP(AD395,'Tabela de Apoio'!$D:$E,2,FALSE),1)=1,"",AD407)</f>
        <v/>
      </c>
      <c r="AE406" s="110" t="str">
        <f>IF(IFERROR(VLOOKUP(AE395,'Tabela de Apoio'!$D:$E,2,FALSE),1)=1,"",AE407)</f>
        <v/>
      </c>
      <c r="AF406" s="110" t="str">
        <f>IF(IFERROR(VLOOKUP(AF395,'Tabela de Apoio'!$D:$E,2,FALSE),1)=1,"",AF407)</f>
        <v/>
      </c>
      <c r="AG406" s="110" t="str">
        <f>IF(IFERROR(VLOOKUP(AG395,'Tabela de Apoio'!$D:$E,2,FALSE),1)=1,"",AG407)</f>
        <v/>
      </c>
      <c r="AH406" s="110" t="str">
        <f>IF(IFERROR(VLOOKUP(AH395,'Tabela de Apoio'!$D:$E,2,FALSE),1)=1,"",AH407)</f>
        <v/>
      </c>
      <c r="AI406" s="110" t="str">
        <f>IF(IFERROR(VLOOKUP(AI395,'Tabela de Apoio'!$D:$E,2,FALSE),1)=1,"",AI407)</f>
        <v/>
      </c>
    </row>
    <row r="407" spans="1:167" hidden="1" x14ac:dyDescent="0.25">
      <c r="B407" s="131" t="e">
        <f t="shared" si="1039"/>
        <v>#VALUE!</v>
      </c>
      <c r="C407" s="131" t="e">
        <f t="shared" si="1040"/>
        <v>#VALUE!</v>
      </c>
      <c r="D407" s="130">
        <f t="shared" si="1040"/>
        <v>1</v>
      </c>
      <c r="E407" s="168"/>
      <c r="F407" s="96"/>
      <c r="G407" s="170"/>
      <c r="H407" s="137">
        <f t="shared" ref="H407" si="1199">COUNT($P407:$XX407)</f>
        <v>0</v>
      </c>
      <c r="I407" s="135" t="e">
        <f t="shared" ref="I407" si="1200">_xlfn.STDEV.P($P406:$XX407)/AVERAGE($P406:$XX407)</f>
        <v>#DIV/0!</v>
      </c>
      <c r="J407" s="7">
        <f t="shared" ref="J407" si="1201">IF(AND(H407&gt;2,
OR(L393="MÉDIA SANEADA",L393="MEDIANA SANEADA",
AND(L393="PREÇO REFERÊNCIA",NOT(AND(P395="Orçamento",COUNTA(P393:XX393)=COUNTIF(P395:XX395,"Orçamento")))))),
ROW(),0)</f>
        <v>0</v>
      </c>
      <c r="K407" s="69"/>
      <c r="L407" s="29" t="s">
        <v>55</v>
      </c>
      <c r="M407" s="30">
        <f t="shared" ref="M407" si="1202">MIN($P399:$XX399)</f>
        <v>0</v>
      </c>
      <c r="N407" s="74"/>
      <c r="O407" s="27" t="str">
        <f t="shared" ref="O407" si="1203">"4 RODADA"</f>
        <v>4 RODADA</v>
      </c>
      <c r="P407" s="110" t="str">
        <f t="shared" ref="P407:AI407" si="1204">IF(P405="","",IF((_xlfn.STDEV.P($P404:$XX405)/AVERAGE($P404:$XX405))&lt;=25%,P405,IF(OR(P405&gt;(AVERAGE($P404:$XX405)+_xlfn.STDEV.P($P404:$XX405)),P405&lt;(AVERAGE($P404:$XX405)-_xlfn.STDEV.P($P404:$XX405))),"DESCARTADO",P405)))</f>
        <v/>
      </c>
      <c r="Q407" s="110" t="str">
        <f t="shared" si="1204"/>
        <v/>
      </c>
      <c r="R407" s="110" t="str">
        <f t="shared" si="1204"/>
        <v/>
      </c>
      <c r="S407" s="110" t="str">
        <f t="shared" si="1204"/>
        <v/>
      </c>
      <c r="T407" s="110" t="str">
        <f t="shared" si="1204"/>
        <v/>
      </c>
      <c r="U407" s="110" t="str">
        <f t="shared" si="1204"/>
        <v/>
      </c>
      <c r="V407" s="110" t="str">
        <f t="shared" si="1204"/>
        <v/>
      </c>
      <c r="W407" s="110" t="str">
        <f t="shared" si="1204"/>
        <v/>
      </c>
      <c r="X407" s="110" t="str">
        <f t="shared" si="1204"/>
        <v/>
      </c>
      <c r="Y407" s="110" t="str">
        <f t="shared" si="1204"/>
        <v/>
      </c>
      <c r="Z407" s="110" t="str">
        <f t="shared" si="1204"/>
        <v/>
      </c>
      <c r="AA407" s="110" t="str">
        <f t="shared" si="1204"/>
        <v/>
      </c>
      <c r="AB407" s="110" t="str">
        <f t="shared" si="1204"/>
        <v/>
      </c>
      <c r="AC407" s="110" t="str">
        <f t="shared" si="1204"/>
        <v/>
      </c>
      <c r="AD407" s="110" t="str">
        <f t="shared" si="1204"/>
        <v/>
      </c>
      <c r="AE407" s="110" t="str">
        <f t="shared" si="1204"/>
        <v/>
      </c>
      <c r="AF407" s="110" t="str">
        <f t="shared" si="1204"/>
        <v/>
      </c>
      <c r="AG407" s="110" t="str">
        <f t="shared" si="1204"/>
        <v/>
      </c>
      <c r="AH407" s="110" t="str">
        <f t="shared" si="1204"/>
        <v/>
      </c>
      <c r="AI407" s="110" t="str">
        <f t="shared" si="1204"/>
        <v/>
      </c>
    </row>
    <row r="408" spans="1:167" hidden="1" x14ac:dyDescent="0.25">
      <c r="B408" s="131" t="e">
        <f t="shared" si="1039"/>
        <v>#VALUE!</v>
      </c>
      <c r="C408" s="131" t="e">
        <f t="shared" si="1040"/>
        <v>#VALUE!</v>
      </c>
      <c r="D408" s="130">
        <f t="shared" si="1040"/>
        <v>1</v>
      </c>
      <c r="E408" s="168"/>
      <c r="F408" s="96"/>
      <c r="G408" s="170"/>
      <c r="H408"/>
      <c r="I408"/>
      <c r="J408"/>
      <c r="K408" s="69"/>
      <c r="L408" s="29" t="s">
        <v>52</v>
      </c>
      <c r="M408" s="30">
        <f t="shared" ref="M408" si="1205">MAX($P399:$XX399)</f>
        <v>0</v>
      </c>
      <c r="N408" s="74"/>
      <c r="O408" s="27" t="str">
        <f t="shared" ref="O408" si="1206">"5 POND"</f>
        <v>5 POND</v>
      </c>
      <c r="P408" s="110" t="str">
        <f>IF(IFERROR(VLOOKUP(P395,'Tabela de Apoio'!$D:$E,2,FALSE),1)=1,"",P409)</f>
        <v/>
      </c>
      <c r="Q408" s="110" t="str">
        <f>IF(IFERROR(VLOOKUP(Q395,'Tabela de Apoio'!$D:$E,2,FALSE),1)=1,"",Q409)</f>
        <v/>
      </c>
      <c r="R408" s="110" t="str">
        <f>IF(IFERROR(VLOOKUP(R395,'Tabela de Apoio'!$D:$E,2,FALSE),1)=1,"",R409)</f>
        <v/>
      </c>
      <c r="S408" s="110" t="str">
        <f>IF(IFERROR(VLOOKUP(S395,'Tabela de Apoio'!$D:$E,2,FALSE),1)=1,"",S409)</f>
        <v/>
      </c>
      <c r="T408" s="110" t="str">
        <f>IF(IFERROR(VLOOKUP(T395,'Tabela de Apoio'!$D:$E,2,FALSE),1)=1,"",T409)</f>
        <v/>
      </c>
      <c r="U408" s="110" t="str">
        <f>IF(IFERROR(VLOOKUP(U395,'Tabela de Apoio'!$D:$E,2,FALSE),1)=1,"",U409)</f>
        <v/>
      </c>
      <c r="V408" s="110" t="str">
        <f>IF(IFERROR(VLOOKUP(V395,'Tabela de Apoio'!$D:$E,2,FALSE),1)=1,"",V409)</f>
        <v/>
      </c>
      <c r="W408" s="110" t="str">
        <f>IF(IFERROR(VLOOKUP(W395,'Tabela de Apoio'!$D:$E,2,FALSE),1)=1,"",W409)</f>
        <v/>
      </c>
      <c r="X408" s="110" t="str">
        <f>IF(IFERROR(VLOOKUP(X395,'Tabela de Apoio'!$D:$E,2,FALSE),1)=1,"",X409)</f>
        <v/>
      </c>
      <c r="Y408" s="110" t="str">
        <f>IF(IFERROR(VLOOKUP(Y395,'Tabela de Apoio'!$D:$E,2,FALSE),1)=1,"",Y409)</f>
        <v/>
      </c>
      <c r="Z408" s="110" t="str">
        <f>IF(IFERROR(VLOOKUP(Z395,'Tabela de Apoio'!$D:$E,2,FALSE),1)=1,"",Z409)</f>
        <v/>
      </c>
      <c r="AA408" s="110" t="str">
        <f>IF(IFERROR(VLOOKUP(AA395,'Tabela de Apoio'!$D:$E,2,FALSE),1)=1,"",AA409)</f>
        <v/>
      </c>
      <c r="AB408" s="110" t="str">
        <f>IF(IFERROR(VLOOKUP(AB395,'Tabela de Apoio'!$D:$E,2,FALSE),1)=1,"",AB409)</f>
        <v/>
      </c>
      <c r="AC408" s="110" t="str">
        <f>IF(IFERROR(VLOOKUP(AC395,'Tabela de Apoio'!$D:$E,2,FALSE),1)=1,"",AC409)</f>
        <v/>
      </c>
      <c r="AD408" s="110" t="str">
        <f>IF(IFERROR(VLOOKUP(AD395,'Tabela de Apoio'!$D:$E,2,FALSE),1)=1,"",AD409)</f>
        <v/>
      </c>
      <c r="AE408" s="110" t="str">
        <f>IF(IFERROR(VLOOKUP(AE395,'Tabela de Apoio'!$D:$E,2,FALSE),1)=1,"",AE409)</f>
        <v/>
      </c>
      <c r="AF408" s="110" t="str">
        <f>IF(IFERROR(VLOOKUP(AF395,'Tabela de Apoio'!$D:$E,2,FALSE),1)=1,"",AF409)</f>
        <v/>
      </c>
      <c r="AG408" s="110" t="str">
        <f>IF(IFERROR(VLOOKUP(AG395,'Tabela de Apoio'!$D:$E,2,FALSE),1)=1,"",AG409)</f>
        <v/>
      </c>
      <c r="AH408" s="110" t="str">
        <f>IF(IFERROR(VLOOKUP(AH395,'Tabela de Apoio'!$D:$E,2,FALSE),1)=1,"",AH409)</f>
        <v/>
      </c>
      <c r="AI408" s="110" t="str">
        <f>IF(IFERROR(VLOOKUP(AI395,'Tabela de Apoio'!$D:$E,2,FALSE),1)=1,"",AI409)</f>
        <v/>
      </c>
    </row>
    <row r="409" spans="1:167" hidden="1" x14ac:dyDescent="0.25">
      <c r="B409" s="131" t="e">
        <f t="shared" si="1039"/>
        <v>#VALUE!</v>
      </c>
      <c r="C409" s="131" t="e">
        <f t="shared" si="1040"/>
        <v>#VALUE!</v>
      </c>
      <c r="D409" s="130">
        <f t="shared" si="1040"/>
        <v>1</v>
      </c>
      <c r="E409" s="168"/>
      <c r="F409" s="96"/>
      <c r="G409" s="170"/>
      <c r="H409" s="137">
        <f t="shared" ref="H409" si="1207">COUNT($P409:$XX409)</f>
        <v>0</v>
      </c>
      <c r="I409" s="135" t="e">
        <f t="shared" ref="I409" si="1208">_xlfn.STDEV.P($P408:$XX409)/AVERAGE($P408:$XX409)</f>
        <v>#DIV/0!</v>
      </c>
      <c r="J409" s="7">
        <f t="shared" ref="J409" si="1209">IF(AND(H409&gt;2,
OR(L393="MÉDIA SANEADA",L393="MEDIANA SANEADA",
AND(L393="PREÇO REFERÊNCIA",NOT(AND(P395="Orçamento",COUNTA(P393:XX393)=COUNTIF(P395:XX395,"Orçamento")))))),
ROW(),0)</f>
        <v>0</v>
      </c>
      <c r="K409" s="69"/>
      <c r="N409" s="74"/>
      <c r="O409" s="27" t="str">
        <f t="shared" ref="O409" si="1210">"5 RODADA"</f>
        <v>5 RODADA</v>
      </c>
      <c r="P409" s="110" t="str">
        <f t="shared" ref="P409:AI409" si="1211">IF(P407="","",IF((_xlfn.STDEV.P($P406:$XX407)/AVERAGE($P406:$XX407))&lt;=25%,P407,IF(OR(P407&gt;(AVERAGE($P406:$XX407)+_xlfn.STDEV.P($P406:$XX407)),P407&lt;(AVERAGE($P406:$XX407)-_xlfn.STDEV.P($P406:$XX407))),"DESCARTADO",P407)))</f>
        <v/>
      </c>
      <c r="Q409" s="110" t="str">
        <f t="shared" si="1211"/>
        <v/>
      </c>
      <c r="R409" s="110" t="str">
        <f t="shared" si="1211"/>
        <v/>
      </c>
      <c r="S409" s="110" t="str">
        <f t="shared" si="1211"/>
        <v/>
      </c>
      <c r="T409" s="110" t="str">
        <f t="shared" si="1211"/>
        <v/>
      </c>
      <c r="U409" s="110" t="str">
        <f t="shared" si="1211"/>
        <v/>
      </c>
      <c r="V409" s="110" t="str">
        <f t="shared" si="1211"/>
        <v/>
      </c>
      <c r="W409" s="110" t="str">
        <f t="shared" si="1211"/>
        <v/>
      </c>
      <c r="X409" s="110" t="str">
        <f t="shared" si="1211"/>
        <v/>
      </c>
      <c r="Y409" s="110" t="str">
        <f t="shared" si="1211"/>
        <v/>
      </c>
      <c r="Z409" s="110" t="str">
        <f t="shared" si="1211"/>
        <v/>
      </c>
      <c r="AA409" s="110" t="str">
        <f t="shared" si="1211"/>
        <v/>
      </c>
      <c r="AB409" s="110" t="str">
        <f t="shared" si="1211"/>
        <v/>
      </c>
      <c r="AC409" s="110" t="str">
        <f t="shared" si="1211"/>
        <v/>
      </c>
      <c r="AD409" s="110" t="str">
        <f t="shared" si="1211"/>
        <v/>
      </c>
      <c r="AE409" s="110" t="str">
        <f t="shared" si="1211"/>
        <v/>
      </c>
      <c r="AF409" s="110" t="str">
        <f t="shared" si="1211"/>
        <v/>
      </c>
      <c r="AG409" s="110" t="str">
        <f t="shared" si="1211"/>
        <v/>
      </c>
      <c r="AH409" s="110" t="str">
        <f t="shared" si="1211"/>
        <v/>
      </c>
      <c r="AI409" s="110" t="str">
        <f t="shared" si="1211"/>
        <v/>
      </c>
    </row>
    <row r="410" spans="1:167" hidden="1" x14ac:dyDescent="0.25">
      <c r="B410" s="131" t="e">
        <f t="shared" si="1039"/>
        <v>#VALUE!</v>
      </c>
      <c r="C410" s="131" t="e">
        <f t="shared" si="1040"/>
        <v>#VALUE!</v>
      </c>
      <c r="D410" s="130">
        <f t="shared" si="1040"/>
        <v>1</v>
      </c>
      <c r="E410" s="168"/>
      <c r="F410" s="96"/>
      <c r="G410" s="170"/>
      <c r="H410"/>
      <c r="I410"/>
      <c r="J410"/>
      <c r="K410" s="69"/>
      <c r="L410" s="22"/>
      <c r="M410" s="22"/>
      <c r="N410" s="74"/>
      <c r="O410" s="27" t="str">
        <f t="shared" ref="O410" si="1212">"6 POND"</f>
        <v>6 POND</v>
      </c>
      <c r="P410" s="110" t="str">
        <f>IF(IFERROR(VLOOKUP(P395,'Tabela de Apoio'!$D:$E,2,FALSE),1)=1,"",P411)</f>
        <v/>
      </c>
      <c r="Q410" s="110" t="str">
        <f>IF(IFERROR(VLOOKUP(Q395,'Tabela de Apoio'!$D:$E,2,FALSE),1)=1,"",Q411)</f>
        <v/>
      </c>
      <c r="R410" s="110" t="str">
        <f>IF(IFERROR(VLOOKUP(R395,'Tabela de Apoio'!$D:$E,2,FALSE),1)=1,"",R411)</f>
        <v/>
      </c>
      <c r="S410" s="110" t="str">
        <f>IF(IFERROR(VLOOKUP(S395,'Tabela de Apoio'!$D:$E,2,FALSE),1)=1,"",S411)</f>
        <v/>
      </c>
      <c r="T410" s="110" t="str">
        <f>IF(IFERROR(VLOOKUP(T395,'Tabela de Apoio'!$D:$E,2,FALSE),1)=1,"",T411)</f>
        <v/>
      </c>
      <c r="U410" s="110" t="str">
        <f>IF(IFERROR(VLOOKUP(U395,'Tabela de Apoio'!$D:$E,2,FALSE),1)=1,"",U411)</f>
        <v/>
      </c>
      <c r="V410" s="110" t="str">
        <f>IF(IFERROR(VLOOKUP(V395,'Tabela de Apoio'!$D:$E,2,FALSE),1)=1,"",V411)</f>
        <v/>
      </c>
      <c r="W410" s="110" t="str">
        <f>IF(IFERROR(VLOOKUP(W395,'Tabela de Apoio'!$D:$E,2,FALSE),1)=1,"",W411)</f>
        <v/>
      </c>
      <c r="X410" s="110" t="str">
        <f>IF(IFERROR(VLOOKUP(X395,'Tabela de Apoio'!$D:$E,2,FALSE),1)=1,"",X411)</f>
        <v/>
      </c>
      <c r="Y410" s="110" t="str">
        <f>IF(IFERROR(VLOOKUP(Y395,'Tabela de Apoio'!$D:$E,2,FALSE),1)=1,"",Y411)</f>
        <v/>
      </c>
      <c r="Z410" s="110" t="str">
        <f>IF(IFERROR(VLOOKUP(Z395,'Tabela de Apoio'!$D:$E,2,FALSE),1)=1,"",Z411)</f>
        <v/>
      </c>
      <c r="AA410" s="110" t="str">
        <f>IF(IFERROR(VLOOKUP(AA395,'Tabela de Apoio'!$D:$E,2,FALSE),1)=1,"",AA411)</f>
        <v/>
      </c>
      <c r="AB410" s="110" t="str">
        <f>IF(IFERROR(VLOOKUP(AB395,'Tabela de Apoio'!$D:$E,2,FALSE),1)=1,"",AB411)</f>
        <v/>
      </c>
      <c r="AC410" s="110" t="str">
        <f>IF(IFERROR(VLOOKUP(AC395,'Tabela de Apoio'!$D:$E,2,FALSE),1)=1,"",AC411)</f>
        <v/>
      </c>
      <c r="AD410" s="110" t="str">
        <f>IF(IFERROR(VLOOKUP(AD395,'Tabela de Apoio'!$D:$E,2,FALSE),1)=1,"",AD411)</f>
        <v/>
      </c>
      <c r="AE410" s="110" t="str">
        <f>IF(IFERROR(VLOOKUP(AE395,'Tabela de Apoio'!$D:$E,2,FALSE),1)=1,"",AE411)</f>
        <v/>
      </c>
      <c r="AF410" s="110" t="str">
        <f>IF(IFERROR(VLOOKUP(AF395,'Tabela de Apoio'!$D:$E,2,FALSE),1)=1,"",AF411)</f>
        <v/>
      </c>
      <c r="AG410" s="110" t="str">
        <f>IF(IFERROR(VLOOKUP(AG395,'Tabela de Apoio'!$D:$E,2,FALSE),1)=1,"",AG411)</f>
        <v/>
      </c>
      <c r="AH410" s="110" t="str">
        <f>IF(IFERROR(VLOOKUP(AH395,'Tabela de Apoio'!$D:$E,2,FALSE),1)=1,"",AH411)</f>
        <v/>
      </c>
      <c r="AI410" s="110" t="str">
        <f>IF(IFERROR(VLOOKUP(AI395,'Tabela de Apoio'!$D:$E,2,FALSE),1)=1,"",AI411)</f>
        <v/>
      </c>
    </row>
    <row r="411" spans="1:167" hidden="1" x14ac:dyDescent="0.25">
      <c r="B411" s="131" t="e">
        <f t="shared" si="1039"/>
        <v>#VALUE!</v>
      </c>
      <c r="C411" s="131" t="e">
        <f t="shared" si="1040"/>
        <v>#VALUE!</v>
      </c>
      <c r="D411" s="130">
        <f t="shared" si="1040"/>
        <v>1</v>
      </c>
      <c r="E411" s="168"/>
      <c r="F411" s="96"/>
      <c r="G411" s="170"/>
      <c r="H411" s="137">
        <f t="shared" ref="H411" si="1213">COUNT($P411:$XX411)</f>
        <v>0</v>
      </c>
      <c r="I411" s="135" t="e">
        <f t="shared" ref="I411" si="1214">_xlfn.STDEV.P($P410:$XX411)/AVERAGE($P410:$XX411)</f>
        <v>#DIV/0!</v>
      </c>
      <c r="J411" s="7">
        <f t="shared" ref="J411" si="1215">IF(AND(H411&gt;2,
OR(L393="MÉDIA SANEADA",L393="MEDIANA SANEADA",
AND(L393="PREÇO REFERÊNCIA",NOT(AND(P395="Orçamento",COUNTA(P393:XX393)=COUNTIF(P395:XX395,"Orçamento")))))),
ROW(),0)</f>
        <v>0</v>
      </c>
      <c r="N411" s="74"/>
      <c r="O411" s="27" t="str">
        <f t="shared" ref="O411" si="1216">"6 RODADA"</f>
        <v>6 RODADA</v>
      </c>
      <c r="P411" s="110" t="str">
        <f t="shared" ref="P411:AI411" si="1217">IFERROR(IF(P409="","",IF((_xlfn.STDEV.P($P408:$XX409)/AVERAGE($P408:$XX409))&lt;=25%,P409,IF(OR(P409&gt;(AVERAGE($P408:$XX409)+_xlfn.STDEV.P($P408:$XX409)),P409&lt;(AVERAGE($P408:$XX409)-_xlfn.STDEV.P($P408:$XX409))),"DESCARTADO",P409))),)</f>
        <v/>
      </c>
      <c r="Q411" s="110" t="str">
        <f t="shared" si="1217"/>
        <v/>
      </c>
      <c r="R411" s="110" t="str">
        <f t="shared" si="1217"/>
        <v/>
      </c>
      <c r="S411" s="110" t="str">
        <f t="shared" si="1217"/>
        <v/>
      </c>
      <c r="T411" s="110" t="str">
        <f t="shared" si="1217"/>
        <v/>
      </c>
      <c r="U411" s="110" t="str">
        <f t="shared" si="1217"/>
        <v/>
      </c>
      <c r="V411" s="110" t="str">
        <f t="shared" si="1217"/>
        <v/>
      </c>
      <c r="W411" s="110" t="str">
        <f t="shared" si="1217"/>
        <v/>
      </c>
      <c r="X411" s="110" t="str">
        <f t="shared" si="1217"/>
        <v/>
      </c>
      <c r="Y411" s="110" t="str">
        <f t="shared" si="1217"/>
        <v/>
      </c>
      <c r="Z411" s="110" t="str">
        <f t="shared" si="1217"/>
        <v/>
      </c>
      <c r="AA411" s="110" t="str">
        <f t="shared" si="1217"/>
        <v/>
      </c>
      <c r="AB411" s="110" t="str">
        <f t="shared" si="1217"/>
        <v/>
      </c>
      <c r="AC411" s="110" t="str">
        <f t="shared" si="1217"/>
        <v/>
      </c>
      <c r="AD411" s="110" t="str">
        <f t="shared" si="1217"/>
        <v/>
      </c>
      <c r="AE411" s="110" t="str">
        <f t="shared" si="1217"/>
        <v/>
      </c>
      <c r="AF411" s="110" t="str">
        <f t="shared" si="1217"/>
        <v/>
      </c>
      <c r="AG411" s="110" t="str">
        <f t="shared" si="1217"/>
        <v/>
      </c>
      <c r="AH411" s="110" t="str">
        <f t="shared" si="1217"/>
        <v/>
      </c>
      <c r="AI411" s="110" t="str">
        <f t="shared" si="1217"/>
        <v/>
      </c>
    </row>
    <row r="412" spans="1:167" x14ac:dyDescent="0.25">
      <c r="B412" s="131" t="e">
        <f t="shared" si="1039"/>
        <v>#VALUE!</v>
      </c>
      <c r="C412" s="131" t="e">
        <f t="shared" si="1040"/>
        <v>#VALUE!</v>
      </c>
      <c r="D412" s="130">
        <f t="shared" si="1040"/>
        <v>1</v>
      </c>
      <c r="E412" s="168"/>
      <c r="F412" s="139"/>
      <c r="G412" s="170"/>
      <c r="H412" s="173"/>
      <c r="I412" s="173"/>
      <c r="J412" s="174"/>
      <c r="K412" s="70"/>
      <c r="L412" s="1" t="s">
        <v>56</v>
      </c>
      <c r="M412" s="147" t="str">
        <f t="shared" ref="M412" si="1218">IFERROR(ROUND(M393*M395,2),"")</f>
        <v/>
      </c>
      <c r="O412" s="27" t="s">
        <v>426</v>
      </c>
      <c r="P412" s="110" t="str">
        <f t="shared" ref="P412:R412" si="1219">INDEX(P399:P411,MATCH(MAX($J399:$J411),$J399:$J411,0))</f>
        <v/>
      </c>
      <c r="Q412" s="110" t="str">
        <f t="shared" si="1219"/>
        <v/>
      </c>
      <c r="R412" s="110" t="str">
        <f t="shared" si="1219"/>
        <v/>
      </c>
      <c r="S412" s="110" t="str">
        <f t="shared" si="1153"/>
        <v/>
      </c>
      <c r="T412" s="110" t="str">
        <f t="shared" si="1153"/>
        <v/>
      </c>
      <c r="U412" s="110" t="str">
        <f t="shared" si="1153"/>
        <v/>
      </c>
      <c r="V412" s="110" t="str">
        <f t="shared" si="1153"/>
        <v/>
      </c>
      <c r="W412" s="110" t="str">
        <f t="shared" si="1153"/>
        <v/>
      </c>
      <c r="X412" s="110" t="str">
        <f t="shared" si="1153"/>
        <v/>
      </c>
      <c r="Y412" s="110" t="str">
        <f t="shared" si="1153"/>
        <v/>
      </c>
      <c r="Z412" s="110" t="str">
        <f t="shared" si="1153"/>
        <v/>
      </c>
      <c r="AA412" s="110" t="str">
        <f t="shared" si="1153"/>
        <v/>
      </c>
      <c r="AB412" s="110" t="str">
        <f t="shared" si="1153"/>
        <v/>
      </c>
      <c r="AC412" s="110" t="str">
        <f t="shared" si="1153"/>
        <v/>
      </c>
      <c r="AD412" s="110" t="str">
        <f t="shared" si="1153"/>
        <v/>
      </c>
      <c r="AE412" s="110" t="str">
        <f t="shared" si="1153"/>
        <v/>
      </c>
      <c r="AF412" s="110" t="str">
        <f t="shared" si="1153"/>
        <v/>
      </c>
      <c r="AG412" s="110" t="str">
        <f t="shared" si="1153"/>
        <v/>
      </c>
      <c r="AH412" s="110" t="str">
        <f t="shared" si="1153"/>
        <v/>
      </c>
      <c r="AI412" s="110" t="str">
        <f t="shared" si="1153"/>
        <v/>
      </c>
    </row>
    <row r="414" spans="1:167" s="120" customFormat="1" ht="15" customHeight="1" x14ac:dyDescent="0.25">
      <c r="A414" s="123"/>
      <c r="B414" s="130" t="e">
        <f t="shared" ref="B414" si="1220">LARGE(IFERROR(IF(B412+1&gt;$H$8,"",B412+1),""),1)</f>
        <v>#VALUE!</v>
      </c>
      <c r="C414" s="130" t="e">
        <f>IF(_xlfn.ISFORMULA(E418),MAX(INDEX('BASE FORMAÇÃO'!A:A,B414+1),1),E418)</f>
        <v>#VALUE!</v>
      </c>
      <c r="D414" s="130">
        <f t="shared" ref="D414" si="1221">IFERROR(IF(C414=C404,D404+1,1),1)</f>
        <v>1</v>
      </c>
      <c r="E414" s="41" t="s">
        <v>9</v>
      </c>
      <c r="F414" s="76"/>
      <c r="G414" s="41" t="s">
        <v>15</v>
      </c>
      <c r="H414" s="138" t="e">
        <f>INDEX('BASE FORMAÇÃO'!B:B,B414+1)</f>
        <v>#VALUE!</v>
      </c>
      <c r="I414" s="146" t="s">
        <v>16</v>
      </c>
      <c r="J414" s="6" t="e">
        <f>INDEX('BASE FORMAÇÃO'!K:K,B414+1)</f>
        <v>#VALUE!</v>
      </c>
      <c r="K414" s="68"/>
      <c r="L414" s="175" t="s">
        <v>54</v>
      </c>
      <c r="M414" s="177" t="str">
        <f t="shared" ref="M414" si="1222">IF(OR(ISBLANK($O$8),ISBLANK($O$7),ISBLANK($H$8),ISBLANK($O$6),ISBLANK($O$5),ISBLANK($H$5)),"",IFERROR(IF(VLOOKUP(L414,L420:M429,2,FALSE)&lt;1,ROUND(VLOOKUP(L414,L420:M429,2,FALSE),4),ROUND(VLOOKUP(L414,L420:M429,2,FALSE),2)),""))</f>
        <v/>
      </c>
      <c r="N414" s="72"/>
      <c r="O414" s="27" t="s">
        <v>17</v>
      </c>
      <c r="P414" s="116"/>
      <c r="Q414" s="116"/>
      <c r="R414" s="116"/>
      <c r="S414" s="116"/>
      <c r="T414" s="116"/>
      <c r="U414" s="108"/>
      <c r="V414" s="108"/>
      <c r="W414" s="108"/>
      <c r="X414" s="108"/>
      <c r="Y414" s="108"/>
      <c r="Z414" s="108"/>
      <c r="AA414" s="108"/>
      <c r="AB414" s="108"/>
      <c r="AC414" s="108"/>
      <c r="AD414" s="108"/>
      <c r="AE414" s="108"/>
      <c r="AF414" s="108"/>
      <c r="AG414" s="108"/>
      <c r="AH414" s="108"/>
      <c r="AI414" s="108"/>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19"/>
      <c r="BE414" s="119"/>
      <c r="BF414" s="119"/>
      <c r="BG414" s="119"/>
      <c r="BH414" s="119"/>
      <c r="BI414" s="119"/>
      <c r="BJ414" s="119"/>
      <c r="BK414" s="119"/>
      <c r="BL414" s="119"/>
      <c r="BM414" s="119"/>
      <c r="BN414" s="119"/>
      <c r="BO414" s="119"/>
      <c r="BP414" s="119"/>
      <c r="BQ414" s="119"/>
      <c r="BR414" s="119"/>
      <c r="BS414" s="119"/>
      <c r="BT414" s="119"/>
      <c r="BU414" s="119"/>
      <c r="BV414" s="119"/>
      <c r="BW414" s="119"/>
      <c r="BX414" s="119"/>
      <c r="BY414" s="119"/>
      <c r="BZ414" s="119"/>
      <c r="CA414" s="119"/>
      <c r="CB414" s="119"/>
      <c r="CC414" s="119"/>
      <c r="CD414" s="119"/>
      <c r="CE414" s="119"/>
      <c r="CF414" s="119"/>
      <c r="CG414" s="119"/>
      <c r="CH414" s="119"/>
      <c r="CI414" s="119"/>
      <c r="CJ414" s="119"/>
      <c r="CK414" s="119"/>
      <c r="CL414" s="119"/>
      <c r="CM414" s="119"/>
      <c r="CN414" s="119"/>
      <c r="CO414" s="119"/>
      <c r="CP414" s="119"/>
      <c r="CQ414" s="119"/>
      <c r="CR414" s="119"/>
      <c r="CS414" s="119"/>
      <c r="CT414" s="119"/>
      <c r="CU414" s="119"/>
      <c r="CV414" s="119"/>
      <c r="CW414" s="119"/>
      <c r="CX414" s="119"/>
      <c r="CY414" s="119"/>
      <c r="CZ414" s="119"/>
      <c r="DA414" s="119"/>
      <c r="DB414" s="119"/>
      <c r="DC414" s="119"/>
      <c r="DD414" s="119"/>
      <c r="DE414" s="119"/>
      <c r="DF414" s="119"/>
      <c r="DG414" s="119"/>
      <c r="DH414" s="119"/>
      <c r="DI414" s="119"/>
      <c r="DJ414" s="119"/>
      <c r="DK414" s="119"/>
      <c r="DL414" s="119"/>
      <c r="DM414" s="119"/>
      <c r="DN414" s="119"/>
      <c r="DO414" s="119"/>
      <c r="DP414" s="119"/>
      <c r="DQ414" s="119"/>
      <c r="DR414" s="119"/>
      <c r="DS414" s="119"/>
      <c r="DT414" s="119"/>
      <c r="DU414" s="119"/>
      <c r="DV414" s="119"/>
      <c r="DW414" s="119"/>
      <c r="DX414" s="119"/>
      <c r="DY414" s="119"/>
      <c r="DZ414" s="119"/>
      <c r="EA414" s="119"/>
      <c r="EB414" s="119"/>
      <c r="EC414" s="119"/>
      <c r="ED414" s="119"/>
      <c r="EE414" s="119"/>
      <c r="EF414" s="119"/>
      <c r="EG414" s="119"/>
      <c r="EH414" s="119"/>
      <c r="EI414" s="119"/>
      <c r="EJ414" s="119"/>
      <c r="EK414" s="119"/>
      <c r="EL414" s="119"/>
      <c r="EM414" s="119"/>
      <c r="EN414" s="119"/>
      <c r="EO414" s="119"/>
      <c r="EP414" s="119"/>
      <c r="EQ414" s="119"/>
      <c r="ER414" s="119"/>
      <c r="ES414" s="119"/>
      <c r="ET414" s="119"/>
      <c r="EU414" s="119"/>
      <c r="EV414" s="119"/>
      <c r="EW414" s="119"/>
      <c r="EX414" s="119"/>
      <c r="EY414" s="119"/>
      <c r="EZ414" s="119"/>
      <c r="FA414" s="119"/>
      <c r="FB414" s="119"/>
      <c r="FC414" s="119"/>
      <c r="FD414" s="119"/>
      <c r="FE414" s="119"/>
      <c r="FF414" s="119"/>
      <c r="FG414" s="119"/>
      <c r="FH414" s="119"/>
      <c r="FI414" s="119"/>
      <c r="FJ414" s="119"/>
      <c r="FK414" s="119"/>
    </row>
    <row r="415" spans="1:167" s="120" customFormat="1" ht="15" customHeight="1" x14ac:dyDescent="0.25">
      <c r="A415" s="69"/>
      <c r="B415" s="131" t="e">
        <f t="shared" ref="B415:D415" si="1223">B414</f>
        <v>#VALUE!</v>
      </c>
      <c r="C415" s="131" t="e">
        <f t="shared" si="1223"/>
        <v>#VALUE!</v>
      </c>
      <c r="D415" s="130">
        <f t="shared" si="1223"/>
        <v>1</v>
      </c>
      <c r="E415" s="179">
        <f t="shared" ref="E415" si="1224">D414</f>
        <v>1</v>
      </c>
      <c r="F415" s="95"/>
      <c r="G415" s="181" t="s">
        <v>1</v>
      </c>
      <c r="H415" s="184" t="e">
        <f>INDEX('BASE FORMAÇÃO'!C:C,B414+1)</f>
        <v>#VALUE!</v>
      </c>
      <c r="I415" s="184"/>
      <c r="J415" s="185"/>
      <c r="K415" s="69"/>
      <c r="L415" s="176"/>
      <c r="M415" s="178"/>
      <c r="N415" s="73"/>
      <c r="O415" s="27" t="s">
        <v>13</v>
      </c>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6"/>
      <c r="AK415" s="126"/>
      <c r="AL415" s="126"/>
      <c r="AM415" s="126"/>
      <c r="AN415" s="126"/>
      <c r="AO415" s="126"/>
      <c r="AP415" s="126"/>
      <c r="AQ415" s="126"/>
      <c r="AR415" s="126"/>
      <c r="AS415" s="126"/>
      <c r="AT415" s="126"/>
      <c r="AU415" s="126"/>
      <c r="AV415" s="126"/>
      <c r="AW415" s="126"/>
      <c r="AX415" s="126"/>
      <c r="AY415" s="126"/>
      <c r="AZ415" s="126"/>
      <c r="BA415" s="126"/>
      <c r="BB415" s="119"/>
      <c r="BC415" s="119"/>
      <c r="BD415" s="119"/>
      <c r="BE415" s="119"/>
      <c r="BF415" s="119"/>
      <c r="BG415" s="119"/>
      <c r="BH415" s="119"/>
      <c r="BI415" s="119"/>
      <c r="BJ415" s="119"/>
      <c r="BK415" s="119"/>
      <c r="BL415" s="119"/>
      <c r="BM415" s="119"/>
      <c r="BN415" s="119"/>
      <c r="BO415" s="119"/>
      <c r="BP415" s="119"/>
      <c r="BQ415" s="119"/>
      <c r="BR415" s="119"/>
      <c r="BS415" s="119"/>
      <c r="BT415" s="119"/>
      <c r="BU415" s="119"/>
      <c r="BV415" s="119"/>
      <c r="BW415" s="119"/>
      <c r="BX415" s="119"/>
      <c r="BY415" s="119"/>
      <c r="BZ415" s="119"/>
      <c r="CA415" s="119"/>
      <c r="CB415" s="119"/>
      <c r="CC415" s="119"/>
      <c r="CD415" s="119"/>
      <c r="CE415" s="119"/>
      <c r="CF415" s="119"/>
      <c r="CG415" s="119"/>
      <c r="CH415" s="119"/>
      <c r="CI415" s="119"/>
      <c r="CJ415" s="119"/>
      <c r="CK415" s="119"/>
      <c r="CL415" s="119"/>
      <c r="CM415" s="119"/>
      <c r="CN415" s="119"/>
      <c r="CO415" s="119"/>
      <c r="CP415" s="119"/>
      <c r="CQ415" s="119"/>
      <c r="CR415" s="119"/>
      <c r="CS415" s="119"/>
      <c r="CT415" s="119"/>
      <c r="CU415" s="119"/>
      <c r="CV415" s="119"/>
      <c r="CW415" s="119"/>
      <c r="CX415" s="119"/>
      <c r="CY415" s="119"/>
      <c r="CZ415" s="119"/>
      <c r="DA415" s="119"/>
      <c r="DB415" s="119"/>
      <c r="DC415" s="119"/>
      <c r="DD415" s="119"/>
      <c r="DE415" s="119"/>
      <c r="DF415" s="119"/>
      <c r="DG415" s="119"/>
      <c r="DH415" s="119"/>
      <c r="DI415" s="119"/>
      <c r="DJ415" s="119"/>
      <c r="DK415" s="119"/>
      <c r="DL415" s="119"/>
      <c r="DM415" s="119"/>
      <c r="DN415" s="119"/>
      <c r="DO415" s="119"/>
      <c r="DP415" s="119"/>
      <c r="DQ415" s="119"/>
      <c r="DR415" s="119"/>
      <c r="DS415" s="119"/>
      <c r="DT415" s="119"/>
      <c r="DU415" s="119"/>
      <c r="DV415" s="119"/>
      <c r="DW415" s="119"/>
      <c r="DX415" s="119"/>
      <c r="DY415" s="119"/>
      <c r="DZ415" s="119"/>
      <c r="EA415" s="119"/>
      <c r="EB415" s="119"/>
      <c r="EC415" s="119"/>
      <c r="ED415" s="119"/>
      <c r="EE415" s="119"/>
      <c r="EF415" s="119"/>
      <c r="EG415" s="119"/>
      <c r="EH415" s="119"/>
      <c r="EI415" s="119"/>
      <c r="EJ415" s="119"/>
      <c r="EK415" s="119"/>
      <c r="EL415" s="119"/>
      <c r="EM415" s="119"/>
      <c r="EN415" s="119"/>
      <c r="EO415" s="119"/>
      <c r="EP415" s="119"/>
      <c r="EQ415" s="119"/>
      <c r="ER415" s="119"/>
      <c r="ES415" s="119"/>
      <c r="ET415" s="119"/>
      <c r="EU415" s="119"/>
      <c r="EV415" s="119"/>
      <c r="EW415" s="119"/>
      <c r="EX415" s="119"/>
      <c r="EY415" s="119"/>
      <c r="EZ415" s="119"/>
      <c r="FA415" s="119"/>
      <c r="FB415" s="119"/>
      <c r="FC415" s="119"/>
      <c r="FD415" s="119"/>
      <c r="FE415" s="119"/>
      <c r="FF415" s="119"/>
      <c r="FG415" s="119"/>
      <c r="FH415" s="119"/>
      <c r="FI415" s="119"/>
      <c r="FJ415" s="119"/>
      <c r="FK415" s="119"/>
    </row>
    <row r="416" spans="1:167" s="119" customFormat="1" x14ac:dyDescent="0.25">
      <c r="A416" s="77"/>
      <c r="B416" s="131" t="e">
        <f t="shared" ref="B416:D416" si="1225">B415</f>
        <v>#VALUE!</v>
      </c>
      <c r="C416" s="131" t="e">
        <f t="shared" si="1225"/>
        <v>#VALUE!</v>
      </c>
      <c r="D416" s="130">
        <f t="shared" si="1225"/>
        <v>1</v>
      </c>
      <c r="E416" s="180"/>
      <c r="F416" s="96"/>
      <c r="G416" s="182"/>
      <c r="H416" s="186"/>
      <c r="I416" s="186"/>
      <c r="J416" s="187"/>
      <c r="K416" s="67"/>
      <c r="L416" s="133" t="s">
        <v>57</v>
      </c>
      <c r="M416" s="134" t="e">
        <f>INDEX('BASE FORMAÇÃO'!H:H,B418+1)</f>
        <v>#VALUE!</v>
      </c>
      <c r="N416" s="74"/>
      <c r="O416" s="27" t="s">
        <v>445</v>
      </c>
      <c r="P416" s="117"/>
      <c r="Q416" s="117"/>
      <c r="R416" s="117"/>
      <c r="S416" s="117"/>
      <c r="T416" s="117"/>
      <c r="U416" s="117"/>
      <c r="V416" s="117"/>
      <c r="W416" s="117"/>
      <c r="X416" s="117"/>
      <c r="Y416" s="117"/>
      <c r="Z416" s="117"/>
      <c r="AA416" s="121"/>
      <c r="AB416" s="121"/>
      <c r="AC416" s="121"/>
      <c r="AD416" s="121"/>
      <c r="AE416" s="121"/>
      <c r="AF416" s="121"/>
      <c r="AG416" s="121"/>
      <c r="AH416" s="121"/>
      <c r="AI416" s="121"/>
    </row>
    <row r="417" spans="1:35" s="119" customFormat="1" x14ac:dyDescent="0.25">
      <c r="A417" s="77"/>
      <c r="B417" s="131" t="e">
        <f t="shared" ref="B417:C417" si="1226">B416</f>
        <v>#VALUE!</v>
      </c>
      <c r="C417" s="131" t="e">
        <f t="shared" si="1226"/>
        <v>#VALUE!</v>
      </c>
      <c r="D417" s="130">
        <f t="shared" si="1040"/>
        <v>1</v>
      </c>
      <c r="E417" s="41" t="s">
        <v>344</v>
      </c>
      <c r="F417" s="96"/>
      <c r="G417" s="183"/>
      <c r="H417" s="188"/>
      <c r="I417" s="188"/>
      <c r="J417" s="189"/>
      <c r="K417" s="67"/>
      <c r="L417" s="1" t="s">
        <v>2</v>
      </c>
      <c r="M417" s="6" t="e">
        <f>INDEX('BASE FORMAÇÃO'!D:D,B418+1)</f>
        <v>#VALUE!</v>
      </c>
      <c r="N417" s="74"/>
      <c r="O417" s="27" t="s">
        <v>446</v>
      </c>
      <c r="P417" s="118"/>
      <c r="Q417" s="118"/>
      <c r="R417" s="118"/>
      <c r="S417" s="118"/>
      <c r="T417" s="118"/>
      <c r="U417" s="121"/>
      <c r="V417" s="121"/>
      <c r="W417" s="121"/>
      <c r="X417" s="121"/>
      <c r="Y417" s="121"/>
      <c r="Z417" s="121"/>
      <c r="AA417" s="121"/>
      <c r="AB417" s="121"/>
      <c r="AC417" s="121"/>
      <c r="AD417" s="121"/>
      <c r="AE417" s="121"/>
      <c r="AF417" s="121"/>
      <c r="AG417" s="121"/>
      <c r="AH417" s="121"/>
      <c r="AI417" s="121"/>
    </row>
    <row r="418" spans="1:35" x14ac:dyDescent="0.25">
      <c r="B418" s="131" t="e">
        <f t="shared" ref="B418:C418" si="1227">B416</f>
        <v>#VALUE!</v>
      </c>
      <c r="C418" s="131" t="e">
        <f t="shared" si="1227"/>
        <v>#VALUE!</v>
      </c>
      <c r="D418" s="130">
        <f t="shared" si="1040"/>
        <v>1</v>
      </c>
      <c r="E418" s="167" t="e">
        <f t="shared" ref="E418" si="1228">C414</f>
        <v>#VALUE!</v>
      </c>
      <c r="F418" s="96"/>
      <c r="G418" s="169" t="s">
        <v>334</v>
      </c>
      <c r="H418" s="171"/>
      <c r="I418" s="172"/>
      <c r="J418" s="172"/>
      <c r="K418" s="70"/>
      <c r="L418" s="28" t="s">
        <v>333</v>
      </c>
      <c r="M418" s="136" t="str">
        <f t="shared" ref="M418" si="1229">IFERROR(INDEX(I420:I432,MATCH(MAX(J420:J432),J420:J432,0)),"")</f>
        <v/>
      </c>
      <c r="N418" s="74"/>
      <c r="O418" s="27" t="s">
        <v>18</v>
      </c>
      <c r="P418" s="109" t="str">
        <f>IF(P414="","",
IF(OR(P416="Orçamento",P415="",MAX('Tabela de Apoio'!$A:$A)&lt;=P415),
P414,
(INDEX('Tabela de Apoio'!$B:$B,MATCH('MAPA DE PREÇOS'!$O$8,'Tabela de Apoio'!$A:$A,1))/INDEX('Tabela de Apoio'!$B:$B,MATCH('MAPA DE PREÇOS'!P415,'Tabela de Apoio'!$A:$A,1)-1))*P414))</f>
        <v/>
      </c>
      <c r="Q418" s="109" t="str">
        <f>IF(Q414="","",
IF(OR(Q416="Orçamento",Q415="",MAX('Tabela de Apoio'!$A:$A)&lt;=Q415),
Q414,
(INDEX('Tabela de Apoio'!$B:$B,MATCH('MAPA DE PREÇOS'!$O$8,'Tabela de Apoio'!$A:$A,1))/INDEX('Tabela de Apoio'!$B:$B,MATCH('MAPA DE PREÇOS'!Q415,'Tabela de Apoio'!$A:$A,1)-1))*Q414))</f>
        <v/>
      </c>
      <c r="R418" s="109" t="str">
        <f>IF(R414="","",
IF(OR(R416="Orçamento",R415="",MAX('Tabela de Apoio'!$A:$A)&lt;=R415),
R414,
(INDEX('Tabela de Apoio'!$B:$B,MATCH('MAPA DE PREÇOS'!$O$8,'Tabela de Apoio'!$A:$A,1))/INDEX('Tabela de Apoio'!$B:$B,MATCH('MAPA DE PREÇOS'!R415,'Tabela de Apoio'!$A:$A,1)-1))*R414))</f>
        <v/>
      </c>
      <c r="S418" s="109" t="str">
        <f>IF(S414="","",
IF(OR(S416="Orçamento",S415="",MAX('Tabela de Apoio'!$A:$A)&lt;=S415),
S414,
(INDEX('Tabela de Apoio'!$B:$B,MATCH('MAPA DE PREÇOS'!$O$8,'Tabela de Apoio'!$A:$A,1))/INDEX('Tabela de Apoio'!$B:$B,MATCH('MAPA DE PREÇOS'!S415,'Tabela de Apoio'!$A:$A,1)-1))*S414))</f>
        <v/>
      </c>
      <c r="T418" s="109" t="str">
        <f>IF(T414="","",
IF(OR(T416="Orçamento",T415="",MAX('Tabela de Apoio'!$A:$A)&lt;=T415),
T414,
(INDEX('Tabela de Apoio'!$B:$B,MATCH('MAPA DE PREÇOS'!$O$8,'Tabela de Apoio'!$A:$A,1))/INDEX('Tabela de Apoio'!$B:$B,MATCH('MAPA DE PREÇOS'!T415,'Tabela de Apoio'!$A:$A,1)-1))*T414))</f>
        <v/>
      </c>
      <c r="U418" s="109" t="str">
        <f>IF(U414="","",
IF(OR(U416="Orçamento",U415="",MAX('Tabela de Apoio'!$A:$A)&lt;=U415),
U414,
(INDEX('Tabela de Apoio'!$B:$B,MATCH('MAPA DE PREÇOS'!$O$8,'Tabela de Apoio'!$A:$A,1))/INDEX('Tabela de Apoio'!$B:$B,MATCH('MAPA DE PREÇOS'!U415,'Tabela de Apoio'!$A:$A,1)-1))*U414))</f>
        <v/>
      </c>
      <c r="V418" s="109" t="str">
        <f>IF(V414="","",
IF(OR(V416="Orçamento",V415="",MAX('Tabela de Apoio'!$A:$A)&lt;=V415),
V414,
(INDEX('Tabela de Apoio'!$B:$B,MATCH('MAPA DE PREÇOS'!$O$8,'Tabela de Apoio'!$A:$A,1))/INDEX('Tabela de Apoio'!$B:$B,MATCH('MAPA DE PREÇOS'!V415,'Tabela de Apoio'!$A:$A,1)-1))*V414))</f>
        <v/>
      </c>
      <c r="W418" s="109" t="str">
        <f>IF(W414="","",
IF(OR(W416="Orçamento",W415="",MAX('Tabela de Apoio'!$A:$A)&lt;=W415),
W414,
(INDEX('Tabela de Apoio'!$B:$B,MATCH('MAPA DE PREÇOS'!$O$8,'Tabela de Apoio'!$A:$A,1))/INDEX('Tabela de Apoio'!$B:$B,MATCH('MAPA DE PREÇOS'!W415,'Tabela de Apoio'!$A:$A,1)-1))*W414))</f>
        <v/>
      </c>
      <c r="X418" s="109" t="str">
        <f>IF(X414="","",
IF(OR(X416="Orçamento",X415="",MAX('Tabela de Apoio'!$A:$A)&lt;=X415),
X414,
(INDEX('Tabela de Apoio'!$B:$B,MATCH('MAPA DE PREÇOS'!$O$8,'Tabela de Apoio'!$A:$A,1))/INDEX('Tabela de Apoio'!$B:$B,MATCH('MAPA DE PREÇOS'!X415,'Tabela de Apoio'!$A:$A,1)-1))*X414))</f>
        <v/>
      </c>
      <c r="Y418" s="109" t="str">
        <f>IF(Y414="","",
IF(OR(Y416="Orçamento",Y415="",MAX('Tabela de Apoio'!$A:$A)&lt;=Y415),
Y414,
(INDEX('Tabela de Apoio'!$B:$B,MATCH('MAPA DE PREÇOS'!$O$8,'Tabela de Apoio'!$A:$A,1))/INDEX('Tabela de Apoio'!$B:$B,MATCH('MAPA DE PREÇOS'!Y415,'Tabela de Apoio'!$A:$A,1)-1))*Y414))</f>
        <v/>
      </c>
      <c r="Z418" s="109" t="str">
        <f>IF(Z414="","",
IF(OR(Z416="Orçamento",Z415="",MAX('Tabela de Apoio'!$A:$A)&lt;=Z415),
Z414,
(INDEX('Tabela de Apoio'!$B:$B,MATCH('MAPA DE PREÇOS'!$O$8,'Tabela de Apoio'!$A:$A,1))/INDEX('Tabela de Apoio'!$B:$B,MATCH('MAPA DE PREÇOS'!Z415,'Tabela de Apoio'!$A:$A,1)-1))*Z414))</f>
        <v/>
      </c>
      <c r="AA418" s="109" t="str">
        <f>IF(AA414="","",
IF(OR(AA416="Orçamento",AA415="",MAX('Tabela de Apoio'!$A:$A)&lt;=AA415),
AA414,
(INDEX('Tabela de Apoio'!$B:$B,MATCH('MAPA DE PREÇOS'!$O$8,'Tabela de Apoio'!$A:$A,1))/INDEX('Tabela de Apoio'!$B:$B,MATCH('MAPA DE PREÇOS'!AA415,'Tabela de Apoio'!$A:$A,1)-1))*AA414))</f>
        <v/>
      </c>
      <c r="AB418" s="109" t="str">
        <f>IF(AB414="","",
IF(OR(AB416="Orçamento",AB415="",MAX('Tabela de Apoio'!$A:$A)&lt;=AB415),
AB414,
(INDEX('Tabela de Apoio'!$B:$B,MATCH('MAPA DE PREÇOS'!$O$8,'Tabela de Apoio'!$A:$A,1))/INDEX('Tabela de Apoio'!$B:$B,MATCH('MAPA DE PREÇOS'!AB415,'Tabela de Apoio'!$A:$A,1)-1))*AB414))</f>
        <v/>
      </c>
      <c r="AC418" s="109" t="str">
        <f>IF(AC414="","",
IF(OR(AC416="Orçamento",AC415="",MAX('Tabela de Apoio'!$A:$A)&lt;=AC415),
AC414,
(INDEX('Tabela de Apoio'!$B:$B,MATCH('MAPA DE PREÇOS'!$O$8,'Tabela de Apoio'!$A:$A,1))/INDEX('Tabela de Apoio'!$B:$B,MATCH('MAPA DE PREÇOS'!AC415,'Tabela de Apoio'!$A:$A,1)-1))*AC414))</f>
        <v/>
      </c>
      <c r="AD418" s="109" t="str">
        <f>IF(AD414="","",
IF(OR(AD416="Orçamento",AD415="",MAX('Tabela de Apoio'!$A:$A)&lt;=AD415),
AD414,
(INDEX('Tabela de Apoio'!$B:$B,MATCH('MAPA DE PREÇOS'!$O$8,'Tabela de Apoio'!$A:$A,1))/INDEX('Tabela de Apoio'!$B:$B,MATCH('MAPA DE PREÇOS'!AD415,'Tabela de Apoio'!$A:$A,1)-1))*AD414))</f>
        <v/>
      </c>
      <c r="AE418" s="109" t="str">
        <f>IF(AE414="","",
IF(OR(AE416="Orçamento",AE415="",MAX('Tabela de Apoio'!$A:$A)&lt;=AE415),
AE414,
(INDEX('Tabela de Apoio'!$B:$B,MATCH('MAPA DE PREÇOS'!$O$8,'Tabela de Apoio'!$A:$A,1))/INDEX('Tabela de Apoio'!$B:$B,MATCH('MAPA DE PREÇOS'!AE415,'Tabela de Apoio'!$A:$A,1)-1))*AE414))</f>
        <v/>
      </c>
      <c r="AF418" s="109" t="str">
        <f>IF(AF414="","",
IF(OR(AF416="Orçamento",AF415="",MAX('Tabela de Apoio'!$A:$A)&lt;=AF415),
AF414,
(INDEX('Tabela de Apoio'!$B:$B,MATCH('MAPA DE PREÇOS'!$O$8,'Tabela de Apoio'!$A:$A,1))/INDEX('Tabela de Apoio'!$B:$B,MATCH('MAPA DE PREÇOS'!AF415,'Tabela de Apoio'!$A:$A,1)-1))*AF414))</f>
        <v/>
      </c>
      <c r="AG418" s="109" t="str">
        <f>IF(AG414="","",
IF(OR(AG416="Orçamento",AG415="",MAX('Tabela de Apoio'!$A:$A)&lt;=AG415),
AG414,
(INDEX('Tabela de Apoio'!$B:$B,MATCH('MAPA DE PREÇOS'!$O$8,'Tabela de Apoio'!$A:$A,1))/INDEX('Tabela de Apoio'!$B:$B,MATCH('MAPA DE PREÇOS'!AG415,'Tabela de Apoio'!$A:$A,1)-1))*AG414))</f>
        <v/>
      </c>
      <c r="AH418" s="109" t="str">
        <f>IF(AH414="","",
IF(OR(AH416="Orçamento",AH415="",MAX('Tabela de Apoio'!$A:$A)&lt;=AH415),
AH414,
(INDEX('Tabela de Apoio'!$B:$B,MATCH('MAPA DE PREÇOS'!$O$8,'Tabela de Apoio'!$A:$A,1))/INDEX('Tabela de Apoio'!$B:$B,MATCH('MAPA DE PREÇOS'!AH415,'Tabela de Apoio'!$A:$A,1)-1))*AH414))</f>
        <v/>
      </c>
      <c r="AI418" s="109" t="str">
        <f>IF(AI414="","",
IF(OR(AI416="Orçamento",AI415="",MAX('Tabela de Apoio'!$A:$A)&lt;=AI415),
AI414,
(INDEX('Tabela de Apoio'!$B:$B,MATCH('MAPA DE PREÇOS'!$O$8,'Tabela de Apoio'!$A:$A,1))/INDEX('Tabela de Apoio'!$B:$B,MATCH('MAPA DE PREÇOS'!AI415,'Tabela de Apoio'!$A:$A,1)-1))*AI414))</f>
        <v/>
      </c>
    </row>
    <row r="419" spans="1:35" hidden="1" x14ac:dyDescent="0.25">
      <c r="B419" s="131" t="e">
        <f t="shared" ref="B419" si="1230">B418</f>
        <v>#VALUE!</v>
      </c>
      <c r="C419" s="131" t="e">
        <f t="shared" ref="C419" si="1231">C418</f>
        <v>#VALUE!</v>
      </c>
      <c r="D419" s="130">
        <f t="shared" si="1040"/>
        <v>1</v>
      </c>
      <c r="E419" s="168"/>
      <c r="F419" s="96"/>
      <c r="G419" s="170"/>
      <c r="H419"/>
      <c r="I419"/>
      <c r="J419"/>
      <c r="N419" s="74"/>
      <c r="O419" s="27" t="s">
        <v>439</v>
      </c>
      <c r="P419" s="110" t="str">
        <f>IF(IFERROR(VLOOKUP(P416,'Tabela de Apoio'!$D:$E,2,FALSE),1)=1,"",P420)</f>
        <v/>
      </c>
      <c r="Q419" s="110" t="str">
        <f>IF(IFERROR(VLOOKUP(Q416,'Tabela de Apoio'!$D:$E,2,FALSE),1)=1,"",Q420)</f>
        <v/>
      </c>
      <c r="R419" s="110" t="str">
        <f>IF(IFERROR(VLOOKUP(R416,'Tabela de Apoio'!$D:$E,2,FALSE),1)=1,"",R420)</f>
        <v/>
      </c>
      <c r="S419" s="110" t="str">
        <f>IF(IFERROR(VLOOKUP(S416,'Tabela de Apoio'!$D:$E,2,FALSE),1)=1,"",S420)</f>
        <v/>
      </c>
      <c r="T419" s="110" t="str">
        <f>IF(IFERROR(VLOOKUP(T416,'Tabela de Apoio'!$D:$E,2,FALSE),1)=1,"",T420)</f>
        <v/>
      </c>
      <c r="U419" s="110" t="str">
        <f>IF(IFERROR(VLOOKUP(U416,'Tabela de Apoio'!$D:$E,2,FALSE),1)=1,"",U420)</f>
        <v/>
      </c>
      <c r="V419" s="110" t="str">
        <f>IF(IFERROR(VLOOKUP(V416,'Tabela de Apoio'!$D:$E,2,FALSE),1)=1,"",V420)</f>
        <v/>
      </c>
      <c r="W419" s="110" t="str">
        <f>IF(IFERROR(VLOOKUP(W416,'Tabela de Apoio'!$D:$E,2,FALSE),1)=1,"",W420)</f>
        <v/>
      </c>
      <c r="X419" s="110" t="str">
        <f>IF(IFERROR(VLOOKUP(X416,'Tabela de Apoio'!$D:$E,2,FALSE),1)=1,"",X420)</f>
        <v/>
      </c>
      <c r="Y419" s="110" t="str">
        <f>IF(IFERROR(VLOOKUP(Y416,'Tabela de Apoio'!$D:$E,2,FALSE),1)=1,"",Y420)</f>
        <v/>
      </c>
      <c r="Z419" s="110" t="str">
        <f>IF(IFERROR(VLOOKUP(Z416,'Tabela de Apoio'!$D:$E,2,FALSE),1)=1,"",Z420)</f>
        <v/>
      </c>
      <c r="AA419" s="110" t="str">
        <f>IF(IFERROR(VLOOKUP(AA416,'Tabela de Apoio'!$D:$E,2,FALSE),1)=1,"",AA420)</f>
        <v/>
      </c>
      <c r="AB419" s="110" t="str">
        <f>IF(IFERROR(VLOOKUP(AB416,'Tabela de Apoio'!$D:$E,2,FALSE),1)=1,"",AB420)</f>
        <v/>
      </c>
      <c r="AC419" s="110" t="str">
        <f>IF(IFERROR(VLOOKUP(AC416,'Tabela de Apoio'!$D:$E,2,FALSE),1)=1,"",AC420)</f>
        <v/>
      </c>
      <c r="AD419" s="110" t="str">
        <f>IF(IFERROR(VLOOKUP(AD416,'Tabela de Apoio'!$D:$E,2,FALSE),1)=1,"",AD420)</f>
        <v/>
      </c>
      <c r="AE419" s="110" t="str">
        <f>IF(IFERROR(VLOOKUP(AE416,'Tabela de Apoio'!$D:$E,2,FALSE),1)=1,"",AE420)</f>
        <v/>
      </c>
      <c r="AF419" s="110" t="str">
        <f>IF(IFERROR(VLOOKUP(AF416,'Tabela de Apoio'!$D:$E,2,FALSE),1)=1,"",AF420)</f>
        <v/>
      </c>
      <c r="AG419" s="110" t="str">
        <f>IF(IFERROR(VLOOKUP(AG416,'Tabela de Apoio'!$D:$E,2,FALSE),1)=1,"",AG420)</f>
        <v/>
      </c>
      <c r="AH419" s="110" t="str">
        <f>IF(IFERROR(VLOOKUP(AH416,'Tabela de Apoio'!$D:$E,2,FALSE),1)=1,"",AH420)</f>
        <v/>
      </c>
      <c r="AI419" s="110" t="str">
        <f>IF(IFERROR(VLOOKUP(AI416,'Tabela de Apoio'!$D:$E,2,FALSE),1)=1,"",AI420)</f>
        <v/>
      </c>
    </row>
    <row r="420" spans="1:35" hidden="1" x14ac:dyDescent="0.25">
      <c r="B420" s="131" t="e">
        <f t="shared" ref="B420:C420" si="1232">B419</f>
        <v>#VALUE!</v>
      </c>
      <c r="C420" s="131" t="e">
        <f t="shared" si="1232"/>
        <v>#VALUE!</v>
      </c>
      <c r="D420" s="130">
        <f t="shared" si="1040"/>
        <v>1</v>
      </c>
      <c r="E420" s="168"/>
      <c r="F420" s="96"/>
      <c r="G420" s="170"/>
      <c r="H420" s="137">
        <f t="shared" ref="H420" si="1233">COUNT($P420:$XX420)</f>
        <v>0</v>
      </c>
      <c r="I420" s="135" t="e">
        <f t="shared" ref="I420" si="1234">_xlfn.STDEV.P($P419:$XX420)/AVERAGE($P419:$XX420)</f>
        <v>#DIV/0!</v>
      </c>
      <c r="J420" s="7">
        <f>ROW()</f>
        <v>420</v>
      </c>
      <c r="K420" s="70"/>
      <c r="L420" s="29" t="s">
        <v>54</v>
      </c>
      <c r="M420" s="30" t="str">
        <f t="shared" ref="M420" si="1235">IFERROR(
IF(AND(P416="Orçamento",COUNTA(P414:AI414)=COUNTIF(P416:XX416,"Orçamento")),MIN(M425,M422),
IF(M423&lt;&gt;"",M423,
IF(M424&lt;&gt;"",M424,
M422
))),"")</f>
        <v/>
      </c>
      <c r="N420" s="74"/>
      <c r="O420" s="27" t="s">
        <v>440</v>
      </c>
      <c r="P420" s="109" t="str">
        <f t="shared" ref="P420:AI420" si="1236">IFERROR(IF(P418="",
            "",
            IF(COUNT($P418:$XX418)&lt;=4,
               P418,
               IF(OR(P418&gt;(QUARTILE($P418:$XX418,3)+(QUARTILE($P418:$XX418,3)-QUARTILE($P418:$XX418,1))),
                     P418&lt;(QUARTILE($P418:$XX418,1)-(QUARTILE($P418:$XX418,3)-QUARTILE($P418:$XX418,1)))
                  ),
               "DESCARTADO",P418)
             )
  ),P418)</f>
        <v/>
      </c>
      <c r="Q420" s="109" t="str">
        <f t="shared" si="1236"/>
        <v/>
      </c>
      <c r="R420" s="109" t="str">
        <f t="shared" si="1236"/>
        <v/>
      </c>
      <c r="S420" s="109" t="str">
        <f t="shared" si="1236"/>
        <v/>
      </c>
      <c r="T420" s="109" t="str">
        <f t="shared" si="1236"/>
        <v/>
      </c>
      <c r="U420" s="109" t="str">
        <f t="shared" si="1236"/>
        <v/>
      </c>
      <c r="V420" s="109" t="str">
        <f t="shared" si="1236"/>
        <v/>
      </c>
      <c r="W420" s="109" t="str">
        <f t="shared" si="1236"/>
        <v/>
      </c>
      <c r="X420" s="109" t="str">
        <f t="shared" si="1236"/>
        <v/>
      </c>
      <c r="Y420" s="109" t="str">
        <f t="shared" si="1236"/>
        <v/>
      </c>
      <c r="Z420" s="109" t="str">
        <f t="shared" si="1236"/>
        <v/>
      </c>
      <c r="AA420" s="109" t="str">
        <f t="shared" si="1236"/>
        <v/>
      </c>
      <c r="AB420" s="109" t="str">
        <f t="shared" si="1236"/>
        <v/>
      </c>
      <c r="AC420" s="109" t="str">
        <f t="shared" si="1236"/>
        <v/>
      </c>
      <c r="AD420" s="109" t="str">
        <f t="shared" si="1236"/>
        <v/>
      </c>
      <c r="AE420" s="109" t="str">
        <f t="shared" si="1236"/>
        <v/>
      </c>
      <c r="AF420" s="109" t="str">
        <f t="shared" si="1236"/>
        <v/>
      </c>
      <c r="AG420" s="109" t="str">
        <f t="shared" si="1236"/>
        <v/>
      </c>
      <c r="AH420" s="109" t="str">
        <f t="shared" si="1236"/>
        <v/>
      </c>
      <c r="AI420" s="109" t="str">
        <f t="shared" si="1236"/>
        <v/>
      </c>
    </row>
    <row r="421" spans="1:35" hidden="1" x14ac:dyDescent="0.25">
      <c r="B421" s="131" t="e">
        <f t="shared" ref="B421:B475" si="1237">B420</f>
        <v>#VALUE!</v>
      </c>
      <c r="C421" s="131" t="e">
        <f t="shared" ref="C421:D484" si="1238">C420</f>
        <v>#VALUE!</v>
      </c>
      <c r="D421" s="130">
        <f t="shared" si="1040"/>
        <v>1</v>
      </c>
      <c r="E421" s="168"/>
      <c r="F421" s="96"/>
      <c r="G421" s="170"/>
      <c r="H421"/>
      <c r="I421"/>
      <c r="J421"/>
      <c r="K421" s="69"/>
      <c r="L421" s="29" t="s">
        <v>423</v>
      </c>
      <c r="M421" s="30" t="e">
        <f t="shared" ref="M421" si="1239">AVERAGE($P420:$XX420)</f>
        <v>#DIV/0!</v>
      </c>
      <c r="N421" s="74"/>
      <c r="O421" s="27" t="str">
        <f t="shared" ref="O421" si="1240">"1 POND"</f>
        <v>1 POND</v>
      </c>
      <c r="P421" s="110" t="str">
        <f>IF(IFERROR(VLOOKUP(P416,'Tabela de Apoio'!$D:$E,2,FALSE),1)=1,"",P422)</f>
        <v/>
      </c>
      <c r="Q421" s="110" t="str">
        <f>IF(IFERROR(VLOOKUP(Q416,'Tabela de Apoio'!$D:$E,2,FALSE),1)=1,"",Q422)</f>
        <v/>
      </c>
      <c r="R421" s="110" t="str">
        <f>IF(IFERROR(VLOOKUP(R416,'Tabela de Apoio'!$D:$E,2,FALSE),1)=1,"",R422)</f>
        <v/>
      </c>
      <c r="S421" s="110" t="str">
        <f>IF(IFERROR(VLOOKUP(S416,'Tabela de Apoio'!$D:$E,2,FALSE),1)=1,"",S422)</f>
        <v/>
      </c>
      <c r="T421" s="110" t="str">
        <f>IF(IFERROR(VLOOKUP(T416,'Tabela de Apoio'!$D:$E,2,FALSE),1)=1,"",T422)</f>
        <v/>
      </c>
      <c r="U421" s="110" t="str">
        <f>IF(IFERROR(VLOOKUP(U416,'Tabela de Apoio'!$D:$E,2,FALSE),1)=1,"",U422)</f>
        <v/>
      </c>
      <c r="V421" s="110" t="str">
        <f>IF(IFERROR(VLOOKUP(V416,'Tabela de Apoio'!$D:$E,2,FALSE),1)=1,"",V422)</f>
        <v/>
      </c>
      <c r="W421" s="110" t="str">
        <f>IF(IFERROR(VLOOKUP(W416,'Tabela de Apoio'!$D:$E,2,FALSE),1)=1,"",W422)</f>
        <v/>
      </c>
      <c r="X421" s="110" t="str">
        <f>IF(IFERROR(VLOOKUP(X416,'Tabela de Apoio'!$D:$E,2,FALSE),1)=1,"",X422)</f>
        <v/>
      </c>
      <c r="Y421" s="110" t="str">
        <f>IF(IFERROR(VLOOKUP(Y416,'Tabela de Apoio'!$D:$E,2,FALSE),1)=1,"",Y422)</f>
        <v/>
      </c>
      <c r="Z421" s="110" t="str">
        <f>IF(IFERROR(VLOOKUP(Z416,'Tabela de Apoio'!$D:$E,2,FALSE),1)=1,"",Z422)</f>
        <v/>
      </c>
      <c r="AA421" s="110" t="str">
        <f>IF(IFERROR(VLOOKUP(AA416,'Tabela de Apoio'!$D:$E,2,FALSE),1)=1,"",AA422)</f>
        <v/>
      </c>
      <c r="AB421" s="110" t="str">
        <f>IF(IFERROR(VLOOKUP(AB416,'Tabela de Apoio'!$D:$E,2,FALSE),1)=1,"",AB422)</f>
        <v/>
      </c>
      <c r="AC421" s="110" t="str">
        <f>IF(IFERROR(VLOOKUP(AC416,'Tabela de Apoio'!$D:$E,2,FALSE),1)=1,"",AC422)</f>
        <v/>
      </c>
      <c r="AD421" s="110" t="str">
        <f>IF(IFERROR(VLOOKUP(AD416,'Tabela de Apoio'!$D:$E,2,FALSE),1)=1,"",AD422)</f>
        <v/>
      </c>
      <c r="AE421" s="110" t="str">
        <f>IF(IFERROR(VLOOKUP(AE416,'Tabela de Apoio'!$D:$E,2,FALSE),1)=1,"",AE422)</f>
        <v/>
      </c>
      <c r="AF421" s="110" t="str">
        <f>IF(IFERROR(VLOOKUP(AF416,'Tabela de Apoio'!$D:$E,2,FALSE),1)=1,"",AF422)</f>
        <v/>
      </c>
      <c r="AG421" s="110" t="str">
        <f>IF(IFERROR(VLOOKUP(AG416,'Tabela de Apoio'!$D:$E,2,FALSE),1)=1,"",AG422)</f>
        <v/>
      </c>
      <c r="AH421" s="110" t="str">
        <f>IF(IFERROR(VLOOKUP(AH416,'Tabela de Apoio'!$D:$E,2,FALSE),1)=1,"",AH422)</f>
        <v/>
      </c>
      <c r="AI421" s="110" t="str">
        <f>IF(IFERROR(VLOOKUP(AI416,'Tabela de Apoio'!$D:$E,2,FALSE),1)=1,"",AI422)</f>
        <v/>
      </c>
    </row>
    <row r="422" spans="1:35" hidden="1" x14ac:dyDescent="0.25">
      <c r="B422" s="131" t="e">
        <f t="shared" si="1237"/>
        <v>#VALUE!</v>
      </c>
      <c r="C422" s="131" t="e">
        <f t="shared" si="1238"/>
        <v>#VALUE!</v>
      </c>
      <c r="D422" s="130">
        <f t="shared" si="1238"/>
        <v>1</v>
      </c>
      <c r="E422" s="168"/>
      <c r="F422" s="96"/>
      <c r="G422" s="170"/>
      <c r="H422" s="137">
        <f t="shared" ref="H422" si="1241">COUNT($P422:$XX422)</f>
        <v>0</v>
      </c>
      <c r="I422" s="135" t="e">
        <f t="shared" ref="I422" si="1242">_xlfn.STDEV.P($P421:$XX422)/AVERAGE($P421:$XX422)</f>
        <v>#DIV/0!</v>
      </c>
      <c r="J422" s="7">
        <f t="shared" ref="J422" si="1243">IF(AND(H422&gt;2,
OR(L414="MÉDIA SANEADA",L414="MEDIANA SANEADA",
AND(L414="PREÇO REFERÊNCIA",NOT(AND(P416="Orçamento",COUNTA(P414:XX414)=COUNTIF(P416:XX416,"Orçamento")))))),
ROW(),0)</f>
        <v>0</v>
      </c>
      <c r="K422" s="69"/>
      <c r="L422" s="29" t="s">
        <v>424</v>
      </c>
      <c r="M422" s="30" t="e">
        <f t="shared" ref="M422" si="1244">MEDIAN($P420:$XX420)</f>
        <v>#NUM!</v>
      </c>
      <c r="N422" s="74"/>
      <c r="O422" s="27" t="str">
        <f t="shared" ref="O422" si="1245">"1 RODADA"</f>
        <v>1 RODADA</v>
      </c>
      <c r="P422" s="110" t="str">
        <f t="shared" ref="P422:AI422" si="1246">IF(P420="","",IF((_xlfn.STDEV.P($P419:$XX420)/AVERAGE($P419:$XX420))&lt;=25%,P420,IF(OR(P420&gt;(AVERAGE($P419:$XX420)+_xlfn.STDEV.P($P419:$XX420)),P420&lt;(AVERAGE($P419:$XX420)-_xlfn.STDEV.P($P419:$XX420))),"DESCARTADO",P420)))</f>
        <v/>
      </c>
      <c r="Q422" s="110" t="str">
        <f t="shared" si="1246"/>
        <v/>
      </c>
      <c r="R422" s="110" t="str">
        <f t="shared" si="1246"/>
        <v/>
      </c>
      <c r="S422" s="110" t="str">
        <f t="shared" si="1246"/>
        <v/>
      </c>
      <c r="T422" s="110" t="str">
        <f t="shared" si="1246"/>
        <v/>
      </c>
      <c r="U422" s="110" t="str">
        <f t="shared" si="1246"/>
        <v/>
      </c>
      <c r="V422" s="110" t="str">
        <f t="shared" si="1246"/>
        <v/>
      </c>
      <c r="W422" s="110" t="str">
        <f t="shared" si="1246"/>
        <v/>
      </c>
      <c r="X422" s="110" t="str">
        <f t="shared" si="1246"/>
        <v/>
      </c>
      <c r="Y422" s="110" t="str">
        <f t="shared" si="1246"/>
        <v/>
      </c>
      <c r="Z422" s="110" t="str">
        <f t="shared" si="1246"/>
        <v/>
      </c>
      <c r="AA422" s="110" t="str">
        <f t="shared" si="1246"/>
        <v/>
      </c>
      <c r="AB422" s="110" t="str">
        <f t="shared" si="1246"/>
        <v/>
      </c>
      <c r="AC422" s="110" t="str">
        <f t="shared" si="1246"/>
        <v/>
      </c>
      <c r="AD422" s="110" t="str">
        <f t="shared" si="1246"/>
        <v/>
      </c>
      <c r="AE422" s="110" t="str">
        <f t="shared" si="1246"/>
        <v/>
      </c>
      <c r="AF422" s="110" t="str">
        <f t="shared" si="1246"/>
        <v/>
      </c>
      <c r="AG422" s="110" t="str">
        <f t="shared" si="1246"/>
        <v/>
      </c>
      <c r="AH422" s="110" t="str">
        <f t="shared" si="1246"/>
        <v/>
      </c>
      <c r="AI422" s="110" t="str">
        <f t="shared" si="1246"/>
        <v/>
      </c>
    </row>
    <row r="423" spans="1:35" hidden="1" x14ac:dyDescent="0.25">
      <c r="B423" s="131" t="e">
        <f t="shared" si="1237"/>
        <v>#VALUE!</v>
      </c>
      <c r="C423" s="131" t="e">
        <f t="shared" si="1238"/>
        <v>#VALUE!</v>
      </c>
      <c r="D423" s="130">
        <f t="shared" si="1238"/>
        <v>1</v>
      </c>
      <c r="E423" s="168"/>
      <c r="F423" s="96"/>
      <c r="G423" s="170"/>
      <c r="H423"/>
      <c r="I423"/>
      <c r="J423"/>
      <c r="L423" s="29" t="s">
        <v>50</v>
      </c>
      <c r="M423" s="30" t="str">
        <f t="shared" ref="M423" si="1247">IFERROR(
IF(AND(H422&gt;2,I422&lt;=25%),AVERAGE(P421:XX422),
IF(AND(H424&gt;2,I424&lt;=25%),AVERAGE(P423:XX424),
IF(AND(H426&gt;2,I426&lt;=25%),AVERAGE(P425:XX426),
IF(AND(H428&gt;2,I428&lt;=25%),AVERAGE(P427:XX428),
IF(AND(H430&gt;2,I430&lt;=25%),AVERAGE(P429:XX430),
IF(AND(H432&gt;2,I432&lt;=25%),AVERAGE(P431:XX432),
IF(I420&lt;=25%,AVERAGE(P419:XX420),""))))))),"")</f>
        <v/>
      </c>
      <c r="N423" s="74"/>
      <c r="O423" s="27" t="str">
        <f t="shared" ref="O423" si="1248">"2 POND"</f>
        <v>2 POND</v>
      </c>
      <c r="P423" s="110" t="str">
        <f>IF(IFERROR(VLOOKUP(P416,'Tabela de Apoio'!$D:$E,2,FALSE),1)=1,"",P424)</f>
        <v/>
      </c>
      <c r="Q423" s="110" t="str">
        <f>IF(IFERROR(VLOOKUP(Q416,'Tabela de Apoio'!$D:$E,2,FALSE),1)=1,"",Q424)</f>
        <v/>
      </c>
      <c r="R423" s="110" t="str">
        <f>IF(IFERROR(VLOOKUP(R416,'Tabela de Apoio'!$D:$E,2,FALSE),1)=1,"",R424)</f>
        <v/>
      </c>
      <c r="S423" s="110" t="str">
        <f>IF(IFERROR(VLOOKUP(S416,'Tabela de Apoio'!$D:$E,2,FALSE),1)=1,"",S424)</f>
        <v/>
      </c>
      <c r="T423" s="110" t="str">
        <f>IF(IFERROR(VLOOKUP(T416,'Tabela de Apoio'!$D:$E,2,FALSE),1)=1,"",T424)</f>
        <v/>
      </c>
      <c r="U423" s="110" t="str">
        <f>IF(IFERROR(VLOOKUP(U416,'Tabela de Apoio'!$D:$E,2,FALSE),1)=1,"",U424)</f>
        <v/>
      </c>
      <c r="V423" s="110" t="str">
        <f>IF(IFERROR(VLOOKUP(V416,'Tabela de Apoio'!$D:$E,2,FALSE),1)=1,"",V424)</f>
        <v/>
      </c>
      <c r="W423" s="110" t="str">
        <f>IF(IFERROR(VLOOKUP(W416,'Tabela de Apoio'!$D:$E,2,FALSE),1)=1,"",W424)</f>
        <v/>
      </c>
      <c r="X423" s="110" t="str">
        <f>IF(IFERROR(VLOOKUP(X416,'Tabela de Apoio'!$D:$E,2,FALSE),1)=1,"",X424)</f>
        <v/>
      </c>
      <c r="Y423" s="110" t="str">
        <f>IF(IFERROR(VLOOKUP(Y416,'Tabela de Apoio'!$D:$E,2,FALSE),1)=1,"",Y424)</f>
        <v/>
      </c>
      <c r="Z423" s="110" t="str">
        <f>IF(IFERROR(VLOOKUP(Z416,'Tabela de Apoio'!$D:$E,2,FALSE),1)=1,"",Z424)</f>
        <v/>
      </c>
      <c r="AA423" s="110" t="str">
        <f>IF(IFERROR(VLOOKUP(AA416,'Tabela de Apoio'!$D:$E,2,FALSE),1)=1,"",AA424)</f>
        <v/>
      </c>
      <c r="AB423" s="110" t="str">
        <f>IF(IFERROR(VLOOKUP(AB416,'Tabela de Apoio'!$D:$E,2,FALSE),1)=1,"",AB424)</f>
        <v/>
      </c>
      <c r="AC423" s="110" t="str">
        <f>IF(IFERROR(VLOOKUP(AC416,'Tabela de Apoio'!$D:$E,2,FALSE),1)=1,"",AC424)</f>
        <v/>
      </c>
      <c r="AD423" s="110" t="str">
        <f>IF(IFERROR(VLOOKUP(AD416,'Tabela de Apoio'!$D:$E,2,FALSE),1)=1,"",AD424)</f>
        <v/>
      </c>
      <c r="AE423" s="110" t="str">
        <f>IF(IFERROR(VLOOKUP(AE416,'Tabela de Apoio'!$D:$E,2,FALSE),1)=1,"",AE424)</f>
        <v/>
      </c>
      <c r="AF423" s="110" t="str">
        <f>IF(IFERROR(VLOOKUP(AF416,'Tabela de Apoio'!$D:$E,2,FALSE),1)=1,"",AF424)</f>
        <v/>
      </c>
      <c r="AG423" s="110" t="str">
        <f>IF(IFERROR(VLOOKUP(AG416,'Tabela de Apoio'!$D:$E,2,FALSE),1)=1,"",AG424)</f>
        <v/>
      </c>
      <c r="AH423" s="110" t="str">
        <f>IF(IFERROR(VLOOKUP(AH416,'Tabela de Apoio'!$D:$E,2,FALSE),1)=1,"",AH424)</f>
        <v/>
      </c>
      <c r="AI423" s="110" t="str">
        <f>IF(IFERROR(VLOOKUP(AI416,'Tabela de Apoio'!$D:$E,2,FALSE),1)=1,"",AI424)</f>
        <v/>
      </c>
    </row>
    <row r="424" spans="1:35" hidden="1" x14ac:dyDescent="0.25">
      <c r="B424" s="131" t="e">
        <f t="shared" si="1237"/>
        <v>#VALUE!</v>
      </c>
      <c r="C424" s="131" t="e">
        <f t="shared" si="1238"/>
        <v>#VALUE!</v>
      </c>
      <c r="D424" s="130">
        <f t="shared" si="1238"/>
        <v>1</v>
      </c>
      <c r="E424" s="168"/>
      <c r="F424" s="96"/>
      <c r="G424" s="170"/>
      <c r="H424" s="137">
        <f t="shared" ref="H424" si="1249">COUNT($P424:$XX424)</f>
        <v>0</v>
      </c>
      <c r="I424" s="135" t="e">
        <f t="shared" ref="I424" si="1250">_xlfn.STDEV.P($P423:$XX424)/AVERAGE($P423:$XX424)</f>
        <v>#DIV/0!</v>
      </c>
      <c r="J424" s="7">
        <f t="shared" ref="J424" si="1251">IF(AND(H424&gt;2,
OR(L414="MÉDIA SANEADA",L414="MEDIANA SANEADA",
AND(L414="PREÇO REFERÊNCIA",NOT(AND(P416="Orçamento",COUNTA(P414:XX414)=COUNTIF(P416:XX416,"Orçamento")))))),
ROW(),0)</f>
        <v>0</v>
      </c>
      <c r="K424" s="69"/>
      <c r="L424" s="29" t="s">
        <v>425</v>
      </c>
      <c r="M424" s="30" t="e">
        <f t="shared" ref="M424" si="1252" xml:space="preserve">
IF(H422&gt;2,MEDIAN(P421:XX422),
IF(H424&gt;2,MEDIAN(P423:XX424),
IF(H426&gt;2,MEDIAN(P425:XX426),
IF(H428&gt;2,MEDIAN(P427:XX428),
IF(H430&gt;2,MEDIAN(P429:XX430),
IF(H432&gt;2,MEDIAN(P431:XX432),
MEDIAN(P419:XX420)))))))</f>
        <v>#NUM!</v>
      </c>
      <c r="N424" s="74"/>
      <c r="O424" s="27" t="str">
        <f t="shared" ref="O424" si="1253">"2 RODADA"</f>
        <v>2 RODADA</v>
      </c>
      <c r="P424" s="110" t="str">
        <f t="shared" ref="P424:AI424" si="1254">IF(P422="","",IF((_xlfn.STDEV.P($P421:$XX422)/AVERAGE($P421:$XX422))&lt;=25%,P422,IF(OR(P422&gt;(AVERAGE($P421:$XX422)+_xlfn.STDEV.P($P421:$XX422)),P422&lt;(AVERAGE($P421:$XX422)-_xlfn.STDEV.P($P421:$XX422))),"DESCARTADO",P422)))</f>
        <v/>
      </c>
      <c r="Q424" s="110" t="str">
        <f t="shared" si="1254"/>
        <v/>
      </c>
      <c r="R424" s="110" t="str">
        <f t="shared" si="1254"/>
        <v/>
      </c>
      <c r="S424" s="110" t="str">
        <f t="shared" si="1254"/>
        <v/>
      </c>
      <c r="T424" s="110" t="str">
        <f t="shared" si="1254"/>
        <v/>
      </c>
      <c r="U424" s="110" t="str">
        <f t="shared" si="1254"/>
        <v/>
      </c>
      <c r="V424" s="110" t="str">
        <f t="shared" si="1254"/>
        <v/>
      </c>
      <c r="W424" s="110" t="str">
        <f t="shared" si="1254"/>
        <v/>
      </c>
      <c r="X424" s="110" t="str">
        <f t="shared" si="1254"/>
        <v/>
      </c>
      <c r="Y424" s="110" t="str">
        <f t="shared" si="1254"/>
        <v/>
      </c>
      <c r="Z424" s="110" t="str">
        <f t="shared" si="1254"/>
        <v/>
      </c>
      <c r="AA424" s="110" t="str">
        <f t="shared" si="1254"/>
        <v/>
      </c>
      <c r="AB424" s="110" t="str">
        <f t="shared" si="1254"/>
        <v/>
      </c>
      <c r="AC424" s="110" t="str">
        <f t="shared" si="1254"/>
        <v/>
      </c>
      <c r="AD424" s="110" t="str">
        <f t="shared" si="1254"/>
        <v/>
      </c>
      <c r="AE424" s="110" t="str">
        <f t="shared" si="1254"/>
        <v/>
      </c>
      <c r="AF424" s="110" t="str">
        <f t="shared" si="1254"/>
        <v/>
      </c>
      <c r="AG424" s="110" t="str">
        <f t="shared" si="1254"/>
        <v/>
      </c>
      <c r="AH424" s="110" t="str">
        <f t="shared" si="1254"/>
        <v/>
      </c>
      <c r="AI424" s="110" t="str">
        <f t="shared" si="1254"/>
        <v/>
      </c>
    </row>
    <row r="425" spans="1:35" hidden="1" x14ac:dyDescent="0.25">
      <c r="B425" s="131" t="e">
        <f t="shared" si="1237"/>
        <v>#VALUE!</v>
      </c>
      <c r="C425" s="131" t="e">
        <f t="shared" si="1238"/>
        <v>#VALUE!</v>
      </c>
      <c r="D425" s="130">
        <f t="shared" si="1238"/>
        <v>1</v>
      </c>
      <c r="E425" s="168"/>
      <c r="F425" s="96"/>
      <c r="G425" s="170"/>
      <c r="H425"/>
      <c r="I425"/>
      <c r="J425"/>
      <c r="K425" s="69"/>
      <c r="L425" s="29" t="s">
        <v>422</v>
      </c>
      <c r="M425" s="30" t="e">
        <f t="shared" ref="M425" si="1255">HARMEAN($P419:$XX420)</f>
        <v>#N/A</v>
      </c>
      <c r="N425" s="74"/>
      <c r="O425" s="27" t="str">
        <f t="shared" ref="O425" si="1256">"3 POND"</f>
        <v>3 POND</v>
      </c>
      <c r="P425" s="110" t="str">
        <f>IF(IFERROR(VLOOKUP(P416,'Tabela de Apoio'!$D:$E,2,FALSE),1)=1,"",P426)</f>
        <v/>
      </c>
      <c r="Q425" s="110" t="str">
        <f>IF(IFERROR(VLOOKUP(Q416,'Tabela de Apoio'!$D:$E,2,FALSE),1)=1,"",Q426)</f>
        <v/>
      </c>
      <c r="R425" s="110" t="str">
        <f>IF(IFERROR(VLOOKUP(R416,'Tabela de Apoio'!$D:$E,2,FALSE),1)=1,"",R426)</f>
        <v/>
      </c>
      <c r="S425" s="110" t="str">
        <f>IF(IFERROR(VLOOKUP(S416,'Tabela de Apoio'!$D:$E,2,FALSE),1)=1,"",S426)</f>
        <v/>
      </c>
      <c r="T425" s="110" t="str">
        <f>IF(IFERROR(VLOOKUP(T416,'Tabela de Apoio'!$D:$E,2,FALSE),1)=1,"",T426)</f>
        <v/>
      </c>
      <c r="U425" s="110" t="str">
        <f>IF(IFERROR(VLOOKUP(U416,'Tabela de Apoio'!$D:$E,2,FALSE),1)=1,"",U426)</f>
        <v/>
      </c>
      <c r="V425" s="110" t="str">
        <f>IF(IFERROR(VLOOKUP(V416,'Tabela de Apoio'!$D:$E,2,FALSE),1)=1,"",V426)</f>
        <v/>
      </c>
      <c r="W425" s="110" t="str">
        <f>IF(IFERROR(VLOOKUP(W416,'Tabela de Apoio'!$D:$E,2,FALSE),1)=1,"",W426)</f>
        <v/>
      </c>
      <c r="X425" s="110" t="str">
        <f>IF(IFERROR(VLOOKUP(X416,'Tabela de Apoio'!$D:$E,2,FALSE),1)=1,"",X426)</f>
        <v/>
      </c>
      <c r="Y425" s="110" t="str">
        <f>IF(IFERROR(VLOOKUP(Y416,'Tabela de Apoio'!$D:$E,2,FALSE),1)=1,"",Y426)</f>
        <v/>
      </c>
      <c r="Z425" s="110" t="str">
        <f>IF(IFERROR(VLOOKUP(Z416,'Tabela de Apoio'!$D:$E,2,FALSE),1)=1,"",Z426)</f>
        <v/>
      </c>
      <c r="AA425" s="110" t="str">
        <f>IF(IFERROR(VLOOKUP(AA416,'Tabela de Apoio'!$D:$E,2,FALSE),1)=1,"",AA426)</f>
        <v/>
      </c>
      <c r="AB425" s="110" t="str">
        <f>IF(IFERROR(VLOOKUP(AB416,'Tabela de Apoio'!$D:$E,2,FALSE),1)=1,"",AB426)</f>
        <v/>
      </c>
      <c r="AC425" s="110" t="str">
        <f>IF(IFERROR(VLOOKUP(AC416,'Tabela de Apoio'!$D:$E,2,FALSE),1)=1,"",AC426)</f>
        <v/>
      </c>
      <c r="AD425" s="110" t="str">
        <f>IF(IFERROR(VLOOKUP(AD416,'Tabela de Apoio'!$D:$E,2,FALSE),1)=1,"",AD426)</f>
        <v/>
      </c>
      <c r="AE425" s="110" t="str">
        <f>IF(IFERROR(VLOOKUP(AE416,'Tabela de Apoio'!$D:$E,2,FALSE),1)=1,"",AE426)</f>
        <v/>
      </c>
      <c r="AF425" s="110" t="str">
        <f>IF(IFERROR(VLOOKUP(AF416,'Tabela de Apoio'!$D:$E,2,FALSE),1)=1,"",AF426)</f>
        <v/>
      </c>
      <c r="AG425" s="110" t="str">
        <f>IF(IFERROR(VLOOKUP(AG416,'Tabela de Apoio'!$D:$E,2,FALSE),1)=1,"",AG426)</f>
        <v/>
      </c>
      <c r="AH425" s="110" t="str">
        <f>IF(IFERROR(VLOOKUP(AH416,'Tabela de Apoio'!$D:$E,2,FALSE),1)=1,"",AH426)</f>
        <v/>
      </c>
      <c r="AI425" s="110" t="str">
        <f>IF(IFERROR(VLOOKUP(AI416,'Tabela de Apoio'!$D:$E,2,FALSE),1)=1,"",AI426)</f>
        <v/>
      </c>
    </row>
    <row r="426" spans="1:35" hidden="1" x14ac:dyDescent="0.25">
      <c r="B426" s="131" t="e">
        <f t="shared" si="1237"/>
        <v>#VALUE!</v>
      </c>
      <c r="C426" s="131" t="e">
        <f t="shared" si="1238"/>
        <v>#VALUE!</v>
      </c>
      <c r="D426" s="130">
        <f t="shared" si="1238"/>
        <v>1</v>
      </c>
      <c r="E426" s="168"/>
      <c r="F426" s="96"/>
      <c r="G426" s="170"/>
      <c r="H426" s="137">
        <f t="shared" ref="H426" si="1257">COUNT($P426:$XX426)</f>
        <v>0</v>
      </c>
      <c r="I426" s="135" t="e">
        <f t="shared" ref="I426" si="1258">_xlfn.STDEV.P($P425:$XX426)/AVERAGE($P425:$XX426)</f>
        <v>#DIV/0!</v>
      </c>
      <c r="J426" s="7">
        <f t="shared" ref="J426" si="1259">IF(AND(H426&gt;2,
OR(L414="MÉDIA SANEADA",L414="MEDIANA SANEADA",
AND(L414="PREÇO REFERÊNCIA",NOT(AND(P416="Orçamento",COUNTA(P414:XX414)=COUNTIF(P416:XX416,"Orçamento")))))),
ROW(),0)</f>
        <v>0</v>
      </c>
      <c r="K426" s="69"/>
      <c r="L426" s="29" t="s">
        <v>53</v>
      </c>
      <c r="M426" s="30" t="str">
        <f t="shared" ref="M426" si="1260">IFERROR(_xlfn.QUARTILE.EXC($P420:$XX420,1),"")</f>
        <v/>
      </c>
      <c r="N426" s="74"/>
      <c r="O426" s="27" t="str">
        <f t="shared" ref="O426" si="1261">"3 RODADA"</f>
        <v>3 RODADA</v>
      </c>
      <c r="P426" s="110" t="str">
        <f t="shared" ref="P426:AI426" si="1262">IF(P424="","",IF((_xlfn.STDEV.P($P423:$XX424)/AVERAGE($P423:$XX424))&lt;=25%,P424,IF(OR(P424&gt;(AVERAGE($P423:$XX424)+_xlfn.STDEV.P($P423:$XX424)),P424&lt;(AVERAGE($P423:$XX424)-_xlfn.STDEV.P($P423:$XX424))),"DESCARTADO",P424)))</f>
        <v/>
      </c>
      <c r="Q426" s="110" t="str">
        <f t="shared" si="1262"/>
        <v/>
      </c>
      <c r="R426" s="110" t="str">
        <f t="shared" si="1262"/>
        <v/>
      </c>
      <c r="S426" s="110" t="str">
        <f t="shared" si="1262"/>
        <v/>
      </c>
      <c r="T426" s="110" t="str">
        <f t="shared" si="1262"/>
        <v/>
      </c>
      <c r="U426" s="110" t="str">
        <f t="shared" si="1262"/>
        <v/>
      </c>
      <c r="V426" s="110" t="str">
        <f t="shared" si="1262"/>
        <v/>
      </c>
      <c r="W426" s="110" t="str">
        <f t="shared" si="1262"/>
        <v/>
      </c>
      <c r="X426" s="110" t="str">
        <f t="shared" si="1262"/>
        <v/>
      </c>
      <c r="Y426" s="110" t="str">
        <f t="shared" si="1262"/>
        <v/>
      </c>
      <c r="Z426" s="110" t="str">
        <f t="shared" si="1262"/>
        <v/>
      </c>
      <c r="AA426" s="110" t="str">
        <f t="shared" si="1262"/>
        <v/>
      </c>
      <c r="AB426" s="110" t="str">
        <f t="shared" si="1262"/>
        <v/>
      </c>
      <c r="AC426" s="110" t="str">
        <f t="shared" si="1262"/>
        <v/>
      </c>
      <c r="AD426" s="110" t="str">
        <f t="shared" si="1262"/>
        <v/>
      </c>
      <c r="AE426" s="110" t="str">
        <f t="shared" si="1262"/>
        <v/>
      </c>
      <c r="AF426" s="110" t="str">
        <f t="shared" si="1262"/>
        <v/>
      </c>
      <c r="AG426" s="110" t="str">
        <f t="shared" si="1262"/>
        <v/>
      </c>
      <c r="AH426" s="110" t="str">
        <f t="shared" si="1262"/>
        <v/>
      </c>
      <c r="AI426" s="110" t="str">
        <f t="shared" si="1262"/>
        <v/>
      </c>
    </row>
    <row r="427" spans="1:35" hidden="1" x14ac:dyDescent="0.25">
      <c r="B427" s="131" t="e">
        <f t="shared" si="1237"/>
        <v>#VALUE!</v>
      </c>
      <c r="C427" s="131" t="e">
        <f t="shared" si="1238"/>
        <v>#VALUE!</v>
      </c>
      <c r="D427" s="130">
        <f t="shared" si="1238"/>
        <v>1</v>
      </c>
      <c r="E427" s="168"/>
      <c r="F427" s="96"/>
      <c r="G427" s="170"/>
      <c r="H427"/>
      <c r="I427"/>
      <c r="J427"/>
      <c r="K427" s="69"/>
      <c r="L427" s="29" t="s">
        <v>51</v>
      </c>
      <c r="M427" s="30" t="str">
        <f t="shared" ref="M427" si="1263">IFERROR(_xlfn.QUARTILE.EXC($P420:$XX420,3),"")</f>
        <v/>
      </c>
      <c r="N427" s="74"/>
      <c r="O427" s="27" t="str">
        <f t="shared" ref="O427" si="1264">"4 POND"</f>
        <v>4 POND</v>
      </c>
      <c r="P427" s="110" t="str">
        <f>IF(IFERROR(VLOOKUP(P416,'Tabela de Apoio'!$D:$E,2,FALSE),1)=1,"",P428)</f>
        <v/>
      </c>
      <c r="Q427" s="110" t="str">
        <f>IF(IFERROR(VLOOKUP(Q416,'Tabela de Apoio'!$D:$E,2,FALSE),1)=1,"",Q428)</f>
        <v/>
      </c>
      <c r="R427" s="110" t="str">
        <f>IF(IFERROR(VLOOKUP(R416,'Tabela de Apoio'!$D:$E,2,FALSE),1)=1,"",R428)</f>
        <v/>
      </c>
      <c r="S427" s="110" t="str">
        <f>IF(IFERROR(VLOOKUP(S416,'Tabela de Apoio'!$D:$E,2,FALSE),1)=1,"",S428)</f>
        <v/>
      </c>
      <c r="T427" s="110" t="str">
        <f>IF(IFERROR(VLOOKUP(T416,'Tabela de Apoio'!$D:$E,2,FALSE),1)=1,"",T428)</f>
        <v/>
      </c>
      <c r="U427" s="110" t="str">
        <f>IF(IFERROR(VLOOKUP(U416,'Tabela de Apoio'!$D:$E,2,FALSE),1)=1,"",U428)</f>
        <v/>
      </c>
      <c r="V427" s="110" t="str">
        <f>IF(IFERROR(VLOOKUP(V416,'Tabela de Apoio'!$D:$E,2,FALSE),1)=1,"",V428)</f>
        <v/>
      </c>
      <c r="W427" s="110" t="str">
        <f>IF(IFERROR(VLOOKUP(W416,'Tabela de Apoio'!$D:$E,2,FALSE),1)=1,"",W428)</f>
        <v/>
      </c>
      <c r="X427" s="110" t="str">
        <f>IF(IFERROR(VLOOKUP(X416,'Tabela de Apoio'!$D:$E,2,FALSE),1)=1,"",X428)</f>
        <v/>
      </c>
      <c r="Y427" s="110" t="str">
        <f>IF(IFERROR(VLOOKUP(Y416,'Tabela de Apoio'!$D:$E,2,FALSE),1)=1,"",Y428)</f>
        <v/>
      </c>
      <c r="Z427" s="110" t="str">
        <f>IF(IFERROR(VLOOKUP(Z416,'Tabela de Apoio'!$D:$E,2,FALSE),1)=1,"",Z428)</f>
        <v/>
      </c>
      <c r="AA427" s="110" t="str">
        <f>IF(IFERROR(VLOOKUP(AA416,'Tabela de Apoio'!$D:$E,2,FALSE),1)=1,"",AA428)</f>
        <v/>
      </c>
      <c r="AB427" s="110" t="str">
        <f>IF(IFERROR(VLOOKUP(AB416,'Tabela de Apoio'!$D:$E,2,FALSE),1)=1,"",AB428)</f>
        <v/>
      </c>
      <c r="AC427" s="110" t="str">
        <f>IF(IFERROR(VLOOKUP(AC416,'Tabela de Apoio'!$D:$E,2,FALSE),1)=1,"",AC428)</f>
        <v/>
      </c>
      <c r="AD427" s="110" t="str">
        <f>IF(IFERROR(VLOOKUP(AD416,'Tabela de Apoio'!$D:$E,2,FALSE),1)=1,"",AD428)</f>
        <v/>
      </c>
      <c r="AE427" s="110" t="str">
        <f>IF(IFERROR(VLOOKUP(AE416,'Tabela de Apoio'!$D:$E,2,FALSE),1)=1,"",AE428)</f>
        <v/>
      </c>
      <c r="AF427" s="110" t="str">
        <f>IF(IFERROR(VLOOKUP(AF416,'Tabela de Apoio'!$D:$E,2,FALSE),1)=1,"",AF428)</f>
        <v/>
      </c>
      <c r="AG427" s="110" t="str">
        <f>IF(IFERROR(VLOOKUP(AG416,'Tabela de Apoio'!$D:$E,2,FALSE),1)=1,"",AG428)</f>
        <v/>
      </c>
      <c r="AH427" s="110" t="str">
        <f>IF(IFERROR(VLOOKUP(AH416,'Tabela de Apoio'!$D:$E,2,FALSE),1)=1,"",AH428)</f>
        <v/>
      </c>
      <c r="AI427" s="110" t="str">
        <f>IF(IFERROR(VLOOKUP(AI416,'Tabela de Apoio'!$D:$E,2,FALSE),1)=1,"",AI428)</f>
        <v/>
      </c>
    </row>
    <row r="428" spans="1:35" hidden="1" x14ac:dyDescent="0.25">
      <c r="B428" s="131" t="e">
        <f t="shared" si="1237"/>
        <v>#VALUE!</v>
      </c>
      <c r="C428" s="131" t="e">
        <f t="shared" si="1238"/>
        <v>#VALUE!</v>
      </c>
      <c r="D428" s="130">
        <f t="shared" si="1238"/>
        <v>1</v>
      </c>
      <c r="E428" s="168"/>
      <c r="F428" s="96"/>
      <c r="G428" s="170"/>
      <c r="H428" s="137">
        <f t="shared" ref="H428" si="1265">COUNT($P428:$XX428)</f>
        <v>0</v>
      </c>
      <c r="I428" s="135" t="e">
        <f t="shared" ref="I428" si="1266">_xlfn.STDEV.P($P427:$XX428)/AVERAGE($P427:$XX428)</f>
        <v>#DIV/0!</v>
      </c>
      <c r="J428" s="7">
        <f t="shared" ref="J428" si="1267">IF(AND(H428&gt;2,
OR(L414="MÉDIA SANEADA",L414="MEDIANA SANEADA",
AND(L414="PREÇO REFERÊNCIA",NOT(AND(P416="Orçamento",COUNTA(P414:XX414)=COUNTIF(P416:XX416,"Orçamento")))))),
ROW(),0)</f>
        <v>0</v>
      </c>
      <c r="K428" s="69"/>
      <c r="L428" s="29" t="s">
        <v>55</v>
      </c>
      <c r="M428" s="30">
        <f t="shared" ref="M428" si="1268">MIN($P420:$XX420)</f>
        <v>0</v>
      </c>
      <c r="N428" s="74"/>
      <c r="O428" s="27" t="str">
        <f t="shared" ref="O428" si="1269">"4 RODADA"</f>
        <v>4 RODADA</v>
      </c>
      <c r="P428" s="110" t="str">
        <f t="shared" ref="P428:AI428" si="1270">IF(P426="","",IF((_xlfn.STDEV.P($P425:$XX426)/AVERAGE($P425:$XX426))&lt;=25%,P426,IF(OR(P426&gt;(AVERAGE($P425:$XX426)+_xlfn.STDEV.P($P425:$XX426)),P426&lt;(AVERAGE($P425:$XX426)-_xlfn.STDEV.P($P425:$XX426))),"DESCARTADO",P426)))</f>
        <v/>
      </c>
      <c r="Q428" s="110" t="str">
        <f t="shared" si="1270"/>
        <v/>
      </c>
      <c r="R428" s="110" t="str">
        <f t="shared" si="1270"/>
        <v/>
      </c>
      <c r="S428" s="110" t="str">
        <f t="shared" si="1270"/>
        <v/>
      </c>
      <c r="T428" s="110" t="str">
        <f t="shared" si="1270"/>
        <v/>
      </c>
      <c r="U428" s="110" t="str">
        <f t="shared" si="1270"/>
        <v/>
      </c>
      <c r="V428" s="110" t="str">
        <f t="shared" si="1270"/>
        <v/>
      </c>
      <c r="W428" s="110" t="str">
        <f t="shared" si="1270"/>
        <v/>
      </c>
      <c r="X428" s="110" t="str">
        <f t="shared" si="1270"/>
        <v/>
      </c>
      <c r="Y428" s="110" t="str">
        <f t="shared" si="1270"/>
        <v/>
      </c>
      <c r="Z428" s="110" t="str">
        <f t="shared" si="1270"/>
        <v/>
      </c>
      <c r="AA428" s="110" t="str">
        <f t="shared" si="1270"/>
        <v/>
      </c>
      <c r="AB428" s="110" t="str">
        <f t="shared" si="1270"/>
        <v/>
      </c>
      <c r="AC428" s="110" t="str">
        <f t="shared" si="1270"/>
        <v/>
      </c>
      <c r="AD428" s="110" t="str">
        <f t="shared" si="1270"/>
        <v/>
      </c>
      <c r="AE428" s="110" t="str">
        <f t="shared" si="1270"/>
        <v/>
      </c>
      <c r="AF428" s="110" t="str">
        <f t="shared" si="1270"/>
        <v/>
      </c>
      <c r="AG428" s="110" t="str">
        <f t="shared" si="1270"/>
        <v/>
      </c>
      <c r="AH428" s="110" t="str">
        <f t="shared" si="1270"/>
        <v/>
      </c>
      <c r="AI428" s="110" t="str">
        <f t="shared" si="1270"/>
        <v/>
      </c>
    </row>
    <row r="429" spans="1:35" hidden="1" x14ac:dyDescent="0.25">
      <c r="B429" s="131" t="e">
        <f t="shared" si="1237"/>
        <v>#VALUE!</v>
      </c>
      <c r="C429" s="131" t="e">
        <f t="shared" si="1238"/>
        <v>#VALUE!</v>
      </c>
      <c r="D429" s="130">
        <f t="shared" si="1238"/>
        <v>1</v>
      </c>
      <c r="E429" s="168"/>
      <c r="F429" s="96"/>
      <c r="G429" s="170"/>
      <c r="H429"/>
      <c r="I429"/>
      <c r="J429"/>
      <c r="K429" s="69"/>
      <c r="L429" s="29" t="s">
        <v>52</v>
      </c>
      <c r="M429" s="30">
        <f t="shared" ref="M429" si="1271">MAX($P420:$XX420)</f>
        <v>0</v>
      </c>
      <c r="N429" s="74"/>
      <c r="O429" s="27" t="str">
        <f t="shared" ref="O429" si="1272">"5 POND"</f>
        <v>5 POND</v>
      </c>
      <c r="P429" s="110" t="str">
        <f>IF(IFERROR(VLOOKUP(P416,'Tabela de Apoio'!$D:$E,2,FALSE),1)=1,"",P430)</f>
        <v/>
      </c>
      <c r="Q429" s="110" t="str">
        <f>IF(IFERROR(VLOOKUP(Q416,'Tabela de Apoio'!$D:$E,2,FALSE),1)=1,"",Q430)</f>
        <v/>
      </c>
      <c r="R429" s="110" t="str">
        <f>IF(IFERROR(VLOOKUP(R416,'Tabela de Apoio'!$D:$E,2,FALSE),1)=1,"",R430)</f>
        <v/>
      </c>
      <c r="S429" s="110" t="str">
        <f>IF(IFERROR(VLOOKUP(S416,'Tabela de Apoio'!$D:$E,2,FALSE),1)=1,"",S430)</f>
        <v/>
      </c>
      <c r="T429" s="110" t="str">
        <f>IF(IFERROR(VLOOKUP(T416,'Tabela de Apoio'!$D:$E,2,FALSE),1)=1,"",T430)</f>
        <v/>
      </c>
      <c r="U429" s="110" t="str">
        <f>IF(IFERROR(VLOOKUP(U416,'Tabela de Apoio'!$D:$E,2,FALSE),1)=1,"",U430)</f>
        <v/>
      </c>
      <c r="V429" s="110" t="str">
        <f>IF(IFERROR(VLOOKUP(V416,'Tabela de Apoio'!$D:$E,2,FALSE),1)=1,"",V430)</f>
        <v/>
      </c>
      <c r="W429" s="110" t="str">
        <f>IF(IFERROR(VLOOKUP(W416,'Tabela de Apoio'!$D:$E,2,FALSE),1)=1,"",W430)</f>
        <v/>
      </c>
      <c r="X429" s="110" t="str">
        <f>IF(IFERROR(VLOOKUP(X416,'Tabela de Apoio'!$D:$E,2,FALSE),1)=1,"",X430)</f>
        <v/>
      </c>
      <c r="Y429" s="110" t="str">
        <f>IF(IFERROR(VLOOKUP(Y416,'Tabela de Apoio'!$D:$E,2,FALSE),1)=1,"",Y430)</f>
        <v/>
      </c>
      <c r="Z429" s="110" t="str">
        <f>IF(IFERROR(VLOOKUP(Z416,'Tabela de Apoio'!$D:$E,2,FALSE),1)=1,"",Z430)</f>
        <v/>
      </c>
      <c r="AA429" s="110" t="str">
        <f>IF(IFERROR(VLOOKUP(AA416,'Tabela de Apoio'!$D:$E,2,FALSE),1)=1,"",AA430)</f>
        <v/>
      </c>
      <c r="AB429" s="110" t="str">
        <f>IF(IFERROR(VLOOKUP(AB416,'Tabela de Apoio'!$D:$E,2,FALSE),1)=1,"",AB430)</f>
        <v/>
      </c>
      <c r="AC429" s="110" t="str">
        <f>IF(IFERROR(VLOOKUP(AC416,'Tabela de Apoio'!$D:$E,2,FALSE),1)=1,"",AC430)</f>
        <v/>
      </c>
      <c r="AD429" s="110" t="str">
        <f>IF(IFERROR(VLOOKUP(AD416,'Tabela de Apoio'!$D:$E,2,FALSE),1)=1,"",AD430)</f>
        <v/>
      </c>
      <c r="AE429" s="110" t="str">
        <f>IF(IFERROR(VLOOKUP(AE416,'Tabela de Apoio'!$D:$E,2,FALSE),1)=1,"",AE430)</f>
        <v/>
      </c>
      <c r="AF429" s="110" t="str">
        <f>IF(IFERROR(VLOOKUP(AF416,'Tabela de Apoio'!$D:$E,2,FALSE),1)=1,"",AF430)</f>
        <v/>
      </c>
      <c r="AG429" s="110" t="str">
        <f>IF(IFERROR(VLOOKUP(AG416,'Tabela de Apoio'!$D:$E,2,FALSE),1)=1,"",AG430)</f>
        <v/>
      </c>
      <c r="AH429" s="110" t="str">
        <f>IF(IFERROR(VLOOKUP(AH416,'Tabela de Apoio'!$D:$E,2,FALSE),1)=1,"",AH430)</f>
        <v/>
      </c>
      <c r="AI429" s="110" t="str">
        <f>IF(IFERROR(VLOOKUP(AI416,'Tabela de Apoio'!$D:$E,2,FALSE),1)=1,"",AI430)</f>
        <v/>
      </c>
    </row>
    <row r="430" spans="1:35" hidden="1" x14ac:dyDescent="0.25">
      <c r="B430" s="131" t="e">
        <f t="shared" si="1237"/>
        <v>#VALUE!</v>
      </c>
      <c r="C430" s="131" t="e">
        <f t="shared" si="1238"/>
        <v>#VALUE!</v>
      </c>
      <c r="D430" s="130">
        <f t="shared" si="1238"/>
        <v>1</v>
      </c>
      <c r="E430" s="168"/>
      <c r="F430" s="96"/>
      <c r="G430" s="170"/>
      <c r="H430" s="137">
        <f t="shared" ref="H430" si="1273">COUNT($P430:$XX430)</f>
        <v>0</v>
      </c>
      <c r="I430" s="135" t="e">
        <f t="shared" ref="I430" si="1274">_xlfn.STDEV.P($P429:$XX430)/AVERAGE($P429:$XX430)</f>
        <v>#DIV/0!</v>
      </c>
      <c r="J430" s="7">
        <f t="shared" ref="J430" si="1275">IF(AND(H430&gt;2,
OR(L414="MÉDIA SANEADA",L414="MEDIANA SANEADA",
AND(L414="PREÇO REFERÊNCIA",NOT(AND(P416="Orçamento",COUNTA(P414:XX414)=COUNTIF(P416:XX416,"Orçamento")))))),
ROW(),0)</f>
        <v>0</v>
      </c>
      <c r="K430" s="69"/>
      <c r="N430" s="74"/>
      <c r="O430" s="27" t="str">
        <f t="shared" ref="O430" si="1276">"5 RODADA"</f>
        <v>5 RODADA</v>
      </c>
      <c r="P430" s="110" t="str">
        <f t="shared" ref="P430:AI430" si="1277">IF(P428="","",IF((_xlfn.STDEV.P($P427:$XX428)/AVERAGE($P427:$XX428))&lt;=25%,P428,IF(OR(P428&gt;(AVERAGE($P427:$XX428)+_xlfn.STDEV.P($P427:$XX428)),P428&lt;(AVERAGE($P427:$XX428)-_xlfn.STDEV.P($P427:$XX428))),"DESCARTADO",P428)))</f>
        <v/>
      </c>
      <c r="Q430" s="110" t="str">
        <f t="shared" si="1277"/>
        <v/>
      </c>
      <c r="R430" s="110" t="str">
        <f t="shared" si="1277"/>
        <v/>
      </c>
      <c r="S430" s="110" t="str">
        <f t="shared" si="1277"/>
        <v/>
      </c>
      <c r="T430" s="110" t="str">
        <f t="shared" si="1277"/>
        <v/>
      </c>
      <c r="U430" s="110" t="str">
        <f t="shared" si="1277"/>
        <v/>
      </c>
      <c r="V430" s="110" t="str">
        <f t="shared" si="1277"/>
        <v/>
      </c>
      <c r="W430" s="110" t="str">
        <f t="shared" si="1277"/>
        <v/>
      </c>
      <c r="X430" s="110" t="str">
        <f t="shared" si="1277"/>
        <v/>
      </c>
      <c r="Y430" s="110" t="str">
        <f t="shared" si="1277"/>
        <v/>
      </c>
      <c r="Z430" s="110" t="str">
        <f t="shared" si="1277"/>
        <v/>
      </c>
      <c r="AA430" s="110" t="str">
        <f t="shared" si="1277"/>
        <v/>
      </c>
      <c r="AB430" s="110" t="str">
        <f t="shared" si="1277"/>
        <v/>
      </c>
      <c r="AC430" s="110" t="str">
        <f t="shared" si="1277"/>
        <v/>
      </c>
      <c r="AD430" s="110" t="str">
        <f t="shared" si="1277"/>
        <v/>
      </c>
      <c r="AE430" s="110" t="str">
        <f t="shared" si="1277"/>
        <v/>
      </c>
      <c r="AF430" s="110" t="str">
        <f t="shared" si="1277"/>
        <v/>
      </c>
      <c r="AG430" s="110" t="str">
        <f t="shared" si="1277"/>
        <v/>
      </c>
      <c r="AH430" s="110" t="str">
        <f t="shared" si="1277"/>
        <v/>
      </c>
      <c r="AI430" s="110" t="str">
        <f t="shared" si="1277"/>
        <v/>
      </c>
    </row>
    <row r="431" spans="1:35" hidden="1" x14ac:dyDescent="0.25">
      <c r="B431" s="131" t="e">
        <f t="shared" si="1237"/>
        <v>#VALUE!</v>
      </c>
      <c r="C431" s="131" t="e">
        <f t="shared" si="1238"/>
        <v>#VALUE!</v>
      </c>
      <c r="D431" s="130">
        <f t="shared" si="1238"/>
        <v>1</v>
      </c>
      <c r="E431" s="168"/>
      <c r="F431" s="96"/>
      <c r="G431" s="170"/>
      <c r="H431"/>
      <c r="I431"/>
      <c r="J431"/>
      <c r="K431" s="69"/>
      <c r="L431" s="22"/>
      <c r="M431" s="22"/>
      <c r="N431" s="74"/>
      <c r="O431" s="27" t="str">
        <f t="shared" ref="O431" si="1278">"6 POND"</f>
        <v>6 POND</v>
      </c>
      <c r="P431" s="110" t="str">
        <f>IF(IFERROR(VLOOKUP(P416,'Tabela de Apoio'!$D:$E,2,FALSE),1)=1,"",P432)</f>
        <v/>
      </c>
      <c r="Q431" s="110" t="str">
        <f>IF(IFERROR(VLOOKUP(Q416,'Tabela de Apoio'!$D:$E,2,FALSE),1)=1,"",Q432)</f>
        <v/>
      </c>
      <c r="R431" s="110" t="str">
        <f>IF(IFERROR(VLOOKUP(R416,'Tabela de Apoio'!$D:$E,2,FALSE),1)=1,"",R432)</f>
        <v/>
      </c>
      <c r="S431" s="110" t="str">
        <f>IF(IFERROR(VLOOKUP(S416,'Tabela de Apoio'!$D:$E,2,FALSE),1)=1,"",S432)</f>
        <v/>
      </c>
      <c r="T431" s="110" t="str">
        <f>IF(IFERROR(VLOOKUP(T416,'Tabela de Apoio'!$D:$E,2,FALSE),1)=1,"",T432)</f>
        <v/>
      </c>
      <c r="U431" s="110" t="str">
        <f>IF(IFERROR(VLOOKUP(U416,'Tabela de Apoio'!$D:$E,2,FALSE),1)=1,"",U432)</f>
        <v/>
      </c>
      <c r="V431" s="110" t="str">
        <f>IF(IFERROR(VLOOKUP(V416,'Tabela de Apoio'!$D:$E,2,FALSE),1)=1,"",V432)</f>
        <v/>
      </c>
      <c r="W431" s="110" t="str">
        <f>IF(IFERROR(VLOOKUP(W416,'Tabela de Apoio'!$D:$E,2,FALSE),1)=1,"",W432)</f>
        <v/>
      </c>
      <c r="X431" s="110" t="str">
        <f>IF(IFERROR(VLOOKUP(X416,'Tabela de Apoio'!$D:$E,2,FALSE),1)=1,"",X432)</f>
        <v/>
      </c>
      <c r="Y431" s="110" t="str">
        <f>IF(IFERROR(VLOOKUP(Y416,'Tabela de Apoio'!$D:$E,2,FALSE),1)=1,"",Y432)</f>
        <v/>
      </c>
      <c r="Z431" s="110" t="str">
        <f>IF(IFERROR(VLOOKUP(Z416,'Tabela de Apoio'!$D:$E,2,FALSE),1)=1,"",Z432)</f>
        <v/>
      </c>
      <c r="AA431" s="110" t="str">
        <f>IF(IFERROR(VLOOKUP(AA416,'Tabela de Apoio'!$D:$E,2,FALSE),1)=1,"",AA432)</f>
        <v/>
      </c>
      <c r="AB431" s="110" t="str">
        <f>IF(IFERROR(VLOOKUP(AB416,'Tabela de Apoio'!$D:$E,2,FALSE),1)=1,"",AB432)</f>
        <v/>
      </c>
      <c r="AC431" s="110" t="str">
        <f>IF(IFERROR(VLOOKUP(AC416,'Tabela de Apoio'!$D:$E,2,FALSE),1)=1,"",AC432)</f>
        <v/>
      </c>
      <c r="AD431" s="110" t="str">
        <f>IF(IFERROR(VLOOKUP(AD416,'Tabela de Apoio'!$D:$E,2,FALSE),1)=1,"",AD432)</f>
        <v/>
      </c>
      <c r="AE431" s="110" t="str">
        <f>IF(IFERROR(VLOOKUP(AE416,'Tabela de Apoio'!$D:$E,2,FALSE),1)=1,"",AE432)</f>
        <v/>
      </c>
      <c r="AF431" s="110" t="str">
        <f>IF(IFERROR(VLOOKUP(AF416,'Tabela de Apoio'!$D:$E,2,FALSE),1)=1,"",AF432)</f>
        <v/>
      </c>
      <c r="AG431" s="110" t="str">
        <f>IF(IFERROR(VLOOKUP(AG416,'Tabela de Apoio'!$D:$E,2,FALSE),1)=1,"",AG432)</f>
        <v/>
      </c>
      <c r="AH431" s="110" t="str">
        <f>IF(IFERROR(VLOOKUP(AH416,'Tabela de Apoio'!$D:$E,2,FALSE),1)=1,"",AH432)</f>
        <v/>
      </c>
      <c r="AI431" s="110" t="str">
        <f>IF(IFERROR(VLOOKUP(AI416,'Tabela de Apoio'!$D:$E,2,FALSE),1)=1,"",AI432)</f>
        <v/>
      </c>
    </row>
    <row r="432" spans="1:35" hidden="1" x14ac:dyDescent="0.25">
      <c r="B432" s="131" t="e">
        <f t="shared" si="1237"/>
        <v>#VALUE!</v>
      </c>
      <c r="C432" s="131" t="e">
        <f t="shared" si="1238"/>
        <v>#VALUE!</v>
      </c>
      <c r="D432" s="130">
        <f t="shared" si="1238"/>
        <v>1</v>
      </c>
      <c r="E432" s="168"/>
      <c r="F432" s="96"/>
      <c r="G432" s="170"/>
      <c r="H432" s="137">
        <f t="shared" ref="H432" si="1279">COUNT($P432:$XX432)</f>
        <v>0</v>
      </c>
      <c r="I432" s="135" t="e">
        <f t="shared" ref="I432" si="1280">_xlfn.STDEV.P($P431:$XX432)/AVERAGE($P431:$XX432)</f>
        <v>#DIV/0!</v>
      </c>
      <c r="J432" s="7">
        <f t="shared" ref="J432" si="1281">IF(AND(H432&gt;2,
OR(L414="MÉDIA SANEADA",L414="MEDIANA SANEADA",
AND(L414="PREÇO REFERÊNCIA",NOT(AND(P416="Orçamento",COUNTA(P414:XX414)=COUNTIF(P416:XX416,"Orçamento")))))),
ROW(),0)</f>
        <v>0</v>
      </c>
      <c r="N432" s="74"/>
      <c r="O432" s="27" t="str">
        <f t="shared" ref="O432" si="1282">"6 RODADA"</f>
        <v>6 RODADA</v>
      </c>
      <c r="P432" s="110" t="str">
        <f t="shared" ref="P432:AI432" si="1283">IFERROR(IF(P430="","",IF((_xlfn.STDEV.P($P429:$XX430)/AVERAGE($P429:$XX430))&lt;=25%,P430,IF(OR(P430&gt;(AVERAGE($P429:$XX430)+_xlfn.STDEV.P($P429:$XX430)),P430&lt;(AVERAGE($P429:$XX430)-_xlfn.STDEV.P($P429:$XX430))),"DESCARTADO",P430))),)</f>
        <v/>
      </c>
      <c r="Q432" s="110" t="str">
        <f t="shared" si="1283"/>
        <v/>
      </c>
      <c r="R432" s="110" t="str">
        <f t="shared" si="1283"/>
        <v/>
      </c>
      <c r="S432" s="110" t="str">
        <f t="shared" si="1283"/>
        <v/>
      </c>
      <c r="T432" s="110" t="str">
        <f t="shared" si="1283"/>
        <v/>
      </c>
      <c r="U432" s="110" t="str">
        <f t="shared" si="1283"/>
        <v/>
      </c>
      <c r="V432" s="110" t="str">
        <f t="shared" si="1283"/>
        <v/>
      </c>
      <c r="W432" s="110" t="str">
        <f t="shared" si="1283"/>
        <v/>
      </c>
      <c r="X432" s="110" t="str">
        <f t="shared" si="1283"/>
        <v/>
      </c>
      <c r="Y432" s="110" t="str">
        <f t="shared" si="1283"/>
        <v/>
      </c>
      <c r="Z432" s="110" t="str">
        <f t="shared" si="1283"/>
        <v/>
      </c>
      <c r="AA432" s="110" t="str">
        <f t="shared" si="1283"/>
        <v/>
      </c>
      <c r="AB432" s="110" t="str">
        <f t="shared" si="1283"/>
        <v/>
      </c>
      <c r="AC432" s="110" t="str">
        <f t="shared" si="1283"/>
        <v/>
      </c>
      <c r="AD432" s="110" t="str">
        <f t="shared" si="1283"/>
        <v/>
      </c>
      <c r="AE432" s="110" t="str">
        <f t="shared" si="1283"/>
        <v/>
      </c>
      <c r="AF432" s="110" t="str">
        <f t="shared" si="1283"/>
        <v/>
      </c>
      <c r="AG432" s="110" t="str">
        <f t="shared" si="1283"/>
        <v/>
      </c>
      <c r="AH432" s="110" t="str">
        <f t="shared" si="1283"/>
        <v/>
      </c>
      <c r="AI432" s="110" t="str">
        <f t="shared" si="1283"/>
        <v/>
      </c>
    </row>
    <row r="433" spans="1:167" x14ac:dyDescent="0.25">
      <c r="B433" s="131" t="e">
        <f t="shared" si="1237"/>
        <v>#VALUE!</v>
      </c>
      <c r="C433" s="131" t="e">
        <f t="shared" si="1238"/>
        <v>#VALUE!</v>
      </c>
      <c r="D433" s="130">
        <f t="shared" si="1238"/>
        <v>1</v>
      </c>
      <c r="E433" s="168"/>
      <c r="F433" s="139"/>
      <c r="G433" s="170"/>
      <c r="H433" s="173"/>
      <c r="I433" s="173"/>
      <c r="J433" s="174"/>
      <c r="K433" s="70"/>
      <c r="L433" s="1" t="s">
        <v>56</v>
      </c>
      <c r="M433" s="147" t="str">
        <f t="shared" ref="M433" si="1284">IFERROR(ROUND(M414*M416,2),"")</f>
        <v/>
      </c>
      <c r="O433" s="27" t="s">
        <v>426</v>
      </c>
      <c r="P433" s="110" t="str">
        <f t="shared" ref="P433:AI454" si="1285">INDEX(P420:P432,MATCH(MAX($J420:$J432),$J420:$J432,0))</f>
        <v/>
      </c>
      <c r="Q433" s="110" t="str">
        <f t="shared" si="1285"/>
        <v/>
      </c>
      <c r="R433" s="110" t="str">
        <f t="shared" si="1285"/>
        <v/>
      </c>
      <c r="S433" s="110" t="str">
        <f t="shared" si="1285"/>
        <v/>
      </c>
      <c r="T433" s="110" t="str">
        <f t="shared" si="1285"/>
        <v/>
      </c>
      <c r="U433" s="110" t="str">
        <f t="shared" si="1285"/>
        <v/>
      </c>
      <c r="V433" s="110" t="str">
        <f t="shared" si="1285"/>
        <v/>
      </c>
      <c r="W433" s="110" t="str">
        <f t="shared" si="1285"/>
        <v/>
      </c>
      <c r="X433" s="110" t="str">
        <f t="shared" si="1285"/>
        <v/>
      </c>
      <c r="Y433" s="110" t="str">
        <f t="shared" si="1285"/>
        <v/>
      </c>
      <c r="Z433" s="110" t="str">
        <f t="shared" si="1285"/>
        <v/>
      </c>
      <c r="AA433" s="110" t="str">
        <f t="shared" si="1285"/>
        <v/>
      </c>
      <c r="AB433" s="110" t="str">
        <f t="shared" si="1285"/>
        <v/>
      </c>
      <c r="AC433" s="110" t="str">
        <f t="shared" si="1285"/>
        <v/>
      </c>
      <c r="AD433" s="110" t="str">
        <f t="shared" si="1285"/>
        <v/>
      </c>
      <c r="AE433" s="110" t="str">
        <f t="shared" si="1285"/>
        <v/>
      </c>
      <c r="AF433" s="110" t="str">
        <f t="shared" si="1285"/>
        <v/>
      </c>
      <c r="AG433" s="110" t="str">
        <f t="shared" si="1285"/>
        <v/>
      </c>
      <c r="AH433" s="110" t="str">
        <f t="shared" si="1285"/>
        <v/>
      </c>
      <c r="AI433" s="110" t="str">
        <f t="shared" si="1285"/>
        <v/>
      </c>
    </row>
    <row r="435" spans="1:167" s="120" customFormat="1" ht="15" customHeight="1" x14ac:dyDescent="0.25">
      <c r="A435" s="123"/>
      <c r="B435" s="130" t="e">
        <f t="shared" ref="B435" si="1286">LARGE(IFERROR(IF(B433+1&gt;$H$8,"",B433+1),""),1)</f>
        <v>#VALUE!</v>
      </c>
      <c r="C435" s="130" t="e">
        <f>IF(_xlfn.ISFORMULA(E439),MAX(INDEX('BASE FORMAÇÃO'!A:A,B435+1),1),E439)</f>
        <v>#VALUE!</v>
      </c>
      <c r="D435" s="130">
        <f t="shared" ref="D435" si="1287">IFERROR(IF(C435=C425,D425+1,1),1)</f>
        <v>1</v>
      </c>
      <c r="E435" s="41" t="s">
        <v>9</v>
      </c>
      <c r="F435" s="76"/>
      <c r="G435" s="41" t="s">
        <v>15</v>
      </c>
      <c r="H435" s="138" t="e">
        <f>INDEX('BASE FORMAÇÃO'!B:B,B435+1)</f>
        <v>#VALUE!</v>
      </c>
      <c r="I435" s="146" t="s">
        <v>16</v>
      </c>
      <c r="J435" s="6" t="e">
        <f>INDEX('BASE FORMAÇÃO'!K:K,B435+1)</f>
        <v>#VALUE!</v>
      </c>
      <c r="K435" s="68"/>
      <c r="L435" s="175" t="s">
        <v>54</v>
      </c>
      <c r="M435" s="177" t="str">
        <f t="shared" ref="M435" si="1288">IF(OR(ISBLANK($O$8),ISBLANK($O$7),ISBLANK($H$8),ISBLANK($O$6),ISBLANK($O$5),ISBLANK($H$5)),"",IFERROR(IF(VLOOKUP(L435,L441:M450,2,FALSE)&lt;1,ROUND(VLOOKUP(L435,L441:M450,2,FALSE),4),ROUND(VLOOKUP(L435,L441:M450,2,FALSE),2)),""))</f>
        <v/>
      </c>
      <c r="N435" s="72"/>
      <c r="O435" s="27" t="s">
        <v>17</v>
      </c>
      <c r="P435" s="116"/>
      <c r="Q435" s="116"/>
      <c r="R435" s="116"/>
      <c r="S435" s="116"/>
      <c r="T435" s="116"/>
      <c r="U435" s="108"/>
      <c r="V435" s="108"/>
      <c r="W435" s="108"/>
      <c r="X435" s="108"/>
      <c r="Y435" s="108"/>
      <c r="Z435" s="108"/>
      <c r="AA435" s="108"/>
      <c r="AB435" s="108"/>
      <c r="AC435" s="108"/>
      <c r="AD435" s="108"/>
      <c r="AE435" s="108"/>
      <c r="AF435" s="108"/>
      <c r="AG435" s="108"/>
      <c r="AH435" s="108"/>
      <c r="AI435" s="108"/>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Q435" s="119"/>
      <c r="BR435" s="119"/>
      <c r="BS435" s="119"/>
      <c r="BT435" s="119"/>
      <c r="BU435" s="119"/>
      <c r="BV435" s="119"/>
      <c r="BW435" s="119"/>
      <c r="BX435" s="119"/>
      <c r="BY435" s="119"/>
      <c r="BZ435" s="119"/>
      <c r="CA435" s="119"/>
      <c r="CB435" s="119"/>
      <c r="CC435" s="119"/>
      <c r="CD435" s="119"/>
      <c r="CE435" s="119"/>
      <c r="CF435" s="119"/>
      <c r="CG435" s="119"/>
      <c r="CH435" s="119"/>
      <c r="CI435" s="119"/>
      <c r="CJ435" s="119"/>
      <c r="CK435" s="119"/>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c r="DK435" s="119"/>
      <c r="DL435" s="119"/>
      <c r="DM435" s="119"/>
      <c r="DN435" s="119"/>
      <c r="DO435" s="119"/>
      <c r="DP435" s="119"/>
      <c r="DQ435" s="119"/>
      <c r="DR435" s="119"/>
      <c r="DS435" s="119"/>
      <c r="DT435" s="119"/>
      <c r="DU435" s="119"/>
      <c r="DV435" s="119"/>
      <c r="DW435" s="119"/>
      <c r="DX435" s="119"/>
      <c r="DY435" s="119"/>
      <c r="DZ435" s="119"/>
      <c r="EA435" s="119"/>
      <c r="EB435" s="119"/>
      <c r="EC435" s="119"/>
      <c r="ED435" s="119"/>
      <c r="EE435" s="119"/>
      <c r="EF435" s="119"/>
      <c r="EG435" s="119"/>
      <c r="EH435" s="119"/>
      <c r="EI435" s="119"/>
      <c r="EJ435" s="119"/>
      <c r="EK435" s="119"/>
      <c r="EL435" s="119"/>
      <c r="EM435" s="119"/>
      <c r="EN435" s="119"/>
      <c r="EO435" s="119"/>
      <c r="EP435" s="119"/>
      <c r="EQ435" s="119"/>
      <c r="ER435" s="119"/>
      <c r="ES435" s="119"/>
      <c r="ET435" s="119"/>
      <c r="EU435" s="119"/>
      <c r="EV435" s="119"/>
      <c r="EW435" s="119"/>
      <c r="EX435" s="119"/>
      <c r="EY435" s="119"/>
      <c r="EZ435" s="119"/>
      <c r="FA435" s="119"/>
      <c r="FB435" s="119"/>
      <c r="FC435" s="119"/>
      <c r="FD435" s="119"/>
      <c r="FE435" s="119"/>
      <c r="FF435" s="119"/>
      <c r="FG435" s="119"/>
      <c r="FH435" s="119"/>
      <c r="FI435" s="119"/>
      <c r="FJ435" s="119"/>
      <c r="FK435" s="119"/>
    </row>
    <row r="436" spans="1:167" s="120" customFormat="1" ht="15" customHeight="1" x14ac:dyDescent="0.25">
      <c r="A436" s="69"/>
      <c r="B436" s="131" t="e">
        <f t="shared" ref="B436:D436" si="1289">B435</f>
        <v>#VALUE!</v>
      </c>
      <c r="C436" s="131" t="e">
        <f t="shared" si="1289"/>
        <v>#VALUE!</v>
      </c>
      <c r="D436" s="130">
        <f t="shared" si="1289"/>
        <v>1</v>
      </c>
      <c r="E436" s="179">
        <f t="shared" ref="E436" si="1290">D435</f>
        <v>1</v>
      </c>
      <c r="F436" s="95"/>
      <c r="G436" s="181" t="s">
        <v>1</v>
      </c>
      <c r="H436" s="184" t="e">
        <f>INDEX('BASE FORMAÇÃO'!C:C,B435+1)</f>
        <v>#VALUE!</v>
      </c>
      <c r="I436" s="184"/>
      <c r="J436" s="185"/>
      <c r="K436" s="69"/>
      <c r="L436" s="176"/>
      <c r="M436" s="178"/>
      <c r="N436" s="73"/>
      <c r="O436" s="27" t="s">
        <v>13</v>
      </c>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6"/>
      <c r="AK436" s="126"/>
      <c r="AL436" s="126"/>
      <c r="AM436" s="126"/>
      <c r="AN436" s="126"/>
      <c r="AO436" s="126"/>
      <c r="AP436" s="126"/>
      <c r="AQ436" s="126"/>
      <c r="AR436" s="126"/>
      <c r="AS436" s="126"/>
      <c r="AT436" s="126"/>
      <c r="AU436" s="126"/>
      <c r="AV436" s="126"/>
      <c r="AW436" s="126"/>
      <c r="AX436" s="126"/>
      <c r="AY436" s="126"/>
      <c r="AZ436" s="126"/>
      <c r="BA436" s="126"/>
      <c r="BB436" s="119"/>
      <c r="BC436" s="119"/>
      <c r="BD436" s="119"/>
      <c r="BE436" s="119"/>
      <c r="BF436" s="119"/>
      <c r="BG436" s="119"/>
      <c r="BH436" s="119"/>
      <c r="BI436" s="119"/>
      <c r="BJ436" s="119"/>
      <c r="BK436" s="119"/>
      <c r="BL436" s="119"/>
      <c r="BM436" s="119"/>
      <c r="BN436" s="119"/>
      <c r="BO436" s="119"/>
      <c r="BP436" s="119"/>
      <c r="BQ436" s="119"/>
      <c r="BR436" s="119"/>
      <c r="BS436" s="119"/>
      <c r="BT436" s="119"/>
      <c r="BU436" s="119"/>
      <c r="BV436" s="119"/>
      <c r="BW436" s="119"/>
      <c r="BX436" s="119"/>
      <c r="BY436" s="119"/>
      <c r="BZ436" s="119"/>
      <c r="CA436" s="119"/>
      <c r="CB436" s="119"/>
      <c r="CC436" s="119"/>
      <c r="CD436" s="119"/>
      <c r="CE436" s="119"/>
      <c r="CF436" s="119"/>
      <c r="CG436" s="119"/>
      <c r="CH436" s="119"/>
      <c r="CI436" s="119"/>
      <c r="CJ436" s="119"/>
      <c r="CK436" s="119"/>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c r="EU436" s="119"/>
      <c r="EV436" s="119"/>
      <c r="EW436" s="119"/>
      <c r="EX436" s="119"/>
      <c r="EY436" s="119"/>
      <c r="EZ436" s="119"/>
      <c r="FA436" s="119"/>
      <c r="FB436" s="119"/>
      <c r="FC436" s="119"/>
      <c r="FD436" s="119"/>
      <c r="FE436" s="119"/>
      <c r="FF436" s="119"/>
      <c r="FG436" s="119"/>
      <c r="FH436" s="119"/>
      <c r="FI436" s="119"/>
      <c r="FJ436" s="119"/>
      <c r="FK436" s="119"/>
    </row>
    <row r="437" spans="1:167" s="119" customFormat="1" x14ac:dyDescent="0.25">
      <c r="A437" s="77"/>
      <c r="B437" s="131" t="e">
        <f t="shared" ref="B437:D437" si="1291">B436</f>
        <v>#VALUE!</v>
      </c>
      <c r="C437" s="131" t="e">
        <f t="shared" si="1291"/>
        <v>#VALUE!</v>
      </c>
      <c r="D437" s="130">
        <f t="shared" si="1291"/>
        <v>1</v>
      </c>
      <c r="E437" s="180"/>
      <c r="F437" s="96"/>
      <c r="G437" s="182"/>
      <c r="H437" s="186"/>
      <c r="I437" s="186"/>
      <c r="J437" s="187"/>
      <c r="K437" s="67"/>
      <c r="L437" s="133" t="s">
        <v>57</v>
      </c>
      <c r="M437" s="134" t="e">
        <f>INDEX('BASE FORMAÇÃO'!H:H,B439+1)</f>
        <v>#VALUE!</v>
      </c>
      <c r="N437" s="74"/>
      <c r="O437" s="27" t="s">
        <v>445</v>
      </c>
      <c r="P437" s="117"/>
      <c r="Q437" s="117"/>
      <c r="R437" s="117"/>
      <c r="S437" s="117"/>
      <c r="T437" s="117"/>
      <c r="U437" s="117"/>
      <c r="V437" s="117"/>
      <c r="W437" s="117"/>
      <c r="X437" s="117"/>
      <c r="Y437" s="117"/>
      <c r="Z437" s="117"/>
      <c r="AA437" s="121"/>
      <c r="AB437" s="121"/>
      <c r="AC437" s="121"/>
      <c r="AD437" s="121"/>
      <c r="AE437" s="121"/>
      <c r="AF437" s="121"/>
      <c r="AG437" s="121"/>
      <c r="AH437" s="121"/>
      <c r="AI437" s="121"/>
    </row>
    <row r="438" spans="1:167" s="119" customFormat="1" x14ac:dyDescent="0.25">
      <c r="A438" s="77"/>
      <c r="B438" s="131" t="e">
        <f t="shared" ref="B438:C438" si="1292">B437</f>
        <v>#VALUE!</v>
      </c>
      <c r="C438" s="131" t="e">
        <f t="shared" si="1292"/>
        <v>#VALUE!</v>
      </c>
      <c r="D438" s="130">
        <f t="shared" si="1238"/>
        <v>1</v>
      </c>
      <c r="E438" s="41" t="s">
        <v>344</v>
      </c>
      <c r="F438" s="96"/>
      <c r="G438" s="183"/>
      <c r="H438" s="188"/>
      <c r="I438" s="188"/>
      <c r="J438" s="189"/>
      <c r="K438" s="67"/>
      <c r="L438" s="1" t="s">
        <v>2</v>
      </c>
      <c r="M438" s="6" t="e">
        <f>INDEX('BASE FORMAÇÃO'!D:D,B439+1)</f>
        <v>#VALUE!</v>
      </c>
      <c r="N438" s="74"/>
      <c r="O438" s="27" t="s">
        <v>446</v>
      </c>
      <c r="P438" s="118"/>
      <c r="Q438" s="118"/>
      <c r="R438" s="118"/>
      <c r="S438" s="118"/>
      <c r="T438" s="118"/>
      <c r="U438" s="121"/>
      <c r="V438" s="121"/>
      <c r="W438" s="121"/>
      <c r="X438" s="121"/>
      <c r="Y438" s="121"/>
      <c r="Z438" s="121"/>
      <c r="AA438" s="121"/>
      <c r="AB438" s="121"/>
      <c r="AC438" s="121"/>
      <c r="AD438" s="121"/>
      <c r="AE438" s="121"/>
      <c r="AF438" s="121"/>
      <c r="AG438" s="121"/>
      <c r="AH438" s="121"/>
      <c r="AI438" s="121"/>
    </row>
    <row r="439" spans="1:167" x14ac:dyDescent="0.25">
      <c r="B439" s="131" t="e">
        <f t="shared" ref="B439:C439" si="1293">B437</f>
        <v>#VALUE!</v>
      </c>
      <c r="C439" s="131" t="e">
        <f t="shared" si="1293"/>
        <v>#VALUE!</v>
      </c>
      <c r="D439" s="130">
        <f t="shared" si="1238"/>
        <v>1</v>
      </c>
      <c r="E439" s="167" t="e">
        <f t="shared" ref="E439" si="1294">C435</f>
        <v>#VALUE!</v>
      </c>
      <c r="F439" s="96"/>
      <c r="G439" s="169" t="s">
        <v>334</v>
      </c>
      <c r="H439" s="171"/>
      <c r="I439" s="172"/>
      <c r="J439" s="172"/>
      <c r="K439" s="70"/>
      <c r="L439" s="28" t="s">
        <v>333</v>
      </c>
      <c r="M439" s="136" t="str">
        <f t="shared" ref="M439" si="1295">IFERROR(INDEX(I441:I453,MATCH(MAX(J441:J453),J441:J453,0)),"")</f>
        <v/>
      </c>
      <c r="N439" s="74"/>
      <c r="O439" s="27" t="s">
        <v>18</v>
      </c>
      <c r="P439" s="109" t="str">
        <f>IF(P435="","",
IF(OR(P437="Orçamento",P436="",MAX('Tabela de Apoio'!$A:$A)&lt;=P436),
P435,
(INDEX('Tabela de Apoio'!$B:$B,MATCH('MAPA DE PREÇOS'!$O$8,'Tabela de Apoio'!$A:$A,1))/INDEX('Tabela de Apoio'!$B:$B,MATCH('MAPA DE PREÇOS'!P436,'Tabela de Apoio'!$A:$A,1)-1))*P435))</f>
        <v/>
      </c>
      <c r="Q439" s="109" t="str">
        <f>IF(Q435="","",
IF(OR(Q437="Orçamento",Q436="",MAX('Tabela de Apoio'!$A:$A)&lt;=Q436),
Q435,
(INDEX('Tabela de Apoio'!$B:$B,MATCH('MAPA DE PREÇOS'!$O$8,'Tabela de Apoio'!$A:$A,1))/INDEX('Tabela de Apoio'!$B:$B,MATCH('MAPA DE PREÇOS'!Q436,'Tabela de Apoio'!$A:$A,1)-1))*Q435))</f>
        <v/>
      </c>
      <c r="R439" s="109" t="str">
        <f>IF(R435="","",
IF(OR(R437="Orçamento",R436="",MAX('Tabela de Apoio'!$A:$A)&lt;=R436),
R435,
(INDEX('Tabela de Apoio'!$B:$B,MATCH('MAPA DE PREÇOS'!$O$8,'Tabela de Apoio'!$A:$A,1))/INDEX('Tabela de Apoio'!$B:$B,MATCH('MAPA DE PREÇOS'!R436,'Tabela de Apoio'!$A:$A,1)-1))*R435))</f>
        <v/>
      </c>
      <c r="S439" s="109" t="str">
        <f>IF(S435="","",
IF(OR(S437="Orçamento",S436="",MAX('Tabela de Apoio'!$A:$A)&lt;=S436),
S435,
(INDEX('Tabela de Apoio'!$B:$B,MATCH('MAPA DE PREÇOS'!$O$8,'Tabela de Apoio'!$A:$A,1))/INDEX('Tabela de Apoio'!$B:$B,MATCH('MAPA DE PREÇOS'!S436,'Tabela de Apoio'!$A:$A,1)-1))*S435))</f>
        <v/>
      </c>
      <c r="T439" s="109" t="str">
        <f>IF(T435="","",
IF(OR(T437="Orçamento",T436="",MAX('Tabela de Apoio'!$A:$A)&lt;=T436),
T435,
(INDEX('Tabela de Apoio'!$B:$B,MATCH('MAPA DE PREÇOS'!$O$8,'Tabela de Apoio'!$A:$A,1))/INDEX('Tabela de Apoio'!$B:$B,MATCH('MAPA DE PREÇOS'!T436,'Tabela de Apoio'!$A:$A,1)-1))*T435))</f>
        <v/>
      </c>
      <c r="U439" s="109" t="str">
        <f>IF(U435="","",
IF(OR(U437="Orçamento",U436="",MAX('Tabela de Apoio'!$A:$A)&lt;=U436),
U435,
(INDEX('Tabela de Apoio'!$B:$B,MATCH('MAPA DE PREÇOS'!$O$8,'Tabela de Apoio'!$A:$A,1))/INDEX('Tabela de Apoio'!$B:$B,MATCH('MAPA DE PREÇOS'!U436,'Tabela de Apoio'!$A:$A,1)-1))*U435))</f>
        <v/>
      </c>
      <c r="V439" s="109" t="str">
        <f>IF(V435="","",
IF(OR(V437="Orçamento",V436="",MAX('Tabela de Apoio'!$A:$A)&lt;=V436),
V435,
(INDEX('Tabela de Apoio'!$B:$B,MATCH('MAPA DE PREÇOS'!$O$8,'Tabela de Apoio'!$A:$A,1))/INDEX('Tabela de Apoio'!$B:$B,MATCH('MAPA DE PREÇOS'!V436,'Tabela de Apoio'!$A:$A,1)-1))*V435))</f>
        <v/>
      </c>
      <c r="W439" s="109" t="str">
        <f>IF(W435="","",
IF(OR(W437="Orçamento",W436="",MAX('Tabela de Apoio'!$A:$A)&lt;=W436),
W435,
(INDEX('Tabela de Apoio'!$B:$B,MATCH('MAPA DE PREÇOS'!$O$8,'Tabela de Apoio'!$A:$A,1))/INDEX('Tabela de Apoio'!$B:$B,MATCH('MAPA DE PREÇOS'!W436,'Tabela de Apoio'!$A:$A,1)-1))*W435))</f>
        <v/>
      </c>
      <c r="X439" s="109" t="str">
        <f>IF(X435="","",
IF(OR(X437="Orçamento",X436="",MAX('Tabela de Apoio'!$A:$A)&lt;=X436),
X435,
(INDEX('Tabela de Apoio'!$B:$B,MATCH('MAPA DE PREÇOS'!$O$8,'Tabela de Apoio'!$A:$A,1))/INDEX('Tabela de Apoio'!$B:$B,MATCH('MAPA DE PREÇOS'!X436,'Tabela de Apoio'!$A:$A,1)-1))*X435))</f>
        <v/>
      </c>
      <c r="Y439" s="109" t="str">
        <f>IF(Y435="","",
IF(OR(Y437="Orçamento",Y436="",MAX('Tabela de Apoio'!$A:$A)&lt;=Y436),
Y435,
(INDEX('Tabela de Apoio'!$B:$B,MATCH('MAPA DE PREÇOS'!$O$8,'Tabela de Apoio'!$A:$A,1))/INDEX('Tabela de Apoio'!$B:$B,MATCH('MAPA DE PREÇOS'!Y436,'Tabela de Apoio'!$A:$A,1)-1))*Y435))</f>
        <v/>
      </c>
      <c r="Z439" s="109" t="str">
        <f>IF(Z435="","",
IF(OR(Z437="Orçamento",Z436="",MAX('Tabela de Apoio'!$A:$A)&lt;=Z436),
Z435,
(INDEX('Tabela de Apoio'!$B:$B,MATCH('MAPA DE PREÇOS'!$O$8,'Tabela de Apoio'!$A:$A,1))/INDEX('Tabela de Apoio'!$B:$B,MATCH('MAPA DE PREÇOS'!Z436,'Tabela de Apoio'!$A:$A,1)-1))*Z435))</f>
        <v/>
      </c>
      <c r="AA439" s="109" t="str">
        <f>IF(AA435="","",
IF(OR(AA437="Orçamento",AA436="",MAX('Tabela de Apoio'!$A:$A)&lt;=AA436),
AA435,
(INDEX('Tabela de Apoio'!$B:$B,MATCH('MAPA DE PREÇOS'!$O$8,'Tabela de Apoio'!$A:$A,1))/INDEX('Tabela de Apoio'!$B:$B,MATCH('MAPA DE PREÇOS'!AA436,'Tabela de Apoio'!$A:$A,1)-1))*AA435))</f>
        <v/>
      </c>
      <c r="AB439" s="109" t="str">
        <f>IF(AB435="","",
IF(OR(AB437="Orçamento",AB436="",MAX('Tabela de Apoio'!$A:$A)&lt;=AB436),
AB435,
(INDEX('Tabela de Apoio'!$B:$B,MATCH('MAPA DE PREÇOS'!$O$8,'Tabela de Apoio'!$A:$A,1))/INDEX('Tabela de Apoio'!$B:$B,MATCH('MAPA DE PREÇOS'!AB436,'Tabela de Apoio'!$A:$A,1)-1))*AB435))</f>
        <v/>
      </c>
      <c r="AC439" s="109" t="str">
        <f>IF(AC435="","",
IF(OR(AC437="Orçamento",AC436="",MAX('Tabela de Apoio'!$A:$A)&lt;=AC436),
AC435,
(INDEX('Tabela de Apoio'!$B:$B,MATCH('MAPA DE PREÇOS'!$O$8,'Tabela de Apoio'!$A:$A,1))/INDEX('Tabela de Apoio'!$B:$B,MATCH('MAPA DE PREÇOS'!AC436,'Tabela de Apoio'!$A:$A,1)-1))*AC435))</f>
        <v/>
      </c>
      <c r="AD439" s="109" t="str">
        <f>IF(AD435="","",
IF(OR(AD437="Orçamento",AD436="",MAX('Tabela de Apoio'!$A:$A)&lt;=AD436),
AD435,
(INDEX('Tabela de Apoio'!$B:$B,MATCH('MAPA DE PREÇOS'!$O$8,'Tabela de Apoio'!$A:$A,1))/INDEX('Tabela de Apoio'!$B:$B,MATCH('MAPA DE PREÇOS'!AD436,'Tabela de Apoio'!$A:$A,1)-1))*AD435))</f>
        <v/>
      </c>
      <c r="AE439" s="109" t="str">
        <f>IF(AE435="","",
IF(OR(AE437="Orçamento",AE436="",MAX('Tabela de Apoio'!$A:$A)&lt;=AE436),
AE435,
(INDEX('Tabela de Apoio'!$B:$B,MATCH('MAPA DE PREÇOS'!$O$8,'Tabela de Apoio'!$A:$A,1))/INDEX('Tabela de Apoio'!$B:$B,MATCH('MAPA DE PREÇOS'!AE436,'Tabela de Apoio'!$A:$A,1)-1))*AE435))</f>
        <v/>
      </c>
      <c r="AF439" s="109" t="str">
        <f>IF(AF435="","",
IF(OR(AF437="Orçamento",AF436="",MAX('Tabela de Apoio'!$A:$A)&lt;=AF436),
AF435,
(INDEX('Tabela de Apoio'!$B:$B,MATCH('MAPA DE PREÇOS'!$O$8,'Tabela de Apoio'!$A:$A,1))/INDEX('Tabela de Apoio'!$B:$B,MATCH('MAPA DE PREÇOS'!AF436,'Tabela de Apoio'!$A:$A,1)-1))*AF435))</f>
        <v/>
      </c>
      <c r="AG439" s="109" t="str">
        <f>IF(AG435="","",
IF(OR(AG437="Orçamento",AG436="",MAX('Tabela de Apoio'!$A:$A)&lt;=AG436),
AG435,
(INDEX('Tabela de Apoio'!$B:$B,MATCH('MAPA DE PREÇOS'!$O$8,'Tabela de Apoio'!$A:$A,1))/INDEX('Tabela de Apoio'!$B:$B,MATCH('MAPA DE PREÇOS'!AG436,'Tabela de Apoio'!$A:$A,1)-1))*AG435))</f>
        <v/>
      </c>
      <c r="AH439" s="109" t="str">
        <f>IF(AH435="","",
IF(OR(AH437="Orçamento",AH436="",MAX('Tabela de Apoio'!$A:$A)&lt;=AH436),
AH435,
(INDEX('Tabela de Apoio'!$B:$B,MATCH('MAPA DE PREÇOS'!$O$8,'Tabela de Apoio'!$A:$A,1))/INDEX('Tabela de Apoio'!$B:$B,MATCH('MAPA DE PREÇOS'!AH436,'Tabela de Apoio'!$A:$A,1)-1))*AH435))</f>
        <v/>
      </c>
      <c r="AI439" s="109" t="str">
        <f>IF(AI435="","",
IF(OR(AI437="Orçamento",AI436="",MAX('Tabela de Apoio'!$A:$A)&lt;=AI436),
AI435,
(INDEX('Tabela de Apoio'!$B:$B,MATCH('MAPA DE PREÇOS'!$O$8,'Tabela de Apoio'!$A:$A,1))/INDEX('Tabela de Apoio'!$B:$B,MATCH('MAPA DE PREÇOS'!AI436,'Tabela de Apoio'!$A:$A,1)-1))*AI435))</f>
        <v/>
      </c>
    </row>
    <row r="440" spans="1:167" hidden="1" x14ac:dyDescent="0.25">
      <c r="B440" s="131" t="e">
        <f t="shared" ref="B440" si="1296">B439</f>
        <v>#VALUE!</v>
      </c>
      <c r="C440" s="131" t="e">
        <f t="shared" ref="C440" si="1297">C439</f>
        <v>#VALUE!</v>
      </c>
      <c r="D440" s="130">
        <f t="shared" si="1238"/>
        <v>1</v>
      </c>
      <c r="E440" s="168"/>
      <c r="F440" s="96"/>
      <c r="G440" s="170"/>
      <c r="H440"/>
      <c r="I440"/>
      <c r="J440"/>
      <c r="N440" s="74"/>
      <c r="O440" s="27" t="s">
        <v>439</v>
      </c>
      <c r="P440" s="110" t="str">
        <f>IF(IFERROR(VLOOKUP(P437,'Tabela de Apoio'!$D:$E,2,FALSE),1)=1,"",P441)</f>
        <v/>
      </c>
      <c r="Q440" s="110" t="str">
        <f>IF(IFERROR(VLOOKUP(Q437,'Tabela de Apoio'!$D:$E,2,FALSE),1)=1,"",Q441)</f>
        <v/>
      </c>
      <c r="R440" s="110" t="str">
        <f>IF(IFERROR(VLOOKUP(R437,'Tabela de Apoio'!$D:$E,2,FALSE),1)=1,"",R441)</f>
        <v/>
      </c>
      <c r="S440" s="110" t="str">
        <f>IF(IFERROR(VLOOKUP(S437,'Tabela de Apoio'!$D:$E,2,FALSE),1)=1,"",S441)</f>
        <v/>
      </c>
      <c r="T440" s="110" t="str">
        <f>IF(IFERROR(VLOOKUP(T437,'Tabela de Apoio'!$D:$E,2,FALSE),1)=1,"",T441)</f>
        <v/>
      </c>
      <c r="U440" s="110" t="str">
        <f>IF(IFERROR(VLOOKUP(U437,'Tabela de Apoio'!$D:$E,2,FALSE),1)=1,"",U441)</f>
        <v/>
      </c>
      <c r="V440" s="110" t="str">
        <f>IF(IFERROR(VLOOKUP(V437,'Tabela de Apoio'!$D:$E,2,FALSE),1)=1,"",V441)</f>
        <v/>
      </c>
      <c r="W440" s="110" t="str">
        <f>IF(IFERROR(VLOOKUP(W437,'Tabela de Apoio'!$D:$E,2,FALSE),1)=1,"",W441)</f>
        <v/>
      </c>
      <c r="X440" s="110" t="str">
        <f>IF(IFERROR(VLOOKUP(X437,'Tabela de Apoio'!$D:$E,2,FALSE),1)=1,"",X441)</f>
        <v/>
      </c>
      <c r="Y440" s="110" t="str">
        <f>IF(IFERROR(VLOOKUP(Y437,'Tabela de Apoio'!$D:$E,2,FALSE),1)=1,"",Y441)</f>
        <v/>
      </c>
      <c r="Z440" s="110" t="str">
        <f>IF(IFERROR(VLOOKUP(Z437,'Tabela de Apoio'!$D:$E,2,FALSE),1)=1,"",Z441)</f>
        <v/>
      </c>
      <c r="AA440" s="110" t="str">
        <f>IF(IFERROR(VLOOKUP(AA437,'Tabela de Apoio'!$D:$E,2,FALSE),1)=1,"",AA441)</f>
        <v/>
      </c>
      <c r="AB440" s="110" t="str">
        <f>IF(IFERROR(VLOOKUP(AB437,'Tabela de Apoio'!$D:$E,2,FALSE),1)=1,"",AB441)</f>
        <v/>
      </c>
      <c r="AC440" s="110" t="str">
        <f>IF(IFERROR(VLOOKUP(AC437,'Tabela de Apoio'!$D:$E,2,FALSE),1)=1,"",AC441)</f>
        <v/>
      </c>
      <c r="AD440" s="110" t="str">
        <f>IF(IFERROR(VLOOKUP(AD437,'Tabela de Apoio'!$D:$E,2,FALSE),1)=1,"",AD441)</f>
        <v/>
      </c>
      <c r="AE440" s="110" t="str">
        <f>IF(IFERROR(VLOOKUP(AE437,'Tabela de Apoio'!$D:$E,2,FALSE),1)=1,"",AE441)</f>
        <v/>
      </c>
      <c r="AF440" s="110" t="str">
        <f>IF(IFERROR(VLOOKUP(AF437,'Tabela de Apoio'!$D:$E,2,FALSE),1)=1,"",AF441)</f>
        <v/>
      </c>
      <c r="AG440" s="110" t="str">
        <f>IF(IFERROR(VLOOKUP(AG437,'Tabela de Apoio'!$D:$E,2,FALSE),1)=1,"",AG441)</f>
        <v/>
      </c>
      <c r="AH440" s="110" t="str">
        <f>IF(IFERROR(VLOOKUP(AH437,'Tabela de Apoio'!$D:$E,2,FALSE),1)=1,"",AH441)</f>
        <v/>
      </c>
      <c r="AI440" s="110" t="str">
        <f>IF(IFERROR(VLOOKUP(AI437,'Tabela de Apoio'!$D:$E,2,FALSE),1)=1,"",AI441)</f>
        <v/>
      </c>
    </row>
    <row r="441" spans="1:167" hidden="1" x14ac:dyDescent="0.25">
      <c r="B441" s="131" t="e">
        <f t="shared" ref="B441:C441" si="1298">B440</f>
        <v>#VALUE!</v>
      </c>
      <c r="C441" s="131" t="e">
        <f t="shared" si="1298"/>
        <v>#VALUE!</v>
      </c>
      <c r="D441" s="130">
        <f t="shared" si="1238"/>
        <v>1</v>
      </c>
      <c r="E441" s="168"/>
      <c r="F441" s="96"/>
      <c r="G441" s="170"/>
      <c r="H441" s="137">
        <f t="shared" ref="H441" si="1299">COUNT($P441:$XX441)</f>
        <v>0</v>
      </c>
      <c r="I441" s="135" t="e">
        <f t="shared" ref="I441" si="1300">_xlfn.STDEV.P($P440:$XX441)/AVERAGE($P440:$XX441)</f>
        <v>#DIV/0!</v>
      </c>
      <c r="J441" s="7">
        <f>ROW()</f>
        <v>441</v>
      </c>
      <c r="K441" s="70"/>
      <c r="L441" s="29" t="s">
        <v>54</v>
      </c>
      <c r="M441" s="30" t="str">
        <f t="shared" ref="M441" si="1301">IFERROR(
IF(AND(P437="Orçamento",COUNTA(P435:AI435)=COUNTIF(P437:XX437,"Orçamento")),MIN(M446,M443),
IF(M444&lt;&gt;"",M444,
IF(M445&lt;&gt;"",M445,
M443
))),"")</f>
        <v/>
      </c>
      <c r="N441" s="74"/>
      <c r="O441" s="27" t="s">
        <v>440</v>
      </c>
      <c r="P441" s="109" t="str">
        <f t="shared" ref="P441:AI441" si="1302">IFERROR(IF(P439="",
            "",
            IF(COUNT($P439:$XX439)&lt;=4,
               P439,
               IF(OR(P439&gt;(QUARTILE($P439:$XX439,3)+(QUARTILE($P439:$XX439,3)-QUARTILE($P439:$XX439,1))),
                     P439&lt;(QUARTILE($P439:$XX439,1)-(QUARTILE($P439:$XX439,3)-QUARTILE($P439:$XX439,1)))
                  ),
               "DESCARTADO",P439)
             )
  ),P439)</f>
        <v/>
      </c>
      <c r="Q441" s="109" t="str">
        <f t="shared" si="1302"/>
        <v/>
      </c>
      <c r="R441" s="109" t="str">
        <f t="shared" si="1302"/>
        <v/>
      </c>
      <c r="S441" s="109" t="str">
        <f t="shared" si="1302"/>
        <v/>
      </c>
      <c r="T441" s="109" t="str">
        <f t="shared" si="1302"/>
        <v/>
      </c>
      <c r="U441" s="109" t="str">
        <f t="shared" si="1302"/>
        <v/>
      </c>
      <c r="V441" s="109" t="str">
        <f t="shared" si="1302"/>
        <v/>
      </c>
      <c r="W441" s="109" t="str">
        <f t="shared" si="1302"/>
        <v/>
      </c>
      <c r="X441" s="109" t="str">
        <f t="shared" si="1302"/>
        <v/>
      </c>
      <c r="Y441" s="109" t="str">
        <f t="shared" si="1302"/>
        <v/>
      </c>
      <c r="Z441" s="109" t="str">
        <f t="shared" si="1302"/>
        <v/>
      </c>
      <c r="AA441" s="109" t="str">
        <f t="shared" si="1302"/>
        <v/>
      </c>
      <c r="AB441" s="109" t="str">
        <f t="shared" si="1302"/>
        <v/>
      </c>
      <c r="AC441" s="109" t="str">
        <f t="shared" si="1302"/>
        <v/>
      </c>
      <c r="AD441" s="109" t="str">
        <f t="shared" si="1302"/>
        <v/>
      </c>
      <c r="AE441" s="109" t="str">
        <f t="shared" si="1302"/>
        <v/>
      </c>
      <c r="AF441" s="109" t="str">
        <f t="shared" si="1302"/>
        <v/>
      </c>
      <c r="AG441" s="109" t="str">
        <f t="shared" si="1302"/>
        <v/>
      </c>
      <c r="AH441" s="109" t="str">
        <f t="shared" si="1302"/>
        <v/>
      </c>
      <c r="AI441" s="109" t="str">
        <f t="shared" si="1302"/>
        <v/>
      </c>
    </row>
    <row r="442" spans="1:167" hidden="1" x14ac:dyDescent="0.25">
      <c r="B442" s="131" t="e">
        <f t="shared" ref="B442" si="1303">B441</f>
        <v>#VALUE!</v>
      </c>
      <c r="C442" s="131" t="e">
        <f t="shared" ref="C442" si="1304">C441</f>
        <v>#VALUE!</v>
      </c>
      <c r="D442" s="130">
        <f t="shared" si="1238"/>
        <v>1</v>
      </c>
      <c r="E442" s="168"/>
      <c r="F442" s="96"/>
      <c r="G442" s="170"/>
      <c r="H442"/>
      <c r="I442"/>
      <c r="J442"/>
      <c r="K442" s="69"/>
      <c r="L442" s="29" t="s">
        <v>423</v>
      </c>
      <c r="M442" s="30" t="e">
        <f t="shared" ref="M442" si="1305">AVERAGE($P441:$XX441)</f>
        <v>#DIV/0!</v>
      </c>
      <c r="N442" s="74"/>
      <c r="O442" s="27" t="str">
        <f t="shared" ref="O442" si="1306">"1 POND"</f>
        <v>1 POND</v>
      </c>
      <c r="P442" s="110" t="str">
        <f>IF(IFERROR(VLOOKUP(P437,'Tabela de Apoio'!$D:$E,2,FALSE),1)=1,"",P443)</f>
        <v/>
      </c>
      <c r="Q442" s="110" t="str">
        <f>IF(IFERROR(VLOOKUP(Q437,'Tabela de Apoio'!$D:$E,2,FALSE),1)=1,"",Q443)</f>
        <v/>
      </c>
      <c r="R442" s="110" t="str">
        <f>IF(IFERROR(VLOOKUP(R437,'Tabela de Apoio'!$D:$E,2,FALSE),1)=1,"",R443)</f>
        <v/>
      </c>
      <c r="S442" s="110" t="str">
        <f>IF(IFERROR(VLOOKUP(S437,'Tabela de Apoio'!$D:$E,2,FALSE),1)=1,"",S443)</f>
        <v/>
      </c>
      <c r="T442" s="110" t="str">
        <f>IF(IFERROR(VLOOKUP(T437,'Tabela de Apoio'!$D:$E,2,FALSE),1)=1,"",T443)</f>
        <v/>
      </c>
      <c r="U442" s="110" t="str">
        <f>IF(IFERROR(VLOOKUP(U437,'Tabela de Apoio'!$D:$E,2,FALSE),1)=1,"",U443)</f>
        <v/>
      </c>
      <c r="V442" s="110" t="str">
        <f>IF(IFERROR(VLOOKUP(V437,'Tabela de Apoio'!$D:$E,2,FALSE),1)=1,"",V443)</f>
        <v/>
      </c>
      <c r="W442" s="110" t="str">
        <f>IF(IFERROR(VLOOKUP(W437,'Tabela de Apoio'!$D:$E,2,FALSE),1)=1,"",W443)</f>
        <v/>
      </c>
      <c r="X442" s="110" t="str">
        <f>IF(IFERROR(VLOOKUP(X437,'Tabela de Apoio'!$D:$E,2,FALSE),1)=1,"",X443)</f>
        <v/>
      </c>
      <c r="Y442" s="110" t="str">
        <f>IF(IFERROR(VLOOKUP(Y437,'Tabela de Apoio'!$D:$E,2,FALSE),1)=1,"",Y443)</f>
        <v/>
      </c>
      <c r="Z442" s="110" t="str">
        <f>IF(IFERROR(VLOOKUP(Z437,'Tabela de Apoio'!$D:$E,2,FALSE),1)=1,"",Z443)</f>
        <v/>
      </c>
      <c r="AA442" s="110" t="str">
        <f>IF(IFERROR(VLOOKUP(AA437,'Tabela de Apoio'!$D:$E,2,FALSE),1)=1,"",AA443)</f>
        <v/>
      </c>
      <c r="AB442" s="110" t="str">
        <f>IF(IFERROR(VLOOKUP(AB437,'Tabela de Apoio'!$D:$E,2,FALSE),1)=1,"",AB443)</f>
        <v/>
      </c>
      <c r="AC442" s="110" t="str">
        <f>IF(IFERROR(VLOOKUP(AC437,'Tabela de Apoio'!$D:$E,2,FALSE),1)=1,"",AC443)</f>
        <v/>
      </c>
      <c r="AD442" s="110" t="str">
        <f>IF(IFERROR(VLOOKUP(AD437,'Tabela de Apoio'!$D:$E,2,FALSE),1)=1,"",AD443)</f>
        <v/>
      </c>
      <c r="AE442" s="110" t="str">
        <f>IF(IFERROR(VLOOKUP(AE437,'Tabela de Apoio'!$D:$E,2,FALSE),1)=1,"",AE443)</f>
        <v/>
      </c>
      <c r="AF442" s="110" t="str">
        <f>IF(IFERROR(VLOOKUP(AF437,'Tabela de Apoio'!$D:$E,2,FALSE),1)=1,"",AF443)</f>
        <v/>
      </c>
      <c r="AG442" s="110" t="str">
        <f>IF(IFERROR(VLOOKUP(AG437,'Tabela de Apoio'!$D:$E,2,FALSE),1)=1,"",AG443)</f>
        <v/>
      </c>
      <c r="AH442" s="110" t="str">
        <f>IF(IFERROR(VLOOKUP(AH437,'Tabela de Apoio'!$D:$E,2,FALSE),1)=1,"",AH443)</f>
        <v/>
      </c>
      <c r="AI442" s="110" t="str">
        <f>IF(IFERROR(VLOOKUP(AI437,'Tabela de Apoio'!$D:$E,2,FALSE),1)=1,"",AI443)</f>
        <v/>
      </c>
    </row>
    <row r="443" spans="1:167" hidden="1" x14ac:dyDescent="0.25">
      <c r="B443" s="131" t="e">
        <f t="shared" si="1237"/>
        <v>#VALUE!</v>
      </c>
      <c r="C443" s="131" t="e">
        <f t="shared" si="1238"/>
        <v>#VALUE!</v>
      </c>
      <c r="D443" s="130">
        <f t="shared" si="1238"/>
        <v>1</v>
      </c>
      <c r="E443" s="168"/>
      <c r="F443" s="96"/>
      <c r="G443" s="170"/>
      <c r="H443" s="137">
        <f t="shared" ref="H443" si="1307">COUNT($P443:$XX443)</f>
        <v>0</v>
      </c>
      <c r="I443" s="135" t="e">
        <f t="shared" ref="I443" si="1308">_xlfn.STDEV.P($P442:$XX443)/AVERAGE($P442:$XX443)</f>
        <v>#DIV/0!</v>
      </c>
      <c r="J443" s="7">
        <f t="shared" ref="J443" si="1309">IF(AND(H443&gt;2,
OR(L435="MÉDIA SANEADA",L435="MEDIANA SANEADA",
AND(L435="PREÇO REFERÊNCIA",NOT(AND(P437="Orçamento",COUNTA(P435:XX435)=COUNTIF(P437:XX437,"Orçamento")))))),
ROW(),0)</f>
        <v>0</v>
      </c>
      <c r="K443" s="69"/>
      <c r="L443" s="29" t="s">
        <v>424</v>
      </c>
      <c r="M443" s="30" t="e">
        <f t="shared" ref="M443" si="1310">MEDIAN($P441:$XX441)</f>
        <v>#NUM!</v>
      </c>
      <c r="N443" s="74"/>
      <c r="O443" s="27" t="str">
        <f t="shared" ref="O443" si="1311">"1 RODADA"</f>
        <v>1 RODADA</v>
      </c>
      <c r="P443" s="110" t="str">
        <f t="shared" ref="P443:AI443" si="1312">IF(P441="","",IF((_xlfn.STDEV.P($P440:$XX441)/AVERAGE($P440:$XX441))&lt;=25%,P441,IF(OR(P441&gt;(AVERAGE($P440:$XX441)+_xlfn.STDEV.P($P440:$XX441)),P441&lt;(AVERAGE($P440:$XX441)-_xlfn.STDEV.P($P440:$XX441))),"DESCARTADO",P441)))</f>
        <v/>
      </c>
      <c r="Q443" s="110" t="str">
        <f t="shared" si="1312"/>
        <v/>
      </c>
      <c r="R443" s="110" t="str">
        <f t="shared" si="1312"/>
        <v/>
      </c>
      <c r="S443" s="110" t="str">
        <f t="shared" si="1312"/>
        <v/>
      </c>
      <c r="T443" s="110" t="str">
        <f t="shared" si="1312"/>
        <v/>
      </c>
      <c r="U443" s="110" t="str">
        <f t="shared" si="1312"/>
        <v/>
      </c>
      <c r="V443" s="110" t="str">
        <f t="shared" si="1312"/>
        <v/>
      </c>
      <c r="W443" s="110" t="str">
        <f t="shared" si="1312"/>
        <v/>
      </c>
      <c r="X443" s="110" t="str">
        <f t="shared" si="1312"/>
        <v/>
      </c>
      <c r="Y443" s="110" t="str">
        <f t="shared" si="1312"/>
        <v/>
      </c>
      <c r="Z443" s="110" t="str">
        <f t="shared" si="1312"/>
        <v/>
      </c>
      <c r="AA443" s="110" t="str">
        <f t="shared" si="1312"/>
        <v/>
      </c>
      <c r="AB443" s="110" t="str">
        <f t="shared" si="1312"/>
        <v/>
      </c>
      <c r="AC443" s="110" t="str">
        <f t="shared" si="1312"/>
        <v/>
      </c>
      <c r="AD443" s="110" t="str">
        <f t="shared" si="1312"/>
        <v/>
      </c>
      <c r="AE443" s="110" t="str">
        <f t="shared" si="1312"/>
        <v/>
      </c>
      <c r="AF443" s="110" t="str">
        <f t="shared" si="1312"/>
        <v/>
      </c>
      <c r="AG443" s="110" t="str">
        <f t="shared" si="1312"/>
        <v/>
      </c>
      <c r="AH443" s="110" t="str">
        <f t="shared" si="1312"/>
        <v/>
      </c>
      <c r="AI443" s="110" t="str">
        <f t="shared" si="1312"/>
        <v/>
      </c>
    </row>
    <row r="444" spans="1:167" hidden="1" x14ac:dyDescent="0.25">
      <c r="B444" s="131" t="e">
        <f t="shared" si="1237"/>
        <v>#VALUE!</v>
      </c>
      <c r="C444" s="131" t="e">
        <f t="shared" si="1238"/>
        <v>#VALUE!</v>
      </c>
      <c r="D444" s="130">
        <f t="shared" si="1238"/>
        <v>1</v>
      </c>
      <c r="E444" s="168"/>
      <c r="F444" s="96"/>
      <c r="G444" s="170"/>
      <c r="H444"/>
      <c r="I444"/>
      <c r="J444"/>
      <c r="L444" s="29" t="s">
        <v>50</v>
      </c>
      <c r="M444" s="30" t="str">
        <f t="shared" ref="M444" si="1313">IFERROR(
IF(AND(H443&gt;2,I443&lt;=25%),AVERAGE(P442:XX443),
IF(AND(H445&gt;2,I445&lt;=25%),AVERAGE(P444:XX445),
IF(AND(H447&gt;2,I447&lt;=25%),AVERAGE(P446:XX447),
IF(AND(H449&gt;2,I449&lt;=25%),AVERAGE(P448:XX449),
IF(AND(H451&gt;2,I451&lt;=25%),AVERAGE(P450:XX451),
IF(AND(H453&gt;2,I453&lt;=25%),AVERAGE(P452:XX453),
IF(I441&lt;=25%,AVERAGE(P440:XX441),""))))))),"")</f>
        <v/>
      </c>
      <c r="N444" s="74"/>
      <c r="O444" s="27" t="str">
        <f t="shared" ref="O444" si="1314">"2 POND"</f>
        <v>2 POND</v>
      </c>
      <c r="P444" s="110" t="str">
        <f>IF(IFERROR(VLOOKUP(P437,'Tabela de Apoio'!$D:$E,2,FALSE),1)=1,"",P445)</f>
        <v/>
      </c>
      <c r="Q444" s="110" t="str">
        <f>IF(IFERROR(VLOOKUP(Q437,'Tabela de Apoio'!$D:$E,2,FALSE),1)=1,"",Q445)</f>
        <v/>
      </c>
      <c r="R444" s="110" t="str">
        <f>IF(IFERROR(VLOOKUP(R437,'Tabela de Apoio'!$D:$E,2,FALSE),1)=1,"",R445)</f>
        <v/>
      </c>
      <c r="S444" s="110" t="str">
        <f>IF(IFERROR(VLOOKUP(S437,'Tabela de Apoio'!$D:$E,2,FALSE),1)=1,"",S445)</f>
        <v/>
      </c>
      <c r="T444" s="110" t="str">
        <f>IF(IFERROR(VLOOKUP(T437,'Tabela de Apoio'!$D:$E,2,FALSE),1)=1,"",T445)</f>
        <v/>
      </c>
      <c r="U444" s="110" t="str">
        <f>IF(IFERROR(VLOOKUP(U437,'Tabela de Apoio'!$D:$E,2,FALSE),1)=1,"",U445)</f>
        <v/>
      </c>
      <c r="V444" s="110" t="str">
        <f>IF(IFERROR(VLOOKUP(V437,'Tabela de Apoio'!$D:$E,2,FALSE),1)=1,"",V445)</f>
        <v/>
      </c>
      <c r="W444" s="110" t="str">
        <f>IF(IFERROR(VLOOKUP(W437,'Tabela de Apoio'!$D:$E,2,FALSE),1)=1,"",W445)</f>
        <v/>
      </c>
      <c r="X444" s="110" t="str">
        <f>IF(IFERROR(VLOOKUP(X437,'Tabela de Apoio'!$D:$E,2,FALSE),1)=1,"",X445)</f>
        <v/>
      </c>
      <c r="Y444" s="110" t="str">
        <f>IF(IFERROR(VLOOKUP(Y437,'Tabela de Apoio'!$D:$E,2,FALSE),1)=1,"",Y445)</f>
        <v/>
      </c>
      <c r="Z444" s="110" t="str">
        <f>IF(IFERROR(VLOOKUP(Z437,'Tabela de Apoio'!$D:$E,2,FALSE),1)=1,"",Z445)</f>
        <v/>
      </c>
      <c r="AA444" s="110" t="str">
        <f>IF(IFERROR(VLOOKUP(AA437,'Tabela de Apoio'!$D:$E,2,FALSE),1)=1,"",AA445)</f>
        <v/>
      </c>
      <c r="AB444" s="110" t="str">
        <f>IF(IFERROR(VLOOKUP(AB437,'Tabela de Apoio'!$D:$E,2,FALSE),1)=1,"",AB445)</f>
        <v/>
      </c>
      <c r="AC444" s="110" t="str">
        <f>IF(IFERROR(VLOOKUP(AC437,'Tabela de Apoio'!$D:$E,2,FALSE),1)=1,"",AC445)</f>
        <v/>
      </c>
      <c r="AD444" s="110" t="str">
        <f>IF(IFERROR(VLOOKUP(AD437,'Tabela de Apoio'!$D:$E,2,FALSE),1)=1,"",AD445)</f>
        <v/>
      </c>
      <c r="AE444" s="110" t="str">
        <f>IF(IFERROR(VLOOKUP(AE437,'Tabela de Apoio'!$D:$E,2,FALSE),1)=1,"",AE445)</f>
        <v/>
      </c>
      <c r="AF444" s="110" t="str">
        <f>IF(IFERROR(VLOOKUP(AF437,'Tabela de Apoio'!$D:$E,2,FALSE),1)=1,"",AF445)</f>
        <v/>
      </c>
      <c r="AG444" s="110" t="str">
        <f>IF(IFERROR(VLOOKUP(AG437,'Tabela de Apoio'!$D:$E,2,FALSE),1)=1,"",AG445)</f>
        <v/>
      </c>
      <c r="AH444" s="110" t="str">
        <f>IF(IFERROR(VLOOKUP(AH437,'Tabela de Apoio'!$D:$E,2,FALSE),1)=1,"",AH445)</f>
        <v/>
      </c>
      <c r="AI444" s="110" t="str">
        <f>IF(IFERROR(VLOOKUP(AI437,'Tabela de Apoio'!$D:$E,2,FALSE),1)=1,"",AI445)</f>
        <v/>
      </c>
    </row>
    <row r="445" spans="1:167" hidden="1" x14ac:dyDescent="0.25">
      <c r="B445" s="131" t="e">
        <f t="shared" si="1237"/>
        <v>#VALUE!</v>
      </c>
      <c r="C445" s="131" t="e">
        <f t="shared" si="1238"/>
        <v>#VALUE!</v>
      </c>
      <c r="D445" s="130">
        <f t="shared" si="1238"/>
        <v>1</v>
      </c>
      <c r="E445" s="168"/>
      <c r="F445" s="96"/>
      <c r="G445" s="170"/>
      <c r="H445" s="137">
        <f t="shared" ref="H445" si="1315">COUNT($P445:$XX445)</f>
        <v>0</v>
      </c>
      <c r="I445" s="135" t="e">
        <f t="shared" ref="I445" si="1316">_xlfn.STDEV.P($P444:$XX445)/AVERAGE($P444:$XX445)</f>
        <v>#DIV/0!</v>
      </c>
      <c r="J445" s="7">
        <f t="shared" ref="J445" si="1317">IF(AND(H445&gt;2,
OR(L435="MÉDIA SANEADA",L435="MEDIANA SANEADA",
AND(L435="PREÇO REFERÊNCIA",NOT(AND(P437="Orçamento",COUNTA(P435:XX435)=COUNTIF(P437:XX437,"Orçamento")))))),
ROW(),0)</f>
        <v>0</v>
      </c>
      <c r="K445" s="69"/>
      <c r="L445" s="29" t="s">
        <v>425</v>
      </c>
      <c r="M445" s="30" t="e">
        <f t="shared" ref="M445" si="1318" xml:space="preserve">
IF(H443&gt;2,MEDIAN(P442:XX443),
IF(H445&gt;2,MEDIAN(P444:XX445),
IF(H447&gt;2,MEDIAN(P446:XX447),
IF(H449&gt;2,MEDIAN(P448:XX449),
IF(H451&gt;2,MEDIAN(P450:XX451),
IF(H453&gt;2,MEDIAN(P452:XX453),
MEDIAN(P440:XX441)))))))</f>
        <v>#NUM!</v>
      </c>
      <c r="N445" s="74"/>
      <c r="O445" s="27" t="str">
        <f t="shared" ref="O445" si="1319">"2 RODADA"</f>
        <v>2 RODADA</v>
      </c>
      <c r="P445" s="110" t="str">
        <f t="shared" ref="P445:AI445" si="1320">IF(P443="","",IF((_xlfn.STDEV.P($P442:$XX443)/AVERAGE($P442:$XX443))&lt;=25%,P443,IF(OR(P443&gt;(AVERAGE($P442:$XX443)+_xlfn.STDEV.P($P442:$XX443)),P443&lt;(AVERAGE($P442:$XX443)-_xlfn.STDEV.P($P442:$XX443))),"DESCARTADO",P443)))</f>
        <v/>
      </c>
      <c r="Q445" s="110" t="str">
        <f t="shared" si="1320"/>
        <v/>
      </c>
      <c r="R445" s="110" t="str">
        <f t="shared" si="1320"/>
        <v/>
      </c>
      <c r="S445" s="110" t="str">
        <f t="shared" si="1320"/>
        <v/>
      </c>
      <c r="T445" s="110" t="str">
        <f t="shared" si="1320"/>
        <v/>
      </c>
      <c r="U445" s="110" t="str">
        <f t="shared" si="1320"/>
        <v/>
      </c>
      <c r="V445" s="110" t="str">
        <f t="shared" si="1320"/>
        <v/>
      </c>
      <c r="W445" s="110" t="str">
        <f t="shared" si="1320"/>
        <v/>
      </c>
      <c r="X445" s="110" t="str">
        <f t="shared" si="1320"/>
        <v/>
      </c>
      <c r="Y445" s="110" t="str">
        <f t="shared" si="1320"/>
        <v/>
      </c>
      <c r="Z445" s="110" t="str">
        <f t="shared" si="1320"/>
        <v/>
      </c>
      <c r="AA445" s="110" t="str">
        <f t="shared" si="1320"/>
        <v/>
      </c>
      <c r="AB445" s="110" t="str">
        <f t="shared" si="1320"/>
        <v/>
      </c>
      <c r="AC445" s="110" t="str">
        <f t="shared" si="1320"/>
        <v/>
      </c>
      <c r="AD445" s="110" t="str">
        <f t="shared" si="1320"/>
        <v/>
      </c>
      <c r="AE445" s="110" t="str">
        <f t="shared" si="1320"/>
        <v/>
      </c>
      <c r="AF445" s="110" t="str">
        <f t="shared" si="1320"/>
        <v/>
      </c>
      <c r="AG445" s="110" t="str">
        <f t="shared" si="1320"/>
        <v/>
      </c>
      <c r="AH445" s="110" t="str">
        <f t="shared" si="1320"/>
        <v/>
      </c>
      <c r="AI445" s="110" t="str">
        <f t="shared" si="1320"/>
        <v/>
      </c>
    </row>
    <row r="446" spans="1:167" hidden="1" x14ac:dyDescent="0.25">
      <c r="B446" s="131" t="e">
        <f t="shared" si="1237"/>
        <v>#VALUE!</v>
      </c>
      <c r="C446" s="131" t="e">
        <f t="shared" si="1238"/>
        <v>#VALUE!</v>
      </c>
      <c r="D446" s="130">
        <f t="shared" si="1238"/>
        <v>1</v>
      </c>
      <c r="E446" s="168"/>
      <c r="F446" s="96"/>
      <c r="G446" s="170"/>
      <c r="H446"/>
      <c r="I446"/>
      <c r="J446"/>
      <c r="K446" s="69"/>
      <c r="L446" s="29" t="s">
        <v>422</v>
      </c>
      <c r="M446" s="30" t="e">
        <f t="shared" ref="M446" si="1321">HARMEAN($P440:$XX441)</f>
        <v>#N/A</v>
      </c>
      <c r="N446" s="74"/>
      <c r="O446" s="27" t="str">
        <f t="shared" ref="O446" si="1322">"3 POND"</f>
        <v>3 POND</v>
      </c>
      <c r="P446" s="110" t="str">
        <f>IF(IFERROR(VLOOKUP(P437,'Tabela de Apoio'!$D:$E,2,FALSE),1)=1,"",P447)</f>
        <v/>
      </c>
      <c r="Q446" s="110" t="str">
        <f>IF(IFERROR(VLOOKUP(Q437,'Tabela de Apoio'!$D:$E,2,FALSE),1)=1,"",Q447)</f>
        <v/>
      </c>
      <c r="R446" s="110" t="str">
        <f>IF(IFERROR(VLOOKUP(R437,'Tabela de Apoio'!$D:$E,2,FALSE),1)=1,"",R447)</f>
        <v/>
      </c>
      <c r="S446" s="110" t="str">
        <f>IF(IFERROR(VLOOKUP(S437,'Tabela de Apoio'!$D:$E,2,FALSE),1)=1,"",S447)</f>
        <v/>
      </c>
      <c r="T446" s="110" t="str">
        <f>IF(IFERROR(VLOOKUP(T437,'Tabela de Apoio'!$D:$E,2,FALSE),1)=1,"",T447)</f>
        <v/>
      </c>
      <c r="U446" s="110" t="str">
        <f>IF(IFERROR(VLOOKUP(U437,'Tabela de Apoio'!$D:$E,2,FALSE),1)=1,"",U447)</f>
        <v/>
      </c>
      <c r="V446" s="110" t="str">
        <f>IF(IFERROR(VLOOKUP(V437,'Tabela de Apoio'!$D:$E,2,FALSE),1)=1,"",V447)</f>
        <v/>
      </c>
      <c r="W446" s="110" t="str">
        <f>IF(IFERROR(VLOOKUP(W437,'Tabela de Apoio'!$D:$E,2,FALSE),1)=1,"",W447)</f>
        <v/>
      </c>
      <c r="X446" s="110" t="str">
        <f>IF(IFERROR(VLOOKUP(X437,'Tabela de Apoio'!$D:$E,2,FALSE),1)=1,"",X447)</f>
        <v/>
      </c>
      <c r="Y446" s="110" t="str">
        <f>IF(IFERROR(VLOOKUP(Y437,'Tabela de Apoio'!$D:$E,2,FALSE),1)=1,"",Y447)</f>
        <v/>
      </c>
      <c r="Z446" s="110" t="str">
        <f>IF(IFERROR(VLOOKUP(Z437,'Tabela de Apoio'!$D:$E,2,FALSE),1)=1,"",Z447)</f>
        <v/>
      </c>
      <c r="AA446" s="110" t="str">
        <f>IF(IFERROR(VLOOKUP(AA437,'Tabela de Apoio'!$D:$E,2,FALSE),1)=1,"",AA447)</f>
        <v/>
      </c>
      <c r="AB446" s="110" t="str">
        <f>IF(IFERROR(VLOOKUP(AB437,'Tabela de Apoio'!$D:$E,2,FALSE),1)=1,"",AB447)</f>
        <v/>
      </c>
      <c r="AC446" s="110" t="str">
        <f>IF(IFERROR(VLOOKUP(AC437,'Tabela de Apoio'!$D:$E,2,FALSE),1)=1,"",AC447)</f>
        <v/>
      </c>
      <c r="AD446" s="110" t="str">
        <f>IF(IFERROR(VLOOKUP(AD437,'Tabela de Apoio'!$D:$E,2,FALSE),1)=1,"",AD447)</f>
        <v/>
      </c>
      <c r="AE446" s="110" t="str">
        <f>IF(IFERROR(VLOOKUP(AE437,'Tabela de Apoio'!$D:$E,2,FALSE),1)=1,"",AE447)</f>
        <v/>
      </c>
      <c r="AF446" s="110" t="str">
        <f>IF(IFERROR(VLOOKUP(AF437,'Tabela de Apoio'!$D:$E,2,FALSE),1)=1,"",AF447)</f>
        <v/>
      </c>
      <c r="AG446" s="110" t="str">
        <f>IF(IFERROR(VLOOKUP(AG437,'Tabela de Apoio'!$D:$E,2,FALSE),1)=1,"",AG447)</f>
        <v/>
      </c>
      <c r="AH446" s="110" t="str">
        <f>IF(IFERROR(VLOOKUP(AH437,'Tabela de Apoio'!$D:$E,2,FALSE),1)=1,"",AH447)</f>
        <v/>
      </c>
      <c r="AI446" s="110" t="str">
        <f>IF(IFERROR(VLOOKUP(AI437,'Tabela de Apoio'!$D:$E,2,FALSE),1)=1,"",AI447)</f>
        <v/>
      </c>
    </row>
    <row r="447" spans="1:167" hidden="1" x14ac:dyDescent="0.25">
      <c r="B447" s="131" t="e">
        <f t="shared" si="1237"/>
        <v>#VALUE!</v>
      </c>
      <c r="C447" s="131" t="e">
        <f t="shared" si="1238"/>
        <v>#VALUE!</v>
      </c>
      <c r="D447" s="130">
        <f t="shared" si="1238"/>
        <v>1</v>
      </c>
      <c r="E447" s="168"/>
      <c r="F447" s="96"/>
      <c r="G447" s="170"/>
      <c r="H447" s="137">
        <f t="shared" ref="H447" si="1323">COUNT($P447:$XX447)</f>
        <v>0</v>
      </c>
      <c r="I447" s="135" t="e">
        <f t="shared" ref="I447" si="1324">_xlfn.STDEV.P($P446:$XX447)/AVERAGE($P446:$XX447)</f>
        <v>#DIV/0!</v>
      </c>
      <c r="J447" s="7">
        <f t="shared" ref="J447" si="1325">IF(AND(H447&gt;2,
OR(L435="MÉDIA SANEADA",L435="MEDIANA SANEADA",
AND(L435="PREÇO REFERÊNCIA",NOT(AND(P437="Orçamento",COUNTA(P435:XX435)=COUNTIF(P437:XX437,"Orçamento")))))),
ROW(),0)</f>
        <v>0</v>
      </c>
      <c r="K447" s="69"/>
      <c r="L447" s="29" t="s">
        <v>53</v>
      </c>
      <c r="M447" s="30" t="str">
        <f t="shared" ref="M447" si="1326">IFERROR(_xlfn.QUARTILE.EXC($P441:$XX441,1),"")</f>
        <v/>
      </c>
      <c r="N447" s="74"/>
      <c r="O447" s="27" t="str">
        <f t="shared" ref="O447" si="1327">"3 RODADA"</f>
        <v>3 RODADA</v>
      </c>
      <c r="P447" s="110" t="str">
        <f t="shared" ref="P447:AI447" si="1328">IF(P445="","",IF((_xlfn.STDEV.P($P444:$XX445)/AVERAGE($P444:$XX445))&lt;=25%,P445,IF(OR(P445&gt;(AVERAGE($P444:$XX445)+_xlfn.STDEV.P($P444:$XX445)),P445&lt;(AVERAGE($P444:$XX445)-_xlfn.STDEV.P($P444:$XX445))),"DESCARTADO",P445)))</f>
        <v/>
      </c>
      <c r="Q447" s="110" t="str">
        <f t="shared" si="1328"/>
        <v/>
      </c>
      <c r="R447" s="110" t="str">
        <f t="shared" si="1328"/>
        <v/>
      </c>
      <c r="S447" s="110" t="str">
        <f t="shared" si="1328"/>
        <v/>
      </c>
      <c r="T447" s="110" t="str">
        <f t="shared" si="1328"/>
        <v/>
      </c>
      <c r="U447" s="110" t="str">
        <f t="shared" si="1328"/>
        <v/>
      </c>
      <c r="V447" s="110" t="str">
        <f t="shared" si="1328"/>
        <v/>
      </c>
      <c r="W447" s="110" t="str">
        <f t="shared" si="1328"/>
        <v/>
      </c>
      <c r="X447" s="110" t="str">
        <f t="shared" si="1328"/>
        <v/>
      </c>
      <c r="Y447" s="110" t="str">
        <f t="shared" si="1328"/>
        <v/>
      </c>
      <c r="Z447" s="110" t="str">
        <f t="shared" si="1328"/>
        <v/>
      </c>
      <c r="AA447" s="110" t="str">
        <f t="shared" si="1328"/>
        <v/>
      </c>
      <c r="AB447" s="110" t="str">
        <f t="shared" si="1328"/>
        <v/>
      </c>
      <c r="AC447" s="110" t="str">
        <f t="shared" si="1328"/>
        <v/>
      </c>
      <c r="AD447" s="110" t="str">
        <f t="shared" si="1328"/>
        <v/>
      </c>
      <c r="AE447" s="110" t="str">
        <f t="shared" si="1328"/>
        <v/>
      </c>
      <c r="AF447" s="110" t="str">
        <f t="shared" si="1328"/>
        <v/>
      </c>
      <c r="AG447" s="110" t="str">
        <f t="shared" si="1328"/>
        <v/>
      </c>
      <c r="AH447" s="110" t="str">
        <f t="shared" si="1328"/>
        <v/>
      </c>
      <c r="AI447" s="110" t="str">
        <f t="shared" si="1328"/>
        <v/>
      </c>
    </row>
    <row r="448" spans="1:167" hidden="1" x14ac:dyDescent="0.25">
      <c r="B448" s="131" t="e">
        <f t="shared" si="1237"/>
        <v>#VALUE!</v>
      </c>
      <c r="C448" s="131" t="e">
        <f t="shared" si="1238"/>
        <v>#VALUE!</v>
      </c>
      <c r="D448" s="130">
        <f t="shared" si="1238"/>
        <v>1</v>
      </c>
      <c r="E448" s="168"/>
      <c r="F448" s="96"/>
      <c r="G448" s="170"/>
      <c r="H448"/>
      <c r="I448"/>
      <c r="J448"/>
      <c r="K448" s="69"/>
      <c r="L448" s="29" t="s">
        <v>51</v>
      </c>
      <c r="M448" s="30" t="str">
        <f t="shared" ref="M448" si="1329">IFERROR(_xlfn.QUARTILE.EXC($P441:$XX441,3),"")</f>
        <v/>
      </c>
      <c r="N448" s="74"/>
      <c r="O448" s="27" t="str">
        <f t="shared" ref="O448" si="1330">"4 POND"</f>
        <v>4 POND</v>
      </c>
      <c r="P448" s="110" t="str">
        <f>IF(IFERROR(VLOOKUP(P437,'Tabela de Apoio'!$D:$E,2,FALSE),1)=1,"",P449)</f>
        <v/>
      </c>
      <c r="Q448" s="110" t="str">
        <f>IF(IFERROR(VLOOKUP(Q437,'Tabela de Apoio'!$D:$E,2,FALSE),1)=1,"",Q449)</f>
        <v/>
      </c>
      <c r="R448" s="110" t="str">
        <f>IF(IFERROR(VLOOKUP(R437,'Tabela de Apoio'!$D:$E,2,FALSE),1)=1,"",R449)</f>
        <v/>
      </c>
      <c r="S448" s="110" t="str">
        <f>IF(IFERROR(VLOOKUP(S437,'Tabela de Apoio'!$D:$E,2,FALSE),1)=1,"",S449)</f>
        <v/>
      </c>
      <c r="T448" s="110" t="str">
        <f>IF(IFERROR(VLOOKUP(T437,'Tabela de Apoio'!$D:$E,2,FALSE),1)=1,"",T449)</f>
        <v/>
      </c>
      <c r="U448" s="110" t="str">
        <f>IF(IFERROR(VLOOKUP(U437,'Tabela de Apoio'!$D:$E,2,FALSE),1)=1,"",U449)</f>
        <v/>
      </c>
      <c r="V448" s="110" t="str">
        <f>IF(IFERROR(VLOOKUP(V437,'Tabela de Apoio'!$D:$E,2,FALSE),1)=1,"",V449)</f>
        <v/>
      </c>
      <c r="W448" s="110" t="str">
        <f>IF(IFERROR(VLOOKUP(W437,'Tabela de Apoio'!$D:$E,2,FALSE),1)=1,"",W449)</f>
        <v/>
      </c>
      <c r="X448" s="110" t="str">
        <f>IF(IFERROR(VLOOKUP(X437,'Tabela de Apoio'!$D:$E,2,FALSE),1)=1,"",X449)</f>
        <v/>
      </c>
      <c r="Y448" s="110" t="str">
        <f>IF(IFERROR(VLOOKUP(Y437,'Tabela de Apoio'!$D:$E,2,FALSE),1)=1,"",Y449)</f>
        <v/>
      </c>
      <c r="Z448" s="110" t="str">
        <f>IF(IFERROR(VLOOKUP(Z437,'Tabela de Apoio'!$D:$E,2,FALSE),1)=1,"",Z449)</f>
        <v/>
      </c>
      <c r="AA448" s="110" t="str">
        <f>IF(IFERROR(VLOOKUP(AA437,'Tabela de Apoio'!$D:$E,2,FALSE),1)=1,"",AA449)</f>
        <v/>
      </c>
      <c r="AB448" s="110" t="str">
        <f>IF(IFERROR(VLOOKUP(AB437,'Tabela de Apoio'!$D:$E,2,FALSE),1)=1,"",AB449)</f>
        <v/>
      </c>
      <c r="AC448" s="110" t="str">
        <f>IF(IFERROR(VLOOKUP(AC437,'Tabela de Apoio'!$D:$E,2,FALSE),1)=1,"",AC449)</f>
        <v/>
      </c>
      <c r="AD448" s="110" t="str">
        <f>IF(IFERROR(VLOOKUP(AD437,'Tabela de Apoio'!$D:$E,2,FALSE),1)=1,"",AD449)</f>
        <v/>
      </c>
      <c r="AE448" s="110" t="str">
        <f>IF(IFERROR(VLOOKUP(AE437,'Tabela de Apoio'!$D:$E,2,FALSE),1)=1,"",AE449)</f>
        <v/>
      </c>
      <c r="AF448" s="110" t="str">
        <f>IF(IFERROR(VLOOKUP(AF437,'Tabela de Apoio'!$D:$E,2,FALSE),1)=1,"",AF449)</f>
        <v/>
      </c>
      <c r="AG448" s="110" t="str">
        <f>IF(IFERROR(VLOOKUP(AG437,'Tabela de Apoio'!$D:$E,2,FALSE),1)=1,"",AG449)</f>
        <v/>
      </c>
      <c r="AH448" s="110" t="str">
        <f>IF(IFERROR(VLOOKUP(AH437,'Tabela de Apoio'!$D:$E,2,FALSE),1)=1,"",AH449)</f>
        <v/>
      </c>
      <c r="AI448" s="110" t="str">
        <f>IF(IFERROR(VLOOKUP(AI437,'Tabela de Apoio'!$D:$E,2,FALSE),1)=1,"",AI449)</f>
        <v/>
      </c>
    </row>
    <row r="449" spans="1:167" hidden="1" x14ac:dyDescent="0.25">
      <c r="B449" s="131" t="e">
        <f t="shared" si="1237"/>
        <v>#VALUE!</v>
      </c>
      <c r="C449" s="131" t="e">
        <f t="shared" si="1238"/>
        <v>#VALUE!</v>
      </c>
      <c r="D449" s="130">
        <f t="shared" si="1238"/>
        <v>1</v>
      </c>
      <c r="E449" s="168"/>
      <c r="F449" s="96"/>
      <c r="G449" s="170"/>
      <c r="H449" s="137">
        <f t="shared" ref="H449" si="1331">COUNT($P449:$XX449)</f>
        <v>0</v>
      </c>
      <c r="I449" s="135" t="e">
        <f t="shared" ref="I449" si="1332">_xlfn.STDEV.P($P448:$XX449)/AVERAGE($P448:$XX449)</f>
        <v>#DIV/0!</v>
      </c>
      <c r="J449" s="7">
        <f t="shared" ref="J449" si="1333">IF(AND(H449&gt;2,
OR(L435="MÉDIA SANEADA",L435="MEDIANA SANEADA",
AND(L435="PREÇO REFERÊNCIA",NOT(AND(P437="Orçamento",COUNTA(P435:XX435)=COUNTIF(P437:XX437,"Orçamento")))))),
ROW(),0)</f>
        <v>0</v>
      </c>
      <c r="K449" s="69"/>
      <c r="L449" s="29" t="s">
        <v>55</v>
      </c>
      <c r="M449" s="30">
        <f t="shared" ref="M449" si="1334">MIN($P441:$XX441)</f>
        <v>0</v>
      </c>
      <c r="N449" s="74"/>
      <c r="O449" s="27" t="str">
        <f t="shared" ref="O449" si="1335">"4 RODADA"</f>
        <v>4 RODADA</v>
      </c>
      <c r="P449" s="110" t="str">
        <f t="shared" ref="P449:AI449" si="1336">IF(P447="","",IF((_xlfn.STDEV.P($P446:$XX447)/AVERAGE($P446:$XX447))&lt;=25%,P447,IF(OR(P447&gt;(AVERAGE($P446:$XX447)+_xlfn.STDEV.P($P446:$XX447)),P447&lt;(AVERAGE($P446:$XX447)-_xlfn.STDEV.P($P446:$XX447))),"DESCARTADO",P447)))</f>
        <v/>
      </c>
      <c r="Q449" s="110" t="str">
        <f t="shared" si="1336"/>
        <v/>
      </c>
      <c r="R449" s="110" t="str">
        <f t="shared" si="1336"/>
        <v/>
      </c>
      <c r="S449" s="110" t="str">
        <f t="shared" si="1336"/>
        <v/>
      </c>
      <c r="T449" s="110" t="str">
        <f t="shared" si="1336"/>
        <v/>
      </c>
      <c r="U449" s="110" t="str">
        <f t="shared" si="1336"/>
        <v/>
      </c>
      <c r="V449" s="110" t="str">
        <f t="shared" si="1336"/>
        <v/>
      </c>
      <c r="W449" s="110" t="str">
        <f t="shared" si="1336"/>
        <v/>
      </c>
      <c r="X449" s="110" t="str">
        <f t="shared" si="1336"/>
        <v/>
      </c>
      <c r="Y449" s="110" t="str">
        <f t="shared" si="1336"/>
        <v/>
      </c>
      <c r="Z449" s="110" t="str">
        <f t="shared" si="1336"/>
        <v/>
      </c>
      <c r="AA449" s="110" t="str">
        <f t="shared" si="1336"/>
        <v/>
      </c>
      <c r="AB449" s="110" t="str">
        <f t="shared" si="1336"/>
        <v/>
      </c>
      <c r="AC449" s="110" t="str">
        <f t="shared" si="1336"/>
        <v/>
      </c>
      <c r="AD449" s="110" t="str">
        <f t="shared" si="1336"/>
        <v/>
      </c>
      <c r="AE449" s="110" t="str">
        <f t="shared" si="1336"/>
        <v/>
      </c>
      <c r="AF449" s="110" t="str">
        <f t="shared" si="1336"/>
        <v/>
      </c>
      <c r="AG449" s="110" t="str">
        <f t="shared" si="1336"/>
        <v/>
      </c>
      <c r="AH449" s="110" t="str">
        <f t="shared" si="1336"/>
        <v/>
      </c>
      <c r="AI449" s="110" t="str">
        <f t="shared" si="1336"/>
        <v/>
      </c>
    </row>
    <row r="450" spans="1:167" hidden="1" x14ac:dyDescent="0.25">
      <c r="B450" s="131" t="e">
        <f t="shared" si="1237"/>
        <v>#VALUE!</v>
      </c>
      <c r="C450" s="131" t="e">
        <f t="shared" si="1238"/>
        <v>#VALUE!</v>
      </c>
      <c r="D450" s="130">
        <f t="shared" si="1238"/>
        <v>1</v>
      </c>
      <c r="E450" s="168"/>
      <c r="F450" s="96"/>
      <c r="G450" s="170"/>
      <c r="H450"/>
      <c r="I450"/>
      <c r="J450"/>
      <c r="K450" s="69"/>
      <c r="L450" s="29" t="s">
        <v>52</v>
      </c>
      <c r="M450" s="30">
        <f t="shared" ref="M450" si="1337">MAX($P441:$XX441)</f>
        <v>0</v>
      </c>
      <c r="N450" s="74"/>
      <c r="O450" s="27" t="str">
        <f t="shared" ref="O450" si="1338">"5 POND"</f>
        <v>5 POND</v>
      </c>
      <c r="P450" s="110" t="str">
        <f>IF(IFERROR(VLOOKUP(P437,'Tabela de Apoio'!$D:$E,2,FALSE),1)=1,"",P451)</f>
        <v/>
      </c>
      <c r="Q450" s="110" t="str">
        <f>IF(IFERROR(VLOOKUP(Q437,'Tabela de Apoio'!$D:$E,2,FALSE),1)=1,"",Q451)</f>
        <v/>
      </c>
      <c r="R450" s="110" t="str">
        <f>IF(IFERROR(VLOOKUP(R437,'Tabela de Apoio'!$D:$E,2,FALSE),1)=1,"",R451)</f>
        <v/>
      </c>
      <c r="S450" s="110" t="str">
        <f>IF(IFERROR(VLOOKUP(S437,'Tabela de Apoio'!$D:$E,2,FALSE),1)=1,"",S451)</f>
        <v/>
      </c>
      <c r="T450" s="110" t="str">
        <f>IF(IFERROR(VLOOKUP(T437,'Tabela de Apoio'!$D:$E,2,FALSE),1)=1,"",T451)</f>
        <v/>
      </c>
      <c r="U450" s="110" t="str">
        <f>IF(IFERROR(VLOOKUP(U437,'Tabela de Apoio'!$D:$E,2,FALSE),1)=1,"",U451)</f>
        <v/>
      </c>
      <c r="V450" s="110" t="str">
        <f>IF(IFERROR(VLOOKUP(V437,'Tabela de Apoio'!$D:$E,2,FALSE),1)=1,"",V451)</f>
        <v/>
      </c>
      <c r="W450" s="110" t="str">
        <f>IF(IFERROR(VLOOKUP(W437,'Tabela de Apoio'!$D:$E,2,FALSE),1)=1,"",W451)</f>
        <v/>
      </c>
      <c r="X450" s="110" t="str">
        <f>IF(IFERROR(VLOOKUP(X437,'Tabela de Apoio'!$D:$E,2,FALSE),1)=1,"",X451)</f>
        <v/>
      </c>
      <c r="Y450" s="110" t="str">
        <f>IF(IFERROR(VLOOKUP(Y437,'Tabela de Apoio'!$D:$E,2,FALSE),1)=1,"",Y451)</f>
        <v/>
      </c>
      <c r="Z450" s="110" t="str">
        <f>IF(IFERROR(VLOOKUP(Z437,'Tabela de Apoio'!$D:$E,2,FALSE),1)=1,"",Z451)</f>
        <v/>
      </c>
      <c r="AA450" s="110" t="str">
        <f>IF(IFERROR(VLOOKUP(AA437,'Tabela de Apoio'!$D:$E,2,FALSE),1)=1,"",AA451)</f>
        <v/>
      </c>
      <c r="AB450" s="110" t="str">
        <f>IF(IFERROR(VLOOKUP(AB437,'Tabela de Apoio'!$D:$E,2,FALSE),1)=1,"",AB451)</f>
        <v/>
      </c>
      <c r="AC450" s="110" t="str">
        <f>IF(IFERROR(VLOOKUP(AC437,'Tabela de Apoio'!$D:$E,2,FALSE),1)=1,"",AC451)</f>
        <v/>
      </c>
      <c r="AD450" s="110" t="str">
        <f>IF(IFERROR(VLOOKUP(AD437,'Tabela de Apoio'!$D:$E,2,FALSE),1)=1,"",AD451)</f>
        <v/>
      </c>
      <c r="AE450" s="110" t="str">
        <f>IF(IFERROR(VLOOKUP(AE437,'Tabela de Apoio'!$D:$E,2,FALSE),1)=1,"",AE451)</f>
        <v/>
      </c>
      <c r="AF450" s="110" t="str">
        <f>IF(IFERROR(VLOOKUP(AF437,'Tabela de Apoio'!$D:$E,2,FALSE),1)=1,"",AF451)</f>
        <v/>
      </c>
      <c r="AG450" s="110" t="str">
        <f>IF(IFERROR(VLOOKUP(AG437,'Tabela de Apoio'!$D:$E,2,FALSE),1)=1,"",AG451)</f>
        <v/>
      </c>
      <c r="AH450" s="110" t="str">
        <f>IF(IFERROR(VLOOKUP(AH437,'Tabela de Apoio'!$D:$E,2,FALSE),1)=1,"",AH451)</f>
        <v/>
      </c>
      <c r="AI450" s="110" t="str">
        <f>IF(IFERROR(VLOOKUP(AI437,'Tabela de Apoio'!$D:$E,2,FALSE),1)=1,"",AI451)</f>
        <v/>
      </c>
    </row>
    <row r="451" spans="1:167" hidden="1" x14ac:dyDescent="0.25">
      <c r="B451" s="131" t="e">
        <f t="shared" si="1237"/>
        <v>#VALUE!</v>
      </c>
      <c r="C451" s="131" t="e">
        <f t="shared" si="1238"/>
        <v>#VALUE!</v>
      </c>
      <c r="D451" s="130">
        <f t="shared" si="1238"/>
        <v>1</v>
      </c>
      <c r="E451" s="168"/>
      <c r="F451" s="96"/>
      <c r="G451" s="170"/>
      <c r="H451" s="137">
        <f t="shared" ref="H451" si="1339">COUNT($P451:$XX451)</f>
        <v>0</v>
      </c>
      <c r="I451" s="135" t="e">
        <f t="shared" ref="I451" si="1340">_xlfn.STDEV.P($P450:$XX451)/AVERAGE($P450:$XX451)</f>
        <v>#DIV/0!</v>
      </c>
      <c r="J451" s="7">
        <f t="shared" ref="J451" si="1341">IF(AND(H451&gt;2,
OR(L435="MÉDIA SANEADA",L435="MEDIANA SANEADA",
AND(L435="PREÇO REFERÊNCIA",NOT(AND(P437="Orçamento",COUNTA(P435:XX435)=COUNTIF(P437:XX437,"Orçamento")))))),
ROW(),0)</f>
        <v>0</v>
      </c>
      <c r="K451" s="69"/>
      <c r="N451" s="74"/>
      <c r="O451" s="27" t="str">
        <f t="shared" ref="O451" si="1342">"5 RODADA"</f>
        <v>5 RODADA</v>
      </c>
      <c r="P451" s="110" t="str">
        <f t="shared" ref="P451:AI451" si="1343">IF(P449="","",IF((_xlfn.STDEV.P($P448:$XX449)/AVERAGE($P448:$XX449))&lt;=25%,P449,IF(OR(P449&gt;(AVERAGE($P448:$XX449)+_xlfn.STDEV.P($P448:$XX449)),P449&lt;(AVERAGE($P448:$XX449)-_xlfn.STDEV.P($P448:$XX449))),"DESCARTADO",P449)))</f>
        <v/>
      </c>
      <c r="Q451" s="110" t="str">
        <f t="shared" si="1343"/>
        <v/>
      </c>
      <c r="R451" s="110" t="str">
        <f t="shared" si="1343"/>
        <v/>
      </c>
      <c r="S451" s="110" t="str">
        <f t="shared" si="1343"/>
        <v/>
      </c>
      <c r="T451" s="110" t="str">
        <f t="shared" si="1343"/>
        <v/>
      </c>
      <c r="U451" s="110" t="str">
        <f t="shared" si="1343"/>
        <v/>
      </c>
      <c r="V451" s="110" t="str">
        <f t="shared" si="1343"/>
        <v/>
      </c>
      <c r="W451" s="110" t="str">
        <f t="shared" si="1343"/>
        <v/>
      </c>
      <c r="X451" s="110" t="str">
        <f t="shared" si="1343"/>
        <v/>
      </c>
      <c r="Y451" s="110" t="str">
        <f t="shared" si="1343"/>
        <v/>
      </c>
      <c r="Z451" s="110" t="str">
        <f t="shared" si="1343"/>
        <v/>
      </c>
      <c r="AA451" s="110" t="str">
        <f t="shared" si="1343"/>
        <v/>
      </c>
      <c r="AB451" s="110" t="str">
        <f t="shared" si="1343"/>
        <v/>
      </c>
      <c r="AC451" s="110" t="str">
        <f t="shared" si="1343"/>
        <v/>
      </c>
      <c r="AD451" s="110" t="str">
        <f t="shared" si="1343"/>
        <v/>
      </c>
      <c r="AE451" s="110" t="str">
        <f t="shared" si="1343"/>
        <v/>
      </c>
      <c r="AF451" s="110" t="str">
        <f t="shared" si="1343"/>
        <v/>
      </c>
      <c r="AG451" s="110" t="str">
        <f t="shared" si="1343"/>
        <v/>
      </c>
      <c r="AH451" s="110" t="str">
        <f t="shared" si="1343"/>
        <v/>
      </c>
      <c r="AI451" s="110" t="str">
        <f t="shared" si="1343"/>
        <v/>
      </c>
    </row>
    <row r="452" spans="1:167" hidden="1" x14ac:dyDescent="0.25">
      <c r="B452" s="131" t="e">
        <f t="shared" si="1237"/>
        <v>#VALUE!</v>
      </c>
      <c r="C452" s="131" t="e">
        <f t="shared" si="1238"/>
        <v>#VALUE!</v>
      </c>
      <c r="D452" s="130">
        <f t="shared" si="1238"/>
        <v>1</v>
      </c>
      <c r="E452" s="168"/>
      <c r="F452" s="96"/>
      <c r="G452" s="170"/>
      <c r="H452"/>
      <c r="I452"/>
      <c r="J452"/>
      <c r="K452" s="69"/>
      <c r="L452" s="22"/>
      <c r="M452" s="22"/>
      <c r="N452" s="74"/>
      <c r="O452" s="27" t="str">
        <f t="shared" ref="O452" si="1344">"6 POND"</f>
        <v>6 POND</v>
      </c>
      <c r="P452" s="110" t="str">
        <f>IF(IFERROR(VLOOKUP(P437,'Tabela de Apoio'!$D:$E,2,FALSE),1)=1,"",P453)</f>
        <v/>
      </c>
      <c r="Q452" s="110" t="str">
        <f>IF(IFERROR(VLOOKUP(Q437,'Tabela de Apoio'!$D:$E,2,FALSE),1)=1,"",Q453)</f>
        <v/>
      </c>
      <c r="R452" s="110" t="str">
        <f>IF(IFERROR(VLOOKUP(R437,'Tabela de Apoio'!$D:$E,2,FALSE),1)=1,"",R453)</f>
        <v/>
      </c>
      <c r="S452" s="110" t="str">
        <f>IF(IFERROR(VLOOKUP(S437,'Tabela de Apoio'!$D:$E,2,FALSE),1)=1,"",S453)</f>
        <v/>
      </c>
      <c r="T452" s="110" t="str">
        <f>IF(IFERROR(VLOOKUP(T437,'Tabela de Apoio'!$D:$E,2,FALSE),1)=1,"",T453)</f>
        <v/>
      </c>
      <c r="U452" s="110" t="str">
        <f>IF(IFERROR(VLOOKUP(U437,'Tabela de Apoio'!$D:$E,2,FALSE),1)=1,"",U453)</f>
        <v/>
      </c>
      <c r="V452" s="110" t="str">
        <f>IF(IFERROR(VLOOKUP(V437,'Tabela de Apoio'!$D:$E,2,FALSE),1)=1,"",V453)</f>
        <v/>
      </c>
      <c r="W452" s="110" t="str">
        <f>IF(IFERROR(VLOOKUP(W437,'Tabela de Apoio'!$D:$E,2,FALSE),1)=1,"",W453)</f>
        <v/>
      </c>
      <c r="X452" s="110" t="str">
        <f>IF(IFERROR(VLOOKUP(X437,'Tabela de Apoio'!$D:$E,2,FALSE),1)=1,"",X453)</f>
        <v/>
      </c>
      <c r="Y452" s="110" t="str">
        <f>IF(IFERROR(VLOOKUP(Y437,'Tabela de Apoio'!$D:$E,2,FALSE),1)=1,"",Y453)</f>
        <v/>
      </c>
      <c r="Z452" s="110" t="str">
        <f>IF(IFERROR(VLOOKUP(Z437,'Tabela de Apoio'!$D:$E,2,FALSE),1)=1,"",Z453)</f>
        <v/>
      </c>
      <c r="AA452" s="110" t="str">
        <f>IF(IFERROR(VLOOKUP(AA437,'Tabela de Apoio'!$D:$E,2,FALSE),1)=1,"",AA453)</f>
        <v/>
      </c>
      <c r="AB452" s="110" t="str">
        <f>IF(IFERROR(VLOOKUP(AB437,'Tabela de Apoio'!$D:$E,2,FALSE),1)=1,"",AB453)</f>
        <v/>
      </c>
      <c r="AC452" s="110" t="str">
        <f>IF(IFERROR(VLOOKUP(AC437,'Tabela de Apoio'!$D:$E,2,FALSE),1)=1,"",AC453)</f>
        <v/>
      </c>
      <c r="AD452" s="110" t="str">
        <f>IF(IFERROR(VLOOKUP(AD437,'Tabela de Apoio'!$D:$E,2,FALSE),1)=1,"",AD453)</f>
        <v/>
      </c>
      <c r="AE452" s="110" t="str">
        <f>IF(IFERROR(VLOOKUP(AE437,'Tabela de Apoio'!$D:$E,2,FALSE),1)=1,"",AE453)</f>
        <v/>
      </c>
      <c r="AF452" s="110" t="str">
        <f>IF(IFERROR(VLOOKUP(AF437,'Tabela de Apoio'!$D:$E,2,FALSE),1)=1,"",AF453)</f>
        <v/>
      </c>
      <c r="AG452" s="110" t="str">
        <f>IF(IFERROR(VLOOKUP(AG437,'Tabela de Apoio'!$D:$E,2,FALSE),1)=1,"",AG453)</f>
        <v/>
      </c>
      <c r="AH452" s="110" t="str">
        <f>IF(IFERROR(VLOOKUP(AH437,'Tabela de Apoio'!$D:$E,2,FALSE),1)=1,"",AH453)</f>
        <v/>
      </c>
      <c r="AI452" s="110" t="str">
        <f>IF(IFERROR(VLOOKUP(AI437,'Tabela de Apoio'!$D:$E,2,FALSE),1)=1,"",AI453)</f>
        <v/>
      </c>
    </row>
    <row r="453" spans="1:167" hidden="1" x14ac:dyDescent="0.25">
      <c r="B453" s="131" t="e">
        <f t="shared" si="1237"/>
        <v>#VALUE!</v>
      </c>
      <c r="C453" s="131" t="e">
        <f t="shared" si="1238"/>
        <v>#VALUE!</v>
      </c>
      <c r="D453" s="130">
        <f t="shared" si="1238"/>
        <v>1</v>
      </c>
      <c r="E453" s="168"/>
      <c r="F453" s="96"/>
      <c r="G453" s="170"/>
      <c r="H453" s="137">
        <f t="shared" ref="H453" si="1345">COUNT($P453:$XX453)</f>
        <v>0</v>
      </c>
      <c r="I453" s="135" t="e">
        <f t="shared" ref="I453" si="1346">_xlfn.STDEV.P($P452:$XX453)/AVERAGE($P452:$XX453)</f>
        <v>#DIV/0!</v>
      </c>
      <c r="J453" s="7">
        <f t="shared" ref="J453" si="1347">IF(AND(H453&gt;2,
OR(L435="MÉDIA SANEADA",L435="MEDIANA SANEADA",
AND(L435="PREÇO REFERÊNCIA",NOT(AND(P437="Orçamento",COUNTA(P435:XX435)=COUNTIF(P437:XX437,"Orçamento")))))),
ROW(),0)</f>
        <v>0</v>
      </c>
      <c r="N453" s="74"/>
      <c r="O453" s="27" t="str">
        <f t="shared" ref="O453" si="1348">"6 RODADA"</f>
        <v>6 RODADA</v>
      </c>
      <c r="P453" s="110" t="str">
        <f t="shared" ref="P453:AI453" si="1349">IFERROR(IF(P451="","",IF((_xlfn.STDEV.P($P450:$XX451)/AVERAGE($P450:$XX451))&lt;=25%,P451,IF(OR(P451&gt;(AVERAGE($P450:$XX451)+_xlfn.STDEV.P($P450:$XX451)),P451&lt;(AVERAGE($P450:$XX451)-_xlfn.STDEV.P($P450:$XX451))),"DESCARTADO",P451))),)</f>
        <v/>
      </c>
      <c r="Q453" s="110" t="str">
        <f t="shared" si="1349"/>
        <v/>
      </c>
      <c r="R453" s="110" t="str">
        <f t="shared" si="1349"/>
        <v/>
      </c>
      <c r="S453" s="110" t="str">
        <f t="shared" si="1349"/>
        <v/>
      </c>
      <c r="T453" s="110" t="str">
        <f t="shared" si="1349"/>
        <v/>
      </c>
      <c r="U453" s="110" t="str">
        <f t="shared" si="1349"/>
        <v/>
      </c>
      <c r="V453" s="110" t="str">
        <f t="shared" si="1349"/>
        <v/>
      </c>
      <c r="W453" s="110" t="str">
        <f t="shared" si="1349"/>
        <v/>
      </c>
      <c r="X453" s="110" t="str">
        <f t="shared" si="1349"/>
        <v/>
      </c>
      <c r="Y453" s="110" t="str">
        <f t="shared" si="1349"/>
        <v/>
      </c>
      <c r="Z453" s="110" t="str">
        <f t="shared" si="1349"/>
        <v/>
      </c>
      <c r="AA453" s="110" t="str">
        <f t="shared" si="1349"/>
        <v/>
      </c>
      <c r="AB453" s="110" t="str">
        <f t="shared" si="1349"/>
        <v/>
      </c>
      <c r="AC453" s="110" t="str">
        <f t="shared" si="1349"/>
        <v/>
      </c>
      <c r="AD453" s="110" t="str">
        <f t="shared" si="1349"/>
        <v/>
      </c>
      <c r="AE453" s="110" t="str">
        <f t="shared" si="1349"/>
        <v/>
      </c>
      <c r="AF453" s="110" t="str">
        <f t="shared" si="1349"/>
        <v/>
      </c>
      <c r="AG453" s="110" t="str">
        <f t="shared" si="1349"/>
        <v/>
      </c>
      <c r="AH453" s="110" t="str">
        <f t="shared" si="1349"/>
        <v/>
      </c>
      <c r="AI453" s="110" t="str">
        <f t="shared" si="1349"/>
        <v/>
      </c>
    </row>
    <row r="454" spans="1:167" x14ac:dyDescent="0.25">
      <c r="B454" s="131" t="e">
        <f t="shared" si="1237"/>
        <v>#VALUE!</v>
      </c>
      <c r="C454" s="131" t="e">
        <f t="shared" si="1238"/>
        <v>#VALUE!</v>
      </c>
      <c r="D454" s="130">
        <f t="shared" si="1238"/>
        <v>1</v>
      </c>
      <c r="E454" s="168"/>
      <c r="F454" s="139"/>
      <c r="G454" s="170"/>
      <c r="H454" s="173"/>
      <c r="I454" s="173"/>
      <c r="J454" s="174"/>
      <c r="K454" s="70"/>
      <c r="L454" s="1" t="s">
        <v>56</v>
      </c>
      <c r="M454" s="147" t="str">
        <f t="shared" ref="M454" si="1350">IFERROR(ROUND(M435*M437,2),"")</f>
        <v/>
      </c>
      <c r="O454" s="27" t="s">
        <v>426</v>
      </c>
      <c r="P454" s="110" t="str">
        <f t="shared" ref="P454:R454" si="1351">INDEX(P441:P453,MATCH(MAX($J441:$J453),$J441:$J453,0))</f>
        <v/>
      </c>
      <c r="Q454" s="110" t="str">
        <f t="shared" si="1351"/>
        <v/>
      </c>
      <c r="R454" s="110" t="str">
        <f t="shared" si="1351"/>
        <v/>
      </c>
      <c r="S454" s="110" t="str">
        <f t="shared" si="1285"/>
        <v/>
      </c>
      <c r="T454" s="110" t="str">
        <f t="shared" si="1285"/>
        <v/>
      </c>
      <c r="U454" s="110" t="str">
        <f t="shared" si="1285"/>
        <v/>
      </c>
      <c r="V454" s="110" t="str">
        <f t="shared" si="1285"/>
        <v/>
      </c>
      <c r="W454" s="110" t="str">
        <f t="shared" si="1285"/>
        <v/>
      </c>
      <c r="X454" s="110" t="str">
        <f t="shared" si="1285"/>
        <v/>
      </c>
      <c r="Y454" s="110" t="str">
        <f t="shared" si="1285"/>
        <v/>
      </c>
      <c r="Z454" s="110" t="str">
        <f t="shared" si="1285"/>
        <v/>
      </c>
      <c r="AA454" s="110" t="str">
        <f t="shared" si="1285"/>
        <v/>
      </c>
      <c r="AB454" s="110" t="str">
        <f t="shared" si="1285"/>
        <v/>
      </c>
      <c r="AC454" s="110" t="str">
        <f t="shared" si="1285"/>
        <v/>
      </c>
      <c r="AD454" s="110" t="str">
        <f t="shared" si="1285"/>
        <v/>
      </c>
      <c r="AE454" s="110" t="str">
        <f t="shared" si="1285"/>
        <v/>
      </c>
      <c r="AF454" s="110" t="str">
        <f t="shared" si="1285"/>
        <v/>
      </c>
      <c r="AG454" s="110" t="str">
        <f t="shared" si="1285"/>
        <v/>
      </c>
      <c r="AH454" s="110" t="str">
        <f t="shared" si="1285"/>
        <v/>
      </c>
      <c r="AI454" s="110" t="str">
        <f t="shared" si="1285"/>
        <v/>
      </c>
    </row>
    <row r="456" spans="1:167" s="120" customFormat="1" ht="15" customHeight="1" x14ac:dyDescent="0.25">
      <c r="A456" s="123"/>
      <c r="B456" s="130" t="e">
        <f t="shared" ref="B456" si="1352">LARGE(IFERROR(IF(B454+1&gt;$H$8,"",B454+1),""),1)</f>
        <v>#VALUE!</v>
      </c>
      <c r="C456" s="130" t="e">
        <f>IF(_xlfn.ISFORMULA(E460),MAX(INDEX('BASE FORMAÇÃO'!A:A,B456+1),1),E460)</f>
        <v>#VALUE!</v>
      </c>
      <c r="D456" s="130">
        <f t="shared" ref="D456" si="1353">IFERROR(IF(C456=C446,D446+1,1),1)</f>
        <v>1</v>
      </c>
      <c r="E456" s="41" t="s">
        <v>9</v>
      </c>
      <c r="F456" s="76"/>
      <c r="G456" s="41" t="s">
        <v>15</v>
      </c>
      <c r="H456" s="138" t="e">
        <f>INDEX('BASE FORMAÇÃO'!B:B,B456+1)</f>
        <v>#VALUE!</v>
      </c>
      <c r="I456" s="146" t="s">
        <v>16</v>
      </c>
      <c r="J456" s="6" t="e">
        <f>INDEX('BASE FORMAÇÃO'!K:K,B456+1)</f>
        <v>#VALUE!</v>
      </c>
      <c r="K456" s="68"/>
      <c r="L456" s="175" t="s">
        <v>54</v>
      </c>
      <c r="M456" s="177" t="str">
        <f t="shared" ref="M456" si="1354">IF(OR(ISBLANK($O$8),ISBLANK($O$7),ISBLANK($H$8),ISBLANK($O$6),ISBLANK($O$5),ISBLANK($H$5)),"",IFERROR(IF(VLOOKUP(L456,L462:M471,2,FALSE)&lt;1,ROUND(VLOOKUP(L456,L462:M471,2,FALSE),4),ROUND(VLOOKUP(L456,L462:M471,2,FALSE),2)),""))</f>
        <v/>
      </c>
      <c r="N456" s="72"/>
      <c r="O456" s="27" t="s">
        <v>17</v>
      </c>
      <c r="P456" s="116"/>
      <c r="Q456" s="116"/>
      <c r="R456" s="116"/>
      <c r="S456" s="116"/>
      <c r="T456" s="116"/>
      <c r="U456" s="108"/>
      <c r="V456" s="108"/>
      <c r="W456" s="108"/>
      <c r="X456" s="108"/>
      <c r="Y456" s="108"/>
      <c r="Z456" s="108"/>
      <c r="AA456" s="108"/>
      <c r="AB456" s="108"/>
      <c r="AC456" s="108"/>
      <c r="AD456" s="108"/>
      <c r="AE456" s="108"/>
      <c r="AF456" s="108"/>
      <c r="AG456" s="108"/>
      <c r="AH456" s="108"/>
      <c r="AI456" s="108"/>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19"/>
      <c r="DI456" s="119"/>
      <c r="DJ456" s="119"/>
      <c r="DK456" s="119"/>
      <c r="DL456" s="119"/>
      <c r="DM456" s="119"/>
      <c r="DN456" s="119"/>
      <c r="DO456" s="119"/>
      <c r="DP456" s="119"/>
      <c r="DQ456" s="119"/>
      <c r="DR456" s="119"/>
      <c r="DS456" s="119"/>
      <c r="DT456" s="119"/>
      <c r="DU456" s="119"/>
      <c r="DV456" s="119"/>
      <c r="DW456" s="119"/>
      <c r="DX456" s="119"/>
      <c r="DY456" s="119"/>
      <c r="DZ456" s="119"/>
      <c r="EA456" s="119"/>
      <c r="EB456" s="119"/>
      <c r="EC456" s="119"/>
      <c r="ED456" s="119"/>
      <c r="EE456" s="119"/>
      <c r="EF456" s="119"/>
      <c r="EG456" s="119"/>
      <c r="EH456" s="119"/>
      <c r="EI456" s="119"/>
      <c r="EJ456" s="119"/>
      <c r="EK456" s="119"/>
      <c r="EL456" s="119"/>
      <c r="EM456" s="119"/>
      <c r="EN456" s="119"/>
      <c r="EO456" s="119"/>
      <c r="EP456" s="119"/>
      <c r="EQ456" s="119"/>
      <c r="ER456" s="119"/>
      <c r="ES456" s="119"/>
      <c r="ET456" s="119"/>
      <c r="EU456" s="119"/>
      <c r="EV456" s="119"/>
      <c r="EW456" s="119"/>
      <c r="EX456" s="119"/>
      <c r="EY456" s="119"/>
      <c r="EZ456" s="119"/>
      <c r="FA456" s="119"/>
      <c r="FB456" s="119"/>
      <c r="FC456" s="119"/>
      <c r="FD456" s="119"/>
      <c r="FE456" s="119"/>
      <c r="FF456" s="119"/>
      <c r="FG456" s="119"/>
      <c r="FH456" s="119"/>
      <c r="FI456" s="119"/>
      <c r="FJ456" s="119"/>
      <c r="FK456" s="119"/>
    </row>
    <row r="457" spans="1:167" s="120" customFormat="1" ht="15" customHeight="1" x14ac:dyDescent="0.25">
      <c r="A457" s="69"/>
      <c r="B457" s="131" t="e">
        <f t="shared" ref="B457:D457" si="1355">B456</f>
        <v>#VALUE!</v>
      </c>
      <c r="C457" s="131" t="e">
        <f t="shared" si="1355"/>
        <v>#VALUE!</v>
      </c>
      <c r="D457" s="130">
        <f t="shared" si="1355"/>
        <v>1</v>
      </c>
      <c r="E457" s="179">
        <f t="shared" ref="E457" si="1356">D456</f>
        <v>1</v>
      </c>
      <c r="F457" s="95"/>
      <c r="G457" s="181" t="s">
        <v>1</v>
      </c>
      <c r="H457" s="184" t="e">
        <f>INDEX('BASE FORMAÇÃO'!C:C,B456+1)</f>
        <v>#VALUE!</v>
      </c>
      <c r="I457" s="184"/>
      <c r="J457" s="185"/>
      <c r="K457" s="69"/>
      <c r="L457" s="176"/>
      <c r="M457" s="178"/>
      <c r="N457" s="73"/>
      <c r="O457" s="27" t="s">
        <v>13</v>
      </c>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6"/>
      <c r="AK457" s="126"/>
      <c r="AL457" s="126"/>
      <c r="AM457" s="126"/>
      <c r="AN457" s="126"/>
      <c r="AO457" s="126"/>
      <c r="AP457" s="126"/>
      <c r="AQ457" s="126"/>
      <c r="AR457" s="126"/>
      <c r="AS457" s="126"/>
      <c r="AT457" s="126"/>
      <c r="AU457" s="126"/>
      <c r="AV457" s="126"/>
      <c r="AW457" s="126"/>
      <c r="AX457" s="126"/>
      <c r="AY457" s="126"/>
      <c r="AZ457" s="126"/>
      <c r="BA457" s="126"/>
      <c r="BB457" s="119"/>
      <c r="BC457" s="119"/>
      <c r="BD457" s="119"/>
      <c r="BE457" s="119"/>
      <c r="BF457" s="119"/>
      <c r="BG457" s="119"/>
      <c r="BH457" s="119"/>
      <c r="BI457" s="119"/>
      <c r="BJ457" s="119"/>
      <c r="BK457" s="119"/>
      <c r="BL457" s="119"/>
      <c r="BM457" s="119"/>
      <c r="BN457" s="119"/>
      <c r="BO457" s="119"/>
      <c r="BP457" s="119"/>
      <c r="BQ457" s="119"/>
      <c r="BR457" s="119"/>
      <c r="BS457" s="119"/>
      <c r="BT457" s="119"/>
      <c r="BU457" s="119"/>
      <c r="BV457" s="119"/>
      <c r="BW457" s="119"/>
      <c r="BX457" s="119"/>
      <c r="BY457" s="119"/>
      <c r="BZ457" s="119"/>
      <c r="CA457" s="119"/>
      <c r="CB457" s="119"/>
      <c r="CC457" s="119"/>
      <c r="CD457" s="119"/>
      <c r="CE457" s="119"/>
      <c r="CF457" s="119"/>
      <c r="CG457" s="119"/>
      <c r="CH457" s="119"/>
      <c r="CI457" s="119"/>
      <c r="CJ457" s="119"/>
      <c r="CK457" s="119"/>
      <c r="CL457" s="119"/>
      <c r="CM457" s="119"/>
      <c r="CN457" s="119"/>
      <c r="CO457" s="119"/>
      <c r="CP457" s="119"/>
      <c r="CQ457" s="119"/>
      <c r="CR457" s="119"/>
      <c r="CS457" s="119"/>
      <c r="CT457" s="119"/>
      <c r="CU457" s="119"/>
      <c r="CV457" s="119"/>
      <c r="CW457" s="119"/>
      <c r="CX457" s="119"/>
      <c r="CY457" s="119"/>
      <c r="CZ457" s="119"/>
      <c r="DA457" s="119"/>
      <c r="DB457" s="119"/>
      <c r="DC457" s="119"/>
      <c r="DD457" s="119"/>
      <c r="DE457" s="119"/>
      <c r="DF457" s="119"/>
      <c r="DG457" s="119"/>
      <c r="DH457" s="119"/>
      <c r="DI457" s="119"/>
      <c r="DJ457" s="119"/>
      <c r="DK457" s="119"/>
      <c r="DL457" s="119"/>
      <c r="DM457" s="119"/>
      <c r="DN457" s="119"/>
      <c r="DO457" s="119"/>
      <c r="DP457" s="119"/>
      <c r="DQ457" s="119"/>
      <c r="DR457" s="119"/>
      <c r="DS457" s="119"/>
      <c r="DT457" s="119"/>
      <c r="DU457" s="119"/>
      <c r="DV457" s="119"/>
      <c r="DW457" s="119"/>
      <c r="DX457" s="119"/>
      <c r="DY457" s="119"/>
      <c r="DZ457" s="119"/>
      <c r="EA457" s="119"/>
      <c r="EB457" s="119"/>
      <c r="EC457" s="119"/>
      <c r="ED457" s="119"/>
      <c r="EE457" s="119"/>
      <c r="EF457" s="119"/>
      <c r="EG457" s="119"/>
      <c r="EH457" s="119"/>
      <c r="EI457" s="119"/>
      <c r="EJ457" s="119"/>
      <c r="EK457" s="119"/>
      <c r="EL457" s="119"/>
      <c r="EM457" s="119"/>
      <c r="EN457" s="119"/>
      <c r="EO457" s="119"/>
      <c r="EP457" s="119"/>
      <c r="EQ457" s="119"/>
      <c r="ER457" s="119"/>
      <c r="ES457" s="119"/>
      <c r="ET457" s="119"/>
      <c r="EU457" s="119"/>
      <c r="EV457" s="119"/>
      <c r="EW457" s="119"/>
      <c r="EX457" s="119"/>
      <c r="EY457" s="119"/>
      <c r="EZ457" s="119"/>
      <c r="FA457" s="119"/>
      <c r="FB457" s="119"/>
      <c r="FC457" s="119"/>
      <c r="FD457" s="119"/>
      <c r="FE457" s="119"/>
      <c r="FF457" s="119"/>
      <c r="FG457" s="119"/>
      <c r="FH457" s="119"/>
      <c r="FI457" s="119"/>
      <c r="FJ457" s="119"/>
      <c r="FK457" s="119"/>
    </row>
    <row r="458" spans="1:167" s="119" customFormat="1" x14ac:dyDescent="0.25">
      <c r="A458" s="77"/>
      <c r="B458" s="131" t="e">
        <f t="shared" ref="B458:D458" si="1357">B457</f>
        <v>#VALUE!</v>
      </c>
      <c r="C458" s="131" t="e">
        <f t="shared" si="1357"/>
        <v>#VALUE!</v>
      </c>
      <c r="D458" s="130">
        <f t="shared" si="1357"/>
        <v>1</v>
      </c>
      <c r="E458" s="180"/>
      <c r="F458" s="96"/>
      <c r="G458" s="182"/>
      <c r="H458" s="186"/>
      <c r="I458" s="186"/>
      <c r="J458" s="187"/>
      <c r="K458" s="67"/>
      <c r="L458" s="133" t="s">
        <v>57</v>
      </c>
      <c r="M458" s="134" t="e">
        <f>INDEX('BASE FORMAÇÃO'!H:H,B460+1)</f>
        <v>#VALUE!</v>
      </c>
      <c r="N458" s="74"/>
      <c r="O458" s="27" t="s">
        <v>445</v>
      </c>
      <c r="P458" s="117"/>
      <c r="Q458" s="117"/>
      <c r="R458" s="117"/>
      <c r="S458" s="117"/>
      <c r="T458" s="117"/>
      <c r="U458" s="117"/>
      <c r="V458" s="117"/>
      <c r="W458" s="117"/>
      <c r="X458" s="117"/>
      <c r="Y458" s="117"/>
      <c r="Z458" s="117"/>
      <c r="AA458" s="121"/>
      <c r="AB458" s="121"/>
      <c r="AC458" s="121"/>
      <c r="AD458" s="121"/>
      <c r="AE458" s="121"/>
      <c r="AF458" s="121"/>
      <c r="AG458" s="121"/>
      <c r="AH458" s="121"/>
      <c r="AI458" s="121"/>
    </row>
    <row r="459" spans="1:167" s="119" customFormat="1" x14ac:dyDescent="0.25">
      <c r="A459" s="77"/>
      <c r="B459" s="131" t="e">
        <f t="shared" ref="B459:C459" si="1358">B458</f>
        <v>#VALUE!</v>
      </c>
      <c r="C459" s="131" t="e">
        <f t="shared" si="1358"/>
        <v>#VALUE!</v>
      </c>
      <c r="D459" s="130">
        <f t="shared" si="1238"/>
        <v>1</v>
      </c>
      <c r="E459" s="41" t="s">
        <v>344</v>
      </c>
      <c r="F459" s="96"/>
      <c r="G459" s="183"/>
      <c r="H459" s="188"/>
      <c r="I459" s="188"/>
      <c r="J459" s="189"/>
      <c r="K459" s="67"/>
      <c r="L459" s="1" t="s">
        <v>2</v>
      </c>
      <c r="M459" s="6" t="e">
        <f>INDEX('BASE FORMAÇÃO'!D:D,B460+1)</f>
        <v>#VALUE!</v>
      </c>
      <c r="N459" s="74"/>
      <c r="O459" s="27" t="s">
        <v>446</v>
      </c>
      <c r="P459" s="118"/>
      <c r="Q459" s="118"/>
      <c r="R459" s="118"/>
      <c r="S459" s="118"/>
      <c r="T459" s="118"/>
      <c r="U459" s="121"/>
      <c r="V459" s="121"/>
      <c r="W459" s="121"/>
      <c r="X459" s="121"/>
      <c r="Y459" s="121"/>
      <c r="Z459" s="121"/>
      <c r="AA459" s="121"/>
      <c r="AB459" s="121"/>
      <c r="AC459" s="121"/>
      <c r="AD459" s="121"/>
      <c r="AE459" s="121"/>
      <c r="AF459" s="121"/>
      <c r="AG459" s="121"/>
      <c r="AH459" s="121"/>
      <c r="AI459" s="121"/>
    </row>
    <row r="460" spans="1:167" x14ac:dyDescent="0.25">
      <c r="B460" s="131" t="e">
        <f t="shared" ref="B460:C460" si="1359">B458</f>
        <v>#VALUE!</v>
      </c>
      <c r="C460" s="131" t="e">
        <f t="shared" si="1359"/>
        <v>#VALUE!</v>
      </c>
      <c r="D460" s="130">
        <f t="shared" si="1238"/>
        <v>1</v>
      </c>
      <c r="E460" s="167" t="e">
        <f t="shared" ref="E460" si="1360">C456</f>
        <v>#VALUE!</v>
      </c>
      <c r="F460" s="96"/>
      <c r="G460" s="169" t="s">
        <v>334</v>
      </c>
      <c r="H460" s="171"/>
      <c r="I460" s="172"/>
      <c r="J460" s="172"/>
      <c r="K460" s="70"/>
      <c r="L460" s="28" t="s">
        <v>333</v>
      </c>
      <c r="M460" s="136" t="str">
        <f t="shared" ref="M460" si="1361">IFERROR(INDEX(I462:I474,MATCH(MAX(J462:J474),J462:J474,0)),"")</f>
        <v/>
      </c>
      <c r="N460" s="74"/>
      <c r="O460" s="27" t="s">
        <v>18</v>
      </c>
      <c r="P460" s="109" t="str">
        <f>IF(P456="","",
IF(OR(P458="Orçamento",P457="",MAX('Tabela de Apoio'!$A:$A)&lt;=P457),
P456,
(INDEX('Tabela de Apoio'!$B:$B,MATCH('MAPA DE PREÇOS'!$O$8,'Tabela de Apoio'!$A:$A,1))/INDEX('Tabela de Apoio'!$B:$B,MATCH('MAPA DE PREÇOS'!P457,'Tabela de Apoio'!$A:$A,1)-1))*P456))</f>
        <v/>
      </c>
      <c r="Q460" s="109" t="str">
        <f>IF(Q456="","",
IF(OR(Q458="Orçamento",Q457="",MAX('Tabela de Apoio'!$A:$A)&lt;=Q457),
Q456,
(INDEX('Tabela de Apoio'!$B:$B,MATCH('MAPA DE PREÇOS'!$O$8,'Tabela de Apoio'!$A:$A,1))/INDEX('Tabela de Apoio'!$B:$B,MATCH('MAPA DE PREÇOS'!Q457,'Tabela de Apoio'!$A:$A,1)-1))*Q456))</f>
        <v/>
      </c>
      <c r="R460" s="109" t="str">
        <f>IF(R456="","",
IF(OR(R458="Orçamento",R457="",MAX('Tabela de Apoio'!$A:$A)&lt;=R457),
R456,
(INDEX('Tabela de Apoio'!$B:$B,MATCH('MAPA DE PREÇOS'!$O$8,'Tabela de Apoio'!$A:$A,1))/INDEX('Tabela de Apoio'!$B:$B,MATCH('MAPA DE PREÇOS'!R457,'Tabela de Apoio'!$A:$A,1)-1))*R456))</f>
        <v/>
      </c>
      <c r="S460" s="109" t="str">
        <f>IF(S456="","",
IF(OR(S458="Orçamento",S457="",MAX('Tabela de Apoio'!$A:$A)&lt;=S457),
S456,
(INDEX('Tabela de Apoio'!$B:$B,MATCH('MAPA DE PREÇOS'!$O$8,'Tabela de Apoio'!$A:$A,1))/INDEX('Tabela de Apoio'!$B:$B,MATCH('MAPA DE PREÇOS'!S457,'Tabela de Apoio'!$A:$A,1)-1))*S456))</f>
        <v/>
      </c>
      <c r="T460" s="109" t="str">
        <f>IF(T456="","",
IF(OR(T458="Orçamento",T457="",MAX('Tabela de Apoio'!$A:$A)&lt;=T457),
T456,
(INDEX('Tabela de Apoio'!$B:$B,MATCH('MAPA DE PREÇOS'!$O$8,'Tabela de Apoio'!$A:$A,1))/INDEX('Tabela de Apoio'!$B:$B,MATCH('MAPA DE PREÇOS'!T457,'Tabela de Apoio'!$A:$A,1)-1))*T456))</f>
        <v/>
      </c>
      <c r="U460" s="109" t="str">
        <f>IF(U456="","",
IF(OR(U458="Orçamento",U457="",MAX('Tabela de Apoio'!$A:$A)&lt;=U457),
U456,
(INDEX('Tabela de Apoio'!$B:$B,MATCH('MAPA DE PREÇOS'!$O$8,'Tabela de Apoio'!$A:$A,1))/INDEX('Tabela de Apoio'!$B:$B,MATCH('MAPA DE PREÇOS'!U457,'Tabela de Apoio'!$A:$A,1)-1))*U456))</f>
        <v/>
      </c>
      <c r="V460" s="109" t="str">
        <f>IF(V456="","",
IF(OR(V458="Orçamento",V457="",MAX('Tabela de Apoio'!$A:$A)&lt;=V457),
V456,
(INDEX('Tabela de Apoio'!$B:$B,MATCH('MAPA DE PREÇOS'!$O$8,'Tabela de Apoio'!$A:$A,1))/INDEX('Tabela de Apoio'!$B:$B,MATCH('MAPA DE PREÇOS'!V457,'Tabela de Apoio'!$A:$A,1)-1))*V456))</f>
        <v/>
      </c>
      <c r="W460" s="109" t="str">
        <f>IF(W456="","",
IF(OR(W458="Orçamento",W457="",MAX('Tabela de Apoio'!$A:$A)&lt;=W457),
W456,
(INDEX('Tabela de Apoio'!$B:$B,MATCH('MAPA DE PREÇOS'!$O$8,'Tabela de Apoio'!$A:$A,1))/INDEX('Tabela de Apoio'!$B:$B,MATCH('MAPA DE PREÇOS'!W457,'Tabela de Apoio'!$A:$A,1)-1))*W456))</f>
        <v/>
      </c>
      <c r="X460" s="109" t="str">
        <f>IF(X456="","",
IF(OR(X458="Orçamento",X457="",MAX('Tabela de Apoio'!$A:$A)&lt;=X457),
X456,
(INDEX('Tabela de Apoio'!$B:$B,MATCH('MAPA DE PREÇOS'!$O$8,'Tabela de Apoio'!$A:$A,1))/INDEX('Tabela de Apoio'!$B:$B,MATCH('MAPA DE PREÇOS'!X457,'Tabela de Apoio'!$A:$A,1)-1))*X456))</f>
        <v/>
      </c>
      <c r="Y460" s="109" t="str">
        <f>IF(Y456="","",
IF(OR(Y458="Orçamento",Y457="",MAX('Tabela de Apoio'!$A:$A)&lt;=Y457),
Y456,
(INDEX('Tabela de Apoio'!$B:$B,MATCH('MAPA DE PREÇOS'!$O$8,'Tabela de Apoio'!$A:$A,1))/INDEX('Tabela de Apoio'!$B:$B,MATCH('MAPA DE PREÇOS'!Y457,'Tabela de Apoio'!$A:$A,1)-1))*Y456))</f>
        <v/>
      </c>
      <c r="Z460" s="109" t="str">
        <f>IF(Z456="","",
IF(OR(Z458="Orçamento",Z457="",MAX('Tabela de Apoio'!$A:$A)&lt;=Z457),
Z456,
(INDEX('Tabela de Apoio'!$B:$B,MATCH('MAPA DE PREÇOS'!$O$8,'Tabela de Apoio'!$A:$A,1))/INDEX('Tabela de Apoio'!$B:$B,MATCH('MAPA DE PREÇOS'!Z457,'Tabela de Apoio'!$A:$A,1)-1))*Z456))</f>
        <v/>
      </c>
      <c r="AA460" s="109" t="str">
        <f>IF(AA456="","",
IF(OR(AA458="Orçamento",AA457="",MAX('Tabela de Apoio'!$A:$A)&lt;=AA457),
AA456,
(INDEX('Tabela de Apoio'!$B:$B,MATCH('MAPA DE PREÇOS'!$O$8,'Tabela de Apoio'!$A:$A,1))/INDEX('Tabela de Apoio'!$B:$B,MATCH('MAPA DE PREÇOS'!AA457,'Tabela de Apoio'!$A:$A,1)-1))*AA456))</f>
        <v/>
      </c>
      <c r="AB460" s="109" t="str">
        <f>IF(AB456="","",
IF(OR(AB458="Orçamento",AB457="",MAX('Tabela de Apoio'!$A:$A)&lt;=AB457),
AB456,
(INDEX('Tabela de Apoio'!$B:$B,MATCH('MAPA DE PREÇOS'!$O$8,'Tabela de Apoio'!$A:$A,1))/INDEX('Tabela de Apoio'!$B:$B,MATCH('MAPA DE PREÇOS'!AB457,'Tabela de Apoio'!$A:$A,1)-1))*AB456))</f>
        <v/>
      </c>
      <c r="AC460" s="109" t="str">
        <f>IF(AC456="","",
IF(OR(AC458="Orçamento",AC457="",MAX('Tabela de Apoio'!$A:$A)&lt;=AC457),
AC456,
(INDEX('Tabela de Apoio'!$B:$B,MATCH('MAPA DE PREÇOS'!$O$8,'Tabela de Apoio'!$A:$A,1))/INDEX('Tabela de Apoio'!$B:$B,MATCH('MAPA DE PREÇOS'!AC457,'Tabela de Apoio'!$A:$A,1)-1))*AC456))</f>
        <v/>
      </c>
      <c r="AD460" s="109" t="str">
        <f>IF(AD456="","",
IF(OR(AD458="Orçamento",AD457="",MAX('Tabela de Apoio'!$A:$A)&lt;=AD457),
AD456,
(INDEX('Tabela de Apoio'!$B:$B,MATCH('MAPA DE PREÇOS'!$O$8,'Tabela de Apoio'!$A:$A,1))/INDEX('Tabela de Apoio'!$B:$B,MATCH('MAPA DE PREÇOS'!AD457,'Tabela de Apoio'!$A:$A,1)-1))*AD456))</f>
        <v/>
      </c>
      <c r="AE460" s="109" t="str">
        <f>IF(AE456="","",
IF(OR(AE458="Orçamento",AE457="",MAX('Tabela de Apoio'!$A:$A)&lt;=AE457),
AE456,
(INDEX('Tabela de Apoio'!$B:$B,MATCH('MAPA DE PREÇOS'!$O$8,'Tabela de Apoio'!$A:$A,1))/INDEX('Tabela de Apoio'!$B:$B,MATCH('MAPA DE PREÇOS'!AE457,'Tabela de Apoio'!$A:$A,1)-1))*AE456))</f>
        <v/>
      </c>
      <c r="AF460" s="109" t="str">
        <f>IF(AF456="","",
IF(OR(AF458="Orçamento",AF457="",MAX('Tabela de Apoio'!$A:$A)&lt;=AF457),
AF456,
(INDEX('Tabela de Apoio'!$B:$B,MATCH('MAPA DE PREÇOS'!$O$8,'Tabela de Apoio'!$A:$A,1))/INDEX('Tabela de Apoio'!$B:$B,MATCH('MAPA DE PREÇOS'!AF457,'Tabela de Apoio'!$A:$A,1)-1))*AF456))</f>
        <v/>
      </c>
      <c r="AG460" s="109" t="str">
        <f>IF(AG456="","",
IF(OR(AG458="Orçamento",AG457="",MAX('Tabela de Apoio'!$A:$A)&lt;=AG457),
AG456,
(INDEX('Tabela de Apoio'!$B:$B,MATCH('MAPA DE PREÇOS'!$O$8,'Tabela de Apoio'!$A:$A,1))/INDEX('Tabela de Apoio'!$B:$B,MATCH('MAPA DE PREÇOS'!AG457,'Tabela de Apoio'!$A:$A,1)-1))*AG456))</f>
        <v/>
      </c>
      <c r="AH460" s="109" t="str">
        <f>IF(AH456="","",
IF(OR(AH458="Orçamento",AH457="",MAX('Tabela de Apoio'!$A:$A)&lt;=AH457),
AH456,
(INDEX('Tabela de Apoio'!$B:$B,MATCH('MAPA DE PREÇOS'!$O$8,'Tabela de Apoio'!$A:$A,1))/INDEX('Tabela de Apoio'!$B:$B,MATCH('MAPA DE PREÇOS'!AH457,'Tabela de Apoio'!$A:$A,1)-1))*AH456))</f>
        <v/>
      </c>
      <c r="AI460" s="109" t="str">
        <f>IF(AI456="","",
IF(OR(AI458="Orçamento",AI457="",MAX('Tabela de Apoio'!$A:$A)&lt;=AI457),
AI456,
(INDEX('Tabela de Apoio'!$B:$B,MATCH('MAPA DE PREÇOS'!$O$8,'Tabela de Apoio'!$A:$A,1))/INDEX('Tabela de Apoio'!$B:$B,MATCH('MAPA DE PREÇOS'!AI457,'Tabela de Apoio'!$A:$A,1)-1))*AI456))</f>
        <v/>
      </c>
    </row>
    <row r="461" spans="1:167" hidden="1" x14ac:dyDescent="0.25">
      <c r="B461" s="131" t="e">
        <f t="shared" ref="B461" si="1362">B460</f>
        <v>#VALUE!</v>
      </c>
      <c r="C461" s="131" t="e">
        <f t="shared" ref="C461" si="1363">C460</f>
        <v>#VALUE!</v>
      </c>
      <c r="D461" s="130">
        <f t="shared" si="1238"/>
        <v>1</v>
      </c>
      <c r="E461" s="168"/>
      <c r="F461" s="96"/>
      <c r="G461" s="170"/>
      <c r="H461"/>
      <c r="I461"/>
      <c r="J461"/>
      <c r="N461" s="74"/>
      <c r="O461" s="27" t="s">
        <v>439</v>
      </c>
      <c r="P461" s="110" t="str">
        <f>IF(IFERROR(VLOOKUP(P458,'Tabela de Apoio'!$D:$E,2,FALSE),1)=1,"",P462)</f>
        <v/>
      </c>
      <c r="Q461" s="110" t="str">
        <f>IF(IFERROR(VLOOKUP(Q458,'Tabela de Apoio'!$D:$E,2,FALSE),1)=1,"",Q462)</f>
        <v/>
      </c>
      <c r="R461" s="110" t="str">
        <f>IF(IFERROR(VLOOKUP(R458,'Tabela de Apoio'!$D:$E,2,FALSE),1)=1,"",R462)</f>
        <v/>
      </c>
      <c r="S461" s="110" t="str">
        <f>IF(IFERROR(VLOOKUP(S458,'Tabela de Apoio'!$D:$E,2,FALSE),1)=1,"",S462)</f>
        <v/>
      </c>
      <c r="T461" s="110" t="str">
        <f>IF(IFERROR(VLOOKUP(T458,'Tabela de Apoio'!$D:$E,2,FALSE),1)=1,"",T462)</f>
        <v/>
      </c>
      <c r="U461" s="110" t="str">
        <f>IF(IFERROR(VLOOKUP(U458,'Tabela de Apoio'!$D:$E,2,FALSE),1)=1,"",U462)</f>
        <v/>
      </c>
      <c r="V461" s="110" t="str">
        <f>IF(IFERROR(VLOOKUP(V458,'Tabela de Apoio'!$D:$E,2,FALSE),1)=1,"",V462)</f>
        <v/>
      </c>
      <c r="W461" s="110" t="str">
        <f>IF(IFERROR(VLOOKUP(W458,'Tabela de Apoio'!$D:$E,2,FALSE),1)=1,"",W462)</f>
        <v/>
      </c>
      <c r="X461" s="110" t="str">
        <f>IF(IFERROR(VLOOKUP(X458,'Tabela de Apoio'!$D:$E,2,FALSE),1)=1,"",X462)</f>
        <v/>
      </c>
      <c r="Y461" s="110" t="str">
        <f>IF(IFERROR(VLOOKUP(Y458,'Tabela de Apoio'!$D:$E,2,FALSE),1)=1,"",Y462)</f>
        <v/>
      </c>
      <c r="Z461" s="110" t="str">
        <f>IF(IFERROR(VLOOKUP(Z458,'Tabela de Apoio'!$D:$E,2,FALSE),1)=1,"",Z462)</f>
        <v/>
      </c>
      <c r="AA461" s="110" t="str">
        <f>IF(IFERROR(VLOOKUP(AA458,'Tabela de Apoio'!$D:$E,2,FALSE),1)=1,"",AA462)</f>
        <v/>
      </c>
      <c r="AB461" s="110" t="str">
        <f>IF(IFERROR(VLOOKUP(AB458,'Tabela de Apoio'!$D:$E,2,FALSE),1)=1,"",AB462)</f>
        <v/>
      </c>
      <c r="AC461" s="110" t="str">
        <f>IF(IFERROR(VLOOKUP(AC458,'Tabela de Apoio'!$D:$E,2,FALSE),1)=1,"",AC462)</f>
        <v/>
      </c>
      <c r="AD461" s="110" t="str">
        <f>IF(IFERROR(VLOOKUP(AD458,'Tabela de Apoio'!$D:$E,2,FALSE),1)=1,"",AD462)</f>
        <v/>
      </c>
      <c r="AE461" s="110" t="str">
        <f>IF(IFERROR(VLOOKUP(AE458,'Tabela de Apoio'!$D:$E,2,FALSE),1)=1,"",AE462)</f>
        <v/>
      </c>
      <c r="AF461" s="110" t="str">
        <f>IF(IFERROR(VLOOKUP(AF458,'Tabela de Apoio'!$D:$E,2,FALSE),1)=1,"",AF462)</f>
        <v/>
      </c>
      <c r="AG461" s="110" t="str">
        <f>IF(IFERROR(VLOOKUP(AG458,'Tabela de Apoio'!$D:$E,2,FALSE),1)=1,"",AG462)</f>
        <v/>
      </c>
      <c r="AH461" s="110" t="str">
        <f>IF(IFERROR(VLOOKUP(AH458,'Tabela de Apoio'!$D:$E,2,FALSE),1)=1,"",AH462)</f>
        <v/>
      </c>
      <c r="AI461" s="110" t="str">
        <f>IF(IFERROR(VLOOKUP(AI458,'Tabela de Apoio'!$D:$E,2,FALSE),1)=1,"",AI462)</f>
        <v/>
      </c>
    </row>
    <row r="462" spans="1:167" hidden="1" x14ac:dyDescent="0.25">
      <c r="B462" s="131" t="e">
        <f t="shared" ref="B462:C462" si="1364">B461</f>
        <v>#VALUE!</v>
      </c>
      <c r="C462" s="131" t="e">
        <f t="shared" si="1364"/>
        <v>#VALUE!</v>
      </c>
      <c r="D462" s="130">
        <f t="shared" si="1238"/>
        <v>1</v>
      </c>
      <c r="E462" s="168"/>
      <c r="F462" s="96"/>
      <c r="G462" s="170"/>
      <c r="H462" s="137">
        <f t="shared" ref="H462" si="1365">COUNT($P462:$XX462)</f>
        <v>0</v>
      </c>
      <c r="I462" s="135" t="e">
        <f t="shared" ref="I462" si="1366">_xlfn.STDEV.P($P461:$XX462)/AVERAGE($P461:$XX462)</f>
        <v>#DIV/0!</v>
      </c>
      <c r="J462" s="7">
        <f>ROW()</f>
        <v>462</v>
      </c>
      <c r="K462" s="70"/>
      <c r="L462" s="29" t="s">
        <v>54</v>
      </c>
      <c r="M462" s="30" t="str">
        <f t="shared" ref="M462" si="1367">IFERROR(
IF(AND(P458="Orçamento",COUNTA(P456:AI456)=COUNTIF(P458:XX458,"Orçamento")),MIN(M467,M464),
IF(M465&lt;&gt;"",M465,
IF(M466&lt;&gt;"",M466,
M464
))),"")</f>
        <v/>
      </c>
      <c r="N462" s="74"/>
      <c r="O462" s="27" t="s">
        <v>440</v>
      </c>
      <c r="P462" s="109" t="str">
        <f t="shared" ref="P462:AI462" si="1368">IFERROR(IF(P460="",
            "",
            IF(COUNT($P460:$XX460)&lt;=4,
               P460,
               IF(OR(P460&gt;(QUARTILE($P460:$XX460,3)+(QUARTILE($P460:$XX460,3)-QUARTILE($P460:$XX460,1))),
                     P460&lt;(QUARTILE($P460:$XX460,1)-(QUARTILE($P460:$XX460,3)-QUARTILE($P460:$XX460,1)))
                  ),
               "DESCARTADO",P460)
             )
  ),P460)</f>
        <v/>
      </c>
      <c r="Q462" s="109" t="str">
        <f t="shared" si="1368"/>
        <v/>
      </c>
      <c r="R462" s="109" t="str">
        <f t="shared" si="1368"/>
        <v/>
      </c>
      <c r="S462" s="109" t="str">
        <f t="shared" si="1368"/>
        <v/>
      </c>
      <c r="T462" s="109" t="str">
        <f t="shared" si="1368"/>
        <v/>
      </c>
      <c r="U462" s="109" t="str">
        <f t="shared" si="1368"/>
        <v/>
      </c>
      <c r="V462" s="109" t="str">
        <f t="shared" si="1368"/>
        <v/>
      </c>
      <c r="W462" s="109" t="str">
        <f t="shared" si="1368"/>
        <v/>
      </c>
      <c r="X462" s="109" t="str">
        <f t="shared" si="1368"/>
        <v/>
      </c>
      <c r="Y462" s="109" t="str">
        <f t="shared" si="1368"/>
        <v/>
      </c>
      <c r="Z462" s="109" t="str">
        <f t="shared" si="1368"/>
        <v/>
      </c>
      <c r="AA462" s="109" t="str">
        <f t="shared" si="1368"/>
        <v/>
      </c>
      <c r="AB462" s="109" t="str">
        <f t="shared" si="1368"/>
        <v/>
      </c>
      <c r="AC462" s="109" t="str">
        <f t="shared" si="1368"/>
        <v/>
      </c>
      <c r="AD462" s="109" t="str">
        <f t="shared" si="1368"/>
        <v/>
      </c>
      <c r="AE462" s="109" t="str">
        <f t="shared" si="1368"/>
        <v/>
      </c>
      <c r="AF462" s="109" t="str">
        <f t="shared" si="1368"/>
        <v/>
      </c>
      <c r="AG462" s="109" t="str">
        <f t="shared" si="1368"/>
        <v/>
      </c>
      <c r="AH462" s="109" t="str">
        <f t="shared" si="1368"/>
        <v/>
      </c>
      <c r="AI462" s="109" t="str">
        <f t="shared" si="1368"/>
        <v/>
      </c>
    </row>
    <row r="463" spans="1:167" hidden="1" x14ac:dyDescent="0.25">
      <c r="B463" s="131" t="e">
        <f t="shared" ref="B463" si="1369">B462</f>
        <v>#VALUE!</v>
      </c>
      <c r="C463" s="131" t="e">
        <f t="shared" ref="C463" si="1370">C462</f>
        <v>#VALUE!</v>
      </c>
      <c r="D463" s="130">
        <f t="shared" si="1238"/>
        <v>1</v>
      </c>
      <c r="E463" s="168"/>
      <c r="F463" s="96"/>
      <c r="G463" s="170"/>
      <c r="H463"/>
      <c r="I463"/>
      <c r="J463"/>
      <c r="K463" s="69"/>
      <c r="L463" s="29" t="s">
        <v>423</v>
      </c>
      <c r="M463" s="30" t="e">
        <f t="shared" ref="M463" si="1371">AVERAGE($P462:$XX462)</f>
        <v>#DIV/0!</v>
      </c>
      <c r="N463" s="74"/>
      <c r="O463" s="27" t="str">
        <f t="shared" ref="O463" si="1372">"1 POND"</f>
        <v>1 POND</v>
      </c>
      <c r="P463" s="110" t="str">
        <f>IF(IFERROR(VLOOKUP(P458,'Tabela de Apoio'!$D:$E,2,FALSE),1)=1,"",P464)</f>
        <v/>
      </c>
      <c r="Q463" s="110" t="str">
        <f>IF(IFERROR(VLOOKUP(Q458,'Tabela de Apoio'!$D:$E,2,FALSE),1)=1,"",Q464)</f>
        <v/>
      </c>
      <c r="R463" s="110" t="str">
        <f>IF(IFERROR(VLOOKUP(R458,'Tabela de Apoio'!$D:$E,2,FALSE),1)=1,"",R464)</f>
        <v/>
      </c>
      <c r="S463" s="110" t="str">
        <f>IF(IFERROR(VLOOKUP(S458,'Tabela de Apoio'!$D:$E,2,FALSE),1)=1,"",S464)</f>
        <v/>
      </c>
      <c r="T463" s="110" t="str">
        <f>IF(IFERROR(VLOOKUP(T458,'Tabela de Apoio'!$D:$E,2,FALSE),1)=1,"",T464)</f>
        <v/>
      </c>
      <c r="U463" s="110" t="str">
        <f>IF(IFERROR(VLOOKUP(U458,'Tabela de Apoio'!$D:$E,2,FALSE),1)=1,"",U464)</f>
        <v/>
      </c>
      <c r="V463" s="110" t="str">
        <f>IF(IFERROR(VLOOKUP(V458,'Tabela de Apoio'!$D:$E,2,FALSE),1)=1,"",V464)</f>
        <v/>
      </c>
      <c r="W463" s="110" t="str">
        <f>IF(IFERROR(VLOOKUP(W458,'Tabela de Apoio'!$D:$E,2,FALSE),1)=1,"",W464)</f>
        <v/>
      </c>
      <c r="X463" s="110" t="str">
        <f>IF(IFERROR(VLOOKUP(X458,'Tabela de Apoio'!$D:$E,2,FALSE),1)=1,"",X464)</f>
        <v/>
      </c>
      <c r="Y463" s="110" t="str">
        <f>IF(IFERROR(VLOOKUP(Y458,'Tabela de Apoio'!$D:$E,2,FALSE),1)=1,"",Y464)</f>
        <v/>
      </c>
      <c r="Z463" s="110" t="str">
        <f>IF(IFERROR(VLOOKUP(Z458,'Tabela de Apoio'!$D:$E,2,FALSE),1)=1,"",Z464)</f>
        <v/>
      </c>
      <c r="AA463" s="110" t="str">
        <f>IF(IFERROR(VLOOKUP(AA458,'Tabela de Apoio'!$D:$E,2,FALSE),1)=1,"",AA464)</f>
        <v/>
      </c>
      <c r="AB463" s="110" t="str">
        <f>IF(IFERROR(VLOOKUP(AB458,'Tabela de Apoio'!$D:$E,2,FALSE),1)=1,"",AB464)</f>
        <v/>
      </c>
      <c r="AC463" s="110" t="str">
        <f>IF(IFERROR(VLOOKUP(AC458,'Tabela de Apoio'!$D:$E,2,FALSE),1)=1,"",AC464)</f>
        <v/>
      </c>
      <c r="AD463" s="110" t="str">
        <f>IF(IFERROR(VLOOKUP(AD458,'Tabela de Apoio'!$D:$E,2,FALSE),1)=1,"",AD464)</f>
        <v/>
      </c>
      <c r="AE463" s="110" t="str">
        <f>IF(IFERROR(VLOOKUP(AE458,'Tabela de Apoio'!$D:$E,2,FALSE),1)=1,"",AE464)</f>
        <v/>
      </c>
      <c r="AF463" s="110" t="str">
        <f>IF(IFERROR(VLOOKUP(AF458,'Tabela de Apoio'!$D:$E,2,FALSE),1)=1,"",AF464)</f>
        <v/>
      </c>
      <c r="AG463" s="110" t="str">
        <f>IF(IFERROR(VLOOKUP(AG458,'Tabela de Apoio'!$D:$E,2,FALSE),1)=1,"",AG464)</f>
        <v/>
      </c>
      <c r="AH463" s="110" t="str">
        <f>IF(IFERROR(VLOOKUP(AH458,'Tabela de Apoio'!$D:$E,2,FALSE),1)=1,"",AH464)</f>
        <v/>
      </c>
      <c r="AI463" s="110" t="str">
        <f>IF(IFERROR(VLOOKUP(AI458,'Tabela de Apoio'!$D:$E,2,FALSE),1)=1,"",AI464)</f>
        <v/>
      </c>
    </row>
    <row r="464" spans="1:167" hidden="1" x14ac:dyDescent="0.25">
      <c r="B464" s="131" t="e">
        <f t="shared" si="1237"/>
        <v>#VALUE!</v>
      </c>
      <c r="C464" s="131" t="e">
        <f t="shared" si="1238"/>
        <v>#VALUE!</v>
      </c>
      <c r="D464" s="130">
        <f t="shared" si="1238"/>
        <v>1</v>
      </c>
      <c r="E464" s="168"/>
      <c r="F464" s="96"/>
      <c r="G464" s="170"/>
      <c r="H464" s="137">
        <f t="shared" ref="H464" si="1373">COUNT($P464:$XX464)</f>
        <v>0</v>
      </c>
      <c r="I464" s="135" t="e">
        <f t="shared" ref="I464" si="1374">_xlfn.STDEV.P($P463:$XX464)/AVERAGE($P463:$XX464)</f>
        <v>#DIV/0!</v>
      </c>
      <c r="J464" s="7">
        <f t="shared" ref="J464" si="1375">IF(AND(H464&gt;2,
OR(L456="MÉDIA SANEADA",L456="MEDIANA SANEADA",
AND(L456="PREÇO REFERÊNCIA",NOT(AND(P458="Orçamento",COUNTA(P456:XX456)=COUNTIF(P458:XX458,"Orçamento")))))),
ROW(),0)</f>
        <v>0</v>
      </c>
      <c r="K464" s="69"/>
      <c r="L464" s="29" t="s">
        <v>424</v>
      </c>
      <c r="M464" s="30" t="e">
        <f t="shared" ref="M464" si="1376">MEDIAN($P462:$XX462)</f>
        <v>#NUM!</v>
      </c>
      <c r="N464" s="74"/>
      <c r="O464" s="27" t="str">
        <f t="shared" ref="O464" si="1377">"1 RODADA"</f>
        <v>1 RODADA</v>
      </c>
      <c r="P464" s="110" t="str">
        <f t="shared" ref="P464:AI464" si="1378">IF(P462="","",IF((_xlfn.STDEV.P($P461:$XX462)/AVERAGE($P461:$XX462))&lt;=25%,P462,IF(OR(P462&gt;(AVERAGE($P461:$XX462)+_xlfn.STDEV.P($P461:$XX462)),P462&lt;(AVERAGE($P461:$XX462)-_xlfn.STDEV.P($P461:$XX462))),"DESCARTADO",P462)))</f>
        <v/>
      </c>
      <c r="Q464" s="110" t="str">
        <f t="shared" si="1378"/>
        <v/>
      </c>
      <c r="R464" s="110" t="str">
        <f t="shared" si="1378"/>
        <v/>
      </c>
      <c r="S464" s="110" t="str">
        <f t="shared" si="1378"/>
        <v/>
      </c>
      <c r="T464" s="110" t="str">
        <f t="shared" si="1378"/>
        <v/>
      </c>
      <c r="U464" s="110" t="str">
        <f t="shared" si="1378"/>
        <v/>
      </c>
      <c r="V464" s="110" t="str">
        <f t="shared" si="1378"/>
        <v/>
      </c>
      <c r="W464" s="110" t="str">
        <f t="shared" si="1378"/>
        <v/>
      </c>
      <c r="X464" s="110" t="str">
        <f t="shared" si="1378"/>
        <v/>
      </c>
      <c r="Y464" s="110" t="str">
        <f t="shared" si="1378"/>
        <v/>
      </c>
      <c r="Z464" s="110" t="str">
        <f t="shared" si="1378"/>
        <v/>
      </c>
      <c r="AA464" s="110" t="str">
        <f t="shared" si="1378"/>
        <v/>
      </c>
      <c r="AB464" s="110" t="str">
        <f t="shared" si="1378"/>
        <v/>
      </c>
      <c r="AC464" s="110" t="str">
        <f t="shared" si="1378"/>
        <v/>
      </c>
      <c r="AD464" s="110" t="str">
        <f t="shared" si="1378"/>
        <v/>
      </c>
      <c r="AE464" s="110" t="str">
        <f t="shared" si="1378"/>
        <v/>
      </c>
      <c r="AF464" s="110" t="str">
        <f t="shared" si="1378"/>
        <v/>
      </c>
      <c r="AG464" s="110" t="str">
        <f t="shared" si="1378"/>
        <v/>
      </c>
      <c r="AH464" s="110" t="str">
        <f t="shared" si="1378"/>
        <v/>
      </c>
      <c r="AI464" s="110" t="str">
        <f t="shared" si="1378"/>
        <v/>
      </c>
    </row>
    <row r="465" spans="1:167" hidden="1" x14ac:dyDescent="0.25">
      <c r="B465" s="131" t="e">
        <f t="shared" si="1237"/>
        <v>#VALUE!</v>
      </c>
      <c r="C465" s="131" t="e">
        <f t="shared" si="1238"/>
        <v>#VALUE!</v>
      </c>
      <c r="D465" s="130">
        <f t="shared" si="1238"/>
        <v>1</v>
      </c>
      <c r="E465" s="168"/>
      <c r="F465" s="96"/>
      <c r="G465" s="170"/>
      <c r="H465"/>
      <c r="I465"/>
      <c r="J465"/>
      <c r="L465" s="29" t="s">
        <v>50</v>
      </c>
      <c r="M465" s="30" t="str">
        <f t="shared" ref="M465" si="1379">IFERROR(
IF(AND(H464&gt;2,I464&lt;=25%),AVERAGE(P463:XX464),
IF(AND(H466&gt;2,I466&lt;=25%),AVERAGE(P465:XX466),
IF(AND(H468&gt;2,I468&lt;=25%),AVERAGE(P467:XX468),
IF(AND(H470&gt;2,I470&lt;=25%),AVERAGE(P469:XX470),
IF(AND(H472&gt;2,I472&lt;=25%),AVERAGE(P471:XX472),
IF(AND(H474&gt;2,I474&lt;=25%),AVERAGE(P473:XX474),
IF(I462&lt;=25%,AVERAGE(P461:XX462),""))))))),"")</f>
        <v/>
      </c>
      <c r="N465" s="74"/>
      <c r="O465" s="27" t="str">
        <f t="shared" ref="O465" si="1380">"2 POND"</f>
        <v>2 POND</v>
      </c>
      <c r="P465" s="110" t="str">
        <f>IF(IFERROR(VLOOKUP(P458,'Tabela de Apoio'!$D:$E,2,FALSE),1)=1,"",P466)</f>
        <v/>
      </c>
      <c r="Q465" s="110" t="str">
        <f>IF(IFERROR(VLOOKUP(Q458,'Tabela de Apoio'!$D:$E,2,FALSE),1)=1,"",Q466)</f>
        <v/>
      </c>
      <c r="R465" s="110" t="str">
        <f>IF(IFERROR(VLOOKUP(R458,'Tabela de Apoio'!$D:$E,2,FALSE),1)=1,"",R466)</f>
        <v/>
      </c>
      <c r="S465" s="110" t="str">
        <f>IF(IFERROR(VLOOKUP(S458,'Tabela de Apoio'!$D:$E,2,FALSE),1)=1,"",S466)</f>
        <v/>
      </c>
      <c r="T465" s="110" t="str">
        <f>IF(IFERROR(VLOOKUP(T458,'Tabela de Apoio'!$D:$E,2,FALSE),1)=1,"",T466)</f>
        <v/>
      </c>
      <c r="U465" s="110" t="str">
        <f>IF(IFERROR(VLOOKUP(U458,'Tabela de Apoio'!$D:$E,2,FALSE),1)=1,"",U466)</f>
        <v/>
      </c>
      <c r="V465" s="110" t="str">
        <f>IF(IFERROR(VLOOKUP(V458,'Tabela de Apoio'!$D:$E,2,FALSE),1)=1,"",V466)</f>
        <v/>
      </c>
      <c r="W465" s="110" t="str">
        <f>IF(IFERROR(VLOOKUP(W458,'Tabela de Apoio'!$D:$E,2,FALSE),1)=1,"",W466)</f>
        <v/>
      </c>
      <c r="X465" s="110" t="str">
        <f>IF(IFERROR(VLOOKUP(X458,'Tabela de Apoio'!$D:$E,2,FALSE),1)=1,"",X466)</f>
        <v/>
      </c>
      <c r="Y465" s="110" t="str">
        <f>IF(IFERROR(VLOOKUP(Y458,'Tabela de Apoio'!$D:$E,2,FALSE),1)=1,"",Y466)</f>
        <v/>
      </c>
      <c r="Z465" s="110" t="str">
        <f>IF(IFERROR(VLOOKUP(Z458,'Tabela de Apoio'!$D:$E,2,FALSE),1)=1,"",Z466)</f>
        <v/>
      </c>
      <c r="AA465" s="110" t="str">
        <f>IF(IFERROR(VLOOKUP(AA458,'Tabela de Apoio'!$D:$E,2,FALSE),1)=1,"",AA466)</f>
        <v/>
      </c>
      <c r="AB465" s="110" t="str">
        <f>IF(IFERROR(VLOOKUP(AB458,'Tabela de Apoio'!$D:$E,2,FALSE),1)=1,"",AB466)</f>
        <v/>
      </c>
      <c r="AC465" s="110" t="str">
        <f>IF(IFERROR(VLOOKUP(AC458,'Tabela de Apoio'!$D:$E,2,FALSE),1)=1,"",AC466)</f>
        <v/>
      </c>
      <c r="AD465" s="110" t="str">
        <f>IF(IFERROR(VLOOKUP(AD458,'Tabela de Apoio'!$D:$E,2,FALSE),1)=1,"",AD466)</f>
        <v/>
      </c>
      <c r="AE465" s="110" t="str">
        <f>IF(IFERROR(VLOOKUP(AE458,'Tabela de Apoio'!$D:$E,2,FALSE),1)=1,"",AE466)</f>
        <v/>
      </c>
      <c r="AF465" s="110" t="str">
        <f>IF(IFERROR(VLOOKUP(AF458,'Tabela de Apoio'!$D:$E,2,FALSE),1)=1,"",AF466)</f>
        <v/>
      </c>
      <c r="AG465" s="110" t="str">
        <f>IF(IFERROR(VLOOKUP(AG458,'Tabela de Apoio'!$D:$E,2,FALSE),1)=1,"",AG466)</f>
        <v/>
      </c>
      <c r="AH465" s="110" t="str">
        <f>IF(IFERROR(VLOOKUP(AH458,'Tabela de Apoio'!$D:$E,2,FALSE),1)=1,"",AH466)</f>
        <v/>
      </c>
      <c r="AI465" s="110" t="str">
        <f>IF(IFERROR(VLOOKUP(AI458,'Tabela de Apoio'!$D:$E,2,FALSE),1)=1,"",AI466)</f>
        <v/>
      </c>
    </row>
    <row r="466" spans="1:167" hidden="1" x14ac:dyDescent="0.25">
      <c r="B466" s="131" t="e">
        <f t="shared" si="1237"/>
        <v>#VALUE!</v>
      </c>
      <c r="C466" s="131" t="e">
        <f t="shared" si="1238"/>
        <v>#VALUE!</v>
      </c>
      <c r="D466" s="130">
        <f t="shared" si="1238"/>
        <v>1</v>
      </c>
      <c r="E466" s="168"/>
      <c r="F466" s="96"/>
      <c r="G466" s="170"/>
      <c r="H466" s="137">
        <f t="shared" ref="H466" si="1381">COUNT($P466:$XX466)</f>
        <v>0</v>
      </c>
      <c r="I466" s="135" t="e">
        <f t="shared" ref="I466" si="1382">_xlfn.STDEV.P($P465:$XX466)/AVERAGE($P465:$XX466)</f>
        <v>#DIV/0!</v>
      </c>
      <c r="J466" s="7">
        <f t="shared" ref="J466" si="1383">IF(AND(H466&gt;2,
OR(L456="MÉDIA SANEADA",L456="MEDIANA SANEADA",
AND(L456="PREÇO REFERÊNCIA",NOT(AND(P458="Orçamento",COUNTA(P456:XX456)=COUNTIF(P458:XX458,"Orçamento")))))),
ROW(),0)</f>
        <v>0</v>
      </c>
      <c r="K466" s="69"/>
      <c r="L466" s="29" t="s">
        <v>425</v>
      </c>
      <c r="M466" s="30" t="e">
        <f t="shared" ref="M466" si="1384" xml:space="preserve">
IF(H464&gt;2,MEDIAN(P463:XX464),
IF(H466&gt;2,MEDIAN(P465:XX466),
IF(H468&gt;2,MEDIAN(P467:XX468),
IF(H470&gt;2,MEDIAN(P469:XX470),
IF(H472&gt;2,MEDIAN(P471:XX472),
IF(H474&gt;2,MEDIAN(P473:XX474),
MEDIAN(P461:XX462)))))))</f>
        <v>#NUM!</v>
      </c>
      <c r="N466" s="74"/>
      <c r="O466" s="27" t="str">
        <f t="shared" ref="O466" si="1385">"2 RODADA"</f>
        <v>2 RODADA</v>
      </c>
      <c r="P466" s="110" t="str">
        <f t="shared" ref="P466:AI466" si="1386">IF(P464="","",IF((_xlfn.STDEV.P($P463:$XX464)/AVERAGE($P463:$XX464))&lt;=25%,P464,IF(OR(P464&gt;(AVERAGE($P463:$XX464)+_xlfn.STDEV.P($P463:$XX464)),P464&lt;(AVERAGE($P463:$XX464)-_xlfn.STDEV.P($P463:$XX464))),"DESCARTADO",P464)))</f>
        <v/>
      </c>
      <c r="Q466" s="110" t="str">
        <f t="shared" si="1386"/>
        <v/>
      </c>
      <c r="R466" s="110" t="str">
        <f t="shared" si="1386"/>
        <v/>
      </c>
      <c r="S466" s="110" t="str">
        <f t="shared" si="1386"/>
        <v/>
      </c>
      <c r="T466" s="110" t="str">
        <f t="shared" si="1386"/>
        <v/>
      </c>
      <c r="U466" s="110" t="str">
        <f t="shared" si="1386"/>
        <v/>
      </c>
      <c r="V466" s="110" t="str">
        <f t="shared" si="1386"/>
        <v/>
      </c>
      <c r="W466" s="110" t="str">
        <f t="shared" si="1386"/>
        <v/>
      </c>
      <c r="X466" s="110" t="str">
        <f t="shared" si="1386"/>
        <v/>
      </c>
      <c r="Y466" s="110" t="str">
        <f t="shared" si="1386"/>
        <v/>
      </c>
      <c r="Z466" s="110" t="str">
        <f t="shared" si="1386"/>
        <v/>
      </c>
      <c r="AA466" s="110" t="str">
        <f t="shared" si="1386"/>
        <v/>
      </c>
      <c r="AB466" s="110" t="str">
        <f t="shared" si="1386"/>
        <v/>
      </c>
      <c r="AC466" s="110" t="str">
        <f t="shared" si="1386"/>
        <v/>
      </c>
      <c r="AD466" s="110" t="str">
        <f t="shared" si="1386"/>
        <v/>
      </c>
      <c r="AE466" s="110" t="str">
        <f t="shared" si="1386"/>
        <v/>
      </c>
      <c r="AF466" s="110" t="str">
        <f t="shared" si="1386"/>
        <v/>
      </c>
      <c r="AG466" s="110" t="str">
        <f t="shared" si="1386"/>
        <v/>
      </c>
      <c r="AH466" s="110" t="str">
        <f t="shared" si="1386"/>
        <v/>
      </c>
      <c r="AI466" s="110" t="str">
        <f t="shared" si="1386"/>
        <v/>
      </c>
    </row>
    <row r="467" spans="1:167" hidden="1" x14ac:dyDescent="0.25">
      <c r="B467" s="131" t="e">
        <f t="shared" si="1237"/>
        <v>#VALUE!</v>
      </c>
      <c r="C467" s="131" t="e">
        <f t="shared" si="1238"/>
        <v>#VALUE!</v>
      </c>
      <c r="D467" s="130">
        <f t="shared" si="1238"/>
        <v>1</v>
      </c>
      <c r="E467" s="168"/>
      <c r="F467" s="96"/>
      <c r="G467" s="170"/>
      <c r="H467"/>
      <c r="I467"/>
      <c r="J467"/>
      <c r="K467" s="69"/>
      <c r="L467" s="29" t="s">
        <v>422</v>
      </c>
      <c r="M467" s="30" t="e">
        <f t="shared" ref="M467" si="1387">HARMEAN($P461:$XX462)</f>
        <v>#N/A</v>
      </c>
      <c r="N467" s="74"/>
      <c r="O467" s="27" t="str">
        <f t="shared" ref="O467" si="1388">"3 POND"</f>
        <v>3 POND</v>
      </c>
      <c r="P467" s="110" t="str">
        <f>IF(IFERROR(VLOOKUP(P458,'Tabela de Apoio'!$D:$E,2,FALSE),1)=1,"",P468)</f>
        <v/>
      </c>
      <c r="Q467" s="110" t="str">
        <f>IF(IFERROR(VLOOKUP(Q458,'Tabela de Apoio'!$D:$E,2,FALSE),1)=1,"",Q468)</f>
        <v/>
      </c>
      <c r="R467" s="110" t="str">
        <f>IF(IFERROR(VLOOKUP(R458,'Tabela de Apoio'!$D:$E,2,FALSE),1)=1,"",R468)</f>
        <v/>
      </c>
      <c r="S467" s="110" t="str">
        <f>IF(IFERROR(VLOOKUP(S458,'Tabela de Apoio'!$D:$E,2,FALSE),1)=1,"",S468)</f>
        <v/>
      </c>
      <c r="T467" s="110" t="str">
        <f>IF(IFERROR(VLOOKUP(T458,'Tabela de Apoio'!$D:$E,2,FALSE),1)=1,"",T468)</f>
        <v/>
      </c>
      <c r="U467" s="110" t="str">
        <f>IF(IFERROR(VLOOKUP(U458,'Tabela de Apoio'!$D:$E,2,FALSE),1)=1,"",U468)</f>
        <v/>
      </c>
      <c r="V467" s="110" t="str">
        <f>IF(IFERROR(VLOOKUP(V458,'Tabela de Apoio'!$D:$E,2,FALSE),1)=1,"",V468)</f>
        <v/>
      </c>
      <c r="W467" s="110" t="str">
        <f>IF(IFERROR(VLOOKUP(W458,'Tabela de Apoio'!$D:$E,2,FALSE),1)=1,"",W468)</f>
        <v/>
      </c>
      <c r="X467" s="110" t="str">
        <f>IF(IFERROR(VLOOKUP(X458,'Tabela de Apoio'!$D:$E,2,FALSE),1)=1,"",X468)</f>
        <v/>
      </c>
      <c r="Y467" s="110" t="str">
        <f>IF(IFERROR(VLOOKUP(Y458,'Tabela de Apoio'!$D:$E,2,FALSE),1)=1,"",Y468)</f>
        <v/>
      </c>
      <c r="Z467" s="110" t="str">
        <f>IF(IFERROR(VLOOKUP(Z458,'Tabela de Apoio'!$D:$E,2,FALSE),1)=1,"",Z468)</f>
        <v/>
      </c>
      <c r="AA467" s="110" t="str">
        <f>IF(IFERROR(VLOOKUP(AA458,'Tabela de Apoio'!$D:$E,2,FALSE),1)=1,"",AA468)</f>
        <v/>
      </c>
      <c r="AB467" s="110" t="str">
        <f>IF(IFERROR(VLOOKUP(AB458,'Tabela de Apoio'!$D:$E,2,FALSE),1)=1,"",AB468)</f>
        <v/>
      </c>
      <c r="AC467" s="110" t="str">
        <f>IF(IFERROR(VLOOKUP(AC458,'Tabela de Apoio'!$D:$E,2,FALSE),1)=1,"",AC468)</f>
        <v/>
      </c>
      <c r="AD467" s="110" t="str">
        <f>IF(IFERROR(VLOOKUP(AD458,'Tabela de Apoio'!$D:$E,2,FALSE),1)=1,"",AD468)</f>
        <v/>
      </c>
      <c r="AE467" s="110" t="str">
        <f>IF(IFERROR(VLOOKUP(AE458,'Tabela de Apoio'!$D:$E,2,FALSE),1)=1,"",AE468)</f>
        <v/>
      </c>
      <c r="AF467" s="110" t="str">
        <f>IF(IFERROR(VLOOKUP(AF458,'Tabela de Apoio'!$D:$E,2,FALSE),1)=1,"",AF468)</f>
        <v/>
      </c>
      <c r="AG467" s="110" t="str">
        <f>IF(IFERROR(VLOOKUP(AG458,'Tabela de Apoio'!$D:$E,2,FALSE),1)=1,"",AG468)</f>
        <v/>
      </c>
      <c r="AH467" s="110" t="str">
        <f>IF(IFERROR(VLOOKUP(AH458,'Tabela de Apoio'!$D:$E,2,FALSE),1)=1,"",AH468)</f>
        <v/>
      </c>
      <c r="AI467" s="110" t="str">
        <f>IF(IFERROR(VLOOKUP(AI458,'Tabela de Apoio'!$D:$E,2,FALSE),1)=1,"",AI468)</f>
        <v/>
      </c>
    </row>
    <row r="468" spans="1:167" hidden="1" x14ac:dyDescent="0.25">
      <c r="B468" s="131" t="e">
        <f t="shared" si="1237"/>
        <v>#VALUE!</v>
      </c>
      <c r="C468" s="131" t="e">
        <f t="shared" si="1238"/>
        <v>#VALUE!</v>
      </c>
      <c r="D468" s="130">
        <f t="shared" si="1238"/>
        <v>1</v>
      </c>
      <c r="E468" s="168"/>
      <c r="F468" s="96"/>
      <c r="G468" s="170"/>
      <c r="H468" s="137">
        <f t="shared" ref="H468" si="1389">COUNT($P468:$XX468)</f>
        <v>0</v>
      </c>
      <c r="I468" s="135" t="e">
        <f t="shared" ref="I468" si="1390">_xlfn.STDEV.P($P467:$XX468)/AVERAGE($P467:$XX468)</f>
        <v>#DIV/0!</v>
      </c>
      <c r="J468" s="7">
        <f t="shared" ref="J468" si="1391">IF(AND(H468&gt;2,
OR(L456="MÉDIA SANEADA",L456="MEDIANA SANEADA",
AND(L456="PREÇO REFERÊNCIA",NOT(AND(P458="Orçamento",COUNTA(P456:XX456)=COUNTIF(P458:XX458,"Orçamento")))))),
ROW(),0)</f>
        <v>0</v>
      </c>
      <c r="K468" s="69"/>
      <c r="L468" s="29" t="s">
        <v>53</v>
      </c>
      <c r="M468" s="30" t="str">
        <f t="shared" ref="M468" si="1392">IFERROR(_xlfn.QUARTILE.EXC($P462:$XX462,1),"")</f>
        <v/>
      </c>
      <c r="N468" s="74"/>
      <c r="O468" s="27" t="str">
        <f t="shared" ref="O468" si="1393">"3 RODADA"</f>
        <v>3 RODADA</v>
      </c>
      <c r="P468" s="110" t="str">
        <f t="shared" ref="P468:AI468" si="1394">IF(P466="","",IF((_xlfn.STDEV.P($P465:$XX466)/AVERAGE($P465:$XX466))&lt;=25%,P466,IF(OR(P466&gt;(AVERAGE($P465:$XX466)+_xlfn.STDEV.P($P465:$XX466)),P466&lt;(AVERAGE($P465:$XX466)-_xlfn.STDEV.P($P465:$XX466))),"DESCARTADO",P466)))</f>
        <v/>
      </c>
      <c r="Q468" s="110" t="str">
        <f t="shared" si="1394"/>
        <v/>
      </c>
      <c r="R468" s="110" t="str">
        <f t="shared" si="1394"/>
        <v/>
      </c>
      <c r="S468" s="110" t="str">
        <f t="shared" si="1394"/>
        <v/>
      </c>
      <c r="T468" s="110" t="str">
        <f t="shared" si="1394"/>
        <v/>
      </c>
      <c r="U468" s="110" t="str">
        <f t="shared" si="1394"/>
        <v/>
      </c>
      <c r="V468" s="110" t="str">
        <f t="shared" si="1394"/>
        <v/>
      </c>
      <c r="W468" s="110" t="str">
        <f t="shared" si="1394"/>
        <v/>
      </c>
      <c r="X468" s="110" t="str">
        <f t="shared" si="1394"/>
        <v/>
      </c>
      <c r="Y468" s="110" t="str">
        <f t="shared" si="1394"/>
        <v/>
      </c>
      <c r="Z468" s="110" t="str">
        <f t="shared" si="1394"/>
        <v/>
      </c>
      <c r="AA468" s="110" t="str">
        <f t="shared" si="1394"/>
        <v/>
      </c>
      <c r="AB468" s="110" t="str">
        <f t="shared" si="1394"/>
        <v/>
      </c>
      <c r="AC468" s="110" t="str">
        <f t="shared" si="1394"/>
        <v/>
      </c>
      <c r="AD468" s="110" t="str">
        <f t="shared" si="1394"/>
        <v/>
      </c>
      <c r="AE468" s="110" t="str">
        <f t="shared" si="1394"/>
        <v/>
      </c>
      <c r="AF468" s="110" t="str">
        <f t="shared" si="1394"/>
        <v/>
      </c>
      <c r="AG468" s="110" t="str">
        <f t="shared" si="1394"/>
        <v/>
      </c>
      <c r="AH468" s="110" t="str">
        <f t="shared" si="1394"/>
        <v/>
      </c>
      <c r="AI468" s="110" t="str">
        <f t="shared" si="1394"/>
        <v/>
      </c>
    </row>
    <row r="469" spans="1:167" hidden="1" x14ac:dyDescent="0.25">
      <c r="B469" s="131" t="e">
        <f t="shared" si="1237"/>
        <v>#VALUE!</v>
      </c>
      <c r="C469" s="131" t="e">
        <f t="shared" si="1238"/>
        <v>#VALUE!</v>
      </c>
      <c r="D469" s="130">
        <f t="shared" si="1238"/>
        <v>1</v>
      </c>
      <c r="E469" s="168"/>
      <c r="F469" s="96"/>
      <c r="G469" s="170"/>
      <c r="H469"/>
      <c r="I469"/>
      <c r="J469"/>
      <c r="K469" s="69"/>
      <c r="L469" s="29" t="s">
        <v>51</v>
      </c>
      <c r="M469" s="30" t="str">
        <f t="shared" ref="M469" si="1395">IFERROR(_xlfn.QUARTILE.EXC($P462:$XX462,3),"")</f>
        <v/>
      </c>
      <c r="N469" s="74"/>
      <c r="O469" s="27" t="str">
        <f t="shared" ref="O469" si="1396">"4 POND"</f>
        <v>4 POND</v>
      </c>
      <c r="P469" s="110" t="str">
        <f>IF(IFERROR(VLOOKUP(P458,'Tabela de Apoio'!$D:$E,2,FALSE),1)=1,"",P470)</f>
        <v/>
      </c>
      <c r="Q469" s="110" t="str">
        <f>IF(IFERROR(VLOOKUP(Q458,'Tabela de Apoio'!$D:$E,2,FALSE),1)=1,"",Q470)</f>
        <v/>
      </c>
      <c r="R469" s="110" t="str">
        <f>IF(IFERROR(VLOOKUP(R458,'Tabela de Apoio'!$D:$E,2,FALSE),1)=1,"",R470)</f>
        <v/>
      </c>
      <c r="S469" s="110" t="str">
        <f>IF(IFERROR(VLOOKUP(S458,'Tabela de Apoio'!$D:$E,2,FALSE),1)=1,"",S470)</f>
        <v/>
      </c>
      <c r="T469" s="110" t="str">
        <f>IF(IFERROR(VLOOKUP(T458,'Tabela de Apoio'!$D:$E,2,FALSE),1)=1,"",T470)</f>
        <v/>
      </c>
      <c r="U469" s="110" t="str">
        <f>IF(IFERROR(VLOOKUP(U458,'Tabela de Apoio'!$D:$E,2,FALSE),1)=1,"",U470)</f>
        <v/>
      </c>
      <c r="V469" s="110" t="str">
        <f>IF(IFERROR(VLOOKUP(V458,'Tabela de Apoio'!$D:$E,2,FALSE),1)=1,"",V470)</f>
        <v/>
      </c>
      <c r="W469" s="110" t="str">
        <f>IF(IFERROR(VLOOKUP(W458,'Tabela de Apoio'!$D:$E,2,FALSE),1)=1,"",W470)</f>
        <v/>
      </c>
      <c r="X469" s="110" t="str">
        <f>IF(IFERROR(VLOOKUP(X458,'Tabela de Apoio'!$D:$E,2,FALSE),1)=1,"",X470)</f>
        <v/>
      </c>
      <c r="Y469" s="110" t="str">
        <f>IF(IFERROR(VLOOKUP(Y458,'Tabela de Apoio'!$D:$E,2,FALSE),1)=1,"",Y470)</f>
        <v/>
      </c>
      <c r="Z469" s="110" t="str">
        <f>IF(IFERROR(VLOOKUP(Z458,'Tabela de Apoio'!$D:$E,2,FALSE),1)=1,"",Z470)</f>
        <v/>
      </c>
      <c r="AA469" s="110" t="str">
        <f>IF(IFERROR(VLOOKUP(AA458,'Tabela de Apoio'!$D:$E,2,FALSE),1)=1,"",AA470)</f>
        <v/>
      </c>
      <c r="AB469" s="110" t="str">
        <f>IF(IFERROR(VLOOKUP(AB458,'Tabela de Apoio'!$D:$E,2,FALSE),1)=1,"",AB470)</f>
        <v/>
      </c>
      <c r="AC469" s="110" t="str">
        <f>IF(IFERROR(VLOOKUP(AC458,'Tabela de Apoio'!$D:$E,2,FALSE),1)=1,"",AC470)</f>
        <v/>
      </c>
      <c r="AD469" s="110" t="str">
        <f>IF(IFERROR(VLOOKUP(AD458,'Tabela de Apoio'!$D:$E,2,FALSE),1)=1,"",AD470)</f>
        <v/>
      </c>
      <c r="AE469" s="110" t="str">
        <f>IF(IFERROR(VLOOKUP(AE458,'Tabela de Apoio'!$D:$E,2,FALSE),1)=1,"",AE470)</f>
        <v/>
      </c>
      <c r="AF469" s="110" t="str">
        <f>IF(IFERROR(VLOOKUP(AF458,'Tabela de Apoio'!$D:$E,2,FALSE),1)=1,"",AF470)</f>
        <v/>
      </c>
      <c r="AG469" s="110" t="str">
        <f>IF(IFERROR(VLOOKUP(AG458,'Tabela de Apoio'!$D:$E,2,FALSE),1)=1,"",AG470)</f>
        <v/>
      </c>
      <c r="AH469" s="110" t="str">
        <f>IF(IFERROR(VLOOKUP(AH458,'Tabela de Apoio'!$D:$E,2,FALSE),1)=1,"",AH470)</f>
        <v/>
      </c>
      <c r="AI469" s="110" t="str">
        <f>IF(IFERROR(VLOOKUP(AI458,'Tabela de Apoio'!$D:$E,2,FALSE),1)=1,"",AI470)</f>
        <v/>
      </c>
    </row>
    <row r="470" spans="1:167" hidden="1" x14ac:dyDescent="0.25">
      <c r="B470" s="131" t="e">
        <f t="shared" si="1237"/>
        <v>#VALUE!</v>
      </c>
      <c r="C470" s="131" t="e">
        <f t="shared" si="1238"/>
        <v>#VALUE!</v>
      </c>
      <c r="D470" s="130">
        <f t="shared" si="1238"/>
        <v>1</v>
      </c>
      <c r="E470" s="168"/>
      <c r="F470" s="96"/>
      <c r="G470" s="170"/>
      <c r="H470" s="137">
        <f t="shared" ref="H470" si="1397">COUNT($P470:$XX470)</f>
        <v>0</v>
      </c>
      <c r="I470" s="135" t="e">
        <f t="shared" ref="I470" si="1398">_xlfn.STDEV.P($P469:$XX470)/AVERAGE($P469:$XX470)</f>
        <v>#DIV/0!</v>
      </c>
      <c r="J470" s="7">
        <f t="shared" ref="J470" si="1399">IF(AND(H470&gt;2,
OR(L456="MÉDIA SANEADA",L456="MEDIANA SANEADA",
AND(L456="PREÇO REFERÊNCIA",NOT(AND(P458="Orçamento",COUNTA(P456:XX456)=COUNTIF(P458:XX458,"Orçamento")))))),
ROW(),0)</f>
        <v>0</v>
      </c>
      <c r="K470" s="69"/>
      <c r="L470" s="29" t="s">
        <v>55</v>
      </c>
      <c r="M470" s="30">
        <f t="shared" ref="M470" si="1400">MIN($P462:$XX462)</f>
        <v>0</v>
      </c>
      <c r="N470" s="74"/>
      <c r="O470" s="27" t="str">
        <f t="shared" ref="O470" si="1401">"4 RODADA"</f>
        <v>4 RODADA</v>
      </c>
      <c r="P470" s="110" t="str">
        <f t="shared" ref="P470:AI470" si="1402">IF(P468="","",IF((_xlfn.STDEV.P($P467:$XX468)/AVERAGE($P467:$XX468))&lt;=25%,P468,IF(OR(P468&gt;(AVERAGE($P467:$XX468)+_xlfn.STDEV.P($P467:$XX468)),P468&lt;(AVERAGE($P467:$XX468)-_xlfn.STDEV.P($P467:$XX468))),"DESCARTADO",P468)))</f>
        <v/>
      </c>
      <c r="Q470" s="110" t="str">
        <f t="shared" si="1402"/>
        <v/>
      </c>
      <c r="R470" s="110" t="str">
        <f t="shared" si="1402"/>
        <v/>
      </c>
      <c r="S470" s="110" t="str">
        <f t="shared" si="1402"/>
        <v/>
      </c>
      <c r="T470" s="110" t="str">
        <f t="shared" si="1402"/>
        <v/>
      </c>
      <c r="U470" s="110" t="str">
        <f t="shared" si="1402"/>
        <v/>
      </c>
      <c r="V470" s="110" t="str">
        <f t="shared" si="1402"/>
        <v/>
      </c>
      <c r="W470" s="110" t="str">
        <f t="shared" si="1402"/>
        <v/>
      </c>
      <c r="X470" s="110" t="str">
        <f t="shared" si="1402"/>
        <v/>
      </c>
      <c r="Y470" s="110" t="str">
        <f t="shared" si="1402"/>
        <v/>
      </c>
      <c r="Z470" s="110" t="str">
        <f t="shared" si="1402"/>
        <v/>
      </c>
      <c r="AA470" s="110" t="str">
        <f t="shared" si="1402"/>
        <v/>
      </c>
      <c r="AB470" s="110" t="str">
        <f t="shared" si="1402"/>
        <v/>
      </c>
      <c r="AC470" s="110" t="str">
        <f t="shared" si="1402"/>
        <v/>
      </c>
      <c r="AD470" s="110" t="str">
        <f t="shared" si="1402"/>
        <v/>
      </c>
      <c r="AE470" s="110" t="str">
        <f t="shared" si="1402"/>
        <v/>
      </c>
      <c r="AF470" s="110" t="str">
        <f t="shared" si="1402"/>
        <v/>
      </c>
      <c r="AG470" s="110" t="str">
        <f t="shared" si="1402"/>
        <v/>
      </c>
      <c r="AH470" s="110" t="str">
        <f t="shared" si="1402"/>
        <v/>
      </c>
      <c r="AI470" s="110" t="str">
        <f t="shared" si="1402"/>
        <v/>
      </c>
    </row>
    <row r="471" spans="1:167" hidden="1" x14ac:dyDescent="0.25">
      <c r="B471" s="131" t="e">
        <f t="shared" si="1237"/>
        <v>#VALUE!</v>
      </c>
      <c r="C471" s="131" t="e">
        <f t="shared" si="1238"/>
        <v>#VALUE!</v>
      </c>
      <c r="D471" s="130">
        <f t="shared" si="1238"/>
        <v>1</v>
      </c>
      <c r="E471" s="168"/>
      <c r="F471" s="96"/>
      <c r="G471" s="170"/>
      <c r="H471"/>
      <c r="I471"/>
      <c r="J471"/>
      <c r="K471" s="69"/>
      <c r="L471" s="29" t="s">
        <v>52</v>
      </c>
      <c r="M471" s="30">
        <f t="shared" ref="M471" si="1403">MAX($P462:$XX462)</f>
        <v>0</v>
      </c>
      <c r="N471" s="74"/>
      <c r="O471" s="27" t="str">
        <f t="shared" ref="O471" si="1404">"5 POND"</f>
        <v>5 POND</v>
      </c>
      <c r="P471" s="110" t="str">
        <f>IF(IFERROR(VLOOKUP(P458,'Tabela de Apoio'!$D:$E,2,FALSE),1)=1,"",P472)</f>
        <v/>
      </c>
      <c r="Q471" s="110" t="str">
        <f>IF(IFERROR(VLOOKUP(Q458,'Tabela de Apoio'!$D:$E,2,FALSE),1)=1,"",Q472)</f>
        <v/>
      </c>
      <c r="R471" s="110" t="str">
        <f>IF(IFERROR(VLOOKUP(R458,'Tabela de Apoio'!$D:$E,2,FALSE),1)=1,"",R472)</f>
        <v/>
      </c>
      <c r="S471" s="110" t="str">
        <f>IF(IFERROR(VLOOKUP(S458,'Tabela de Apoio'!$D:$E,2,FALSE),1)=1,"",S472)</f>
        <v/>
      </c>
      <c r="T471" s="110" t="str">
        <f>IF(IFERROR(VLOOKUP(T458,'Tabela de Apoio'!$D:$E,2,FALSE),1)=1,"",T472)</f>
        <v/>
      </c>
      <c r="U471" s="110" t="str">
        <f>IF(IFERROR(VLOOKUP(U458,'Tabela de Apoio'!$D:$E,2,FALSE),1)=1,"",U472)</f>
        <v/>
      </c>
      <c r="V471" s="110" t="str">
        <f>IF(IFERROR(VLOOKUP(V458,'Tabela de Apoio'!$D:$E,2,FALSE),1)=1,"",V472)</f>
        <v/>
      </c>
      <c r="W471" s="110" t="str">
        <f>IF(IFERROR(VLOOKUP(W458,'Tabela de Apoio'!$D:$E,2,FALSE),1)=1,"",W472)</f>
        <v/>
      </c>
      <c r="X471" s="110" t="str">
        <f>IF(IFERROR(VLOOKUP(X458,'Tabela de Apoio'!$D:$E,2,FALSE),1)=1,"",X472)</f>
        <v/>
      </c>
      <c r="Y471" s="110" t="str">
        <f>IF(IFERROR(VLOOKUP(Y458,'Tabela de Apoio'!$D:$E,2,FALSE),1)=1,"",Y472)</f>
        <v/>
      </c>
      <c r="Z471" s="110" t="str">
        <f>IF(IFERROR(VLOOKUP(Z458,'Tabela de Apoio'!$D:$E,2,FALSE),1)=1,"",Z472)</f>
        <v/>
      </c>
      <c r="AA471" s="110" t="str">
        <f>IF(IFERROR(VLOOKUP(AA458,'Tabela de Apoio'!$D:$E,2,FALSE),1)=1,"",AA472)</f>
        <v/>
      </c>
      <c r="AB471" s="110" t="str">
        <f>IF(IFERROR(VLOOKUP(AB458,'Tabela de Apoio'!$D:$E,2,FALSE),1)=1,"",AB472)</f>
        <v/>
      </c>
      <c r="AC471" s="110" t="str">
        <f>IF(IFERROR(VLOOKUP(AC458,'Tabela de Apoio'!$D:$E,2,FALSE),1)=1,"",AC472)</f>
        <v/>
      </c>
      <c r="AD471" s="110" t="str">
        <f>IF(IFERROR(VLOOKUP(AD458,'Tabela de Apoio'!$D:$E,2,FALSE),1)=1,"",AD472)</f>
        <v/>
      </c>
      <c r="AE471" s="110" t="str">
        <f>IF(IFERROR(VLOOKUP(AE458,'Tabela de Apoio'!$D:$E,2,FALSE),1)=1,"",AE472)</f>
        <v/>
      </c>
      <c r="AF471" s="110" t="str">
        <f>IF(IFERROR(VLOOKUP(AF458,'Tabela de Apoio'!$D:$E,2,FALSE),1)=1,"",AF472)</f>
        <v/>
      </c>
      <c r="AG471" s="110" t="str">
        <f>IF(IFERROR(VLOOKUP(AG458,'Tabela de Apoio'!$D:$E,2,FALSE),1)=1,"",AG472)</f>
        <v/>
      </c>
      <c r="AH471" s="110" t="str">
        <f>IF(IFERROR(VLOOKUP(AH458,'Tabela de Apoio'!$D:$E,2,FALSE),1)=1,"",AH472)</f>
        <v/>
      </c>
      <c r="AI471" s="110" t="str">
        <f>IF(IFERROR(VLOOKUP(AI458,'Tabela de Apoio'!$D:$E,2,FALSE),1)=1,"",AI472)</f>
        <v/>
      </c>
    </row>
    <row r="472" spans="1:167" hidden="1" x14ac:dyDescent="0.25">
      <c r="B472" s="131" t="e">
        <f t="shared" si="1237"/>
        <v>#VALUE!</v>
      </c>
      <c r="C472" s="131" t="e">
        <f t="shared" si="1238"/>
        <v>#VALUE!</v>
      </c>
      <c r="D472" s="130">
        <f t="shared" si="1238"/>
        <v>1</v>
      </c>
      <c r="E472" s="168"/>
      <c r="F472" s="96"/>
      <c r="G472" s="170"/>
      <c r="H472" s="137">
        <f t="shared" ref="H472" si="1405">COUNT($P472:$XX472)</f>
        <v>0</v>
      </c>
      <c r="I472" s="135" t="e">
        <f t="shared" ref="I472" si="1406">_xlfn.STDEV.P($P471:$XX472)/AVERAGE($P471:$XX472)</f>
        <v>#DIV/0!</v>
      </c>
      <c r="J472" s="7">
        <f t="shared" ref="J472" si="1407">IF(AND(H472&gt;2,
OR(L456="MÉDIA SANEADA",L456="MEDIANA SANEADA",
AND(L456="PREÇO REFERÊNCIA",NOT(AND(P458="Orçamento",COUNTA(P456:XX456)=COUNTIF(P458:XX458,"Orçamento")))))),
ROW(),0)</f>
        <v>0</v>
      </c>
      <c r="K472" s="69"/>
      <c r="N472" s="74"/>
      <c r="O472" s="27" t="str">
        <f t="shared" ref="O472" si="1408">"5 RODADA"</f>
        <v>5 RODADA</v>
      </c>
      <c r="P472" s="110" t="str">
        <f t="shared" ref="P472:AI472" si="1409">IF(P470="","",IF((_xlfn.STDEV.P($P469:$XX470)/AVERAGE($P469:$XX470))&lt;=25%,P470,IF(OR(P470&gt;(AVERAGE($P469:$XX470)+_xlfn.STDEV.P($P469:$XX470)),P470&lt;(AVERAGE($P469:$XX470)-_xlfn.STDEV.P($P469:$XX470))),"DESCARTADO",P470)))</f>
        <v/>
      </c>
      <c r="Q472" s="110" t="str">
        <f t="shared" si="1409"/>
        <v/>
      </c>
      <c r="R472" s="110" t="str">
        <f t="shared" si="1409"/>
        <v/>
      </c>
      <c r="S472" s="110" t="str">
        <f t="shared" si="1409"/>
        <v/>
      </c>
      <c r="T472" s="110" t="str">
        <f t="shared" si="1409"/>
        <v/>
      </c>
      <c r="U472" s="110" t="str">
        <f t="shared" si="1409"/>
        <v/>
      </c>
      <c r="V472" s="110" t="str">
        <f t="shared" si="1409"/>
        <v/>
      </c>
      <c r="W472" s="110" t="str">
        <f t="shared" si="1409"/>
        <v/>
      </c>
      <c r="X472" s="110" t="str">
        <f t="shared" si="1409"/>
        <v/>
      </c>
      <c r="Y472" s="110" t="str">
        <f t="shared" si="1409"/>
        <v/>
      </c>
      <c r="Z472" s="110" t="str">
        <f t="shared" si="1409"/>
        <v/>
      </c>
      <c r="AA472" s="110" t="str">
        <f t="shared" si="1409"/>
        <v/>
      </c>
      <c r="AB472" s="110" t="str">
        <f t="shared" si="1409"/>
        <v/>
      </c>
      <c r="AC472" s="110" t="str">
        <f t="shared" si="1409"/>
        <v/>
      </c>
      <c r="AD472" s="110" t="str">
        <f t="shared" si="1409"/>
        <v/>
      </c>
      <c r="AE472" s="110" t="str">
        <f t="shared" si="1409"/>
        <v/>
      </c>
      <c r="AF472" s="110" t="str">
        <f t="shared" si="1409"/>
        <v/>
      </c>
      <c r="AG472" s="110" t="str">
        <f t="shared" si="1409"/>
        <v/>
      </c>
      <c r="AH472" s="110" t="str">
        <f t="shared" si="1409"/>
        <v/>
      </c>
      <c r="AI472" s="110" t="str">
        <f t="shared" si="1409"/>
        <v/>
      </c>
    </row>
    <row r="473" spans="1:167" hidden="1" x14ac:dyDescent="0.25">
      <c r="B473" s="131" t="e">
        <f t="shared" si="1237"/>
        <v>#VALUE!</v>
      </c>
      <c r="C473" s="131" t="e">
        <f t="shared" si="1238"/>
        <v>#VALUE!</v>
      </c>
      <c r="D473" s="130">
        <f t="shared" si="1238"/>
        <v>1</v>
      </c>
      <c r="E473" s="168"/>
      <c r="F473" s="96"/>
      <c r="G473" s="170"/>
      <c r="H473"/>
      <c r="I473"/>
      <c r="J473"/>
      <c r="K473" s="69"/>
      <c r="L473" s="22"/>
      <c r="M473" s="22"/>
      <c r="N473" s="74"/>
      <c r="O473" s="27" t="str">
        <f t="shared" ref="O473" si="1410">"6 POND"</f>
        <v>6 POND</v>
      </c>
      <c r="P473" s="110" t="str">
        <f>IF(IFERROR(VLOOKUP(P458,'Tabela de Apoio'!$D:$E,2,FALSE),1)=1,"",P474)</f>
        <v/>
      </c>
      <c r="Q473" s="110" t="str">
        <f>IF(IFERROR(VLOOKUP(Q458,'Tabela de Apoio'!$D:$E,2,FALSE),1)=1,"",Q474)</f>
        <v/>
      </c>
      <c r="R473" s="110" t="str">
        <f>IF(IFERROR(VLOOKUP(R458,'Tabela de Apoio'!$D:$E,2,FALSE),1)=1,"",R474)</f>
        <v/>
      </c>
      <c r="S473" s="110" t="str">
        <f>IF(IFERROR(VLOOKUP(S458,'Tabela de Apoio'!$D:$E,2,FALSE),1)=1,"",S474)</f>
        <v/>
      </c>
      <c r="T473" s="110" t="str">
        <f>IF(IFERROR(VLOOKUP(T458,'Tabela de Apoio'!$D:$E,2,FALSE),1)=1,"",T474)</f>
        <v/>
      </c>
      <c r="U473" s="110" t="str">
        <f>IF(IFERROR(VLOOKUP(U458,'Tabela de Apoio'!$D:$E,2,FALSE),1)=1,"",U474)</f>
        <v/>
      </c>
      <c r="V473" s="110" t="str">
        <f>IF(IFERROR(VLOOKUP(V458,'Tabela de Apoio'!$D:$E,2,FALSE),1)=1,"",V474)</f>
        <v/>
      </c>
      <c r="W473" s="110" t="str">
        <f>IF(IFERROR(VLOOKUP(W458,'Tabela de Apoio'!$D:$E,2,FALSE),1)=1,"",W474)</f>
        <v/>
      </c>
      <c r="X473" s="110" t="str">
        <f>IF(IFERROR(VLOOKUP(X458,'Tabela de Apoio'!$D:$E,2,FALSE),1)=1,"",X474)</f>
        <v/>
      </c>
      <c r="Y473" s="110" t="str">
        <f>IF(IFERROR(VLOOKUP(Y458,'Tabela de Apoio'!$D:$E,2,FALSE),1)=1,"",Y474)</f>
        <v/>
      </c>
      <c r="Z473" s="110" t="str">
        <f>IF(IFERROR(VLOOKUP(Z458,'Tabela de Apoio'!$D:$E,2,FALSE),1)=1,"",Z474)</f>
        <v/>
      </c>
      <c r="AA473" s="110" t="str">
        <f>IF(IFERROR(VLOOKUP(AA458,'Tabela de Apoio'!$D:$E,2,FALSE),1)=1,"",AA474)</f>
        <v/>
      </c>
      <c r="AB473" s="110" t="str">
        <f>IF(IFERROR(VLOOKUP(AB458,'Tabela de Apoio'!$D:$E,2,FALSE),1)=1,"",AB474)</f>
        <v/>
      </c>
      <c r="AC473" s="110" t="str">
        <f>IF(IFERROR(VLOOKUP(AC458,'Tabela de Apoio'!$D:$E,2,FALSE),1)=1,"",AC474)</f>
        <v/>
      </c>
      <c r="AD473" s="110" t="str">
        <f>IF(IFERROR(VLOOKUP(AD458,'Tabela de Apoio'!$D:$E,2,FALSE),1)=1,"",AD474)</f>
        <v/>
      </c>
      <c r="AE473" s="110" t="str">
        <f>IF(IFERROR(VLOOKUP(AE458,'Tabela de Apoio'!$D:$E,2,FALSE),1)=1,"",AE474)</f>
        <v/>
      </c>
      <c r="AF473" s="110" t="str">
        <f>IF(IFERROR(VLOOKUP(AF458,'Tabela de Apoio'!$D:$E,2,FALSE),1)=1,"",AF474)</f>
        <v/>
      </c>
      <c r="AG473" s="110" t="str">
        <f>IF(IFERROR(VLOOKUP(AG458,'Tabela de Apoio'!$D:$E,2,FALSE),1)=1,"",AG474)</f>
        <v/>
      </c>
      <c r="AH473" s="110" t="str">
        <f>IF(IFERROR(VLOOKUP(AH458,'Tabela de Apoio'!$D:$E,2,FALSE),1)=1,"",AH474)</f>
        <v/>
      </c>
      <c r="AI473" s="110" t="str">
        <f>IF(IFERROR(VLOOKUP(AI458,'Tabela de Apoio'!$D:$E,2,FALSE),1)=1,"",AI474)</f>
        <v/>
      </c>
    </row>
    <row r="474" spans="1:167" hidden="1" x14ac:dyDescent="0.25">
      <c r="B474" s="131" t="e">
        <f t="shared" si="1237"/>
        <v>#VALUE!</v>
      </c>
      <c r="C474" s="131" t="e">
        <f t="shared" si="1238"/>
        <v>#VALUE!</v>
      </c>
      <c r="D474" s="130">
        <f t="shared" si="1238"/>
        <v>1</v>
      </c>
      <c r="E474" s="168"/>
      <c r="F474" s="96"/>
      <c r="G474" s="170"/>
      <c r="H474" s="137">
        <f t="shared" ref="H474" si="1411">COUNT($P474:$XX474)</f>
        <v>0</v>
      </c>
      <c r="I474" s="135" t="e">
        <f t="shared" ref="I474" si="1412">_xlfn.STDEV.P($P473:$XX474)/AVERAGE($P473:$XX474)</f>
        <v>#DIV/0!</v>
      </c>
      <c r="J474" s="7">
        <f t="shared" ref="J474" si="1413">IF(AND(H474&gt;2,
OR(L456="MÉDIA SANEADA",L456="MEDIANA SANEADA",
AND(L456="PREÇO REFERÊNCIA",NOT(AND(P458="Orçamento",COUNTA(P456:XX456)=COUNTIF(P458:XX458,"Orçamento")))))),
ROW(),0)</f>
        <v>0</v>
      </c>
      <c r="N474" s="74"/>
      <c r="O474" s="27" t="str">
        <f t="shared" ref="O474" si="1414">"6 RODADA"</f>
        <v>6 RODADA</v>
      </c>
      <c r="P474" s="110" t="str">
        <f t="shared" ref="P474:AI474" si="1415">IFERROR(IF(P472="","",IF((_xlfn.STDEV.P($P471:$XX472)/AVERAGE($P471:$XX472))&lt;=25%,P472,IF(OR(P472&gt;(AVERAGE($P471:$XX472)+_xlfn.STDEV.P($P471:$XX472)),P472&lt;(AVERAGE($P471:$XX472)-_xlfn.STDEV.P($P471:$XX472))),"DESCARTADO",P472))),)</f>
        <v/>
      </c>
      <c r="Q474" s="110" t="str">
        <f t="shared" si="1415"/>
        <v/>
      </c>
      <c r="R474" s="110" t="str">
        <f t="shared" si="1415"/>
        <v/>
      </c>
      <c r="S474" s="110" t="str">
        <f t="shared" si="1415"/>
        <v/>
      </c>
      <c r="T474" s="110" t="str">
        <f t="shared" si="1415"/>
        <v/>
      </c>
      <c r="U474" s="110" t="str">
        <f t="shared" si="1415"/>
        <v/>
      </c>
      <c r="V474" s="110" t="str">
        <f t="shared" si="1415"/>
        <v/>
      </c>
      <c r="W474" s="110" t="str">
        <f t="shared" si="1415"/>
        <v/>
      </c>
      <c r="X474" s="110" t="str">
        <f t="shared" si="1415"/>
        <v/>
      </c>
      <c r="Y474" s="110" t="str">
        <f t="shared" si="1415"/>
        <v/>
      </c>
      <c r="Z474" s="110" t="str">
        <f t="shared" si="1415"/>
        <v/>
      </c>
      <c r="AA474" s="110" t="str">
        <f t="shared" si="1415"/>
        <v/>
      </c>
      <c r="AB474" s="110" t="str">
        <f t="shared" si="1415"/>
        <v/>
      </c>
      <c r="AC474" s="110" t="str">
        <f t="shared" si="1415"/>
        <v/>
      </c>
      <c r="AD474" s="110" t="str">
        <f t="shared" si="1415"/>
        <v/>
      </c>
      <c r="AE474" s="110" t="str">
        <f t="shared" si="1415"/>
        <v/>
      </c>
      <c r="AF474" s="110" t="str">
        <f t="shared" si="1415"/>
        <v/>
      </c>
      <c r="AG474" s="110" t="str">
        <f t="shared" si="1415"/>
        <v/>
      </c>
      <c r="AH474" s="110" t="str">
        <f t="shared" si="1415"/>
        <v/>
      </c>
      <c r="AI474" s="110" t="str">
        <f t="shared" si="1415"/>
        <v/>
      </c>
    </row>
    <row r="475" spans="1:167" x14ac:dyDescent="0.25">
      <c r="B475" s="131" t="e">
        <f t="shared" si="1237"/>
        <v>#VALUE!</v>
      </c>
      <c r="C475" s="131" t="e">
        <f t="shared" si="1238"/>
        <v>#VALUE!</v>
      </c>
      <c r="D475" s="130">
        <f t="shared" si="1238"/>
        <v>1</v>
      </c>
      <c r="E475" s="168"/>
      <c r="F475" s="139"/>
      <c r="G475" s="170"/>
      <c r="H475" s="173"/>
      <c r="I475" s="173"/>
      <c r="J475" s="174"/>
      <c r="K475" s="70"/>
      <c r="L475" s="1" t="s">
        <v>56</v>
      </c>
      <c r="M475" s="147" t="str">
        <f t="shared" ref="M475" si="1416">IFERROR(ROUND(M456*M458,2),"")</f>
        <v/>
      </c>
      <c r="O475" s="27" t="s">
        <v>426</v>
      </c>
      <c r="P475" s="110" t="str">
        <f t="shared" ref="P475:AI496" si="1417">INDEX(P462:P474,MATCH(MAX($J462:$J474),$J462:$J474,0))</f>
        <v/>
      </c>
      <c r="Q475" s="110" t="str">
        <f t="shared" si="1417"/>
        <v/>
      </c>
      <c r="R475" s="110" t="str">
        <f t="shared" si="1417"/>
        <v/>
      </c>
      <c r="S475" s="110" t="str">
        <f t="shared" si="1417"/>
        <v/>
      </c>
      <c r="T475" s="110" t="str">
        <f t="shared" si="1417"/>
        <v/>
      </c>
      <c r="U475" s="110" t="str">
        <f t="shared" si="1417"/>
        <v/>
      </c>
      <c r="V475" s="110" t="str">
        <f t="shared" si="1417"/>
        <v/>
      </c>
      <c r="W475" s="110" t="str">
        <f t="shared" si="1417"/>
        <v/>
      </c>
      <c r="X475" s="110" t="str">
        <f t="shared" si="1417"/>
        <v/>
      </c>
      <c r="Y475" s="110" t="str">
        <f t="shared" si="1417"/>
        <v/>
      </c>
      <c r="Z475" s="110" t="str">
        <f t="shared" si="1417"/>
        <v/>
      </c>
      <c r="AA475" s="110" t="str">
        <f t="shared" si="1417"/>
        <v/>
      </c>
      <c r="AB475" s="110" t="str">
        <f t="shared" si="1417"/>
        <v/>
      </c>
      <c r="AC475" s="110" t="str">
        <f t="shared" si="1417"/>
        <v/>
      </c>
      <c r="AD475" s="110" t="str">
        <f t="shared" si="1417"/>
        <v/>
      </c>
      <c r="AE475" s="110" t="str">
        <f t="shared" si="1417"/>
        <v/>
      </c>
      <c r="AF475" s="110" t="str">
        <f t="shared" si="1417"/>
        <v/>
      </c>
      <c r="AG475" s="110" t="str">
        <f t="shared" si="1417"/>
        <v/>
      </c>
      <c r="AH475" s="110" t="str">
        <f t="shared" si="1417"/>
        <v/>
      </c>
      <c r="AI475" s="110" t="str">
        <f t="shared" si="1417"/>
        <v/>
      </c>
    </row>
    <row r="477" spans="1:167" s="120" customFormat="1" ht="15" customHeight="1" x14ac:dyDescent="0.25">
      <c r="A477" s="123"/>
      <c r="B477" s="130" t="e">
        <f t="shared" ref="B477" si="1418">LARGE(IFERROR(IF(B475+1&gt;$H$8,"",B475+1),""),1)</f>
        <v>#VALUE!</v>
      </c>
      <c r="C477" s="130" t="e">
        <f>IF(_xlfn.ISFORMULA(E481),MAX(INDEX('BASE FORMAÇÃO'!A:A,B477+1),1),E481)</f>
        <v>#VALUE!</v>
      </c>
      <c r="D477" s="130">
        <f t="shared" ref="D477" si="1419">IFERROR(IF(C477=C467,D467+1,1),1)</f>
        <v>1</v>
      </c>
      <c r="E477" s="41" t="s">
        <v>9</v>
      </c>
      <c r="F477" s="76"/>
      <c r="G477" s="41" t="s">
        <v>15</v>
      </c>
      <c r="H477" s="138" t="e">
        <f>INDEX('BASE FORMAÇÃO'!B:B,B477+1)</f>
        <v>#VALUE!</v>
      </c>
      <c r="I477" s="146" t="s">
        <v>16</v>
      </c>
      <c r="J477" s="6" t="e">
        <f>INDEX('BASE FORMAÇÃO'!K:K,B477+1)</f>
        <v>#VALUE!</v>
      </c>
      <c r="K477" s="68"/>
      <c r="L477" s="175" t="s">
        <v>54</v>
      </c>
      <c r="M477" s="177" t="str">
        <f t="shared" ref="M477" si="1420">IF(OR(ISBLANK($O$8),ISBLANK($O$7),ISBLANK($H$8),ISBLANK($O$6),ISBLANK($O$5),ISBLANK($H$5)),"",IFERROR(IF(VLOOKUP(L477,L483:M492,2,FALSE)&lt;1,ROUND(VLOOKUP(L477,L483:M492,2,FALSE),4),ROUND(VLOOKUP(L477,L483:M492,2,FALSE),2)),""))</f>
        <v/>
      </c>
      <c r="N477" s="72"/>
      <c r="O477" s="27" t="s">
        <v>17</v>
      </c>
      <c r="P477" s="116"/>
      <c r="Q477" s="116"/>
      <c r="R477" s="116"/>
      <c r="S477" s="116"/>
      <c r="T477" s="116"/>
      <c r="U477" s="108"/>
      <c r="V477" s="108"/>
      <c r="W477" s="108"/>
      <c r="X477" s="108"/>
      <c r="Y477" s="108"/>
      <c r="Z477" s="108"/>
      <c r="AA477" s="108"/>
      <c r="AB477" s="108"/>
      <c r="AC477" s="108"/>
      <c r="AD477" s="108"/>
      <c r="AE477" s="108"/>
      <c r="AF477" s="108"/>
      <c r="AG477" s="108"/>
      <c r="AH477" s="108"/>
      <c r="AI477" s="108"/>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119"/>
      <c r="CD477" s="119"/>
      <c r="CE477" s="119"/>
      <c r="CF477" s="119"/>
      <c r="CG477" s="119"/>
      <c r="CH477" s="119"/>
      <c r="CI477" s="119"/>
      <c r="CJ477" s="119"/>
      <c r="CK477" s="119"/>
      <c r="CL477" s="119"/>
      <c r="CM477" s="119"/>
      <c r="CN477" s="119"/>
      <c r="CO477" s="119"/>
      <c r="CP477" s="119"/>
      <c r="CQ477" s="119"/>
      <c r="CR477" s="119"/>
      <c r="CS477" s="119"/>
      <c r="CT477" s="119"/>
      <c r="CU477" s="119"/>
      <c r="CV477" s="119"/>
      <c r="CW477" s="119"/>
      <c r="CX477" s="119"/>
      <c r="CY477" s="119"/>
      <c r="CZ477" s="119"/>
      <c r="DA477" s="119"/>
      <c r="DB477" s="119"/>
      <c r="DC477" s="119"/>
      <c r="DD477" s="119"/>
      <c r="DE477" s="119"/>
      <c r="DF477" s="119"/>
      <c r="DG477" s="119"/>
      <c r="DH477" s="119"/>
      <c r="DI477" s="119"/>
      <c r="DJ477" s="119"/>
      <c r="DK477" s="119"/>
      <c r="DL477" s="119"/>
      <c r="DM477" s="119"/>
      <c r="DN477" s="119"/>
      <c r="DO477" s="119"/>
      <c r="DP477" s="119"/>
      <c r="DQ477" s="119"/>
      <c r="DR477" s="119"/>
      <c r="DS477" s="119"/>
      <c r="DT477" s="119"/>
      <c r="DU477" s="119"/>
      <c r="DV477" s="119"/>
      <c r="DW477" s="119"/>
      <c r="DX477" s="119"/>
      <c r="DY477" s="119"/>
      <c r="DZ477" s="119"/>
      <c r="EA477" s="119"/>
      <c r="EB477" s="119"/>
      <c r="EC477" s="119"/>
      <c r="ED477" s="119"/>
      <c r="EE477" s="119"/>
      <c r="EF477" s="119"/>
      <c r="EG477" s="119"/>
      <c r="EH477" s="119"/>
      <c r="EI477" s="119"/>
      <c r="EJ477" s="119"/>
      <c r="EK477" s="119"/>
      <c r="EL477" s="119"/>
      <c r="EM477" s="119"/>
      <c r="EN477" s="119"/>
      <c r="EO477" s="119"/>
      <c r="EP477" s="119"/>
      <c r="EQ477" s="119"/>
      <c r="ER477" s="119"/>
      <c r="ES477" s="119"/>
      <c r="ET477" s="119"/>
      <c r="EU477" s="119"/>
      <c r="EV477" s="119"/>
      <c r="EW477" s="119"/>
      <c r="EX477" s="119"/>
      <c r="EY477" s="119"/>
      <c r="EZ477" s="119"/>
      <c r="FA477" s="119"/>
      <c r="FB477" s="119"/>
      <c r="FC477" s="119"/>
      <c r="FD477" s="119"/>
      <c r="FE477" s="119"/>
      <c r="FF477" s="119"/>
      <c r="FG477" s="119"/>
      <c r="FH477" s="119"/>
      <c r="FI477" s="119"/>
      <c r="FJ477" s="119"/>
      <c r="FK477" s="119"/>
    </row>
    <row r="478" spans="1:167" s="120" customFormat="1" ht="15" customHeight="1" x14ac:dyDescent="0.25">
      <c r="A478" s="69"/>
      <c r="B478" s="131" t="e">
        <f t="shared" ref="B478:D478" si="1421">B477</f>
        <v>#VALUE!</v>
      </c>
      <c r="C478" s="131" t="e">
        <f t="shared" si="1421"/>
        <v>#VALUE!</v>
      </c>
      <c r="D478" s="130">
        <f t="shared" si="1421"/>
        <v>1</v>
      </c>
      <c r="E478" s="179">
        <f t="shared" ref="E478" si="1422">D477</f>
        <v>1</v>
      </c>
      <c r="F478" s="95"/>
      <c r="G478" s="181" t="s">
        <v>1</v>
      </c>
      <c r="H478" s="184" t="e">
        <f>INDEX('BASE FORMAÇÃO'!C:C,B477+1)</f>
        <v>#VALUE!</v>
      </c>
      <c r="I478" s="184"/>
      <c r="J478" s="185"/>
      <c r="K478" s="69"/>
      <c r="L478" s="176"/>
      <c r="M478" s="178"/>
      <c r="N478" s="73"/>
      <c r="O478" s="27" t="s">
        <v>13</v>
      </c>
      <c r="P478" s="125"/>
      <c r="Q478" s="125"/>
      <c r="R478" s="125"/>
      <c r="S478" s="125"/>
      <c r="T478" s="125"/>
      <c r="U478" s="125"/>
      <c r="V478" s="125"/>
      <c r="W478" s="125"/>
      <c r="X478" s="125"/>
      <c r="Y478" s="125"/>
      <c r="Z478" s="125"/>
      <c r="AA478" s="125"/>
      <c r="AB478" s="125"/>
      <c r="AC478" s="125"/>
      <c r="AD478" s="125"/>
      <c r="AE478" s="125"/>
      <c r="AF478" s="125"/>
      <c r="AG478" s="125"/>
      <c r="AH478" s="125"/>
      <c r="AI478" s="125"/>
      <c r="AJ478" s="126"/>
      <c r="AK478" s="126"/>
      <c r="AL478" s="126"/>
      <c r="AM478" s="126"/>
      <c r="AN478" s="126"/>
      <c r="AO478" s="126"/>
      <c r="AP478" s="126"/>
      <c r="AQ478" s="126"/>
      <c r="AR478" s="126"/>
      <c r="AS478" s="126"/>
      <c r="AT478" s="126"/>
      <c r="AU478" s="126"/>
      <c r="AV478" s="126"/>
      <c r="AW478" s="126"/>
      <c r="AX478" s="126"/>
      <c r="AY478" s="126"/>
      <c r="AZ478" s="126"/>
      <c r="BA478" s="126"/>
      <c r="BB478" s="119"/>
      <c r="BC478" s="119"/>
      <c r="BD478" s="119"/>
      <c r="BE478" s="119"/>
      <c r="BF478" s="119"/>
      <c r="BG478" s="119"/>
      <c r="BH478" s="119"/>
      <c r="BI478" s="119"/>
      <c r="BJ478" s="119"/>
      <c r="BK478" s="119"/>
      <c r="BL478" s="119"/>
      <c r="BM478" s="119"/>
      <c r="BN478" s="119"/>
      <c r="BO478" s="119"/>
      <c r="BP478" s="119"/>
      <c r="BQ478" s="119"/>
      <c r="BR478" s="119"/>
      <c r="BS478" s="119"/>
      <c r="BT478" s="119"/>
      <c r="BU478" s="119"/>
      <c r="BV478" s="119"/>
      <c r="BW478" s="119"/>
      <c r="BX478" s="119"/>
      <c r="BY478" s="119"/>
      <c r="BZ478" s="119"/>
      <c r="CA478" s="119"/>
      <c r="CB478" s="119"/>
      <c r="CC478" s="119"/>
      <c r="CD478" s="119"/>
      <c r="CE478" s="119"/>
      <c r="CF478" s="119"/>
      <c r="CG478" s="119"/>
      <c r="CH478" s="119"/>
      <c r="CI478" s="119"/>
      <c r="CJ478" s="119"/>
      <c r="CK478" s="119"/>
      <c r="CL478" s="119"/>
      <c r="CM478" s="119"/>
      <c r="CN478" s="119"/>
      <c r="CO478" s="119"/>
      <c r="CP478" s="119"/>
      <c r="CQ478" s="119"/>
      <c r="CR478" s="119"/>
      <c r="CS478" s="119"/>
      <c r="CT478" s="119"/>
      <c r="CU478" s="119"/>
      <c r="CV478" s="119"/>
      <c r="CW478" s="119"/>
      <c r="CX478" s="119"/>
      <c r="CY478" s="119"/>
      <c r="CZ478" s="119"/>
      <c r="DA478" s="119"/>
      <c r="DB478" s="119"/>
      <c r="DC478" s="119"/>
      <c r="DD478" s="119"/>
      <c r="DE478" s="119"/>
      <c r="DF478" s="119"/>
      <c r="DG478" s="119"/>
      <c r="DH478" s="119"/>
      <c r="DI478" s="119"/>
      <c r="DJ478" s="119"/>
      <c r="DK478" s="119"/>
      <c r="DL478" s="119"/>
      <c r="DM478" s="119"/>
      <c r="DN478" s="119"/>
      <c r="DO478" s="119"/>
      <c r="DP478" s="119"/>
      <c r="DQ478" s="119"/>
      <c r="DR478" s="119"/>
      <c r="DS478" s="119"/>
      <c r="DT478" s="119"/>
      <c r="DU478" s="119"/>
      <c r="DV478" s="119"/>
      <c r="DW478" s="119"/>
      <c r="DX478" s="119"/>
      <c r="DY478" s="119"/>
      <c r="DZ478" s="119"/>
      <c r="EA478" s="119"/>
      <c r="EB478" s="119"/>
      <c r="EC478" s="119"/>
      <c r="ED478" s="119"/>
      <c r="EE478" s="119"/>
      <c r="EF478" s="119"/>
      <c r="EG478" s="119"/>
      <c r="EH478" s="119"/>
      <c r="EI478" s="119"/>
      <c r="EJ478" s="119"/>
      <c r="EK478" s="119"/>
      <c r="EL478" s="119"/>
      <c r="EM478" s="119"/>
      <c r="EN478" s="119"/>
      <c r="EO478" s="119"/>
      <c r="EP478" s="119"/>
      <c r="EQ478" s="119"/>
      <c r="ER478" s="119"/>
      <c r="ES478" s="119"/>
      <c r="ET478" s="119"/>
      <c r="EU478" s="119"/>
      <c r="EV478" s="119"/>
      <c r="EW478" s="119"/>
      <c r="EX478" s="119"/>
      <c r="EY478" s="119"/>
      <c r="EZ478" s="119"/>
      <c r="FA478" s="119"/>
      <c r="FB478" s="119"/>
      <c r="FC478" s="119"/>
      <c r="FD478" s="119"/>
      <c r="FE478" s="119"/>
      <c r="FF478" s="119"/>
      <c r="FG478" s="119"/>
      <c r="FH478" s="119"/>
      <c r="FI478" s="119"/>
      <c r="FJ478" s="119"/>
      <c r="FK478" s="119"/>
    </row>
    <row r="479" spans="1:167" s="119" customFormat="1" x14ac:dyDescent="0.25">
      <c r="A479" s="77"/>
      <c r="B479" s="131" t="e">
        <f t="shared" ref="B479:D479" si="1423">B478</f>
        <v>#VALUE!</v>
      </c>
      <c r="C479" s="131" t="e">
        <f t="shared" si="1423"/>
        <v>#VALUE!</v>
      </c>
      <c r="D479" s="130">
        <f t="shared" si="1423"/>
        <v>1</v>
      </c>
      <c r="E479" s="180"/>
      <c r="F479" s="96"/>
      <c r="G479" s="182"/>
      <c r="H479" s="186"/>
      <c r="I479" s="186"/>
      <c r="J479" s="187"/>
      <c r="K479" s="67"/>
      <c r="L479" s="133" t="s">
        <v>57</v>
      </c>
      <c r="M479" s="134" t="e">
        <f>INDEX('BASE FORMAÇÃO'!H:H,B481+1)</f>
        <v>#VALUE!</v>
      </c>
      <c r="N479" s="74"/>
      <c r="O479" s="27" t="s">
        <v>445</v>
      </c>
      <c r="P479" s="117"/>
      <c r="Q479" s="117"/>
      <c r="R479" s="117"/>
      <c r="S479" s="117"/>
      <c r="T479" s="117"/>
      <c r="U479" s="117"/>
      <c r="V479" s="117"/>
      <c r="W479" s="117"/>
      <c r="X479" s="117"/>
      <c r="Y479" s="117"/>
      <c r="Z479" s="117"/>
      <c r="AA479" s="121"/>
      <c r="AB479" s="121"/>
      <c r="AC479" s="121"/>
      <c r="AD479" s="121"/>
      <c r="AE479" s="121"/>
      <c r="AF479" s="121"/>
      <c r="AG479" s="121"/>
      <c r="AH479" s="121"/>
      <c r="AI479" s="121"/>
    </row>
    <row r="480" spans="1:167" s="119" customFormat="1" x14ac:dyDescent="0.25">
      <c r="A480" s="77"/>
      <c r="B480" s="131" t="e">
        <f t="shared" ref="B480:C480" si="1424">B479</f>
        <v>#VALUE!</v>
      </c>
      <c r="C480" s="131" t="e">
        <f t="shared" si="1424"/>
        <v>#VALUE!</v>
      </c>
      <c r="D480" s="130">
        <f t="shared" si="1238"/>
        <v>1</v>
      </c>
      <c r="E480" s="41" t="s">
        <v>344</v>
      </c>
      <c r="F480" s="96"/>
      <c r="G480" s="183"/>
      <c r="H480" s="188"/>
      <c r="I480" s="188"/>
      <c r="J480" s="189"/>
      <c r="K480" s="67"/>
      <c r="L480" s="1" t="s">
        <v>2</v>
      </c>
      <c r="M480" s="6" t="e">
        <f>INDEX('BASE FORMAÇÃO'!D:D,B481+1)</f>
        <v>#VALUE!</v>
      </c>
      <c r="N480" s="74"/>
      <c r="O480" s="27" t="s">
        <v>446</v>
      </c>
      <c r="P480" s="118"/>
      <c r="Q480" s="118"/>
      <c r="R480" s="118"/>
      <c r="S480" s="118"/>
      <c r="T480" s="118"/>
      <c r="U480" s="121"/>
      <c r="V480" s="121"/>
      <c r="W480" s="121"/>
      <c r="X480" s="121"/>
      <c r="Y480" s="121"/>
      <c r="Z480" s="121"/>
      <c r="AA480" s="121"/>
      <c r="AB480" s="121"/>
      <c r="AC480" s="121"/>
      <c r="AD480" s="121"/>
      <c r="AE480" s="121"/>
      <c r="AF480" s="121"/>
      <c r="AG480" s="121"/>
      <c r="AH480" s="121"/>
      <c r="AI480" s="121"/>
    </row>
    <row r="481" spans="2:35" x14ac:dyDescent="0.25">
      <c r="B481" s="131" t="e">
        <f t="shared" ref="B481:C481" si="1425">B479</f>
        <v>#VALUE!</v>
      </c>
      <c r="C481" s="131" t="e">
        <f t="shared" si="1425"/>
        <v>#VALUE!</v>
      </c>
      <c r="D481" s="130">
        <f t="shared" si="1238"/>
        <v>1</v>
      </c>
      <c r="E481" s="167" t="e">
        <f t="shared" ref="E481" si="1426">C477</f>
        <v>#VALUE!</v>
      </c>
      <c r="F481" s="96"/>
      <c r="G481" s="169" t="s">
        <v>334</v>
      </c>
      <c r="H481" s="171"/>
      <c r="I481" s="172"/>
      <c r="J481" s="172"/>
      <c r="K481" s="70"/>
      <c r="L481" s="28" t="s">
        <v>333</v>
      </c>
      <c r="M481" s="136" t="str">
        <f t="shared" ref="M481" si="1427">IFERROR(INDEX(I483:I495,MATCH(MAX(J483:J495),J483:J495,0)),"")</f>
        <v/>
      </c>
      <c r="N481" s="74"/>
      <c r="O481" s="27" t="s">
        <v>18</v>
      </c>
      <c r="P481" s="109" t="str">
        <f>IF(P477="","",
IF(OR(P479="Orçamento",P478="",MAX('Tabela de Apoio'!$A:$A)&lt;=P478),
P477,
(INDEX('Tabela de Apoio'!$B:$B,MATCH('MAPA DE PREÇOS'!$O$8,'Tabela de Apoio'!$A:$A,1))/INDEX('Tabela de Apoio'!$B:$B,MATCH('MAPA DE PREÇOS'!P478,'Tabela de Apoio'!$A:$A,1)-1))*P477))</f>
        <v/>
      </c>
      <c r="Q481" s="109" t="str">
        <f>IF(Q477="","",
IF(OR(Q479="Orçamento",Q478="",MAX('Tabela de Apoio'!$A:$A)&lt;=Q478),
Q477,
(INDEX('Tabela de Apoio'!$B:$B,MATCH('MAPA DE PREÇOS'!$O$8,'Tabela de Apoio'!$A:$A,1))/INDEX('Tabela de Apoio'!$B:$B,MATCH('MAPA DE PREÇOS'!Q478,'Tabela de Apoio'!$A:$A,1)-1))*Q477))</f>
        <v/>
      </c>
      <c r="R481" s="109" t="str">
        <f>IF(R477="","",
IF(OR(R479="Orçamento",R478="",MAX('Tabela de Apoio'!$A:$A)&lt;=R478),
R477,
(INDEX('Tabela de Apoio'!$B:$B,MATCH('MAPA DE PREÇOS'!$O$8,'Tabela de Apoio'!$A:$A,1))/INDEX('Tabela de Apoio'!$B:$B,MATCH('MAPA DE PREÇOS'!R478,'Tabela de Apoio'!$A:$A,1)-1))*R477))</f>
        <v/>
      </c>
      <c r="S481" s="109" t="str">
        <f>IF(S477="","",
IF(OR(S479="Orçamento",S478="",MAX('Tabela de Apoio'!$A:$A)&lt;=S478),
S477,
(INDEX('Tabela de Apoio'!$B:$B,MATCH('MAPA DE PREÇOS'!$O$8,'Tabela de Apoio'!$A:$A,1))/INDEX('Tabela de Apoio'!$B:$B,MATCH('MAPA DE PREÇOS'!S478,'Tabela de Apoio'!$A:$A,1)-1))*S477))</f>
        <v/>
      </c>
      <c r="T481" s="109" t="str">
        <f>IF(T477="","",
IF(OR(T479="Orçamento",T478="",MAX('Tabela de Apoio'!$A:$A)&lt;=T478),
T477,
(INDEX('Tabela de Apoio'!$B:$B,MATCH('MAPA DE PREÇOS'!$O$8,'Tabela de Apoio'!$A:$A,1))/INDEX('Tabela de Apoio'!$B:$B,MATCH('MAPA DE PREÇOS'!T478,'Tabela de Apoio'!$A:$A,1)-1))*T477))</f>
        <v/>
      </c>
      <c r="U481" s="109" t="str">
        <f>IF(U477="","",
IF(OR(U479="Orçamento",U478="",MAX('Tabela de Apoio'!$A:$A)&lt;=U478),
U477,
(INDEX('Tabela de Apoio'!$B:$B,MATCH('MAPA DE PREÇOS'!$O$8,'Tabela de Apoio'!$A:$A,1))/INDEX('Tabela de Apoio'!$B:$B,MATCH('MAPA DE PREÇOS'!U478,'Tabela de Apoio'!$A:$A,1)-1))*U477))</f>
        <v/>
      </c>
      <c r="V481" s="109" t="str">
        <f>IF(V477="","",
IF(OR(V479="Orçamento",V478="",MAX('Tabela de Apoio'!$A:$A)&lt;=V478),
V477,
(INDEX('Tabela de Apoio'!$B:$B,MATCH('MAPA DE PREÇOS'!$O$8,'Tabela de Apoio'!$A:$A,1))/INDEX('Tabela de Apoio'!$B:$B,MATCH('MAPA DE PREÇOS'!V478,'Tabela de Apoio'!$A:$A,1)-1))*V477))</f>
        <v/>
      </c>
      <c r="W481" s="109" t="str">
        <f>IF(W477="","",
IF(OR(W479="Orçamento",W478="",MAX('Tabela de Apoio'!$A:$A)&lt;=W478),
W477,
(INDEX('Tabela de Apoio'!$B:$B,MATCH('MAPA DE PREÇOS'!$O$8,'Tabela de Apoio'!$A:$A,1))/INDEX('Tabela de Apoio'!$B:$B,MATCH('MAPA DE PREÇOS'!W478,'Tabela de Apoio'!$A:$A,1)-1))*W477))</f>
        <v/>
      </c>
      <c r="X481" s="109" t="str">
        <f>IF(X477="","",
IF(OR(X479="Orçamento",X478="",MAX('Tabela de Apoio'!$A:$A)&lt;=X478),
X477,
(INDEX('Tabela de Apoio'!$B:$B,MATCH('MAPA DE PREÇOS'!$O$8,'Tabela de Apoio'!$A:$A,1))/INDEX('Tabela de Apoio'!$B:$B,MATCH('MAPA DE PREÇOS'!X478,'Tabela de Apoio'!$A:$A,1)-1))*X477))</f>
        <v/>
      </c>
      <c r="Y481" s="109" t="str">
        <f>IF(Y477="","",
IF(OR(Y479="Orçamento",Y478="",MAX('Tabela de Apoio'!$A:$A)&lt;=Y478),
Y477,
(INDEX('Tabela de Apoio'!$B:$B,MATCH('MAPA DE PREÇOS'!$O$8,'Tabela de Apoio'!$A:$A,1))/INDEX('Tabela de Apoio'!$B:$B,MATCH('MAPA DE PREÇOS'!Y478,'Tabela de Apoio'!$A:$A,1)-1))*Y477))</f>
        <v/>
      </c>
      <c r="Z481" s="109" t="str">
        <f>IF(Z477="","",
IF(OR(Z479="Orçamento",Z478="",MAX('Tabela de Apoio'!$A:$A)&lt;=Z478),
Z477,
(INDEX('Tabela de Apoio'!$B:$B,MATCH('MAPA DE PREÇOS'!$O$8,'Tabela de Apoio'!$A:$A,1))/INDEX('Tabela de Apoio'!$B:$B,MATCH('MAPA DE PREÇOS'!Z478,'Tabela de Apoio'!$A:$A,1)-1))*Z477))</f>
        <v/>
      </c>
      <c r="AA481" s="109" t="str">
        <f>IF(AA477="","",
IF(OR(AA479="Orçamento",AA478="",MAX('Tabela de Apoio'!$A:$A)&lt;=AA478),
AA477,
(INDEX('Tabela de Apoio'!$B:$B,MATCH('MAPA DE PREÇOS'!$O$8,'Tabela de Apoio'!$A:$A,1))/INDEX('Tabela de Apoio'!$B:$B,MATCH('MAPA DE PREÇOS'!AA478,'Tabela de Apoio'!$A:$A,1)-1))*AA477))</f>
        <v/>
      </c>
      <c r="AB481" s="109" t="str">
        <f>IF(AB477="","",
IF(OR(AB479="Orçamento",AB478="",MAX('Tabela de Apoio'!$A:$A)&lt;=AB478),
AB477,
(INDEX('Tabela de Apoio'!$B:$B,MATCH('MAPA DE PREÇOS'!$O$8,'Tabela de Apoio'!$A:$A,1))/INDEX('Tabela de Apoio'!$B:$B,MATCH('MAPA DE PREÇOS'!AB478,'Tabela de Apoio'!$A:$A,1)-1))*AB477))</f>
        <v/>
      </c>
      <c r="AC481" s="109" t="str">
        <f>IF(AC477="","",
IF(OR(AC479="Orçamento",AC478="",MAX('Tabela de Apoio'!$A:$A)&lt;=AC478),
AC477,
(INDEX('Tabela de Apoio'!$B:$B,MATCH('MAPA DE PREÇOS'!$O$8,'Tabela de Apoio'!$A:$A,1))/INDEX('Tabela de Apoio'!$B:$B,MATCH('MAPA DE PREÇOS'!AC478,'Tabela de Apoio'!$A:$A,1)-1))*AC477))</f>
        <v/>
      </c>
      <c r="AD481" s="109" t="str">
        <f>IF(AD477="","",
IF(OR(AD479="Orçamento",AD478="",MAX('Tabela de Apoio'!$A:$A)&lt;=AD478),
AD477,
(INDEX('Tabela de Apoio'!$B:$B,MATCH('MAPA DE PREÇOS'!$O$8,'Tabela de Apoio'!$A:$A,1))/INDEX('Tabela de Apoio'!$B:$B,MATCH('MAPA DE PREÇOS'!AD478,'Tabela de Apoio'!$A:$A,1)-1))*AD477))</f>
        <v/>
      </c>
      <c r="AE481" s="109" t="str">
        <f>IF(AE477="","",
IF(OR(AE479="Orçamento",AE478="",MAX('Tabela de Apoio'!$A:$A)&lt;=AE478),
AE477,
(INDEX('Tabela de Apoio'!$B:$B,MATCH('MAPA DE PREÇOS'!$O$8,'Tabela de Apoio'!$A:$A,1))/INDEX('Tabela de Apoio'!$B:$B,MATCH('MAPA DE PREÇOS'!AE478,'Tabela de Apoio'!$A:$A,1)-1))*AE477))</f>
        <v/>
      </c>
      <c r="AF481" s="109" t="str">
        <f>IF(AF477="","",
IF(OR(AF479="Orçamento",AF478="",MAX('Tabela de Apoio'!$A:$A)&lt;=AF478),
AF477,
(INDEX('Tabela de Apoio'!$B:$B,MATCH('MAPA DE PREÇOS'!$O$8,'Tabela de Apoio'!$A:$A,1))/INDEX('Tabela de Apoio'!$B:$B,MATCH('MAPA DE PREÇOS'!AF478,'Tabela de Apoio'!$A:$A,1)-1))*AF477))</f>
        <v/>
      </c>
      <c r="AG481" s="109" t="str">
        <f>IF(AG477="","",
IF(OR(AG479="Orçamento",AG478="",MAX('Tabela de Apoio'!$A:$A)&lt;=AG478),
AG477,
(INDEX('Tabela de Apoio'!$B:$B,MATCH('MAPA DE PREÇOS'!$O$8,'Tabela de Apoio'!$A:$A,1))/INDEX('Tabela de Apoio'!$B:$B,MATCH('MAPA DE PREÇOS'!AG478,'Tabela de Apoio'!$A:$A,1)-1))*AG477))</f>
        <v/>
      </c>
      <c r="AH481" s="109" t="str">
        <f>IF(AH477="","",
IF(OR(AH479="Orçamento",AH478="",MAX('Tabela de Apoio'!$A:$A)&lt;=AH478),
AH477,
(INDEX('Tabela de Apoio'!$B:$B,MATCH('MAPA DE PREÇOS'!$O$8,'Tabela de Apoio'!$A:$A,1))/INDEX('Tabela de Apoio'!$B:$B,MATCH('MAPA DE PREÇOS'!AH478,'Tabela de Apoio'!$A:$A,1)-1))*AH477))</f>
        <v/>
      </c>
      <c r="AI481" s="109" t="str">
        <f>IF(AI477="","",
IF(OR(AI479="Orçamento",AI478="",MAX('Tabela de Apoio'!$A:$A)&lt;=AI478),
AI477,
(INDEX('Tabela de Apoio'!$B:$B,MATCH('MAPA DE PREÇOS'!$O$8,'Tabela de Apoio'!$A:$A,1))/INDEX('Tabela de Apoio'!$B:$B,MATCH('MAPA DE PREÇOS'!AI478,'Tabela de Apoio'!$A:$A,1)-1))*AI477))</f>
        <v/>
      </c>
    </row>
    <row r="482" spans="2:35" hidden="1" x14ac:dyDescent="0.25">
      <c r="B482" s="131" t="e">
        <f t="shared" ref="B482" si="1428">B481</f>
        <v>#VALUE!</v>
      </c>
      <c r="C482" s="131" t="e">
        <f t="shared" ref="C482" si="1429">C481</f>
        <v>#VALUE!</v>
      </c>
      <c r="D482" s="130">
        <f t="shared" si="1238"/>
        <v>1</v>
      </c>
      <c r="E482" s="168"/>
      <c r="F482" s="96"/>
      <c r="G482" s="170"/>
      <c r="H482"/>
      <c r="I482"/>
      <c r="J482"/>
      <c r="N482" s="74"/>
      <c r="O482" s="27" t="s">
        <v>439</v>
      </c>
      <c r="P482" s="110" t="str">
        <f>IF(IFERROR(VLOOKUP(P479,'Tabela de Apoio'!$D:$E,2,FALSE),1)=1,"",P483)</f>
        <v/>
      </c>
      <c r="Q482" s="110" t="str">
        <f>IF(IFERROR(VLOOKUP(Q479,'Tabela de Apoio'!$D:$E,2,FALSE),1)=1,"",Q483)</f>
        <v/>
      </c>
      <c r="R482" s="110" t="str">
        <f>IF(IFERROR(VLOOKUP(R479,'Tabela de Apoio'!$D:$E,2,FALSE),1)=1,"",R483)</f>
        <v/>
      </c>
      <c r="S482" s="110" t="str">
        <f>IF(IFERROR(VLOOKUP(S479,'Tabela de Apoio'!$D:$E,2,FALSE),1)=1,"",S483)</f>
        <v/>
      </c>
      <c r="T482" s="110" t="str">
        <f>IF(IFERROR(VLOOKUP(T479,'Tabela de Apoio'!$D:$E,2,FALSE),1)=1,"",T483)</f>
        <v/>
      </c>
      <c r="U482" s="110" t="str">
        <f>IF(IFERROR(VLOOKUP(U479,'Tabela de Apoio'!$D:$E,2,FALSE),1)=1,"",U483)</f>
        <v/>
      </c>
      <c r="V482" s="110" t="str">
        <f>IF(IFERROR(VLOOKUP(V479,'Tabela de Apoio'!$D:$E,2,FALSE),1)=1,"",V483)</f>
        <v/>
      </c>
      <c r="W482" s="110" t="str">
        <f>IF(IFERROR(VLOOKUP(W479,'Tabela de Apoio'!$D:$E,2,FALSE),1)=1,"",W483)</f>
        <v/>
      </c>
      <c r="X482" s="110" t="str">
        <f>IF(IFERROR(VLOOKUP(X479,'Tabela de Apoio'!$D:$E,2,FALSE),1)=1,"",X483)</f>
        <v/>
      </c>
      <c r="Y482" s="110" t="str">
        <f>IF(IFERROR(VLOOKUP(Y479,'Tabela de Apoio'!$D:$E,2,FALSE),1)=1,"",Y483)</f>
        <v/>
      </c>
      <c r="Z482" s="110" t="str">
        <f>IF(IFERROR(VLOOKUP(Z479,'Tabela de Apoio'!$D:$E,2,FALSE),1)=1,"",Z483)</f>
        <v/>
      </c>
      <c r="AA482" s="110" t="str">
        <f>IF(IFERROR(VLOOKUP(AA479,'Tabela de Apoio'!$D:$E,2,FALSE),1)=1,"",AA483)</f>
        <v/>
      </c>
      <c r="AB482" s="110" t="str">
        <f>IF(IFERROR(VLOOKUP(AB479,'Tabela de Apoio'!$D:$E,2,FALSE),1)=1,"",AB483)</f>
        <v/>
      </c>
      <c r="AC482" s="110" t="str">
        <f>IF(IFERROR(VLOOKUP(AC479,'Tabela de Apoio'!$D:$E,2,FALSE),1)=1,"",AC483)</f>
        <v/>
      </c>
      <c r="AD482" s="110" t="str">
        <f>IF(IFERROR(VLOOKUP(AD479,'Tabela de Apoio'!$D:$E,2,FALSE),1)=1,"",AD483)</f>
        <v/>
      </c>
      <c r="AE482" s="110" t="str">
        <f>IF(IFERROR(VLOOKUP(AE479,'Tabela de Apoio'!$D:$E,2,FALSE),1)=1,"",AE483)</f>
        <v/>
      </c>
      <c r="AF482" s="110" t="str">
        <f>IF(IFERROR(VLOOKUP(AF479,'Tabela de Apoio'!$D:$E,2,FALSE),1)=1,"",AF483)</f>
        <v/>
      </c>
      <c r="AG482" s="110" t="str">
        <f>IF(IFERROR(VLOOKUP(AG479,'Tabela de Apoio'!$D:$E,2,FALSE),1)=1,"",AG483)</f>
        <v/>
      </c>
      <c r="AH482" s="110" t="str">
        <f>IF(IFERROR(VLOOKUP(AH479,'Tabela de Apoio'!$D:$E,2,FALSE),1)=1,"",AH483)</f>
        <v/>
      </c>
      <c r="AI482" s="110" t="str">
        <f>IF(IFERROR(VLOOKUP(AI479,'Tabela de Apoio'!$D:$E,2,FALSE),1)=1,"",AI483)</f>
        <v/>
      </c>
    </row>
    <row r="483" spans="2:35" hidden="1" x14ac:dyDescent="0.25">
      <c r="B483" s="131" t="e">
        <f t="shared" ref="B483:C483" si="1430">B482</f>
        <v>#VALUE!</v>
      </c>
      <c r="C483" s="131" t="e">
        <f t="shared" si="1430"/>
        <v>#VALUE!</v>
      </c>
      <c r="D483" s="130">
        <f t="shared" si="1238"/>
        <v>1</v>
      </c>
      <c r="E483" s="168"/>
      <c r="F483" s="96"/>
      <c r="G483" s="170"/>
      <c r="H483" s="137">
        <f t="shared" ref="H483" si="1431">COUNT($P483:$XX483)</f>
        <v>0</v>
      </c>
      <c r="I483" s="135" t="e">
        <f t="shared" ref="I483" si="1432">_xlfn.STDEV.P($P482:$XX483)/AVERAGE($P482:$XX483)</f>
        <v>#DIV/0!</v>
      </c>
      <c r="J483" s="7">
        <f>ROW()</f>
        <v>483</v>
      </c>
      <c r="K483" s="70"/>
      <c r="L483" s="29" t="s">
        <v>54</v>
      </c>
      <c r="M483" s="30" t="str">
        <f t="shared" ref="M483" si="1433">IFERROR(
IF(AND(P479="Orçamento",COUNTA(P477:AI477)=COUNTIF(P479:XX479,"Orçamento")),MIN(M488,M485),
IF(M486&lt;&gt;"",M486,
IF(M487&lt;&gt;"",M487,
M485
))),"")</f>
        <v/>
      </c>
      <c r="N483" s="74"/>
      <c r="O483" s="27" t="s">
        <v>440</v>
      </c>
      <c r="P483" s="109" t="str">
        <f t="shared" ref="P483:AI483" si="1434">IFERROR(IF(P481="",
            "",
            IF(COUNT($P481:$XX481)&lt;=4,
               P481,
               IF(OR(P481&gt;(QUARTILE($P481:$XX481,3)+(QUARTILE($P481:$XX481,3)-QUARTILE($P481:$XX481,1))),
                     P481&lt;(QUARTILE($P481:$XX481,1)-(QUARTILE($P481:$XX481,3)-QUARTILE($P481:$XX481,1)))
                  ),
               "DESCARTADO",P481)
             )
  ),P481)</f>
        <v/>
      </c>
      <c r="Q483" s="109" t="str">
        <f t="shared" si="1434"/>
        <v/>
      </c>
      <c r="R483" s="109" t="str">
        <f t="shared" si="1434"/>
        <v/>
      </c>
      <c r="S483" s="109" t="str">
        <f t="shared" si="1434"/>
        <v/>
      </c>
      <c r="T483" s="109" t="str">
        <f t="shared" si="1434"/>
        <v/>
      </c>
      <c r="U483" s="109" t="str">
        <f t="shared" si="1434"/>
        <v/>
      </c>
      <c r="V483" s="109" t="str">
        <f t="shared" si="1434"/>
        <v/>
      </c>
      <c r="W483" s="109" t="str">
        <f t="shared" si="1434"/>
        <v/>
      </c>
      <c r="X483" s="109" t="str">
        <f t="shared" si="1434"/>
        <v/>
      </c>
      <c r="Y483" s="109" t="str">
        <f t="shared" si="1434"/>
        <v/>
      </c>
      <c r="Z483" s="109" t="str">
        <f t="shared" si="1434"/>
        <v/>
      </c>
      <c r="AA483" s="109" t="str">
        <f t="shared" si="1434"/>
        <v/>
      </c>
      <c r="AB483" s="109" t="str">
        <f t="shared" si="1434"/>
        <v/>
      </c>
      <c r="AC483" s="109" t="str">
        <f t="shared" si="1434"/>
        <v/>
      </c>
      <c r="AD483" s="109" t="str">
        <f t="shared" si="1434"/>
        <v/>
      </c>
      <c r="AE483" s="109" t="str">
        <f t="shared" si="1434"/>
        <v/>
      </c>
      <c r="AF483" s="109" t="str">
        <f t="shared" si="1434"/>
        <v/>
      </c>
      <c r="AG483" s="109" t="str">
        <f t="shared" si="1434"/>
        <v/>
      </c>
      <c r="AH483" s="109" t="str">
        <f t="shared" si="1434"/>
        <v/>
      </c>
      <c r="AI483" s="109" t="str">
        <f t="shared" si="1434"/>
        <v/>
      </c>
    </row>
    <row r="484" spans="2:35" hidden="1" x14ac:dyDescent="0.25">
      <c r="B484" s="131" t="e">
        <f t="shared" ref="B484:B538" si="1435">B483</f>
        <v>#VALUE!</v>
      </c>
      <c r="C484" s="131" t="e">
        <f t="shared" ref="C484:D547" si="1436">C483</f>
        <v>#VALUE!</v>
      </c>
      <c r="D484" s="130">
        <f t="shared" si="1238"/>
        <v>1</v>
      </c>
      <c r="E484" s="168"/>
      <c r="F484" s="96"/>
      <c r="G484" s="170"/>
      <c r="H484"/>
      <c r="I484"/>
      <c r="J484"/>
      <c r="K484" s="69"/>
      <c r="L484" s="29" t="s">
        <v>423</v>
      </c>
      <c r="M484" s="30" t="e">
        <f t="shared" ref="M484" si="1437">AVERAGE($P483:$XX483)</f>
        <v>#DIV/0!</v>
      </c>
      <c r="N484" s="74"/>
      <c r="O484" s="27" t="str">
        <f t="shared" ref="O484" si="1438">"1 POND"</f>
        <v>1 POND</v>
      </c>
      <c r="P484" s="110" t="str">
        <f>IF(IFERROR(VLOOKUP(P479,'Tabela de Apoio'!$D:$E,2,FALSE),1)=1,"",P485)</f>
        <v/>
      </c>
      <c r="Q484" s="110" t="str">
        <f>IF(IFERROR(VLOOKUP(Q479,'Tabela de Apoio'!$D:$E,2,FALSE),1)=1,"",Q485)</f>
        <v/>
      </c>
      <c r="R484" s="110" t="str">
        <f>IF(IFERROR(VLOOKUP(R479,'Tabela de Apoio'!$D:$E,2,FALSE),1)=1,"",R485)</f>
        <v/>
      </c>
      <c r="S484" s="110" t="str">
        <f>IF(IFERROR(VLOOKUP(S479,'Tabela de Apoio'!$D:$E,2,FALSE),1)=1,"",S485)</f>
        <v/>
      </c>
      <c r="T484" s="110" t="str">
        <f>IF(IFERROR(VLOOKUP(T479,'Tabela de Apoio'!$D:$E,2,FALSE),1)=1,"",T485)</f>
        <v/>
      </c>
      <c r="U484" s="110" t="str">
        <f>IF(IFERROR(VLOOKUP(U479,'Tabela de Apoio'!$D:$E,2,FALSE),1)=1,"",U485)</f>
        <v/>
      </c>
      <c r="V484" s="110" t="str">
        <f>IF(IFERROR(VLOOKUP(V479,'Tabela de Apoio'!$D:$E,2,FALSE),1)=1,"",V485)</f>
        <v/>
      </c>
      <c r="W484" s="110" t="str">
        <f>IF(IFERROR(VLOOKUP(W479,'Tabela de Apoio'!$D:$E,2,FALSE),1)=1,"",W485)</f>
        <v/>
      </c>
      <c r="X484" s="110" t="str">
        <f>IF(IFERROR(VLOOKUP(X479,'Tabela de Apoio'!$D:$E,2,FALSE),1)=1,"",X485)</f>
        <v/>
      </c>
      <c r="Y484" s="110" t="str">
        <f>IF(IFERROR(VLOOKUP(Y479,'Tabela de Apoio'!$D:$E,2,FALSE),1)=1,"",Y485)</f>
        <v/>
      </c>
      <c r="Z484" s="110" t="str">
        <f>IF(IFERROR(VLOOKUP(Z479,'Tabela de Apoio'!$D:$E,2,FALSE),1)=1,"",Z485)</f>
        <v/>
      </c>
      <c r="AA484" s="110" t="str">
        <f>IF(IFERROR(VLOOKUP(AA479,'Tabela de Apoio'!$D:$E,2,FALSE),1)=1,"",AA485)</f>
        <v/>
      </c>
      <c r="AB484" s="110" t="str">
        <f>IF(IFERROR(VLOOKUP(AB479,'Tabela de Apoio'!$D:$E,2,FALSE),1)=1,"",AB485)</f>
        <v/>
      </c>
      <c r="AC484" s="110" t="str">
        <f>IF(IFERROR(VLOOKUP(AC479,'Tabela de Apoio'!$D:$E,2,FALSE),1)=1,"",AC485)</f>
        <v/>
      </c>
      <c r="AD484" s="110" t="str">
        <f>IF(IFERROR(VLOOKUP(AD479,'Tabela de Apoio'!$D:$E,2,FALSE),1)=1,"",AD485)</f>
        <v/>
      </c>
      <c r="AE484" s="110" t="str">
        <f>IF(IFERROR(VLOOKUP(AE479,'Tabela de Apoio'!$D:$E,2,FALSE),1)=1,"",AE485)</f>
        <v/>
      </c>
      <c r="AF484" s="110" t="str">
        <f>IF(IFERROR(VLOOKUP(AF479,'Tabela de Apoio'!$D:$E,2,FALSE),1)=1,"",AF485)</f>
        <v/>
      </c>
      <c r="AG484" s="110" t="str">
        <f>IF(IFERROR(VLOOKUP(AG479,'Tabela de Apoio'!$D:$E,2,FALSE),1)=1,"",AG485)</f>
        <v/>
      </c>
      <c r="AH484" s="110" t="str">
        <f>IF(IFERROR(VLOOKUP(AH479,'Tabela de Apoio'!$D:$E,2,FALSE),1)=1,"",AH485)</f>
        <v/>
      </c>
      <c r="AI484" s="110" t="str">
        <f>IF(IFERROR(VLOOKUP(AI479,'Tabela de Apoio'!$D:$E,2,FALSE),1)=1,"",AI485)</f>
        <v/>
      </c>
    </row>
    <row r="485" spans="2:35" hidden="1" x14ac:dyDescent="0.25">
      <c r="B485" s="131" t="e">
        <f t="shared" si="1435"/>
        <v>#VALUE!</v>
      </c>
      <c r="C485" s="131" t="e">
        <f t="shared" si="1436"/>
        <v>#VALUE!</v>
      </c>
      <c r="D485" s="130">
        <f t="shared" si="1436"/>
        <v>1</v>
      </c>
      <c r="E485" s="168"/>
      <c r="F485" s="96"/>
      <c r="G485" s="170"/>
      <c r="H485" s="137">
        <f t="shared" ref="H485" si="1439">COUNT($P485:$XX485)</f>
        <v>0</v>
      </c>
      <c r="I485" s="135" t="e">
        <f t="shared" ref="I485" si="1440">_xlfn.STDEV.P($P484:$XX485)/AVERAGE($P484:$XX485)</f>
        <v>#DIV/0!</v>
      </c>
      <c r="J485" s="7">
        <f t="shared" ref="J485" si="1441">IF(AND(H485&gt;2,
OR(L477="MÉDIA SANEADA",L477="MEDIANA SANEADA",
AND(L477="PREÇO REFERÊNCIA",NOT(AND(P479="Orçamento",COUNTA(P477:XX477)=COUNTIF(P479:XX479,"Orçamento")))))),
ROW(),0)</f>
        <v>0</v>
      </c>
      <c r="K485" s="69"/>
      <c r="L485" s="29" t="s">
        <v>424</v>
      </c>
      <c r="M485" s="30" t="e">
        <f t="shared" ref="M485" si="1442">MEDIAN($P483:$XX483)</f>
        <v>#NUM!</v>
      </c>
      <c r="N485" s="74"/>
      <c r="O485" s="27" t="str">
        <f t="shared" ref="O485" si="1443">"1 RODADA"</f>
        <v>1 RODADA</v>
      </c>
      <c r="P485" s="110" t="str">
        <f t="shared" ref="P485:AI485" si="1444">IF(P483="","",IF((_xlfn.STDEV.P($P482:$XX483)/AVERAGE($P482:$XX483))&lt;=25%,P483,IF(OR(P483&gt;(AVERAGE($P482:$XX483)+_xlfn.STDEV.P($P482:$XX483)),P483&lt;(AVERAGE($P482:$XX483)-_xlfn.STDEV.P($P482:$XX483))),"DESCARTADO",P483)))</f>
        <v/>
      </c>
      <c r="Q485" s="110" t="str">
        <f t="shared" si="1444"/>
        <v/>
      </c>
      <c r="R485" s="110" t="str">
        <f t="shared" si="1444"/>
        <v/>
      </c>
      <c r="S485" s="110" t="str">
        <f t="shared" si="1444"/>
        <v/>
      </c>
      <c r="T485" s="110" t="str">
        <f t="shared" si="1444"/>
        <v/>
      </c>
      <c r="U485" s="110" t="str">
        <f t="shared" si="1444"/>
        <v/>
      </c>
      <c r="V485" s="110" t="str">
        <f t="shared" si="1444"/>
        <v/>
      </c>
      <c r="W485" s="110" t="str">
        <f t="shared" si="1444"/>
        <v/>
      </c>
      <c r="X485" s="110" t="str">
        <f t="shared" si="1444"/>
        <v/>
      </c>
      <c r="Y485" s="110" t="str">
        <f t="shared" si="1444"/>
        <v/>
      </c>
      <c r="Z485" s="110" t="str">
        <f t="shared" si="1444"/>
        <v/>
      </c>
      <c r="AA485" s="110" t="str">
        <f t="shared" si="1444"/>
        <v/>
      </c>
      <c r="AB485" s="110" t="str">
        <f t="shared" si="1444"/>
        <v/>
      </c>
      <c r="AC485" s="110" t="str">
        <f t="shared" si="1444"/>
        <v/>
      </c>
      <c r="AD485" s="110" t="str">
        <f t="shared" si="1444"/>
        <v/>
      </c>
      <c r="AE485" s="110" t="str">
        <f t="shared" si="1444"/>
        <v/>
      </c>
      <c r="AF485" s="110" t="str">
        <f t="shared" si="1444"/>
        <v/>
      </c>
      <c r="AG485" s="110" t="str">
        <f t="shared" si="1444"/>
        <v/>
      </c>
      <c r="AH485" s="110" t="str">
        <f t="shared" si="1444"/>
        <v/>
      </c>
      <c r="AI485" s="110" t="str">
        <f t="shared" si="1444"/>
        <v/>
      </c>
    </row>
    <row r="486" spans="2:35" hidden="1" x14ac:dyDescent="0.25">
      <c r="B486" s="131" t="e">
        <f t="shared" si="1435"/>
        <v>#VALUE!</v>
      </c>
      <c r="C486" s="131" t="e">
        <f t="shared" si="1436"/>
        <v>#VALUE!</v>
      </c>
      <c r="D486" s="130">
        <f t="shared" si="1436"/>
        <v>1</v>
      </c>
      <c r="E486" s="168"/>
      <c r="F486" s="96"/>
      <c r="G486" s="170"/>
      <c r="H486"/>
      <c r="I486"/>
      <c r="J486"/>
      <c r="L486" s="29" t="s">
        <v>50</v>
      </c>
      <c r="M486" s="30" t="str">
        <f t="shared" ref="M486" si="1445">IFERROR(
IF(AND(H485&gt;2,I485&lt;=25%),AVERAGE(P484:XX485),
IF(AND(H487&gt;2,I487&lt;=25%),AVERAGE(P486:XX487),
IF(AND(H489&gt;2,I489&lt;=25%),AVERAGE(P488:XX489),
IF(AND(H491&gt;2,I491&lt;=25%),AVERAGE(P490:XX491),
IF(AND(H493&gt;2,I493&lt;=25%),AVERAGE(P492:XX493),
IF(AND(H495&gt;2,I495&lt;=25%),AVERAGE(P494:XX495),
IF(I483&lt;=25%,AVERAGE(P482:XX483),""))))))),"")</f>
        <v/>
      </c>
      <c r="N486" s="74"/>
      <c r="O486" s="27" t="str">
        <f t="shared" ref="O486" si="1446">"2 POND"</f>
        <v>2 POND</v>
      </c>
      <c r="P486" s="110" t="str">
        <f>IF(IFERROR(VLOOKUP(P479,'Tabela de Apoio'!$D:$E,2,FALSE),1)=1,"",P487)</f>
        <v/>
      </c>
      <c r="Q486" s="110" t="str">
        <f>IF(IFERROR(VLOOKUP(Q479,'Tabela de Apoio'!$D:$E,2,FALSE),1)=1,"",Q487)</f>
        <v/>
      </c>
      <c r="R486" s="110" t="str">
        <f>IF(IFERROR(VLOOKUP(R479,'Tabela de Apoio'!$D:$E,2,FALSE),1)=1,"",R487)</f>
        <v/>
      </c>
      <c r="S486" s="110" t="str">
        <f>IF(IFERROR(VLOOKUP(S479,'Tabela de Apoio'!$D:$E,2,FALSE),1)=1,"",S487)</f>
        <v/>
      </c>
      <c r="T486" s="110" t="str">
        <f>IF(IFERROR(VLOOKUP(T479,'Tabela de Apoio'!$D:$E,2,FALSE),1)=1,"",T487)</f>
        <v/>
      </c>
      <c r="U486" s="110" t="str">
        <f>IF(IFERROR(VLOOKUP(U479,'Tabela de Apoio'!$D:$E,2,FALSE),1)=1,"",U487)</f>
        <v/>
      </c>
      <c r="V486" s="110" t="str">
        <f>IF(IFERROR(VLOOKUP(V479,'Tabela de Apoio'!$D:$E,2,FALSE),1)=1,"",V487)</f>
        <v/>
      </c>
      <c r="W486" s="110" t="str">
        <f>IF(IFERROR(VLOOKUP(W479,'Tabela de Apoio'!$D:$E,2,FALSE),1)=1,"",W487)</f>
        <v/>
      </c>
      <c r="X486" s="110" t="str">
        <f>IF(IFERROR(VLOOKUP(X479,'Tabela de Apoio'!$D:$E,2,FALSE),1)=1,"",X487)</f>
        <v/>
      </c>
      <c r="Y486" s="110" t="str">
        <f>IF(IFERROR(VLOOKUP(Y479,'Tabela de Apoio'!$D:$E,2,FALSE),1)=1,"",Y487)</f>
        <v/>
      </c>
      <c r="Z486" s="110" t="str">
        <f>IF(IFERROR(VLOOKUP(Z479,'Tabela de Apoio'!$D:$E,2,FALSE),1)=1,"",Z487)</f>
        <v/>
      </c>
      <c r="AA486" s="110" t="str">
        <f>IF(IFERROR(VLOOKUP(AA479,'Tabela de Apoio'!$D:$E,2,FALSE),1)=1,"",AA487)</f>
        <v/>
      </c>
      <c r="AB486" s="110" t="str">
        <f>IF(IFERROR(VLOOKUP(AB479,'Tabela de Apoio'!$D:$E,2,FALSE),1)=1,"",AB487)</f>
        <v/>
      </c>
      <c r="AC486" s="110" t="str">
        <f>IF(IFERROR(VLOOKUP(AC479,'Tabela de Apoio'!$D:$E,2,FALSE),1)=1,"",AC487)</f>
        <v/>
      </c>
      <c r="AD486" s="110" t="str">
        <f>IF(IFERROR(VLOOKUP(AD479,'Tabela de Apoio'!$D:$E,2,FALSE),1)=1,"",AD487)</f>
        <v/>
      </c>
      <c r="AE486" s="110" t="str">
        <f>IF(IFERROR(VLOOKUP(AE479,'Tabela de Apoio'!$D:$E,2,FALSE),1)=1,"",AE487)</f>
        <v/>
      </c>
      <c r="AF486" s="110" t="str">
        <f>IF(IFERROR(VLOOKUP(AF479,'Tabela de Apoio'!$D:$E,2,FALSE),1)=1,"",AF487)</f>
        <v/>
      </c>
      <c r="AG486" s="110" t="str">
        <f>IF(IFERROR(VLOOKUP(AG479,'Tabela de Apoio'!$D:$E,2,FALSE),1)=1,"",AG487)</f>
        <v/>
      </c>
      <c r="AH486" s="110" t="str">
        <f>IF(IFERROR(VLOOKUP(AH479,'Tabela de Apoio'!$D:$E,2,FALSE),1)=1,"",AH487)</f>
        <v/>
      </c>
      <c r="AI486" s="110" t="str">
        <f>IF(IFERROR(VLOOKUP(AI479,'Tabela de Apoio'!$D:$E,2,FALSE),1)=1,"",AI487)</f>
        <v/>
      </c>
    </row>
    <row r="487" spans="2:35" hidden="1" x14ac:dyDescent="0.25">
      <c r="B487" s="131" t="e">
        <f t="shared" si="1435"/>
        <v>#VALUE!</v>
      </c>
      <c r="C487" s="131" t="e">
        <f t="shared" si="1436"/>
        <v>#VALUE!</v>
      </c>
      <c r="D487" s="130">
        <f t="shared" si="1436"/>
        <v>1</v>
      </c>
      <c r="E487" s="168"/>
      <c r="F487" s="96"/>
      <c r="G487" s="170"/>
      <c r="H487" s="137">
        <f t="shared" ref="H487" si="1447">COUNT($P487:$XX487)</f>
        <v>0</v>
      </c>
      <c r="I487" s="135" t="e">
        <f t="shared" ref="I487" si="1448">_xlfn.STDEV.P($P486:$XX487)/AVERAGE($P486:$XX487)</f>
        <v>#DIV/0!</v>
      </c>
      <c r="J487" s="7">
        <f t="shared" ref="J487" si="1449">IF(AND(H487&gt;2,
OR(L477="MÉDIA SANEADA",L477="MEDIANA SANEADA",
AND(L477="PREÇO REFERÊNCIA",NOT(AND(P479="Orçamento",COUNTA(P477:XX477)=COUNTIF(P479:XX479,"Orçamento")))))),
ROW(),0)</f>
        <v>0</v>
      </c>
      <c r="K487" s="69"/>
      <c r="L487" s="29" t="s">
        <v>425</v>
      </c>
      <c r="M487" s="30" t="e">
        <f t="shared" ref="M487" si="1450" xml:space="preserve">
IF(H485&gt;2,MEDIAN(P484:XX485),
IF(H487&gt;2,MEDIAN(P486:XX487),
IF(H489&gt;2,MEDIAN(P488:XX489),
IF(H491&gt;2,MEDIAN(P490:XX491),
IF(H493&gt;2,MEDIAN(P492:XX493),
IF(H495&gt;2,MEDIAN(P494:XX495),
MEDIAN(P482:XX483)))))))</f>
        <v>#NUM!</v>
      </c>
      <c r="N487" s="74"/>
      <c r="O487" s="27" t="str">
        <f t="shared" ref="O487" si="1451">"2 RODADA"</f>
        <v>2 RODADA</v>
      </c>
      <c r="P487" s="110" t="str">
        <f t="shared" ref="P487:AI487" si="1452">IF(P485="","",IF((_xlfn.STDEV.P($P484:$XX485)/AVERAGE($P484:$XX485))&lt;=25%,P485,IF(OR(P485&gt;(AVERAGE($P484:$XX485)+_xlfn.STDEV.P($P484:$XX485)),P485&lt;(AVERAGE($P484:$XX485)-_xlfn.STDEV.P($P484:$XX485))),"DESCARTADO",P485)))</f>
        <v/>
      </c>
      <c r="Q487" s="110" t="str">
        <f t="shared" si="1452"/>
        <v/>
      </c>
      <c r="R487" s="110" t="str">
        <f t="shared" si="1452"/>
        <v/>
      </c>
      <c r="S487" s="110" t="str">
        <f t="shared" si="1452"/>
        <v/>
      </c>
      <c r="T487" s="110" t="str">
        <f t="shared" si="1452"/>
        <v/>
      </c>
      <c r="U487" s="110" t="str">
        <f t="shared" si="1452"/>
        <v/>
      </c>
      <c r="V487" s="110" t="str">
        <f t="shared" si="1452"/>
        <v/>
      </c>
      <c r="W487" s="110" t="str">
        <f t="shared" si="1452"/>
        <v/>
      </c>
      <c r="X487" s="110" t="str">
        <f t="shared" si="1452"/>
        <v/>
      </c>
      <c r="Y487" s="110" t="str">
        <f t="shared" si="1452"/>
        <v/>
      </c>
      <c r="Z487" s="110" t="str">
        <f t="shared" si="1452"/>
        <v/>
      </c>
      <c r="AA487" s="110" t="str">
        <f t="shared" si="1452"/>
        <v/>
      </c>
      <c r="AB487" s="110" t="str">
        <f t="shared" si="1452"/>
        <v/>
      </c>
      <c r="AC487" s="110" t="str">
        <f t="shared" si="1452"/>
        <v/>
      </c>
      <c r="AD487" s="110" t="str">
        <f t="shared" si="1452"/>
        <v/>
      </c>
      <c r="AE487" s="110" t="str">
        <f t="shared" si="1452"/>
        <v/>
      </c>
      <c r="AF487" s="110" t="str">
        <f t="shared" si="1452"/>
        <v/>
      </c>
      <c r="AG487" s="110" t="str">
        <f t="shared" si="1452"/>
        <v/>
      </c>
      <c r="AH487" s="110" t="str">
        <f t="shared" si="1452"/>
        <v/>
      </c>
      <c r="AI487" s="110" t="str">
        <f t="shared" si="1452"/>
        <v/>
      </c>
    </row>
    <row r="488" spans="2:35" hidden="1" x14ac:dyDescent="0.25">
      <c r="B488" s="131" t="e">
        <f t="shared" si="1435"/>
        <v>#VALUE!</v>
      </c>
      <c r="C488" s="131" t="e">
        <f t="shared" si="1436"/>
        <v>#VALUE!</v>
      </c>
      <c r="D488" s="130">
        <f t="shared" si="1436"/>
        <v>1</v>
      </c>
      <c r="E488" s="168"/>
      <c r="F488" s="96"/>
      <c r="G488" s="170"/>
      <c r="H488"/>
      <c r="I488"/>
      <c r="J488"/>
      <c r="K488" s="69"/>
      <c r="L488" s="29" t="s">
        <v>422</v>
      </c>
      <c r="M488" s="30" t="e">
        <f t="shared" ref="M488" si="1453">HARMEAN($P482:$XX483)</f>
        <v>#N/A</v>
      </c>
      <c r="N488" s="74"/>
      <c r="O488" s="27" t="str">
        <f t="shared" ref="O488" si="1454">"3 POND"</f>
        <v>3 POND</v>
      </c>
      <c r="P488" s="110" t="str">
        <f>IF(IFERROR(VLOOKUP(P479,'Tabela de Apoio'!$D:$E,2,FALSE),1)=1,"",P489)</f>
        <v/>
      </c>
      <c r="Q488" s="110" t="str">
        <f>IF(IFERROR(VLOOKUP(Q479,'Tabela de Apoio'!$D:$E,2,FALSE),1)=1,"",Q489)</f>
        <v/>
      </c>
      <c r="R488" s="110" t="str">
        <f>IF(IFERROR(VLOOKUP(R479,'Tabela de Apoio'!$D:$E,2,FALSE),1)=1,"",R489)</f>
        <v/>
      </c>
      <c r="S488" s="110" t="str">
        <f>IF(IFERROR(VLOOKUP(S479,'Tabela de Apoio'!$D:$E,2,FALSE),1)=1,"",S489)</f>
        <v/>
      </c>
      <c r="T488" s="110" t="str">
        <f>IF(IFERROR(VLOOKUP(T479,'Tabela de Apoio'!$D:$E,2,FALSE),1)=1,"",T489)</f>
        <v/>
      </c>
      <c r="U488" s="110" t="str">
        <f>IF(IFERROR(VLOOKUP(U479,'Tabela de Apoio'!$D:$E,2,FALSE),1)=1,"",U489)</f>
        <v/>
      </c>
      <c r="V488" s="110" t="str">
        <f>IF(IFERROR(VLOOKUP(V479,'Tabela de Apoio'!$D:$E,2,FALSE),1)=1,"",V489)</f>
        <v/>
      </c>
      <c r="W488" s="110" t="str">
        <f>IF(IFERROR(VLOOKUP(W479,'Tabela de Apoio'!$D:$E,2,FALSE),1)=1,"",W489)</f>
        <v/>
      </c>
      <c r="X488" s="110" t="str">
        <f>IF(IFERROR(VLOOKUP(X479,'Tabela de Apoio'!$D:$E,2,FALSE),1)=1,"",X489)</f>
        <v/>
      </c>
      <c r="Y488" s="110" t="str">
        <f>IF(IFERROR(VLOOKUP(Y479,'Tabela de Apoio'!$D:$E,2,FALSE),1)=1,"",Y489)</f>
        <v/>
      </c>
      <c r="Z488" s="110" t="str">
        <f>IF(IFERROR(VLOOKUP(Z479,'Tabela de Apoio'!$D:$E,2,FALSE),1)=1,"",Z489)</f>
        <v/>
      </c>
      <c r="AA488" s="110" t="str">
        <f>IF(IFERROR(VLOOKUP(AA479,'Tabela de Apoio'!$D:$E,2,FALSE),1)=1,"",AA489)</f>
        <v/>
      </c>
      <c r="AB488" s="110" t="str">
        <f>IF(IFERROR(VLOOKUP(AB479,'Tabela de Apoio'!$D:$E,2,FALSE),1)=1,"",AB489)</f>
        <v/>
      </c>
      <c r="AC488" s="110" t="str">
        <f>IF(IFERROR(VLOOKUP(AC479,'Tabela de Apoio'!$D:$E,2,FALSE),1)=1,"",AC489)</f>
        <v/>
      </c>
      <c r="AD488" s="110" t="str">
        <f>IF(IFERROR(VLOOKUP(AD479,'Tabela de Apoio'!$D:$E,2,FALSE),1)=1,"",AD489)</f>
        <v/>
      </c>
      <c r="AE488" s="110" t="str">
        <f>IF(IFERROR(VLOOKUP(AE479,'Tabela de Apoio'!$D:$E,2,FALSE),1)=1,"",AE489)</f>
        <v/>
      </c>
      <c r="AF488" s="110" t="str">
        <f>IF(IFERROR(VLOOKUP(AF479,'Tabela de Apoio'!$D:$E,2,FALSE),1)=1,"",AF489)</f>
        <v/>
      </c>
      <c r="AG488" s="110" t="str">
        <f>IF(IFERROR(VLOOKUP(AG479,'Tabela de Apoio'!$D:$E,2,FALSE),1)=1,"",AG489)</f>
        <v/>
      </c>
      <c r="AH488" s="110" t="str">
        <f>IF(IFERROR(VLOOKUP(AH479,'Tabela de Apoio'!$D:$E,2,FALSE),1)=1,"",AH489)</f>
        <v/>
      </c>
      <c r="AI488" s="110" t="str">
        <f>IF(IFERROR(VLOOKUP(AI479,'Tabela de Apoio'!$D:$E,2,FALSE),1)=1,"",AI489)</f>
        <v/>
      </c>
    </row>
    <row r="489" spans="2:35" hidden="1" x14ac:dyDescent="0.25">
      <c r="B489" s="131" t="e">
        <f t="shared" si="1435"/>
        <v>#VALUE!</v>
      </c>
      <c r="C489" s="131" t="e">
        <f t="shared" si="1436"/>
        <v>#VALUE!</v>
      </c>
      <c r="D489" s="130">
        <f t="shared" si="1436"/>
        <v>1</v>
      </c>
      <c r="E489" s="168"/>
      <c r="F489" s="96"/>
      <c r="G489" s="170"/>
      <c r="H489" s="137">
        <f t="shared" ref="H489" si="1455">COUNT($P489:$XX489)</f>
        <v>0</v>
      </c>
      <c r="I489" s="135" t="e">
        <f t="shared" ref="I489" si="1456">_xlfn.STDEV.P($P488:$XX489)/AVERAGE($P488:$XX489)</f>
        <v>#DIV/0!</v>
      </c>
      <c r="J489" s="7">
        <f t="shared" ref="J489" si="1457">IF(AND(H489&gt;2,
OR(L477="MÉDIA SANEADA",L477="MEDIANA SANEADA",
AND(L477="PREÇO REFERÊNCIA",NOT(AND(P479="Orçamento",COUNTA(P477:XX477)=COUNTIF(P479:XX479,"Orçamento")))))),
ROW(),0)</f>
        <v>0</v>
      </c>
      <c r="K489" s="69"/>
      <c r="L489" s="29" t="s">
        <v>53</v>
      </c>
      <c r="M489" s="30" t="str">
        <f t="shared" ref="M489" si="1458">IFERROR(_xlfn.QUARTILE.EXC($P483:$XX483,1),"")</f>
        <v/>
      </c>
      <c r="N489" s="74"/>
      <c r="O489" s="27" t="str">
        <f t="shared" ref="O489" si="1459">"3 RODADA"</f>
        <v>3 RODADA</v>
      </c>
      <c r="P489" s="110" t="str">
        <f t="shared" ref="P489:AI489" si="1460">IF(P487="","",IF((_xlfn.STDEV.P($P486:$XX487)/AVERAGE($P486:$XX487))&lt;=25%,P487,IF(OR(P487&gt;(AVERAGE($P486:$XX487)+_xlfn.STDEV.P($P486:$XX487)),P487&lt;(AVERAGE($P486:$XX487)-_xlfn.STDEV.P($P486:$XX487))),"DESCARTADO",P487)))</f>
        <v/>
      </c>
      <c r="Q489" s="110" t="str">
        <f t="shared" si="1460"/>
        <v/>
      </c>
      <c r="R489" s="110" t="str">
        <f t="shared" si="1460"/>
        <v/>
      </c>
      <c r="S489" s="110" t="str">
        <f t="shared" si="1460"/>
        <v/>
      </c>
      <c r="T489" s="110" t="str">
        <f t="shared" si="1460"/>
        <v/>
      </c>
      <c r="U489" s="110" t="str">
        <f t="shared" si="1460"/>
        <v/>
      </c>
      <c r="V489" s="110" t="str">
        <f t="shared" si="1460"/>
        <v/>
      </c>
      <c r="W489" s="110" t="str">
        <f t="shared" si="1460"/>
        <v/>
      </c>
      <c r="X489" s="110" t="str">
        <f t="shared" si="1460"/>
        <v/>
      </c>
      <c r="Y489" s="110" t="str">
        <f t="shared" si="1460"/>
        <v/>
      </c>
      <c r="Z489" s="110" t="str">
        <f t="shared" si="1460"/>
        <v/>
      </c>
      <c r="AA489" s="110" t="str">
        <f t="shared" si="1460"/>
        <v/>
      </c>
      <c r="AB489" s="110" t="str">
        <f t="shared" si="1460"/>
        <v/>
      </c>
      <c r="AC489" s="110" t="str">
        <f t="shared" si="1460"/>
        <v/>
      </c>
      <c r="AD489" s="110" t="str">
        <f t="shared" si="1460"/>
        <v/>
      </c>
      <c r="AE489" s="110" t="str">
        <f t="shared" si="1460"/>
        <v/>
      </c>
      <c r="AF489" s="110" t="str">
        <f t="shared" si="1460"/>
        <v/>
      </c>
      <c r="AG489" s="110" t="str">
        <f t="shared" si="1460"/>
        <v/>
      </c>
      <c r="AH489" s="110" t="str">
        <f t="shared" si="1460"/>
        <v/>
      </c>
      <c r="AI489" s="110" t="str">
        <f t="shared" si="1460"/>
        <v/>
      </c>
    </row>
    <row r="490" spans="2:35" hidden="1" x14ac:dyDescent="0.25">
      <c r="B490" s="131" t="e">
        <f t="shared" si="1435"/>
        <v>#VALUE!</v>
      </c>
      <c r="C490" s="131" t="e">
        <f t="shared" si="1436"/>
        <v>#VALUE!</v>
      </c>
      <c r="D490" s="130">
        <f t="shared" si="1436"/>
        <v>1</v>
      </c>
      <c r="E490" s="168"/>
      <c r="F490" s="96"/>
      <c r="G490" s="170"/>
      <c r="H490"/>
      <c r="I490"/>
      <c r="J490"/>
      <c r="K490" s="69"/>
      <c r="L490" s="29" t="s">
        <v>51</v>
      </c>
      <c r="M490" s="30" t="str">
        <f t="shared" ref="M490" si="1461">IFERROR(_xlfn.QUARTILE.EXC($P483:$XX483,3),"")</f>
        <v/>
      </c>
      <c r="N490" s="74"/>
      <c r="O490" s="27" t="str">
        <f t="shared" ref="O490" si="1462">"4 POND"</f>
        <v>4 POND</v>
      </c>
      <c r="P490" s="110" t="str">
        <f>IF(IFERROR(VLOOKUP(P479,'Tabela de Apoio'!$D:$E,2,FALSE),1)=1,"",P491)</f>
        <v/>
      </c>
      <c r="Q490" s="110" t="str">
        <f>IF(IFERROR(VLOOKUP(Q479,'Tabela de Apoio'!$D:$E,2,FALSE),1)=1,"",Q491)</f>
        <v/>
      </c>
      <c r="R490" s="110" t="str">
        <f>IF(IFERROR(VLOOKUP(R479,'Tabela de Apoio'!$D:$E,2,FALSE),1)=1,"",R491)</f>
        <v/>
      </c>
      <c r="S490" s="110" t="str">
        <f>IF(IFERROR(VLOOKUP(S479,'Tabela de Apoio'!$D:$E,2,FALSE),1)=1,"",S491)</f>
        <v/>
      </c>
      <c r="T490" s="110" t="str">
        <f>IF(IFERROR(VLOOKUP(T479,'Tabela de Apoio'!$D:$E,2,FALSE),1)=1,"",T491)</f>
        <v/>
      </c>
      <c r="U490" s="110" t="str">
        <f>IF(IFERROR(VLOOKUP(U479,'Tabela de Apoio'!$D:$E,2,FALSE),1)=1,"",U491)</f>
        <v/>
      </c>
      <c r="V490" s="110" t="str">
        <f>IF(IFERROR(VLOOKUP(V479,'Tabela de Apoio'!$D:$E,2,FALSE),1)=1,"",V491)</f>
        <v/>
      </c>
      <c r="W490" s="110" t="str">
        <f>IF(IFERROR(VLOOKUP(W479,'Tabela de Apoio'!$D:$E,2,FALSE),1)=1,"",W491)</f>
        <v/>
      </c>
      <c r="X490" s="110" t="str">
        <f>IF(IFERROR(VLOOKUP(X479,'Tabela de Apoio'!$D:$E,2,FALSE),1)=1,"",X491)</f>
        <v/>
      </c>
      <c r="Y490" s="110" t="str">
        <f>IF(IFERROR(VLOOKUP(Y479,'Tabela de Apoio'!$D:$E,2,FALSE),1)=1,"",Y491)</f>
        <v/>
      </c>
      <c r="Z490" s="110" t="str">
        <f>IF(IFERROR(VLOOKUP(Z479,'Tabela de Apoio'!$D:$E,2,FALSE),1)=1,"",Z491)</f>
        <v/>
      </c>
      <c r="AA490" s="110" t="str">
        <f>IF(IFERROR(VLOOKUP(AA479,'Tabela de Apoio'!$D:$E,2,FALSE),1)=1,"",AA491)</f>
        <v/>
      </c>
      <c r="AB490" s="110" t="str">
        <f>IF(IFERROR(VLOOKUP(AB479,'Tabela de Apoio'!$D:$E,2,FALSE),1)=1,"",AB491)</f>
        <v/>
      </c>
      <c r="AC490" s="110" t="str">
        <f>IF(IFERROR(VLOOKUP(AC479,'Tabela de Apoio'!$D:$E,2,FALSE),1)=1,"",AC491)</f>
        <v/>
      </c>
      <c r="AD490" s="110" t="str">
        <f>IF(IFERROR(VLOOKUP(AD479,'Tabela de Apoio'!$D:$E,2,FALSE),1)=1,"",AD491)</f>
        <v/>
      </c>
      <c r="AE490" s="110" t="str">
        <f>IF(IFERROR(VLOOKUP(AE479,'Tabela de Apoio'!$D:$E,2,FALSE),1)=1,"",AE491)</f>
        <v/>
      </c>
      <c r="AF490" s="110" t="str">
        <f>IF(IFERROR(VLOOKUP(AF479,'Tabela de Apoio'!$D:$E,2,FALSE),1)=1,"",AF491)</f>
        <v/>
      </c>
      <c r="AG490" s="110" t="str">
        <f>IF(IFERROR(VLOOKUP(AG479,'Tabela de Apoio'!$D:$E,2,FALSE),1)=1,"",AG491)</f>
        <v/>
      </c>
      <c r="AH490" s="110" t="str">
        <f>IF(IFERROR(VLOOKUP(AH479,'Tabela de Apoio'!$D:$E,2,FALSE),1)=1,"",AH491)</f>
        <v/>
      </c>
      <c r="AI490" s="110" t="str">
        <f>IF(IFERROR(VLOOKUP(AI479,'Tabela de Apoio'!$D:$E,2,FALSE),1)=1,"",AI491)</f>
        <v/>
      </c>
    </row>
    <row r="491" spans="2:35" hidden="1" x14ac:dyDescent="0.25">
      <c r="B491" s="131" t="e">
        <f t="shared" si="1435"/>
        <v>#VALUE!</v>
      </c>
      <c r="C491" s="131" t="e">
        <f t="shared" si="1436"/>
        <v>#VALUE!</v>
      </c>
      <c r="D491" s="130">
        <f t="shared" si="1436"/>
        <v>1</v>
      </c>
      <c r="E491" s="168"/>
      <c r="F491" s="96"/>
      <c r="G491" s="170"/>
      <c r="H491" s="137">
        <f t="shared" ref="H491" si="1463">COUNT($P491:$XX491)</f>
        <v>0</v>
      </c>
      <c r="I491" s="135" t="e">
        <f t="shared" ref="I491" si="1464">_xlfn.STDEV.P($P490:$XX491)/AVERAGE($P490:$XX491)</f>
        <v>#DIV/0!</v>
      </c>
      <c r="J491" s="7">
        <f t="shared" ref="J491" si="1465">IF(AND(H491&gt;2,
OR(L477="MÉDIA SANEADA",L477="MEDIANA SANEADA",
AND(L477="PREÇO REFERÊNCIA",NOT(AND(P479="Orçamento",COUNTA(P477:XX477)=COUNTIF(P479:XX479,"Orçamento")))))),
ROW(),0)</f>
        <v>0</v>
      </c>
      <c r="K491" s="69"/>
      <c r="L491" s="29" t="s">
        <v>55</v>
      </c>
      <c r="M491" s="30">
        <f t="shared" ref="M491" si="1466">MIN($P483:$XX483)</f>
        <v>0</v>
      </c>
      <c r="N491" s="74"/>
      <c r="O491" s="27" t="str">
        <f t="shared" ref="O491" si="1467">"4 RODADA"</f>
        <v>4 RODADA</v>
      </c>
      <c r="P491" s="110" t="str">
        <f t="shared" ref="P491:AI491" si="1468">IF(P489="","",IF((_xlfn.STDEV.P($P488:$XX489)/AVERAGE($P488:$XX489))&lt;=25%,P489,IF(OR(P489&gt;(AVERAGE($P488:$XX489)+_xlfn.STDEV.P($P488:$XX489)),P489&lt;(AVERAGE($P488:$XX489)-_xlfn.STDEV.P($P488:$XX489))),"DESCARTADO",P489)))</f>
        <v/>
      </c>
      <c r="Q491" s="110" t="str">
        <f t="shared" si="1468"/>
        <v/>
      </c>
      <c r="R491" s="110" t="str">
        <f t="shared" si="1468"/>
        <v/>
      </c>
      <c r="S491" s="110" t="str">
        <f t="shared" si="1468"/>
        <v/>
      </c>
      <c r="T491" s="110" t="str">
        <f t="shared" si="1468"/>
        <v/>
      </c>
      <c r="U491" s="110" t="str">
        <f t="shared" si="1468"/>
        <v/>
      </c>
      <c r="V491" s="110" t="str">
        <f t="shared" si="1468"/>
        <v/>
      </c>
      <c r="W491" s="110" t="str">
        <f t="shared" si="1468"/>
        <v/>
      </c>
      <c r="X491" s="110" t="str">
        <f t="shared" si="1468"/>
        <v/>
      </c>
      <c r="Y491" s="110" t="str">
        <f t="shared" si="1468"/>
        <v/>
      </c>
      <c r="Z491" s="110" t="str">
        <f t="shared" si="1468"/>
        <v/>
      </c>
      <c r="AA491" s="110" t="str">
        <f t="shared" si="1468"/>
        <v/>
      </c>
      <c r="AB491" s="110" t="str">
        <f t="shared" si="1468"/>
        <v/>
      </c>
      <c r="AC491" s="110" t="str">
        <f t="shared" si="1468"/>
        <v/>
      </c>
      <c r="AD491" s="110" t="str">
        <f t="shared" si="1468"/>
        <v/>
      </c>
      <c r="AE491" s="110" t="str">
        <f t="shared" si="1468"/>
        <v/>
      </c>
      <c r="AF491" s="110" t="str">
        <f t="shared" si="1468"/>
        <v/>
      </c>
      <c r="AG491" s="110" t="str">
        <f t="shared" si="1468"/>
        <v/>
      </c>
      <c r="AH491" s="110" t="str">
        <f t="shared" si="1468"/>
        <v/>
      </c>
      <c r="AI491" s="110" t="str">
        <f t="shared" si="1468"/>
        <v/>
      </c>
    </row>
    <row r="492" spans="2:35" hidden="1" x14ac:dyDescent="0.25">
      <c r="B492" s="131" t="e">
        <f t="shared" si="1435"/>
        <v>#VALUE!</v>
      </c>
      <c r="C492" s="131" t="e">
        <f t="shared" si="1436"/>
        <v>#VALUE!</v>
      </c>
      <c r="D492" s="130">
        <f t="shared" si="1436"/>
        <v>1</v>
      </c>
      <c r="E492" s="168"/>
      <c r="F492" s="96"/>
      <c r="G492" s="170"/>
      <c r="H492"/>
      <c r="I492"/>
      <c r="J492"/>
      <c r="K492" s="69"/>
      <c r="L492" s="29" t="s">
        <v>52</v>
      </c>
      <c r="M492" s="30">
        <f t="shared" ref="M492" si="1469">MAX($P483:$XX483)</f>
        <v>0</v>
      </c>
      <c r="N492" s="74"/>
      <c r="O492" s="27" t="str">
        <f t="shared" ref="O492" si="1470">"5 POND"</f>
        <v>5 POND</v>
      </c>
      <c r="P492" s="110" t="str">
        <f>IF(IFERROR(VLOOKUP(P479,'Tabela de Apoio'!$D:$E,2,FALSE),1)=1,"",P493)</f>
        <v/>
      </c>
      <c r="Q492" s="110" t="str">
        <f>IF(IFERROR(VLOOKUP(Q479,'Tabela de Apoio'!$D:$E,2,FALSE),1)=1,"",Q493)</f>
        <v/>
      </c>
      <c r="R492" s="110" t="str">
        <f>IF(IFERROR(VLOOKUP(R479,'Tabela de Apoio'!$D:$E,2,FALSE),1)=1,"",R493)</f>
        <v/>
      </c>
      <c r="S492" s="110" t="str">
        <f>IF(IFERROR(VLOOKUP(S479,'Tabela de Apoio'!$D:$E,2,FALSE),1)=1,"",S493)</f>
        <v/>
      </c>
      <c r="T492" s="110" t="str">
        <f>IF(IFERROR(VLOOKUP(T479,'Tabela de Apoio'!$D:$E,2,FALSE),1)=1,"",T493)</f>
        <v/>
      </c>
      <c r="U492" s="110" t="str">
        <f>IF(IFERROR(VLOOKUP(U479,'Tabela de Apoio'!$D:$E,2,FALSE),1)=1,"",U493)</f>
        <v/>
      </c>
      <c r="V492" s="110" t="str">
        <f>IF(IFERROR(VLOOKUP(V479,'Tabela de Apoio'!$D:$E,2,FALSE),1)=1,"",V493)</f>
        <v/>
      </c>
      <c r="W492" s="110" t="str">
        <f>IF(IFERROR(VLOOKUP(W479,'Tabela de Apoio'!$D:$E,2,FALSE),1)=1,"",W493)</f>
        <v/>
      </c>
      <c r="X492" s="110" t="str">
        <f>IF(IFERROR(VLOOKUP(X479,'Tabela de Apoio'!$D:$E,2,FALSE),1)=1,"",X493)</f>
        <v/>
      </c>
      <c r="Y492" s="110" t="str">
        <f>IF(IFERROR(VLOOKUP(Y479,'Tabela de Apoio'!$D:$E,2,FALSE),1)=1,"",Y493)</f>
        <v/>
      </c>
      <c r="Z492" s="110" t="str">
        <f>IF(IFERROR(VLOOKUP(Z479,'Tabela de Apoio'!$D:$E,2,FALSE),1)=1,"",Z493)</f>
        <v/>
      </c>
      <c r="AA492" s="110" t="str">
        <f>IF(IFERROR(VLOOKUP(AA479,'Tabela de Apoio'!$D:$E,2,FALSE),1)=1,"",AA493)</f>
        <v/>
      </c>
      <c r="AB492" s="110" t="str">
        <f>IF(IFERROR(VLOOKUP(AB479,'Tabela de Apoio'!$D:$E,2,FALSE),1)=1,"",AB493)</f>
        <v/>
      </c>
      <c r="AC492" s="110" t="str">
        <f>IF(IFERROR(VLOOKUP(AC479,'Tabela de Apoio'!$D:$E,2,FALSE),1)=1,"",AC493)</f>
        <v/>
      </c>
      <c r="AD492" s="110" t="str">
        <f>IF(IFERROR(VLOOKUP(AD479,'Tabela de Apoio'!$D:$E,2,FALSE),1)=1,"",AD493)</f>
        <v/>
      </c>
      <c r="AE492" s="110" t="str">
        <f>IF(IFERROR(VLOOKUP(AE479,'Tabela de Apoio'!$D:$E,2,FALSE),1)=1,"",AE493)</f>
        <v/>
      </c>
      <c r="AF492" s="110" t="str">
        <f>IF(IFERROR(VLOOKUP(AF479,'Tabela de Apoio'!$D:$E,2,FALSE),1)=1,"",AF493)</f>
        <v/>
      </c>
      <c r="AG492" s="110" t="str">
        <f>IF(IFERROR(VLOOKUP(AG479,'Tabela de Apoio'!$D:$E,2,FALSE),1)=1,"",AG493)</f>
        <v/>
      </c>
      <c r="AH492" s="110" t="str">
        <f>IF(IFERROR(VLOOKUP(AH479,'Tabela de Apoio'!$D:$E,2,FALSE),1)=1,"",AH493)</f>
        <v/>
      </c>
      <c r="AI492" s="110" t="str">
        <f>IF(IFERROR(VLOOKUP(AI479,'Tabela de Apoio'!$D:$E,2,FALSE),1)=1,"",AI493)</f>
        <v/>
      </c>
    </row>
    <row r="493" spans="2:35" hidden="1" x14ac:dyDescent="0.25">
      <c r="B493" s="131" t="e">
        <f t="shared" si="1435"/>
        <v>#VALUE!</v>
      </c>
      <c r="C493" s="131" t="e">
        <f t="shared" si="1436"/>
        <v>#VALUE!</v>
      </c>
      <c r="D493" s="130">
        <f t="shared" si="1436"/>
        <v>1</v>
      </c>
      <c r="E493" s="168"/>
      <c r="F493" s="96"/>
      <c r="G493" s="170"/>
      <c r="H493" s="137">
        <f t="shared" ref="H493" si="1471">COUNT($P493:$XX493)</f>
        <v>0</v>
      </c>
      <c r="I493" s="135" t="e">
        <f t="shared" ref="I493" si="1472">_xlfn.STDEV.P($P492:$XX493)/AVERAGE($P492:$XX493)</f>
        <v>#DIV/0!</v>
      </c>
      <c r="J493" s="7">
        <f t="shared" ref="J493" si="1473">IF(AND(H493&gt;2,
OR(L477="MÉDIA SANEADA",L477="MEDIANA SANEADA",
AND(L477="PREÇO REFERÊNCIA",NOT(AND(P479="Orçamento",COUNTA(P477:XX477)=COUNTIF(P479:XX479,"Orçamento")))))),
ROW(),0)</f>
        <v>0</v>
      </c>
      <c r="K493" s="69"/>
      <c r="N493" s="74"/>
      <c r="O493" s="27" t="str">
        <f t="shared" ref="O493" si="1474">"5 RODADA"</f>
        <v>5 RODADA</v>
      </c>
      <c r="P493" s="110" t="str">
        <f t="shared" ref="P493:AI493" si="1475">IF(P491="","",IF((_xlfn.STDEV.P($P490:$XX491)/AVERAGE($P490:$XX491))&lt;=25%,P491,IF(OR(P491&gt;(AVERAGE($P490:$XX491)+_xlfn.STDEV.P($P490:$XX491)),P491&lt;(AVERAGE($P490:$XX491)-_xlfn.STDEV.P($P490:$XX491))),"DESCARTADO",P491)))</f>
        <v/>
      </c>
      <c r="Q493" s="110" t="str">
        <f t="shared" si="1475"/>
        <v/>
      </c>
      <c r="R493" s="110" t="str">
        <f t="shared" si="1475"/>
        <v/>
      </c>
      <c r="S493" s="110" t="str">
        <f t="shared" si="1475"/>
        <v/>
      </c>
      <c r="T493" s="110" t="str">
        <f t="shared" si="1475"/>
        <v/>
      </c>
      <c r="U493" s="110" t="str">
        <f t="shared" si="1475"/>
        <v/>
      </c>
      <c r="V493" s="110" t="str">
        <f t="shared" si="1475"/>
        <v/>
      </c>
      <c r="W493" s="110" t="str">
        <f t="shared" si="1475"/>
        <v/>
      </c>
      <c r="X493" s="110" t="str">
        <f t="shared" si="1475"/>
        <v/>
      </c>
      <c r="Y493" s="110" t="str">
        <f t="shared" si="1475"/>
        <v/>
      </c>
      <c r="Z493" s="110" t="str">
        <f t="shared" si="1475"/>
        <v/>
      </c>
      <c r="AA493" s="110" t="str">
        <f t="shared" si="1475"/>
        <v/>
      </c>
      <c r="AB493" s="110" t="str">
        <f t="shared" si="1475"/>
        <v/>
      </c>
      <c r="AC493" s="110" t="str">
        <f t="shared" si="1475"/>
        <v/>
      </c>
      <c r="AD493" s="110" t="str">
        <f t="shared" si="1475"/>
        <v/>
      </c>
      <c r="AE493" s="110" t="str">
        <f t="shared" si="1475"/>
        <v/>
      </c>
      <c r="AF493" s="110" t="str">
        <f t="shared" si="1475"/>
        <v/>
      </c>
      <c r="AG493" s="110" t="str">
        <f t="shared" si="1475"/>
        <v/>
      </c>
      <c r="AH493" s="110" t="str">
        <f t="shared" si="1475"/>
        <v/>
      </c>
      <c r="AI493" s="110" t="str">
        <f t="shared" si="1475"/>
        <v/>
      </c>
    </row>
    <row r="494" spans="2:35" hidden="1" x14ac:dyDescent="0.25">
      <c r="B494" s="131" t="e">
        <f t="shared" si="1435"/>
        <v>#VALUE!</v>
      </c>
      <c r="C494" s="131" t="e">
        <f t="shared" si="1436"/>
        <v>#VALUE!</v>
      </c>
      <c r="D494" s="130">
        <f t="shared" si="1436"/>
        <v>1</v>
      </c>
      <c r="E494" s="168"/>
      <c r="F494" s="96"/>
      <c r="G494" s="170"/>
      <c r="H494"/>
      <c r="I494"/>
      <c r="J494"/>
      <c r="K494" s="69"/>
      <c r="L494" s="22"/>
      <c r="M494" s="22"/>
      <c r="N494" s="74"/>
      <c r="O494" s="27" t="str">
        <f t="shared" ref="O494" si="1476">"6 POND"</f>
        <v>6 POND</v>
      </c>
      <c r="P494" s="110" t="str">
        <f>IF(IFERROR(VLOOKUP(P479,'Tabela de Apoio'!$D:$E,2,FALSE),1)=1,"",P495)</f>
        <v/>
      </c>
      <c r="Q494" s="110" t="str">
        <f>IF(IFERROR(VLOOKUP(Q479,'Tabela de Apoio'!$D:$E,2,FALSE),1)=1,"",Q495)</f>
        <v/>
      </c>
      <c r="R494" s="110" t="str">
        <f>IF(IFERROR(VLOOKUP(R479,'Tabela de Apoio'!$D:$E,2,FALSE),1)=1,"",R495)</f>
        <v/>
      </c>
      <c r="S494" s="110" t="str">
        <f>IF(IFERROR(VLOOKUP(S479,'Tabela de Apoio'!$D:$E,2,FALSE),1)=1,"",S495)</f>
        <v/>
      </c>
      <c r="T494" s="110" t="str">
        <f>IF(IFERROR(VLOOKUP(T479,'Tabela de Apoio'!$D:$E,2,FALSE),1)=1,"",T495)</f>
        <v/>
      </c>
      <c r="U494" s="110" t="str">
        <f>IF(IFERROR(VLOOKUP(U479,'Tabela de Apoio'!$D:$E,2,FALSE),1)=1,"",U495)</f>
        <v/>
      </c>
      <c r="V494" s="110" t="str">
        <f>IF(IFERROR(VLOOKUP(V479,'Tabela de Apoio'!$D:$E,2,FALSE),1)=1,"",V495)</f>
        <v/>
      </c>
      <c r="W494" s="110" t="str">
        <f>IF(IFERROR(VLOOKUP(W479,'Tabela de Apoio'!$D:$E,2,FALSE),1)=1,"",W495)</f>
        <v/>
      </c>
      <c r="X494" s="110" t="str">
        <f>IF(IFERROR(VLOOKUP(X479,'Tabela de Apoio'!$D:$E,2,FALSE),1)=1,"",X495)</f>
        <v/>
      </c>
      <c r="Y494" s="110" t="str">
        <f>IF(IFERROR(VLOOKUP(Y479,'Tabela de Apoio'!$D:$E,2,FALSE),1)=1,"",Y495)</f>
        <v/>
      </c>
      <c r="Z494" s="110" t="str">
        <f>IF(IFERROR(VLOOKUP(Z479,'Tabela de Apoio'!$D:$E,2,FALSE),1)=1,"",Z495)</f>
        <v/>
      </c>
      <c r="AA494" s="110" t="str">
        <f>IF(IFERROR(VLOOKUP(AA479,'Tabela de Apoio'!$D:$E,2,FALSE),1)=1,"",AA495)</f>
        <v/>
      </c>
      <c r="AB494" s="110" t="str">
        <f>IF(IFERROR(VLOOKUP(AB479,'Tabela de Apoio'!$D:$E,2,FALSE),1)=1,"",AB495)</f>
        <v/>
      </c>
      <c r="AC494" s="110" t="str">
        <f>IF(IFERROR(VLOOKUP(AC479,'Tabela de Apoio'!$D:$E,2,FALSE),1)=1,"",AC495)</f>
        <v/>
      </c>
      <c r="AD494" s="110" t="str">
        <f>IF(IFERROR(VLOOKUP(AD479,'Tabela de Apoio'!$D:$E,2,FALSE),1)=1,"",AD495)</f>
        <v/>
      </c>
      <c r="AE494" s="110" t="str">
        <f>IF(IFERROR(VLOOKUP(AE479,'Tabela de Apoio'!$D:$E,2,FALSE),1)=1,"",AE495)</f>
        <v/>
      </c>
      <c r="AF494" s="110" t="str">
        <f>IF(IFERROR(VLOOKUP(AF479,'Tabela de Apoio'!$D:$E,2,FALSE),1)=1,"",AF495)</f>
        <v/>
      </c>
      <c r="AG494" s="110" t="str">
        <f>IF(IFERROR(VLOOKUP(AG479,'Tabela de Apoio'!$D:$E,2,FALSE),1)=1,"",AG495)</f>
        <v/>
      </c>
      <c r="AH494" s="110" t="str">
        <f>IF(IFERROR(VLOOKUP(AH479,'Tabela de Apoio'!$D:$E,2,FALSE),1)=1,"",AH495)</f>
        <v/>
      </c>
      <c r="AI494" s="110" t="str">
        <f>IF(IFERROR(VLOOKUP(AI479,'Tabela de Apoio'!$D:$E,2,FALSE),1)=1,"",AI495)</f>
        <v/>
      </c>
    </row>
    <row r="495" spans="2:35" hidden="1" x14ac:dyDescent="0.25">
      <c r="B495" s="131" t="e">
        <f t="shared" si="1435"/>
        <v>#VALUE!</v>
      </c>
      <c r="C495" s="131" t="e">
        <f t="shared" si="1436"/>
        <v>#VALUE!</v>
      </c>
      <c r="D495" s="130">
        <f t="shared" si="1436"/>
        <v>1</v>
      </c>
      <c r="E495" s="168"/>
      <c r="F495" s="96"/>
      <c r="G495" s="170"/>
      <c r="H495" s="137">
        <f t="shared" ref="H495" si="1477">COUNT($P495:$XX495)</f>
        <v>0</v>
      </c>
      <c r="I495" s="135" t="e">
        <f t="shared" ref="I495" si="1478">_xlfn.STDEV.P($P494:$XX495)/AVERAGE($P494:$XX495)</f>
        <v>#DIV/0!</v>
      </c>
      <c r="J495" s="7">
        <f t="shared" ref="J495" si="1479">IF(AND(H495&gt;2,
OR(L477="MÉDIA SANEADA",L477="MEDIANA SANEADA",
AND(L477="PREÇO REFERÊNCIA",NOT(AND(P479="Orçamento",COUNTA(P477:XX477)=COUNTIF(P479:XX479,"Orçamento")))))),
ROW(),0)</f>
        <v>0</v>
      </c>
      <c r="N495" s="74"/>
      <c r="O495" s="27" t="str">
        <f t="shared" ref="O495" si="1480">"6 RODADA"</f>
        <v>6 RODADA</v>
      </c>
      <c r="P495" s="110" t="str">
        <f t="shared" ref="P495:AI495" si="1481">IFERROR(IF(P493="","",IF((_xlfn.STDEV.P($P492:$XX493)/AVERAGE($P492:$XX493))&lt;=25%,P493,IF(OR(P493&gt;(AVERAGE($P492:$XX493)+_xlfn.STDEV.P($P492:$XX493)),P493&lt;(AVERAGE($P492:$XX493)-_xlfn.STDEV.P($P492:$XX493))),"DESCARTADO",P493))),)</f>
        <v/>
      </c>
      <c r="Q495" s="110" t="str">
        <f t="shared" si="1481"/>
        <v/>
      </c>
      <c r="R495" s="110" t="str">
        <f t="shared" si="1481"/>
        <v/>
      </c>
      <c r="S495" s="110" t="str">
        <f t="shared" si="1481"/>
        <v/>
      </c>
      <c r="T495" s="110" t="str">
        <f t="shared" si="1481"/>
        <v/>
      </c>
      <c r="U495" s="110" t="str">
        <f t="shared" si="1481"/>
        <v/>
      </c>
      <c r="V495" s="110" t="str">
        <f t="shared" si="1481"/>
        <v/>
      </c>
      <c r="W495" s="110" t="str">
        <f t="shared" si="1481"/>
        <v/>
      </c>
      <c r="X495" s="110" t="str">
        <f t="shared" si="1481"/>
        <v/>
      </c>
      <c r="Y495" s="110" t="str">
        <f t="shared" si="1481"/>
        <v/>
      </c>
      <c r="Z495" s="110" t="str">
        <f t="shared" si="1481"/>
        <v/>
      </c>
      <c r="AA495" s="110" t="str">
        <f t="shared" si="1481"/>
        <v/>
      </c>
      <c r="AB495" s="110" t="str">
        <f t="shared" si="1481"/>
        <v/>
      </c>
      <c r="AC495" s="110" t="str">
        <f t="shared" si="1481"/>
        <v/>
      </c>
      <c r="AD495" s="110" t="str">
        <f t="shared" si="1481"/>
        <v/>
      </c>
      <c r="AE495" s="110" t="str">
        <f t="shared" si="1481"/>
        <v/>
      </c>
      <c r="AF495" s="110" t="str">
        <f t="shared" si="1481"/>
        <v/>
      </c>
      <c r="AG495" s="110" t="str">
        <f t="shared" si="1481"/>
        <v/>
      </c>
      <c r="AH495" s="110" t="str">
        <f t="shared" si="1481"/>
        <v/>
      </c>
      <c r="AI495" s="110" t="str">
        <f t="shared" si="1481"/>
        <v/>
      </c>
    </row>
    <row r="496" spans="2:35" x14ac:dyDescent="0.25">
      <c r="B496" s="131" t="e">
        <f t="shared" si="1435"/>
        <v>#VALUE!</v>
      </c>
      <c r="C496" s="131" t="e">
        <f t="shared" si="1436"/>
        <v>#VALUE!</v>
      </c>
      <c r="D496" s="130">
        <f t="shared" si="1436"/>
        <v>1</v>
      </c>
      <c r="E496" s="168"/>
      <c r="F496" s="139"/>
      <c r="G496" s="170"/>
      <c r="H496" s="173"/>
      <c r="I496" s="173"/>
      <c r="J496" s="174"/>
      <c r="K496" s="70"/>
      <c r="L496" s="1" t="s">
        <v>56</v>
      </c>
      <c r="M496" s="147" t="str">
        <f t="shared" ref="M496" si="1482">IFERROR(ROUND(M477*M479,2),"")</f>
        <v/>
      </c>
      <c r="O496" s="27" t="s">
        <v>426</v>
      </c>
      <c r="P496" s="110" t="str">
        <f t="shared" ref="P496:R496" si="1483">INDEX(P483:P495,MATCH(MAX($J483:$J495),$J483:$J495,0))</f>
        <v/>
      </c>
      <c r="Q496" s="110" t="str">
        <f t="shared" si="1483"/>
        <v/>
      </c>
      <c r="R496" s="110" t="str">
        <f t="shared" si="1483"/>
        <v/>
      </c>
      <c r="S496" s="110" t="str">
        <f t="shared" si="1417"/>
        <v/>
      </c>
      <c r="T496" s="110" t="str">
        <f t="shared" si="1417"/>
        <v/>
      </c>
      <c r="U496" s="110" t="str">
        <f t="shared" si="1417"/>
        <v/>
      </c>
      <c r="V496" s="110" t="str">
        <f t="shared" si="1417"/>
        <v/>
      </c>
      <c r="W496" s="110" t="str">
        <f t="shared" si="1417"/>
        <v/>
      </c>
      <c r="X496" s="110" t="str">
        <f t="shared" si="1417"/>
        <v/>
      </c>
      <c r="Y496" s="110" t="str">
        <f t="shared" si="1417"/>
        <v/>
      </c>
      <c r="Z496" s="110" t="str">
        <f t="shared" si="1417"/>
        <v/>
      </c>
      <c r="AA496" s="110" t="str">
        <f t="shared" si="1417"/>
        <v/>
      </c>
      <c r="AB496" s="110" t="str">
        <f t="shared" si="1417"/>
        <v/>
      </c>
      <c r="AC496" s="110" t="str">
        <f t="shared" si="1417"/>
        <v/>
      </c>
      <c r="AD496" s="110" t="str">
        <f t="shared" si="1417"/>
        <v/>
      </c>
      <c r="AE496" s="110" t="str">
        <f t="shared" si="1417"/>
        <v/>
      </c>
      <c r="AF496" s="110" t="str">
        <f t="shared" si="1417"/>
        <v/>
      </c>
      <c r="AG496" s="110" t="str">
        <f t="shared" si="1417"/>
        <v/>
      </c>
      <c r="AH496" s="110" t="str">
        <f t="shared" si="1417"/>
        <v/>
      </c>
      <c r="AI496" s="110" t="str">
        <f t="shared" si="1417"/>
        <v/>
      </c>
    </row>
    <row r="498" spans="1:167" s="120" customFormat="1" ht="15" customHeight="1" x14ac:dyDescent="0.25">
      <c r="A498" s="123"/>
      <c r="B498" s="130" t="e">
        <f t="shared" ref="B498" si="1484">LARGE(IFERROR(IF(B496+1&gt;$H$8,"",B496+1),""),1)</f>
        <v>#VALUE!</v>
      </c>
      <c r="C498" s="130" t="e">
        <f>IF(_xlfn.ISFORMULA(E502),MAX(INDEX('BASE FORMAÇÃO'!A:A,B498+1),1),E502)</f>
        <v>#VALUE!</v>
      </c>
      <c r="D498" s="130">
        <f t="shared" ref="D498" si="1485">IFERROR(IF(C498=C488,D488+1,1),1)</f>
        <v>1</v>
      </c>
      <c r="E498" s="41" t="s">
        <v>9</v>
      </c>
      <c r="F498" s="76"/>
      <c r="G498" s="41" t="s">
        <v>15</v>
      </c>
      <c r="H498" s="138" t="e">
        <f>INDEX('BASE FORMAÇÃO'!B:B,B498+1)</f>
        <v>#VALUE!</v>
      </c>
      <c r="I498" s="146" t="s">
        <v>16</v>
      </c>
      <c r="J498" s="6" t="e">
        <f>INDEX('BASE FORMAÇÃO'!K:K,B498+1)</f>
        <v>#VALUE!</v>
      </c>
      <c r="K498" s="68"/>
      <c r="L498" s="175" t="s">
        <v>54</v>
      </c>
      <c r="M498" s="177" t="str">
        <f t="shared" ref="M498" si="1486">IF(OR(ISBLANK($O$8),ISBLANK($O$7),ISBLANK($H$8),ISBLANK($O$6),ISBLANK($O$5),ISBLANK($H$5)),"",IFERROR(IF(VLOOKUP(L498,L504:M513,2,FALSE)&lt;1,ROUND(VLOOKUP(L498,L504:M513,2,FALSE),4),ROUND(VLOOKUP(L498,L504:M513,2,FALSE),2)),""))</f>
        <v/>
      </c>
      <c r="N498" s="72"/>
      <c r="O498" s="27" t="s">
        <v>17</v>
      </c>
      <c r="P498" s="116"/>
      <c r="Q498" s="116"/>
      <c r="R498" s="116"/>
      <c r="S498" s="116"/>
      <c r="T498" s="116"/>
      <c r="U498" s="108"/>
      <c r="V498" s="108"/>
      <c r="W498" s="108"/>
      <c r="X498" s="108"/>
      <c r="Y498" s="108"/>
      <c r="Z498" s="108"/>
      <c r="AA498" s="108"/>
      <c r="AB498" s="108"/>
      <c r="AC498" s="108"/>
      <c r="AD498" s="108"/>
      <c r="AE498" s="108"/>
      <c r="AF498" s="108"/>
      <c r="AG498" s="108"/>
      <c r="AH498" s="108"/>
      <c r="AI498" s="108"/>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c r="BT498" s="119"/>
      <c r="BU498" s="119"/>
      <c r="BV498" s="119"/>
      <c r="BW498" s="119"/>
      <c r="BX498" s="119"/>
      <c r="BY498" s="119"/>
      <c r="BZ498" s="119"/>
      <c r="CA498" s="119"/>
      <c r="CB498" s="119"/>
      <c r="CC498" s="119"/>
      <c r="CD498" s="119"/>
      <c r="CE498" s="119"/>
      <c r="CF498" s="119"/>
      <c r="CG498" s="119"/>
      <c r="CH498" s="119"/>
      <c r="CI498" s="119"/>
      <c r="CJ498" s="119"/>
      <c r="CK498" s="119"/>
      <c r="CL498" s="119"/>
      <c r="CM498" s="119"/>
      <c r="CN498" s="119"/>
      <c r="CO498" s="119"/>
      <c r="CP498" s="119"/>
      <c r="CQ498" s="119"/>
      <c r="CR498" s="119"/>
      <c r="CS498" s="119"/>
      <c r="CT498" s="119"/>
      <c r="CU498" s="119"/>
      <c r="CV498" s="119"/>
      <c r="CW498" s="119"/>
      <c r="CX498" s="119"/>
      <c r="CY498" s="119"/>
      <c r="CZ498" s="119"/>
      <c r="DA498" s="119"/>
      <c r="DB498" s="119"/>
      <c r="DC498" s="119"/>
      <c r="DD498" s="119"/>
      <c r="DE498" s="119"/>
      <c r="DF498" s="119"/>
      <c r="DG498" s="119"/>
      <c r="DH498" s="119"/>
      <c r="DI498" s="119"/>
      <c r="DJ498" s="119"/>
      <c r="DK498" s="119"/>
      <c r="DL498" s="119"/>
      <c r="DM498" s="119"/>
      <c r="DN498" s="119"/>
      <c r="DO498" s="119"/>
      <c r="DP498" s="119"/>
      <c r="DQ498" s="119"/>
      <c r="DR498" s="119"/>
      <c r="DS498" s="119"/>
      <c r="DT498" s="119"/>
      <c r="DU498" s="119"/>
      <c r="DV498" s="119"/>
      <c r="DW498" s="119"/>
      <c r="DX498" s="119"/>
      <c r="DY498" s="119"/>
      <c r="DZ498" s="119"/>
      <c r="EA498" s="119"/>
      <c r="EB498" s="119"/>
      <c r="EC498" s="119"/>
      <c r="ED498" s="119"/>
      <c r="EE498" s="119"/>
      <c r="EF498" s="119"/>
      <c r="EG498" s="119"/>
      <c r="EH498" s="119"/>
      <c r="EI498" s="119"/>
      <c r="EJ498" s="119"/>
      <c r="EK498" s="119"/>
      <c r="EL498" s="119"/>
      <c r="EM498" s="119"/>
      <c r="EN498" s="119"/>
      <c r="EO498" s="119"/>
      <c r="EP498" s="119"/>
      <c r="EQ498" s="119"/>
      <c r="ER498" s="119"/>
      <c r="ES498" s="119"/>
      <c r="ET498" s="119"/>
      <c r="EU498" s="119"/>
      <c r="EV498" s="119"/>
      <c r="EW498" s="119"/>
      <c r="EX498" s="119"/>
      <c r="EY498" s="119"/>
      <c r="EZ498" s="119"/>
      <c r="FA498" s="119"/>
      <c r="FB498" s="119"/>
      <c r="FC498" s="119"/>
      <c r="FD498" s="119"/>
      <c r="FE498" s="119"/>
      <c r="FF498" s="119"/>
      <c r="FG498" s="119"/>
      <c r="FH498" s="119"/>
      <c r="FI498" s="119"/>
      <c r="FJ498" s="119"/>
      <c r="FK498" s="119"/>
    </row>
    <row r="499" spans="1:167" s="120" customFormat="1" ht="15" customHeight="1" x14ac:dyDescent="0.25">
      <c r="A499" s="69"/>
      <c r="B499" s="131" t="e">
        <f t="shared" ref="B499:D499" si="1487">B498</f>
        <v>#VALUE!</v>
      </c>
      <c r="C499" s="131" t="e">
        <f t="shared" si="1487"/>
        <v>#VALUE!</v>
      </c>
      <c r="D499" s="130">
        <f t="shared" si="1487"/>
        <v>1</v>
      </c>
      <c r="E499" s="179">
        <f t="shared" ref="E499" si="1488">D498</f>
        <v>1</v>
      </c>
      <c r="F499" s="95"/>
      <c r="G499" s="181" t="s">
        <v>1</v>
      </c>
      <c r="H499" s="184" t="e">
        <f>INDEX('BASE FORMAÇÃO'!C:C,B498+1)</f>
        <v>#VALUE!</v>
      </c>
      <c r="I499" s="184"/>
      <c r="J499" s="185"/>
      <c r="K499" s="69"/>
      <c r="L499" s="176"/>
      <c r="M499" s="178"/>
      <c r="N499" s="73"/>
      <c r="O499" s="27" t="s">
        <v>13</v>
      </c>
      <c r="P499" s="125"/>
      <c r="Q499" s="125"/>
      <c r="R499" s="125"/>
      <c r="S499" s="125"/>
      <c r="T499" s="125"/>
      <c r="U499" s="125"/>
      <c r="V499" s="125"/>
      <c r="W499" s="125"/>
      <c r="X499" s="125"/>
      <c r="Y499" s="125"/>
      <c r="Z499" s="125"/>
      <c r="AA499" s="125"/>
      <c r="AB499" s="125"/>
      <c r="AC499" s="125"/>
      <c r="AD499" s="125"/>
      <c r="AE499" s="125"/>
      <c r="AF499" s="125"/>
      <c r="AG499" s="125"/>
      <c r="AH499" s="125"/>
      <c r="AI499" s="125"/>
      <c r="AJ499" s="126"/>
      <c r="AK499" s="126"/>
      <c r="AL499" s="126"/>
      <c r="AM499" s="126"/>
      <c r="AN499" s="126"/>
      <c r="AO499" s="126"/>
      <c r="AP499" s="126"/>
      <c r="AQ499" s="126"/>
      <c r="AR499" s="126"/>
      <c r="AS499" s="126"/>
      <c r="AT499" s="126"/>
      <c r="AU499" s="126"/>
      <c r="AV499" s="126"/>
      <c r="AW499" s="126"/>
      <c r="AX499" s="126"/>
      <c r="AY499" s="126"/>
      <c r="AZ499" s="126"/>
      <c r="BA499" s="126"/>
      <c r="BB499" s="119"/>
      <c r="BC499" s="119"/>
      <c r="BD499" s="119"/>
      <c r="BE499" s="119"/>
      <c r="BF499" s="119"/>
      <c r="BG499" s="119"/>
      <c r="BH499" s="119"/>
      <c r="BI499" s="119"/>
      <c r="BJ499" s="119"/>
      <c r="BK499" s="119"/>
      <c r="BL499" s="119"/>
      <c r="BM499" s="119"/>
      <c r="BN499" s="119"/>
      <c r="BO499" s="119"/>
      <c r="BP499" s="119"/>
      <c r="BQ499" s="119"/>
      <c r="BR499" s="119"/>
      <c r="BS499" s="119"/>
      <c r="BT499" s="119"/>
      <c r="BU499" s="119"/>
      <c r="BV499" s="119"/>
      <c r="BW499" s="119"/>
      <c r="BX499" s="119"/>
      <c r="BY499" s="119"/>
      <c r="BZ499" s="119"/>
      <c r="CA499" s="119"/>
      <c r="CB499" s="119"/>
      <c r="CC499" s="119"/>
      <c r="CD499" s="119"/>
      <c r="CE499" s="119"/>
      <c r="CF499" s="119"/>
      <c r="CG499" s="119"/>
      <c r="CH499" s="119"/>
      <c r="CI499" s="119"/>
      <c r="CJ499" s="119"/>
      <c r="CK499" s="119"/>
      <c r="CL499" s="119"/>
      <c r="CM499" s="119"/>
      <c r="CN499" s="119"/>
      <c r="CO499" s="119"/>
      <c r="CP499" s="119"/>
      <c r="CQ499" s="119"/>
      <c r="CR499" s="119"/>
      <c r="CS499" s="119"/>
      <c r="CT499" s="119"/>
      <c r="CU499" s="119"/>
      <c r="CV499" s="119"/>
      <c r="CW499" s="119"/>
      <c r="CX499" s="119"/>
      <c r="CY499" s="119"/>
      <c r="CZ499" s="119"/>
      <c r="DA499" s="119"/>
      <c r="DB499" s="119"/>
      <c r="DC499" s="119"/>
      <c r="DD499" s="119"/>
      <c r="DE499" s="119"/>
      <c r="DF499" s="119"/>
      <c r="DG499" s="119"/>
      <c r="DH499" s="119"/>
      <c r="DI499" s="119"/>
      <c r="DJ499" s="119"/>
      <c r="DK499" s="119"/>
      <c r="DL499" s="119"/>
      <c r="DM499" s="119"/>
      <c r="DN499" s="119"/>
      <c r="DO499" s="119"/>
      <c r="DP499" s="119"/>
      <c r="DQ499" s="119"/>
      <c r="DR499" s="119"/>
      <c r="DS499" s="119"/>
      <c r="DT499" s="119"/>
      <c r="DU499" s="119"/>
      <c r="DV499" s="119"/>
      <c r="DW499" s="119"/>
      <c r="DX499" s="119"/>
      <c r="DY499" s="119"/>
      <c r="DZ499" s="119"/>
      <c r="EA499" s="119"/>
      <c r="EB499" s="119"/>
      <c r="EC499" s="119"/>
      <c r="ED499" s="119"/>
      <c r="EE499" s="119"/>
      <c r="EF499" s="119"/>
      <c r="EG499" s="119"/>
      <c r="EH499" s="119"/>
      <c r="EI499" s="119"/>
      <c r="EJ499" s="119"/>
      <c r="EK499" s="119"/>
      <c r="EL499" s="119"/>
      <c r="EM499" s="119"/>
      <c r="EN499" s="119"/>
      <c r="EO499" s="119"/>
      <c r="EP499" s="119"/>
      <c r="EQ499" s="119"/>
      <c r="ER499" s="119"/>
      <c r="ES499" s="119"/>
      <c r="ET499" s="119"/>
      <c r="EU499" s="119"/>
      <c r="EV499" s="119"/>
      <c r="EW499" s="119"/>
      <c r="EX499" s="119"/>
      <c r="EY499" s="119"/>
      <c r="EZ499" s="119"/>
      <c r="FA499" s="119"/>
      <c r="FB499" s="119"/>
      <c r="FC499" s="119"/>
      <c r="FD499" s="119"/>
      <c r="FE499" s="119"/>
      <c r="FF499" s="119"/>
      <c r="FG499" s="119"/>
      <c r="FH499" s="119"/>
      <c r="FI499" s="119"/>
      <c r="FJ499" s="119"/>
      <c r="FK499" s="119"/>
    </row>
    <row r="500" spans="1:167" s="119" customFormat="1" x14ac:dyDescent="0.25">
      <c r="A500" s="77"/>
      <c r="B500" s="131" t="e">
        <f t="shared" ref="B500:D500" si="1489">B499</f>
        <v>#VALUE!</v>
      </c>
      <c r="C500" s="131" t="e">
        <f t="shared" si="1489"/>
        <v>#VALUE!</v>
      </c>
      <c r="D500" s="130">
        <f t="shared" si="1489"/>
        <v>1</v>
      </c>
      <c r="E500" s="180"/>
      <c r="F500" s="96"/>
      <c r="G500" s="182"/>
      <c r="H500" s="186"/>
      <c r="I500" s="186"/>
      <c r="J500" s="187"/>
      <c r="K500" s="67"/>
      <c r="L500" s="133" t="s">
        <v>57</v>
      </c>
      <c r="M500" s="134" t="e">
        <f>INDEX('BASE FORMAÇÃO'!H:H,B502+1)</f>
        <v>#VALUE!</v>
      </c>
      <c r="N500" s="74"/>
      <c r="O500" s="27" t="s">
        <v>445</v>
      </c>
      <c r="P500" s="117"/>
      <c r="Q500" s="117"/>
      <c r="R500" s="117"/>
      <c r="S500" s="117"/>
      <c r="T500" s="117"/>
      <c r="U500" s="117"/>
      <c r="V500" s="117"/>
      <c r="W500" s="117"/>
      <c r="X500" s="117"/>
      <c r="Y500" s="117"/>
      <c r="Z500" s="117"/>
      <c r="AA500" s="121"/>
      <c r="AB500" s="121"/>
      <c r="AC500" s="121"/>
      <c r="AD500" s="121"/>
      <c r="AE500" s="121"/>
      <c r="AF500" s="121"/>
      <c r="AG500" s="121"/>
      <c r="AH500" s="121"/>
      <c r="AI500" s="121"/>
    </row>
    <row r="501" spans="1:167" s="119" customFormat="1" x14ac:dyDescent="0.25">
      <c r="A501" s="77"/>
      <c r="B501" s="131" t="e">
        <f t="shared" ref="B501:C501" si="1490">B500</f>
        <v>#VALUE!</v>
      </c>
      <c r="C501" s="131" t="e">
        <f t="shared" si="1490"/>
        <v>#VALUE!</v>
      </c>
      <c r="D501" s="130">
        <f t="shared" si="1436"/>
        <v>1</v>
      </c>
      <c r="E501" s="41" t="s">
        <v>344</v>
      </c>
      <c r="F501" s="96"/>
      <c r="G501" s="183"/>
      <c r="H501" s="188"/>
      <c r="I501" s="188"/>
      <c r="J501" s="189"/>
      <c r="K501" s="67"/>
      <c r="L501" s="1" t="s">
        <v>2</v>
      </c>
      <c r="M501" s="6" t="e">
        <f>INDEX('BASE FORMAÇÃO'!D:D,B502+1)</f>
        <v>#VALUE!</v>
      </c>
      <c r="N501" s="74"/>
      <c r="O501" s="27" t="s">
        <v>446</v>
      </c>
      <c r="P501" s="118"/>
      <c r="Q501" s="118"/>
      <c r="R501" s="118"/>
      <c r="S501" s="118"/>
      <c r="T501" s="118"/>
      <c r="U501" s="121"/>
      <c r="V501" s="121"/>
      <c r="W501" s="121"/>
      <c r="X501" s="121"/>
      <c r="Y501" s="121"/>
      <c r="Z501" s="121"/>
      <c r="AA501" s="121"/>
      <c r="AB501" s="121"/>
      <c r="AC501" s="121"/>
      <c r="AD501" s="121"/>
      <c r="AE501" s="121"/>
      <c r="AF501" s="121"/>
      <c r="AG501" s="121"/>
      <c r="AH501" s="121"/>
      <c r="AI501" s="121"/>
    </row>
    <row r="502" spans="1:167" x14ac:dyDescent="0.25">
      <c r="B502" s="131" t="e">
        <f t="shared" ref="B502:C502" si="1491">B500</f>
        <v>#VALUE!</v>
      </c>
      <c r="C502" s="131" t="e">
        <f t="shared" si="1491"/>
        <v>#VALUE!</v>
      </c>
      <c r="D502" s="130">
        <f t="shared" si="1436"/>
        <v>1</v>
      </c>
      <c r="E502" s="167" t="e">
        <f t="shared" ref="E502" si="1492">C498</f>
        <v>#VALUE!</v>
      </c>
      <c r="F502" s="96"/>
      <c r="G502" s="169" t="s">
        <v>334</v>
      </c>
      <c r="H502" s="171"/>
      <c r="I502" s="172"/>
      <c r="J502" s="172"/>
      <c r="K502" s="70"/>
      <c r="L502" s="28" t="s">
        <v>333</v>
      </c>
      <c r="M502" s="136" t="str">
        <f t="shared" ref="M502" si="1493">IFERROR(INDEX(I504:I516,MATCH(MAX(J504:J516),J504:J516,0)),"")</f>
        <v/>
      </c>
      <c r="N502" s="74"/>
      <c r="O502" s="27" t="s">
        <v>18</v>
      </c>
      <c r="P502" s="109" t="str">
        <f>IF(P498="","",
IF(OR(P500="Orçamento",P499="",MAX('Tabela de Apoio'!$A:$A)&lt;=P499),
P498,
(INDEX('Tabela de Apoio'!$B:$B,MATCH('MAPA DE PREÇOS'!$O$8,'Tabela de Apoio'!$A:$A,1))/INDEX('Tabela de Apoio'!$B:$B,MATCH('MAPA DE PREÇOS'!P499,'Tabela de Apoio'!$A:$A,1)-1))*P498))</f>
        <v/>
      </c>
      <c r="Q502" s="109" t="str">
        <f>IF(Q498="","",
IF(OR(Q500="Orçamento",Q499="",MAX('Tabela de Apoio'!$A:$A)&lt;=Q499),
Q498,
(INDEX('Tabela de Apoio'!$B:$B,MATCH('MAPA DE PREÇOS'!$O$8,'Tabela de Apoio'!$A:$A,1))/INDEX('Tabela de Apoio'!$B:$B,MATCH('MAPA DE PREÇOS'!Q499,'Tabela de Apoio'!$A:$A,1)-1))*Q498))</f>
        <v/>
      </c>
      <c r="R502" s="109" t="str">
        <f>IF(R498="","",
IF(OR(R500="Orçamento",R499="",MAX('Tabela de Apoio'!$A:$A)&lt;=R499),
R498,
(INDEX('Tabela de Apoio'!$B:$B,MATCH('MAPA DE PREÇOS'!$O$8,'Tabela de Apoio'!$A:$A,1))/INDEX('Tabela de Apoio'!$B:$B,MATCH('MAPA DE PREÇOS'!R499,'Tabela de Apoio'!$A:$A,1)-1))*R498))</f>
        <v/>
      </c>
      <c r="S502" s="109" t="str">
        <f>IF(S498="","",
IF(OR(S500="Orçamento",S499="",MAX('Tabela de Apoio'!$A:$A)&lt;=S499),
S498,
(INDEX('Tabela de Apoio'!$B:$B,MATCH('MAPA DE PREÇOS'!$O$8,'Tabela de Apoio'!$A:$A,1))/INDEX('Tabela de Apoio'!$B:$B,MATCH('MAPA DE PREÇOS'!S499,'Tabela de Apoio'!$A:$A,1)-1))*S498))</f>
        <v/>
      </c>
      <c r="T502" s="109" t="str">
        <f>IF(T498="","",
IF(OR(T500="Orçamento",T499="",MAX('Tabela de Apoio'!$A:$A)&lt;=T499),
T498,
(INDEX('Tabela de Apoio'!$B:$B,MATCH('MAPA DE PREÇOS'!$O$8,'Tabela de Apoio'!$A:$A,1))/INDEX('Tabela de Apoio'!$B:$B,MATCH('MAPA DE PREÇOS'!T499,'Tabela de Apoio'!$A:$A,1)-1))*T498))</f>
        <v/>
      </c>
      <c r="U502" s="109" t="str">
        <f>IF(U498="","",
IF(OR(U500="Orçamento",U499="",MAX('Tabela de Apoio'!$A:$A)&lt;=U499),
U498,
(INDEX('Tabela de Apoio'!$B:$B,MATCH('MAPA DE PREÇOS'!$O$8,'Tabela de Apoio'!$A:$A,1))/INDEX('Tabela de Apoio'!$B:$B,MATCH('MAPA DE PREÇOS'!U499,'Tabela de Apoio'!$A:$A,1)-1))*U498))</f>
        <v/>
      </c>
      <c r="V502" s="109" t="str">
        <f>IF(V498="","",
IF(OR(V500="Orçamento",V499="",MAX('Tabela de Apoio'!$A:$A)&lt;=V499),
V498,
(INDEX('Tabela de Apoio'!$B:$B,MATCH('MAPA DE PREÇOS'!$O$8,'Tabela de Apoio'!$A:$A,1))/INDEX('Tabela de Apoio'!$B:$B,MATCH('MAPA DE PREÇOS'!V499,'Tabela de Apoio'!$A:$A,1)-1))*V498))</f>
        <v/>
      </c>
      <c r="W502" s="109" t="str">
        <f>IF(W498="","",
IF(OR(W500="Orçamento",W499="",MAX('Tabela de Apoio'!$A:$A)&lt;=W499),
W498,
(INDEX('Tabela de Apoio'!$B:$B,MATCH('MAPA DE PREÇOS'!$O$8,'Tabela de Apoio'!$A:$A,1))/INDEX('Tabela de Apoio'!$B:$B,MATCH('MAPA DE PREÇOS'!W499,'Tabela de Apoio'!$A:$A,1)-1))*W498))</f>
        <v/>
      </c>
      <c r="X502" s="109" t="str">
        <f>IF(X498="","",
IF(OR(X500="Orçamento",X499="",MAX('Tabela de Apoio'!$A:$A)&lt;=X499),
X498,
(INDEX('Tabela de Apoio'!$B:$B,MATCH('MAPA DE PREÇOS'!$O$8,'Tabela de Apoio'!$A:$A,1))/INDEX('Tabela de Apoio'!$B:$B,MATCH('MAPA DE PREÇOS'!X499,'Tabela de Apoio'!$A:$A,1)-1))*X498))</f>
        <v/>
      </c>
      <c r="Y502" s="109" t="str">
        <f>IF(Y498="","",
IF(OR(Y500="Orçamento",Y499="",MAX('Tabela de Apoio'!$A:$A)&lt;=Y499),
Y498,
(INDEX('Tabela de Apoio'!$B:$B,MATCH('MAPA DE PREÇOS'!$O$8,'Tabela de Apoio'!$A:$A,1))/INDEX('Tabela de Apoio'!$B:$B,MATCH('MAPA DE PREÇOS'!Y499,'Tabela de Apoio'!$A:$A,1)-1))*Y498))</f>
        <v/>
      </c>
      <c r="Z502" s="109" t="str">
        <f>IF(Z498="","",
IF(OR(Z500="Orçamento",Z499="",MAX('Tabela de Apoio'!$A:$A)&lt;=Z499),
Z498,
(INDEX('Tabela de Apoio'!$B:$B,MATCH('MAPA DE PREÇOS'!$O$8,'Tabela de Apoio'!$A:$A,1))/INDEX('Tabela de Apoio'!$B:$B,MATCH('MAPA DE PREÇOS'!Z499,'Tabela de Apoio'!$A:$A,1)-1))*Z498))</f>
        <v/>
      </c>
      <c r="AA502" s="109" t="str">
        <f>IF(AA498="","",
IF(OR(AA500="Orçamento",AA499="",MAX('Tabela de Apoio'!$A:$A)&lt;=AA499),
AA498,
(INDEX('Tabela de Apoio'!$B:$B,MATCH('MAPA DE PREÇOS'!$O$8,'Tabela de Apoio'!$A:$A,1))/INDEX('Tabela de Apoio'!$B:$B,MATCH('MAPA DE PREÇOS'!AA499,'Tabela de Apoio'!$A:$A,1)-1))*AA498))</f>
        <v/>
      </c>
      <c r="AB502" s="109" t="str">
        <f>IF(AB498="","",
IF(OR(AB500="Orçamento",AB499="",MAX('Tabela de Apoio'!$A:$A)&lt;=AB499),
AB498,
(INDEX('Tabela de Apoio'!$B:$B,MATCH('MAPA DE PREÇOS'!$O$8,'Tabela de Apoio'!$A:$A,1))/INDEX('Tabela de Apoio'!$B:$B,MATCH('MAPA DE PREÇOS'!AB499,'Tabela de Apoio'!$A:$A,1)-1))*AB498))</f>
        <v/>
      </c>
      <c r="AC502" s="109" t="str">
        <f>IF(AC498="","",
IF(OR(AC500="Orçamento",AC499="",MAX('Tabela de Apoio'!$A:$A)&lt;=AC499),
AC498,
(INDEX('Tabela de Apoio'!$B:$B,MATCH('MAPA DE PREÇOS'!$O$8,'Tabela de Apoio'!$A:$A,1))/INDEX('Tabela de Apoio'!$B:$B,MATCH('MAPA DE PREÇOS'!AC499,'Tabela de Apoio'!$A:$A,1)-1))*AC498))</f>
        <v/>
      </c>
      <c r="AD502" s="109" t="str">
        <f>IF(AD498="","",
IF(OR(AD500="Orçamento",AD499="",MAX('Tabela de Apoio'!$A:$A)&lt;=AD499),
AD498,
(INDEX('Tabela de Apoio'!$B:$B,MATCH('MAPA DE PREÇOS'!$O$8,'Tabela de Apoio'!$A:$A,1))/INDEX('Tabela de Apoio'!$B:$B,MATCH('MAPA DE PREÇOS'!AD499,'Tabela de Apoio'!$A:$A,1)-1))*AD498))</f>
        <v/>
      </c>
      <c r="AE502" s="109" t="str">
        <f>IF(AE498="","",
IF(OR(AE500="Orçamento",AE499="",MAX('Tabela de Apoio'!$A:$A)&lt;=AE499),
AE498,
(INDEX('Tabela de Apoio'!$B:$B,MATCH('MAPA DE PREÇOS'!$O$8,'Tabela de Apoio'!$A:$A,1))/INDEX('Tabela de Apoio'!$B:$B,MATCH('MAPA DE PREÇOS'!AE499,'Tabela de Apoio'!$A:$A,1)-1))*AE498))</f>
        <v/>
      </c>
      <c r="AF502" s="109" t="str">
        <f>IF(AF498="","",
IF(OR(AF500="Orçamento",AF499="",MAX('Tabela de Apoio'!$A:$A)&lt;=AF499),
AF498,
(INDEX('Tabela de Apoio'!$B:$B,MATCH('MAPA DE PREÇOS'!$O$8,'Tabela de Apoio'!$A:$A,1))/INDEX('Tabela de Apoio'!$B:$B,MATCH('MAPA DE PREÇOS'!AF499,'Tabela de Apoio'!$A:$A,1)-1))*AF498))</f>
        <v/>
      </c>
      <c r="AG502" s="109" t="str">
        <f>IF(AG498="","",
IF(OR(AG500="Orçamento",AG499="",MAX('Tabela de Apoio'!$A:$A)&lt;=AG499),
AG498,
(INDEX('Tabela de Apoio'!$B:$B,MATCH('MAPA DE PREÇOS'!$O$8,'Tabela de Apoio'!$A:$A,1))/INDEX('Tabela de Apoio'!$B:$B,MATCH('MAPA DE PREÇOS'!AG499,'Tabela de Apoio'!$A:$A,1)-1))*AG498))</f>
        <v/>
      </c>
      <c r="AH502" s="109" t="str">
        <f>IF(AH498="","",
IF(OR(AH500="Orçamento",AH499="",MAX('Tabela de Apoio'!$A:$A)&lt;=AH499),
AH498,
(INDEX('Tabela de Apoio'!$B:$B,MATCH('MAPA DE PREÇOS'!$O$8,'Tabela de Apoio'!$A:$A,1))/INDEX('Tabela de Apoio'!$B:$B,MATCH('MAPA DE PREÇOS'!AH499,'Tabela de Apoio'!$A:$A,1)-1))*AH498))</f>
        <v/>
      </c>
      <c r="AI502" s="109" t="str">
        <f>IF(AI498="","",
IF(OR(AI500="Orçamento",AI499="",MAX('Tabela de Apoio'!$A:$A)&lt;=AI499),
AI498,
(INDEX('Tabela de Apoio'!$B:$B,MATCH('MAPA DE PREÇOS'!$O$8,'Tabela de Apoio'!$A:$A,1))/INDEX('Tabela de Apoio'!$B:$B,MATCH('MAPA DE PREÇOS'!AI499,'Tabela de Apoio'!$A:$A,1)-1))*AI498))</f>
        <v/>
      </c>
    </row>
    <row r="503" spans="1:167" hidden="1" x14ac:dyDescent="0.25">
      <c r="B503" s="131" t="e">
        <f t="shared" ref="B503" si="1494">B502</f>
        <v>#VALUE!</v>
      </c>
      <c r="C503" s="131" t="e">
        <f t="shared" ref="C503" si="1495">C502</f>
        <v>#VALUE!</v>
      </c>
      <c r="D503" s="130">
        <f t="shared" si="1436"/>
        <v>1</v>
      </c>
      <c r="E503" s="168"/>
      <c r="F503" s="96"/>
      <c r="G503" s="170"/>
      <c r="H503"/>
      <c r="I503"/>
      <c r="J503"/>
      <c r="N503" s="74"/>
      <c r="O503" s="27" t="s">
        <v>439</v>
      </c>
      <c r="P503" s="110" t="str">
        <f>IF(IFERROR(VLOOKUP(P500,'Tabela de Apoio'!$D:$E,2,FALSE),1)=1,"",P504)</f>
        <v/>
      </c>
      <c r="Q503" s="110" t="str">
        <f>IF(IFERROR(VLOOKUP(Q500,'Tabela de Apoio'!$D:$E,2,FALSE),1)=1,"",Q504)</f>
        <v/>
      </c>
      <c r="R503" s="110" t="str">
        <f>IF(IFERROR(VLOOKUP(R500,'Tabela de Apoio'!$D:$E,2,FALSE),1)=1,"",R504)</f>
        <v/>
      </c>
      <c r="S503" s="110" t="str">
        <f>IF(IFERROR(VLOOKUP(S500,'Tabela de Apoio'!$D:$E,2,FALSE),1)=1,"",S504)</f>
        <v/>
      </c>
      <c r="T503" s="110" t="str">
        <f>IF(IFERROR(VLOOKUP(T500,'Tabela de Apoio'!$D:$E,2,FALSE),1)=1,"",T504)</f>
        <v/>
      </c>
      <c r="U503" s="110" t="str">
        <f>IF(IFERROR(VLOOKUP(U500,'Tabela de Apoio'!$D:$E,2,FALSE),1)=1,"",U504)</f>
        <v/>
      </c>
      <c r="V503" s="110" t="str">
        <f>IF(IFERROR(VLOOKUP(V500,'Tabela de Apoio'!$D:$E,2,FALSE),1)=1,"",V504)</f>
        <v/>
      </c>
      <c r="W503" s="110" t="str">
        <f>IF(IFERROR(VLOOKUP(W500,'Tabela de Apoio'!$D:$E,2,FALSE),1)=1,"",W504)</f>
        <v/>
      </c>
      <c r="X503" s="110" t="str">
        <f>IF(IFERROR(VLOOKUP(X500,'Tabela de Apoio'!$D:$E,2,FALSE),1)=1,"",X504)</f>
        <v/>
      </c>
      <c r="Y503" s="110" t="str">
        <f>IF(IFERROR(VLOOKUP(Y500,'Tabela de Apoio'!$D:$E,2,FALSE),1)=1,"",Y504)</f>
        <v/>
      </c>
      <c r="Z503" s="110" t="str">
        <f>IF(IFERROR(VLOOKUP(Z500,'Tabela de Apoio'!$D:$E,2,FALSE),1)=1,"",Z504)</f>
        <v/>
      </c>
      <c r="AA503" s="110" t="str">
        <f>IF(IFERROR(VLOOKUP(AA500,'Tabela de Apoio'!$D:$E,2,FALSE),1)=1,"",AA504)</f>
        <v/>
      </c>
      <c r="AB503" s="110" t="str">
        <f>IF(IFERROR(VLOOKUP(AB500,'Tabela de Apoio'!$D:$E,2,FALSE),1)=1,"",AB504)</f>
        <v/>
      </c>
      <c r="AC503" s="110" t="str">
        <f>IF(IFERROR(VLOOKUP(AC500,'Tabela de Apoio'!$D:$E,2,FALSE),1)=1,"",AC504)</f>
        <v/>
      </c>
      <c r="AD503" s="110" t="str">
        <f>IF(IFERROR(VLOOKUP(AD500,'Tabela de Apoio'!$D:$E,2,FALSE),1)=1,"",AD504)</f>
        <v/>
      </c>
      <c r="AE503" s="110" t="str">
        <f>IF(IFERROR(VLOOKUP(AE500,'Tabela de Apoio'!$D:$E,2,FALSE),1)=1,"",AE504)</f>
        <v/>
      </c>
      <c r="AF503" s="110" t="str">
        <f>IF(IFERROR(VLOOKUP(AF500,'Tabela de Apoio'!$D:$E,2,FALSE),1)=1,"",AF504)</f>
        <v/>
      </c>
      <c r="AG503" s="110" t="str">
        <f>IF(IFERROR(VLOOKUP(AG500,'Tabela de Apoio'!$D:$E,2,FALSE),1)=1,"",AG504)</f>
        <v/>
      </c>
      <c r="AH503" s="110" t="str">
        <f>IF(IFERROR(VLOOKUP(AH500,'Tabela de Apoio'!$D:$E,2,FALSE),1)=1,"",AH504)</f>
        <v/>
      </c>
      <c r="AI503" s="110" t="str">
        <f>IF(IFERROR(VLOOKUP(AI500,'Tabela de Apoio'!$D:$E,2,FALSE),1)=1,"",AI504)</f>
        <v/>
      </c>
    </row>
    <row r="504" spans="1:167" hidden="1" x14ac:dyDescent="0.25">
      <c r="B504" s="131" t="e">
        <f t="shared" ref="B504:C504" si="1496">B503</f>
        <v>#VALUE!</v>
      </c>
      <c r="C504" s="131" t="e">
        <f t="shared" si="1496"/>
        <v>#VALUE!</v>
      </c>
      <c r="D504" s="130">
        <f t="shared" si="1436"/>
        <v>1</v>
      </c>
      <c r="E504" s="168"/>
      <c r="F504" s="96"/>
      <c r="G504" s="170"/>
      <c r="H504" s="137">
        <f t="shared" ref="H504" si="1497">COUNT($P504:$XX504)</f>
        <v>0</v>
      </c>
      <c r="I504" s="135" t="e">
        <f t="shared" ref="I504" si="1498">_xlfn.STDEV.P($P503:$XX504)/AVERAGE($P503:$XX504)</f>
        <v>#DIV/0!</v>
      </c>
      <c r="J504" s="7">
        <f>ROW()</f>
        <v>504</v>
      </c>
      <c r="K504" s="70"/>
      <c r="L504" s="29" t="s">
        <v>54</v>
      </c>
      <c r="M504" s="30" t="str">
        <f t="shared" ref="M504" si="1499">IFERROR(
IF(AND(P500="Orçamento",COUNTA(P498:AI498)=COUNTIF(P500:XX500,"Orçamento")),MIN(M509,M506),
IF(M507&lt;&gt;"",M507,
IF(M508&lt;&gt;"",M508,
M506
))),"")</f>
        <v/>
      </c>
      <c r="N504" s="74"/>
      <c r="O504" s="27" t="s">
        <v>440</v>
      </c>
      <c r="P504" s="109" t="str">
        <f t="shared" ref="P504:AI504" si="1500">IFERROR(IF(P502="",
            "",
            IF(COUNT($P502:$XX502)&lt;=4,
               P502,
               IF(OR(P502&gt;(QUARTILE($P502:$XX502,3)+(QUARTILE($P502:$XX502,3)-QUARTILE($P502:$XX502,1))),
                     P502&lt;(QUARTILE($P502:$XX502,1)-(QUARTILE($P502:$XX502,3)-QUARTILE($P502:$XX502,1)))
                  ),
               "DESCARTADO",P502)
             )
  ),P502)</f>
        <v/>
      </c>
      <c r="Q504" s="109" t="str">
        <f t="shared" si="1500"/>
        <v/>
      </c>
      <c r="R504" s="109" t="str">
        <f t="shared" si="1500"/>
        <v/>
      </c>
      <c r="S504" s="109" t="str">
        <f t="shared" si="1500"/>
        <v/>
      </c>
      <c r="T504" s="109" t="str">
        <f t="shared" si="1500"/>
        <v/>
      </c>
      <c r="U504" s="109" t="str">
        <f t="shared" si="1500"/>
        <v/>
      </c>
      <c r="V504" s="109" t="str">
        <f t="shared" si="1500"/>
        <v/>
      </c>
      <c r="W504" s="109" t="str">
        <f t="shared" si="1500"/>
        <v/>
      </c>
      <c r="X504" s="109" t="str">
        <f t="shared" si="1500"/>
        <v/>
      </c>
      <c r="Y504" s="109" t="str">
        <f t="shared" si="1500"/>
        <v/>
      </c>
      <c r="Z504" s="109" t="str">
        <f t="shared" si="1500"/>
        <v/>
      </c>
      <c r="AA504" s="109" t="str">
        <f t="shared" si="1500"/>
        <v/>
      </c>
      <c r="AB504" s="109" t="str">
        <f t="shared" si="1500"/>
        <v/>
      </c>
      <c r="AC504" s="109" t="str">
        <f t="shared" si="1500"/>
        <v/>
      </c>
      <c r="AD504" s="109" t="str">
        <f t="shared" si="1500"/>
        <v/>
      </c>
      <c r="AE504" s="109" t="str">
        <f t="shared" si="1500"/>
        <v/>
      </c>
      <c r="AF504" s="109" t="str">
        <f t="shared" si="1500"/>
        <v/>
      </c>
      <c r="AG504" s="109" t="str">
        <f t="shared" si="1500"/>
        <v/>
      </c>
      <c r="AH504" s="109" t="str">
        <f t="shared" si="1500"/>
        <v/>
      </c>
      <c r="AI504" s="109" t="str">
        <f t="shared" si="1500"/>
        <v/>
      </c>
    </row>
    <row r="505" spans="1:167" hidden="1" x14ac:dyDescent="0.25">
      <c r="B505" s="131" t="e">
        <f t="shared" ref="B505" si="1501">B504</f>
        <v>#VALUE!</v>
      </c>
      <c r="C505" s="131" t="e">
        <f t="shared" ref="C505" si="1502">C504</f>
        <v>#VALUE!</v>
      </c>
      <c r="D505" s="130">
        <f t="shared" si="1436"/>
        <v>1</v>
      </c>
      <c r="E505" s="168"/>
      <c r="F505" s="96"/>
      <c r="G505" s="170"/>
      <c r="H505"/>
      <c r="I505"/>
      <c r="J505"/>
      <c r="K505" s="69"/>
      <c r="L505" s="29" t="s">
        <v>423</v>
      </c>
      <c r="M505" s="30" t="e">
        <f t="shared" ref="M505" si="1503">AVERAGE($P504:$XX504)</f>
        <v>#DIV/0!</v>
      </c>
      <c r="N505" s="74"/>
      <c r="O505" s="27" t="str">
        <f t="shared" ref="O505" si="1504">"1 POND"</f>
        <v>1 POND</v>
      </c>
      <c r="P505" s="110" t="str">
        <f>IF(IFERROR(VLOOKUP(P500,'Tabela de Apoio'!$D:$E,2,FALSE),1)=1,"",P506)</f>
        <v/>
      </c>
      <c r="Q505" s="110" t="str">
        <f>IF(IFERROR(VLOOKUP(Q500,'Tabela de Apoio'!$D:$E,2,FALSE),1)=1,"",Q506)</f>
        <v/>
      </c>
      <c r="R505" s="110" t="str">
        <f>IF(IFERROR(VLOOKUP(R500,'Tabela de Apoio'!$D:$E,2,FALSE),1)=1,"",R506)</f>
        <v/>
      </c>
      <c r="S505" s="110" t="str">
        <f>IF(IFERROR(VLOOKUP(S500,'Tabela de Apoio'!$D:$E,2,FALSE),1)=1,"",S506)</f>
        <v/>
      </c>
      <c r="T505" s="110" t="str">
        <f>IF(IFERROR(VLOOKUP(T500,'Tabela de Apoio'!$D:$E,2,FALSE),1)=1,"",T506)</f>
        <v/>
      </c>
      <c r="U505" s="110" t="str">
        <f>IF(IFERROR(VLOOKUP(U500,'Tabela de Apoio'!$D:$E,2,FALSE),1)=1,"",U506)</f>
        <v/>
      </c>
      <c r="V505" s="110" t="str">
        <f>IF(IFERROR(VLOOKUP(V500,'Tabela de Apoio'!$D:$E,2,FALSE),1)=1,"",V506)</f>
        <v/>
      </c>
      <c r="W505" s="110" t="str">
        <f>IF(IFERROR(VLOOKUP(W500,'Tabela de Apoio'!$D:$E,2,FALSE),1)=1,"",W506)</f>
        <v/>
      </c>
      <c r="X505" s="110" t="str">
        <f>IF(IFERROR(VLOOKUP(X500,'Tabela de Apoio'!$D:$E,2,FALSE),1)=1,"",X506)</f>
        <v/>
      </c>
      <c r="Y505" s="110" t="str">
        <f>IF(IFERROR(VLOOKUP(Y500,'Tabela de Apoio'!$D:$E,2,FALSE),1)=1,"",Y506)</f>
        <v/>
      </c>
      <c r="Z505" s="110" t="str">
        <f>IF(IFERROR(VLOOKUP(Z500,'Tabela de Apoio'!$D:$E,2,FALSE),1)=1,"",Z506)</f>
        <v/>
      </c>
      <c r="AA505" s="110" t="str">
        <f>IF(IFERROR(VLOOKUP(AA500,'Tabela de Apoio'!$D:$E,2,FALSE),1)=1,"",AA506)</f>
        <v/>
      </c>
      <c r="AB505" s="110" t="str">
        <f>IF(IFERROR(VLOOKUP(AB500,'Tabela de Apoio'!$D:$E,2,FALSE),1)=1,"",AB506)</f>
        <v/>
      </c>
      <c r="AC505" s="110" t="str">
        <f>IF(IFERROR(VLOOKUP(AC500,'Tabela de Apoio'!$D:$E,2,FALSE),1)=1,"",AC506)</f>
        <v/>
      </c>
      <c r="AD505" s="110" t="str">
        <f>IF(IFERROR(VLOOKUP(AD500,'Tabela de Apoio'!$D:$E,2,FALSE),1)=1,"",AD506)</f>
        <v/>
      </c>
      <c r="AE505" s="110" t="str">
        <f>IF(IFERROR(VLOOKUP(AE500,'Tabela de Apoio'!$D:$E,2,FALSE),1)=1,"",AE506)</f>
        <v/>
      </c>
      <c r="AF505" s="110" t="str">
        <f>IF(IFERROR(VLOOKUP(AF500,'Tabela de Apoio'!$D:$E,2,FALSE),1)=1,"",AF506)</f>
        <v/>
      </c>
      <c r="AG505" s="110" t="str">
        <f>IF(IFERROR(VLOOKUP(AG500,'Tabela de Apoio'!$D:$E,2,FALSE),1)=1,"",AG506)</f>
        <v/>
      </c>
      <c r="AH505" s="110" t="str">
        <f>IF(IFERROR(VLOOKUP(AH500,'Tabela de Apoio'!$D:$E,2,FALSE),1)=1,"",AH506)</f>
        <v/>
      </c>
      <c r="AI505" s="110" t="str">
        <f>IF(IFERROR(VLOOKUP(AI500,'Tabela de Apoio'!$D:$E,2,FALSE),1)=1,"",AI506)</f>
        <v/>
      </c>
    </row>
    <row r="506" spans="1:167" hidden="1" x14ac:dyDescent="0.25">
      <c r="B506" s="131" t="e">
        <f t="shared" si="1435"/>
        <v>#VALUE!</v>
      </c>
      <c r="C506" s="131" t="e">
        <f t="shared" si="1436"/>
        <v>#VALUE!</v>
      </c>
      <c r="D506" s="130">
        <f t="shared" si="1436"/>
        <v>1</v>
      </c>
      <c r="E506" s="168"/>
      <c r="F506" s="96"/>
      <c r="G506" s="170"/>
      <c r="H506" s="137">
        <f t="shared" ref="H506" si="1505">COUNT($P506:$XX506)</f>
        <v>0</v>
      </c>
      <c r="I506" s="135" t="e">
        <f t="shared" ref="I506" si="1506">_xlfn.STDEV.P($P505:$XX506)/AVERAGE($P505:$XX506)</f>
        <v>#DIV/0!</v>
      </c>
      <c r="J506" s="7">
        <f t="shared" ref="J506" si="1507">IF(AND(H506&gt;2,
OR(L498="MÉDIA SANEADA",L498="MEDIANA SANEADA",
AND(L498="PREÇO REFERÊNCIA",NOT(AND(P500="Orçamento",COUNTA(P498:XX498)=COUNTIF(P500:XX500,"Orçamento")))))),
ROW(),0)</f>
        <v>0</v>
      </c>
      <c r="K506" s="69"/>
      <c r="L506" s="29" t="s">
        <v>424</v>
      </c>
      <c r="M506" s="30" t="e">
        <f t="shared" ref="M506" si="1508">MEDIAN($P504:$XX504)</f>
        <v>#NUM!</v>
      </c>
      <c r="N506" s="74"/>
      <c r="O506" s="27" t="str">
        <f t="shared" ref="O506" si="1509">"1 RODADA"</f>
        <v>1 RODADA</v>
      </c>
      <c r="P506" s="110" t="str">
        <f t="shared" ref="P506:AI506" si="1510">IF(P504="","",IF((_xlfn.STDEV.P($P503:$XX504)/AVERAGE($P503:$XX504))&lt;=25%,P504,IF(OR(P504&gt;(AVERAGE($P503:$XX504)+_xlfn.STDEV.P($P503:$XX504)),P504&lt;(AVERAGE($P503:$XX504)-_xlfn.STDEV.P($P503:$XX504))),"DESCARTADO",P504)))</f>
        <v/>
      </c>
      <c r="Q506" s="110" t="str">
        <f t="shared" si="1510"/>
        <v/>
      </c>
      <c r="R506" s="110" t="str">
        <f t="shared" si="1510"/>
        <v/>
      </c>
      <c r="S506" s="110" t="str">
        <f t="shared" si="1510"/>
        <v/>
      </c>
      <c r="T506" s="110" t="str">
        <f t="shared" si="1510"/>
        <v/>
      </c>
      <c r="U506" s="110" t="str">
        <f t="shared" si="1510"/>
        <v/>
      </c>
      <c r="V506" s="110" t="str">
        <f t="shared" si="1510"/>
        <v/>
      </c>
      <c r="W506" s="110" t="str">
        <f t="shared" si="1510"/>
        <v/>
      </c>
      <c r="X506" s="110" t="str">
        <f t="shared" si="1510"/>
        <v/>
      </c>
      <c r="Y506" s="110" t="str">
        <f t="shared" si="1510"/>
        <v/>
      </c>
      <c r="Z506" s="110" t="str">
        <f t="shared" si="1510"/>
        <v/>
      </c>
      <c r="AA506" s="110" t="str">
        <f t="shared" si="1510"/>
        <v/>
      </c>
      <c r="AB506" s="110" t="str">
        <f t="shared" si="1510"/>
        <v/>
      </c>
      <c r="AC506" s="110" t="str">
        <f t="shared" si="1510"/>
        <v/>
      </c>
      <c r="AD506" s="110" t="str">
        <f t="shared" si="1510"/>
        <v/>
      </c>
      <c r="AE506" s="110" t="str">
        <f t="shared" si="1510"/>
        <v/>
      </c>
      <c r="AF506" s="110" t="str">
        <f t="shared" si="1510"/>
        <v/>
      </c>
      <c r="AG506" s="110" t="str">
        <f t="shared" si="1510"/>
        <v/>
      </c>
      <c r="AH506" s="110" t="str">
        <f t="shared" si="1510"/>
        <v/>
      </c>
      <c r="AI506" s="110" t="str">
        <f t="shared" si="1510"/>
        <v/>
      </c>
    </row>
    <row r="507" spans="1:167" hidden="1" x14ac:dyDescent="0.25">
      <c r="B507" s="131" t="e">
        <f t="shared" si="1435"/>
        <v>#VALUE!</v>
      </c>
      <c r="C507" s="131" t="e">
        <f t="shared" si="1436"/>
        <v>#VALUE!</v>
      </c>
      <c r="D507" s="130">
        <f t="shared" si="1436"/>
        <v>1</v>
      </c>
      <c r="E507" s="168"/>
      <c r="F507" s="96"/>
      <c r="G507" s="170"/>
      <c r="H507"/>
      <c r="I507"/>
      <c r="J507"/>
      <c r="L507" s="29" t="s">
        <v>50</v>
      </c>
      <c r="M507" s="30" t="str">
        <f t="shared" ref="M507" si="1511">IFERROR(
IF(AND(H506&gt;2,I506&lt;=25%),AVERAGE(P505:XX506),
IF(AND(H508&gt;2,I508&lt;=25%),AVERAGE(P507:XX508),
IF(AND(H510&gt;2,I510&lt;=25%),AVERAGE(P509:XX510),
IF(AND(H512&gt;2,I512&lt;=25%),AVERAGE(P511:XX512),
IF(AND(H514&gt;2,I514&lt;=25%),AVERAGE(P513:XX514),
IF(AND(H516&gt;2,I516&lt;=25%),AVERAGE(P515:XX516),
IF(I504&lt;=25%,AVERAGE(P503:XX504),""))))))),"")</f>
        <v/>
      </c>
      <c r="N507" s="74"/>
      <c r="O507" s="27" t="str">
        <f t="shared" ref="O507" si="1512">"2 POND"</f>
        <v>2 POND</v>
      </c>
      <c r="P507" s="110" t="str">
        <f>IF(IFERROR(VLOOKUP(P500,'Tabela de Apoio'!$D:$E,2,FALSE),1)=1,"",P508)</f>
        <v/>
      </c>
      <c r="Q507" s="110" t="str">
        <f>IF(IFERROR(VLOOKUP(Q500,'Tabela de Apoio'!$D:$E,2,FALSE),1)=1,"",Q508)</f>
        <v/>
      </c>
      <c r="R507" s="110" t="str">
        <f>IF(IFERROR(VLOOKUP(R500,'Tabela de Apoio'!$D:$E,2,FALSE),1)=1,"",R508)</f>
        <v/>
      </c>
      <c r="S507" s="110" t="str">
        <f>IF(IFERROR(VLOOKUP(S500,'Tabela de Apoio'!$D:$E,2,FALSE),1)=1,"",S508)</f>
        <v/>
      </c>
      <c r="T507" s="110" t="str">
        <f>IF(IFERROR(VLOOKUP(T500,'Tabela de Apoio'!$D:$E,2,FALSE),1)=1,"",T508)</f>
        <v/>
      </c>
      <c r="U507" s="110" t="str">
        <f>IF(IFERROR(VLOOKUP(U500,'Tabela de Apoio'!$D:$E,2,FALSE),1)=1,"",U508)</f>
        <v/>
      </c>
      <c r="V507" s="110" t="str">
        <f>IF(IFERROR(VLOOKUP(V500,'Tabela de Apoio'!$D:$E,2,FALSE),1)=1,"",V508)</f>
        <v/>
      </c>
      <c r="W507" s="110" t="str">
        <f>IF(IFERROR(VLOOKUP(W500,'Tabela de Apoio'!$D:$E,2,FALSE),1)=1,"",W508)</f>
        <v/>
      </c>
      <c r="X507" s="110" t="str">
        <f>IF(IFERROR(VLOOKUP(X500,'Tabela de Apoio'!$D:$E,2,FALSE),1)=1,"",X508)</f>
        <v/>
      </c>
      <c r="Y507" s="110" t="str">
        <f>IF(IFERROR(VLOOKUP(Y500,'Tabela de Apoio'!$D:$E,2,FALSE),1)=1,"",Y508)</f>
        <v/>
      </c>
      <c r="Z507" s="110" t="str">
        <f>IF(IFERROR(VLOOKUP(Z500,'Tabela de Apoio'!$D:$E,2,FALSE),1)=1,"",Z508)</f>
        <v/>
      </c>
      <c r="AA507" s="110" t="str">
        <f>IF(IFERROR(VLOOKUP(AA500,'Tabela de Apoio'!$D:$E,2,FALSE),1)=1,"",AA508)</f>
        <v/>
      </c>
      <c r="AB507" s="110" t="str">
        <f>IF(IFERROR(VLOOKUP(AB500,'Tabela de Apoio'!$D:$E,2,FALSE),1)=1,"",AB508)</f>
        <v/>
      </c>
      <c r="AC507" s="110" t="str">
        <f>IF(IFERROR(VLOOKUP(AC500,'Tabela de Apoio'!$D:$E,2,FALSE),1)=1,"",AC508)</f>
        <v/>
      </c>
      <c r="AD507" s="110" t="str">
        <f>IF(IFERROR(VLOOKUP(AD500,'Tabela de Apoio'!$D:$E,2,FALSE),1)=1,"",AD508)</f>
        <v/>
      </c>
      <c r="AE507" s="110" t="str">
        <f>IF(IFERROR(VLOOKUP(AE500,'Tabela de Apoio'!$D:$E,2,FALSE),1)=1,"",AE508)</f>
        <v/>
      </c>
      <c r="AF507" s="110" t="str">
        <f>IF(IFERROR(VLOOKUP(AF500,'Tabela de Apoio'!$D:$E,2,FALSE),1)=1,"",AF508)</f>
        <v/>
      </c>
      <c r="AG507" s="110" t="str">
        <f>IF(IFERROR(VLOOKUP(AG500,'Tabela de Apoio'!$D:$E,2,FALSE),1)=1,"",AG508)</f>
        <v/>
      </c>
      <c r="AH507" s="110" t="str">
        <f>IF(IFERROR(VLOOKUP(AH500,'Tabela de Apoio'!$D:$E,2,FALSE),1)=1,"",AH508)</f>
        <v/>
      </c>
      <c r="AI507" s="110" t="str">
        <f>IF(IFERROR(VLOOKUP(AI500,'Tabela de Apoio'!$D:$E,2,FALSE),1)=1,"",AI508)</f>
        <v/>
      </c>
    </row>
    <row r="508" spans="1:167" hidden="1" x14ac:dyDescent="0.25">
      <c r="B508" s="131" t="e">
        <f t="shared" si="1435"/>
        <v>#VALUE!</v>
      </c>
      <c r="C508" s="131" t="e">
        <f t="shared" si="1436"/>
        <v>#VALUE!</v>
      </c>
      <c r="D508" s="130">
        <f t="shared" si="1436"/>
        <v>1</v>
      </c>
      <c r="E508" s="168"/>
      <c r="F508" s="96"/>
      <c r="G508" s="170"/>
      <c r="H508" s="137">
        <f t="shared" ref="H508" si="1513">COUNT($P508:$XX508)</f>
        <v>0</v>
      </c>
      <c r="I508" s="135" t="e">
        <f t="shared" ref="I508" si="1514">_xlfn.STDEV.P($P507:$XX508)/AVERAGE($P507:$XX508)</f>
        <v>#DIV/0!</v>
      </c>
      <c r="J508" s="7">
        <f t="shared" ref="J508" si="1515">IF(AND(H508&gt;2,
OR(L498="MÉDIA SANEADA",L498="MEDIANA SANEADA",
AND(L498="PREÇO REFERÊNCIA",NOT(AND(P500="Orçamento",COUNTA(P498:XX498)=COUNTIF(P500:XX500,"Orçamento")))))),
ROW(),0)</f>
        <v>0</v>
      </c>
      <c r="K508" s="69"/>
      <c r="L508" s="29" t="s">
        <v>425</v>
      </c>
      <c r="M508" s="30" t="e">
        <f t="shared" ref="M508" si="1516" xml:space="preserve">
IF(H506&gt;2,MEDIAN(P505:XX506),
IF(H508&gt;2,MEDIAN(P507:XX508),
IF(H510&gt;2,MEDIAN(P509:XX510),
IF(H512&gt;2,MEDIAN(P511:XX512),
IF(H514&gt;2,MEDIAN(P513:XX514),
IF(H516&gt;2,MEDIAN(P515:XX516),
MEDIAN(P503:XX504)))))))</f>
        <v>#NUM!</v>
      </c>
      <c r="N508" s="74"/>
      <c r="O508" s="27" t="str">
        <f t="shared" ref="O508" si="1517">"2 RODADA"</f>
        <v>2 RODADA</v>
      </c>
      <c r="P508" s="110" t="str">
        <f t="shared" ref="P508:AI508" si="1518">IF(P506="","",IF((_xlfn.STDEV.P($P505:$XX506)/AVERAGE($P505:$XX506))&lt;=25%,P506,IF(OR(P506&gt;(AVERAGE($P505:$XX506)+_xlfn.STDEV.P($P505:$XX506)),P506&lt;(AVERAGE($P505:$XX506)-_xlfn.STDEV.P($P505:$XX506))),"DESCARTADO",P506)))</f>
        <v/>
      </c>
      <c r="Q508" s="110" t="str">
        <f t="shared" si="1518"/>
        <v/>
      </c>
      <c r="R508" s="110" t="str">
        <f t="shared" si="1518"/>
        <v/>
      </c>
      <c r="S508" s="110" t="str">
        <f t="shared" si="1518"/>
        <v/>
      </c>
      <c r="T508" s="110" t="str">
        <f t="shared" si="1518"/>
        <v/>
      </c>
      <c r="U508" s="110" t="str">
        <f t="shared" si="1518"/>
        <v/>
      </c>
      <c r="V508" s="110" t="str">
        <f t="shared" si="1518"/>
        <v/>
      </c>
      <c r="W508" s="110" t="str">
        <f t="shared" si="1518"/>
        <v/>
      </c>
      <c r="X508" s="110" t="str">
        <f t="shared" si="1518"/>
        <v/>
      </c>
      <c r="Y508" s="110" t="str">
        <f t="shared" si="1518"/>
        <v/>
      </c>
      <c r="Z508" s="110" t="str">
        <f t="shared" si="1518"/>
        <v/>
      </c>
      <c r="AA508" s="110" t="str">
        <f t="shared" si="1518"/>
        <v/>
      </c>
      <c r="AB508" s="110" t="str">
        <f t="shared" si="1518"/>
        <v/>
      </c>
      <c r="AC508" s="110" t="str">
        <f t="shared" si="1518"/>
        <v/>
      </c>
      <c r="AD508" s="110" t="str">
        <f t="shared" si="1518"/>
        <v/>
      </c>
      <c r="AE508" s="110" t="str">
        <f t="shared" si="1518"/>
        <v/>
      </c>
      <c r="AF508" s="110" t="str">
        <f t="shared" si="1518"/>
        <v/>
      </c>
      <c r="AG508" s="110" t="str">
        <f t="shared" si="1518"/>
        <v/>
      </c>
      <c r="AH508" s="110" t="str">
        <f t="shared" si="1518"/>
        <v/>
      </c>
      <c r="AI508" s="110" t="str">
        <f t="shared" si="1518"/>
        <v/>
      </c>
    </row>
    <row r="509" spans="1:167" hidden="1" x14ac:dyDescent="0.25">
      <c r="B509" s="131" t="e">
        <f t="shared" si="1435"/>
        <v>#VALUE!</v>
      </c>
      <c r="C509" s="131" t="e">
        <f t="shared" si="1436"/>
        <v>#VALUE!</v>
      </c>
      <c r="D509" s="130">
        <f t="shared" si="1436"/>
        <v>1</v>
      </c>
      <c r="E509" s="168"/>
      <c r="F509" s="96"/>
      <c r="G509" s="170"/>
      <c r="H509"/>
      <c r="I509"/>
      <c r="J509"/>
      <c r="K509" s="69"/>
      <c r="L509" s="29" t="s">
        <v>422</v>
      </c>
      <c r="M509" s="30" t="e">
        <f t="shared" ref="M509" si="1519">HARMEAN($P503:$XX504)</f>
        <v>#N/A</v>
      </c>
      <c r="N509" s="74"/>
      <c r="O509" s="27" t="str">
        <f t="shared" ref="O509" si="1520">"3 POND"</f>
        <v>3 POND</v>
      </c>
      <c r="P509" s="110" t="str">
        <f>IF(IFERROR(VLOOKUP(P500,'Tabela de Apoio'!$D:$E,2,FALSE),1)=1,"",P510)</f>
        <v/>
      </c>
      <c r="Q509" s="110" t="str">
        <f>IF(IFERROR(VLOOKUP(Q500,'Tabela de Apoio'!$D:$E,2,FALSE),1)=1,"",Q510)</f>
        <v/>
      </c>
      <c r="R509" s="110" t="str">
        <f>IF(IFERROR(VLOOKUP(R500,'Tabela de Apoio'!$D:$E,2,FALSE),1)=1,"",R510)</f>
        <v/>
      </c>
      <c r="S509" s="110" t="str">
        <f>IF(IFERROR(VLOOKUP(S500,'Tabela de Apoio'!$D:$E,2,FALSE),1)=1,"",S510)</f>
        <v/>
      </c>
      <c r="T509" s="110" t="str">
        <f>IF(IFERROR(VLOOKUP(T500,'Tabela de Apoio'!$D:$E,2,FALSE),1)=1,"",T510)</f>
        <v/>
      </c>
      <c r="U509" s="110" t="str">
        <f>IF(IFERROR(VLOOKUP(U500,'Tabela de Apoio'!$D:$E,2,FALSE),1)=1,"",U510)</f>
        <v/>
      </c>
      <c r="V509" s="110" t="str">
        <f>IF(IFERROR(VLOOKUP(V500,'Tabela de Apoio'!$D:$E,2,FALSE),1)=1,"",V510)</f>
        <v/>
      </c>
      <c r="W509" s="110" t="str">
        <f>IF(IFERROR(VLOOKUP(W500,'Tabela de Apoio'!$D:$E,2,FALSE),1)=1,"",W510)</f>
        <v/>
      </c>
      <c r="X509" s="110" t="str">
        <f>IF(IFERROR(VLOOKUP(X500,'Tabela de Apoio'!$D:$E,2,FALSE),1)=1,"",X510)</f>
        <v/>
      </c>
      <c r="Y509" s="110" t="str">
        <f>IF(IFERROR(VLOOKUP(Y500,'Tabela de Apoio'!$D:$E,2,FALSE),1)=1,"",Y510)</f>
        <v/>
      </c>
      <c r="Z509" s="110" t="str">
        <f>IF(IFERROR(VLOOKUP(Z500,'Tabela de Apoio'!$D:$E,2,FALSE),1)=1,"",Z510)</f>
        <v/>
      </c>
      <c r="AA509" s="110" t="str">
        <f>IF(IFERROR(VLOOKUP(AA500,'Tabela de Apoio'!$D:$E,2,FALSE),1)=1,"",AA510)</f>
        <v/>
      </c>
      <c r="AB509" s="110" t="str">
        <f>IF(IFERROR(VLOOKUP(AB500,'Tabela de Apoio'!$D:$E,2,FALSE),1)=1,"",AB510)</f>
        <v/>
      </c>
      <c r="AC509" s="110" t="str">
        <f>IF(IFERROR(VLOOKUP(AC500,'Tabela de Apoio'!$D:$E,2,FALSE),1)=1,"",AC510)</f>
        <v/>
      </c>
      <c r="AD509" s="110" t="str">
        <f>IF(IFERROR(VLOOKUP(AD500,'Tabela de Apoio'!$D:$E,2,FALSE),1)=1,"",AD510)</f>
        <v/>
      </c>
      <c r="AE509" s="110" t="str">
        <f>IF(IFERROR(VLOOKUP(AE500,'Tabela de Apoio'!$D:$E,2,FALSE),1)=1,"",AE510)</f>
        <v/>
      </c>
      <c r="AF509" s="110" t="str">
        <f>IF(IFERROR(VLOOKUP(AF500,'Tabela de Apoio'!$D:$E,2,FALSE),1)=1,"",AF510)</f>
        <v/>
      </c>
      <c r="AG509" s="110" t="str">
        <f>IF(IFERROR(VLOOKUP(AG500,'Tabela de Apoio'!$D:$E,2,FALSE),1)=1,"",AG510)</f>
        <v/>
      </c>
      <c r="AH509" s="110" t="str">
        <f>IF(IFERROR(VLOOKUP(AH500,'Tabela de Apoio'!$D:$E,2,FALSE),1)=1,"",AH510)</f>
        <v/>
      </c>
      <c r="AI509" s="110" t="str">
        <f>IF(IFERROR(VLOOKUP(AI500,'Tabela de Apoio'!$D:$E,2,FALSE),1)=1,"",AI510)</f>
        <v/>
      </c>
    </row>
    <row r="510" spans="1:167" hidden="1" x14ac:dyDescent="0.25">
      <c r="B510" s="131" t="e">
        <f t="shared" si="1435"/>
        <v>#VALUE!</v>
      </c>
      <c r="C510" s="131" t="e">
        <f t="shared" si="1436"/>
        <v>#VALUE!</v>
      </c>
      <c r="D510" s="130">
        <f t="shared" si="1436"/>
        <v>1</v>
      </c>
      <c r="E510" s="168"/>
      <c r="F510" s="96"/>
      <c r="G510" s="170"/>
      <c r="H510" s="137">
        <f t="shared" ref="H510" si="1521">COUNT($P510:$XX510)</f>
        <v>0</v>
      </c>
      <c r="I510" s="135" t="e">
        <f t="shared" ref="I510" si="1522">_xlfn.STDEV.P($P509:$XX510)/AVERAGE($P509:$XX510)</f>
        <v>#DIV/0!</v>
      </c>
      <c r="J510" s="7">
        <f t="shared" ref="J510" si="1523">IF(AND(H510&gt;2,
OR(L498="MÉDIA SANEADA",L498="MEDIANA SANEADA",
AND(L498="PREÇO REFERÊNCIA",NOT(AND(P500="Orçamento",COUNTA(P498:XX498)=COUNTIF(P500:XX500,"Orçamento")))))),
ROW(),0)</f>
        <v>0</v>
      </c>
      <c r="K510" s="69"/>
      <c r="L510" s="29" t="s">
        <v>53</v>
      </c>
      <c r="M510" s="30" t="str">
        <f t="shared" ref="M510" si="1524">IFERROR(_xlfn.QUARTILE.EXC($P504:$XX504,1),"")</f>
        <v/>
      </c>
      <c r="N510" s="74"/>
      <c r="O510" s="27" t="str">
        <f t="shared" ref="O510" si="1525">"3 RODADA"</f>
        <v>3 RODADA</v>
      </c>
      <c r="P510" s="110" t="str">
        <f t="shared" ref="P510:AI510" si="1526">IF(P508="","",IF((_xlfn.STDEV.P($P507:$XX508)/AVERAGE($P507:$XX508))&lt;=25%,P508,IF(OR(P508&gt;(AVERAGE($P507:$XX508)+_xlfn.STDEV.P($P507:$XX508)),P508&lt;(AVERAGE($P507:$XX508)-_xlfn.STDEV.P($P507:$XX508))),"DESCARTADO",P508)))</f>
        <v/>
      </c>
      <c r="Q510" s="110" t="str">
        <f t="shared" si="1526"/>
        <v/>
      </c>
      <c r="R510" s="110" t="str">
        <f t="shared" si="1526"/>
        <v/>
      </c>
      <c r="S510" s="110" t="str">
        <f t="shared" si="1526"/>
        <v/>
      </c>
      <c r="T510" s="110" t="str">
        <f t="shared" si="1526"/>
        <v/>
      </c>
      <c r="U510" s="110" t="str">
        <f t="shared" si="1526"/>
        <v/>
      </c>
      <c r="V510" s="110" t="str">
        <f t="shared" si="1526"/>
        <v/>
      </c>
      <c r="W510" s="110" t="str">
        <f t="shared" si="1526"/>
        <v/>
      </c>
      <c r="X510" s="110" t="str">
        <f t="shared" si="1526"/>
        <v/>
      </c>
      <c r="Y510" s="110" t="str">
        <f t="shared" si="1526"/>
        <v/>
      </c>
      <c r="Z510" s="110" t="str">
        <f t="shared" si="1526"/>
        <v/>
      </c>
      <c r="AA510" s="110" t="str">
        <f t="shared" si="1526"/>
        <v/>
      </c>
      <c r="AB510" s="110" t="str">
        <f t="shared" si="1526"/>
        <v/>
      </c>
      <c r="AC510" s="110" t="str">
        <f t="shared" si="1526"/>
        <v/>
      </c>
      <c r="AD510" s="110" t="str">
        <f t="shared" si="1526"/>
        <v/>
      </c>
      <c r="AE510" s="110" t="str">
        <f t="shared" si="1526"/>
        <v/>
      </c>
      <c r="AF510" s="110" t="str">
        <f t="shared" si="1526"/>
        <v/>
      </c>
      <c r="AG510" s="110" t="str">
        <f t="shared" si="1526"/>
        <v/>
      </c>
      <c r="AH510" s="110" t="str">
        <f t="shared" si="1526"/>
        <v/>
      </c>
      <c r="AI510" s="110" t="str">
        <f t="shared" si="1526"/>
        <v/>
      </c>
    </row>
    <row r="511" spans="1:167" hidden="1" x14ac:dyDescent="0.25">
      <c r="B511" s="131" t="e">
        <f t="shared" si="1435"/>
        <v>#VALUE!</v>
      </c>
      <c r="C511" s="131" t="e">
        <f t="shared" si="1436"/>
        <v>#VALUE!</v>
      </c>
      <c r="D511" s="130">
        <f t="shared" si="1436"/>
        <v>1</v>
      </c>
      <c r="E511" s="168"/>
      <c r="F511" s="96"/>
      <c r="G511" s="170"/>
      <c r="H511"/>
      <c r="I511"/>
      <c r="J511"/>
      <c r="K511" s="69"/>
      <c r="L511" s="29" t="s">
        <v>51</v>
      </c>
      <c r="M511" s="30" t="str">
        <f t="shared" ref="M511" si="1527">IFERROR(_xlfn.QUARTILE.EXC($P504:$XX504,3),"")</f>
        <v/>
      </c>
      <c r="N511" s="74"/>
      <c r="O511" s="27" t="str">
        <f t="shared" ref="O511" si="1528">"4 POND"</f>
        <v>4 POND</v>
      </c>
      <c r="P511" s="110" t="str">
        <f>IF(IFERROR(VLOOKUP(P500,'Tabela de Apoio'!$D:$E,2,FALSE),1)=1,"",P512)</f>
        <v/>
      </c>
      <c r="Q511" s="110" t="str">
        <f>IF(IFERROR(VLOOKUP(Q500,'Tabela de Apoio'!$D:$E,2,FALSE),1)=1,"",Q512)</f>
        <v/>
      </c>
      <c r="R511" s="110" t="str">
        <f>IF(IFERROR(VLOOKUP(R500,'Tabela de Apoio'!$D:$E,2,FALSE),1)=1,"",R512)</f>
        <v/>
      </c>
      <c r="S511" s="110" t="str">
        <f>IF(IFERROR(VLOOKUP(S500,'Tabela de Apoio'!$D:$E,2,FALSE),1)=1,"",S512)</f>
        <v/>
      </c>
      <c r="T511" s="110" t="str">
        <f>IF(IFERROR(VLOOKUP(T500,'Tabela de Apoio'!$D:$E,2,FALSE),1)=1,"",T512)</f>
        <v/>
      </c>
      <c r="U511" s="110" t="str">
        <f>IF(IFERROR(VLOOKUP(U500,'Tabela de Apoio'!$D:$E,2,FALSE),1)=1,"",U512)</f>
        <v/>
      </c>
      <c r="V511" s="110" t="str">
        <f>IF(IFERROR(VLOOKUP(V500,'Tabela de Apoio'!$D:$E,2,FALSE),1)=1,"",V512)</f>
        <v/>
      </c>
      <c r="W511" s="110" t="str">
        <f>IF(IFERROR(VLOOKUP(W500,'Tabela de Apoio'!$D:$E,2,FALSE),1)=1,"",W512)</f>
        <v/>
      </c>
      <c r="X511" s="110" t="str">
        <f>IF(IFERROR(VLOOKUP(X500,'Tabela de Apoio'!$D:$E,2,FALSE),1)=1,"",X512)</f>
        <v/>
      </c>
      <c r="Y511" s="110" t="str">
        <f>IF(IFERROR(VLOOKUP(Y500,'Tabela de Apoio'!$D:$E,2,FALSE),1)=1,"",Y512)</f>
        <v/>
      </c>
      <c r="Z511" s="110" t="str">
        <f>IF(IFERROR(VLOOKUP(Z500,'Tabela de Apoio'!$D:$E,2,FALSE),1)=1,"",Z512)</f>
        <v/>
      </c>
      <c r="AA511" s="110" t="str">
        <f>IF(IFERROR(VLOOKUP(AA500,'Tabela de Apoio'!$D:$E,2,FALSE),1)=1,"",AA512)</f>
        <v/>
      </c>
      <c r="AB511" s="110" t="str">
        <f>IF(IFERROR(VLOOKUP(AB500,'Tabela de Apoio'!$D:$E,2,FALSE),1)=1,"",AB512)</f>
        <v/>
      </c>
      <c r="AC511" s="110" t="str">
        <f>IF(IFERROR(VLOOKUP(AC500,'Tabela de Apoio'!$D:$E,2,FALSE),1)=1,"",AC512)</f>
        <v/>
      </c>
      <c r="AD511" s="110" t="str">
        <f>IF(IFERROR(VLOOKUP(AD500,'Tabela de Apoio'!$D:$E,2,FALSE),1)=1,"",AD512)</f>
        <v/>
      </c>
      <c r="AE511" s="110" t="str">
        <f>IF(IFERROR(VLOOKUP(AE500,'Tabela de Apoio'!$D:$E,2,FALSE),1)=1,"",AE512)</f>
        <v/>
      </c>
      <c r="AF511" s="110" t="str">
        <f>IF(IFERROR(VLOOKUP(AF500,'Tabela de Apoio'!$D:$E,2,FALSE),1)=1,"",AF512)</f>
        <v/>
      </c>
      <c r="AG511" s="110" t="str">
        <f>IF(IFERROR(VLOOKUP(AG500,'Tabela de Apoio'!$D:$E,2,FALSE),1)=1,"",AG512)</f>
        <v/>
      </c>
      <c r="AH511" s="110" t="str">
        <f>IF(IFERROR(VLOOKUP(AH500,'Tabela de Apoio'!$D:$E,2,FALSE),1)=1,"",AH512)</f>
        <v/>
      </c>
      <c r="AI511" s="110" t="str">
        <f>IF(IFERROR(VLOOKUP(AI500,'Tabela de Apoio'!$D:$E,2,FALSE),1)=1,"",AI512)</f>
        <v/>
      </c>
    </row>
    <row r="512" spans="1:167" hidden="1" x14ac:dyDescent="0.25">
      <c r="B512" s="131" t="e">
        <f t="shared" si="1435"/>
        <v>#VALUE!</v>
      </c>
      <c r="C512" s="131" t="e">
        <f t="shared" si="1436"/>
        <v>#VALUE!</v>
      </c>
      <c r="D512" s="130">
        <f t="shared" si="1436"/>
        <v>1</v>
      </c>
      <c r="E512" s="168"/>
      <c r="F512" s="96"/>
      <c r="G512" s="170"/>
      <c r="H512" s="137">
        <f t="shared" ref="H512" si="1529">COUNT($P512:$XX512)</f>
        <v>0</v>
      </c>
      <c r="I512" s="135" t="e">
        <f t="shared" ref="I512" si="1530">_xlfn.STDEV.P($P511:$XX512)/AVERAGE($P511:$XX512)</f>
        <v>#DIV/0!</v>
      </c>
      <c r="J512" s="7">
        <f t="shared" ref="J512" si="1531">IF(AND(H512&gt;2,
OR(L498="MÉDIA SANEADA",L498="MEDIANA SANEADA",
AND(L498="PREÇO REFERÊNCIA",NOT(AND(P500="Orçamento",COUNTA(P498:XX498)=COUNTIF(P500:XX500,"Orçamento")))))),
ROW(),0)</f>
        <v>0</v>
      </c>
      <c r="K512" s="69"/>
      <c r="L512" s="29" t="s">
        <v>55</v>
      </c>
      <c r="M512" s="30">
        <f t="shared" ref="M512" si="1532">MIN($P504:$XX504)</f>
        <v>0</v>
      </c>
      <c r="N512" s="74"/>
      <c r="O512" s="27" t="str">
        <f t="shared" ref="O512" si="1533">"4 RODADA"</f>
        <v>4 RODADA</v>
      </c>
      <c r="P512" s="110" t="str">
        <f t="shared" ref="P512:AI512" si="1534">IF(P510="","",IF((_xlfn.STDEV.P($P509:$XX510)/AVERAGE($P509:$XX510))&lt;=25%,P510,IF(OR(P510&gt;(AVERAGE($P509:$XX510)+_xlfn.STDEV.P($P509:$XX510)),P510&lt;(AVERAGE($P509:$XX510)-_xlfn.STDEV.P($P509:$XX510))),"DESCARTADO",P510)))</f>
        <v/>
      </c>
      <c r="Q512" s="110" t="str">
        <f t="shared" si="1534"/>
        <v/>
      </c>
      <c r="R512" s="110" t="str">
        <f t="shared" si="1534"/>
        <v/>
      </c>
      <c r="S512" s="110" t="str">
        <f t="shared" si="1534"/>
        <v/>
      </c>
      <c r="T512" s="110" t="str">
        <f t="shared" si="1534"/>
        <v/>
      </c>
      <c r="U512" s="110" t="str">
        <f t="shared" si="1534"/>
        <v/>
      </c>
      <c r="V512" s="110" t="str">
        <f t="shared" si="1534"/>
        <v/>
      </c>
      <c r="W512" s="110" t="str">
        <f t="shared" si="1534"/>
        <v/>
      </c>
      <c r="X512" s="110" t="str">
        <f t="shared" si="1534"/>
        <v/>
      </c>
      <c r="Y512" s="110" t="str">
        <f t="shared" si="1534"/>
        <v/>
      </c>
      <c r="Z512" s="110" t="str">
        <f t="shared" si="1534"/>
        <v/>
      </c>
      <c r="AA512" s="110" t="str">
        <f t="shared" si="1534"/>
        <v/>
      </c>
      <c r="AB512" s="110" t="str">
        <f t="shared" si="1534"/>
        <v/>
      </c>
      <c r="AC512" s="110" t="str">
        <f t="shared" si="1534"/>
        <v/>
      </c>
      <c r="AD512" s="110" t="str">
        <f t="shared" si="1534"/>
        <v/>
      </c>
      <c r="AE512" s="110" t="str">
        <f t="shared" si="1534"/>
        <v/>
      </c>
      <c r="AF512" s="110" t="str">
        <f t="shared" si="1534"/>
        <v/>
      </c>
      <c r="AG512" s="110" t="str">
        <f t="shared" si="1534"/>
        <v/>
      </c>
      <c r="AH512" s="110" t="str">
        <f t="shared" si="1534"/>
        <v/>
      </c>
      <c r="AI512" s="110" t="str">
        <f t="shared" si="1534"/>
        <v/>
      </c>
    </row>
    <row r="513" spans="1:167" hidden="1" x14ac:dyDescent="0.25">
      <c r="B513" s="131" t="e">
        <f t="shared" si="1435"/>
        <v>#VALUE!</v>
      </c>
      <c r="C513" s="131" t="e">
        <f t="shared" si="1436"/>
        <v>#VALUE!</v>
      </c>
      <c r="D513" s="130">
        <f t="shared" si="1436"/>
        <v>1</v>
      </c>
      <c r="E513" s="168"/>
      <c r="F513" s="96"/>
      <c r="G513" s="170"/>
      <c r="H513"/>
      <c r="I513"/>
      <c r="J513"/>
      <c r="K513" s="69"/>
      <c r="L513" s="29" t="s">
        <v>52</v>
      </c>
      <c r="M513" s="30">
        <f t="shared" ref="M513" si="1535">MAX($P504:$XX504)</f>
        <v>0</v>
      </c>
      <c r="N513" s="74"/>
      <c r="O513" s="27" t="str">
        <f t="shared" ref="O513" si="1536">"5 POND"</f>
        <v>5 POND</v>
      </c>
      <c r="P513" s="110" t="str">
        <f>IF(IFERROR(VLOOKUP(P500,'Tabela de Apoio'!$D:$E,2,FALSE),1)=1,"",P514)</f>
        <v/>
      </c>
      <c r="Q513" s="110" t="str">
        <f>IF(IFERROR(VLOOKUP(Q500,'Tabela de Apoio'!$D:$E,2,FALSE),1)=1,"",Q514)</f>
        <v/>
      </c>
      <c r="R513" s="110" t="str">
        <f>IF(IFERROR(VLOOKUP(R500,'Tabela de Apoio'!$D:$E,2,FALSE),1)=1,"",R514)</f>
        <v/>
      </c>
      <c r="S513" s="110" t="str">
        <f>IF(IFERROR(VLOOKUP(S500,'Tabela de Apoio'!$D:$E,2,FALSE),1)=1,"",S514)</f>
        <v/>
      </c>
      <c r="T513" s="110" t="str">
        <f>IF(IFERROR(VLOOKUP(T500,'Tabela de Apoio'!$D:$E,2,FALSE),1)=1,"",T514)</f>
        <v/>
      </c>
      <c r="U513" s="110" t="str">
        <f>IF(IFERROR(VLOOKUP(U500,'Tabela de Apoio'!$D:$E,2,FALSE),1)=1,"",U514)</f>
        <v/>
      </c>
      <c r="V513" s="110" t="str">
        <f>IF(IFERROR(VLOOKUP(V500,'Tabela de Apoio'!$D:$E,2,FALSE),1)=1,"",V514)</f>
        <v/>
      </c>
      <c r="W513" s="110" t="str">
        <f>IF(IFERROR(VLOOKUP(W500,'Tabela de Apoio'!$D:$E,2,FALSE),1)=1,"",W514)</f>
        <v/>
      </c>
      <c r="X513" s="110" t="str">
        <f>IF(IFERROR(VLOOKUP(X500,'Tabela de Apoio'!$D:$E,2,FALSE),1)=1,"",X514)</f>
        <v/>
      </c>
      <c r="Y513" s="110" t="str">
        <f>IF(IFERROR(VLOOKUP(Y500,'Tabela de Apoio'!$D:$E,2,FALSE),1)=1,"",Y514)</f>
        <v/>
      </c>
      <c r="Z513" s="110" t="str">
        <f>IF(IFERROR(VLOOKUP(Z500,'Tabela de Apoio'!$D:$E,2,FALSE),1)=1,"",Z514)</f>
        <v/>
      </c>
      <c r="AA513" s="110" t="str">
        <f>IF(IFERROR(VLOOKUP(AA500,'Tabela de Apoio'!$D:$E,2,FALSE),1)=1,"",AA514)</f>
        <v/>
      </c>
      <c r="AB513" s="110" t="str">
        <f>IF(IFERROR(VLOOKUP(AB500,'Tabela de Apoio'!$D:$E,2,FALSE),1)=1,"",AB514)</f>
        <v/>
      </c>
      <c r="AC513" s="110" t="str">
        <f>IF(IFERROR(VLOOKUP(AC500,'Tabela de Apoio'!$D:$E,2,FALSE),1)=1,"",AC514)</f>
        <v/>
      </c>
      <c r="AD513" s="110" t="str">
        <f>IF(IFERROR(VLOOKUP(AD500,'Tabela de Apoio'!$D:$E,2,FALSE),1)=1,"",AD514)</f>
        <v/>
      </c>
      <c r="AE513" s="110" t="str">
        <f>IF(IFERROR(VLOOKUP(AE500,'Tabela de Apoio'!$D:$E,2,FALSE),1)=1,"",AE514)</f>
        <v/>
      </c>
      <c r="AF513" s="110" t="str">
        <f>IF(IFERROR(VLOOKUP(AF500,'Tabela de Apoio'!$D:$E,2,FALSE),1)=1,"",AF514)</f>
        <v/>
      </c>
      <c r="AG513" s="110" t="str">
        <f>IF(IFERROR(VLOOKUP(AG500,'Tabela de Apoio'!$D:$E,2,FALSE),1)=1,"",AG514)</f>
        <v/>
      </c>
      <c r="AH513" s="110" t="str">
        <f>IF(IFERROR(VLOOKUP(AH500,'Tabela de Apoio'!$D:$E,2,FALSE),1)=1,"",AH514)</f>
        <v/>
      </c>
      <c r="AI513" s="110" t="str">
        <f>IF(IFERROR(VLOOKUP(AI500,'Tabela de Apoio'!$D:$E,2,FALSE),1)=1,"",AI514)</f>
        <v/>
      </c>
    </row>
    <row r="514" spans="1:167" hidden="1" x14ac:dyDescent="0.25">
      <c r="B514" s="131" t="e">
        <f t="shared" si="1435"/>
        <v>#VALUE!</v>
      </c>
      <c r="C514" s="131" t="e">
        <f t="shared" si="1436"/>
        <v>#VALUE!</v>
      </c>
      <c r="D514" s="130">
        <f t="shared" si="1436"/>
        <v>1</v>
      </c>
      <c r="E514" s="168"/>
      <c r="F514" s="96"/>
      <c r="G514" s="170"/>
      <c r="H514" s="137">
        <f t="shared" ref="H514" si="1537">COUNT($P514:$XX514)</f>
        <v>0</v>
      </c>
      <c r="I514" s="135" t="e">
        <f t="shared" ref="I514" si="1538">_xlfn.STDEV.P($P513:$XX514)/AVERAGE($P513:$XX514)</f>
        <v>#DIV/0!</v>
      </c>
      <c r="J514" s="7">
        <f t="shared" ref="J514" si="1539">IF(AND(H514&gt;2,
OR(L498="MÉDIA SANEADA",L498="MEDIANA SANEADA",
AND(L498="PREÇO REFERÊNCIA",NOT(AND(P500="Orçamento",COUNTA(P498:XX498)=COUNTIF(P500:XX500,"Orçamento")))))),
ROW(),0)</f>
        <v>0</v>
      </c>
      <c r="K514" s="69"/>
      <c r="N514" s="74"/>
      <c r="O514" s="27" t="str">
        <f t="shared" ref="O514" si="1540">"5 RODADA"</f>
        <v>5 RODADA</v>
      </c>
      <c r="P514" s="110" t="str">
        <f t="shared" ref="P514:AI514" si="1541">IF(P512="","",IF((_xlfn.STDEV.P($P511:$XX512)/AVERAGE($P511:$XX512))&lt;=25%,P512,IF(OR(P512&gt;(AVERAGE($P511:$XX512)+_xlfn.STDEV.P($P511:$XX512)),P512&lt;(AVERAGE($P511:$XX512)-_xlfn.STDEV.P($P511:$XX512))),"DESCARTADO",P512)))</f>
        <v/>
      </c>
      <c r="Q514" s="110" t="str">
        <f t="shared" si="1541"/>
        <v/>
      </c>
      <c r="R514" s="110" t="str">
        <f t="shared" si="1541"/>
        <v/>
      </c>
      <c r="S514" s="110" t="str">
        <f t="shared" si="1541"/>
        <v/>
      </c>
      <c r="T514" s="110" t="str">
        <f t="shared" si="1541"/>
        <v/>
      </c>
      <c r="U514" s="110" t="str">
        <f t="shared" si="1541"/>
        <v/>
      </c>
      <c r="V514" s="110" t="str">
        <f t="shared" si="1541"/>
        <v/>
      </c>
      <c r="W514" s="110" t="str">
        <f t="shared" si="1541"/>
        <v/>
      </c>
      <c r="X514" s="110" t="str">
        <f t="shared" si="1541"/>
        <v/>
      </c>
      <c r="Y514" s="110" t="str">
        <f t="shared" si="1541"/>
        <v/>
      </c>
      <c r="Z514" s="110" t="str">
        <f t="shared" si="1541"/>
        <v/>
      </c>
      <c r="AA514" s="110" t="str">
        <f t="shared" si="1541"/>
        <v/>
      </c>
      <c r="AB514" s="110" t="str">
        <f t="shared" si="1541"/>
        <v/>
      </c>
      <c r="AC514" s="110" t="str">
        <f t="shared" si="1541"/>
        <v/>
      </c>
      <c r="AD514" s="110" t="str">
        <f t="shared" si="1541"/>
        <v/>
      </c>
      <c r="AE514" s="110" t="str">
        <f t="shared" si="1541"/>
        <v/>
      </c>
      <c r="AF514" s="110" t="str">
        <f t="shared" si="1541"/>
        <v/>
      </c>
      <c r="AG514" s="110" t="str">
        <f t="shared" si="1541"/>
        <v/>
      </c>
      <c r="AH514" s="110" t="str">
        <f t="shared" si="1541"/>
        <v/>
      </c>
      <c r="AI514" s="110" t="str">
        <f t="shared" si="1541"/>
        <v/>
      </c>
    </row>
    <row r="515" spans="1:167" hidden="1" x14ac:dyDescent="0.25">
      <c r="B515" s="131" t="e">
        <f t="shared" si="1435"/>
        <v>#VALUE!</v>
      </c>
      <c r="C515" s="131" t="e">
        <f t="shared" si="1436"/>
        <v>#VALUE!</v>
      </c>
      <c r="D515" s="130">
        <f t="shared" si="1436"/>
        <v>1</v>
      </c>
      <c r="E515" s="168"/>
      <c r="F515" s="96"/>
      <c r="G515" s="170"/>
      <c r="H515"/>
      <c r="I515"/>
      <c r="J515"/>
      <c r="K515" s="69"/>
      <c r="L515" s="22"/>
      <c r="M515" s="22"/>
      <c r="N515" s="74"/>
      <c r="O515" s="27" t="str">
        <f t="shared" ref="O515" si="1542">"6 POND"</f>
        <v>6 POND</v>
      </c>
      <c r="P515" s="110" t="str">
        <f>IF(IFERROR(VLOOKUP(P500,'Tabela de Apoio'!$D:$E,2,FALSE),1)=1,"",P516)</f>
        <v/>
      </c>
      <c r="Q515" s="110" t="str">
        <f>IF(IFERROR(VLOOKUP(Q500,'Tabela de Apoio'!$D:$E,2,FALSE),1)=1,"",Q516)</f>
        <v/>
      </c>
      <c r="R515" s="110" t="str">
        <f>IF(IFERROR(VLOOKUP(R500,'Tabela de Apoio'!$D:$E,2,FALSE),1)=1,"",R516)</f>
        <v/>
      </c>
      <c r="S515" s="110" t="str">
        <f>IF(IFERROR(VLOOKUP(S500,'Tabela de Apoio'!$D:$E,2,FALSE),1)=1,"",S516)</f>
        <v/>
      </c>
      <c r="T515" s="110" t="str">
        <f>IF(IFERROR(VLOOKUP(T500,'Tabela de Apoio'!$D:$E,2,FALSE),1)=1,"",T516)</f>
        <v/>
      </c>
      <c r="U515" s="110" t="str">
        <f>IF(IFERROR(VLOOKUP(U500,'Tabela de Apoio'!$D:$E,2,FALSE),1)=1,"",U516)</f>
        <v/>
      </c>
      <c r="V515" s="110" t="str">
        <f>IF(IFERROR(VLOOKUP(V500,'Tabela de Apoio'!$D:$E,2,FALSE),1)=1,"",V516)</f>
        <v/>
      </c>
      <c r="W515" s="110" t="str">
        <f>IF(IFERROR(VLOOKUP(W500,'Tabela de Apoio'!$D:$E,2,FALSE),1)=1,"",W516)</f>
        <v/>
      </c>
      <c r="X515" s="110" t="str">
        <f>IF(IFERROR(VLOOKUP(X500,'Tabela de Apoio'!$D:$E,2,FALSE),1)=1,"",X516)</f>
        <v/>
      </c>
      <c r="Y515" s="110" t="str">
        <f>IF(IFERROR(VLOOKUP(Y500,'Tabela de Apoio'!$D:$E,2,FALSE),1)=1,"",Y516)</f>
        <v/>
      </c>
      <c r="Z515" s="110" t="str">
        <f>IF(IFERROR(VLOOKUP(Z500,'Tabela de Apoio'!$D:$E,2,FALSE),1)=1,"",Z516)</f>
        <v/>
      </c>
      <c r="AA515" s="110" t="str">
        <f>IF(IFERROR(VLOOKUP(AA500,'Tabela de Apoio'!$D:$E,2,FALSE),1)=1,"",AA516)</f>
        <v/>
      </c>
      <c r="AB515" s="110" t="str">
        <f>IF(IFERROR(VLOOKUP(AB500,'Tabela de Apoio'!$D:$E,2,FALSE),1)=1,"",AB516)</f>
        <v/>
      </c>
      <c r="AC515" s="110" t="str">
        <f>IF(IFERROR(VLOOKUP(AC500,'Tabela de Apoio'!$D:$E,2,FALSE),1)=1,"",AC516)</f>
        <v/>
      </c>
      <c r="AD515" s="110" t="str">
        <f>IF(IFERROR(VLOOKUP(AD500,'Tabela de Apoio'!$D:$E,2,FALSE),1)=1,"",AD516)</f>
        <v/>
      </c>
      <c r="AE515" s="110" t="str">
        <f>IF(IFERROR(VLOOKUP(AE500,'Tabela de Apoio'!$D:$E,2,FALSE),1)=1,"",AE516)</f>
        <v/>
      </c>
      <c r="AF515" s="110" t="str">
        <f>IF(IFERROR(VLOOKUP(AF500,'Tabela de Apoio'!$D:$E,2,FALSE),1)=1,"",AF516)</f>
        <v/>
      </c>
      <c r="AG515" s="110" t="str">
        <f>IF(IFERROR(VLOOKUP(AG500,'Tabela de Apoio'!$D:$E,2,FALSE),1)=1,"",AG516)</f>
        <v/>
      </c>
      <c r="AH515" s="110" t="str">
        <f>IF(IFERROR(VLOOKUP(AH500,'Tabela de Apoio'!$D:$E,2,FALSE),1)=1,"",AH516)</f>
        <v/>
      </c>
      <c r="AI515" s="110" t="str">
        <f>IF(IFERROR(VLOOKUP(AI500,'Tabela de Apoio'!$D:$E,2,FALSE),1)=1,"",AI516)</f>
        <v/>
      </c>
    </row>
    <row r="516" spans="1:167" hidden="1" x14ac:dyDescent="0.25">
      <c r="B516" s="131" t="e">
        <f t="shared" si="1435"/>
        <v>#VALUE!</v>
      </c>
      <c r="C516" s="131" t="e">
        <f t="shared" si="1436"/>
        <v>#VALUE!</v>
      </c>
      <c r="D516" s="130">
        <f t="shared" si="1436"/>
        <v>1</v>
      </c>
      <c r="E516" s="168"/>
      <c r="F516" s="96"/>
      <c r="G516" s="170"/>
      <c r="H516" s="137">
        <f t="shared" ref="H516" si="1543">COUNT($P516:$XX516)</f>
        <v>0</v>
      </c>
      <c r="I516" s="135" t="e">
        <f t="shared" ref="I516" si="1544">_xlfn.STDEV.P($P515:$XX516)/AVERAGE($P515:$XX516)</f>
        <v>#DIV/0!</v>
      </c>
      <c r="J516" s="7">
        <f t="shared" ref="J516" si="1545">IF(AND(H516&gt;2,
OR(L498="MÉDIA SANEADA",L498="MEDIANA SANEADA",
AND(L498="PREÇO REFERÊNCIA",NOT(AND(P500="Orçamento",COUNTA(P498:XX498)=COUNTIF(P500:XX500,"Orçamento")))))),
ROW(),0)</f>
        <v>0</v>
      </c>
      <c r="N516" s="74"/>
      <c r="O516" s="27" t="str">
        <f t="shared" ref="O516" si="1546">"6 RODADA"</f>
        <v>6 RODADA</v>
      </c>
      <c r="P516" s="110" t="str">
        <f t="shared" ref="P516:AI516" si="1547">IFERROR(IF(P514="","",IF((_xlfn.STDEV.P($P513:$XX514)/AVERAGE($P513:$XX514))&lt;=25%,P514,IF(OR(P514&gt;(AVERAGE($P513:$XX514)+_xlfn.STDEV.P($P513:$XX514)),P514&lt;(AVERAGE($P513:$XX514)-_xlfn.STDEV.P($P513:$XX514))),"DESCARTADO",P514))),)</f>
        <v/>
      </c>
      <c r="Q516" s="110" t="str">
        <f t="shared" si="1547"/>
        <v/>
      </c>
      <c r="R516" s="110" t="str">
        <f t="shared" si="1547"/>
        <v/>
      </c>
      <c r="S516" s="110" t="str">
        <f t="shared" si="1547"/>
        <v/>
      </c>
      <c r="T516" s="110" t="str">
        <f t="shared" si="1547"/>
        <v/>
      </c>
      <c r="U516" s="110" t="str">
        <f t="shared" si="1547"/>
        <v/>
      </c>
      <c r="V516" s="110" t="str">
        <f t="shared" si="1547"/>
        <v/>
      </c>
      <c r="W516" s="110" t="str">
        <f t="shared" si="1547"/>
        <v/>
      </c>
      <c r="X516" s="110" t="str">
        <f t="shared" si="1547"/>
        <v/>
      </c>
      <c r="Y516" s="110" t="str">
        <f t="shared" si="1547"/>
        <v/>
      </c>
      <c r="Z516" s="110" t="str">
        <f t="shared" si="1547"/>
        <v/>
      </c>
      <c r="AA516" s="110" t="str">
        <f t="shared" si="1547"/>
        <v/>
      </c>
      <c r="AB516" s="110" t="str">
        <f t="shared" si="1547"/>
        <v/>
      </c>
      <c r="AC516" s="110" t="str">
        <f t="shared" si="1547"/>
        <v/>
      </c>
      <c r="AD516" s="110" t="str">
        <f t="shared" si="1547"/>
        <v/>
      </c>
      <c r="AE516" s="110" t="str">
        <f t="shared" si="1547"/>
        <v/>
      </c>
      <c r="AF516" s="110" t="str">
        <f t="shared" si="1547"/>
        <v/>
      </c>
      <c r="AG516" s="110" t="str">
        <f t="shared" si="1547"/>
        <v/>
      </c>
      <c r="AH516" s="110" t="str">
        <f t="shared" si="1547"/>
        <v/>
      </c>
      <c r="AI516" s="110" t="str">
        <f t="shared" si="1547"/>
        <v/>
      </c>
    </row>
    <row r="517" spans="1:167" x14ac:dyDescent="0.25">
      <c r="B517" s="131" t="e">
        <f t="shared" si="1435"/>
        <v>#VALUE!</v>
      </c>
      <c r="C517" s="131" t="e">
        <f t="shared" si="1436"/>
        <v>#VALUE!</v>
      </c>
      <c r="D517" s="130">
        <f t="shared" si="1436"/>
        <v>1</v>
      </c>
      <c r="E517" s="168"/>
      <c r="F517" s="139"/>
      <c r="G517" s="170"/>
      <c r="H517" s="173"/>
      <c r="I517" s="173"/>
      <c r="J517" s="174"/>
      <c r="K517" s="70"/>
      <c r="L517" s="1" t="s">
        <v>56</v>
      </c>
      <c r="M517" s="147" t="str">
        <f t="shared" ref="M517" si="1548">IFERROR(ROUND(M498*M500,2),"")</f>
        <v/>
      </c>
      <c r="O517" s="27" t="s">
        <v>426</v>
      </c>
      <c r="P517" s="110" t="str">
        <f t="shared" ref="P517:AI538" si="1549">INDEX(P504:P516,MATCH(MAX($J504:$J516),$J504:$J516,0))</f>
        <v/>
      </c>
      <c r="Q517" s="110" t="str">
        <f t="shared" si="1549"/>
        <v/>
      </c>
      <c r="R517" s="110" t="str">
        <f t="shared" si="1549"/>
        <v/>
      </c>
      <c r="S517" s="110" t="str">
        <f t="shared" si="1549"/>
        <v/>
      </c>
      <c r="T517" s="110" t="str">
        <f t="shared" si="1549"/>
        <v/>
      </c>
      <c r="U517" s="110" t="str">
        <f t="shared" si="1549"/>
        <v/>
      </c>
      <c r="V517" s="110" t="str">
        <f t="shared" si="1549"/>
        <v/>
      </c>
      <c r="W517" s="110" t="str">
        <f t="shared" si="1549"/>
        <v/>
      </c>
      <c r="X517" s="110" t="str">
        <f t="shared" si="1549"/>
        <v/>
      </c>
      <c r="Y517" s="110" t="str">
        <f t="shared" si="1549"/>
        <v/>
      </c>
      <c r="Z517" s="110" t="str">
        <f t="shared" si="1549"/>
        <v/>
      </c>
      <c r="AA517" s="110" t="str">
        <f t="shared" si="1549"/>
        <v/>
      </c>
      <c r="AB517" s="110" t="str">
        <f t="shared" si="1549"/>
        <v/>
      </c>
      <c r="AC517" s="110" t="str">
        <f t="shared" si="1549"/>
        <v/>
      </c>
      <c r="AD517" s="110" t="str">
        <f t="shared" si="1549"/>
        <v/>
      </c>
      <c r="AE517" s="110" t="str">
        <f t="shared" si="1549"/>
        <v/>
      </c>
      <c r="AF517" s="110" t="str">
        <f t="shared" si="1549"/>
        <v/>
      </c>
      <c r="AG517" s="110" t="str">
        <f t="shared" si="1549"/>
        <v/>
      </c>
      <c r="AH517" s="110" t="str">
        <f t="shared" si="1549"/>
        <v/>
      </c>
      <c r="AI517" s="110" t="str">
        <f t="shared" si="1549"/>
        <v/>
      </c>
    </row>
    <row r="519" spans="1:167" s="120" customFormat="1" ht="15" customHeight="1" x14ac:dyDescent="0.25">
      <c r="A519" s="123"/>
      <c r="B519" s="130" t="e">
        <f t="shared" ref="B519" si="1550">LARGE(IFERROR(IF(B517+1&gt;$H$8,"",B517+1),""),1)</f>
        <v>#VALUE!</v>
      </c>
      <c r="C519" s="130" t="e">
        <f>IF(_xlfn.ISFORMULA(E523),MAX(INDEX('BASE FORMAÇÃO'!A:A,B519+1),1),E523)</f>
        <v>#VALUE!</v>
      </c>
      <c r="D519" s="130">
        <f t="shared" ref="D519" si="1551">IFERROR(IF(C519=C509,D509+1,1),1)</f>
        <v>1</v>
      </c>
      <c r="E519" s="41" t="s">
        <v>9</v>
      </c>
      <c r="F519" s="76"/>
      <c r="G519" s="41" t="s">
        <v>15</v>
      </c>
      <c r="H519" s="138" t="e">
        <f>INDEX('BASE FORMAÇÃO'!B:B,B519+1)</f>
        <v>#VALUE!</v>
      </c>
      <c r="I519" s="146" t="s">
        <v>16</v>
      </c>
      <c r="J519" s="6" t="e">
        <f>INDEX('BASE FORMAÇÃO'!K:K,B519+1)</f>
        <v>#VALUE!</v>
      </c>
      <c r="K519" s="68"/>
      <c r="L519" s="175" t="s">
        <v>54</v>
      </c>
      <c r="M519" s="177" t="str">
        <f t="shared" ref="M519" si="1552">IF(OR(ISBLANK($O$8),ISBLANK($O$7),ISBLANK($H$8),ISBLANK($O$6),ISBLANK($O$5),ISBLANK($H$5)),"",IFERROR(IF(VLOOKUP(L519,L525:M534,2,FALSE)&lt;1,ROUND(VLOOKUP(L519,L525:M534,2,FALSE),4),ROUND(VLOOKUP(L519,L525:M534,2,FALSE),2)),""))</f>
        <v/>
      </c>
      <c r="N519" s="72"/>
      <c r="O519" s="27" t="s">
        <v>17</v>
      </c>
      <c r="P519" s="116"/>
      <c r="Q519" s="116"/>
      <c r="R519" s="116"/>
      <c r="S519" s="116"/>
      <c r="T519" s="116"/>
      <c r="U519" s="108"/>
      <c r="V519" s="108"/>
      <c r="W519" s="108"/>
      <c r="X519" s="108"/>
      <c r="Y519" s="108"/>
      <c r="Z519" s="108"/>
      <c r="AA519" s="108"/>
      <c r="AB519" s="108"/>
      <c r="AC519" s="108"/>
      <c r="AD519" s="108"/>
      <c r="AE519" s="108"/>
      <c r="AF519" s="108"/>
      <c r="AG519" s="108"/>
      <c r="AH519" s="108"/>
      <c r="AI519" s="108"/>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19"/>
      <c r="BE519" s="119"/>
      <c r="BF519" s="119"/>
      <c r="BG519" s="119"/>
      <c r="BH519" s="119"/>
      <c r="BI519" s="119"/>
      <c r="BJ519" s="119"/>
      <c r="BK519" s="119"/>
      <c r="BL519" s="119"/>
      <c r="BM519" s="119"/>
      <c r="BN519" s="119"/>
      <c r="BO519" s="119"/>
      <c r="BP519" s="119"/>
      <c r="BQ519" s="119"/>
      <c r="BR519" s="119"/>
      <c r="BS519" s="119"/>
      <c r="BT519" s="119"/>
      <c r="BU519" s="119"/>
      <c r="BV519" s="119"/>
      <c r="BW519" s="119"/>
      <c r="BX519" s="119"/>
      <c r="BY519" s="119"/>
      <c r="BZ519" s="119"/>
      <c r="CA519" s="119"/>
      <c r="CB519" s="119"/>
      <c r="CC519" s="119"/>
      <c r="CD519" s="119"/>
      <c r="CE519" s="119"/>
      <c r="CF519" s="119"/>
      <c r="CG519" s="119"/>
      <c r="CH519" s="119"/>
      <c r="CI519" s="119"/>
      <c r="CJ519" s="119"/>
      <c r="CK519" s="119"/>
      <c r="CL519" s="119"/>
      <c r="CM519" s="119"/>
      <c r="CN519" s="119"/>
      <c r="CO519" s="119"/>
      <c r="CP519" s="119"/>
      <c r="CQ519" s="119"/>
      <c r="CR519" s="119"/>
      <c r="CS519" s="119"/>
      <c r="CT519" s="119"/>
      <c r="CU519" s="119"/>
      <c r="CV519" s="119"/>
      <c r="CW519" s="119"/>
      <c r="CX519" s="119"/>
      <c r="CY519" s="119"/>
      <c r="CZ519" s="119"/>
      <c r="DA519" s="119"/>
      <c r="DB519" s="119"/>
      <c r="DC519" s="119"/>
      <c r="DD519" s="119"/>
      <c r="DE519" s="119"/>
      <c r="DF519" s="119"/>
      <c r="DG519" s="119"/>
      <c r="DH519" s="119"/>
      <c r="DI519" s="119"/>
      <c r="DJ519" s="119"/>
      <c r="DK519" s="119"/>
      <c r="DL519" s="119"/>
      <c r="DM519" s="119"/>
      <c r="DN519" s="119"/>
      <c r="DO519" s="119"/>
      <c r="DP519" s="119"/>
      <c r="DQ519" s="119"/>
      <c r="DR519" s="119"/>
      <c r="DS519" s="119"/>
      <c r="DT519" s="119"/>
      <c r="DU519" s="119"/>
      <c r="DV519" s="119"/>
      <c r="DW519" s="119"/>
      <c r="DX519" s="119"/>
      <c r="DY519" s="119"/>
      <c r="DZ519" s="119"/>
      <c r="EA519" s="119"/>
      <c r="EB519" s="119"/>
      <c r="EC519" s="119"/>
      <c r="ED519" s="119"/>
      <c r="EE519" s="119"/>
      <c r="EF519" s="119"/>
      <c r="EG519" s="119"/>
      <c r="EH519" s="119"/>
      <c r="EI519" s="119"/>
      <c r="EJ519" s="119"/>
      <c r="EK519" s="119"/>
      <c r="EL519" s="119"/>
      <c r="EM519" s="119"/>
      <c r="EN519" s="119"/>
      <c r="EO519" s="119"/>
      <c r="EP519" s="119"/>
      <c r="EQ519" s="119"/>
      <c r="ER519" s="119"/>
      <c r="ES519" s="119"/>
      <c r="ET519" s="119"/>
      <c r="EU519" s="119"/>
      <c r="EV519" s="119"/>
      <c r="EW519" s="119"/>
      <c r="EX519" s="119"/>
      <c r="EY519" s="119"/>
      <c r="EZ519" s="119"/>
      <c r="FA519" s="119"/>
      <c r="FB519" s="119"/>
      <c r="FC519" s="119"/>
      <c r="FD519" s="119"/>
      <c r="FE519" s="119"/>
      <c r="FF519" s="119"/>
      <c r="FG519" s="119"/>
      <c r="FH519" s="119"/>
      <c r="FI519" s="119"/>
      <c r="FJ519" s="119"/>
      <c r="FK519" s="119"/>
    </row>
    <row r="520" spans="1:167" s="120" customFormat="1" ht="15" customHeight="1" x14ac:dyDescent="0.25">
      <c r="A520" s="69"/>
      <c r="B520" s="131" t="e">
        <f t="shared" ref="B520:D520" si="1553">B519</f>
        <v>#VALUE!</v>
      </c>
      <c r="C520" s="131" t="e">
        <f t="shared" si="1553"/>
        <v>#VALUE!</v>
      </c>
      <c r="D520" s="130">
        <f t="shared" si="1553"/>
        <v>1</v>
      </c>
      <c r="E520" s="179">
        <f t="shared" ref="E520" si="1554">D519</f>
        <v>1</v>
      </c>
      <c r="F520" s="95"/>
      <c r="G520" s="181" t="s">
        <v>1</v>
      </c>
      <c r="H520" s="184" t="e">
        <f>INDEX('BASE FORMAÇÃO'!C:C,B519+1)</f>
        <v>#VALUE!</v>
      </c>
      <c r="I520" s="184"/>
      <c r="J520" s="185"/>
      <c r="K520" s="69"/>
      <c r="L520" s="176"/>
      <c r="M520" s="178"/>
      <c r="N520" s="73"/>
      <c r="O520" s="27" t="s">
        <v>13</v>
      </c>
      <c r="P520" s="125"/>
      <c r="Q520" s="125"/>
      <c r="R520" s="125"/>
      <c r="S520" s="125"/>
      <c r="T520" s="125"/>
      <c r="U520" s="125"/>
      <c r="V520" s="125"/>
      <c r="W520" s="125"/>
      <c r="X520" s="125"/>
      <c r="Y520" s="125"/>
      <c r="Z520" s="125"/>
      <c r="AA520" s="125"/>
      <c r="AB520" s="125"/>
      <c r="AC520" s="125"/>
      <c r="AD520" s="125"/>
      <c r="AE520" s="125"/>
      <c r="AF520" s="125"/>
      <c r="AG520" s="125"/>
      <c r="AH520" s="125"/>
      <c r="AI520" s="125"/>
      <c r="AJ520" s="126"/>
      <c r="AK520" s="126"/>
      <c r="AL520" s="126"/>
      <c r="AM520" s="126"/>
      <c r="AN520" s="126"/>
      <c r="AO520" s="126"/>
      <c r="AP520" s="126"/>
      <c r="AQ520" s="126"/>
      <c r="AR520" s="126"/>
      <c r="AS520" s="126"/>
      <c r="AT520" s="126"/>
      <c r="AU520" s="126"/>
      <c r="AV520" s="126"/>
      <c r="AW520" s="126"/>
      <c r="AX520" s="126"/>
      <c r="AY520" s="126"/>
      <c r="AZ520" s="126"/>
      <c r="BA520" s="126"/>
      <c r="BB520" s="119"/>
      <c r="BC520" s="119"/>
      <c r="BD520" s="119"/>
      <c r="BE520" s="119"/>
      <c r="BF520" s="119"/>
      <c r="BG520" s="119"/>
      <c r="BH520" s="119"/>
      <c r="BI520" s="119"/>
      <c r="BJ520" s="119"/>
      <c r="BK520" s="119"/>
      <c r="BL520" s="119"/>
      <c r="BM520" s="119"/>
      <c r="BN520" s="119"/>
      <c r="BO520" s="119"/>
      <c r="BP520" s="119"/>
      <c r="BQ520" s="119"/>
      <c r="BR520" s="119"/>
      <c r="BS520" s="119"/>
      <c r="BT520" s="119"/>
      <c r="BU520" s="119"/>
      <c r="BV520" s="119"/>
      <c r="BW520" s="119"/>
      <c r="BX520" s="119"/>
      <c r="BY520" s="119"/>
      <c r="BZ520" s="119"/>
      <c r="CA520" s="119"/>
      <c r="CB520" s="119"/>
      <c r="CC520" s="119"/>
      <c r="CD520" s="119"/>
      <c r="CE520" s="119"/>
      <c r="CF520" s="119"/>
      <c r="CG520" s="119"/>
      <c r="CH520" s="119"/>
      <c r="CI520" s="119"/>
      <c r="CJ520" s="119"/>
      <c r="CK520" s="119"/>
      <c r="CL520" s="119"/>
      <c r="CM520" s="119"/>
      <c r="CN520" s="119"/>
      <c r="CO520" s="119"/>
      <c r="CP520" s="119"/>
      <c r="CQ520" s="119"/>
      <c r="CR520" s="119"/>
      <c r="CS520" s="119"/>
      <c r="CT520" s="119"/>
      <c r="CU520" s="119"/>
      <c r="CV520" s="119"/>
      <c r="CW520" s="119"/>
      <c r="CX520" s="119"/>
      <c r="CY520" s="119"/>
      <c r="CZ520" s="119"/>
      <c r="DA520" s="119"/>
      <c r="DB520" s="119"/>
      <c r="DC520" s="119"/>
      <c r="DD520" s="119"/>
      <c r="DE520" s="119"/>
      <c r="DF520" s="119"/>
      <c r="DG520" s="119"/>
      <c r="DH520" s="119"/>
      <c r="DI520" s="119"/>
      <c r="DJ520" s="119"/>
      <c r="DK520" s="119"/>
      <c r="DL520" s="119"/>
      <c r="DM520" s="119"/>
      <c r="DN520" s="119"/>
      <c r="DO520" s="119"/>
      <c r="DP520" s="119"/>
      <c r="DQ520" s="119"/>
      <c r="DR520" s="119"/>
      <c r="DS520" s="119"/>
      <c r="DT520" s="119"/>
      <c r="DU520" s="119"/>
      <c r="DV520" s="119"/>
      <c r="DW520" s="119"/>
      <c r="DX520" s="119"/>
      <c r="DY520" s="119"/>
      <c r="DZ520" s="119"/>
      <c r="EA520" s="119"/>
      <c r="EB520" s="119"/>
      <c r="EC520" s="119"/>
      <c r="ED520" s="119"/>
      <c r="EE520" s="119"/>
      <c r="EF520" s="119"/>
      <c r="EG520" s="119"/>
      <c r="EH520" s="119"/>
      <c r="EI520" s="119"/>
      <c r="EJ520" s="119"/>
      <c r="EK520" s="119"/>
      <c r="EL520" s="119"/>
      <c r="EM520" s="119"/>
      <c r="EN520" s="119"/>
      <c r="EO520" s="119"/>
      <c r="EP520" s="119"/>
      <c r="EQ520" s="119"/>
      <c r="ER520" s="119"/>
      <c r="ES520" s="119"/>
      <c r="ET520" s="119"/>
      <c r="EU520" s="119"/>
      <c r="EV520" s="119"/>
      <c r="EW520" s="119"/>
      <c r="EX520" s="119"/>
      <c r="EY520" s="119"/>
      <c r="EZ520" s="119"/>
      <c r="FA520" s="119"/>
      <c r="FB520" s="119"/>
      <c r="FC520" s="119"/>
      <c r="FD520" s="119"/>
      <c r="FE520" s="119"/>
      <c r="FF520" s="119"/>
      <c r="FG520" s="119"/>
      <c r="FH520" s="119"/>
      <c r="FI520" s="119"/>
      <c r="FJ520" s="119"/>
      <c r="FK520" s="119"/>
    </row>
    <row r="521" spans="1:167" s="119" customFormat="1" x14ac:dyDescent="0.25">
      <c r="A521" s="77"/>
      <c r="B521" s="131" t="e">
        <f t="shared" ref="B521:D521" si="1555">B520</f>
        <v>#VALUE!</v>
      </c>
      <c r="C521" s="131" t="e">
        <f t="shared" si="1555"/>
        <v>#VALUE!</v>
      </c>
      <c r="D521" s="130">
        <f t="shared" si="1555"/>
        <v>1</v>
      </c>
      <c r="E521" s="180"/>
      <c r="F521" s="96"/>
      <c r="G521" s="182"/>
      <c r="H521" s="186"/>
      <c r="I521" s="186"/>
      <c r="J521" s="187"/>
      <c r="K521" s="67"/>
      <c r="L521" s="133" t="s">
        <v>57</v>
      </c>
      <c r="M521" s="134" t="e">
        <f>INDEX('BASE FORMAÇÃO'!H:H,B523+1)</f>
        <v>#VALUE!</v>
      </c>
      <c r="N521" s="74"/>
      <c r="O521" s="27" t="s">
        <v>445</v>
      </c>
      <c r="P521" s="117"/>
      <c r="Q521" s="117"/>
      <c r="R521" s="117"/>
      <c r="S521" s="117"/>
      <c r="T521" s="117"/>
      <c r="U521" s="117"/>
      <c r="V521" s="117"/>
      <c r="W521" s="117"/>
      <c r="X521" s="117"/>
      <c r="Y521" s="117"/>
      <c r="Z521" s="117"/>
      <c r="AA521" s="121"/>
      <c r="AB521" s="121"/>
      <c r="AC521" s="121"/>
      <c r="AD521" s="121"/>
      <c r="AE521" s="121"/>
      <c r="AF521" s="121"/>
      <c r="AG521" s="121"/>
      <c r="AH521" s="121"/>
      <c r="AI521" s="121"/>
    </row>
    <row r="522" spans="1:167" s="119" customFormat="1" x14ac:dyDescent="0.25">
      <c r="A522" s="77"/>
      <c r="B522" s="131" t="e">
        <f t="shared" ref="B522:C522" si="1556">B521</f>
        <v>#VALUE!</v>
      </c>
      <c r="C522" s="131" t="e">
        <f t="shared" si="1556"/>
        <v>#VALUE!</v>
      </c>
      <c r="D522" s="130">
        <f t="shared" si="1436"/>
        <v>1</v>
      </c>
      <c r="E522" s="41" t="s">
        <v>344</v>
      </c>
      <c r="F522" s="96"/>
      <c r="G522" s="183"/>
      <c r="H522" s="188"/>
      <c r="I522" s="188"/>
      <c r="J522" s="189"/>
      <c r="K522" s="67"/>
      <c r="L522" s="1" t="s">
        <v>2</v>
      </c>
      <c r="M522" s="6" t="e">
        <f>INDEX('BASE FORMAÇÃO'!D:D,B523+1)</f>
        <v>#VALUE!</v>
      </c>
      <c r="N522" s="74"/>
      <c r="O522" s="27" t="s">
        <v>446</v>
      </c>
      <c r="P522" s="118"/>
      <c r="Q522" s="118"/>
      <c r="R522" s="118"/>
      <c r="S522" s="118"/>
      <c r="T522" s="118"/>
      <c r="U522" s="121"/>
      <c r="V522" s="121"/>
      <c r="W522" s="121"/>
      <c r="X522" s="121"/>
      <c r="Y522" s="121"/>
      <c r="Z522" s="121"/>
      <c r="AA522" s="121"/>
      <c r="AB522" s="121"/>
      <c r="AC522" s="121"/>
      <c r="AD522" s="121"/>
      <c r="AE522" s="121"/>
      <c r="AF522" s="121"/>
      <c r="AG522" s="121"/>
      <c r="AH522" s="121"/>
      <c r="AI522" s="121"/>
    </row>
    <row r="523" spans="1:167" x14ac:dyDescent="0.25">
      <c r="B523" s="131" t="e">
        <f t="shared" ref="B523:C523" si="1557">B521</f>
        <v>#VALUE!</v>
      </c>
      <c r="C523" s="131" t="e">
        <f t="shared" si="1557"/>
        <v>#VALUE!</v>
      </c>
      <c r="D523" s="130">
        <f t="shared" si="1436"/>
        <v>1</v>
      </c>
      <c r="E523" s="167" t="e">
        <f t="shared" ref="E523" si="1558">C519</f>
        <v>#VALUE!</v>
      </c>
      <c r="F523" s="96"/>
      <c r="G523" s="169" t="s">
        <v>334</v>
      </c>
      <c r="H523" s="171"/>
      <c r="I523" s="172"/>
      <c r="J523" s="172"/>
      <c r="K523" s="70"/>
      <c r="L523" s="28" t="s">
        <v>333</v>
      </c>
      <c r="M523" s="136" t="str">
        <f t="shared" ref="M523" si="1559">IFERROR(INDEX(I525:I537,MATCH(MAX(J525:J537),J525:J537,0)),"")</f>
        <v/>
      </c>
      <c r="N523" s="74"/>
      <c r="O523" s="27" t="s">
        <v>18</v>
      </c>
      <c r="P523" s="109" t="str">
        <f>IF(P519="","",
IF(OR(P521="Orçamento",P520="",MAX('Tabela de Apoio'!$A:$A)&lt;=P520),
P519,
(INDEX('Tabela de Apoio'!$B:$B,MATCH('MAPA DE PREÇOS'!$O$8,'Tabela de Apoio'!$A:$A,1))/INDEX('Tabela de Apoio'!$B:$B,MATCH('MAPA DE PREÇOS'!P520,'Tabela de Apoio'!$A:$A,1)-1))*P519))</f>
        <v/>
      </c>
      <c r="Q523" s="109" t="str">
        <f>IF(Q519="","",
IF(OR(Q521="Orçamento",Q520="",MAX('Tabela de Apoio'!$A:$A)&lt;=Q520),
Q519,
(INDEX('Tabela de Apoio'!$B:$B,MATCH('MAPA DE PREÇOS'!$O$8,'Tabela de Apoio'!$A:$A,1))/INDEX('Tabela de Apoio'!$B:$B,MATCH('MAPA DE PREÇOS'!Q520,'Tabela de Apoio'!$A:$A,1)-1))*Q519))</f>
        <v/>
      </c>
      <c r="R523" s="109" t="str">
        <f>IF(R519="","",
IF(OR(R521="Orçamento",R520="",MAX('Tabela de Apoio'!$A:$A)&lt;=R520),
R519,
(INDEX('Tabela de Apoio'!$B:$B,MATCH('MAPA DE PREÇOS'!$O$8,'Tabela de Apoio'!$A:$A,1))/INDEX('Tabela de Apoio'!$B:$B,MATCH('MAPA DE PREÇOS'!R520,'Tabela de Apoio'!$A:$A,1)-1))*R519))</f>
        <v/>
      </c>
      <c r="S523" s="109" t="str">
        <f>IF(S519="","",
IF(OR(S521="Orçamento",S520="",MAX('Tabela de Apoio'!$A:$A)&lt;=S520),
S519,
(INDEX('Tabela de Apoio'!$B:$B,MATCH('MAPA DE PREÇOS'!$O$8,'Tabela de Apoio'!$A:$A,1))/INDEX('Tabela de Apoio'!$B:$B,MATCH('MAPA DE PREÇOS'!S520,'Tabela de Apoio'!$A:$A,1)-1))*S519))</f>
        <v/>
      </c>
      <c r="T523" s="109" t="str">
        <f>IF(T519="","",
IF(OR(T521="Orçamento",T520="",MAX('Tabela de Apoio'!$A:$A)&lt;=T520),
T519,
(INDEX('Tabela de Apoio'!$B:$B,MATCH('MAPA DE PREÇOS'!$O$8,'Tabela de Apoio'!$A:$A,1))/INDEX('Tabela de Apoio'!$B:$B,MATCH('MAPA DE PREÇOS'!T520,'Tabela de Apoio'!$A:$A,1)-1))*T519))</f>
        <v/>
      </c>
      <c r="U523" s="109" t="str">
        <f>IF(U519="","",
IF(OR(U521="Orçamento",U520="",MAX('Tabela de Apoio'!$A:$A)&lt;=U520),
U519,
(INDEX('Tabela de Apoio'!$B:$B,MATCH('MAPA DE PREÇOS'!$O$8,'Tabela de Apoio'!$A:$A,1))/INDEX('Tabela de Apoio'!$B:$B,MATCH('MAPA DE PREÇOS'!U520,'Tabela de Apoio'!$A:$A,1)-1))*U519))</f>
        <v/>
      </c>
      <c r="V523" s="109" t="str">
        <f>IF(V519="","",
IF(OR(V521="Orçamento",V520="",MAX('Tabela de Apoio'!$A:$A)&lt;=V520),
V519,
(INDEX('Tabela de Apoio'!$B:$B,MATCH('MAPA DE PREÇOS'!$O$8,'Tabela de Apoio'!$A:$A,1))/INDEX('Tabela de Apoio'!$B:$B,MATCH('MAPA DE PREÇOS'!V520,'Tabela de Apoio'!$A:$A,1)-1))*V519))</f>
        <v/>
      </c>
      <c r="W523" s="109" t="str">
        <f>IF(W519="","",
IF(OR(W521="Orçamento",W520="",MAX('Tabela de Apoio'!$A:$A)&lt;=W520),
W519,
(INDEX('Tabela de Apoio'!$B:$B,MATCH('MAPA DE PREÇOS'!$O$8,'Tabela de Apoio'!$A:$A,1))/INDEX('Tabela de Apoio'!$B:$B,MATCH('MAPA DE PREÇOS'!W520,'Tabela de Apoio'!$A:$A,1)-1))*W519))</f>
        <v/>
      </c>
      <c r="X523" s="109" t="str">
        <f>IF(X519="","",
IF(OR(X521="Orçamento",X520="",MAX('Tabela de Apoio'!$A:$A)&lt;=X520),
X519,
(INDEX('Tabela de Apoio'!$B:$B,MATCH('MAPA DE PREÇOS'!$O$8,'Tabela de Apoio'!$A:$A,1))/INDEX('Tabela de Apoio'!$B:$B,MATCH('MAPA DE PREÇOS'!X520,'Tabela de Apoio'!$A:$A,1)-1))*X519))</f>
        <v/>
      </c>
      <c r="Y523" s="109" t="str">
        <f>IF(Y519="","",
IF(OR(Y521="Orçamento",Y520="",MAX('Tabela de Apoio'!$A:$A)&lt;=Y520),
Y519,
(INDEX('Tabela de Apoio'!$B:$B,MATCH('MAPA DE PREÇOS'!$O$8,'Tabela de Apoio'!$A:$A,1))/INDEX('Tabela de Apoio'!$B:$B,MATCH('MAPA DE PREÇOS'!Y520,'Tabela de Apoio'!$A:$A,1)-1))*Y519))</f>
        <v/>
      </c>
      <c r="Z523" s="109" t="str">
        <f>IF(Z519="","",
IF(OR(Z521="Orçamento",Z520="",MAX('Tabela de Apoio'!$A:$A)&lt;=Z520),
Z519,
(INDEX('Tabela de Apoio'!$B:$B,MATCH('MAPA DE PREÇOS'!$O$8,'Tabela de Apoio'!$A:$A,1))/INDEX('Tabela de Apoio'!$B:$B,MATCH('MAPA DE PREÇOS'!Z520,'Tabela de Apoio'!$A:$A,1)-1))*Z519))</f>
        <v/>
      </c>
      <c r="AA523" s="109" t="str">
        <f>IF(AA519="","",
IF(OR(AA521="Orçamento",AA520="",MAX('Tabela de Apoio'!$A:$A)&lt;=AA520),
AA519,
(INDEX('Tabela de Apoio'!$B:$B,MATCH('MAPA DE PREÇOS'!$O$8,'Tabela de Apoio'!$A:$A,1))/INDEX('Tabela de Apoio'!$B:$B,MATCH('MAPA DE PREÇOS'!AA520,'Tabela de Apoio'!$A:$A,1)-1))*AA519))</f>
        <v/>
      </c>
      <c r="AB523" s="109" t="str">
        <f>IF(AB519="","",
IF(OR(AB521="Orçamento",AB520="",MAX('Tabela de Apoio'!$A:$A)&lt;=AB520),
AB519,
(INDEX('Tabela de Apoio'!$B:$B,MATCH('MAPA DE PREÇOS'!$O$8,'Tabela de Apoio'!$A:$A,1))/INDEX('Tabela de Apoio'!$B:$B,MATCH('MAPA DE PREÇOS'!AB520,'Tabela de Apoio'!$A:$A,1)-1))*AB519))</f>
        <v/>
      </c>
      <c r="AC523" s="109" t="str">
        <f>IF(AC519="","",
IF(OR(AC521="Orçamento",AC520="",MAX('Tabela de Apoio'!$A:$A)&lt;=AC520),
AC519,
(INDEX('Tabela de Apoio'!$B:$B,MATCH('MAPA DE PREÇOS'!$O$8,'Tabela de Apoio'!$A:$A,1))/INDEX('Tabela de Apoio'!$B:$B,MATCH('MAPA DE PREÇOS'!AC520,'Tabela de Apoio'!$A:$A,1)-1))*AC519))</f>
        <v/>
      </c>
      <c r="AD523" s="109" t="str">
        <f>IF(AD519="","",
IF(OR(AD521="Orçamento",AD520="",MAX('Tabela de Apoio'!$A:$A)&lt;=AD520),
AD519,
(INDEX('Tabela de Apoio'!$B:$B,MATCH('MAPA DE PREÇOS'!$O$8,'Tabela de Apoio'!$A:$A,1))/INDEX('Tabela de Apoio'!$B:$B,MATCH('MAPA DE PREÇOS'!AD520,'Tabela de Apoio'!$A:$A,1)-1))*AD519))</f>
        <v/>
      </c>
      <c r="AE523" s="109" t="str">
        <f>IF(AE519="","",
IF(OR(AE521="Orçamento",AE520="",MAX('Tabela de Apoio'!$A:$A)&lt;=AE520),
AE519,
(INDEX('Tabela de Apoio'!$B:$B,MATCH('MAPA DE PREÇOS'!$O$8,'Tabela de Apoio'!$A:$A,1))/INDEX('Tabela de Apoio'!$B:$B,MATCH('MAPA DE PREÇOS'!AE520,'Tabela de Apoio'!$A:$A,1)-1))*AE519))</f>
        <v/>
      </c>
      <c r="AF523" s="109" t="str">
        <f>IF(AF519="","",
IF(OR(AF521="Orçamento",AF520="",MAX('Tabela de Apoio'!$A:$A)&lt;=AF520),
AF519,
(INDEX('Tabela de Apoio'!$B:$B,MATCH('MAPA DE PREÇOS'!$O$8,'Tabela de Apoio'!$A:$A,1))/INDEX('Tabela de Apoio'!$B:$B,MATCH('MAPA DE PREÇOS'!AF520,'Tabela de Apoio'!$A:$A,1)-1))*AF519))</f>
        <v/>
      </c>
      <c r="AG523" s="109" t="str">
        <f>IF(AG519="","",
IF(OR(AG521="Orçamento",AG520="",MAX('Tabela de Apoio'!$A:$A)&lt;=AG520),
AG519,
(INDEX('Tabela de Apoio'!$B:$B,MATCH('MAPA DE PREÇOS'!$O$8,'Tabela de Apoio'!$A:$A,1))/INDEX('Tabela de Apoio'!$B:$B,MATCH('MAPA DE PREÇOS'!AG520,'Tabela de Apoio'!$A:$A,1)-1))*AG519))</f>
        <v/>
      </c>
      <c r="AH523" s="109" t="str">
        <f>IF(AH519="","",
IF(OR(AH521="Orçamento",AH520="",MAX('Tabela de Apoio'!$A:$A)&lt;=AH520),
AH519,
(INDEX('Tabela de Apoio'!$B:$B,MATCH('MAPA DE PREÇOS'!$O$8,'Tabela de Apoio'!$A:$A,1))/INDEX('Tabela de Apoio'!$B:$B,MATCH('MAPA DE PREÇOS'!AH520,'Tabela de Apoio'!$A:$A,1)-1))*AH519))</f>
        <v/>
      </c>
      <c r="AI523" s="109" t="str">
        <f>IF(AI519="","",
IF(OR(AI521="Orçamento",AI520="",MAX('Tabela de Apoio'!$A:$A)&lt;=AI520),
AI519,
(INDEX('Tabela de Apoio'!$B:$B,MATCH('MAPA DE PREÇOS'!$O$8,'Tabela de Apoio'!$A:$A,1))/INDEX('Tabela de Apoio'!$B:$B,MATCH('MAPA DE PREÇOS'!AI520,'Tabela de Apoio'!$A:$A,1)-1))*AI519))</f>
        <v/>
      </c>
    </row>
    <row r="524" spans="1:167" hidden="1" x14ac:dyDescent="0.25">
      <c r="B524" s="131" t="e">
        <f t="shared" ref="B524" si="1560">B523</f>
        <v>#VALUE!</v>
      </c>
      <c r="C524" s="131" t="e">
        <f t="shared" ref="C524" si="1561">C523</f>
        <v>#VALUE!</v>
      </c>
      <c r="D524" s="130">
        <f t="shared" si="1436"/>
        <v>1</v>
      </c>
      <c r="E524" s="168"/>
      <c r="F524" s="96"/>
      <c r="G524" s="170"/>
      <c r="H524"/>
      <c r="I524"/>
      <c r="J524"/>
      <c r="N524" s="74"/>
      <c r="O524" s="27" t="s">
        <v>439</v>
      </c>
      <c r="P524" s="110" t="str">
        <f>IF(IFERROR(VLOOKUP(P521,'Tabela de Apoio'!$D:$E,2,FALSE),1)=1,"",P525)</f>
        <v/>
      </c>
      <c r="Q524" s="110" t="str">
        <f>IF(IFERROR(VLOOKUP(Q521,'Tabela de Apoio'!$D:$E,2,FALSE),1)=1,"",Q525)</f>
        <v/>
      </c>
      <c r="R524" s="110" t="str">
        <f>IF(IFERROR(VLOOKUP(R521,'Tabela de Apoio'!$D:$E,2,FALSE),1)=1,"",R525)</f>
        <v/>
      </c>
      <c r="S524" s="110" t="str">
        <f>IF(IFERROR(VLOOKUP(S521,'Tabela de Apoio'!$D:$E,2,FALSE),1)=1,"",S525)</f>
        <v/>
      </c>
      <c r="T524" s="110" t="str">
        <f>IF(IFERROR(VLOOKUP(T521,'Tabela de Apoio'!$D:$E,2,FALSE),1)=1,"",T525)</f>
        <v/>
      </c>
      <c r="U524" s="110" t="str">
        <f>IF(IFERROR(VLOOKUP(U521,'Tabela de Apoio'!$D:$E,2,FALSE),1)=1,"",U525)</f>
        <v/>
      </c>
      <c r="V524" s="110" t="str">
        <f>IF(IFERROR(VLOOKUP(V521,'Tabela de Apoio'!$D:$E,2,FALSE),1)=1,"",V525)</f>
        <v/>
      </c>
      <c r="W524" s="110" t="str">
        <f>IF(IFERROR(VLOOKUP(W521,'Tabela de Apoio'!$D:$E,2,FALSE),1)=1,"",W525)</f>
        <v/>
      </c>
      <c r="X524" s="110" t="str">
        <f>IF(IFERROR(VLOOKUP(X521,'Tabela de Apoio'!$D:$E,2,FALSE),1)=1,"",X525)</f>
        <v/>
      </c>
      <c r="Y524" s="110" t="str">
        <f>IF(IFERROR(VLOOKUP(Y521,'Tabela de Apoio'!$D:$E,2,FALSE),1)=1,"",Y525)</f>
        <v/>
      </c>
      <c r="Z524" s="110" t="str">
        <f>IF(IFERROR(VLOOKUP(Z521,'Tabela de Apoio'!$D:$E,2,FALSE),1)=1,"",Z525)</f>
        <v/>
      </c>
      <c r="AA524" s="110" t="str">
        <f>IF(IFERROR(VLOOKUP(AA521,'Tabela de Apoio'!$D:$E,2,FALSE),1)=1,"",AA525)</f>
        <v/>
      </c>
      <c r="AB524" s="110" t="str">
        <f>IF(IFERROR(VLOOKUP(AB521,'Tabela de Apoio'!$D:$E,2,FALSE),1)=1,"",AB525)</f>
        <v/>
      </c>
      <c r="AC524" s="110" t="str">
        <f>IF(IFERROR(VLOOKUP(AC521,'Tabela de Apoio'!$D:$E,2,FALSE),1)=1,"",AC525)</f>
        <v/>
      </c>
      <c r="AD524" s="110" t="str">
        <f>IF(IFERROR(VLOOKUP(AD521,'Tabela de Apoio'!$D:$E,2,FALSE),1)=1,"",AD525)</f>
        <v/>
      </c>
      <c r="AE524" s="110" t="str">
        <f>IF(IFERROR(VLOOKUP(AE521,'Tabela de Apoio'!$D:$E,2,FALSE),1)=1,"",AE525)</f>
        <v/>
      </c>
      <c r="AF524" s="110" t="str">
        <f>IF(IFERROR(VLOOKUP(AF521,'Tabela de Apoio'!$D:$E,2,FALSE),1)=1,"",AF525)</f>
        <v/>
      </c>
      <c r="AG524" s="110" t="str">
        <f>IF(IFERROR(VLOOKUP(AG521,'Tabela de Apoio'!$D:$E,2,FALSE),1)=1,"",AG525)</f>
        <v/>
      </c>
      <c r="AH524" s="110" t="str">
        <f>IF(IFERROR(VLOOKUP(AH521,'Tabela de Apoio'!$D:$E,2,FALSE),1)=1,"",AH525)</f>
        <v/>
      </c>
      <c r="AI524" s="110" t="str">
        <f>IF(IFERROR(VLOOKUP(AI521,'Tabela de Apoio'!$D:$E,2,FALSE),1)=1,"",AI525)</f>
        <v/>
      </c>
    </row>
    <row r="525" spans="1:167" hidden="1" x14ac:dyDescent="0.25">
      <c r="B525" s="131" t="e">
        <f t="shared" ref="B525:C525" si="1562">B524</f>
        <v>#VALUE!</v>
      </c>
      <c r="C525" s="131" t="e">
        <f t="shared" si="1562"/>
        <v>#VALUE!</v>
      </c>
      <c r="D525" s="130">
        <f t="shared" si="1436"/>
        <v>1</v>
      </c>
      <c r="E525" s="168"/>
      <c r="F525" s="96"/>
      <c r="G525" s="170"/>
      <c r="H525" s="137">
        <f t="shared" ref="H525" si="1563">COUNT($P525:$XX525)</f>
        <v>0</v>
      </c>
      <c r="I525" s="135" t="e">
        <f t="shared" ref="I525" si="1564">_xlfn.STDEV.P($P524:$XX525)/AVERAGE($P524:$XX525)</f>
        <v>#DIV/0!</v>
      </c>
      <c r="J525" s="7">
        <f>ROW()</f>
        <v>525</v>
      </c>
      <c r="K525" s="70"/>
      <c r="L525" s="29" t="s">
        <v>54</v>
      </c>
      <c r="M525" s="30" t="str">
        <f t="shared" ref="M525" si="1565">IFERROR(
IF(AND(P521="Orçamento",COUNTA(P519:AI519)=COUNTIF(P521:XX521,"Orçamento")),MIN(M530,M527),
IF(M528&lt;&gt;"",M528,
IF(M529&lt;&gt;"",M529,
M527
))),"")</f>
        <v/>
      </c>
      <c r="N525" s="74"/>
      <c r="O525" s="27" t="s">
        <v>440</v>
      </c>
      <c r="P525" s="109" t="str">
        <f t="shared" ref="P525:AI525" si="1566">IFERROR(IF(P523="",
            "",
            IF(COUNT($P523:$XX523)&lt;=4,
               P523,
               IF(OR(P523&gt;(QUARTILE($P523:$XX523,3)+(QUARTILE($P523:$XX523,3)-QUARTILE($P523:$XX523,1))),
                     P523&lt;(QUARTILE($P523:$XX523,1)-(QUARTILE($P523:$XX523,3)-QUARTILE($P523:$XX523,1)))
                  ),
               "DESCARTADO",P523)
             )
  ),P523)</f>
        <v/>
      </c>
      <c r="Q525" s="109" t="str">
        <f t="shared" si="1566"/>
        <v/>
      </c>
      <c r="R525" s="109" t="str">
        <f t="shared" si="1566"/>
        <v/>
      </c>
      <c r="S525" s="109" t="str">
        <f t="shared" si="1566"/>
        <v/>
      </c>
      <c r="T525" s="109" t="str">
        <f t="shared" si="1566"/>
        <v/>
      </c>
      <c r="U525" s="109" t="str">
        <f t="shared" si="1566"/>
        <v/>
      </c>
      <c r="V525" s="109" t="str">
        <f t="shared" si="1566"/>
        <v/>
      </c>
      <c r="W525" s="109" t="str">
        <f t="shared" si="1566"/>
        <v/>
      </c>
      <c r="X525" s="109" t="str">
        <f t="shared" si="1566"/>
        <v/>
      </c>
      <c r="Y525" s="109" t="str">
        <f t="shared" si="1566"/>
        <v/>
      </c>
      <c r="Z525" s="109" t="str">
        <f t="shared" si="1566"/>
        <v/>
      </c>
      <c r="AA525" s="109" t="str">
        <f t="shared" si="1566"/>
        <v/>
      </c>
      <c r="AB525" s="109" t="str">
        <f t="shared" si="1566"/>
        <v/>
      </c>
      <c r="AC525" s="109" t="str">
        <f t="shared" si="1566"/>
        <v/>
      </c>
      <c r="AD525" s="109" t="str">
        <f t="shared" si="1566"/>
        <v/>
      </c>
      <c r="AE525" s="109" t="str">
        <f t="shared" si="1566"/>
        <v/>
      </c>
      <c r="AF525" s="109" t="str">
        <f t="shared" si="1566"/>
        <v/>
      </c>
      <c r="AG525" s="109" t="str">
        <f t="shared" si="1566"/>
        <v/>
      </c>
      <c r="AH525" s="109" t="str">
        <f t="shared" si="1566"/>
        <v/>
      </c>
      <c r="AI525" s="109" t="str">
        <f t="shared" si="1566"/>
        <v/>
      </c>
    </row>
    <row r="526" spans="1:167" hidden="1" x14ac:dyDescent="0.25">
      <c r="B526" s="131" t="e">
        <f t="shared" ref="B526" si="1567">B525</f>
        <v>#VALUE!</v>
      </c>
      <c r="C526" s="131" t="e">
        <f t="shared" ref="C526" si="1568">C525</f>
        <v>#VALUE!</v>
      </c>
      <c r="D526" s="130">
        <f t="shared" si="1436"/>
        <v>1</v>
      </c>
      <c r="E526" s="168"/>
      <c r="F526" s="96"/>
      <c r="G526" s="170"/>
      <c r="H526"/>
      <c r="I526"/>
      <c r="J526"/>
      <c r="K526" s="69"/>
      <c r="L526" s="29" t="s">
        <v>423</v>
      </c>
      <c r="M526" s="30" t="e">
        <f t="shared" ref="M526" si="1569">AVERAGE($P525:$XX525)</f>
        <v>#DIV/0!</v>
      </c>
      <c r="N526" s="74"/>
      <c r="O526" s="27" t="str">
        <f t="shared" ref="O526" si="1570">"1 POND"</f>
        <v>1 POND</v>
      </c>
      <c r="P526" s="110" t="str">
        <f>IF(IFERROR(VLOOKUP(P521,'Tabela de Apoio'!$D:$E,2,FALSE),1)=1,"",P527)</f>
        <v/>
      </c>
      <c r="Q526" s="110" t="str">
        <f>IF(IFERROR(VLOOKUP(Q521,'Tabela de Apoio'!$D:$E,2,FALSE),1)=1,"",Q527)</f>
        <v/>
      </c>
      <c r="R526" s="110" t="str">
        <f>IF(IFERROR(VLOOKUP(R521,'Tabela de Apoio'!$D:$E,2,FALSE),1)=1,"",R527)</f>
        <v/>
      </c>
      <c r="S526" s="110" t="str">
        <f>IF(IFERROR(VLOOKUP(S521,'Tabela de Apoio'!$D:$E,2,FALSE),1)=1,"",S527)</f>
        <v/>
      </c>
      <c r="T526" s="110" t="str">
        <f>IF(IFERROR(VLOOKUP(T521,'Tabela de Apoio'!$D:$E,2,FALSE),1)=1,"",T527)</f>
        <v/>
      </c>
      <c r="U526" s="110" t="str">
        <f>IF(IFERROR(VLOOKUP(U521,'Tabela de Apoio'!$D:$E,2,FALSE),1)=1,"",U527)</f>
        <v/>
      </c>
      <c r="V526" s="110" t="str">
        <f>IF(IFERROR(VLOOKUP(V521,'Tabela de Apoio'!$D:$E,2,FALSE),1)=1,"",V527)</f>
        <v/>
      </c>
      <c r="W526" s="110" t="str">
        <f>IF(IFERROR(VLOOKUP(W521,'Tabela de Apoio'!$D:$E,2,FALSE),1)=1,"",W527)</f>
        <v/>
      </c>
      <c r="X526" s="110" t="str">
        <f>IF(IFERROR(VLOOKUP(X521,'Tabela de Apoio'!$D:$E,2,FALSE),1)=1,"",X527)</f>
        <v/>
      </c>
      <c r="Y526" s="110" t="str">
        <f>IF(IFERROR(VLOOKUP(Y521,'Tabela de Apoio'!$D:$E,2,FALSE),1)=1,"",Y527)</f>
        <v/>
      </c>
      <c r="Z526" s="110" t="str">
        <f>IF(IFERROR(VLOOKUP(Z521,'Tabela de Apoio'!$D:$E,2,FALSE),1)=1,"",Z527)</f>
        <v/>
      </c>
      <c r="AA526" s="110" t="str">
        <f>IF(IFERROR(VLOOKUP(AA521,'Tabela de Apoio'!$D:$E,2,FALSE),1)=1,"",AA527)</f>
        <v/>
      </c>
      <c r="AB526" s="110" t="str">
        <f>IF(IFERROR(VLOOKUP(AB521,'Tabela de Apoio'!$D:$E,2,FALSE),1)=1,"",AB527)</f>
        <v/>
      </c>
      <c r="AC526" s="110" t="str">
        <f>IF(IFERROR(VLOOKUP(AC521,'Tabela de Apoio'!$D:$E,2,FALSE),1)=1,"",AC527)</f>
        <v/>
      </c>
      <c r="AD526" s="110" t="str">
        <f>IF(IFERROR(VLOOKUP(AD521,'Tabela de Apoio'!$D:$E,2,FALSE),1)=1,"",AD527)</f>
        <v/>
      </c>
      <c r="AE526" s="110" t="str">
        <f>IF(IFERROR(VLOOKUP(AE521,'Tabela de Apoio'!$D:$E,2,FALSE),1)=1,"",AE527)</f>
        <v/>
      </c>
      <c r="AF526" s="110" t="str">
        <f>IF(IFERROR(VLOOKUP(AF521,'Tabela de Apoio'!$D:$E,2,FALSE),1)=1,"",AF527)</f>
        <v/>
      </c>
      <c r="AG526" s="110" t="str">
        <f>IF(IFERROR(VLOOKUP(AG521,'Tabela de Apoio'!$D:$E,2,FALSE),1)=1,"",AG527)</f>
        <v/>
      </c>
      <c r="AH526" s="110" t="str">
        <f>IF(IFERROR(VLOOKUP(AH521,'Tabela de Apoio'!$D:$E,2,FALSE),1)=1,"",AH527)</f>
        <v/>
      </c>
      <c r="AI526" s="110" t="str">
        <f>IF(IFERROR(VLOOKUP(AI521,'Tabela de Apoio'!$D:$E,2,FALSE),1)=1,"",AI527)</f>
        <v/>
      </c>
    </row>
    <row r="527" spans="1:167" hidden="1" x14ac:dyDescent="0.25">
      <c r="B527" s="131" t="e">
        <f t="shared" si="1435"/>
        <v>#VALUE!</v>
      </c>
      <c r="C527" s="131" t="e">
        <f t="shared" si="1436"/>
        <v>#VALUE!</v>
      </c>
      <c r="D527" s="130">
        <f t="shared" si="1436"/>
        <v>1</v>
      </c>
      <c r="E527" s="168"/>
      <c r="F527" s="96"/>
      <c r="G527" s="170"/>
      <c r="H527" s="137">
        <f t="shared" ref="H527" si="1571">COUNT($P527:$XX527)</f>
        <v>0</v>
      </c>
      <c r="I527" s="135" t="e">
        <f t="shared" ref="I527" si="1572">_xlfn.STDEV.P($P526:$XX527)/AVERAGE($P526:$XX527)</f>
        <v>#DIV/0!</v>
      </c>
      <c r="J527" s="7">
        <f t="shared" ref="J527" si="1573">IF(AND(H527&gt;2,
OR(L519="MÉDIA SANEADA",L519="MEDIANA SANEADA",
AND(L519="PREÇO REFERÊNCIA",NOT(AND(P521="Orçamento",COUNTA(P519:XX519)=COUNTIF(P521:XX521,"Orçamento")))))),
ROW(),0)</f>
        <v>0</v>
      </c>
      <c r="K527" s="69"/>
      <c r="L527" s="29" t="s">
        <v>424</v>
      </c>
      <c r="M527" s="30" t="e">
        <f t="shared" ref="M527" si="1574">MEDIAN($P525:$XX525)</f>
        <v>#NUM!</v>
      </c>
      <c r="N527" s="74"/>
      <c r="O527" s="27" t="str">
        <f t="shared" ref="O527" si="1575">"1 RODADA"</f>
        <v>1 RODADA</v>
      </c>
      <c r="P527" s="110" t="str">
        <f t="shared" ref="P527:AI527" si="1576">IF(P525="","",IF((_xlfn.STDEV.P($P524:$XX525)/AVERAGE($P524:$XX525))&lt;=25%,P525,IF(OR(P525&gt;(AVERAGE($P524:$XX525)+_xlfn.STDEV.P($P524:$XX525)),P525&lt;(AVERAGE($P524:$XX525)-_xlfn.STDEV.P($P524:$XX525))),"DESCARTADO",P525)))</f>
        <v/>
      </c>
      <c r="Q527" s="110" t="str">
        <f t="shared" si="1576"/>
        <v/>
      </c>
      <c r="R527" s="110" t="str">
        <f t="shared" si="1576"/>
        <v/>
      </c>
      <c r="S527" s="110" t="str">
        <f t="shared" si="1576"/>
        <v/>
      </c>
      <c r="T527" s="110" t="str">
        <f t="shared" si="1576"/>
        <v/>
      </c>
      <c r="U527" s="110" t="str">
        <f t="shared" si="1576"/>
        <v/>
      </c>
      <c r="V527" s="110" t="str">
        <f t="shared" si="1576"/>
        <v/>
      </c>
      <c r="W527" s="110" t="str">
        <f t="shared" si="1576"/>
        <v/>
      </c>
      <c r="X527" s="110" t="str">
        <f t="shared" si="1576"/>
        <v/>
      </c>
      <c r="Y527" s="110" t="str">
        <f t="shared" si="1576"/>
        <v/>
      </c>
      <c r="Z527" s="110" t="str">
        <f t="shared" si="1576"/>
        <v/>
      </c>
      <c r="AA527" s="110" t="str">
        <f t="shared" si="1576"/>
        <v/>
      </c>
      <c r="AB527" s="110" t="str">
        <f t="shared" si="1576"/>
        <v/>
      </c>
      <c r="AC527" s="110" t="str">
        <f t="shared" si="1576"/>
        <v/>
      </c>
      <c r="AD527" s="110" t="str">
        <f t="shared" si="1576"/>
        <v/>
      </c>
      <c r="AE527" s="110" t="str">
        <f t="shared" si="1576"/>
        <v/>
      </c>
      <c r="AF527" s="110" t="str">
        <f t="shared" si="1576"/>
        <v/>
      </c>
      <c r="AG527" s="110" t="str">
        <f t="shared" si="1576"/>
        <v/>
      </c>
      <c r="AH527" s="110" t="str">
        <f t="shared" si="1576"/>
        <v/>
      </c>
      <c r="AI527" s="110" t="str">
        <f t="shared" si="1576"/>
        <v/>
      </c>
    </row>
    <row r="528" spans="1:167" hidden="1" x14ac:dyDescent="0.25">
      <c r="B528" s="131" t="e">
        <f t="shared" si="1435"/>
        <v>#VALUE!</v>
      </c>
      <c r="C528" s="131" t="e">
        <f t="shared" si="1436"/>
        <v>#VALUE!</v>
      </c>
      <c r="D528" s="130">
        <f t="shared" si="1436"/>
        <v>1</v>
      </c>
      <c r="E528" s="168"/>
      <c r="F528" s="96"/>
      <c r="G528" s="170"/>
      <c r="H528"/>
      <c r="I528"/>
      <c r="J528"/>
      <c r="L528" s="29" t="s">
        <v>50</v>
      </c>
      <c r="M528" s="30" t="str">
        <f t="shared" ref="M528" si="1577">IFERROR(
IF(AND(H527&gt;2,I527&lt;=25%),AVERAGE(P526:XX527),
IF(AND(H529&gt;2,I529&lt;=25%),AVERAGE(P528:XX529),
IF(AND(H531&gt;2,I531&lt;=25%),AVERAGE(P530:XX531),
IF(AND(H533&gt;2,I533&lt;=25%),AVERAGE(P532:XX533),
IF(AND(H535&gt;2,I535&lt;=25%),AVERAGE(P534:XX535),
IF(AND(H537&gt;2,I537&lt;=25%),AVERAGE(P536:XX537),
IF(I525&lt;=25%,AVERAGE(P524:XX525),""))))))),"")</f>
        <v/>
      </c>
      <c r="N528" s="74"/>
      <c r="O528" s="27" t="str">
        <f t="shared" ref="O528" si="1578">"2 POND"</f>
        <v>2 POND</v>
      </c>
      <c r="P528" s="110" t="str">
        <f>IF(IFERROR(VLOOKUP(P521,'Tabela de Apoio'!$D:$E,2,FALSE),1)=1,"",P529)</f>
        <v/>
      </c>
      <c r="Q528" s="110" t="str">
        <f>IF(IFERROR(VLOOKUP(Q521,'Tabela de Apoio'!$D:$E,2,FALSE),1)=1,"",Q529)</f>
        <v/>
      </c>
      <c r="R528" s="110" t="str">
        <f>IF(IFERROR(VLOOKUP(R521,'Tabela de Apoio'!$D:$E,2,FALSE),1)=1,"",R529)</f>
        <v/>
      </c>
      <c r="S528" s="110" t="str">
        <f>IF(IFERROR(VLOOKUP(S521,'Tabela de Apoio'!$D:$E,2,FALSE),1)=1,"",S529)</f>
        <v/>
      </c>
      <c r="T528" s="110" t="str">
        <f>IF(IFERROR(VLOOKUP(T521,'Tabela de Apoio'!$D:$E,2,FALSE),1)=1,"",T529)</f>
        <v/>
      </c>
      <c r="U528" s="110" t="str">
        <f>IF(IFERROR(VLOOKUP(U521,'Tabela de Apoio'!$D:$E,2,FALSE),1)=1,"",U529)</f>
        <v/>
      </c>
      <c r="V528" s="110" t="str">
        <f>IF(IFERROR(VLOOKUP(V521,'Tabela de Apoio'!$D:$E,2,FALSE),1)=1,"",V529)</f>
        <v/>
      </c>
      <c r="W528" s="110" t="str">
        <f>IF(IFERROR(VLOOKUP(W521,'Tabela de Apoio'!$D:$E,2,FALSE),1)=1,"",W529)</f>
        <v/>
      </c>
      <c r="X528" s="110" t="str">
        <f>IF(IFERROR(VLOOKUP(X521,'Tabela de Apoio'!$D:$E,2,FALSE),1)=1,"",X529)</f>
        <v/>
      </c>
      <c r="Y528" s="110" t="str">
        <f>IF(IFERROR(VLOOKUP(Y521,'Tabela de Apoio'!$D:$E,2,FALSE),1)=1,"",Y529)</f>
        <v/>
      </c>
      <c r="Z528" s="110" t="str">
        <f>IF(IFERROR(VLOOKUP(Z521,'Tabela de Apoio'!$D:$E,2,FALSE),1)=1,"",Z529)</f>
        <v/>
      </c>
      <c r="AA528" s="110" t="str">
        <f>IF(IFERROR(VLOOKUP(AA521,'Tabela de Apoio'!$D:$E,2,FALSE),1)=1,"",AA529)</f>
        <v/>
      </c>
      <c r="AB528" s="110" t="str">
        <f>IF(IFERROR(VLOOKUP(AB521,'Tabela de Apoio'!$D:$E,2,FALSE),1)=1,"",AB529)</f>
        <v/>
      </c>
      <c r="AC528" s="110" t="str">
        <f>IF(IFERROR(VLOOKUP(AC521,'Tabela de Apoio'!$D:$E,2,FALSE),1)=1,"",AC529)</f>
        <v/>
      </c>
      <c r="AD528" s="110" t="str">
        <f>IF(IFERROR(VLOOKUP(AD521,'Tabela de Apoio'!$D:$E,2,FALSE),1)=1,"",AD529)</f>
        <v/>
      </c>
      <c r="AE528" s="110" t="str">
        <f>IF(IFERROR(VLOOKUP(AE521,'Tabela de Apoio'!$D:$E,2,FALSE),1)=1,"",AE529)</f>
        <v/>
      </c>
      <c r="AF528" s="110" t="str">
        <f>IF(IFERROR(VLOOKUP(AF521,'Tabela de Apoio'!$D:$E,2,FALSE),1)=1,"",AF529)</f>
        <v/>
      </c>
      <c r="AG528" s="110" t="str">
        <f>IF(IFERROR(VLOOKUP(AG521,'Tabela de Apoio'!$D:$E,2,FALSE),1)=1,"",AG529)</f>
        <v/>
      </c>
      <c r="AH528" s="110" t="str">
        <f>IF(IFERROR(VLOOKUP(AH521,'Tabela de Apoio'!$D:$E,2,FALSE),1)=1,"",AH529)</f>
        <v/>
      </c>
      <c r="AI528" s="110" t="str">
        <f>IF(IFERROR(VLOOKUP(AI521,'Tabela de Apoio'!$D:$E,2,FALSE),1)=1,"",AI529)</f>
        <v/>
      </c>
    </row>
    <row r="529" spans="1:167" hidden="1" x14ac:dyDescent="0.25">
      <c r="B529" s="131" t="e">
        <f t="shared" si="1435"/>
        <v>#VALUE!</v>
      </c>
      <c r="C529" s="131" t="e">
        <f t="shared" si="1436"/>
        <v>#VALUE!</v>
      </c>
      <c r="D529" s="130">
        <f t="shared" si="1436"/>
        <v>1</v>
      </c>
      <c r="E529" s="168"/>
      <c r="F529" s="96"/>
      <c r="G529" s="170"/>
      <c r="H529" s="137">
        <f t="shared" ref="H529" si="1579">COUNT($P529:$XX529)</f>
        <v>0</v>
      </c>
      <c r="I529" s="135" t="e">
        <f t="shared" ref="I529" si="1580">_xlfn.STDEV.P($P528:$XX529)/AVERAGE($P528:$XX529)</f>
        <v>#DIV/0!</v>
      </c>
      <c r="J529" s="7">
        <f t="shared" ref="J529" si="1581">IF(AND(H529&gt;2,
OR(L519="MÉDIA SANEADA",L519="MEDIANA SANEADA",
AND(L519="PREÇO REFERÊNCIA",NOT(AND(P521="Orçamento",COUNTA(P519:XX519)=COUNTIF(P521:XX521,"Orçamento")))))),
ROW(),0)</f>
        <v>0</v>
      </c>
      <c r="K529" s="69"/>
      <c r="L529" s="29" t="s">
        <v>425</v>
      </c>
      <c r="M529" s="30" t="e">
        <f t="shared" ref="M529" si="1582" xml:space="preserve">
IF(H527&gt;2,MEDIAN(P526:XX527),
IF(H529&gt;2,MEDIAN(P528:XX529),
IF(H531&gt;2,MEDIAN(P530:XX531),
IF(H533&gt;2,MEDIAN(P532:XX533),
IF(H535&gt;2,MEDIAN(P534:XX535),
IF(H537&gt;2,MEDIAN(P536:XX537),
MEDIAN(P524:XX525)))))))</f>
        <v>#NUM!</v>
      </c>
      <c r="N529" s="74"/>
      <c r="O529" s="27" t="str">
        <f t="shared" ref="O529" si="1583">"2 RODADA"</f>
        <v>2 RODADA</v>
      </c>
      <c r="P529" s="110" t="str">
        <f t="shared" ref="P529:AI529" si="1584">IF(P527="","",IF((_xlfn.STDEV.P($P526:$XX527)/AVERAGE($P526:$XX527))&lt;=25%,P527,IF(OR(P527&gt;(AVERAGE($P526:$XX527)+_xlfn.STDEV.P($P526:$XX527)),P527&lt;(AVERAGE($P526:$XX527)-_xlfn.STDEV.P($P526:$XX527))),"DESCARTADO",P527)))</f>
        <v/>
      </c>
      <c r="Q529" s="110" t="str">
        <f t="shared" si="1584"/>
        <v/>
      </c>
      <c r="R529" s="110" t="str">
        <f t="shared" si="1584"/>
        <v/>
      </c>
      <c r="S529" s="110" t="str">
        <f t="shared" si="1584"/>
        <v/>
      </c>
      <c r="T529" s="110" t="str">
        <f t="shared" si="1584"/>
        <v/>
      </c>
      <c r="U529" s="110" t="str">
        <f t="shared" si="1584"/>
        <v/>
      </c>
      <c r="V529" s="110" t="str">
        <f t="shared" si="1584"/>
        <v/>
      </c>
      <c r="W529" s="110" t="str">
        <f t="shared" si="1584"/>
        <v/>
      </c>
      <c r="X529" s="110" t="str">
        <f t="shared" si="1584"/>
        <v/>
      </c>
      <c r="Y529" s="110" t="str">
        <f t="shared" si="1584"/>
        <v/>
      </c>
      <c r="Z529" s="110" t="str">
        <f t="shared" si="1584"/>
        <v/>
      </c>
      <c r="AA529" s="110" t="str">
        <f t="shared" si="1584"/>
        <v/>
      </c>
      <c r="AB529" s="110" t="str">
        <f t="shared" si="1584"/>
        <v/>
      </c>
      <c r="AC529" s="110" t="str">
        <f t="shared" si="1584"/>
        <v/>
      </c>
      <c r="AD529" s="110" t="str">
        <f t="shared" si="1584"/>
        <v/>
      </c>
      <c r="AE529" s="110" t="str">
        <f t="shared" si="1584"/>
        <v/>
      </c>
      <c r="AF529" s="110" t="str">
        <f t="shared" si="1584"/>
        <v/>
      </c>
      <c r="AG529" s="110" t="str">
        <f t="shared" si="1584"/>
        <v/>
      </c>
      <c r="AH529" s="110" t="str">
        <f t="shared" si="1584"/>
        <v/>
      </c>
      <c r="AI529" s="110" t="str">
        <f t="shared" si="1584"/>
        <v/>
      </c>
    </row>
    <row r="530" spans="1:167" hidden="1" x14ac:dyDescent="0.25">
      <c r="B530" s="131" t="e">
        <f t="shared" si="1435"/>
        <v>#VALUE!</v>
      </c>
      <c r="C530" s="131" t="e">
        <f t="shared" si="1436"/>
        <v>#VALUE!</v>
      </c>
      <c r="D530" s="130">
        <f t="shared" si="1436"/>
        <v>1</v>
      </c>
      <c r="E530" s="168"/>
      <c r="F530" s="96"/>
      <c r="G530" s="170"/>
      <c r="H530"/>
      <c r="I530"/>
      <c r="J530"/>
      <c r="K530" s="69"/>
      <c r="L530" s="29" t="s">
        <v>422</v>
      </c>
      <c r="M530" s="30" t="e">
        <f t="shared" ref="M530" si="1585">HARMEAN($P524:$XX525)</f>
        <v>#N/A</v>
      </c>
      <c r="N530" s="74"/>
      <c r="O530" s="27" t="str">
        <f t="shared" ref="O530" si="1586">"3 POND"</f>
        <v>3 POND</v>
      </c>
      <c r="P530" s="110" t="str">
        <f>IF(IFERROR(VLOOKUP(P521,'Tabela de Apoio'!$D:$E,2,FALSE),1)=1,"",P531)</f>
        <v/>
      </c>
      <c r="Q530" s="110" t="str">
        <f>IF(IFERROR(VLOOKUP(Q521,'Tabela de Apoio'!$D:$E,2,FALSE),1)=1,"",Q531)</f>
        <v/>
      </c>
      <c r="R530" s="110" t="str">
        <f>IF(IFERROR(VLOOKUP(R521,'Tabela de Apoio'!$D:$E,2,FALSE),1)=1,"",R531)</f>
        <v/>
      </c>
      <c r="S530" s="110" t="str">
        <f>IF(IFERROR(VLOOKUP(S521,'Tabela de Apoio'!$D:$E,2,FALSE),1)=1,"",S531)</f>
        <v/>
      </c>
      <c r="T530" s="110" t="str">
        <f>IF(IFERROR(VLOOKUP(T521,'Tabela de Apoio'!$D:$E,2,FALSE),1)=1,"",T531)</f>
        <v/>
      </c>
      <c r="U530" s="110" t="str">
        <f>IF(IFERROR(VLOOKUP(U521,'Tabela de Apoio'!$D:$E,2,FALSE),1)=1,"",U531)</f>
        <v/>
      </c>
      <c r="V530" s="110" t="str">
        <f>IF(IFERROR(VLOOKUP(V521,'Tabela de Apoio'!$D:$E,2,FALSE),1)=1,"",V531)</f>
        <v/>
      </c>
      <c r="W530" s="110" t="str">
        <f>IF(IFERROR(VLOOKUP(W521,'Tabela de Apoio'!$D:$E,2,FALSE),1)=1,"",W531)</f>
        <v/>
      </c>
      <c r="X530" s="110" t="str">
        <f>IF(IFERROR(VLOOKUP(X521,'Tabela de Apoio'!$D:$E,2,FALSE),1)=1,"",X531)</f>
        <v/>
      </c>
      <c r="Y530" s="110" t="str">
        <f>IF(IFERROR(VLOOKUP(Y521,'Tabela de Apoio'!$D:$E,2,FALSE),1)=1,"",Y531)</f>
        <v/>
      </c>
      <c r="Z530" s="110" t="str">
        <f>IF(IFERROR(VLOOKUP(Z521,'Tabela de Apoio'!$D:$E,2,FALSE),1)=1,"",Z531)</f>
        <v/>
      </c>
      <c r="AA530" s="110" t="str">
        <f>IF(IFERROR(VLOOKUP(AA521,'Tabela de Apoio'!$D:$E,2,FALSE),1)=1,"",AA531)</f>
        <v/>
      </c>
      <c r="AB530" s="110" t="str">
        <f>IF(IFERROR(VLOOKUP(AB521,'Tabela de Apoio'!$D:$E,2,FALSE),1)=1,"",AB531)</f>
        <v/>
      </c>
      <c r="AC530" s="110" t="str">
        <f>IF(IFERROR(VLOOKUP(AC521,'Tabela de Apoio'!$D:$E,2,FALSE),1)=1,"",AC531)</f>
        <v/>
      </c>
      <c r="AD530" s="110" t="str">
        <f>IF(IFERROR(VLOOKUP(AD521,'Tabela de Apoio'!$D:$E,2,FALSE),1)=1,"",AD531)</f>
        <v/>
      </c>
      <c r="AE530" s="110" t="str">
        <f>IF(IFERROR(VLOOKUP(AE521,'Tabela de Apoio'!$D:$E,2,FALSE),1)=1,"",AE531)</f>
        <v/>
      </c>
      <c r="AF530" s="110" t="str">
        <f>IF(IFERROR(VLOOKUP(AF521,'Tabela de Apoio'!$D:$E,2,FALSE),1)=1,"",AF531)</f>
        <v/>
      </c>
      <c r="AG530" s="110" t="str">
        <f>IF(IFERROR(VLOOKUP(AG521,'Tabela de Apoio'!$D:$E,2,FALSE),1)=1,"",AG531)</f>
        <v/>
      </c>
      <c r="AH530" s="110" t="str">
        <f>IF(IFERROR(VLOOKUP(AH521,'Tabela de Apoio'!$D:$E,2,FALSE),1)=1,"",AH531)</f>
        <v/>
      </c>
      <c r="AI530" s="110" t="str">
        <f>IF(IFERROR(VLOOKUP(AI521,'Tabela de Apoio'!$D:$E,2,FALSE),1)=1,"",AI531)</f>
        <v/>
      </c>
    </row>
    <row r="531" spans="1:167" hidden="1" x14ac:dyDescent="0.25">
      <c r="B531" s="131" t="e">
        <f t="shared" si="1435"/>
        <v>#VALUE!</v>
      </c>
      <c r="C531" s="131" t="e">
        <f t="shared" si="1436"/>
        <v>#VALUE!</v>
      </c>
      <c r="D531" s="130">
        <f t="shared" si="1436"/>
        <v>1</v>
      </c>
      <c r="E531" s="168"/>
      <c r="F531" s="96"/>
      <c r="G531" s="170"/>
      <c r="H531" s="137">
        <f t="shared" ref="H531" si="1587">COUNT($P531:$XX531)</f>
        <v>0</v>
      </c>
      <c r="I531" s="135" t="e">
        <f t="shared" ref="I531" si="1588">_xlfn.STDEV.P($P530:$XX531)/AVERAGE($P530:$XX531)</f>
        <v>#DIV/0!</v>
      </c>
      <c r="J531" s="7">
        <f t="shared" ref="J531" si="1589">IF(AND(H531&gt;2,
OR(L519="MÉDIA SANEADA",L519="MEDIANA SANEADA",
AND(L519="PREÇO REFERÊNCIA",NOT(AND(P521="Orçamento",COUNTA(P519:XX519)=COUNTIF(P521:XX521,"Orçamento")))))),
ROW(),0)</f>
        <v>0</v>
      </c>
      <c r="K531" s="69"/>
      <c r="L531" s="29" t="s">
        <v>53</v>
      </c>
      <c r="M531" s="30" t="str">
        <f t="shared" ref="M531" si="1590">IFERROR(_xlfn.QUARTILE.EXC($P525:$XX525,1),"")</f>
        <v/>
      </c>
      <c r="N531" s="74"/>
      <c r="O531" s="27" t="str">
        <f t="shared" ref="O531" si="1591">"3 RODADA"</f>
        <v>3 RODADA</v>
      </c>
      <c r="P531" s="110" t="str">
        <f t="shared" ref="P531:AI531" si="1592">IF(P529="","",IF((_xlfn.STDEV.P($P528:$XX529)/AVERAGE($P528:$XX529))&lt;=25%,P529,IF(OR(P529&gt;(AVERAGE($P528:$XX529)+_xlfn.STDEV.P($P528:$XX529)),P529&lt;(AVERAGE($P528:$XX529)-_xlfn.STDEV.P($P528:$XX529))),"DESCARTADO",P529)))</f>
        <v/>
      </c>
      <c r="Q531" s="110" t="str">
        <f t="shared" si="1592"/>
        <v/>
      </c>
      <c r="R531" s="110" t="str">
        <f t="shared" si="1592"/>
        <v/>
      </c>
      <c r="S531" s="110" t="str">
        <f t="shared" si="1592"/>
        <v/>
      </c>
      <c r="T531" s="110" t="str">
        <f t="shared" si="1592"/>
        <v/>
      </c>
      <c r="U531" s="110" t="str">
        <f t="shared" si="1592"/>
        <v/>
      </c>
      <c r="V531" s="110" t="str">
        <f t="shared" si="1592"/>
        <v/>
      </c>
      <c r="W531" s="110" t="str">
        <f t="shared" si="1592"/>
        <v/>
      </c>
      <c r="X531" s="110" t="str">
        <f t="shared" si="1592"/>
        <v/>
      </c>
      <c r="Y531" s="110" t="str">
        <f t="shared" si="1592"/>
        <v/>
      </c>
      <c r="Z531" s="110" t="str">
        <f t="shared" si="1592"/>
        <v/>
      </c>
      <c r="AA531" s="110" t="str">
        <f t="shared" si="1592"/>
        <v/>
      </c>
      <c r="AB531" s="110" t="str">
        <f t="shared" si="1592"/>
        <v/>
      </c>
      <c r="AC531" s="110" t="str">
        <f t="shared" si="1592"/>
        <v/>
      </c>
      <c r="AD531" s="110" t="str">
        <f t="shared" si="1592"/>
        <v/>
      </c>
      <c r="AE531" s="110" t="str">
        <f t="shared" si="1592"/>
        <v/>
      </c>
      <c r="AF531" s="110" t="str">
        <f t="shared" si="1592"/>
        <v/>
      </c>
      <c r="AG531" s="110" t="str">
        <f t="shared" si="1592"/>
        <v/>
      </c>
      <c r="AH531" s="110" t="str">
        <f t="shared" si="1592"/>
        <v/>
      </c>
      <c r="AI531" s="110" t="str">
        <f t="shared" si="1592"/>
        <v/>
      </c>
    </row>
    <row r="532" spans="1:167" hidden="1" x14ac:dyDescent="0.25">
      <c r="B532" s="131" t="e">
        <f t="shared" si="1435"/>
        <v>#VALUE!</v>
      </c>
      <c r="C532" s="131" t="e">
        <f t="shared" si="1436"/>
        <v>#VALUE!</v>
      </c>
      <c r="D532" s="130">
        <f t="shared" si="1436"/>
        <v>1</v>
      </c>
      <c r="E532" s="168"/>
      <c r="F532" s="96"/>
      <c r="G532" s="170"/>
      <c r="H532"/>
      <c r="I532"/>
      <c r="J532"/>
      <c r="K532" s="69"/>
      <c r="L532" s="29" t="s">
        <v>51</v>
      </c>
      <c r="M532" s="30" t="str">
        <f t="shared" ref="M532" si="1593">IFERROR(_xlfn.QUARTILE.EXC($P525:$XX525,3),"")</f>
        <v/>
      </c>
      <c r="N532" s="74"/>
      <c r="O532" s="27" t="str">
        <f t="shared" ref="O532" si="1594">"4 POND"</f>
        <v>4 POND</v>
      </c>
      <c r="P532" s="110" t="str">
        <f>IF(IFERROR(VLOOKUP(P521,'Tabela de Apoio'!$D:$E,2,FALSE),1)=1,"",P533)</f>
        <v/>
      </c>
      <c r="Q532" s="110" t="str">
        <f>IF(IFERROR(VLOOKUP(Q521,'Tabela de Apoio'!$D:$E,2,FALSE),1)=1,"",Q533)</f>
        <v/>
      </c>
      <c r="R532" s="110" t="str">
        <f>IF(IFERROR(VLOOKUP(R521,'Tabela de Apoio'!$D:$E,2,FALSE),1)=1,"",R533)</f>
        <v/>
      </c>
      <c r="S532" s="110" t="str">
        <f>IF(IFERROR(VLOOKUP(S521,'Tabela de Apoio'!$D:$E,2,FALSE),1)=1,"",S533)</f>
        <v/>
      </c>
      <c r="T532" s="110" t="str">
        <f>IF(IFERROR(VLOOKUP(T521,'Tabela de Apoio'!$D:$E,2,FALSE),1)=1,"",T533)</f>
        <v/>
      </c>
      <c r="U532" s="110" t="str">
        <f>IF(IFERROR(VLOOKUP(U521,'Tabela de Apoio'!$D:$E,2,FALSE),1)=1,"",U533)</f>
        <v/>
      </c>
      <c r="V532" s="110" t="str">
        <f>IF(IFERROR(VLOOKUP(V521,'Tabela de Apoio'!$D:$E,2,FALSE),1)=1,"",V533)</f>
        <v/>
      </c>
      <c r="W532" s="110" t="str">
        <f>IF(IFERROR(VLOOKUP(W521,'Tabela de Apoio'!$D:$E,2,FALSE),1)=1,"",W533)</f>
        <v/>
      </c>
      <c r="X532" s="110" t="str">
        <f>IF(IFERROR(VLOOKUP(X521,'Tabela de Apoio'!$D:$E,2,FALSE),1)=1,"",X533)</f>
        <v/>
      </c>
      <c r="Y532" s="110" t="str">
        <f>IF(IFERROR(VLOOKUP(Y521,'Tabela de Apoio'!$D:$E,2,FALSE),1)=1,"",Y533)</f>
        <v/>
      </c>
      <c r="Z532" s="110" t="str">
        <f>IF(IFERROR(VLOOKUP(Z521,'Tabela de Apoio'!$D:$E,2,FALSE),1)=1,"",Z533)</f>
        <v/>
      </c>
      <c r="AA532" s="110" t="str">
        <f>IF(IFERROR(VLOOKUP(AA521,'Tabela de Apoio'!$D:$E,2,FALSE),1)=1,"",AA533)</f>
        <v/>
      </c>
      <c r="AB532" s="110" t="str">
        <f>IF(IFERROR(VLOOKUP(AB521,'Tabela de Apoio'!$D:$E,2,FALSE),1)=1,"",AB533)</f>
        <v/>
      </c>
      <c r="AC532" s="110" t="str">
        <f>IF(IFERROR(VLOOKUP(AC521,'Tabela de Apoio'!$D:$E,2,FALSE),1)=1,"",AC533)</f>
        <v/>
      </c>
      <c r="AD532" s="110" t="str">
        <f>IF(IFERROR(VLOOKUP(AD521,'Tabela de Apoio'!$D:$E,2,FALSE),1)=1,"",AD533)</f>
        <v/>
      </c>
      <c r="AE532" s="110" t="str">
        <f>IF(IFERROR(VLOOKUP(AE521,'Tabela de Apoio'!$D:$E,2,FALSE),1)=1,"",AE533)</f>
        <v/>
      </c>
      <c r="AF532" s="110" t="str">
        <f>IF(IFERROR(VLOOKUP(AF521,'Tabela de Apoio'!$D:$E,2,FALSE),1)=1,"",AF533)</f>
        <v/>
      </c>
      <c r="AG532" s="110" t="str">
        <f>IF(IFERROR(VLOOKUP(AG521,'Tabela de Apoio'!$D:$E,2,FALSE),1)=1,"",AG533)</f>
        <v/>
      </c>
      <c r="AH532" s="110" t="str">
        <f>IF(IFERROR(VLOOKUP(AH521,'Tabela de Apoio'!$D:$E,2,FALSE),1)=1,"",AH533)</f>
        <v/>
      </c>
      <c r="AI532" s="110" t="str">
        <f>IF(IFERROR(VLOOKUP(AI521,'Tabela de Apoio'!$D:$E,2,FALSE),1)=1,"",AI533)</f>
        <v/>
      </c>
    </row>
    <row r="533" spans="1:167" hidden="1" x14ac:dyDescent="0.25">
      <c r="B533" s="131" t="e">
        <f t="shared" si="1435"/>
        <v>#VALUE!</v>
      </c>
      <c r="C533" s="131" t="e">
        <f t="shared" si="1436"/>
        <v>#VALUE!</v>
      </c>
      <c r="D533" s="130">
        <f t="shared" si="1436"/>
        <v>1</v>
      </c>
      <c r="E533" s="168"/>
      <c r="F533" s="96"/>
      <c r="G533" s="170"/>
      <c r="H533" s="137">
        <f t="shared" ref="H533" si="1595">COUNT($P533:$XX533)</f>
        <v>0</v>
      </c>
      <c r="I533" s="135" t="e">
        <f t="shared" ref="I533" si="1596">_xlfn.STDEV.P($P532:$XX533)/AVERAGE($P532:$XX533)</f>
        <v>#DIV/0!</v>
      </c>
      <c r="J533" s="7">
        <f t="shared" ref="J533" si="1597">IF(AND(H533&gt;2,
OR(L519="MÉDIA SANEADA",L519="MEDIANA SANEADA",
AND(L519="PREÇO REFERÊNCIA",NOT(AND(P521="Orçamento",COUNTA(P519:XX519)=COUNTIF(P521:XX521,"Orçamento")))))),
ROW(),0)</f>
        <v>0</v>
      </c>
      <c r="K533" s="69"/>
      <c r="L533" s="29" t="s">
        <v>55</v>
      </c>
      <c r="M533" s="30">
        <f t="shared" ref="M533" si="1598">MIN($P525:$XX525)</f>
        <v>0</v>
      </c>
      <c r="N533" s="74"/>
      <c r="O533" s="27" t="str">
        <f t="shared" ref="O533" si="1599">"4 RODADA"</f>
        <v>4 RODADA</v>
      </c>
      <c r="P533" s="110" t="str">
        <f t="shared" ref="P533:AI533" si="1600">IF(P531="","",IF((_xlfn.STDEV.P($P530:$XX531)/AVERAGE($P530:$XX531))&lt;=25%,P531,IF(OR(P531&gt;(AVERAGE($P530:$XX531)+_xlfn.STDEV.P($P530:$XX531)),P531&lt;(AVERAGE($P530:$XX531)-_xlfn.STDEV.P($P530:$XX531))),"DESCARTADO",P531)))</f>
        <v/>
      </c>
      <c r="Q533" s="110" t="str">
        <f t="shared" si="1600"/>
        <v/>
      </c>
      <c r="R533" s="110" t="str">
        <f t="shared" si="1600"/>
        <v/>
      </c>
      <c r="S533" s="110" t="str">
        <f t="shared" si="1600"/>
        <v/>
      </c>
      <c r="T533" s="110" t="str">
        <f t="shared" si="1600"/>
        <v/>
      </c>
      <c r="U533" s="110" t="str">
        <f t="shared" si="1600"/>
        <v/>
      </c>
      <c r="V533" s="110" t="str">
        <f t="shared" si="1600"/>
        <v/>
      </c>
      <c r="W533" s="110" t="str">
        <f t="shared" si="1600"/>
        <v/>
      </c>
      <c r="X533" s="110" t="str">
        <f t="shared" si="1600"/>
        <v/>
      </c>
      <c r="Y533" s="110" t="str">
        <f t="shared" si="1600"/>
        <v/>
      </c>
      <c r="Z533" s="110" t="str">
        <f t="shared" si="1600"/>
        <v/>
      </c>
      <c r="AA533" s="110" t="str">
        <f t="shared" si="1600"/>
        <v/>
      </c>
      <c r="AB533" s="110" t="str">
        <f t="shared" si="1600"/>
        <v/>
      </c>
      <c r="AC533" s="110" t="str">
        <f t="shared" si="1600"/>
        <v/>
      </c>
      <c r="AD533" s="110" t="str">
        <f t="shared" si="1600"/>
        <v/>
      </c>
      <c r="AE533" s="110" t="str">
        <f t="shared" si="1600"/>
        <v/>
      </c>
      <c r="AF533" s="110" t="str">
        <f t="shared" si="1600"/>
        <v/>
      </c>
      <c r="AG533" s="110" t="str">
        <f t="shared" si="1600"/>
        <v/>
      </c>
      <c r="AH533" s="110" t="str">
        <f t="shared" si="1600"/>
        <v/>
      </c>
      <c r="AI533" s="110" t="str">
        <f t="shared" si="1600"/>
        <v/>
      </c>
    </row>
    <row r="534" spans="1:167" hidden="1" x14ac:dyDescent="0.25">
      <c r="B534" s="131" t="e">
        <f t="shared" si="1435"/>
        <v>#VALUE!</v>
      </c>
      <c r="C534" s="131" t="e">
        <f t="shared" si="1436"/>
        <v>#VALUE!</v>
      </c>
      <c r="D534" s="130">
        <f t="shared" si="1436"/>
        <v>1</v>
      </c>
      <c r="E534" s="168"/>
      <c r="F534" s="96"/>
      <c r="G534" s="170"/>
      <c r="H534"/>
      <c r="I534"/>
      <c r="J534"/>
      <c r="K534" s="69"/>
      <c r="L534" s="29" t="s">
        <v>52</v>
      </c>
      <c r="M534" s="30">
        <f t="shared" ref="M534" si="1601">MAX($P525:$XX525)</f>
        <v>0</v>
      </c>
      <c r="N534" s="74"/>
      <c r="O534" s="27" t="str">
        <f t="shared" ref="O534" si="1602">"5 POND"</f>
        <v>5 POND</v>
      </c>
      <c r="P534" s="110" t="str">
        <f>IF(IFERROR(VLOOKUP(P521,'Tabela de Apoio'!$D:$E,2,FALSE),1)=1,"",P535)</f>
        <v/>
      </c>
      <c r="Q534" s="110" t="str">
        <f>IF(IFERROR(VLOOKUP(Q521,'Tabela de Apoio'!$D:$E,2,FALSE),1)=1,"",Q535)</f>
        <v/>
      </c>
      <c r="R534" s="110" t="str">
        <f>IF(IFERROR(VLOOKUP(R521,'Tabela de Apoio'!$D:$E,2,FALSE),1)=1,"",R535)</f>
        <v/>
      </c>
      <c r="S534" s="110" t="str">
        <f>IF(IFERROR(VLOOKUP(S521,'Tabela de Apoio'!$D:$E,2,FALSE),1)=1,"",S535)</f>
        <v/>
      </c>
      <c r="T534" s="110" t="str">
        <f>IF(IFERROR(VLOOKUP(T521,'Tabela de Apoio'!$D:$E,2,FALSE),1)=1,"",T535)</f>
        <v/>
      </c>
      <c r="U534" s="110" t="str">
        <f>IF(IFERROR(VLOOKUP(U521,'Tabela de Apoio'!$D:$E,2,FALSE),1)=1,"",U535)</f>
        <v/>
      </c>
      <c r="V534" s="110" t="str">
        <f>IF(IFERROR(VLOOKUP(V521,'Tabela de Apoio'!$D:$E,2,FALSE),1)=1,"",V535)</f>
        <v/>
      </c>
      <c r="W534" s="110" t="str">
        <f>IF(IFERROR(VLOOKUP(W521,'Tabela de Apoio'!$D:$E,2,FALSE),1)=1,"",W535)</f>
        <v/>
      </c>
      <c r="X534" s="110" t="str">
        <f>IF(IFERROR(VLOOKUP(X521,'Tabela de Apoio'!$D:$E,2,FALSE),1)=1,"",X535)</f>
        <v/>
      </c>
      <c r="Y534" s="110" t="str">
        <f>IF(IFERROR(VLOOKUP(Y521,'Tabela de Apoio'!$D:$E,2,FALSE),1)=1,"",Y535)</f>
        <v/>
      </c>
      <c r="Z534" s="110" t="str">
        <f>IF(IFERROR(VLOOKUP(Z521,'Tabela de Apoio'!$D:$E,2,FALSE),1)=1,"",Z535)</f>
        <v/>
      </c>
      <c r="AA534" s="110" t="str">
        <f>IF(IFERROR(VLOOKUP(AA521,'Tabela de Apoio'!$D:$E,2,FALSE),1)=1,"",AA535)</f>
        <v/>
      </c>
      <c r="AB534" s="110" t="str">
        <f>IF(IFERROR(VLOOKUP(AB521,'Tabela de Apoio'!$D:$E,2,FALSE),1)=1,"",AB535)</f>
        <v/>
      </c>
      <c r="AC534" s="110" t="str">
        <f>IF(IFERROR(VLOOKUP(AC521,'Tabela de Apoio'!$D:$E,2,FALSE),1)=1,"",AC535)</f>
        <v/>
      </c>
      <c r="AD534" s="110" t="str">
        <f>IF(IFERROR(VLOOKUP(AD521,'Tabela de Apoio'!$D:$E,2,FALSE),1)=1,"",AD535)</f>
        <v/>
      </c>
      <c r="AE534" s="110" t="str">
        <f>IF(IFERROR(VLOOKUP(AE521,'Tabela de Apoio'!$D:$E,2,FALSE),1)=1,"",AE535)</f>
        <v/>
      </c>
      <c r="AF534" s="110" t="str">
        <f>IF(IFERROR(VLOOKUP(AF521,'Tabela de Apoio'!$D:$E,2,FALSE),1)=1,"",AF535)</f>
        <v/>
      </c>
      <c r="AG534" s="110" t="str">
        <f>IF(IFERROR(VLOOKUP(AG521,'Tabela de Apoio'!$D:$E,2,FALSE),1)=1,"",AG535)</f>
        <v/>
      </c>
      <c r="AH534" s="110" t="str">
        <f>IF(IFERROR(VLOOKUP(AH521,'Tabela de Apoio'!$D:$E,2,FALSE),1)=1,"",AH535)</f>
        <v/>
      </c>
      <c r="AI534" s="110" t="str">
        <f>IF(IFERROR(VLOOKUP(AI521,'Tabela de Apoio'!$D:$E,2,FALSE),1)=1,"",AI535)</f>
        <v/>
      </c>
    </row>
    <row r="535" spans="1:167" hidden="1" x14ac:dyDescent="0.25">
      <c r="B535" s="131" t="e">
        <f t="shared" si="1435"/>
        <v>#VALUE!</v>
      </c>
      <c r="C535" s="131" t="e">
        <f t="shared" si="1436"/>
        <v>#VALUE!</v>
      </c>
      <c r="D535" s="130">
        <f t="shared" si="1436"/>
        <v>1</v>
      </c>
      <c r="E535" s="168"/>
      <c r="F535" s="96"/>
      <c r="G535" s="170"/>
      <c r="H535" s="137">
        <f t="shared" ref="H535" si="1603">COUNT($P535:$XX535)</f>
        <v>0</v>
      </c>
      <c r="I535" s="135" t="e">
        <f t="shared" ref="I535" si="1604">_xlfn.STDEV.P($P534:$XX535)/AVERAGE($P534:$XX535)</f>
        <v>#DIV/0!</v>
      </c>
      <c r="J535" s="7">
        <f t="shared" ref="J535" si="1605">IF(AND(H535&gt;2,
OR(L519="MÉDIA SANEADA",L519="MEDIANA SANEADA",
AND(L519="PREÇO REFERÊNCIA",NOT(AND(P521="Orçamento",COUNTA(P519:XX519)=COUNTIF(P521:XX521,"Orçamento")))))),
ROW(),0)</f>
        <v>0</v>
      </c>
      <c r="K535" s="69"/>
      <c r="N535" s="74"/>
      <c r="O535" s="27" t="str">
        <f t="shared" ref="O535" si="1606">"5 RODADA"</f>
        <v>5 RODADA</v>
      </c>
      <c r="P535" s="110" t="str">
        <f t="shared" ref="P535:AI535" si="1607">IF(P533="","",IF((_xlfn.STDEV.P($P532:$XX533)/AVERAGE($P532:$XX533))&lt;=25%,P533,IF(OR(P533&gt;(AVERAGE($P532:$XX533)+_xlfn.STDEV.P($P532:$XX533)),P533&lt;(AVERAGE($P532:$XX533)-_xlfn.STDEV.P($P532:$XX533))),"DESCARTADO",P533)))</f>
        <v/>
      </c>
      <c r="Q535" s="110" t="str">
        <f t="shared" si="1607"/>
        <v/>
      </c>
      <c r="R535" s="110" t="str">
        <f t="shared" si="1607"/>
        <v/>
      </c>
      <c r="S535" s="110" t="str">
        <f t="shared" si="1607"/>
        <v/>
      </c>
      <c r="T535" s="110" t="str">
        <f t="shared" si="1607"/>
        <v/>
      </c>
      <c r="U535" s="110" t="str">
        <f t="shared" si="1607"/>
        <v/>
      </c>
      <c r="V535" s="110" t="str">
        <f t="shared" si="1607"/>
        <v/>
      </c>
      <c r="W535" s="110" t="str">
        <f t="shared" si="1607"/>
        <v/>
      </c>
      <c r="X535" s="110" t="str">
        <f t="shared" si="1607"/>
        <v/>
      </c>
      <c r="Y535" s="110" t="str">
        <f t="shared" si="1607"/>
        <v/>
      </c>
      <c r="Z535" s="110" t="str">
        <f t="shared" si="1607"/>
        <v/>
      </c>
      <c r="AA535" s="110" t="str">
        <f t="shared" si="1607"/>
        <v/>
      </c>
      <c r="AB535" s="110" t="str">
        <f t="shared" si="1607"/>
        <v/>
      </c>
      <c r="AC535" s="110" t="str">
        <f t="shared" si="1607"/>
        <v/>
      </c>
      <c r="AD535" s="110" t="str">
        <f t="shared" si="1607"/>
        <v/>
      </c>
      <c r="AE535" s="110" t="str">
        <f t="shared" si="1607"/>
        <v/>
      </c>
      <c r="AF535" s="110" t="str">
        <f t="shared" si="1607"/>
        <v/>
      </c>
      <c r="AG535" s="110" t="str">
        <f t="shared" si="1607"/>
        <v/>
      </c>
      <c r="AH535" s="110" t="str">
        <f t="shared" si="1607"/>
        <v/>
      </c>
      <c r="AI535" s="110" t="str">
        <f t="shared" si="1607"/>
        <v/>
      </c>
    </row>
    <row r="536" spans="1:167" hidden="1" x14ac:dyDescent="0.25">
      <c r="B536" s="131" t="e">
        <f t="shared" si="1435"/>
        <v>#VALUE!</v>
      </c>
      <c r="C536" s="131" t="e">
        <f t="shared" si="1436"/>
        <v>#VALUE!</v>
      </c>
      <c r="D536" s="130">
        <f t="shared" si="1436"/>
        <v>1</v>
      </c>
      <c r="E536" s="168"/>
      <c r="F536" s="96"/>
      <c r="G536" s="170"/>
      <c r="H536"/>
      <c r="I536"/>
      <c r="J536"/>
      <c r="K536" s="69"/>
      <c r="L536" s="22"/>
      <c r="M536" s="22"/>
      <c r="N536" s="74"/>
      <c r="O536" s="27" t="str">
        <f t="shared" ref="O536" si="1608">"6 POND"</f>
        <v>6 POND</v>
      </c>
      <c r="P536" s="110" t="str">
        <f>IF(IFERROR(VLOOKUP(P521,'Tabela de Apoio'!$D:$E,2,FALSE),1)=1,"",P537)</f>
        <v/>
      </c>
      <c r="Q536" s="110" t="str">
        <f>IF(IFERROR(VLOOKUP(Q521,'Tabela de Apoio'!$D:$E,2,FALSE),1)=1,"",Q537)</f>
        <v/>
      </c>
      <c r="R536" s="110" t="str">
        <f>IF(IFERROR(VLOOKUP(R521,'Tabela de Apoio'!$D:$E,2,FALSE),1)=1,"",R537)</f>
        <v/>
      </c>
      <c r="S536" s="110" t="str">
        <f>IF(IFERROR(VLOOKUP(S521,'Tabela de Apoio'!$D:$E,2,FALSE),1)=1,"",S537)</f>
        <v/>
      </c>
      <c r="T536" s="110" t="str">
        <f>IF(IFERROR(VLOOKUP(T521,'Tabela de Apoio'!$D:$E,2,FALSE),1)=1,"",T537)</f>
        <v/>
      </c>
      <c r="U536" s="110" t="str">
        <f>IF(IFERROR(VLOOKUP(U521,'Tabela de Apoio'!$D:$E,2,FALSE),1)=1,"",U537)</f>
        <v/>
      </c>
      <c r="V536" s="110" t="str">
        <f>IF(IFERROR(VLOOKUP(V521,'Tabela de Apoio'!$D:$E,2,FALSE),1)=1,"",V537)</f>
        <v/>
      </c>
      <c r="W536" s="110" t="str">
        <f>IF(IFERROR(VLOOKUP(W521,'Tabela de Apoio'!$D:$E,2,FALSE),1)=1,"",W537)</f>
        <v/>
      </c>
      <c r="X536" s="110" t="str">
        <f>IF(IFERROR(VLOOKUP(X521,'Tabela de Apoio'!$D:$E,2,FALSE),1)=1,"",X537)</f>
        <v/>
      </c>
      <c r="Y536" s="110" t="str">
        <f>IF(IFERROR(VLOOKUP(Y521,'Tabela de Apoio'!$D:$E,2,FALSE),1)=1,"",Y537)</f>
        <v/>
      </c>
      <c r="Z536" s="110" t="str">
        <f>IF(IFERROR(VLOOKUP(Z521,'Tabela de Apoio'!$D:$E,2,FALSE),1)=1,"",Z537)</f>
        <v/>
      </c>
      <c r="AA536" s="110" t="str">
        <f>IF(IFERROR(VLOOKUP(AA521,'Tabela de Apoio'!$D:$E,2,FALSE),1)=1,"",AA537)</f>
        <v/>
      </c>
      <c r="AB536" s="110" t="str">
        <f>IF(IFERROR(VLOOKUP(AB521,'Tabela de Apoio'!$D:$E,2,FALSE),1)=1,"",AB537)</f>
        <v/>
      </c>
      <c r="AC536" s="110" t="str">
        <f>IF(IFERROR(VLOOKUP(AC521,'Tabela de Apoio'!$D:$E,2,FALSE),1)=1,"",AC537)</f>
        <v/>
      </c>
      <c r="AD536" s="110" t="str">
        <f>IF(IFERROR(VLOOKUP(AD521,'Tabela de Apoio'!$D:$E,2,FALSE),1)=1,"",AD537)</f>
        <v/>
      </c>
      <c r="AE536" s="110" t="str">
        <f>IF(IFERROR(VLOOKUP(AE521,'Tabela de Apoio'!$D:$E,2,FALSE),1)=1,"",AE537)</f>
        <v/>
      </c>
      <c r="AF536" s="110" t="str">
        <f>IF(IFERROR(VLOOKUP(AF521,'Tabela de Apoio'!$D:$E,2,FALSE),1)=1,"",AF537)</f>
        <v/>
      </c>
      <c r="AG536" s="110" t="str">
        <f>IF(IFERROR(VLOOKUP(AG521,'Tabela de Apoio'!$D:$E,2,FALSE),1)=1,"",AG537)</f>
        <v/>
      </c>
      <c r="AH536" s="110" t="str">
        <f>IF(IFERROR(VLOOKUP(AH521,'Tabela de Apoio'!$D:$E,2,FALSE),1)=1,"",AH537)</f>
        <v/>
      </c>
      <c r="AI536" s="110" t="str">
        <f>IF(IFERROR(VLOOKUP(AI521,'Tabela de Apoio'!$D:$E,2,FALSE),1)=1,"",AI537)</f>
        <v/>
      </c>
    </row>
    <row r="537" spans="1:167" hidden="1" x14ac:dyDescent="0.25">
      <c r="B537" s="131" t="e">
        <f t="shared" si="1435"/>
        <v>#VALUE!</v>
      </c>
      <c r="C537" s="131" t="e">
        <f t="shared" si="1436"/>
        <v>#VALUE!</v>
      </c>
      <c r="D537" s="130">
        <f t="shared" si="1436"/>
        <v>1</v>
      </c>
      <c r="E537" s="168"/>
      <c r="F537" s="96"/>
      <c r="G537" s="170"/>
      <c r="H537" s="137">
        <f t="shared" ref="H537" si="1609">COUNT($P537:$XX537)</f>
        <v>0</v>
      </c>
      <c r="I537" s="135" t="e">
        <f t="shared" ref="I537" si="1610">_xlfn.STDEV.P($P536:$XX537)/AVERAGE($P536:$XX537)</f>
        <v>#DIV/0!</v>
      </c>
      <c r="J537" s="7">
        <f t="shared" ref="J537" si="1611">IF(AND(H537&gt;2,
OR(L519="MÉDIA SANEADA",L519="MEDIANA SANEADA",
AND(L519="PREÇO REFERÊNCIA",NOT(AND(P521="Orçamento",COUNTA(P519:XX519)=COUNTIF(P521:XX521,"Orçamento")))))),
ROW(),0)</f>
        <v>0</v>
      </c>
      <c r="N537" s="74"/>
      <c r="O537" s="27" t="str">
        <f t="shared" ref="O537" si="1612">"6 RODADA"</f>
        <v>6 RODADA</v>
      </c>
      <c r="P537" s="110" t="str">
        <f t="shared" ref="P537:AI537" si="1613">IFERROR(IF(P535="","",IF((_xlfn.STDEV.P($P534:$XX535)/AVERAGE($P534:$XX535))&lt;=25%,P535,IF(OR(P535&gt;(AVERAGE($P534:$XX535)+_xlfn.STDEV.P($P534:$XX535)),P535&lt;(AVERAGE($P534:$XX535)-_xlfn.STDEV.P($P534:$XX535))),"DESCARTADO",P535))),)</f>
        <v/>
      </c>
      <c r="Q537" s="110" t="str">
        <f t="shared" si="1613"/>
        <v/>
      </c>
      <c r="R537" s="110" t="str">
        <f t="shared" si="1613"/>
        <v/>
      </c>
      <c r="S537" s="110" t="str">
        <f t="shared" si="1613"/>
        <v/>
      </c>
      <c r="T537" s="110" t="str">
        <f t="shared" si="1613"/>
        <v/>
      </c>
      <c r="U537" s="110" t="str">
        <f t="shared" si="1613"/>
        <v/>
      </c>
      <c r="V537" s="110" t="str">
        <f t="shared" si="1613"/>
        <v/>
      </c>
      <c r="W537" s="110" t="str">
        <f t="shared" si="1613"/>
        <v/>
      </c>
      <c r="X537" s="110" t="str">
        <f t="shared" si="1613"/>
        <v/>
      </c>
      <c r="Y537" s="110" t="str">
        <f t="shared" si="1613"/>
        <v/>
      </c>
      <c r="Z537" s="110" t="str">
        <f t="shared" si="1613"/>
        <v/>
      </c>
      <c r="AA537" s="110" t="str">
        <f t="shared" si="1613"/>
        <v/>
      </c>
      <c r="AB537" s="110" t="str">
        <f t="shared" si="1613"/>
        <v/>
      </c>
      <c r="AC537" s="110" t="str">
        <f t="shared" si="1613"/>
        <v/>
      </c>
      <c r="AD537" s="110" t="str">
        <f t="shared" si="1613"/>
        <v/>
      </c>
      <c r="AE537" s="110" t="str">
        <f t="shared" si="1613"/>
        <v/>
      </c>
      <c r="AF537" s="110" t="str">
        <f t="shared" si="1613"/>
        <v/>
      </c>
      <c r="AG537" s="110" t="str">
        <f t="shared" si="1613"/>
        <v/>
      </c>
      <c r="AH537" s="110" t="str">
        <f t="shared" si="1613"/>
        <v/>
      </c>
      <c r="AI537" s="110" t="str">
        <f t="shared" si="1613"/>
        <v/>
      </c>
    </row>
    <row r="538" spans="1:167" x14ac:dyDescent="0.25">
      <c r="B538" s="131" t="e">
        <f t="shared" si="1435"/>
        <v>#VALUE!</v>
      </c>
      <c r="C538" s="131" t="e">
        <f t="shared" si="1436"/>
        <v>#VALUE!</v>
      </c>
      <c r="D538" s="130">
        <f t="shared" si="1436"/>
        <v>1</v>
      </c>
      <c r="E538" s="168"/>
      <c r="F538" s="139"/>
      <c r="G538" s="170"/>
      <c r="H538" s="173"/>
      <c r="I538" s="173"/>
      <c r="J538" s="174"/>
      <c r="K538" s="70"/>
      <c r="L538" s="1" t="s">
        <v>56</v>
      </c>
      <c r="M538" s="147" t="str">
        <f t="shared" ref="M538" si="1614">IFERROR(ROUND(M519*M521,2),"")</f>
        <v/>
      </c>
      <c r="O538" s="27" t="s">
        <v>426</v>
      </c>
      <c r="P538" s="110" t="str">
        <f t="shared" ref="P538:R538" si="1615">INDEX(P525:P537,MATCH(MAX($J525:$J537),$J525:$J537,0))</f>
        <v/>
      </c>
      <c r="Q538" s="110" t="str">
        <f t="shared" si="1615"/>
        <v/>
      </c>
      <c r="R538" s="110" t="str">
        <f t="shared" si="1615"/>
        <v/>
      </c>
      <c r="S538" s="110" t="str">
        <f t="shared" si="1549"/>
        <v/>
      </c>
      <c r="T538" s="110" t="str">
        <f t="shared" si="1549"/>
        <v/>
      </c>
      <c r="U538" s="110" t="str">
        <f t="shared" si="1549"/>
        <v/>
      </c>
      <c r="V538" s="110" t="str">
        <f t="shared" si="1549"/>
        <v/>
      </c>
      <c r="W538" s="110" t="str">
        <f t="shared" si="1549"/>
        <v/>
      </c>
      <c r="X538" s="110" t="str">
        <f t="shared" si="1549"/>
        <v/>
      </c>
      <c r="Y538" s="110" t="str">
        <f t="shared" si="1549"/>
        <v/>
      </c>
      <c r="Z538" s="110" t="str">
        <f t="shared" si="1549"/>
        <v/>
      </c>
      <c r="AA538" s="110" t="str">
        <f t="shared" si="1549"/>
        <v/>
      </c>
      <c r="AB538" s="110" t="str">
        <f t="shared" si="1549"/>
        <v/>
      </c>
      <c r="AC538" s="110" t="str">
        <f t="shared" si="1549"/>
        <v/>
      </c>
      <c r="AD538" s="110" t="str">
        <f t="shared" si="1549"/>
        <v/>
      </c>
      <c r="AE538" s="110" t="str">
        <f t="shared" si="1549"/>
        <v/>
      </c>
      <c r="AF538" s="110" t="str">
        <f t="shared" si="1549"/>
        <v/>
      </c>
      <c r="AG538" s="110" t="str">
        <f t="shared" si="1549"/>
        <v/>
      </c>
      <c r="AH538" s="110" t="str">
        <f t="shared" si="1549"/>
        <v/>
      </c>
      <c r="AI538" s="110" t="str">
        <f t="shared" si="1549"/>
        <v/>
      </c>
    </row>
    <row r="540" spans="1:167" s="120" customFormat="1" ht="15" customHeight="1" x14ac:dyDescent="0.25">
      <c r="A540" s="123"/>
      <c r="B540" s="130" t="e">
        <f t="shared" ref="B540" si="1616">LARGE(IFERROR(IF(B538+1&gt;$H$8,"",B538+1),""),1)</f>
        <v>#VALUE!</v>
      </c>
      <c r="C540" s="130" t="e">
        <f>IF(_xlfn.ISFORMULA(E544),MAX(INDEX('BASE FORMAÇÃO'!A:A,B540+1),1),E544)</f>
        <v>#VALUE!</v>
      </c>
      <c r="D540" s="130">
        <f t="shared" ref="D540" si="1617">IFERROR(IF(C540=C530,D530+1,1),1)</f>
        <v>1</v>
      </c>
      <c r="E540" s="41" t="s">
        <v>9</v>
      </c>
      <c r="F540" s="76"/>
      <c r="G540" s="41" t="s">
        <v>15</v>
      </c>
      <c r="H540" s="138" t="e">
        <f>INDEX('BASE FORMAÇÃO'!B:B,B540+1)</f>
        <v>#VALUE!</v>
      </c>
      <c r="I540" s="146" t="s">
        <v>16</v>
      </c>
      <c r="J540" s="6" t="e">
        <f>INDEX('BASE FORMAÇÃO'!K:K,B540+1)</f>
        <v>#VALUE!</v>
      </c>
      <c r="K540" s="68"/>
      <c r="L540" s="175" t="s">
        <v>54</v>
      </c>
      <c r="M540" s="177" t="str">
        <f t="shared" ref="M540" si="1618">IF(OR(ISBLANK($O$8),ISBLANK($O$7),ISBLANK($H$8),ISBLANK($O$6),ISBLANK($O$5),ISBLANK($H$5)),"",IFERROR(IF(VLOOKUP(L540,L546:M555,2,FALSE)&lt;1,ROUND(VLOOKUP(L540,L546:M555,2,FALSE),4),ROUND(VLOOKUP(L540,L546:M555,2,FALSE),2)),""))</f>
        <v/>
      </c>
      <c r="N540" s="72"/>
      <c r="O540" s="27" t="s">
        <v>17</v>
      </c>
      <c r="P540" s="116"/>
      <c r="Q540" s="116"/>
      <c r="R540" s="116"/>
      <c r="S540" s="116"/>
      <c r="T540" s="116"/>
      <c r="U540" s="108"/>
      <c r="V540" s="108"/>
      <c r="W540" s="108"/>
      <c r="X540" s="108"/>
      <c r="Y540" s="108"/>
      <c r="Z540" s="108"/>
      <c r="AA540" s="108"/>
      <c r="AB540" s="108"/>
      <c r="AC540" s="108"/>
      <c r="AD540" s="108"/>
      <c r="AE540" s="108"/>
      <c r="AF540" s="108"/>
      <c r="AG540" s="108"/>
      <c r="AH540" s="108"/>
      <c r="AI540" s="108"/>
      <c r="AJ540" s="119"/>
      <c r="AK540" s="119"/>
      <c r="AL540" s="119"/>
      <c r="AM540" s="119"/>
      <c r="AN540" s="119"/>
      <c r="AO540" s="119"/>
      <c r="AP540" s="119"/>
      <c r="AQ540" s="119"/>
      <c r="AR540" s="119"/>
      <c r="AS540" s="119"/>
      <c r="AT540" s="119"/>
      <c r="AU540" s="119"/>
      <c r="AV540" s="119"/>
      <c r="AW540" s="119"/>
      <c r="AX540" s="119"/>
      <c r="AY540" s="119"/>
      <c r="AZ540" s="119"/>
      <c r="BA540" s="119"/>
      <c r="BB540" s="119"/>
      <c r="BC540" s="119"/>
      <c r="BD540" s="119"/>
      <c r="BE540" s="119"/>
      <c r="BF540" s="119"/>
      <c r="BG540" s="119"/>
      <c r="BH540" s="119"/>
      <c r="BI540" s="119"/>
      <c r="BJ540" s="119"/>
      <c r="BK540" s="119"/>
      <c r="BL540" s="119"/>
      <c r="BM540" s="119"/>
      <c r="BN540" s="119"/>
      <c r="BO540" s="119"/>
      <c r="BP540" s="119"/>
      <c r="BQ540" s="119"/>
      <c r="BR540" s="119"/>
      <c r="BS540" s="119"/>
      <c r="BT540" s="119"/>
      <c r="BU540" s="119"/>
      <c r="BV540" s="119"/>
      <c r="BW540" s="119"/>
      <c r="BX540" s="119"/>
      <c r="BY540" s="119"/>
      <c r="BZ540" s="119"/>
      <c r="CA540" s="119"/>
      <c r="CB540" s="119"/>
      <c r="CC540" s="119"/>
      <c r="CD540" s="119"/>
      <c r="CE540" s="119"/>
      <c r="CF540" s="119"/>
      <c r="CG540" s="119"/>
      <c r="CH540" s="119"/>
      <c r="CI540" s="119"/>
      <c r="CJ540" s="119"/>
      <c r="CK540" s="119"/>
      <c r="CL540" s="119"/>
      <c r="CM540" s="119"/>
      <c r="CN540" s="119"/>
      <c r="CO540" s="119"/>
      <c r="CP540" s="119"/>
      <c r="CQ540" s="119"/>
      <c r="CR540" s="119"/>
      <c r="CS540" s="119"/>
      <c r="CT540" s="119"/>
      <c r="CU540" s="119"/>
      <c r="CV540" s="119"/>
      <c r="CW540" s="119"/>
      <c r="CX540" s="119"/>
      <c r="CY540" s="119"/>
      <c r="CZ540" s="119"/>
      <c r="DA540" s="119"/>
      <c r="DB540" s="119"/>
      <c r="DC540" s="119"/>
      <c r="DD540" s="119"/>
      <c r="DE540" s="119"/>
      <c r="DF540" s="119"/>
      <c r="DG540" s="119"/>
      <c r="DH540" s="119"/>
      <c r="DI540" s="119"/>
      <c r="DJ540" s="119"/>
      <c r="DK540" s="119"/>
      <c r="DL540" s="119"/>
      <c r="DM540" s="119"/>
      <c r="DN540" s="119"/>
      <c r="DO540" s="119"/>
      <c r="DP540" s="119"/>
      <c r="DQ540" s="119"/>
      <c r="DR540" s="119"/>
      <c r="DS540" s="119"/>
      <c r="DT540" s="119"/>
      <c r="DU540" s="119"/>
      <c r="DV540" s="119"/>
      <c r="DW540" s="119"/>
      <c r="DX540" s="119"/>
      <c r="DY540" s="119"/>
      <c r="DZ540" s="119"/>
      <c r="EA540" s="119"/>
      <c r="EB540" s="119"/>
      <c r="EC540" s="119"/>
      <c r="ED540" s="119"/>
      <c r="EE540" s="119"/>
      <c r="EF540" s="119"/>
      <c r="EG540" s="119"/>
      <c r="EH540" s="119"/>
      <c r="EI540" s="119"/>
      <c r="EJ540" s="119"/>
      <c r="EK540" s="119"/>
      <c r="EL540" s="119"/>
      <c r="EM540" s="119"/>
      <c r="EN540" s="119"/>
      <c r="EO540" s="119"/>
      <c r="EP540" s="119"/>
      <c r="EQ540" s="119"/>
      <c r="ER540" s="119"/>
      <c r="ES540" s="119"/>
      <c r="ET540" s="119"/>
      <c r="EU540" s="119"/>
      <c r="EV540" s="119"/>
      <c r="EW540" s="119"/>
      <c r="EX540" s="119"/>
      <c r="EY540" s="119"/>
      <c r="EZ540" s="119"/>
      <c r="FA540" s="119"/>
      <c r="FB540" s="119"/>
      <c r="FC540" s="119"/>
      <c r="FD540" s="119"/>
      <c r="FE540" s="119"/>
      <c r="FF540" s="119"/>
      <c r="FG540" s="119"/>
      <c r="FH540" s="119"/>
      <c r="FI540" s="119"/>
      <c r="FJ540" s="119"/>
      <c r="FK540" s="119"/>
    </row>
    <row r="541" spans="1:167" s="120" customFormat="1" ht="15" customHeight="1" x14ac:dyDescent="0.25">
      <c r="A541" s="69"/>
      <c r="B541" s="131" t="e">
        <f t="shared" ref="B541:D541" si="1619">B540</f>
        <v>#VALUE!</v>
      </c>
      <c r="C541" s="131" t="e">
        <f t="shared" si="1619"/>
        <v>#VALUE!</v>
      </c>
      <c r="D541" s="130">
        <f t="shared" si="1619"/>
        <v>1</v>
      </c>
      <c r="E541" s="179">
        <f t="shared" ref="E541" si="1620">D540</f>
        <v>1</v>
      </c>
      <c r="F541" s="95"/>
      <c r="G541" s="181" t="s">
        <v>1</v>
      </c>
      <c r="H541" s="184" t="e">
        <f>INDEX('BASE FORMAÇÃO'!C:C,B540+1)</f>
        <v>#VALUE!</v>
      </c>
      <c r="I541" s="184"/>
      <c r="J541" s="185"/>
      <c r="K541" s="69"/>
      <c r="L541" s="176"/>
      <c r="M541" s="178"/>
      <c r="N541" s="73"/>
      <c r="O541" s="27" t="s">
        <v>13</v>
      </c>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6"/>
      <c r="AK541" s="126"/>
      <c r="AL541" s="126"/>
      <c r="AM541" s="126"/>
      <c r="AN541" s="126"/>
      <c r="AO541" s="126"/>
      <c r="AP541" s="126"/>
      <c r="AQ541" s="126"/>
      <c r="AR541" s="126"/>
      <c r="AS541" s="126"/>
      <c r="AT541" s="126"/>
      <c r="AU541" s="126"/>
      <c r="AV541" s="126"/>
      <c r="AW541" s="126"/>
      <c r="AX541" s="126"/>
      <c r="AY541" s="126"/>
      <c r="AZ541" s="126"/>
      <c r="BA541" s="126"/>
      <c r="BB541" s="119"/>
      <c r="BC541" s="119"/>
      <c r="BD541" s="119"/>
      <c r="BE541" s="119"/>
      <c r="BF541" s="119"/>
      <c r="BG541" s="119"/>
      <c r="BH541" s="119"/>
      <c r="BI541" s="119"/>
      <c r="BJ541" s="119"/>
      <c r="BK541" s="119"/>
      <c r="BL541" s="119"/>
      <c r="BM541" s="119"/>
      <c r="BN541" s="119"/>
      <c r="BO541" s="119"/>
      <c r="BP541" s="119"/>
      <c r="BQ541" s="119"/>
      <c r="BR541" s="119"/>
      <c r="BS541" s="119"/>
      <c r="BT541" s="119"/>
      <c r="BU541" s="119"/>
      <c r="BV541" s="119"/>
      <c r="BW541" s="119"/>
      <c r="BX541" s="119"/>
      <c r="BY541" s="119"/>
      <c r="BZ541" s="119"/>
      <c r="CA541" s="119"/>
      <c r="CB541" s="119"/>
      <c r="CC541" s="119"/>
      <c r="CD541" s="119"/>
      <c r="CE541" s="119"/>
      <c r="CF541" s="119"/>
      <c r="CG541" s="119"/>
      <c r="CH541" s="119"/>
      <c r="CI541" s="119"/>
      <c r="CJ541" s="119"/>
      <c r="CK541" s="119"/>
      <c r="CL541" s="119"/>
      <c r="CM541" s="119"/>
      <c r="CN541" s="119"/>
      <c r="CO541" s="119"/>
      <c r="CP541" s="119"/>
      <c r="CQ541" s="119"/>
      <c r="CR541" s="119"/>
      <c r="CS541" s="119"/>
      <c r="CT541" s="119"/>
      <c r="CU541" s="119"/>
      <c r="CV541" s="119"/>
      <c r="CW541" s="119"/>
      <c r="CX541" s="119"/>
      <c r="CY541" s="119"/>
      <c r="CZ541" s="119"/>
      <c r="DA541" s="119"/>
      <c r="DB541" s="119"/>
      <c r="DC541" s="119"/>
      <c r="DD541" s="119"/>
      <c r="DE541" s="119"/>
      <c r="DF541" s="119"/>
      <c r="DG541" s="119"/>
      <c r="DH541" s="119"/>
      <c r="DI541" s="119"/>
      <c r="DJ541" s="119"/>
      <c r="DK541" s="119"/>
      <c r="DL541" s="119"/>
      <c r="DM541" s="119"/>
      <c r="DN541" s="119"/>
      <c r="DO541" s="119"/>
      <c r="DP541" s="119"/>
      <c r="DQ541" s="119"/>
      <c r="DR541" s="119"/>
      <c r="DS541" s="119"/>
      <c r="DT541" s="119"/>
      <c r="DU541" s="119"/>
      <c r="DV541" s="119"/>
      <c r="DW541" s="119"/>
      <c r="DX541" s="119"/>
      <c r="DY541" s="119"/>
      <c r="DZ541" s="119"/>
      <c r="EA541" s="119"/>
      <c r="EB541" s="119"/>
      <c r="EC541" s="119"/>
      <c r="ED541" s="119"/>
      <c r="EE541" s="119"/>
      <c r="EF541" s="119"/>
      <c r="EG541" s="119"/>
      <c r="EH541" s="119"/>
      <c r="EI541" s="119"/>
      <c r="EJ541" s="119"/>
      <c r="EK541" s="119"/>
      <c r="EL541" s="119"/>
      <c r="EM541" s="119"/>
      <c r="EN541" s="119"/>
      <c r="EO541" s="119"/>
      <c r="EP541" s="119"/>
      <c r="EQ541" s="119"/>
      <c r="ER541" s="119"/>
      <c r="ES541" s="119"/>
      <c r="ET541" s="119"/>
      <c r="EU541" s="119"/>
      <c r="EV541" s="119"/>
      <c r="EW541" s="119"/>
      <c r="EX541" s="119"/>
      <c r="EY541" s="119"/>
      <c r="EZ541" s="119"/>
      <c r="FA541" s="119"/>
      <c r="FB541" s="119"/>
      <c r="FC541" s="119"/>
      <c r="FD541" s="119"/>
      <c r="FE541" s="119"/>
      <c r="FF541" s="119"/>
      <c r="FG541" s="119"/>
      <c r="FH541" s="119"/>
      <c r="FI541" s="119"/>
      <c r="FJ541" s="119"/>
      <c r="FK541" s="119"/>
    </row>
    <row r="542" spans="1:167" s="119" customFormat="1" x14ac:dyDescent="0.25">
      <c r="A542" s="77"/>
      <c r="B542" s="131" t="e">
        <f t="shared" ref="B542:D542" si="1621">B541</f>
        <v>#VALUE!</v>
      </c>
      <c r="C542" s="131" t="e">
        <f t="shared" si="1621"/>
        <v>#VALUE!</v>
      </c>
      <c r="D542" s="130">
        <f t="shared" si="1621"/>
        <v>1</v>
      </c>
      <c r="E542" s="180"/>
      <c r="F542" s="96"/>
      <c r="G542" s="182"/>
      <c r="H542" s="186"/>
      <c r="I542" s="186"/>
      <c r="J542" s="187"/>
      <c r="K542" s="67"/>
      <c r="L542" s="133" t="s">
        <v>57</v>
      </c>
      <c r="M542" s="134" t="e">
        <f>INDEX('BASE FORMAÇÃO'!H:H,B544+1)</f>
        <v>#VALUE!</v>
      </c>
      <c r="N542" s="74"/>
      <c r="O542" s="27" t="s">
        <v>445</v>
      </c>
      <c r="P542" s="117"/>
      <c r="Q542" s="117"/>
      <c r="R542" s="117"/>
      <c r="S542" s="117"/>
      <c r="T542" s="117"/>
      <c r="U542" s="117"/>
      <c r="V542" s="117"/>
      <c r="W542" s="117"/>
      <c r="X542" s="117"/>
      <c r="Y542" s="117"/>
      <c r="Z542" s="117"/>
      <c r="AA542" s="121"/>
      <c r="AB542" s="121"/>
      <c r="AC542" s="121"/>
      <c r="AD542" s="121"/>
      <c r="AE542" s="121"/>
      <c r="AF542" s="121"/>
      <c r="AG542" s="121"/>
      <c r="AH542" s="121"/>
      <c r="AI542" s="121"/>
    </row>
    <row r="543" spans="1:167" s="119" customFormat="1" x14ac:dyDescent="0.25">
      <c r="A543" s="77"/>
      <c r="B543" s="131" t="e">
        <f t="shared" ref="B543:C543" si="1622">B542</f>
        <v>#VALUE!</v>
      </c>
      <c r="C543" s="131" t="e">
        <f t="shared" si="1622"/>
        <v>#VALUE!</v>
      </c>
      <c r="D543" s="130">
        <f t="shared" si="1436"/>
        <v>1</v>
      </c>
      <c r="E543" s="41" t="s">
        <v>344</v>
      </c>
      <c r="F543" s="96"/>
      <c r="G543" s="183"/>
      <c r="H543" s="188"/>
      <c r="I543" s="188"/>
      <c r="J543" s="189"/>
      <c r="K543" s="67"/>
      <c r="L543" s="1" t="s">
        <v>2</v>
      </c>
      <c r="M543" s="6" t="e">
        <f>INDEX('BASE FORMAÇÃO'!D:D,B544+1)</f>
        <v>#VALUE!</v>
      </c>
      <c r="N543" s="74"/>
      <c r="O543" s="27" t="s">
        <v>446</v>
      </c>
      <c r="P543" s="118"/>
      <c r="Q543" s="118"/>
      <c r="R543" s="118"/>
      <c r="S543" s="118"/>
      <c r="T543" s="118"/>
      <c r="U543" s="121"/>
      <c r="V543" s="121"/>
      <c r="W543" s="121"/>
      <c r="X543" s="121"/>
      <c r="Y543" s="121"/>
      <c r="Z543" s="121"/>
      <c r="AA543" s="121"/>
      <c r="AB543" s="121"/>
      <c r="AC543" s="121"/>
      <c r="AD543" s="121"/>
      <c r="AE543" s="121"/>
      <c r="AF543" s="121"/>
      <c r="AG543" s="121"/>
      <c r="AH543" s="121"/>
      <c r="AI543" s="121"/>
    </row>
    <row r="544" spans="1:167" x14ac:dyDescent="0.25">
      <c r="B544" s="131" t="e">
        <f t="shared" ref="B544:C544" si="1623">B542</f>
        <v>#VALUE!</v>
      </c>
      <c r="C544" s="131" t="e">
        <f t="shared" si="1623"/>
        <v>#VALUE!</v>
      </c>
      <c r="D544" s="130">
        <f t="shared" si="1436"/>
        <v>1</v>
      </c>
      <c r="E544" s="167" t="e">
        <f t="shared" ref="E544" si="1624">C540</f>
        <v>#VALUE!</v>
      </c>
      <c r="F544" s="96"/>
      <c r="G544" s="169" t="s">
        <v>334</v>
      </c>
      <c r="H544" s="171"/>
      <c r="I544" s="172"/>
      <c r="J544" s="172"/>
      <c r="K544" s="70"/>
      <c r="L544" s="28" t="s">
        <v>333</v>
      </c>
      <c r="M544" s="136" t="str">
        <f t="shared" ref="M544" si="1625">IFERROR(INDEX(I546:I558,MATCH(MAX(J546:J558),J546:J558,0)),"")</f>
        <v/>
      </c>
      <c r="N544" s="74"/>
      <c r="O544" s="27" t="s">
        <v>18</v>
      </c>
      <c r="P544" s="109" t="str">
        <f>IF(P540="","",
IF(OR(P542="Orçamento",P541="",MAX('Tabela de Apoio'!$A:$A)&lt;=P541),
P540,
(INDEX('Tabela de Apoio'!$B:$B,MATCH('MAPA DE PREÇOS'!$O$8,'Tabela de Apoio'!$A:$A,1))/INDEX('Tabela de Apoio'!$B:$B,MATCH('MAPA DE PREÇOS'!P541,'Tabela de Apoio'!$A:$A,1)-1))*P540))</f>
        <v/>
      </c>
      <c r="Q544" s="109" t="str">
        <f>IF(Q540="","",
IF(OR(Q542="Orçamento",Q541="",MAX('Tabela de Apoio'!$A:$A)&lt;=Q541),
Q540,
(INDEX('Tabela de Apoio'!$B:$B,MATCH('MAPA DE PREÇOS'!$O$8,'Tabela de Apoio'!$A:$A,1))/INDEX('Tabela de Apoio'!$B:$B,MATCH('MAPA DE PREÇOS'!Q541,'Tabela de Apoio'!$A:$A,1)-1))*Q540))</f>
        <v/>
      </c>
      <c r="R544" s="109" t="str">
        <f>IF(R540="","",
IF(OR(R542="Orçamento",R541="",MAX('Tabela de Apoio'!$A:$A)&lt;=R541),
R540,
(INDEX('Tabela de Apoio'!$B:$B,MATCH('MAPA DE PREÇOS'!$O$8,'Tabela de Apoio'!$A:$A,1))/INDEX('Tabela de Apoio'!$B:$B,MATCH('MAPA DE PREÇOS'!R541,'Tabela de Apoio'!$A:$A,1)-1))*R540))</f>
        <v/>
      </c>
      <c r="S544" s="109" t="str">
        <f>IF(S540="","",
IF(OR(S542="Orçamento",S541="",MAX('Tabela de Apoio'!$A:$A)&lt;=S541),
S540,
(INDEX('Tabela de Apoio'!$B:$B,MATCH('MAPA DE PREÇOS'!$O$8,'Tabela de Apoio'!$A:$A,1))/INDEX('Tabela de Apoio'!$B:$B,MATCH('MAPA DE PREÇOS'!S541,'Tabela de Apoio'!$A:$A,1)-1))*S540))</f>
        <v/>
      </c>
      <c r="T544" s="109" t="str">
        <f>IF(T540="","",
IF(OR(T542="Orçamento",T541="",MAX('Tabela de Apoio'!$A:$A)&lt;=T541),
T540,
(INDEX('Tabela de Apoio'!$B:$B,MATCH('MAPA DE PREÇOS'!$O$8,'Tabela de Apoio'!$A:$A,1))/INDEX('Tabela de Apoio'!$B:$B,MATCH('MAPA DE PREÇOS'!T541,'Tabela de Apoio'!$A:$A,1)-1))*T540))</f>
        <v/>
      </c>
      <c r="U544" s="109" t="str">
        <f>IF(U540="","",
IF(OR(U542="Orçamento",U541="",MAX('Tabela de Apoio'!$A:$A)&lt;=U541),
U540,
(INDEX('Tabela de Apoio'!$B:$B,MATCH('MAPA DE PREÇOS'!$O$8,'Tabela de Apoio'!$A:$A,1))/INDEX('Tabela de Apoio'!$B:$B,MATCH('MAPA DE PREÇOS'!U541,'Tabela de Apoio'!$A:$A,1)-1))*U540))</f>
        <v/>
      </c>
      <c r="V544" s="109" t="str">
        <f>IF(V540="","",
IF(OR(V542="Orçamento",V541="",MAX('Tabela de Apoio'!$A:$A)&lt;=V541),
V540,
(INDEX('Tabela de Apoio'!$B:$B,MATCH('MAPA DE PREÇOS'!$O$8,'Tabela de Apoio'!$A:$A,1))/INDEX('Tabela de Apoio'!$B:$B,MATCH('MAPA DE PREÇOS'!V541,'Tabela de Apoio'!$A:$A,1)-1))*V540))</f>
        <v/>
      </c>
      <c r="W544" s="109" t="str">
        <f>IF(W540="","",
IF(OR(W542="Orçamento",W541="",MAX('Tabela de Apoio'!$A:$A)&lt;=W541),
W540,
(INDEX('Tabela de Apoio'!$B:$B,MATCH('MAPA DE PREÇOS'!$O$8,'Tabela de Apoio'!$A:$A,1))/INDEX('Tabela de Apoio'!$B:$B,MATCH('MAPA DE PREÇOS'!W541,'Tabela de Apoio'!$A:$A,1)-1))*W540))</f>
        <v/>
      </c>
      <c r="X544" s="109" t="str">
        <f>IF(X540="","",
IF(OR(X542="Orçamento",X541="",MAX('Tabela de Apoio'!$A:$A)&lt;=X541),
X540,
(INDEX('Tabela de Apoio'!$B:$B,MATCH('MAPA DE PREÇOS'!$O$8,'Tabela de Apoio'!$A:$A,1))/INDEX('Tabela de Apoio'!$B:$B,MATCH('MAPA DE PREÇOS'!X541,'Tabela de Apoio'!$A:$A,1)-1))*X540))</f>
        <v/>
      </c>
      <c r="Y544" s="109" t="str">
        <f>IF(Y540="","",
IF(OR(Y542="Orçamento",Y541="",MAX('Tabela de Apoio'!$A:$A)&lt;=Y541),
Y540,
(INDEX('Tabela de Apoio'!$B:$B,MATCH('MAPA DE PREÇOS'!$O$8,'Tabela de Apoio'!$A:$A,1))/INDEX('Tabela de Apoio'!$B:$B,MATCH('MAPA DE PREÇOS'!Y541,'Tabela de Apoio'!$A:$A,1)-1))*Y540))</f>
        <v/>
      </c>
      <c r="Z544" s="109" t="str">
        <f>IF(Z540="","",
IF(OR(Z542="Orçamento",Z541="",MAX('Tabela de Apoio'!$A:$A)&lt;=Z541),
Z540,
(INDEX('Tabela de Apoio'!$B:$B,MATCH('MAPA DE PREÇOS'!$O$8,'Tabela de Apoio'!$A:$A,1))/INDEX('Tabela de Apoio'!$B:$B,MATCH('MAPA DE PREÇOS'!Z541,'Tabela de Apoio'!$A:$A,1)-1))*Z540))</f>
        <v/>
      </c>
      <c r="AA544" s="109" t="str">
        <f>IF(AA540="","",
IF(OR(AA542="Orçamento",AA541="",MAX('Tabela de Apoio'!$A:$A)&lt;=AA541),
AA540,
(INDEX('Tabela de Apoio'!$B:$B,MATCH('MAPA DE PREÇOS'!$O$8,'Tabela de Apoio'!$A:$A,1))/INDEX('Tabela de Apoio'!$B:$B,MATCH('MAPA DE PREÇOS'!AA541,'Tabela de Apoio'!$A:$A,1)-1))*AA540))</f>
        <v/>
      </c>
      <c r="AB544" s="109" t="str">
        <f>IF(AB540="","",
IF(OR(AB542="Orçamento",AB541="",MAX('Tabela de Apoio'!$A:$A)&lt;=AB541),
AB540,
(INDEX('Tabela de Apoio'!$B:$B,MATCH('MAPA DE PREÇOS'!$O$8,'Tabela de Apoio'!$A:$A,1))/INDEX('Tabela de Apoio'!$B:$B,MATCH('MAPA DE PREÇOS'!AB541,'Tabela de Apoio'!$A:$A,1)-1))*AB540))</f>
        <v/>
      </c>
      <c r="AC544" s="109" t="str">
        <f>IF(AC540="","",
IF(OR(AC542="Orçamento",AC541="",MAX('Tabela de Apoio'!$A:$A)&lt;=AC541),
AC540,
(INDEX('Tabela de Apoio'!$B:$B,MATCH('MAPA DE PREÇOS'!$O$8,'Tabela de Apoio'!$A:$A,1))/INDEX('Tabela de Apoio'!$B:$B,MATCH('MAPA DE PREÇOS'!AC541,'Tabela de Apoio'!$A:$A,1)-1))*AC540))</f>
        <v/>
      </c>
      <c r="AD544" s="109" t="str">
        <f>IF(AD540="","",
IF(OR(AD542="Orçamento",AD541="",MAX('Tabela de Apoio'!$A:$A)&lt;=AD541),
AD540,
(INDEX('Tabela de Apoio'!$B:$B,MATCH('MAPA DE PREÇOS'!$O$8,'Tabela de Apoio'!$A:$A,1))/INDEX('Tabela de Apoio'!$B:$B,MATCH('MAPA DE PREÇOS'!AD541,'Tabela de Apoio'!$A:$A,1)-1))*AD540))</f>
        <v/>
      </c>
      <c r="AE544" s="109" t="str">
        <f>IF(AE540="","",
IF(OR(AE542="Orçamento",AE541="",MAX('Tabela de Apoio'!$A:$A)&lt;=AE541),
AE540,
(INDEX('Tabela de Apoio'!$B:$B,MATCH('MAPA DE PREÇOS'!$O$8,'Tabela de Apoio'!$A:$A,1))/INDEX('Tabela de Apoio'!$B:$B,MATCH('MAPA DE PREÇOS'!AE541,'Tabela de Apoio'!$A:$A,1)-1))*AE540))</f>
        <v/>
      </c>
      <c r="AF544" s="109" t="str">
        <f>IF(AF540="","",
IF(OR(AF542="Orçamento",AF541="",MAX('Tabela de Apoio'!$A:$A)&lt;=AF541),
AF540,
(INDEX('Tabela de Apoio'!$B:$B,MATCH('MAPA DE PREÇOS'!$O$8,'Tabela de Apoio'!$A:$A,1))/INDEX('Tabela de Apoio'!$B:$B,MATCH('MAPA DE PREÇOS'!AF541,'Tabela de Apoio'!$A:$A,1)-1))*AF540))</f>
        <v/>
      </c>
      <c r="AG544" s="109" t="str">
        <f>IF(AG540="","",
IF(OR(AG542="Orçamento",AG541="",MAX('Tabela de Apoio'!$A:$A)&lt;=AG541),
AG540,
(INDEX('Tabela de Apoio'!$B:$B,MATCH('MAPA DE PREÇOS'!$O$8,'Tabela de Apoio'!$A:$A,1))/INDEX('Tabela de Apoio'!$B:$B,MATCH('MAPA DE PREÇOS'!AG541,'Tabela de Apoio'!$A:$A,1)-1))*AG540))</f>
        <v/>
      </c>
      <c r="AH544" s="109" t="str">
        <f>IF(AH540="","",
IF(OR(AH542="Orçamento",AH541="",MAX('Tabela de Apoio'!$A:$A)&lt;=AH541),
AH540,
(INDEX('Tabela de Apoio'!$B:$B,MATCH('MAPA DE PREÇOS'!$O$8,'Tabela de Apoio'!$A:$A,1))/INDEX('Tabela de Apoio'!$B:$B,MATCH('MAPA DE PREÇOS'!AH541,'Tabela de Apoio'!$A:$A,1)-1))*AH540))</f>
        <v/>
      </c>
      <c r="AI544" s="109" t="str">
        <f>IF(AI540="","",
IF(OR(AI542="Orçamento",AI541="",MAX('Tabela de Apoio'!$A:$A)&lt;=AI541),
AI540,
(INDEX('Tabela de Apoio'!$B:$B,MATCH('MAPA DE PREÇOS'!$O$8,'Tabela de Apoio'!$A:$A,1))/INDEX('Tabela de Apoio'!$B:$B,MATCH('MAPA DE PREÇOS'!AI541,'Tabela de Apoio'!$A:$A,1)-1))*AI540))</f>
        <v/>
      </c>
    </row>
    <row r="545" spans="2:35" hidden="1" x14ac:dyDescent="0.25">
      <c r="B545" s="131" t="e">
        <f t="shared" ref="B545" si="1626">B544</f>
        <v>#VALUE!</v>
      </c>
      <c r="C545" s="131" t="e">
        <f t="shared" ref="C545" si="1627">C544</f>
        <v>#VALUE!</v>
      </c>
      <c r="D545" s="130">
        <f t="shared" si="1436"/>
        <v>1</v>
      </c>
      <c r="E545" s="168"/>
      <c r="F545" s="96"/>
      <c r="G545" s="170"/>
      <c r="H545"/>
      <c r="I545"/>
      <c r="J545"/>
      <c r="N545" s="74"/>
      <c r="O545" s="27" t="s">
        <v>439</v>
      </c>
      <c r="P545" s="110" t="str">
        <f>IF(IFERROR(VLOOKUP(P542,'Tabela de Apoio'!$D:$E,2,FALSE),1)=1,"",P546)</f>
        <v/>
      </c>
      <c r="Q545" s="110" t="str">
        <f>IF(IFERROR(VLOOKUP(Q542,'Tabela de Apoio'!$D:$E,2,FALSE),1)=1,"",Q546)</f>
        <v/>
      </c>
      <c r="R545" s="110" t="str">
        <f>IF(IFERROR(VLOOKUP(R542,'Tabela de Apoio'!$D:$E,2,FALSE),1)=1,"",R546)</f>
        <v/>
      </c>
      <c r="S545" s="110" t="str">
        <f>IF(IFERROR(VLOOKUP(S542,'Tabela de Apoio'!$D:$E,2,FALSE),1)=1,"",S546)</f>
        <v/>
      </c>
      <c r="T545" s="110" t="str">
        <f>IF(IFERROR(VLOOKUP(T542,'Tabela de Apoio'!$D:$E,2,FALSE),1)=1,"",T546)</f>
        <v/>
      </c>
      <c r="U545" s="110" t="str">
        <f>IF(IFERROR(VLOOKUP(U542,'Tabela de Apoio'!$D:$E,2,FALSE),1)=1,"",U546)</f>
        <v/>
      </c>
      <c r="V545" s="110" t="str">
        <f>IF(IFERROR(VLOOKUP(V542,'Tabela de Apoio'!$D:$E,2,FALSE),1)=1,"",V546)</f>
        <v/>
      </c>
      <c r="W545" s="110" t="str">
        <f>IF(IFERROR(VLOOKUP(W542,'Tabela de Apoio'!$D:$E,2,FALSE),1)=1,"",W546)</f>
        <v/>
      </c>
      <c r="X545" s="110" t="str">
        <f>IF(IFERROR(VLOOKUP(X542,'Tabela de Apoio'!$D:$E,2,FALSE),1)=1,"",X546)</f>
        <v/>
      </c>
      <c r="Y545" s="110" t="str">
        <f>IF(IFERROR(VLOOKUP(Y542,'Tabela de Apoio'!$D:$E,2,FALSE),1)=1,"",Y546)</f>
        <v/>
      </c>
      <c r="Z545" s="110" t="str">
        <f>IF(IFERROR(VLOOKUP(Z542,'Tabela de Apoio'!$D:$E,2,FALSE),1)=1,"",Z546)</f>
        <v/>
      </c>
      <c r="AA545" s="110" t="str">
        <f>IF(IFERROR(VLOOKUP(AA542,'Tabela de Apoio'!$D:$E,2,FALSE),1)=1,"",AA546)</f>
        <v/>
      </c>
      <c r="AB545" s="110" t="str">
        <f>IF(IFERROR(VLOOKUP(AB542,'Tabela de Apoio'!$D:$E,2,FALSE),1)=1,"",AB546)</f>
        <v/>
      </c>
      <c r="AC545" s="110" t="str">
        <f>IF(IFERROR(VLOOKUP(AC542,'Tabela de Apoio'!$D:$E,2,FALSE),1)=1,"",AC546)</f>
        <v/>
      </c>
      <c r="AD545" s="110" t="str">
        <f>IF(IFERROR(VLOOKUP(AD542,'Tabela de Apoio'!$D:$E,2,FALSE),1)=1,"",AD546)</f>
        <v/>
      </c>
      <c r="AE545" s="110" t="str">
        <f>IF(IFERROR(VLOOKUP(AE542,'Tabela de Apoio'!$D:$E,2,FALSE),1)=1,"",AE546)</f>
        <v/>
      </c>
      <c r="AF545" s="110" t="str">
        <f>IF(IFERROR(VLOOKUP(AF542,'Tabela de Apoio'!$D:$E,2,FALSE),1)=1,"",AF546)</f>
        <v/>
      </c>
      <c r="AG545" s="110" t="str">
        <f>IF(IFERROR(VLOOKUP(AG542,'Tabela de Apoio'!$D:$E,2,FALSE),1)=1,"",AG546)</f>
        <v/>
      </c>
      <c r="AH545" s="110" t="str">
        <f>IF(IFERROR(VLOOKUP(AH542,'Tabela de Apoio'!$D:$E,2,FALSE),1)=1,"",AH546)</f>
        <v/>
      </c>
      <c r="AI545" s="110" t="str">
        <f>IF(IFERROR(VLOOKUP(AI542,'Tabela de Apoio'!$D:$E,2,FALSE),1)=1,"",AI546)</f>
        <v/>
      </c>
    </row>
    <row r="546" spans="2:35" hidden="1" x14ac:dyDescent="0.25">
      <c r="B546" s="131" t="e">
        <f t="shared" ref="B546:C546" si="1628">B545</f>
        <v>#VALUE!</v>
      </c>
      <c r="C546" s="131" t="e">
        <f t="shared" si="1628"/>
        <v>#VALUE!</v>
      </c>
      <c r="D546" s="130">
        <f t="shared" si="1436"/>
        <v>1</v>
      </c>
      <c r="E546" s="168"/>
      <c r="F546" s="96"/>
      <c r="G546" s="170"/>
      <c r="H546" s="137">
        <f t="shared" ref="H546" si="1629">COUNT($P546:$XX546)</f>
        <v>0</v>
      </c>
      <c r="I546" s="135" t="e">
        <f t="shared" ref="I546" si="1630">_xlfn.STDEV.P($P545:$XX546)/AVERAGE($P545:$XX546)</f>
        <v>#DIV/0!</v>
      </c>
      <c r="J546" s="7">
        <f>ROW()</f>
        <v>546</v>
      </c>
      <c r="K546" s="70"/>
      <c r="L546" s="29" t="s">
        <v>54</v>
      </c>
      <c r="M546" s="30" t="str">
        <f t="shared" ref="M546" si="1631">IFERROR(
IF(AND(P542="Orçamento",COUNTA(P540:AI540)=COUNTIF(P542:XX542,"Orçamento")),MIN(M551,M548),
IF(M549&lt;&gt;"",M549,
IF(M550&lt;&gt;"",M550,
M548
))),"")</f>
        <v/>
      </c>
      <c r="N546" s="74"/>
      <c r="O546" s="27" t="s">
        <v>440</v>
      </c>
      <c r="P546" s="109" t="str">
        <f t="shared" ref="P546:AI546" si="1632">IFERROR(IF(P544="",
            "",
            IF(COUNT($P544:$XX544)&lt;=4,
               P544,
               IF(OR(P544&gt;(QUARTILE($P544:$XX544,3)+(QUARTILE($P544:$XX544,3)-QUARTILE($P544:$XX544,1))),
                     P544&lt;(QUARTILE($P544:$XX544,1)-(QUARTILE($P544:$XX544,3)-QUARTILE($P544:$XX544,1)))
                  ),
               "DESCARTADO",P544)
             )
  ),P544)</f>
        <v/>
      </c>
      <c r="Q546" s="109" t="str">
        <f t="shared" si="1632"/>
        <v/>
      </c>
      <c r="R546" s="109" t="str">
        <f t="shared" si="1632"/>
        <v/>
      </c>
      <c r="S546" s="109" t="str">
        <f t="shared" si="1632"/>
        <v/>
      </c>
      <c r="T546" s="109" t="str">
        <f t="shared" si="1632"/>
        <v/>
      </c>
      <c r="U546" s="109" t="str">
        <f t="shared" si="1632"/>
        <v/>
      </c>
      <c r="V546" s="109" t="str">
        <f t="shared" si="1632"/>
        <v/>
      </c>
      <c r="W546" s="109" t="str">
        <f t="shared" si="1632"/>
        <v/>
      </c>
      <c r="X546" s="109" t="str">
        <f t="shared" si="1632"/>
        <v/>
      </c>
      <c r="Y546" s="109" t="str">
        <f t="shared" si="1632"/>
        <v/>
      </c>
      <c r="Z546" s="109" t="str">
        <f t="shared" si="1632"/>
        <v/>
      </c>
      <c r="AA546" s="109" t="str">
        <f t="shared" si="1632"/>
        <v/>
      </c>
      <c r="AB546" s="109" t="str">
        <f t="shared" si="1632"/>
        <v/>
      </c>
      <c r="AC546" s="109" t="str">
        <f t="shared" si="1632"/>
        <v/>
      </c>
      <c r="AD546" s="109" t="str">
        <f t="shared" si="1632"/>
        <v/>
      </c>
      <c r="AE546" s="109" t="str">
        <f t="shared" si="1632"/>
        <v/>
      </c>
      <c r="AF546" s="109" t="str">
        <f t="shared" si="1632"/>
        <v/>
      </c>
      <c r="AG546" s="109" t="str">
        <f t="shared" si="1632"/>
        <v/>
      </c>
      <c r="AH546" s="109" t="str">
        <f t="shared" si="1632"/>
        <v/>
      </c>
      <c r="AI546" s="109" t="str">
        <f t="shared" si="1632"/>
        <v/>
      </c>
    </row>
    <row r="547" spans="2:35" hidden="1" x14ac:dyDescent="0.25">
      <c r="B547" s="131" t="e">
        <f t="shared" ref="B547:B601" si="1633">B546</f>
        <v>#VALUE!</v>
      </c>
      <c r="C547" s="131" t="e">
        <f t="shared" ref="C547:D610" si="1634">C546</f>
        <v>#VALUE!</v>
      </c>
      <c r="D547" s="130">
        <f t="shared" si="1436"/>
        <v>1</v>
      </c>
      <c r="E547" s="168"/>
      <c r="F547" s="96"/>
      <c r="G547" s="170"/>
      <c r="H547"/>
      <c r="I547"/>
      <c r="J547"/>
      <c r="K547" s="69"/>
      <c r="L547" s="29" t="s">
        <v>423</v>
      </c>
      <c r="M547" s="30" t="e">
        <f t="shared" ref="M547" si="1635">AVERAGE($P546:$XX546)</f>
        <v>#DIV/0!</v>
      </c>
      <c r="N547" s="74"/>
      <c r="O547" s="27" t="str">
        <f t="shared" ref="O547" si="1636">"1 POND"</f>
        <v>1 POND</v>
      </c>
      <c r="P547" s="110" t="str">
        <f>IF(IFERROR(VLOOKUP(P542,'Tabela de Apoio'!$D:$E,2,FALSE),1)=1,"",P548)</f>
        <v/>
      </c>
      <c r="Q547" s="110" t="str">
        <f>IF(IFERROR(VLOOKUP(Q542,'Tabela de Apoio'!$D:$E,2,FALSE),1)=1,"",Q548)</f>
        <v/>
      </c>
      <c r="R547" s="110" t="str">
        <f>IF(IFERROR(VLOOKUP(R542,'Tabela de Apoio'!$D:$E,2,FALSE),1)=1,"",R548)</f>
        <v/>
      </c>
      <c r="S547" s="110" t="str">
        <f>IF(IFERROR(VLOOKUP(S542,'Tabela de Apoio'!$D:$E,2,FALSE),1)=1,"",S548)</f>
        <v/>
      </c>
      <c r="T547" s="110" t="str">
        <f>IF(IFERROR(VLOOKUP(T542,'Tabela de Apoio'!$D:$E,2,FALSE),1)=1,"",T548)</f>
        <v/>
      </c>
      <c r="U547" s="110" t="str">
        <f>IF(IFERROR(VLOOKUP(U542,'Tabela de Apoio'!$D:$E,2,FALSE),1)=1,"",U548)</f>
        <v/>
      </c>
      <c r="V547" s="110" t="str">
        <f>IF(IFERROR(VLOOKUP(V542,'Tabela de Apoio'!$D:$E,2,FALSE),1)=1,"",V548)</f>
        <v/>
      </c>
      <c r="W547" s="110" t="str">
        <f>IF(IFERROR(VLOOKUP(W542,'Tabela de Apoio'!$D:$E,2,FALSE),1)=1,"",W548)</f>
        <v/>
      </c>
      <c r="X547" s="110" t="str">
        <f>IF(IFERROR(VLOOKUP(X542,'Tabela de Apoio'!$D:$E,2,FALSE),1)=1,"",X548)</f>
        <v/>
      </c>
      <c r="Y547" s="110" t="str">
        <f>IF(IFERROR(VLOOKUP(Y542,'Tabela de Apoio'!$D:$E,2,FALSE),1)=1,"",Y548)</f>
        <v/>
      </c>
      <c r="Z547" s="110" t="str">
        <f>IF(IFERROR(VLOOKUP(Z542,'Tabela de Apoio'!$D:$E,2,FALSE),1)=1,"",Z548)</f>
        <v/>
      </c>
      <c r="AA547" s="110" t="str">
        <f>IF(IFERROR(VLOOKUP(AA542,'Tabela de Apoio'!$D:$E,2,FALSE),1)=1,"",AA548)</f>
        <v/>
      </c>
      <c r="AB547" s="110" t="str">
        <f>IF(IFERROR(VLOOKUP(AB542,'Tabela de Apoio'!$D:$E,2,FALSE),1)=1,"",AB548)</f>
        <v/>
      </c>
      <c r="AC547" s="110" t="str">
        <f>IF(IFERROR(VLOOKUP(AC542,'Tabela de Apoio'!$D:$E,2,FALSE),1)=1,"",AC548)</f>
        <v/>
      </c>
      <c r="AD547" s="110" t="str">
        <f>IF(IFERROR(VLOOKUP(AD542,'Tabela de Apoio'!$D:$E,2,FALSE),1)=1,"",AD548)</f>
        <v/>
      </c>
      <c r="AE547" s="110" t="str">
        <f>IF(IFERROR(VLOOKUP(AE542,'Tabela de Apoio'!$D:$E,2,FALSE),1)=1,"",AE548)</f>
        <v/>
      </c>
      <c r="AF547" s="110" t="str">
        <f>IF(IFERROR(VLOOKUP(AF542,'Tabela de Apoio'!$D:$E,2,FALSE),1)=1,"",AF548)</f>
        <v/>
      </c>
      <c r="AG547" s="110" t="str">
        <f>IF(IFERROR(VLOOKUP(AG542,'Tabela de Apoio'!$D:$E,2,FALSE),1)=1,"",AG548)</f>
        <v/>
      </c>
      <c r="AH547" s="110" t="str">
        <f>IF(IFERROR(VLOOKUP(AH542,'Tabela de Apoio'!$D:$E,2,FALSE),1)=1,"",AH548)</f>
        <v/>
      </c>
      <c r="AI547" s="110" t="str">
        <f>IF(IFERROR(VLOOKUP(AI542,'Tabela de Apoio'!$D:$E,2,FALSE),1)=1,"",AI548)</f>
        <v/>
      </c>
    </row>
    <row r="548" spans="2:35" hidden="1" x14ac:dyDescent="0.25">
      <c r="B548" s="131" t="e">
        <f t="shared" si="1633"/>
        <v>#VALUE!</v>
      </c>
      <c r="C548" s="131" t="e">
        <f t="shared" si="1634"/>
        <v>#VALUE!</v>
      </c>
      <c r="D548" s="130">
        <f t="shared" si="1634"/>
        <v>1</v>
      </c>
      <c r="E548" s="168"/>
      <c r="F548" s="96"/>
      <c r="G548" s="170"/>
      <c r="H548" s="137">
        <f t="shared" ref="H548" si="1637">COUNT($P548:$XX548)</f>
        <v>0</v>
      </c>
      <c r="I548" s="135" t="e">
        <f t="shared" ref="I548" si="1638">_xlfn.STDEV.P($P547:$XX548)/AVERAGE($P547:$XX548)</f>
        <v>#DIV/0!</v>
      </c>
      <c r="J548" s="7">
        <f t="shared" ref="J548" si="1639">IF(AND(H548&gt;2,
OR(L540="MÉDIA SANEADA",L540="MEDIANA SANEADA",
AND(L540="PREÇO REFERÊNCIA",NOT(AND(P542="Orçamento",COUNTA(P540:XX540)=COUNTIF(P542:XX542,"Orçamento")))))),
ROW(),0)</f>
        <v>0</v>
      </c>
      <c r="K548" s="69"/>
      <c r="L548" s="29" t="s">
        <v>424</v>
      </c>
      <c r="M548" s="30" t="e">
        <f t="shared" ref="M548" si="1640">MEDIAN($P546:$XX546)</f>
        <v>#NUM!</v>
      </c>
      <c r="N548" s="74"/>
      <c r="O548" s="27" t="str">
        <f t="shared" ref="O548" si="1641">"1 RODADA"</f>
        <v>1 RODADA</v>
      </c>
      <c r="P548" s="110" t="str">
        <f t="shared" ref="P548:AI548" si="1642">IF(P546="","",IF((_xlfn.STDEV.P($P545:$XX546)/AVERAGE($P545:$XX546))&lt;=25%,P546,IF(OR(P546&gt;(AVERAGE($P545:$XX546)+_xlfn.STDEV.P($P545:$XX546)),P546&lt;(AVERAGE($P545:$XX546)-_xlfn.STDEV.P($P545:$XX546))),"DESCARTADO",P546)))</f>
        <v/>
      </c>
      <c r="Q548" s="110" t="str">
        <f t="shared" si="1642"/>
        <v/>
      </c>
      <c r="R548" s="110" t="str">
        <f t="shared" si="1642"/>
        <v/>
      </c>
      <c r="S548" s="110" t="str">
        <f t="shared" si="1642"/>
        <v/>
      </c>
      <c r="T548" s="110" t="str">
        <f t="shared" si="1642"/>
        <v/>
      </c>
      <c r="U548" s="110" t="str">
        <f t="shared" si="1642"/>
        <v/>
      </c>
      <c r="V548" s="110" t="str">
        <f t="shared" si="1642"/>
        <v/>
      </c>
      <c r="W548" s="110" t="str">
        <f t="shared" si="1642"/>
        <v/>
      </c>
      <c r="X548" s="110" t="str">
        <f t="shared" si="1642"/>
        <v/>
      </c>
      <c r="Y548" s="110" t="str">
        <f t="shared" si="1642"/>
        <v/>
      </c>
      <c r="Z548" s="110" t="str">
        <f t="shared" si="1642"/>
        <v/>
      </c>
      <c r="AA548" s="110" t="str">
        <f t="shared" si="1642"/>
        <v/>
      </c>
      <c r="AB548" s="110" t="str">
        <f t="shared" si="1642"/>
        <v/>
      </c>
      <c r="AC548" s="110" t="str">
        <f t="shared" si="1642"/>
        <v/>
      </c>
      <c r="AD548" s="110" t="str">
        <f t="shared" si="1642"/>
        <v/>
      </c>
      <c r="AE548" s="110" t="str">
        <f t="shared" si="1642"/>
        <v/>
      </c>
      <c r="AF548" s="110" t="str">
        <f t="shared" si="1642"/>
        <v/>
      </c>
      <c r="AG548" s="110" t="str">
        <f t="shared" si="1642"/>
        <v/>
      </c>
      <c r="AH548" s="110" t="str">
        <f t="shared" si="1642"/>
        <v/>
      </c>
      <c r="AI548" s="110" t="str">
        <f t="shared" si="1642"/>
        <v/>
      </c>
    </row>
    <row r="549" spans="2:35" hidden="1" x14ac:dyDescent="0.25">
      <c r="B549" s="131" t="e">
        <f t="shared" si="1633"/>
        <v>#VALUE!</v>
      </c>
      <c r="C549" s="131" t="e">
        <f t="shared" si="1634"/>
        <v>#VALUE!</v>
      </c>
      <c r="D549" s="130">
        <f t="shared" si="1634"/>
        <v>1</v>
      </c>
      <c r="E549" s="168"/>
      <c r="F549" s="96"/>
      <c r="G549" s="170"/>
      <c r="H549"/>
      <c r="I549"/>
      <c r="J549"/>
      <c r="L549" s="29" t="s">
        <v>50</v>
      </c>
      <c r="M549" s="30" t="str">
        <f t="shared" ref="M549" si="1643">IFERROR(
IF(AND(H548&gt;2,I548&lt;=25%),AVERAGE(P547:XX548),
IF(AND(H550&gt;2,I550&lt;=25%),AVERAGE(P549:XX550),
IF(AND(H552&gt;2,I552&lt;=25%),AVERAGE(P551:XX552),
IF(AND(H554&gt;2,I554&lt;=25%),AVERAGE(P553:XX554),
IF(AND(H556&gt;2,I556&lt;=25%),AVERAGE(P555:XX556),
IF(AND(H558&gt;2,I558&lt;=25%),AVERAGE(P557:XX558),
IF(I546&lt;=25%,AVERAGE(P545:XX546),""))))))),"")</f>
        <v/>
      </c>
      <c r="N549" s="74"/>
      <c r="O549" s="27" t="str">
        <f t="shared" ref="O549" si="1644">"2 POND"</f>
        <v>2 POND</v>
      </c>
      <c r="P549" s="110" t="str">
        <f>IF(IFERROR(VLOOKUP(P542,'Tabela de Apoio'!$D:$E,2,FALSE),1)=1,"",P550)</f>
        <v/>
      </c>
      <c r="Q549" s="110" t="str">
        <f>IF(IFERROR(VLOOKUP(Q542,'Tabela de Apoio'!$D:$E,2,FALSE),1)=1,"",Q550)</f>
        <v/>
      </c>
      <c r="R549" s="110" t="str">
        <f>IF(IFERROR(VLOOKUP(R542,'Tabela de Apoio'!$D:$E,2,FALSE),1)=1,"",R550)</f>
        <v/>
      </c>
      <c r="S549" s="110" t="str">
        <f>IF(IFERROR(VLOOKUP(S542,'Tabela de Apoio'!$D:$E,2,FALSE),1)=1,"",S550)</f>
        <v/>
      </c>
      <c r="T549" s="110" t="str">
        <f>IF(IFERROR(VLOOKUP(T542,'Tabela de Apoio'!$D:$E,2,FALSE),1)=1,"",T550)</f>
        <v/>
      </c>
      <c r="U549" s="110" t="str">
        <f>IF(IFERROR(VLOOKUP(U542,'Tabela de Apoio'!$D:$E,2,FALSE),1)=1,"",U550)</f>
        <v/>
      </c>
      <c r="V549" s="110" t="str">
        <f>IF(IFERROR(VLOOKUP(V542,'Tabela de Apoio'!$D:$E,2,FALSE),1)=1,"",V550)</f>
        <v/>
      </c>
      <c r="W549" s="110" t="str">
        <f>IF(IFERROR(VLOOKUP(W542,'Tabela de Apoio'!$D:$E,2,FALSE),1)=1,"",W550)</f>
        <v/>
      </c>
      <c r="X549" s="110" t="str">
        <f>IF(IFERROR(VLOOKUP(X542,'Tabela de Apoio'!$D:$E,2,FALSE),1)=1,"",X550)</f>
        <v/>
      </c>
      <c r="Y549" s="110" t="str">
        <f>IF(IFERROR(VLOOKUP(Y542,'Tabela de Apoio'!$D:$E,2,FALSE),1)=1,"",Y550)</f>
        <v/>
      </c>
      <c r="Z549" s="110" t="str">
        <f>IF(IFERROR(VLOOKUP(Z542,'Tabela de Apoio'!$D:$E,2,FALSE),1)=1,"",Z550)</f>
        <v/>
      </c>
      <c r="AA549" s="110" t="str">
        <f>IF(IFERROR(VLOOKUP(AA542,'Tabela de Apoio'!$D:$E,2,FALSE),1)=1,"",AA550)</f>
        <v/>
      </c>
      <c r="AB549" s="110" t="str">
        <f>IF(IFERROR(VLOOKUP(AB542,'Tabela de Apoio'!$D:$E,2,FALSE),1)=1,"",AB550)</f>
        <v/>
      </c>
      <c r="AC549" s="110" t="str">
        <f>IF(IFERROR(VLOOKUP(AC542,'Tabela de Apoio'!$D:$E,2,FALSE),1)=1,"",AC550)</f>
        <v/>
      </c>
      <c r="AD549" s="110" t="str">
        <f>IF(IFERROR(VLOOKUP(AD542,'Tabela de Apoio'!$D:$E,2,FALSE),1)=1,"",AD550)</f>
        <v/>
      </c>
      <c r="AE549" s="110" t="str">
        <f>IF(IFERROR(VLOOKUP(AE542,'Tabela de Apoio'!$D:$E,2,FALSE),1)=1,"",AE550)</f>
        <v/>
      </c>
      <c r="AF549" s="110" t="str">
        <f>IF(IFERROR(VLOOKUP(AF542,'Tabela de Apoio'!$D:$E,2,FALSE),1)=1,"",AF550)</f>
        <v/>
      </c>
      <c r="AG549" s="110" t="str">
        <f>IF(IFERROR(VLOOKUP(AG542,'Tabela de Apoio'!$D:$E,2,FALSE),1)=1,"",AG550)</f>
        <v/>
      </c>
      <c r="AH549" s="110" t="str">
        <f>IF(IFERROR(VLOOKUP(AH542,'Tabela de Apoio'!$D:$E,2,FALSE),1)=1,"",AH550)</f>
        <v/>
      </c>
      <c r="AI549" s="110" t="str">
        <f>IF(IFERROR(VLOOKUP(AI542,'Tabela de Apoio'!$D:$E,2,FALSE),1)=1,"",AI550)</f>
        <v/>
      </c>
    </row>
    <row r="550" spans="2:35" hidden="1" x14ac:dyDescent="0.25">
      <c r="B550" s="131" t="e">
        <f t="shared" si="1633"/>
        <v>#VALUE!</v>
      </c>
      <c r="C550" s="131" t="e">
        <f t="shared" si="1634"/>
        <v>#VALUE!</v>
      </c>
      <c r="D550" s="130">
        <f t="shared" si="1634"/>
        <v>1</v>
      </c>
      <c r="E550" s="168"/>
      <c r="F550" s="96"/>
      <c r="G550" s="170"/>
      <c r="H550" s="137">
        <f t="shared" ref="H550" si="1645">COUNT($P550:$XX550)</f>
        <v>0</v>
      </c>
      <c r="I550" s="135" t="e">
        <f t="shared" ref="I550" si="1646">_xlfn.STDEV.P($P549:$XX550)/AVERAGE($P549:$XX550)</f>
        <v>#DIV/0!</v>
      </c>
      <c r="J550" s="7">
        <f t="shared" ref="J550" si="1647">IF(AND(H550&gt;2,
OR(L540="MÉDIA SANEADA",L540="MEDIANA SANEADA",
AND(L540="PREÇO REFERÊNCIA",NOT(AND(P542="Orçamento",COUNTA(P540:XX540)=COUNTIF(P542:XX542,"Orçamento")))))),
ROW(),0)</f>
        <v>0</v>
      </c>
      <c r="K550" s="69"/>
      <c r="L550" s="29" t="s">
        <v>425</v>
      </c>
      <c r="M550" s="30" t="e">
        <f t="shared" ref="M550" si="1648" xml:space="preserve">
IF(H548&gt;2,MEDIAN(P547:XX548),
IF(H550&gt;2,MEDIAN(P549:XX550),
IF(H552&gt;2,MEDIAN(P551:XX552),
IF(H554&gt;2,MEDIAN(P553:XX554),
IF(H556&gt;2,MEDIAN(P555:XX556),
IF(H558&gt;2,MEDIAN(P557:XX558),
MEDIAN(P545:XX546)))))))</f>
        <v>#NUM!</v>
      </c>
      <c r="N550" s="74"/>
      <c r="O550" s="27" t="str">
        <f t="shared" ref="O550" si="1649">"2 RODADA"</f>
        <v>2 RODADA</v>
      </c>
      <c r="P550" s="110" t="str">
        <f t="shared" ref="P550:AI550" si="1650">IF(P548="","",IF((_xlfn.STDEV.P($P547:$XX548)/AVERAGE($P547:$XX548))&lt;=25%,P548,IF(OR(P548&gt;(AVERAGE($P547:$XX548)+_xlfn.STDEV.P($P547:$XX548)),P548&lt;(AVERAGE($P547:$XX548)-_xlfn.STDEV.P($P547:$XX548))),"DESCARTADO",P548)))</f>
        <v/>
      </c>
      <c r="Q550" s="110" t="str">
        <f t="shared" si="1650"/>
        <v/>
      </c>
      <c r="R550" s="110" t="str">
        <f t="shared" si="1650"/>
        <v/>
      </c>
      <c r="S550" s="110" t="str">
        <f t="shared" si="1650"/>
        <v/>
      </c>
      <c r="T550" s="110" t="str">
        <f t="shared" si="1650"/>
        <v/>
      </c>
      <c r="U550" s="110" t="str">
        <f t="shared" si="1650"/>
        <v/>
      </c>
      <c r="V550" s="110" t="str">
        <f t="shared" si="1650"/>
        <v/>
      </c>
      <c r="W550" s="110" t="str">
        <f t="shared" si="1650"/>
        <v/>
      </c>
      <c r="X550" s="110" t="str">
        <f t="shared" si="1650"/>
        <v/>
      </c>
      <c r="Y550" s="110" t="str">
        <f t="shared" si="1650"/>
        <v/>
      </c>
      <c r="Z550" s="110" t="str">
        <f t="shared" si="1650"/>
        <v/>
      </c>
      <c r="AA550" s="110" t="str">
        <f t="shared" si="1650"/>
        <v/>
      </c>
      <c r="AB550" s="110" t="str">
        <f t="shared" si="1650"/>
        <v/>
      </c>
      <c r="AC550" s="110" t="str">
        <f t="shared" si="1650"/>
        <v/>
      </c>
      <c r="AD550" s="110" t="str">
        <f t="shared" si="1650"/>
        <v/>
      </c>
      <c r="AE550" s="110" t="str">
        <f t="shared" si="1650"/>
        <v/>
      </c>
      <c r="AF550" s="110" t="str">
        <f t="shared" si="1650"/>
        <v/>
      </c>
      <c r="AG550" s="110" t="str">
        <f t="shared" si="1650"/>
        <v/>
      </c>
      <c r="AH550" s="110" t="str">
        <f t="shared" si="1650"/>
        <v/>
      </c>
      <c r="AI550" s="110" t="str">
        <f t="shared" si="1650"/>
        <v/>
      </c>
    </row>
    <row r="551" spans="2:35" hidden="1" x14ac:dyDescent="0.25">
      <c r="B551" s="131" t="e">
        <f t="shared" si="1633"/>
        <v>#VALUE!</v>
      </c>
      <c r="C551" s="131" t="e">
        <f t="shared" si="1634"/>
        <v>#VALUE!</v>
      </c>
      <c r="D551" s="130">
        <f t="shared" si="1634"/>
        <v>1</v>
      </c>
      <c r="E551" s="168"/>
      <c r="F551" s="96"/>
      <c r="G551" s="170"/>
      <c r="H551"/>
      <c r="I551"/>
      <c r="J551"/>
      <c r="K551" s="69"/>
      <c r="L551" s="29" t="s">
        <v>422</v>
      </c>
      <c r="M551" s="30" t="e">
        <f t="shared" ref="M551" si="1651">HARMEAN($P545:$XX546)</f>
        <v>#N/A</v>
      </c>
      <c r="N551" s="74"/>
      <c r="O551" s="27" t="str">
        <f t="shared" ref="O551" si="1652">"3 POND"</f>
        <v>3 POND</v>
      </c>
      <c r="P551" s="110" t="str">
        <f>IF(IFERROR(VLOOKUP(P542,'Tabela de Apoio'!$D:$E,2,FALSE),1)=1,"",P552)</f>
        <v/>
      </c>
      <c r="Q551" s="110" t="str">
        <f>IF(IFERROR(VLOOKUP(Q542,'Tabela de Apoio'!$D:$E,2,FALSE),1)=1,"",Q552)</f>
        <v/>
      </c>
      <c r="R551" s="110" t="str">
        <f>IF(IFERROR(VLOOKUP(R542,'Tabela de Apoio'!$D:$E,2,FALSE),1)=1,"",R552)</f>
        <v/>
      </c>
      <c r="S551" s="110" t="str">
        <f>IF(IFERROR(VLOOKUP(S542,'Tabela de Apoio'!$D:$E,2,FALSE),1)=1,"",S552)</f>
        <v/>
      </c>
      <c r="T551" s="110" t="str">
        <f>IF(IFERROR(VLOOKUP(T542,'Tabela de Apoio'!$D:$E,2,FALSE),1)=1,"",T552)</f>
        <v/>
      </c>
      <c r="U551" s="110" t="str">
        <f>IF(IFERROR(VLOOKUP(U542,'Tabela de Apoio'!$D:$E,2,FALSE),1)=1,"",U552)</f>
        <v/>
      </c>
      <c r="V551" s="110" t="str">
        <f>IF(IFERROR(VLOOKUP(V542,'Tabela de Apoio'!$D:$E,2,FALSE),1)=1,"",V552)</f>
        <v/>
      </c>
      <c r="W551" s="110" t="str">
        <f>IF(IFERROR(VLOOKUP(W542,'Tabela de Apoio'!$D:$E,2,FALSE),1)=1,"",W552)</f>
        <v/>
      </c>
      <c r="X551" s="110" t="str">
        <f>IF(IFERROR(VLOOKUP(X542,'Tabela de Apoio'!$D:$E,2,FALSE),1)=1,"",X552)</f>
        <v/>
      </c>
      <c r="Y551" s="110" t="str">
        <f>IF(IFERROR(VLOOKUP(Y542,'Tabela de Apoio'!$D:$E,2,FALSE),1)=1,"",Y552)</f>
        <v/>
      </c>
      <c r="Z551" s="110" t="str">
        <f>IF(IFERROR(VLOOKUP(Z542,'Tabela de Apoio'!$D:$E,2,FALSE),1)=1,"",Z552)</f>
        <v/>
      </c>
      <c r="AA551" s="110" t="str">
        <f>IF(IFERROR(VLOOKUP(AA542,'Tabela de Apoio'!$D:$E,2,FALSE),1)=1,"",AA552)</f>
        <v/>
      </c>
      <c r="AB551" s="110" t="str">
        <f>IF(IFERROR(VLOOKUP(AB542,'Tabela de Apoio'!$D:$E,2,FALSE),1)=1,"",AB552)</f>
        <v/>
      </c>
      <c r="AC551" s="110" t="str">
        <f>IF(IFERROR(VLOOKUP(AC542,'Tabela de Apoio'!$D:$E,2,FALSE),1)=1,"",AC552)</f>
        <v/>
      </c>
      <c r="AD551" s="110" t="str">
        <f>IF(IFERROR(VLOOKUP(AD542,'Tabela de Apoio'!$D:$E,2,FALSE),1)=1,"",AD552)</f>
        <v/>
      </c>
      <c r="AE551" s="110" t="str">
        <f>IF(IFERROR(VLOOKUP(AE542,'Tabela de Apoio'!$D:$E,2,FALSE),1)=1,"",AE552)</f>
        <v/>
      </c>
      <c r="AF551" s="110" t="str">
        <f>IF(IFERROR(VLOOKUP(AF542,'Tabela de Apoio'!$D:$E,2,FALSE),1)=1,"",AF552)</f>
        <v/>
      </c>
      <c r="AG551" s="110" t="str">
        <f>IF(IFERROR(VLOOKUP(AG542,'Tabela de Apoio'!$D:$E,2,FALSE),1)=1,"",AG552)</f>
        <v/>
      </c>
      <c r="AH551" s="110" t="str">
        <f>IF(IFERROR(VLOOKUP(AH542,'Tabela de Apoio'!$D:$E,2,FALSE),1)=1,"",AH552)</f>
        <v/>
      </c>
      <c r="AI551" s="110" t="str">
        <f>IF(IFERROR(VLOOKUP(AI542,'Tabela de Apoio'!$D:$E,2,FALSE),1)=1,"",AI552)</f>
        <v/>
      </c>
    </row>
    <row r="552" spans="2:35" hidden="1" x14ac:dyDescent="0.25">
      <c r="B552" s="131" t="e">
        <f t="shared" si="1633"/>
        <v>#VALUE!</v>
      </c>
      <c r="C552" s="131" t="e">
        <f t="shared" si="1634"/>
        <v>#VALUE!</v>
      </c>
      <c r="D552" s="130">
        <f t="shared" si="1634"/>
        <v>1</v>
      </c>
      <c r="E552" s="168"/>
      <c r="F552" s="96"/>
      <c r="G552" s="170"/>
      <c r="H552" s="137">
        <f t="shared" ref="H552" si="1653">COUNT($P552:$XX552)</f>
        <v>0</v>
      </c>
      <c r="I552" s="135" t="e">
        <f t="shared" ref="I552" si="1654">_xlfn.STDEV.P($P551:$XX552)/AVERAGE($P551:$XX552)</f>
        <v>#DIV/0!</v>
      </c>
      <c r="J552" s="7">
        <f t="shared" ref="J552" si="1655">IF(AND(H552&gt;2,
OR(L540="MÉDIA SANEADA",L540="MEDIANA SANEADA",
AND(L540="PREÇO REFERÊNCIA",NOT(AND(P542="Orçamento",COUNTA(P540:XX540)=COUNTIF(P542:XX542,"Orçamento")))))),
ROW(),0)</f>
        <v>0</v>
      </c>
      <c r="K552" s="69"/>
      <c r="L552" s="29" t="s">
        <v>53</v>
      </c>
      <c r="M552" s="30" t="str">
        <f t="shared" ref="M552" si="1656">IFERROR(_xlfn.QUARTILE.EXC($P546:$XX546,1),"")</f>
        <v/>
      </c>
      <c r="N552" s="74"/>
      <c r="O552" s="27" t="str">
        <f t="shared" ref="O552" si="1657">"3 RODADA"</f>
        <v>3 RODADA</v>
      </c>
      <c r="P552" s="110" t="str">
        <f t="shared" ref="P552:AI552" si="1658">IF(P550="","",IF((_xlfn.STDEV.P($P549:$XX550)/AVERAGE($P549:$XX550))&lt;=25%,P550,IF(OR(P550&gt;(AVERAGE($P549:$XX550)+_xlfn.STDEV.P($P549:$XX550)),P550&lt;(AVERAGE($P549:$XX550)-_xlfn.STDEV.P($P549:$XX550))),"DESCARTADO",P550)))</f>
        <v/>
      </c>
      <c r="Q552" s="110" t="str">
        <f t="shared" si="1658"/>
        <v/>
      </c>
      <c r="R552" s="110" t="str">
        <f t="shared" si="1658"/>
        <v/>
      </c>
      <c r="S552" s="110" t="str">
        <f t="shared" si="1658"/>
        <v/>
      </c>
      <c r="T552" s="110" t="str">
        <f t="shared" si="1658"/>
        <v/>
      </c>
      <c r="U552" s="110" t="str">
        <f t="shared" si="1658"/>
        <v/>
      </c>
      <c r="V552" s="110" t="str">
        <f t="shared" si="1658"/>
        <v/>
      </c>
      <c r="W552" s="110" t="str">
        <f t="shared" si="1658"/>
        <v/>
      </c>
      <c r="X552" s="110" t="str">
        <f t="shared" si="1658"/>
        <v/>
      </c>
      <c r="Y552" s="110" t="str">
        <f t="shared" si="1658"/>
        <v/>
      </c>
      <c r="Z552" s="110" t="str">
        <f t="shared" si="1658"/>
        <v/>
      </c>
      <c r="AA552" s="110" t="str">
        <f t="shared" si="1658"/>
        <v/>
      </c>
      <c r="AB552" s="110" t="str">
        <f t="shared" si="1658"/>
        <v/>
      </c>
      <c r="AC552" s="110" t="str">
        <f t="shared" si="1658"/>
        <v/>
      </c>
      <c r="AD552" s="110" t="str">
        <f t="shared" si="1658"/>
        <v/>
      </c>
      <c r="AE552" s="110" t="str">
        <f t="shared" si="1658"/>
        <v/>
      </c>
      <c r="AF552" s="110" t="str">
        <f t="shared" si="1658"/>
        <v/>
      </c>
      <c r="AG552" s="110" t="str">
        <f t="shared" si="1658"/>
        <v/>
      </c>
      <c r="AH552" s="110" t="str">
        <f t="shared" si="1658"/>
        <v/>
      </c>
      <c r="AI552" s="110" t="str">
        <f t="shared" si="1658"/>
        <v/>
      </c>
    </row>
    <row r="553" spans="2:35" hidden="1" x14ac:dyDescent="0.25">
      <c r="B553" s="131" t="e">
        <f t="shared" si="1633"/>
        <v>#VALUE!</v>
      </c>
      <c r="C553" s="131" t="e">
        <f t="shared" si="1634"/>
        <v>#VALUE!</v>
      </c>
      <c r="D553" s="130">
        <f t="shared" si="1634"/>
        <v>1</v>
      </c>
      <c r="E553" s="168"/>
      <c r="F553" s="96"/>
      <c r="G553" s="170"/>
      <c r="H553"/>
      <c r="I553"/>
      <c r="J553"/>
      <c r="K553" s="69"/>
      <c r="L553" s="29" t="s">
        <v>51</v>
      </c>
      <c r="M553" s="30" t="str">
        <f t="shared" ref="M553" si="1659">IFERROR(_xlfn.QUARTILE.EXC($P546:$XX546,3),"")</f>
        <v/>
      </c>
      <c r="N553" s="74"/>
      <c r="O553" s="27" t="str">
        <f t="shared" ref="O553" si="1660">"4 POND"</f>
        <v>4 POND</v>
      </c>
      <c r="P553" s="110" t="str">
        <f>IF(IFERROR(VLOOKUP(P542,'Tabela de Apoio'!$D:$E,2,FALSE),1)=1,"",P554)</f>
        <v/>
      </c>
      <c r="Q553" s="110" t="str">
        <f>IF(IFERROR(VLOOKUP(Q542,'Tabela de Apoio'!$D:$E,2,FALSE),1)=1,"",Q554)</f>
        <v/>
      </c>
      <c r="R553" s="110" t="str">
        <f>IF(IFERROR(VLOOKUP(R542,'Tabela de Apoio'!$D:$E,2,FALSE),1)=1,"",R554)</f>
        <v/>
      </c>
      <c r="S553" s="110" t="str">
        <f>IF(IFERROR(VLOOKUP(S542,'Tabela de Apoio'!$D:$E,2,FALSE),1)=1,"",S554)</f>
        <v/>
      </c>
      <c r="T553" s="110" t="str">
        <f>IF(IFERROR(VLOOKUP(T542,'Tabela de Apoio'!$D:$E,2,FALSE),1)=1,"",T554)</f>
        <v/>
      </c>
      <c r="U553" s="110" t="str">
        <f>IF(IFERROR(VLOOKUP(U542,'Tabela de Apoio'!$D:$E,2,FALSE),1)=1,"",U554)</f>
        <v/>
      </c>
      <c r="V553" s="110" t="str">
        <f>IF(IFERROR(VLOOKUP(V542,'Tabela de Apoio'!$D:$E,2,FALSE),1)=1,"",V554)</f>
        <v/>
      </c>
      <c r="W553" s="110" t="str">
        <f>IF(IFERROR(VLOOKUP(W542,'Tabela de Apoio'!$D:$E,2,FALSE),1)=1,"",W554)</f>
        <v/>
      </c>
      <c r="X553" s="110" t="str">
        <f>IF(IFERROR(VLOOKUP(X542,'Tabela de Apoio'!$D:$E,2,FALSE),1)=1,"",X554)</f>
        <v/>
      </c>
      <c r="Y553" s="110" t="str">
        <f>IF(IFERROR(VLOOKUP(Y542,'Tabela de Apoio'!$D:$E,2,FALSE),1)=1,"",Y554)</f>
        <v/>
      </c>
      <c r="Z553" s="110" t="str">
        <f>IF(IFERROR(VLOOKUP(Z542,'Tabela de Apoio'!$D:$E,2,FALSE),1)=1,"",Z554)</f>
        <v/>
      </c>
      <c r="AA553" s="110" t="str">
        <f>IF(IFERROR(VLOOKUP(AA542,'Tabela de Apoio'!$D:$E,2,FALSE),1)=1,"",AA554)</f>
        <v/>
      </c>
      <c r="AB553" s="110" t="str">
        <f>IF(IFERROR(VLOOKUP(AB542,'Tabela de Apoio'!$D:$E,2,FALSE),1)=1,"",AB554)</f>
        <v/>
      </c>
      <c r="AC553" s="110" t="str">
        <f>IF(IFERROR(VLOOKUP(AC542,'Tabela de Apoio'!$D:$E,2,FALSE),1)=1,"",AC554)</f>
        <v/>
      </c>
      <c r="AD553" s="110" t="str">
        <f>IF(IFERROR(VLOOKUP(AD542,'Tabela de Apoio'!$D:$E,2,FALSE),1)=1,"",AD554)</f>
        <v/>
      </c>
      <c r="AE553" s="110" t="str">
        <f>IF(IFERROR(VLOOKUP(AE542,'Tabela de Apoio'!$D:$E,2,FALSE),1)=1,"",AE554)</f>
        <v/>
      </c>
      <c r="AF553" s="110" t="str">
        <f>IF(IFERROR(VLOOKUP(AF542,'Tabela de Apoio'!$D:$E,2,FALSE),1)=1,"",AF554)</f>
        <v/>
      </c>
      <c r="AG553" s="110" t="str">
        <f>IF(IFERROR(VLOOKUP(AG542,'Tabela de Apoio'!$D:$E,2,FALSE),1)=1,"",AG554)</f>
        <v/>
      </c>
      <c r="AH553" s="110" t="str">
        <f>IF(IFERROR(VLOOKUP(AH542,'Tabela de Apoio'!$D:$E,2,FALSE),1)=1,"",AH554)</f>
        <v/>
      </c>
      <c r="AI553" s="110" t="str">
        <f>IF(IFERROR(VLOOKUP(AI542,'Tabela de Apoio'!$D:$E,2,FALSE),1)=1,"",AI554)</f>
        <v/>
      </c>
    </row>
    <row r="554" spans="2:35" hidden="1" x14ac:dyDescent="0.25">
      <c r="B554" s="131" t="e">
        <f t="shared" si="1633"/>
        <v>#VALUE!</v>
      </c>
      <c r="C554" s="131" t="e">
        <f t="shared" si="1634"/>
        <v>#VALUE!</v>
      </c>
      <c r="D554" s="130">
        <f t="shared" si="1634"/>
        <v>1</v>
      </c>
      <c r="E554" s="168"/>
      <c r="F554" s="96"/>
      <c r="G554" s="170"/>
      <c r="H554" s="137">
        <f t="shared" ref="H554" si="1661">COUNT($P554:$XX554)</f>
        <v>0</v>
      </c>
      <c r="I554" s="135" t="e">
        <f t="shared" ref="I554" si="1662">_xlfn.STDEV.P($P553:$XX554)/AVERAGE($P553:$XX554)</f>
        <v>#DIV/0!</v>
      </c>
      <c r="J554" s="7">
        <f t="shared" ref="J554" si="1663">IF(AND(H554&gt;2,
OR(L540="MÉDIA SANEADA",L540="MEDIANA SANEADA",
AND(L540="PREÇO REFERÊNCIA",NOT(AND(P542="Orçamento",COUNTA(P540:XX540)=COUNTIF(P542:XX542,"Orçamento")))))),
ROW(),0)</f>
        <v>0</v>
      </c>
      <c r="K554" s="69"/>
      <c r="L554" s="29" t="s">
        <v>55</v>
      </c>
      <c r="M554" s="30">
        <f t="shared" ref="M554" si="1664">MIN($P546:$XX546)</f>
        <v>0</v>
      </c>
      <c r="N554" s="74"/>
      <c r="O554" s="27" t="str">
        <f t="shared" ref="O554" si="1665">"4 RODADA"</f>
        <v>4 RODADA</v>
      </c>
      <c r="P554" s="110" t="str">
        <f t="shared" ref="P554:AI554" si="1666">IF(P552="","",IF((_xlfn.STDEV.P($P551:$XX552)/AVERAGE($P551:$XX552))&lt;=25%,P552,IF(OR(P552&gt;(AVERAGE($P551:$XX552)+_xlfn.STDEV.P($P551:$XX552)),P552&lt;(AVERAGE($P551:$XX552)-_xlfn.STDEV.P($P551:$XX552))),"DESCARTADO",P552)))</f>
        <v/>
      </c>
      <c r="Q554" s="110" t="str">
        <f t="shared" si="1666"/>
        <v/>
      </c>
      <c r="R554" s="110" t="str">
        <f t="shared" si="1666"/>
        <v/>
      </c>
      <c r="S554" s="110" t="str">
        <f t="shared" si="1666"/>
        <v/>
      </c>
      <c r="T554" s="110" t="str">
        <f t="shared" si="1666"/>
        <v/>
      </c>
      <c r="U554" s="110" t="str">
        <f t="shared" si="1666"/>
        <v/>
      </c>
      <c r="V554" s="110" t="str">
        <f t="shared" si="1666"/>
        <v/>
      </c>
      <c r="W554" s="110" t="str">
        <f t="shared" si="1666"/>
        <v/>
      </c>
      <c r="X554" s="110" t="str">
        <f t="shared" si="1666"/>
        <v/>
      </c>
      <c r="Y554" s="110" t="str">
        <f t="shared" si="1666"/>
        <v/>
      </c>
      <c r="Z554" s="110" t="str">
        <f t="shared" si="1666"/>
        <v/>
      </c>
      <c r="AA554" s="110" t="str">
        <f t="shared" si="1666"/>
        <v/>
      </c>
      <c r="AB554" s="110" t="str">
        <f t="shared" si="1666"/>
        <v/>
      </c>
      <c r="AC554" s="110" t="str">
        <f t="shared" si="1666"/>
        <v/>
      </c>
      <c r="AD554" s="110" t="str">
        <f t="shared" si="1666"/>
        <v/>
      </c>
      <c r="AE554" s="110" t="str">
        <f t="shared" si="1666"/>
        <v/>
      </c>
      <c r="AF554" s="110" t="str">
        <f t="shared" si="1666"/>
        <v/>
      </c>
      <c r="AG554" s="110" t="str">
        <f t="shared" si="1666"/>
        <v/>
      </c>
      <c r="AH554" s="110" t="str">
        <f t="shared" si="1666"/>
        <v/>
      </c>
      <c r="AI554" s="110" t="str">
        <f t="shared" si="1666"/>
        <v/>
      </c>
    </row>
    <row r="555" spans="2:35" hidden="1" x14ac:dyDescent="0.25">
      <c r="B555" s="131" t="e">
        <f t="shared" si="1633"/>
        <v>#VALUE!</v>
      </c>
      <c r="C555" s="131" t="e">
        <f t="shared" si="1634"/>
        <v>#VALUE!</v>
      </c>
      <c r="D555" s="130">
        <f t="shared" si="1634"/>
        <v>1</v>
      </c>
      <c r="E555" s="168"/>
      <c r="F555" s="96"/>
      <c r="G555" s="170"/>
      <c r="H555"/>
      <c r="I555"/>
      <c r="J555"/>
      <c r="K555" s="69"/>
      <c r="L555" s="29" t="s">
        <v>52</v>
      </c>
      <c r="M555" s="30">
        <f t="shared" ref="M555" si="1667">MAX($P546:$XX546)</f>
        <v>0</v>
      </c>
      <c r="N555" s="74"/>
      <c r="O555" s="27" t="str">
        <f t="shared" ref="O555" si="1668">"5 POND"</f>
        <v>5 POND</v>
      </c>
      <c r="P555" s="110" t="str">
        <f>IF(IFERROR(VLOOKUP(P542,'Tabela de Apoio'!$D:$E,2,FALSE),1)=1,"",P556)</f>
        <v/>
      </c>
      <c r="Q555" s="110" t="str">
        <f>IF(IFERROR(VLOOKUP(Q542,'Tabela de Apoio'!$D:$E,2,FALSE),1)=1,"",Q556)</f>
        <v/>
      </c>
      <c r="R555" s="110" t="str">
        <f>IF(IFERROR(VLOOKUP(R542,'Tabela de Apoio'!$D:$E,2,FALSE),1)=1,"",R556)</f>
        <v/>
      </c>
      <c r="S555" s="110" t="str">
        <f>IF(IFERROR(VLOOKUP(S542,'Tabela de Apoio'!$D:$E,2,FALSE),1)=1,"",S556)</f>
        <v/>
      </c>
      <c r="T555" s="110" t="str">
        <f>IF(IFERROR(VLOOKUP(T542,'Tabela de Apoio'!$D:$E,2,FALSE),1)=1,"",T556)</f>
        <v/>
      </c>
      <c r="U555" s="110" t="str">
        <f>IF(IFERROR(VLOOKUP(U542,'Tabela de Apoio'!$D:$E,2,FALSE),1)=1,"",U556)</f>
        <v/>
      </c>
      <c r="V555" s="110" t="str">
        <f>IF(IFERROR(VLOOKUP(V542,'Tabela de Apoio'!$D:$E,2,FALSE),1)=1,"",V556)</f>
        <v/>
      </c>
      <c r="W555" s="110" t="str">
        <f>IF(IFERROR(VLOOKUP(W542,'Tabela de Apoio'!$D:$E,2,FALSE),1)=1,"",W556)</f>
        <v/>
      </c>
      <c r="X555" s="110" t="str">
        <f>IF(IFERROR(VLOOKUP(X542,'Tabela de Apoio'!$D:$E,2,FALSE),1)=1,"",X556)</f>
        <v/>
      </c>
      <c r="Y555" s="110" t="str">
        <f>IF(IFERROR(VLOOKUP(Y542,'Tabela de Apoio'!$D:$E,2,FALSE),1)=1,"",Y556)</f>
        <v/>
      </c>
      <c r="Z555" s="110" t="str">
        <f>IF(IFERROR(VLOOKUP(Z542,'Tabela de Apoio'!$D:$E,2,FALSE),1)=1,"",Z556)</f>
        <v/>
      </c>
      <c r="AA555" s="110" t="str">
        <f>IF(IFERROR(VLOOKUP(AA542,'Tabela de Apoio'!$D:$E,2,FALSE),1)=1,"",AA556)</f>
        <v/>
      </c>
      <c r="AB555" s="110" t="str">
        <f>IF(IFERROR(VLOOKUP(AB542,'Tabela de Apoio'!$D:$E,2,FALSE),1)=1,"",AB556)</f>
        <v/>
      </c>
      <c r="AC555" s="110" t="str">
        <f>IF(IFERROR(VLOOKUP(AC542,'Tabela de Apoio'!$D:$E,2,FALSE),1)=1,"",AC556)</f>
        <v/>
      </c>
      <c r="AD555" s="110" t="str">
        <f>IF(IFERROR(VLOOKUP(AD542,'Tabela de Apoio'!$D:$E,2,FALSE),1)=1,"",AD556)</f>
        <v/>
      </c>
      <c r="AE555" s="110" t="str">
        <f>IF(IFERROR(VLOOKUP(AE542,'Tabela de Apoio'!$D:$E,2,FALSE),1)=1,"",AE556)</f>
        <v/>
      </c>
      <c r="AF555" s="110" t="str">
        <f>IF(IFERROR(VLOOKUP(AF542,'Tabela de Apoio'!$D:$E,2,FALSE),1)=1,"",AF556)</f>
        <v/>
      </c>
      <c r="AG555" s="110" t="str">
        <f>IF(IFERROR(VLOOKUP(AG542,'Tabela de Apoio'!$D:$E,2,FALSE),1)=1,"",AG556)</f>
        <v/>
      </c>
      <c r="AH555" s="110" t="str">
        <f>IF(IFERROR(VLOOKUP(AH542,'Tabela de Apoio'!$D:$E,2,FALSE),1)=1,"",AH556)</f>
        <v/>
      </c>
      <c r="AI555" s="110" t="str">
        <f>IF(IFERROR(VLOOKUP(AI542,'Tabela de Apoio'!$D:$E,2,FALSE),1)=1,"",AI556)</f>
        <v/>
      </c>
    </row>
    <row r="556" spans="2:35" hidden="1" x14ac:dyDescent="0.25">
      <c r="B556" s="131" t="e">
        <f t="shared" si="1633"/>
        <v>#VALUE!</v>
      </c>
      <c r="C556" s="131" t="e">
        <f t="shared" si="1634"/>
        <v>#VALUE!</v>
      </c>
      <c r="D556" s="130">
        <f t="shared" si="1634"/>
        <v>1</v>
      </c>
      <c r="E556" s="168"/>
      <c r="F556" s="96"/>
      <c r="G556" s="170"/>
      <c r="H556" s="137">
        <f t="shared" ref="H556" si="1669">COUNT($P556:$XX556)</f>
        <v>0</v>
      </c>
      <c r="I556" s="135" t="e">
        <f t="shared" ref="I556" si="1670">_xlfn.STDEV.P($P555:$XX556)/AVERAGE($P555:$XX556)</f>
        <v>#DIV/0!</v>
      </c>
      <c r="J556" s="7">
        <f t="shared" ref="J556" si="1671">IF(AND(H556&gt;2,
OR(L540="MÉDIA SANEADA",L540="MEDIANA SANEADA",
AND(L540="PREÇO REFERÊNCIA",NOT(AND(P542="Orçamento",COUNTA(P540:XX540)=COUNTIF(P542:XX542,"Orçamento")))))),
ROW(),0)</f>
        <v>0</v>
      </c>
      <c r="K556" s="69"/>
      <c r="N556" s="74"/>
      <c r="O556" s="27" t="str">
        <f t="shared" ref="O556" si="1672">"5 RODADA"</f>
        <v>5 RODADA</v>
      </c>
      <c r="P556" s="110" t="str">
        <f t="shared" ref="P556:AI556" si="1673">IF(P554="","",IF((_xlfn.STDEV.P($P553:$XX554)/AVERAGE($P553:$XX554))&lt;=25%,P554,IF(OR(P554&gt;(AVERAGE($P553:$XX554)+_xlfn.STDEV.P($P553:$XX554)),P554&lt;(AVERAGE($P553:$XX554)-_xlfn.STDEV.P($P553:$XX554))),"DESCARTADO",P554)))</f>
        <v/>
      </c>
      <c r="Q556" s="110" t="str">
        <f t="shared" si="1673"/>
        <v/>
      </c>
      <c r="R556" s="110" t="str">
        <f t="shared" si="1673"/>
        <v/>
      </c>
      <c r="S556" s="110" t="str">
        <f t="shared" si="1673"/>
        <v/>
      </c>
      <c r="T556" s="110" t="str">
        <f t="shared" si="1673"/>
        <v/>
      </c>
      <c r="U556" s="110" t="str">
        <f t="shared" si="1673"/>
        <v/>
      </c>
      <c r="V556" s="110" t="str">
        <f t="shared" si="1673"/>
        <v/>
      </c>
      <c r="W556" s="110" t="str">
        <f t="shared" si="1673"/>
        <v/>
      </c>
      <c r="X556" s="110" t="str">
        <f t="shared" si="1673"/>
        <v/>
      </c>
      <c r="Y556" s="110" t="str">
        <f t="shared" si="1673"/>
        <v/>
      </c>
      <c r="Z556" s="110" t="str">
        <f t="shared" si="1673"/>
        <v/>
      </c>
      <c r="AA556" s="110" t="str">
        <f t="shared" si="1673"/>
        <v/>
      </c>
      <c r="AB556" s="110" t="str">
        <f t="shared" si="1673"/>
        <v/>
      </c>
      <c r="AC556" s="110" t="str">
        <f t="shared" si="1673"/>
        <v/>
      </c>
      <c r="AD556" s="110" t="str">
        <f t="shared" si="1673"/>
        <v/>
      </c>
      <c r="AE556" s="110" t="str">
        <f t="shared" si="1673"/>
        <v/>
      </c>
      <c r="AF556" s="110" t="str">
        <f t="shared" si="1673"/>
        <v/>
      </c>
      <c r="AG556" s="110" t="str">
        <f t="shared" si="1673"/>
        <v/>
      </c>
      <c r="AH556" s="110" t="str">
        <f t="shared" si="1673"/>
        <v/>
      </c>
      <c r="AI556" s="110" t="str">
        <f t="shared" si="1673"/>
        <v/>
      </c>
    </row>
    <row r="557" spans="2:35" hidden="1" x14ac:dyDescent="0.25">
      <c r="B557" s="131" t="e">
        <f t="shared" si="1633"/>
        <v>#VALUE!</v>
      </c>
      <c r="C557" s="131" t="e">
        <f t="shared" si="1634"/>
        <v>#VALUE!</v>
      </c>
      <c r="D557" s="130">
        <f t="shared" si="1634"/>
        <v>1</v>
      </c>
      <c r="E557" s="168"/>
      <c r="F557" s="96"/>
      <c r="G557" s="170"/>
      <c r="H557"/>
      <c r="I557"/>
      <c r="J557"/>
      <c r="K557" s="69"/>
      <c r="L557" s="22"/>
      <c r="M557" s="22"/>
      <c r="N557" s="74"/>
      <c r="O557" s="27" t="str">
        <f t="shared" ref="O557" si="1674">"6 POND"</f>
        <v>6 POND</v>
      </c>
      <c r="P557" s="110" t="str">
        <f>IF(IFERROR(VLOOKUP(P542,'Tabela de Apoio'!$D:$E,2,FALSE),1)=1,"",P558)</f>
        <v/>
      </c>
      <c r="Q557" s="110" t="str">
        <f>IF(IFERROR(VLOOKUP(Q542,'Tabela de Apoio'!$D:$E,2,FALSE),1)=1,"",Q558)</f>
        <v/>
      </c>
      <c r="R557" s="110" t="str">
        <f>IF(IFERROR(VLOOKUP(R542,'Tabela de Apoio'!$D:$E,2,FALSE),1)=1,"",R558)</f>
        <v/>
      </c>
      <c r="S557" s="110" t="str">
        <f>IF(IFERROR(VLOOKUP(S542,'Tabela de Apoio'!$D:$E,2,FALSE),1)=1,"",S558)</f>
        <v/>
      </c>
      <c r="T557" s="110" t="str">
        <f>IF(IFERROR(VLOOKUP(T542,'Tabela de Apoio'!$D:$E,2,FALSE),1)=1,"",T558)</f>
        <v/>
      </c>
      <c r="U557" s="110" t="str">
        <f>IF(IFERROR(VLOOKUP(U542,'Tabela de Apoio'!$D:$E,2,FALSE),1)=1,"",U558)</f>
        <v/>
      </c>
      <c r="V557" s="110" t="str">
        <f>IF(IFERROR(VLOOKUP(V542,'Tabela de Apoio'!$D:$E,2,FALSE),1)=1,"",V558)</f>
        <v/>
      </c>
      <c r="W557" s="110" t="str">
        <f>IF(IFERROR(VLOOKUP(W542,'Tabela de Apoio'!$D:$E,2,FALSE),1)=1,"",W558)</f>
        <v/>
      </c>
      <c r="X557" s="110" t="str">
        <f>IF(IFERROR(VLOOKUP(X542,'Tabela de Apoio'!$D:$E,2,FALSE),1)=1,"",X558)</f>
        <v/>
      </c>
      <c r="Y557" s="110" t="str">
        <f>IF(IFERROR(VLOOKUP(Y542,'Tabela de Apoio'!$D:$E,2,FALSE),1)=1,"",Y558)</f>
        <v/>
      </c>
      <c r="Z557" s="110" t="str">
        <f>IF(IFERROR(VLOOKUP(Z542,'Tabela de Apoio'!$D:$E,2,FALSE),1)=1,"",Z558)</f>
        <v/>
      </c>
      <c r="AA557" s="110" t="str">
        <f>IF(IFERROR(VLOOKUP(AA542,'Tabela de Apoio'!$D:$E,2,FALSE),1)=1,"",AA558)</f>
        <v/>
      </c>
      <c r="AB557" s="110" t="str">
        <f>IF(IFERROR(VLOOKUP(AB542,'Tabela de Apoio'!$D:$E,2,FALSE),1)=1,"",AB558)</f>
        <v/>
      </c>
      <c r="AC557" s="110" t="str">
        <f>IF(IFERROR(VLOOKUP(AC542,'Tabela de Apoio'!$D:$E,2,FALSE),1)=1,"",AC558)</f>
        <v/>
      </c>
      <c r="AD557" s="110" t="str">
        <f>IF(IFERROR(VLOOKUP(AD542,'Tabela de Apoio'!$D:$E,2,FALSE),1)=1,"",AD558)</f>
        <v/>
      </c>
      <c r="AE557" s="110" t="str">
        <f>IF(IFERROR(VLOOKUP(AE542,'Tabela de Apoio'!$D:$E,2,FALSE),1)=1,"",AE558)</f>
        <v/>
      </c>
      <c r="AF557" s="110" t="str">
        <f>IF(IFERROR(VLOOKUP(AF542,'Tabela de Apoio'!$D:$E,2,FALSE),1)=1,"",AF558)</f>
        <v/>
      </c>
      <c r="AG557" s="110" t="str">
        <f>IF(IFERROR(VLOOKUP(AG542,'Tabela de Apoio'!$D:$E,2,FALSE),1)=1,"",AG558)</f>
        <v/>
      </c>
      <c r="AH557" s="110" t="str">
        <f>IF(IFERROR(VLOOKUP(AH542,'Tabela de Apoio'!$D:$E,2,FALSE),1)=1,"",AH558)</f>
        <v/>
      </c>
      <c r="AI557" s="110" t="str">
        <f>IF(IFERROR(VLOOKUP(AI542,'Tabela de Apoio'!$D:$E,2,FALSE),1)=1,"",AI558)</f>
        <v/>
      </c>
    </row>
    <row r="558" spans="2:35" hidden="1" x14ac:dyDescent="0.25">
      <c r="B558" s="131" t="e">
        <f t="shared" si="1633"/>
        <v>#VALUE!</v>
      </c>
      <c r="C558" s="131" t="e">
        <f t="shared" si="1634"/>
        <v>#VALUE!</v>
      </c>
      <c r="D558" s="130">
        <f t="shared" si="1634"/>
        <v>1</v>
      </c>
      <c r="E558" s="168"/>
      <c r="F558" s="96"/>
      <c r="G558" s="170"/>
      <c r="H558" s="137">
        <f t="shared" ref="H558" si="1675">COUNT($P558:$XX558)</f>
        <v>0</v>
      </c>
      <c r="I558" s="135" t="e">
        <f t="shared" ref="I558" si="1676">_xlfn.STDEV.P($P557:$XX558)/AVERAGE($P557:$XX558)</f>
        <v>#DIV/0!</v>
      </c>
      <c r="J558" s="7">
        <f t="shared" ref="J558" si="1677">IF(AND(H558&gt;2,
OR(L540="MÉDIA SANEADA",L540="MEDIANA SANEADA",
AND(L540="PREÇO REFERÊNCIA",NOT(AND(P542="Orçamento",COUNTA(P540:XX540)=COUNTIF(P542:XX542,"Orçamento")))))),
ROW(),0)</f>
        <v>0</v>
      </c>
      <c r="N558" s="74"/>
      <c r="O558" s="27" t="str">
        <f t="shared" ref="O558" si="1678">"6 RODADA"</f>
        <v>6 RODADA</v>
      </c>
      <c r="P558" s="110" t="str">
        <f t="shared" ref="P558:AI558" si="1679">IFERROR(IF(P556="","",IF((_xlfn.STDEV.P($P555:$XX556)/AVERAGE($P555:$XX556))&lt;=25%,P556,IF(OR(P556&gt;(AVERAGE($P555:$XX556)+_xlfn.STDEV.P($P555:$XX556)),P556&lt;(AVERAGE($P555:$XX556)-_xlfn.STDEV.P($P555:$XX556))),"DESCARTADO",P556))),)</f>
        <v/>
      </c>
      <c r="Q558" s="110" t="str">
        <f t="shared" si="1679"/>
        <v/>
      </c>
      <c r="R558" s="110" t="str">
        <f t="shared" si="1679"/>
        <v/>
      </c>
      <c r="S558" s="110" t="str">
        <f t="shared" si="1679"/>
        <v/>
      </c>
      <c r="T558" s="110" t="str">
        <f t="shared" si="1679"/>
        <v/>
      </c>
      <c r="U558" s="110" t="str">
        <f t="shared" si="1679"/>
        <v/>
      </c>
      <c r="V558" s="110" t="str">
        <f t="shared" si="1679"/>
        <v/>
      </c>
      <c r="W558" s="110" t="str">
        <f t="shared" si="1679"/>
        <v/>
      </c>
      <c r="X558" s="110" t="str">
        <f t="shared" si="1679"/>
        <v/>
      </c>
      <c r="Y558" s="110" t="str">
        <f t="shared" si="1679"/>
        <v/>
      </c>
      <c r="Z558" s="110" t="str">
        <f t="shared" si="1679"/>
        <v/>
      </c>
      <c r="AA558" s="110" t="str">
        <f t="shared" si="1679"/>
        <v/>
      </c>
      <c r="AB558" s="110" t="str">
        <f t="shared" si="1679"/>
        <v/>
      </c>
      <c r="AC558" s="110" t="str">
        <f t="shared" si="1679"/>
        <v/>
      </c>
      <c r="AD558" s="110" t="str">
        <f t="shared" si="1679"/>
        <v/>
      </c>
      <c r="AE558" s="110" t="str">
        <f t="shared" si="1679"/>
        <v/>
      </c>
      <c r="AF558" s="110" t="str">
        <f t="shared" si="1679"/>
        <v/>
      </c>
      <c r="AG558" s="110" t="str">
        <f t="shared" si="1679"/>
        <v/>
      </c>
      <c r="AH558" s="110" t="str">
        <f t="shared" si="1679"/>
        <v/>
      </c>
      <c r="AI558" s="110" t="str">
        <f t="shared" si="1679"/>
        <v/>
      </c>
    </row>
    <row r="559" spans="2:35" x14ac:dyDescent="0.25">
      <c r="B559" s="131" t="e">
        <f t="shared" si="1633"/>
        <v>#VALUE!</v>
      </c>
      <c r="C559" s="131" t="e">
        <f t="shared" si="1634"/>
        <v>#VALUE!</v>
      </c>
      <c r="D559" s="130">
        <f t="shared" si="1634"/>
        <v>1</v>
      </c>
      <c r="E559" s="168"/>
      <c r="F559" s="139"/>
      <c r="G559" s="170"/>
      <c r="H559" s="173"/>
      <c r="I559" s="173"/>
      <c r="J559" s="174"/>
      <c r="K559" s="70"/>
      <c r="L559" s="1" t="s">
        <v>56</v>
      </c>
      <c r="M559" s="147" t="str">
        <f t="shared" ref="M559" si="1680">IFERROR(ROUND(M540*M542,2),"")</f>
        <v/>
      </c>
      <c r="O559" s="27" t="s">
        <v>426</v>
      </c>
      <c r="P559" s="110" t="str">
        <f t="shared" ref="P559:AI580" si="1681">INDEX(P546:P558,MATCH(MAX($J546:$J558),$J546:$J558,0))</f>
        <v/>
      </c>
      <c r="Q559" s="110" t="str">
        <f t="shared" si="1681"/>
        <v/>
      </c>
      <c r="R559" s="110" t="str">
        <f t="shared" si="1681"/>
        <v/>
      </c>
      <c r="S559" s="110" t="str">
        <f t="shared" si="1681"/>
        <v/>
      </c>
      <c r="T559" s="110" t="str">
        <f t="shared" si="1681"/>
        <v/>
      </c>
      <c r="U559" s="110" t="str">
        <f t="shared" si="1681"/>
        <v/>
      </c>
      <c r="V559" s="110" t="str">
        <f t="shared" si="1681"/>
        <v/>
      </c>
      <c r="W559" s="110" t="str">
        <f t="shared" si="1681"/>
        <v/>
      </c>
      <c r="X559" s="110" t="str">
        <f t="shared" si="1681"/>
        <v/>
      </c>
      <c r="Y559" s="110" t="str">
        <f t="shared" si="1681"/>
        <v/>
      </c>
      <c r="Z559" s="110" t="str">
        <f t="shared" si="1681"/>
        <v/>
      </c>
      <c r="AA559" s="110" t="str">
        <f t="shared" si="1681"/>
        <v/>
      </c>
      <c r="AB559" s="110" t="str">
        <f t="shared" si="1681"/>
        <v/>
      </c>
      <c r="AC559" s="110" t="str">
        <f t="shared" si="1681"/>
        <v/>
      </c>
      <c r="AD559" s="110" t="str">
        <f t="shared" si="1681"/>
        <v/>
      </c>
      <c r="AE559" s="110" t="str">
        <f t="shared" si="1681"/>
        <v/>
      </c>
      <c r="AF559" s="110" t="str">
        <f t="shared" si="1681"/>
        <v/>
      </c>
      <c r="AG559" s="110" t="str">
        <f t="shared" si="1681"/>
        <v/>
      </c>
      <c r="AH559" s="110" t="str">
        <f t="shared" si="1681"/>
        <v/>
      </c>
      <c r="AI559" s="110" t="str">
        <f t="shared" si="1681"/>
        <v/>
      </c>
    </row>
    <row r="561" spans="1:167" s="120" customFormat="1" ht="15" customHeight="1" x14ac:dyDescent="0.25">
      <c r="A561" s="123"/>
      <c r="B561" s="130" t="e">
        <f t="shared" ref="B561" si="1682">LARGE(IFERROR(IF(B559+1&gt;$H$8,"",B559+1),""),1)</f>
        <v>#VALUE!</v>
      </c>
      <c r="C561" s="130" t="e">
        <f>IF(_xlfn.ISFORMULA(E565),MAX(INDEX('BASE FORMAÇÃO'!A:A,B561+1),1),E565)</f>
        <v>#VALUE!</v>
      </c>
      <c r="D561" s="130">
        <f t="shared" ref="D561" si="1683">IFERROR(IF(C561=C551,D551+1,1),1)</f>
        <v>1</v>
      </c>
      <c r="E561" s="41" t="s">
        <v>9</v>
      </c>
      <c r="F561" s="76"/>
      <c r="G561" s="41" t="s">
        <v>15</v>
      </c>
      <c r="H561" s="138" t="e">
        <f>INDEX('BASE FORMAÇÃO'!B:B,B561+1)</f>
        <v>#VALUE!</v>
      </c>
      <c r="I561" s="146" t="s">
        <v>16</v>
      </c>
      <c r="J561" s="6" t="e">
        <f>INDEX('BASE FORMAÇÃO'!K:K,B561+1)</f>
        <v>#VALUE!</v>
      </c>
      <c r="K561" s="68"/>
      <c r="L561" s="175" t="s">
        <v>54</v>
      </c>
      <c r="M561" s="177" t="str">
        <f t="shared" ref="M561" si="1684">IF(OR(ISBLANK($O$8),ISBLANK($O$7),ISBLANK($H$8),ISBLANK($O$6),ISBLANK($O$5),ISBLANK($H$5)),"",IFERROR(IF(VLOOKUP(L561,L567:M576,2,FALSE)&lt;1,ROUND(VLOOKUP(L561,L567:M576,2,FALSE),4),ROUND(VLOOKUP(L561,L567:M576,2,FALSE),2)),""))</f>
        <v/>
      </c>
      <c r="N561" s="72"/>
      <c r="O561" s="27" t="s">
        <v>17</v>
      </c>
      <c r="P561" s="116"/>
      <c r="Q561" s="116"/>
      <c r="R561" s="116"/>
      <c r="S561" s="116"/>
      <c r="T561" s="116"/>
      <c r="U561" s="108"/>
      <c r="V561" s="108"/>
      <c r="W561" s="108"/>
      <c r="X561" s="108"/>
      <c r="Y561" s="108"/>
      <c r="Z561" s="108"/>
      <c r="AA561" s="108"/>
      <c r="AB561" s="108"/>
      <c r="AC561" s="108"/>
      <c r="AD561" s="108"/>
      <c r="AE561" s="108"/>
      <c r="AF561" s="108"/>
      <c r="AG561" s="108"/>
      <c r="AH561" s="108"/>
      <c r="AI561" s="108"/>
      <c r="AJ561" s="119"/>
      <c r="AK561" s="119"/>
      <c r="AL561" s="119"/>
      <c r="AM561" s="119"/>
      <c r="AN561" s="119"/>
      <c r="AO561" s="119"/>
      <c r="AP561" s="119"/>
      <c r="AQ561" s="119"/>
      <c r="AR561" s="119"/>
      <c r="AS561" s="119"/>
      <c r="AT561" s="119"/>
      <c r="AU561" s="119"/>
      <c r="AV561" s="119"/>
      <c r="AW561" s="119"/>
      <c r="AX561" s="119"/>
      <c r="AY561" s="119"/>
      <c r="AZ561" s="119"/>
      <c r="BA561" s="119"/>
      <c r="BB561" s="119"/>
      <c r="BC561" s="119"/>
      <c r="BD561" s="119"/>
      <c r="BE561" s="119"/>
      <c r="BF561" s="119"/>
      <c r="BG561" s="119"/>
      <c r="BH561" s="119"/>
      <c r="BI561" s="119"/>
      <c r="BJ561" s="119"/>
      <c r="BK561" s="119"/>
      <c r="BL561" s="119"/>
      <c r="BM561" s="119"/>
      <c r="BN561" s="119"/>
      <c r="BO561" s="119"/>
      <c r="BP561" s="119"/>
      <c r="BQ561" s="119"/>
      <c r="BR561" s="119"/>
      <c r="BS561" s="119"/>
      <c r="BT561" s="119"/>
      <c r="BU561" s="119"/>
      <c r="BV561" s="119"/>
      <c r="BW561" s="119"/>
      <c r="BX561" s="119"/>
      <c r="BY561" s="119"/>
      <c r="BZ561" s="119"/>
      <c r="CA561" s="119"/>
      <c r="CB561" s="119"/>
      <c r="CC561" s="119"/>
      <c r="CD561" s="119"/>
      <c r="CE561" s="119"/>
      <c r="CF561" s="119"/>
      <c r="CG561" s="119"/>
      <c r="CH561" s="119"/>
      <c r="CI561" s="119"/>
      <c r="CJ561" s="119"/>
      <c r="CK561" s="119"/>
      <c r="CL561" s="119"/>
      <c r="CM561" s="119"/>
      <c r="CN561" s="119"/>
      <c r="CO561" s="119"/>
      <c r="CP561" s="119"/>
      <c r="CQ561" s="119"/>
      <c r="CR561" s="119"/>
      <c r="CS561" s="119"/>
      <c r="CT561" s="119"/>
      <c r="CU561" s="119"/>
      <c r="CV561" s="119"/>
      <c r="CW561" s="119"/>
      <c r="CX561" s="119"/>
      <c r="CY561" s="119"/>
      <c r="CZ561" s="119"/>
      <c r="DA561" s="119"/>
      <c r="DB561" s="119"/>
      <c r="DC561" s="119"/>
      <c r="DD561" s="119"/>
      <c r="DE561" s="119"/>
      <c r="DF561" s="119"/>
      <c r="DG561" s="119"/>
      <c r="DH561" s="119"/>
      <c r="DI561" s="119"/>
      <c r="DJ561" s="119"/>
      <c r="DK561" s="119"/>
      <c r="DL561" s="119"/>
      <c r="DM561" s="119"/>
      <c r="DN561" s="119"/>
      <c r="DO561" s="119"/>
      <c r="DP561" s="119"/>
      <c r="DQ561" s="119"/>
      <c r="DR561" s="119"/>
      <c r="DS561" s="119"/>
      <c r="DT561" s="119"/>
      <c r="DU561" s="119"/>
      <c r="DV561" s="119"/>
      <c r="DW561" s="119"/>
      <c r="DX561" s="119"/>
      <c r="DY561" s="119"/>
      <c r="DZ561" s="119"/>
      <c r="EA561" s="119"/>
      <c r="EB561" s="119"/>
      <c r="EC561" s="119"/>
      <c r="ED561" s="119"/>
      <c r="EE561" s="119"/>
      <c r="EF561" s="119"/>
      <c r="EG561" s="119"/>
      <c r="EH561" s="119"/>
      <c r="EI561" s="119"/>
      <c r="EJ561" s="119"/>
      <c r="EK561" s="119"/>
      <c r="EL561" s="119"/>
      <c r="EM561" s="119"/>
      <c r="EN561" s="119"/>
      <c r="EO561" s="119"/>
      <c r="EP561" s="119"/>
      <c r="EQ561" s="119"/>
      <c r="ER561" s="119"/>
      <c r="ES561" s="119"/>
      <c r="ET561" s="119"/>
      <c r="EU561" s="119"/>
      <c r="EV561" s="119"/>
      <c r="EW561" s="119"/>
      <c r="EX561" s="119"/>
      <c r="EY561" s="119"/>
      <c r="EZ561" s="119"/>
      <c r="FA561" s="119"/>
      <c r="FB561" s="119"/>
      <c r="FC561" s="119"/>
      <c r="FD561" s="119"/>
      <c r="FE561" s="119"/>
      <c r="FF561" s="119"/>
      <c r="FG561" s="119"/>
      <c r="FH561" s="119"/>
      <c r="FI561" s="119"/>
      <c r="FJ561" s="119"/>
      <c r="FK561" s="119"/>
    </row>
    <row r="562" spans="1:167" s="120" customFormat="1" ht="15" customHeight="1" x14ac:dyDescent="0.25">
      <c r="A562" s="69"/>
      <c r="B562" s="131" t="e">
        <f t="shared" ref="B562:D562" si="1685">B561</f>
        <v>#VALUE!</v>
      </c>
      <c r="C562" s="131" t="e">
        <f t="shared" si="1685"/>
        <v>#VALUE!</v>
      </c>
      <c r="D562" s="130">
        <f t="shared" si="1685"/>
        <v>1</v>
      </c>
      <c r="E562" s="179">
        <f t="shared" ref="E562" si="1686">D561</f>
        <v>1</v>
      </c>
      <c r="F562" s="95"/>
      <c r="G562" s="181" t="s">
        <v>1</v>
      </c>
      <c r="H562" s="184" t="e">
        <f>INDEX('BASE FORMAÇÃO'!C:C,B561+1)</f>
        <v>#VALUE!</v>
      </c>
      <c r="I562" s="184"/>
      <c r="J562" s="185"/>
      <c r="K562" s="69"/>
      <c r="L562" s="176"/>
      <c r="M562" s="178"/>
      <c r="N562" s="73"/>
      <c r="O562" s="27" t="s">
        <v>13</v>
      </c>
      <c r="P562" s="125"/>
      <c r="Q562" s="125"/>
      <c r="R562" s="125"/>
      <c r="S562" s="125"/>
      <c r="T562" s="125"/>
      <c r="U562" s="125"/>
      <c r="V562" s="125"/>
      <c r="W562" s="125"/>
      <c r="X562" s="125"/>
      <c r="Y562" s="125"/>
      <c r="Z562" s="125"/>
      <c r="AA562" s="125"/>
      <c r="AB562" s="125"/>
      <c r="AC562" s="125"/>
      <c r="AD562" s="125"/>
      <c r="AE562" s="125"/>
      <c r="AF562" s="125"/>
      <c r="AG562" s="125"/>
      <c r="AH562" s="125"/>
      <c r="AI562" s="125"/>
      <c r="AJ562" s="126"/>
      <c r="AK562" s="126"/>
      <c r="AL562" s="126"/>
      <c r="AM562" s="126"/>
      <c r="AN562" s="126"/>
      <c r="AO562" s="126"/>
      <c r="AP562" s="126"/>
      <c r="AQ562" s="126"/>
      <c r="AR562" s="126"/>
      <c r="AS562" s="126"/>
      <c r="AT562" s="126"/>
      <c r="AU562" s="126"/>
      <c r="AV562" s="126"/>
      <c r="AW562" s="126"/>
      <c r="AX562" s="126"/>
      <c r="AY562" s="126"/>
      <c r="AZ562" s="126"/>
      <c r="BA562" s="126"/>
      <c r="BB562" s="119"/>
      <c r="BC562" s="119"/>
      <c r="BD562" s="119"/>
      <c r="BE562" s="119"/>
      <c r="BF562" s="119"/>
      <c r="BG562" s="119"/>
      <c r="BH562" s="119"/>
      <c r="BI562" s="119"/>
      <c r="BJ562" s="119"/>
      <c r="BK562" s="119"/>
      <c r="BL562" s="119"/>
      <c r="BM562" s="119"/>
      <c r="BN562" s="119"/>
      <c r="BO562" s="119"/>
      <c r="BP562" s="119"/>
      <c r="BQ562" s="119"/>
      <c r="BR562" s="119"/>
      <c r="BS562" s="119"/>
      <c r="BT562" s="119"/>
      <c r="BU562" s="119"/>
      <c r="BV562" s="119"/>
      <c r="BW562" s="119"/>
      <c r="BX562" s="119"/>
      <c r="BY562" s="119"/>
      <c r="BZ562" s="119"/>
      <c r="CA562" s="119"/>
      <c r="CB562" s="119"/>
      <c r="CC562" s="119"/>
      <c r="CD562" s="119"/>
      <c r="CE562" s="119"/>
      <c r="CF562" s="119"/>
      <c r="CG562" s="119"/>
      <c r="CH562" s="119"/>
      <c r="CI562" s="119"/>
      <c r="CJ562" s="119"/>
      <c r="CK562" s="119"/>
      <c r="CL562" s="119"/>
      <c r="CM562" s="119"/>
      <c r="CN562" s="119"/>
      <c r="CO562" s="119"/>
      <c r="CP562" s="119"/>
      <c r="CQ562" s="119"/>
      <c r="CR562" s="119"/>
      <c r="CS562" s="119"/>
      <c r="CT562" s="119"/>
      <c r="CU562" s="119"/>
      <c r="CV562" s="119"/>
      <c r="CW562" s="119"/>
      <c r="CX562" s="119"/>
      <c r="CY562" s="119"/>
      <c r="CZ562" s="119"/>
      <c r="DA562" s="119"/>
      <c r="DB562" s="119"/>
      <c r="DC562" s="119"/>
      <c r="DD562" s="119"/>
      <c r="DE562" s="119"/>
      <c r="DF562" s="119"/>
      <c r="DG562" s="119"/>
      <c r="DH562" s="119"/>
      <c r="DI562" s="119"/>
      <c r="DJ562" s="119"/>
      <c r="DK562" s="119"/>
      <c r="DL562" s="119"/>
      <c r="DM562" s="119"/>
      <c r="DN562" s="119"/>
      <c r="DO562" s="119"/>
      <c r="DP562" s="119"/>
      <c r="DQ562" s="119"/>
      <c r="DR562" s="119"/>
      <c r="DS562" s="119"/>
      <c r="DT562" s="119"/>
      <c r="DU562" s="119"/>
      <c r="DV562" s="119"/>
      <c r="DW562" s="119"/>
      <c r="DX562" s="119"/>
      <c r="DY562" s="119"/>
      <c r="DZ562" s="119"/>
      <c r="EA562" s="119"/>
      <c r="EB562" s="119"/>
      <c r="EC562" s="119"/>
      <c r="ED562" s="119"/>
      <c r="EE562" s="119"/>
      <c r="EF562" s="119"/>
      <c r="EG562" s="119"/>
      <c r="EH562" s="119"/>
      <c r="EI562" s="119"/>
      <c r="EJ562" s="119"/>
      <c r="EK562" s="119"/>
      <c r="EL562" s="119"/>
      <c r="EM562" s="119"/>
      <c r="EN562" s="119"/>
      <c r="EO562" s="119"/>
      <c r="EP562" s="119"/>
      <c r="EQ562" s="119"/>
      <c r="ER562" s="119"/>
      <c r="ES562" s="119"/>
      <c r="ET562" s="119"/>
      <c r="EU562" s="119"/>
      <c r="EV562" s="119"/>
      <c r="EW562" s="119"/>
      <c r="EX562" s="119"/>
      <c r="EY562" s="119"/>
      <c r="EZ562" s="119"/>
      <c r="FA562" s="119"/>
      <c r="FB562" s="119"/>
      <c r="FC562" s="119"/>
      <c r="FD562" s="119"/>
      <c r="FE562" s="119"/>
      <c r="FF562" s="119"/>
      <c r="FG562" s="119"/>
      <c r="FH562" s="119"/>
      <c r="FI562" s="119"/>
      <c r="FJ562" s="119"/>
      <c r="FK562" s="119"/>
    </row>
    <row r="563" spans="1:167" s="119" customFormat="1" x14ac:dyDescent="0.25">
      <c r="A563" s="77"/>
      <c r="B563" s="131" t="e">
        <f t="shared" ref="B563:D563" si="1687">B562</f>
        <v>#VALUE!</v>
      </c>
      <c r="C563" s="131" t="e">
        <f t="shared" si="1687"/>
        <v>#VALUE!</v>
      </c>
      <c r="D563" s="130">
        <f t="shared" si="1687"/>
        <v>1</v>
      </c>
      <c r="E563" s="180"/>
      <c r="F563" s="96"/>
      <c r="G563" s="182"/>
      <c r="H563" s="186"/>
      <c r="I563" s="186"/>
      <c r="J563" s="187"/>
      <c r="K563" s="67"/>
      <c r="L563" s="133" t="s">
        <v>57</v>
      </c>
      <c r="M563" s="134" t="e">
        <f>INDEX('BASE FORMAÇÃO'!H:H,B565+1)</f>
        <v>#VALUE!</v>
      </c>
      <c r="N563" s="74"/>
      <c r="O563" s="27" t="s">
        <v>445</v>
      </c>
      <c r="P563" s="117"/>
      <c r="Q563" s="117"/>
      <c r="R563" s="117"/>
      <c r="S563" s="117"/>
      <c r="T563" s="117"/>
      <c r="U563" s="117"/>
      <c r="V563" s="117"/>
      <c r="W563" s="117"/>
      <c r="X563" s="117"/>
      <c r="Y563" s="117"/>
      <c r="Z563" s="117"/>
      <c r="AA563" s="121"/>
      <c r="AB563" s="121"/>
      <c r="AC563" s="121"/>
      <c r="AD563" s="121"/>
      <c r="AE563" s="121"/>
      <c r="AF563" s="121"/>
      <c r="AG563" s="121"/>
      <c r="AH563" s="121"/>
      <c r="AI563" s="121"/>
    </row>
    <row r="564" spans="1:167" s="119" customFormat="1" x14ac:dyDescent="0.25">
      <c r="A564" s="77"/>
      <c r="B564" s="131" t="e">
        <f t="shared" ref="B564:C564" si="1688">B563</f>
        <v>#VALUE!</v>
      </c>
      <c r="C564" s="131" t="e">
        <f t="shared" si="1688"/>
        <v>#VALUE!</v>
      </c>
      <c r="D564" s="130">
        <f t="shared" si="1634"/>
        <v>1</v>
      </c>
      <c r="E564" s="41" t="s">
        <v>344</v>
      </c>
      <c r="F564" s="96"/>
      <c r="G564" s="183"/>
      <c r="H564" s="188"/>
      <c r="I564" s="188"/>
      <c r="J564" s="189"/>
      <c r="K564" s="67"/>
      <c r="L564" s="1" t="s">
        <v>2</v>
      </c>
      <c r="M564" s="6" t="e">
        <f>INDEX('BASE FORMAÇÃO'!D:D,B565+1)</f>
        <v>#VALUE!</v>
      </c>
      <c r="N564" s="74"/>
      <c r="O564" s="27" t="s">
        <v>446</v>
      </c>
      <c r="P564" s="118"/>
      <c r="Q564" s="118"/>
      <c r="R564" s="118"/>
      <c r="S564" s="118"/>
      <c r="T564" s="118"/>
      <c r="U564" s="121"/>
      <c r="V564" s="121"/>
      <c r="W564" s="121"/>
      <c r="X564" s="121"/>
      <c r="Y564" s="121"/>
      <c r="Z564" s="121"/>
      <c r="AA564" s="121"/>
      <c r="AB564" s="121"/>
      <c r="AC564" s="121"/>
      <c r="AD564" s="121"/>
      <c r="AE564" s="121"/>
      <c r="AF564" s="121"/>
      <c r="AG564" s="121"/>
      <c r="AH564" s="121"/>
      <c r="AI564" s="121"/>
    </row>
    <row r="565" spans="1:167" x14ac:dyDescent="0.25">
      <c r="B565" s="131" t="e">
        <f t="shared" ref="B565:C565" si="1689">B563</f>
        <v>#VALUE!</v>
      </c>
      <c r="C565" s="131" t="e">
        <f t="shared" si="1689"/>
        <v>#VALUE!</v>
      </c>
      <c r="D565" s="130">
        <f t="shared" si="1634"/>
        <v>1</v>
      </c>
      <c r="E565" s="167" t="e">
        <f t="shared" ref="E565" si="1690">C561</f>
        <v>#VALUE!</v>
      </c>
      <c r="F565" s="96"/>
      <c r="G565" s="169" t="s">
        <v>334</v>
      </c>
      <c r="H565" s="171"/>
      <c r="I565" s="172"/>
      <c r="J565" s="172"/>
      <c r="K565" s="70"/>
      <c r="L565" s="28" t="s">
        <v>333</v>
      </c>
      <c r="M565" s="136" t="str">
        <f t="shared" ref="M565" si="1691">IFERROR(INDEX(I567:I579,MATCH(MAX(J567:J579),J567:J579,0)),"")</f>
        <v/>
      </c>
      <c r="N565" s="74"/>
      <c r="O565" s="27" t="s">
        <v>18</v>
      </c>
      <c r="P565" s="109" t="str">
        <f>IF(P561="","",
IF(OR(P563="Orçamento",P562="",MAX('Tabela de Apoio'!$A:$A)&lt;=P562),
P561,
(INDEX('Tabela de Apoio'!$B:$B,MATCH('MAPA DE PREÇOS'!$O$8,'Tabela de Apoio'!$A:$A,1))/INDEX('Tabela de Apoio'!$B:$B,MATCH('MAPA DE PREÇOS'!P562,'Tabela de Apoio'!$A:$A,1)-1))*P561))</f>
        <v/>
      </c>
      <c r="Q565" s="109" t="str">
        <f>IF(Q561="","",
IF(OR(Q563="Orçamento",Q562="",MAX('Tabela de Apoio'!$A:$A)&lt;=Q562),
Q561,
(INDEX('Tabela de Apoio'!$B:$B,MATCH('MAPA DE PREÇOS'!$O$8,'Tabela de Apoio'!$A:$A,1))/INDEX('Tabela de Apoio'!$B:$B,MATCH('MAPA DE PREÇOS'!Q562,'Tabela de Apoio'!$A:$A,1)-1))*Q561))</f>
        <v/>
      </c>
      <c r="R565" s="109" t="str">
        <f>IF(R561="","",
IF(OR(R563="Orçamento",R562="",MAX('Tabela de Apoio'!$A:$A)&lt;=R562),
R561,
(INDEX('Tabela de Apoio'!$B:$B,MATCH('MAPA DE PREÇOS'!$O$8,'Tabela de Apoio'!$A:$A,1))/INDEX('Tabela de Apoio'!$B:$B,MATCH('MAPA DE PREÇOS'!R562,'Tabela de Apoio'!$A:$A,1)-1))*R561))</f>
        <v/>
      </c>
      <c r="S565" s="109" t="str">
        <f>IF(S561="","",
IF(OR(S563="Orçamento",S562="",MAX('Tabela de Apoio'!$A:$A)&lt;=S562),
S561,
(INDEX('Tabela de Apoio'!$B:$B,MATCH('MAPA DE PREÇOS'!$O$8,'Tabela de Apoio'!$A:$A,1))/INDEX('Tabela de Apoio'!$B:$B,MATCH('MAPA DE PREÇOS'!S562,'Tabela de Apoio'!$A:$A,1)-1))*S561))</f>
        <v/>
      </c>
      <c r="T565" s="109" t="str">
        <f>IF(T561="","",
IF(OR(T563="Orçamento",T562="",MAX('Tabela de Apoio'!$A:$A)&lt;=T562),
T561,
(INDEX('Tabela de Apoio'!$B:$B,MATCH('MAPA DE PREÇOS'!$O$8,'Tabela de Apoio'!$A:$A,1))/INDEX('Tabela de Apoio'!$B:$B,MATCH('MAPA DE PREÇOS'!T562,'Tabela de Apoio'!$A:$A,1)-1))*T561))</f>
        <v/>
      </c>
      <c r="U565" s="109" t="str">
        <f>IF(U561="","",
IF(OR(U563="Orçamento",U562="",MAX('Tabela de Apoio'!$A:$A)&lt;=U562),
U561,
(INDEX('Tabela de Apoio'!$B:$B,MATCH('MAPA DE PREÇOS'!$O$8,'Tabela de Apoio'!$A:$A,1))/INDEX('Tabela de Apoio'!$B:$B,MATCH('MAPA DE PREÇOS'!U562,'Tabela de Apoio'!$A:$A,1)-1))*U561))</f>
        <v/>
      </c>
      <c r="V565" s="109" t="str">
        <f>IF(V561="","",
IF(OR(V563="Orçamento",V562="",MAX('Tabela de Apoio'!$A:$A)&lt;=V562),
V561,
(INDEX('Tabela de Apoio'!$B:$B,MATCH('MAPA DE PREÇOS'!$O$8,'Tabela de Apoio'!$A:$A,1))/INDEX('Tabela de Apoio'!$B:$B,MATCH('MAPA DE PREÇOS'!V562,'Tabela de Apoio'!$A:$A,1)-1))*V561))</f>
        <v/>
      </c>
      <c r="W565" s="109" t="str">
        <f>IF(W561="","",
IF(OR(W563="Orçamento",W562="",MAX('Tabela de Apoio'!$A:$A)&lt;=W562),
W561,
(INDEX('Tabela de Apoio'!$B:$B,MATCH('MAPA DE PREÇOS'!$O$8,'Tabela de Apoio'!$A:$A,1))/INDEX('Tabela de Apoio'!$B:$B,MATCH('MAPA DE PREÇOS'!W562,'Tabela de Apoio'!$A:$A,1)-1))*W561))</f>
        <v/>
      </c>
      <c r="X565" s="109" t="str">
        <f>IF(X561="","",
IF(OR(X563="Orçamento",X562="",MAX('Tabela de Apoio'!$A:$A)&lt;=X562),
X561,
(INDEX('Tabela de Apoio'!$B:$B,MATCH('MAPA DE PREÇOS'!$O$8,'Tabela de Apoio'!$A:$A,1))/INDEX('Tabela de Apoio'!$B:$B,MATCH('MAPA DE PREÇOS'!X562,'Tabela de Apoio'!$A:$A,1)-1))*X561))</f>
        <v/>
      </c>
      <c r="Y565" s="109" t="str">
        <f>IF(Y561="","",
IF(OR(Y563="Orçamento",Y562="",MAX('Tabela de Apoio'!$A:$A)&lt;=Y562),
Y561,
(INDEX('Tabela de Apoio'!$B:$B,MATCH('MAPA DE PREÇOS'!$O$8,'Tabela de Apoio'!$A:$A,1))/INDEX('Tabela de Apoio'!$B:$B,MATCH('MAPA DE PREÇOS'!Y562,'Tabela de Apoio'!$A:$A,1)-1))*Y561))</f>
        <v/>
      </c>
      <c r="Z565" s="109" t="str">
        <f>IF(Z561="","",
IF(OR(Z563="Orçamento",Z562="",MAX('Tabela de Apoio'!$A:$A)&lt;=Z562),
Z561,
(INDEX('Tabela de Apoio'!$B:$B,MATCH('MAPA DE PREÇOS'!$O$8,'Tabela de Apoio'!$A:$A,1))/INDEX('Tabela de Apoio'!$B:$B,MATCH('MAPA DE PREÇOS'!Z562,'Tabela de Apoio'!$A:$A,1)-1))*Z561))</f>
        <v/>
      </c>
      <c r="AA565" s="109" t="str">
        <f>IF(AA561="","",
IF(OR(AA563="Orçamento",AA562="",MAX('Tabela de Apoio'!$A:$A)&lt;=AA562),
AA561,
(INDEX('Tabela de Apoio'!$B:$B,MATCH('MAPA DE PREÇOS'!$O$8,'Tabela de Apoio'!$A:$A,1))/INDEX('Tabela de Apoio'!$B:$B,MATCH('MAPA DE PREÇOS'!AA562,'Tabela de Apoio'!$A:$A,1)-1))*AA561))</f>
        <v/>
      </c>
      <c r="AB565" s="109" t="str">
        <f>IF(AB561="","",
IF(OR(AB563="Orçamento",AB562="",MAX('Tabela de Apoio'!$A:$A)&lt;=AB562),
AB561,
(INDEX('Tabela de Apoio'!$B:$B,MATCH('MAPA DE PREÇOS'!$O$8,'Tabela de Apoio'!$A:$A,1))/INDEX('Tabela de Apoio'!$B:$B,MATCH('MAPA DE PREÇOS'!AB562,'Tabela de Apoio'!$A:$A,1)-1))*AB561))</f>
        <v/>
      </c>
      <c r="AC565" s="109" t="str">
        <f>IF(AC561="","",
IF(OR(AC563="Orçamento",AC562="",MAX('Tabela de Apoio'!$A:$A)&lt;=AC562),
AC561,
(INDEX('Tabela de Apoio'!$B:$B,MATCH('MAPA DE PREÇOS'!$O$8,'Tabela de Apoio'!$A:$A,1))/INDEX('Tabela de Apoio'!$B:$B,MATCH('MAPA DE PREÇOS'!AC562,'Tabela de Apoio'!$A:$A,1)-1))*AC561))</f>
        <v/>
      </c>
      <c r="AD565" s="109" t="str">
        <f>IF(AD561="","",
IF(OR(AD563="Orçamento",AD562="",MAX('Tabela de Apoio'!$A:$A)&lt;=AD562),
AD561,
(INDEX('Tabela de Apoio'!$B:$B,MATCH('MAPA DE PREÇOS'!$O$8,'Tabela de Apoio'!$A:$A,1))/INDEX('Tabela de Apoio'!$B:$B,MATCH('MAPA DE PREÇOS'!AD562,'Tabela de Apoio'!$A:$A,1)-1))*AD561))</f>
        <v/>
      </c>
      <c r="AE565" s="109" t="str">
        <f>IF(AE561="","",
IF(OR(AE563="Orçamento",AE562="",MAX('Tabela de Apoio'!$A:$A)&lt;=AE562),
AE561,
(INDEX('Tabela de Apoio'!$B:$B,MATCH('MAPA DE PREÇOS'!$O$8,'Tabela de Apoio'!$A:$A,1))/INDEX('Tabela de Apoio'!$B:$B,MATCH('MAPA DE PREÇOS'!AE562,'Tabela de Apoio'!$A:$A,1)-1))*AE561))</f>
        <v/>
      </c>
      <c r="AF565" s="109" t="str">
        <f>IF(AF561="","",
IF(OR(AF563="Orçamento",AF562="",MAX('Tabela de Apoio'!$A:$A)&lt;=AF562),
AF561,
(INDEX('Tabela de Apoio'!$B:$B,MATCH('MAPA DE PREÇOS'!$O$8,'Tabela de Apoio'!$A:$A,1))/INDEX('Tabela de Apoio'!$B:$B,MATCH('MAPA DE PREÇOS'!AF562,'Tabela de Apoio'!$A:$A,1)-1))*AF561))</f>
        <v/>
      </c>
      <c r="AG565" s="109" t="str">
        <f>IF(AG561="","",
IF(OR(AG563="Orçamento",AG562="",MAX('Tabela de Apoio'!$A:$A)&lt;=AG562),
AG561,
(INDEX('Tabela de Apoio'!$B:$B,MATCH('MAPA DE PREÇOS'!$O$8,'Tabela de Apoio'!$A:$A,1))/INDEX('Tabela de Apoio'!$B:$B,MATCH('MAPA DE PREÇOS'!AG562,'Tabela de Apoio'!$A:$A,1)-1))*AG561))</f>
        <v/>
      </c>
      <c r="AH565" s="109" t="str">
        <f>IF(AH561="","",
IF(OR(AH563="Orçamento",AH562="",MAX('Tabela de Apoio'!$A:$A)&lt;=AH562),
AH561,
(INDEX('Tabela de Apoio'!$B:$B,MATCH('MAPA DE PREÇOS'!$O$8,'Tabela de Apoio'!$A:$A,1))/INDEX('Tabela de Apoio'!$B:$B,MATCH('MAPA DE PREÇOS'!AH562,'Tabela de Apoio'!$A:$A,1)-1))*AH561))</f>
        <v/>
      </c>
      <c r="AI565" s="109" t="str">
        <f>IF(AI561="","",
IF(OR(AI563="Orçamento",AI562="",MAX('Tabela de Apoio'!$A:$A)&lt;=AI562),
AI561,
(INDEX('Tabela de Apoio'!$B:$B,MATCH('MAPA DE PREÇOS'!$O$8,'Tabela de Apoio'!$A:$A,1))/INDEX('Tabela de Apoio'!$B:$B,MATCH('MAPA DE PREÇOS'!AI562,'Tabela de Apoio'!$A:$A,1)-1))*AI561))</f>
        <v/>
      </c>
    </row>
    <row r="566" spans="1:167" hidden="1" x14ac:dyDescent="0.25">
      <c r="B566" s="131" t="e">
        <f t="shared" ref="B566" si="1692">B565</f>
        <v>#VALUE!</v>
      </c>
      <c r="C566" s="131" t="e">
        <f t="shared" ref="C566" si="1693">C565</f>
        <v>#VALUE!</v>
      </c>
      <c r="D566" s="130">
        <f t="shared" si="1634"/>
        <v>1</v>
      </c>
      <c r="E566" s="168"/>
      <c r="F566" s="96"/>
      <c r="G566" s="170"/>
      <c r="H566"/>
      <c r="I566"/>
      <c r="J566"/>
      <c r="N566" s="74"/>
      <c r="O566" s="27" t="s">
        <v>439</v>
      </c>
      <c r="P566" s="110" t="str">
        <f>IF(IFERROR(VLOOKUP(P563,'Tabela de Apoio'!$D:$E,2,FALSE),1)=1,"",P567)</f>
        <v/>
      </c>
      <c r="Q566" s="110" t="str">
        <f>IF(IFERROR(VLOOKUP(Q563,'Tabela de Apoio'!$D:$E,2,FALSE),1)=1,"",Q567)</f>
        <v/>
      </c>
      <c r="R566" s="110" t="str">
        <f>IF(IFERROR(VLOOKUP(R563,'Tabela de Apoio'!$D:$E,2,FALSE),1)=1,"",R567)</f>
        <v/>
      </c>
      <c r="S566" s="110" t="str">
        <f>IF(IFERROR(VLOOKUP(S563,'Tabela de Apoio'!$D:$E,2,FALSE),1)=1,"",S567)</f>
        <v/>
      </c>
      <c r="T566" s="110" t="str">
        <f>IF(IFERROR(VLOOKUP(T563,'Tabela de Apoio'!$D:$E,2,FALSE),1)=1,"",T567)</f>
        <v/>
      </c>
      <c r="U566" s="110" t="str">
        <f>IF(IFERROR(VLOOKUP(U563,'Tabela de Apoio'!$D:$E,2,FALSE),1)=1,"",U567)</f>
        <v/>
      </c>
      <c r="V566" s="110" t="str">
        <f>IF(IFERROR(VLOOKUP(V563,'Tabela de Apoio'!$D:$E,2,FALSE),1)=1,"",V567)</f>
        <v/>
      </c>
      <c r="W566" s="110" t="str">
        <f>IF(IFERROR(VLOOKUP(W563,'Tabela de Apoio'!$D:$E,2,FALSE),1)=1,"",W567)</f>
        <v/>
      </c>
      <c r="X566" s="110" t="str">
        <f>IF(IFERROR(VLOOKUP(X563,'Tabela de Apoio'!$D:$E,2,FALSE),1)=1,"",X567)</f>
        <v/>
      </c>
      <c r="Y566" s="110" t="str">
        <f>IF(IFERROR(VLOOKUP(Y563,'Tabela de Apoio'!$D:$E,2,FALSE),1)=1,"",Y567)</f>
        <v/>
      </c>
      <c r="Z566" s="110" t="str">
        <f>IF(IFERROR(VLOOKUP(Z563,'Tabela de Apoio'!$D:$E,2,FALSE),1)=1,"",Z567)</f>
        <v/>
      </c>
      <c r="AA566" s="110" t="str">
        <f>IF(IFERROR(VLOOKUP(AA563,'Tabela de Apoio'!$D:$E,2,FALSE),1)=1,"",AA567)</f>
        <v/>
      </c>
      <c r="AB566" s="110" t="str">
        <f>IF(IFERROR(VLOOKUP(AB563,'Tabela de Apoio'!$D:$E,2,FALSE),1)=1,"",AB567)</f>
        <v/>
      </c>
      <c r="AC566" s="110" t="str">
        <f>IF(IFERROR(VLOOKUP(AC563,'Tabela de Apoio'!$D:$E,2,FALSE),1)=1,"",AC567)</f>
        <v/>
      </c>
      <c r="AD566" s="110" t="str">
        <f>IF(IFERROR(VLOOKUP(AD563,'Tabela de Apoio'!$D:$E,2,FALSE),1)=1,"",AD567)</f>
        <v/>
      </c>
      <c r="AE566" s="110" t="str">
        <f>IF(IFERROR(VLOOKUP(AE563,'Tabela de Apoio'!$D:$E,2,FALSE),1)=1,"",AE567)</f>
        <v/>
      </c>
      <c r="AF566" s="110" t="str">
        <f>IF(IFERROR(VLOOKUP(AF563,'Tabela de Apoio'!$D:$E,2,FALSE),1)=1,"",AF567)</f>
        <v/>
      </c>
      <c r="AG566" s="110" t="str">
        <f>IF(IFERROR(VLOOKUP(AG563,'Tabela de Apoio'!$D:$E,2,FALSE),1)=1,"",AG567)</f>
        <v/>
      </c>
      <c r="AH566" s="110" t="str">
        <f>IF(IFERROR(VLOOKUP(AH563,'Tabela de Apoio'!$D:$E,2,FALSE),1)=1,"",AH567)</f>
        <v/>
      </c>
      <c r="AI566" s="110" t="str">
        <f>IF(IFERROR(VLOOKUP(AI563,'Tabela de Apoio'!$D:$E,2,FALSE),1)=1,"",AI567)</f>
        <v/>
      </c>
    </row>
    <row r="567" spans="1:167" hidden="1" x14ac:dyDescent="0.25">
      <c r="B567" s="131" t="e">
        <f t="shared" ref="B567:C567" si="1694">B566</f>
        <v>#VALUE!</v>
      </c>
      <c r="C567" s="131" t="e">
        <f t="shared" si="1694"/>
        <v>#VALUE!</v>
      </c>
      <c r="D567" s="130">
        <f t="shared" si="1634"/>
        <v>1</v>
      </c>
      <c r="E567" s="168"/>
      <c r="F567" s="96"/>
      <c r="G567" s="170"/>
      <c r="H567" s="137">
        <f t="shared" ref="H567" si="1695">COUNT($P567:$XX567)</f>
        <v>0</v>
      </c>
      <c r="I567" s="135" t="e">
        <f t="shared" ref="I567" si="1696">_xlfn.STDEV.P($P566:$XX567)/AVERAGE($P566:$XX567)</f>
        <v>#DIV/0!</v>
      </c>
      <c r="J567" s="7">
        <f>ROW()</f>
        <v>567</v>
      </c>
      <c r="K567" s="70"/>
      <c r="L567" s="29" t="s">
        <v>54</v>
      </c>
      <c r="M567" s="30" t="str">
        <f t="shared" ref="M567" si="1697">IFERROR(
IF(AND(P563="Orçamento",COUNTA(P561:AI561)=COUNTIF(P563:XX563,"Orçamento")),MIN(M572,M569),
IF(M570&lt;&gt;"",M570,
IF(M571&lt;&gt;"",M571,
M569
))),"")</f>
        <v/>
      </c>
      <c r="N567" s="74"/>
      <c r="O567" s="27" t="s">
        <v>440</v>
      </c>
      <c r="P567" s="109" t="str">
        <f t="shared" ref="P567:AI567" si="1698">IFERROR(IF(P565="",
            "",
            IF(COUNT($P565:$XX565)&lt;=4,
               P565,
               IF(OR(P565&gt;(QUARTILE($P565:$XX565,3)+(QUARTILE($P565:$XX565,3)-QUARTILE($P565:$XX565,1))),
                     P565&lt;(QUARTILE($P565:$XX565,1)-(QUARTILE($P565:$XX565,3)-QUARTILE($P565:$XX565,1)))
                  ),
               "DESCARTADO",P565)
             )
  ),P565)</f>
        <v/>
      </c>
      <c r="Q567" s="109" t="str">
        <f t="shared" si="1698"/>
        <v/>
      </c>
      <c r="R567" s="109" t="str">
        <f t="shared" si="1698"/>
        <v/>
      </c>
      <c r="S567" s="109" t="str">
        <f t="shared" si="1698"/>
        <v/>
      </c>
      <c r="T567" s="109" t="str">
        <f t="shared" si="1698"/>
        <v/>
      </c>
      <c r="U567" s="109" t="str">
        <f t="shared" si="1698"/>
        <v/>
      </c>
      <c r="V567" s="109" t="str">
        <f t="shared" si="1698"/>
        <v/>
      </c>
      <c r="W567" s="109" t="str">
        <f t="shared" si="1698"/>
        <v/>
      </c>
      <c r="X567" s="109" t="str">
        <f t="shared" si="1698"/>
        <v/>
      </c>
      <c r="Y567" s="109" t="str">
        <f t="shared" si="1698"/>
        <v/>
      </c>
      <c r="Z567" s="109" t="str">
        <f t="shared" si="1698"/>
        <v/>
      </c>
      <c r="AA567" s="109" t="str">
        <f t="shared" si="1698"/>
        <v/>
      </c>
      <c r="AB567" s="109" t="str">
        <f t="shared" si="1698"/>
        <v/>
      </c>
      <c r="AC567" s="109" t="str">
        <f t="shared" si="1698"/>
        <v/>
      </c>
      <c r="AD567" s="109" t="str">
        <f t="shared" si="1698"/>
        <v/>
      </c>
      <c r="AE567" s="109" t="str">
        <f t="shared" si="1698"/>
        <v/>
      </c>
      <c r="AF567" s="109" t="str">
        <f t="shared" si="1698"/>
        <v/>
      </c>
      <c r="AG567" s="109" t="str">
        <f t="shared" si="1698"/>
        <v/>
      </c>
      <c r="AH567" s="109" t="str">
        <f t="shared" si="1698"/>
        <v/>
      </c>
      <c r="AI567" s="109" t="str">
        <f t="shared" si="1698"/>
        <v/>
      </c>
    </row>
    <row r="568" spans="1:167" hidden="1" x14ac:dyDescent="0.25">
      <c r="B568" s="131" t="e">
        <f t="shared" ref="B568" si="1699">B567</f>
        <v>#VALUE!</v>
      </c>
      <c r="C568" s="131" t="e">
        <f t="shared" ref="C568" si="1700">C567</f>
        <v>#VALUE!</v>
      </c>
      <c r="D568" s="130">
        <f t="shared" si="1634"/>
        <v>1</v>
      </c>
      <c r="E568" s="168"/>
      <c r="F568" s="96"/>
      <c r="G568" s="170"/>
      <c r="H568"/>
      <c r="I568"/>
      <c r="J568"/>
      <c r="K568" s="69"/>
      <c r="L568" s="29" t="s">
        <v>423</v>
      </c>
      <c r="M568" s="30" t="e">
        <f t="shared" ref="M568" si="1701">AVERAGE($P567:$XX567)</f>
        <v>#DIV/0!</v>
      </c>
      <c r="N568" s="74"/>
      <c r="O568" s="27" t="str">
        <f t="shared" ref="O568" si="1702">"1 POND"</f>
        <v>1 POND</v>
      </c>
      <c r="P568" s="110" t="str">
        <f>IF(IFERROR(VLOOKUP(P563,'Tabela de Apoio'!$D:$E,2,FALSE),1)=1,"",P569)</f>
        <v/>
      </c>
      <c r="Q568" s="110" t="str">
        <f>IF(IFERROR(VLOOKUP(Q563,'Tabela de Apoio'!$D:$E,2,FALSE),1)=1,"",Q569)</f>
        <v/>
      </c>
      <c r="R568" s="110" t="str">
        <f>IF(IFERROR(VLOOKUP(R563,'Tabela de Apoio'!$D:$E,2,FALSE),1)=1,"",R569)</f>
        <v/>
      </c>
      <c r="S568" s="110" t="str">
        <f>IF(IFERROR(VLOOKUP(S563,'Tabela de Apoio'!$D:$E,2,FALSE),1)=1,"",S569)</f>
        <v/>
      </c>
      <c r="T568" s="110" t="str">
        <f>IF(IFERROR(VLOOKUP(T563,'Tabela de Apoio'!$D:$E,2,FALSE),1)=1,"",T569)</f>
        <v/>
      </c>
      <c r="U568" s="110" t="str">
        <f>IF(IFERROR(VLOOKUP(U563,'Tabela de Apoio'!$D:$E,2,FALSE),1)=1,"",U569)</f>
        <v/>
      </c>
      <c r="V568" s="110" t="str">
        <f>IF(IFERROR(VLOOKUP(V563,'Tabela de Apoio'!$D:$E,2,FALSE),1)=1,"",V569)</f>
        <v/>
      </c>
      <c r="W568" s="110" t="str">
        <f>IF(IFERROR(VLOOKUP(W563,'Tabela de Apoio'!$D:$E,2,FALSE),1)=1,"",W569)</f>
        <v/>
      </c>
      <c r="X568" s="110" t="str">
        <f>IF(IFERROR(VLOOKUP(X563,'Tabela de Apoio'!$D:$E,2,FALSE),1)=1,"",X569)</f>
        <v/>
      </c>
      <c r="Y568" s="110" t="str">
        <f>IF(IFERROR(VLOOKUP(Y563,'Tabela de Apoio'!$D:$E,2,FALSE),1)=1,"",Y569)</f>
        <v/>
      </c>
      <c r="Z568" s="110" t="str">
        <f>IF(IFERROR(VLOOKUP(Z563,'Tabela de Apoio'!$D:$E,2,FALSE),1)=1,"",Z569)</f>
        <v/>
      </c>
      <c r="AA568" s="110" t="str">
        <f>IF(IFERROR(VLOOKUP(AA563,'Tabela de Apoio'!$D:$E,2,FALSE),1)=1,"",AA569)</f>
        <v/>
      </c>
      <c r="AB568" s="110" t="str">
        <f>IF(IFERROR(VLOOKUP(AB563,'Tabela de Apoio'!$D:$E,2,FALSE),1)=1,"",AB569)</f>
        <v/>
      </c>
      <c r="AC568" s="110" t="str">
        <f>IF(IFERROR(VLOOKUP(AC563,'Tabela de Apoio'!$D:$E,2,FALSE),1)=1,"",AC569)</f>
        <v/>
      </c>
      <c r="AD568" s="110" t="str">
        <f>IF(IFERROR(VLOOKUP(AD563,'Tabela de Apoio'!$D:$E,2,FALSE),1)=1,"",AD569)</f>
        <v/>
      </c>
      <c r="AE568" s="110" t="str">
        <f>IF(IFERROR(VLOOKUP(AE563,'Tabela de Apoio'!$D:$E,2,FALSE),1)=1,"",AE569)</f>
        <v/>
      </c>
      <c r="AF568" s="110" t="str">
        <f>IF(IFERROR(VLOOKUP(AF563,'Tabela de Apoio'!$D:$E,2,FALSE),1)=1,"",AF569)</f>
        <v/>
      </c>
      <c r="AG568" s="110" t="str">
        <f>IF(IFERROR(VLOOKUP(AG563,'Tabela de Apoio'!$D:$E,2,FALSE),1)=1,"",AG569)</f>
        <v/>
      </c>
      <c r="AH568" s="110" t="str">
        <f>IF(IFERROR(VLOOKUP(AH563,'Tabela de Apoio'!$D:$E,2,FALSE),1)=1,"",AH569)</f>
        <v/>
      </c>
      <c r="AI568" s="110" t="str">
        <f>IF(IFERROR(VLOOKUP(AI563,'Tabela de Apoio'!$D:$E,2,FALSE),1)=1,"",AI569)</f>
        <v/>
      </c>
    </row>
    <row r="569" spans="1:167" hidden="1" x14ac:dyDescent="0.25">
      <c r="B569" s="131" t="e">
        <f t="shared" si="1633"/>
        <v>#VALUE!</v>
      </c>
      <c r="C569" s="131" t="e">
        <f t="shared" si="1634"/>
        <v>#VALUE!</v>
      </c>
      <c r="D569" s="130">
        <f t="shared" si="1634"/>
        <v>1</v>
      </c>
      <c r="E569" s="168"/>
      <c r="F569" s="96"/>
      <c r="G569" s="170"/>
      <c r="H569" s="137">
        <f t="shared" ref="H569" si="1703">COUNT($P569:$XX569)</f>
        <v>0</v>
      </c>
      <c r="I569" s="135" t="e">
        <f t="shared" ref="I569" si="1704">_xlfn.STDEV.P($P568:$XX569)/AVERAGE($P568:$XX569)</f>
        <v>#DIV/0!</v>
      </c>
      <c r="J569" s="7">
        <f t="shared" ref="J569" si="1705">IF(AND(H569&gt;2,
OR(L561="MÉDIA SANEADA",L561="MEDIANA SANEADA",
AND(L561="PREÇO REFERÊNCIA",NOT(AND(P563="Orçamento",COUNTA(P561:XX561)=COUNTIF(P563:XX563,"Orçamento")))))),
ROW(),0)</f>
        <v>0</v>
      </c>
      <c r="K569" s="69"/>
      <c r="L569" s="29" t="s">
        <v>424</v>
      </c>
      <c r="M569" s="30" t="e">
        <f t="shared" ref="M569" si="1706">MEDIAN($P567:$XX567)</f>
        <v>#NUM!</v>
      </c>
      <c r="N569" s="74"/>
      <c r="O569" s="27" t="str">
        <f t="shared" ref="O569" si="1707">"1 RODADA"</f>
        <v>1 RODADA</v>
      </c>
      <c r="P569" s="110" t="str">
        <f t="shared" ref="P569:AI569" si="1708">IF(P567="","",IF((_xlfn.STDEV.P($P566:$XX567)/AVERAGE($P566:$XX567))&lt;=25%,P567,IF(OR(P567&gt;(AVERAGE($P566:$XX567)+_xlfn.STDEV.P($P566:$XX567)),P567&lt;(AVERAGE($P566:$XX567)-_xlfn.STDEV.P($P566:$XX567))),"DESCARTADO",P567)))</f>
        <v/>
      </c>
      <c r="Q569" s="110" t="str">
        <f t="shared" si="1708"/>
        <v/>
      </c>
      <c r="R569" s="110" t="str">
        <f t="shared" si="1708"/>
        <v/>
      </c>
      <c r="S569" s="110" t="str">
        <f t="shared" si="1708"/>
        <v/>
      </c>
      <c r="T569" s="110" t="str">
        <f t="shared" si="1708"/>
        <v/>
      </c>
      <c r="U569" s="110" t="str">
        <f t="shared" si="1708"/>
        <v/>
      </c>
      <c r="V569" s="110" t="str">
        <f t="shared" si="1708"/>
        <v/>
      </c>
      <c r="W569" s="110" t="str">
        <f t="shared" si="1708"/>
        <v/>
      </c>
      <c r="X569" s="110" t="str">
        <f t="shared" si="1708"/>
        <v/>
      </c>
      <c r="Y569" s="110" t="str">
        <f t="shared" si="1708"/>
        <v/>
      </c>
      <c r="Z569" s="110" t="str">
        <f t="shared" si="1708"/>
        <v/>
      </c>
      <c r="AA569" s="110" t="str">
        <f t="shared" si="1708"/>
        <v/>
      </c>
      <c r="AB569" s="110" t="str">
        <f t="shared" si="1708"/>
        <v/>
      </c>
      <c r="AC569" s="110" t="str">
        <f t="shared" si="1708"/>
        <v/>
      </c>
      <c r="AD569" s="110" t="str">
        <f t="shared" si="1708"/>
        <v/>
      </c>
      <c r="AE569" s="110" t="str">
        <f t="shared" si="1708"/>
        <v/>
      </c>
      <c r="AF569" s="110" t="str">
        <f t="shared" si="1708"/>
        <v/>
      </c>
      <c r="AG569" s="110" t="str">
        <f t="shared" si="1708"/>
        <v/>
      </c>
      <c r="AH569" s="110" t="str">
        <f t="shared" si="1708"/>
        <v/>
      </c>
      <c r="AI569" s="110" t="str">
        <f t="shared" si="1708"/>
        <v/>
      </c>
    </row>
    <row r="570" spans="1:167" hidden="1" x14ac:dyDescent="0.25">
      <c r="B570" s="131" t="e">
        <f t="shared" si="1633"/>
        <v>#VALUE!</v>
      </c>
      <c r="C570" s="131" t="e">
        <f t="shared" si="1634"/>
        <v>#VALUE!</v>
      </c>
      <c r="D570" s="130">
        <f t="shared" si="1634"/>
        <v>1</v>
      </c>
      <c r="E570" s="168"/>
      <c r="F570" s="96"/>
      <c r="G570" s="170"/>
      <c r="H570"/>
      <c r="I570"/>
      <c r="J570"/>
      <c r="L570" s="29" t="s">
        <v>50</v>
      </c>
      <c r="M570" s="30" t="str">
        <f t="shared" ref="M570" si="1709">IFERROR(
IF(AND(H569&gt;2,I569&lt;=25%),AVERAGE(P568:XX569),
IF(AND(H571&gt;2,I571&lt;=25%),AVERAGE(P570:XX571),
IF(AND(H573&gt;2,I573&lt;=25%),AVERAGE(P572:XX573),
IF(AND(H575&gt;2,I575&lt;=25%),AVERAGE(P574:XX575),
IF(AND(H577&gt;2,I577&lt;=25%),AVERAGE(P576:XX577),
IF(AND(H579&gt;2,I579&lt;=25%),AVERAGE(P578:XX579),
IF(I567&lt;=25%,AVERAGE(P566:XX567),""))))))),"")</f>
        <v/>
      </c>
      <c r="N570" s="74"/>
      <c r="O570" s="27" t="str">
        <f t="shared" ref="O570" si="1710">"2 POND"</f>
        <v>2 POND</v>
      </c>
      <c r="P570" s="110" t="str">
        <f>IF(IFERROR(VLOOKUP(P563,'Tabela de Apoio'!$D:$E,2,FALSE),1)=1,"",P571)</f>
        <v/>
      </c>
      <c r="Q570" s="110" t="str">
        <f>IF(IFERROR(VLOOKUP(Q563,'Tabela de Apoio'!$D:$E,2,FALSE),1)=1,"",Q571)</f>
        <v/>
      </c>
      <c r="R570" s="110" t="str">
        <f>IF(IFERROR(VLOOKUP(R563,'Tabela de Apoio'!$D:$E,2,FALSE),1)=1,"",R571)</f>
        <v/>
      </c>
      <c r="S570" s="110" t="str">
        <f>IF(IFERROR(VLOOKUP(S563,'Tabela de Apoio'!$D:$E,2,FALSE),1)=1,"",S571)</f>
        <v/>
      </c>
      <c r="T570" s="110" t="str">
        <f>IF(IFERROR(VLOOKUP(T563,'Tabela de Apoio'!$D:$E,2,FALSE),1)=1,"",T571)</f>
        <v/>
      </c>
      <c r="U570" s="110" t="str">
        <f>IF(IFERROR(VLOOKUP(U563,'Tabela de Apoio'!$D:$E,2,FALSE),1)=1,"",U571)</f>
        <v/>
      </c>
      <c r="V570" s="110" t="str">
        <f>IF(IFERROR(VLOOKUP(V563,'Tabela de Apoio'!$D:$E,2,FALSE),1)=1,"",V571)</f>
        <v/>
      </c>
      <c r="W570" s="110" t="str">
        <f>IF(IFERROR(VLOOKUP(W563,'Tabela de Apoio'!$D:$E,2,FALSE),1)=1,"",W571)</f>
        <v/>
      </c>
      <c r="X570" s="110" t="str">
        <f>IF(IFERROR(VLOOKUP(X563,'Tabela de Apoio'!$D:$E,2,FALSE),1)=1,"",X571)</f>
        <v/>
      </c>
      <c r="Y570" s="110" t="str">
        <f>IF(IFERROR(VLOOKUP(Y563,'Tabela de Apoio'!$D:$E,2,FALSE),1)=1,"",Y571)</f>
        <v/>
      </c>
      <c r="Z570" s="110" t="str">
        <f>IF(IFERROR(VLOOKUP(Z563,'Tabela de Apoio'!$D:$E,2,FALSE),1)=1,"",Z571)</f>
        <v/>
      </c>
      <c r="AA570" s="110" t="str">
        <f>IF(IFERROR(VLOOKUP(AA563,'Tabela de Apoio'!$D:$E,2,FALSE),1)=1,"",AA571)</f>
        <v/>
      </c>
      <c r="AB570" s="110" t="str">
        <f>IF(IFERROR(VLOOKUP(AB563,'Tabela de Apoio'!$D:$E,2,FALSE),1)=1,"",AB571)</f>
        <v/>
      </c>
      <c r="AC570" s="110" t="str">
        <f>IF(IFERROR(VLOOKUP(AC563,'Tabela de Apoio'!$D:$E,2,FALSE),1)=1,"",AC571)</f>
        <v/>
      </c>
      <c r="AD570" s="110" t="str">
        <f>IF(IFERROR(VLOOKUP(AD563,'Tabela de Apoio'!$D:$E,2,FALSE),1)=1,"",AD571)</f>
        <v/>
      </c>
      <c r="AE570" s="110" t="str">
        <f>IF(IFERROR(VLOOKUP(AE563,'Tabela de Apoio'!$D:$E,2,FALSE),1)=1,"",AE571)</f>
        <v/>
      </c>
      <c r="AF570" s="110" t="str">
        <f>IF(IFERROR(VLOOKUP(AF563,'Tabela de Apoio'!$D:$E,2,FALSE),1)=1,"",AF571)</f>
        <v/>
      </c>
      <c r="AG570" s="110" t="str">
        <f>IF(IFERROR(VLOOKUP(AG563,'Tabela de Apoio'!$D:$E,2,FALSE),1)=1,"",AG571)</f>
        <v/>
      </c>
      <c r="AH570" s="110" t="str">
        <f>IF(IFERROR(VLOOKUP(AH563,'Tabela de Apoio'!$D:$E,2,FALSE),1)=1,"",AH571)</f>
        <v/>
      </c>
      <c r="AI570" s="110" t="str">
        <f>IF(IFERROR(VLOOKUP(AI563,'Tabela de Apoio'!$D:$E,2,FALSE),1)=1,"",AI571)</f>
        <v/>
      </c>
    </row>
    <row r="571" spans="1:167" hidden="1" x14ac:dyDescent="0.25">
      <c r="B571" s="131" t="e">
        <f t="shared" si="1633"/>
        <v>#VALUE!</v>
      </c>
      <c r="C571" s="131" t="e">
        <f t="shared" si="1634"/>
        <v>#VALUE!</v>
      </c>
      <c r="D571" s="130">
        <f t="shared" si="1634"/>
        <v>1</v>
      </c>
      <c r="E571" s="168"/>
      <c r="F571" s="96"/>
      <c r="G571" s="170"/>
      <c r="H571" s="137">
        <f t="shared" ref="H571" si="1711">COUNT($P571:$XX571)</f>
        <v>0</v>
      </c>
      <c r="I571" s="135" t="e">
        <f t="shared" ref="I571" si="1712">_xlfn.STDEV.P($P570:$XX571)/AVERAGE($P570:$XX571)</f>
        <v>#DIV/0!</v>
      </c>
      <c r="J571" s="7">
        <f t="shared" ref="J571" si="1713">IF(AND(H571&gt;2,
OR(L561="MÉDIA SANEADA",L561="MEDIANA SANEADA",
AND(L561="PREÇO REFERÊNCIA",NOT(AND(P563="Orçamento",COUNTA(P561:XX561)=COUNTIF(P563:XX563,"Orçamento")))))),
ROW(),0)</f>
        <v>0</v>
      </c>
      <c r="K571" s="69"/>
      <c r="L571" s="29" t="s">
        <v>425</v>
      </c>
      <c r="M571" s="30" t="e">
        <f t="shared" ref="M571" si="1714" xml:space="preserve">
IF(H569&gt;2,MEDIAN(P568:XX569),
IF(H571&gt;2,MEDIAN(P570:XX571),
IF(H573&gt;2,MEDIAN(P572:XX573),
IF(H575&gt;2,MEDIAN(P574:XX575),
IF(H577&gt;2,MEDIAN(P576:XX577),
IF(H579&gt;2,MEDIAN(P578:XX579),
MEDIAN(P566:XX567)))))))</f>
        <v>#NUM!</v>
      </c>
      <c r="N571" s="74"/>
      <c r="O571" s="27" t="str">
        <f t="shared" ref="O571" si="1715">"2 RODADA"</f>
        <v>2 RODADA</v>
      </c>
      <c r="P571" s="110" t="str">
        <f t="shared" ref="P571:AI571" si="1716">IF(P569="","",IF((_xlfn.STDEV.P($P568:$XX569)/AVERAGE($P568:$XX569))&lt;=25%,P569,IF(OR(P569&gt;(AVERAGE($P568:$XX569)+_xlfn.STDEV.P($P568:$XX569)),P569&lt;(AVERAGE($P568:$XX569)-_xlfn.STDEV.P($P568:$XX569))),"DESCARTADO",P569)))</f>
        <v/>
      </c>
      <c r="Q571" s="110" t="str">
        <f t="shared" si="1716"/>
        <v/>
      </c>
      <c r="R571" s="110" t="str">
        <f t="shared" si="1716"/>
        <v/>
      </c>
      <c r="S571" s="110" t="str">
        <f t="shared" si="1716"/>
        <v/>
      </c>
      <c r="T571" s="110" t="str">
        <f t="shared" si="1716"/>
        <v/>
      </c>
      <c r="U571" s="110" t="str">
        <f t="shared" si="1716"/>
        <v/>
      </c>
      <c r="V571" s="110" t="str">
        <f t="shared" si="1716"/>
        <v/>
      </c>
      <c r="W571" s="110" t="str">
        <f t="shared" si="1716"/>
        <v/>
      </c>
      <c r="X571" s="110" t="str">
        <f t="shared" si="1716"/>
        <v/>
      </c>
      <c r="Y571" s="110" t="str">
        <f t="shared" si="1716"/>
        <v/>
      </c>
      <c r="Z571" s="110" t="str">
        <f t="shared" si="1716"/>
        <v/>
      </c>
      <c r="AA571" s="110" t="str">
        <f t="shared" si="1716"/>
        <v/>
      </c>
      <c r="AB571" s="110" t="str">
        <f t="shared" si="1716"/>
        <v/>
      </c>
      <c r="AC571" s="110" t="str">
        <f t="shared" si="1716"/>
        <v/>
      </c>
      <c r="AD571" s="110" t="str">
        <f t="shared" si="1716"/>
        <v/>
      </c>
      <c r="AE571" s="110" t="str">
        <f t="shared" si="1716"/>
        <v/>
      </c>
      <c r="AF571" s="110" t="str">
        <f t="shared" si="1716"/>
        <v/>
      </c>
      <c r="AG571" s="110" t="str">
        <f t="shared" si="1716"/>
        <v/>
      </c>
      <c r="AH571" s="110" t="str">
        <f t="shared" si="1716"/>
        <v/>
      </c>
      <c r="AI571" s="110" t="str">
        <f t="shared" si="1716"/>
        <v/>
      </c>
    </row>
    <row r="572" spans="1:167" hidden="1" x14ac:dyDescent="0.25">
      <c r="B572" s="131" t="e">
        <f t="shared" si="1633"/>
        <v>#VALUE!</v>
      </c>
      <c r="C572" s="131" t="e">
        <f t="shared" si="1634"/>
        <v>#VALUE!</v>
      </c>
      <c r="D572" s="130">
        <f t="shared" si="1634"/>
        <v>1</v>
      </c>
      <c r="E572" s="168"/>
      <c r="F572" s="96"/>
      <c r="G572" s="170"/>
      <c r="H572"/>
      <c r="I572"/>
      <c r="J572"/>
      <c r="K572" s="69"/>
      <c r="L572" s="29" t="s">
        <v>422</v>
      </c>
      <c r="M572" s="30" t="e">
        <f t="shared" ref="M572" si="1717">HARMEAN($P566:$XX567)</f>
        <v>#N/A</v>
      </c>
      <c r="N572" s="74"/>
      <c r="O572" s="27" t="str">
        <f t="shared" ref="O572" si="1718">"3 POND"</f>
        <v>3 POND</v>
      </c>
      <c r="P572" s="110" t="str">
        <f>IF(IFERROR(VLOOKUP(P563,'Tabela de Apoio'!$D:$E,2,FALSE),1)=1,"",P573)</f>
        <v/>
      </c>
      <c r="Q572" s="110" t="str">
        <f>IF(IFERROR(VLOOKUP(Q563,'Tabela de Apoio'!$D:$E,2,FALSE),1)=1,"",Q573)</f>
        <v/>
      </c>
      <c r="R572" s="110" t="str">
        <f>IF(IFERROR(VLOOKUP(R563,'Tabela de Apoio'!$D:$E,2,FALSE),1)=1,"",R573)</f>
        <v/>
      </c>
      <c r="S572" s="110" t="str">
        <f>IF(IFERROR(VLOOKUP(S563,'Tabela de Apoio'!$D:$E,2,FALSE),1)=1,"",S573)</f>
        <v/>
      </c>
      <c r="T572" s="110" t="str">
        <f>IF(IFERROR(VLOOKUP(T563,'Tabela de Apoio'!$D:$E,2,FALSE),1)=1,"",T573)</f>
        <v/>
      </c>
      <c r="U572" s="110" t="str">
        <f>IF(IFERROR(VLOOKUP(U563,'Tabela de Apoio'!$D:$E,2,FALSE),1)=1,"",U573)</f>
        <v/>
      </c>
      <c r="V572" s="110" t="str">
        <f>IF(IFERROR(VLOOKUP(V563,'Tabela de Apoio'!$D:$E,2,FALSE),1)=1,"",V573)</f>
        <v/>
      </c>
      <c r="W572" s="110" t="str">
        <f>IF(IFERROR(VLOOKUP(W563,'Tabela de Apoio'!$D:$E,2,FALSE),1)=1,"",W573)</f>
        <v/>
      </c>
      <c r="X572" s="110" t="str">
        <f>IF(IFERROR(VLOOKUP(X563,'Tabela de Apoio'!$D:$E,2,FALSE),1)=1,"",X573)</f>
        <v/>
      </c>
      <c r="Y572" s="110" t="str">
        <f>IF(IFERROR(VLOOKUP(Y563,'Tabela de Apoio'!$D:$E,2,FALSE),1)=1,"",Y573)</f>
        <v/>
      </c>
      <c r="Z572" s="110" t="str">
        <f>IF(IFERROR(VLOOKUP(Z563,'Tabela de Apoio'!$D:$E,2,FALSE),1)=1,"",Z573)</f>
        <v/>
      </c>
      <c r="AA572" s="110" t="str">
        <f>IF(IFERROR(VLOOKUP(AA563,'Tabela de Apoio'!$D:$E,2,FALSE),1)=1,"",AA573)</f>
        <v/>
      </c>
      <c r="AB572" s="110" t="str">
        <f>IF(IFERROR(VLOOKUP(AB563,'Tabela de Apoio'!$D:$E,2,FALSE),1)=1,"",AB573)</f>
        <v/>
      </c>
      <c r="AC572" s="110" t="str">
        <f>IF(IFERROR(VLOOKUP(AC563,'Tabela de Apoio'!$D:$E,2,FALSE),1)=1,"",AC573)</f>
        <v/>
      </c>
      <c r="AD572" s="110" t="str">
        <f>IF(IFERROR(VLOOKUP(AD563,'Tabela de Apoio'!$D:$E,2,FALSE),1)=1,"",AD573)</f>
        <v/>
      </c>
      <c r="AE572" s="110" t="str">
        <f>IF(IFERROR(VLOOKUP(AE563,'Tabela de Apoio'!$D:$E,2,FALSE),1)=1,"",AE573)</f>
        <v/>
      </c>
      <c r="AF572" s="110" t="str">
        <f>IF(IFERROR(VLOOKUP(AF563,'Tabela de Apoio'!$D:$E,2,FALSE),1)=1,"",AF573)</f>
        <v/>
      </c>
      <c r="AG572" s="110" t="str">
        <f>IF(IFERROR(VLOOKUP(AG563,'Tabela de Apoio'!$D:$E,2,FALSE),1)=1,"",AG573)</f>
        <v/>
      </c>
      <c r="AH572" s="110" t="str">
        <f>IF(IFERROR(VLOOKUP(AH563,'Tabela de Apoio'!$D:$E,2,FALSE),1)=1,"",AH573)</f>
        <v/>
      </c>
      <c r="AI572" s="110" t="str">
        <f>IF(IFERROR(VLOOKUP(AI563,'Tabela de Apoio'!$D:$E,2,FALSE),1)=1,"",AI573)</f>
        <v/>
      </c>
    </row>
    <row r="573" spans="1:167" hidden="1" x14ac:dyDescent="0.25">
      <c r="B573" s="131" t="e">
        <f t="shared" si="1633"/>
        <v>#VALUE!</v>
      </c>
      <c r="C573" s="131" t="e">
        <f t="shared" si="1634"/>
        <v>#VALUE!</v>
      </c>
      <c r="D573" s="130">
        <f t="shared" si="1634"/>
        <v>1</v>
      </c>
      <c r="E573" s="168"/>
      <c r="F573" s="96"/>
      <c r="G573" s="170"/>
      <c r="H573" s="137">
        <f t="shared" ref="H573" si="1719">COUNT($P573:$XX573)</f>
        <v>0</v>
      </c>
      <c r="I573" s="135" t="e">
        <f t="shared" ref="I573" si="1720">_xlfn.STDEV.P($P572:$XX573)/AVERAGE($P572:$XX573)</f>
        <v>#DIV/0!</v>
      </c>
      <c r="J573" s="7">
        <f t="shared" ref="J573" si="1721">IF(AND(H573&gt;2,
OR(L561="MÉDIA SANEADA",L561="MEDIANA SANEADA",
AND(L561="PREÇO REFERÊNCIA",NOT(AND(P563="Orçamento",COUNTA(P561:XX561)=COUNTIF(P563:XX563,"Orçamento")))))),
ROW(),0)</f>
        <v>0</v>
      </c>
      <c r="K573" s="69"/>
      <c r="L573" s="29" t="s">
        <v>53</v>
      </c>
      <c r="M573" s="30" t="str">
        <f t="shared" ref="M573" si="1722">IFERROR(_xlfn.QUARTILE.EXC($P567:$XX567,1),"")</f>
        <v/>
      </c>
      <c r="N573" s="74"/>
      <c r="O573" s="27" t="str">
        <f t="shared" ref="O573" si="1723">"3 RODADA"</f>
        <v>3 RODADA</v>
      </c>
      <c r="P573" s="110" t="str">
        <f t="shared" ref="P573:AI573" si="1724">IF(P571="","",IF((_xlfn.STDEV.P($P570:$XX571)/AVERAGE($P570:$XX571))&lt;=25%,P571,IF(OR(P571&gt;(AVERAGE($P570:$XX571)+_xlfn.STDEV.P($P570:$XX571)),P571&lt;(AVERAGE($P570:$XX571)-_xlfn.STDEV.P($P570:$XX571))),"DESCARTADO",P571)))</f>
        <v/>
      </c>
      <c r="Q573" s="110" t="str">
        <f t="shared" si="1724"/>
        <v/>
      </c>
      <c r="R573" s="110" t="str">
        <f t="shared" si="1724"/>
        <v/>
      </c>
      <c r="S573" s="110" t="str">
        <f t="shared" si="1724"/>
        <v/>
      </c>
      <c r="T573" s="110" t="str">
        <f t="shared" si="1724"/>
        <v/>
      </c>
      <c r="U573" s="110" t="str">
        <f t="shared" si="1724"/>
        <v/>
      </c>
      <c r="V573" s="110" t="str">
        <f t="shared" si="1724"/>
        <v/>
      </c>
      <c r="W573" s="110" t="str">
        <f t="shared" si="1724"/>
        <v/>
      </c>
      <c r="X573" s="110" t="str">
        <f t="shared" si="1724"/>
        <v/>
      </c>
      <c r="Y573" s="110" t="str">
        <f t="shared" si="1724"/>
        <v/>
      </c>
      <c r="Z573" s="110" t="str">
        <f t="shared" si="1724"/>
        <v/>
      </c>
      <c r="AA573" s="110" t="str">
        <f t="shared" si="1724"/>
        <v/>
      </c>
      <c r="AB573" s="110" t="str">
        <f t="shared" si="1724"/>
        <v/>
      </c>
      <c r="AC573" s="110" t="str">
        <f t="shared" si="1724"/>
        <v/>
      </c>
      <c r="AD573" s="110" t="str">
        <f t="shared" si="1724"/>
        <v/>
      </c>
      <c r="AE573" s="110" t="str">
        <f t="shared" si="1724"/>
        <v/>
      </c>
      <c r="AF573" s="110" t="str">
        <f t="shared" si="1724"/>
        <v/>
      </c>
      <c r="AG573" s="110" t="str">
        <f t="shared" si="1724"/>
        <v/>
      </c>
      <c r="AH573" s="110" t="str">
        <f t="shared" si="1724"/>
        <v/>
      </c>
      <c r="AI573" s="110" t="str">
        <f t="shared" si="1724"/>
        <v/>
      </c>
    </row>
    <row r="574" spans="1:167" hidden="1" x14ac:dyDescent="0.25">
      <c r="B574" s="131" t="e">
        <f t="shared" si="1633"/>
        <v>#VALUE!</v>
      </c>
      <c r="C574" s="131" t="e">
        <f t="shared" si="1634"/>
        <v>#VALUE!</v>
      </c>
      <c r="D574" s="130">
        <f t="shared" si="1634"/>
        <v>1</v>
      </c>
      <c r="E574" s="168"/>
      <c r="F574" s="96"/>
      <c r="G574" s="170"/>
      <c r="H574"/>
      <c r="I574"/>
      <c r="J574"/>
      <c r="K574" s="69"/>
      <c r="L574" s="29" t="s">
        <v>51</v>
      </c>
      <c r="M574" s="30" t="str">
        <f t="shared" ref="M574" si="1725">IFERROR(_xlfn.QUARTILE.EXC($P567:$XX567,3),"")</f>
        <v/>
      </c>
      <c r="N574" s="74"/>
      <c r="O574" s="27" t="str">
        <f t="shared" ref="O574" si="1726">"4 POND"</f>
        <v>4 POND</v>
      </c>
      <c r="P574" s="110" t="str">
        <f>IF(IFERROR(VLOOKUP(P563,'Tabela de Apoio'!$D:$E,2,FALSE),1)=1,"",P575)</f>
        <v/>
      </c>
      <c r="Q574" s="110" t="str">
        <f>IF(IFERROR(VLOOKUP(Q563,'Tabela de Apoio'!$D:$E,2,FALSE),1)=1,"",Q575)</f>
        <v/>
      </c>
      <c r="R574" s="110" t="str">
        <f>IF(IFERROR(VLOOKUP(R563,'Tabela de Apoio'!$D:$E,2,FALSE),1)=1,"",R575)</f>
        <v/>
      </c>
      <c r="S574" s="110" t="str">
        <f>IF(IFERROR(VLOOKUP(S563,'Tabela de Apoio'!$D:$E,2,FALSE),1)=1,"",S575)</f>
        <v/>
      </c>
      <c r="T574" s="110" t="str">
        <f>IF(IFERROR(VLOOKUP(T563,'Tabela de Apoio'!$D:$E,2,FALSE),1)=1,"",T575)</f>
        <v/>
      </c>
      <c r="U574" s="110" t="str">
        <f>IF(IFERROR(VLOOKUP(U563,'Tabela de Apoio'!$D:$E,2,FALSE),1)=1,"",U575)</f>
        <v/>
      </c>
      <c r="V574" s="110" t="str">
        <f>IF(IFERROR(VLOOKUP(V563,'Tabela de Apoio'!$D:$E,2,FALSE),1)=1,"",V575)</f>
        <v/>
      </c>
      <c r="W574" s="110" t="str">
        <f>IF(IFERROR(VLOOKUP(W563,'Tabela de Apoio'!$D:$E,2,FALSE),1)=1,"",W575)</f>
        <v/>
      </c>
      <c r="X574" s="110" t="str">
        <f>IF(IFERROR(VLOOKUP(X563,'Tabela de Apoio'!$D:$E,2,FALSE),1)=1,"",X575)</f>
        <v/>
      </c>
      <c r="Y574" s="110" t="str">
        <f>IF(IFERROR(VLOOKUP(Y563,'Tabela de Apoio'!$D:$E,2,FALSE),1)=1,"",Y575)</f>
        <v/>
      </c>
      <c r="Z574" s="110" t="str">
        <f>IF(IFERROR(VLOOKUP(Z563,'Tabela de Apoio'!$D:$E,2,FALSE),1)=1,"",Z575)</f>
        <v/>
      </c>
      <c r="AA574" s="110" t="str">
        <f>IF(IFERROR(VLOOKUP(AA563,'Tabela de Apoio'!$D:$E,2,FALSE),1)=1,"",AA575)</f>
        <v/>
      </c>
      <c r="AB574" s="110" t="str">
        <f>IF(IFERROR(VLOOKUP(AB563,'Tabela de Apoio'!$D:$E,2,FALSE),1)=1,"",AB575)</f>
        <v/>
      </c>
      <c r="AC574" s="110" t="str">
        <f>IF(IFERROR(VLOOKUP(AC563,'Tabela de Apoio'!$D:$E,2,FALSE),1)=1,"",AC575)</f>
        <v/>
      </c>
      <c r="AD574" s="110" t="str">
        <f>IF(IFERROR(VLOOKUP(AD563,'Tabela de Apoio'!$D:$E,2,FALSE),1)=1,"",AD575)</f>
        <v/>
      </c>
      <c r="AE574" s="110" t="str">
        <f>IF(IFERROR(VLOOKUP(AE563,'Tabela de Apoio'!$D:$E,2,FALSE),1)=1,"",AE575)</f>
        <v/>
      </c>
      <c r="AF574" s="110" t="str">
        <f>IF(IFERROR(VLOOKUP(AF563,'Tabela de Apoio'!$D:$E,2,FALSE),1)=1,"",AF575)</f>
        <v/>
      </c>
      <c r="AG574" s="110" t="str">
        <f>IF(IFERROR(VLOOKUP(AG563,'Tabela de Apoio'!$D:$E,2,FALSE),1)=1,"",AG575)</f>
        <v/>
      </c>
      <c r="AH574" s="110" t="str">
        <f>IF(IFERROR(VLOOKUP(AH563,'Tabela de Apoio'!$D:$E,2,FALSE),1)=1,"",AH575)</f>
        <v/>
      </c>
      <c r="AI574" s="110" t="str">
        <f>IF(IFERROR(VLOOKUP(AI563,'Tabela de Apoio'!$D:$E,2,FALSE),1)=1,"",AI575)</f>
        <v/>
      </c>
    </row>
    <row r="575" spans="1:167" hidden="1" x14ac:dyDescent="0.25">
      <c r="B575" s="131" t="e">
        <f t="shared" si="1633"/>
        <v>#VALUE!</v>
      </c>
      <c r="C575" s="131" t="e">
        <f t="shared" si="1634"/>
        <v>#VALUE!</v>
      </c>
      <c r="D575" s="130">
        <f t="shared" si="1634"/>
        <v>1</v>
      </c>
      <c r="E575" s="168"/>
      <c r="F575" s="96"/>
      <c r="G575" s="170"/>
      <c r="H575" s="137">
        <f t="shared" ref="H575" si="1727">COUNT($P575:$XX575)</f>
        <v>0</v>
      </c>
      <c r="I575" s="135" t="e">
        <f t="shared" ref="I575" si="1728">_xlfn.STDEV.P($P574:$XX575)/AVERAGE($P574:$XX575)</f>
        <v>#DIV/0!</v>
      </c>
      <c r="J575" s="7">
        <f t="shared" ref="J575" si="1729">IF(AND(H575&gt;2,
OR(L561="MÉDIA SANEADA",L561="MEDIANA SANEADA",
AND(L561="PREÇO REFERÊNCIA",NOT(AND(P563="Orçamento",COUNTA(P561:XX561)=COUNTIF(P563:XX563,"Orçamento")))))),
ROW(),0)</f>
        <v>0</v>
      </c>
      <c r="K575" s="69"/>
      <c r="L575" s="29" t="s">
        <v>55</v>
      </c>
      <c r="M575" s="30">
        <f t="shared" ref="M575" si="1730">MIN($P567:$XX567)</f>
        <v>0</v>
      </c>
      <c r="N575" s="74"/>
      <c r="O575" s="27" t="str">
        <f t="shared" ref="O575" si="1731">"4 RODADA"</f>
        <v>4 RODADA</v>
      </c>
      <c r="P575" s="110" t="str">
        <f t="shared" ref="P575:AI575" si="1732">IF(P573="","",IF((_xlfn.STDEV.P($P572:$XX573)/AVERAGE($P572:$XX573))&lt;=25%,P573,IF(OR(P573&gt;(AVERAGE($P572:$XX573)+_xlfn.STDEV.P($P572:$XX573)),P573&lt;(AVERAGE($P572:$XX573)-_xlfn.STDEV.P($P572:$XX573))),"DESCARTADO",P573)))</f>
        <v/>
      </c>
      <c r="Q575" s="110" t="str">
        <f t="shared" si="1732"/>
        <v/>
      </c>
      <c r="R575" s="110" t="str">
        <f t="shared" si="1732"/>
        <v/>
      </c>
      <c r="S575" s="110" t="str">
        <f t="shared" si="1732"/>
        <v/>
      </c>
      <c r="T575" s="110" t="str">
        <f t="shared" si="1732"/>
        <v/>
      </c>
      <c r="U575" s="110" t="str">
        <f t="shared" si="1732"/>
        <v/>
      </c>
      <c r="V575" s="110" t="str">
        <f t="shared" si="1732"/>
        <v/>
      </c>
      <c r="W575" s="110" t="str">
        <f t="shared" si="1732"/>
        <v/>
      </c>
      <c r="X575" s="110" t="str">
        <f t="shared" si="1732"/>
        <v/>
      </c>
      <c r="Y575" s="110" t="str">
        <f t="shared" si="1732"/>
        <v/>
      </c>
      <c r="Z575" s="110" t="str">
        <f t="shared" si="1732"/>
        <v/>
      </c>
      <c r="AA575" s="110" t="str">
        <f t="shared" si="1732"/>
        <v/>
      </c>
      <c r="AB575" s="110" t="str">
        <f t="shared" si="1732"/>
        <v/>
      </c>
      <c r="AC575" s="110" t="str">
        <f t="shared" si="1732"/>
        <v/>
      </c>
      <c r="AD575" s="110" t="str">
        <f t="shared" si="1732"/>
        <v/>
      </c>
      <c r="AE575" s="110" t="str">
        <f t="shared" si="1732"/>
        <v/>
      </c>
      <c r="AF575" s="110" t="str">
        <f t="shared" si="1732"/>
        <v/>
      </c>
      <c r="AG575" s="110" t="str">
        <f t="shared" si="1732"/>
        <v/>
      </c>
      <c r="AH575" s="110" t="str">
        <f t="shared" si="1732"/>
        <v/>
      </c>
      <c r="AI575" s="110" t="str">
        <f t="shared" si="1732"/>
        <v/>
      </c>
    </row>
    <row r="576" spans="1:167" hidden="1" x14ac:dyDescent="0.25">
      <c r="B576" s="131" t="e">
        <f t="shared" si="1633"/>
        <v>#VALUE!</v>
      </c>
      <c r="C576" s="131" t="e">
        <f t="shared" si="1634"/>
        <v>#VALUE!</v>
      </c>
      <c r="D576" s="130">
        <f t="shared" si="1634"/>
        <v>1</v>
      </c>
      <c r="E576" s="168"/>
      <c r="F576" s="96"/>
      <c r="G576" s="170"/>
      <c r="H576"/>
      <c r="I576"/>
      <c r="J576"/>
      <c r="K576" s="69"/>
      <c r="L576" s="29" t="s">
        <v>52</v>
      </c>
      <c r="M576" s="30">
        <f t="shared" ref="M576" si="1733">MAX($P567:$XX567)</f>
        <v>0</v>
      </c>
      <c r="N576" s="74"/>
      <c r="O576" s="27" t="str">
        <f t="shared" ref="O576" si="1734">"5 POND"</f>
        <v>5 POND</v>
      </c>
      <c r="P576" s="110" t="str">
        <f>IF(IFERROR(VLOOKUP(P563,'Tabela de Apoio'!$D:$E,2,FALSE),1)=1,"",P577)</f>
        <v/>
      </c>
      <c r="Q576" s="110" t="str">
        <f>IF(IFERROR(VLOOKUP(Q563,'Tabela de Apoio'!$D:$E,2,FALSE),1)=1,"",Q577)</f>
        <v/>
      </c>
      <c r="R576" s="110" t="str">
        <f>IF(IFERROR(VLOOKUP(R563,'Tabela de Apoio'!$D:$E,2,FALSE),1)=1,"",R577)</f>
        <v/>
      </c>
      <c r="S576" s="110" t="str">
        <f>IF(IFERROR(VLOOKUP(S563,'Tabela de Apoio'!$D:$E,2,FALSE),1)=1,"",S577)</f>
        <v/>
      </c>
      <c r="T576" s="110" t="str">
        <f>IF(IFERROR(VLOOKUP(T563,'Tabela de Apoio'!$D:$E,2,FALSE),1)=1,"",T577)</f>
        <v/>
      </c>
      <c r="U576" s="110" t="str">
        <f>IF(IFERROR(VLOOKUP(U563,'Tabela de Apoio'!$D:$E,2,FALSE),1)=1,"",U577)</f>
        <v/>
      </c>
      <c r="V576" s="110" t="str">
        <f>IF(IFERROR(VLOOKUP(V563,'Tabela de Apoio'!$D:$E,2,FALSE),1)=1,"",V577)</f>
        <v/>
      </c>
      <c r="W576" s="110" t="str">
        <f>IF(IFERROR(VLOOKUP(W563,'Tabela de Apoio'!$D:$E,2,FALSE),1)=1,"",W577)</f>
        <v/>
      </c>
      <c r="X576" s="110" t="str">
        <f>IF(IFERROR(VLOOKUP(X563,'Tabela de Apoio'!$D:$E,2,FALSE),1)=1,"",X577)</f>
        <v/>
      </c>
      <c r="Y576" s="110" t="str">
        <f>IF(IFERROR(VLOOKUP(Y563,'Tabela de Apoio'!$D:$E,2,FALSE),1)=1,"",Y577)</f>
        <v/>
      </c>
      <c r="Z576" s="110" t="str">
        <f>IF(IFERROR(VLOOKUP(Z563,'Tabela de Apoio'!$D:$E,2,FALSE),1)=1,"",Z577)</f>
        <v/>
      </c>
      <c r="AA576" s="110" t="str">
        <f>IF(IFERROR(VLOOKUP(AA563,'Tabela de Apoio'!$D:$E,2,FALSE),1)=1,"",AA577)</f>
        <v/>
      </c>
      <c r="AB576" s="110" t="str">
        <f>IF(IFERROR(VLOOKUP(AB563,'Tabela de Apoio'!$D:$E,2,FALSE),1)=1,"",AB577)</f>
        <v/>
      </c>
      <c r="AC576" s="110" t="str">
        <f>IF(IFERROR(VLOOKUP(AC563,'Tabela de Apoio'!$D:$E,2,FALSE),1)=1,"",AC577)</f>
        <v/>
      </c>
      <c r="AD576" s="110" t="str">
        <f>IF(IFERROR(VLOOKUP(AD563,'Tabela de Apoio'!$D:$E,2,FALSE),1)=1,"",AD577)</f>
        <v/>
      </c>
      <c r="AE576" s="110" t="str">
        <f>IF(IFERROR(VLOOKUP(AE563,'Tabela de Apoio'!$D:$E,2,FALSE),1)=1,"",AE577)</f>
        <v/>
      </c>
      <c r="AF576" s="110" t="str">
        <f>IF(IFERROR(VLOOKUP(AF563,'Tabela de Apoio'!$D:$E,2,FALSE),1)=1,"",AF577)</f>
        <v/>
      </c>
      <c r="AG576" s="110" t="str">
        <f>IF(IFERROR(VLOOKUP(AG563,'Tabela de Apoio'!$D:$E,2,FALSE),1)=1,"",AG577)</f>
        <v/>
      </c>
      <c r="AH576" s="110" t="str">
        <f>IF(IFERROR(VLOOKUP(AH563,'Tabela de Apoio'!$D:$E,2,FALSE),1)=1,"",AH577)</f>
        <v/>
      </c>
      <c r="AI576" s="110" t="str">
        <f>IF(IFERROR(VLOOKUP(AI563,'Tabela de Apoio'!$D:$E,2,FALSE),1)=1,"",AI577)</f>
        <v/>
      </c>
    </row>
    <row r="577" spans="1:167" hidden="1" x14ac:dyDescent="0.25">
      <c r="B577" s="131" t="e">
        <f t="shared" si="1633"/>
        <v>#VALUE!</v>
      </c>
      <c r="C577" s="131" t="e">
        <f t="shared" si="1634"/>
        <v>#VALUE!</v>
      </c>
      <c r="D577" s="130">
        <f t="shared" si="1634"/>
        <v>1</v>
      </c>
      <c r="E577" s="168"/>
      <c r="F577" s="96"/>
      <c r="G577" s="170"/>
      <c r="H577" s="137">
        <f t="shared" ref="H577" si="1735">COUNT($P577:$XX577)</f>
        <v>0</v>
      </c>
      <c r="I577" s="135" t="e">
        <f t="shared" ref="I577" si="1736">_xlfn.STDEV.P($P576:$XX577)/AVERAGE($P576:$XX577)</f>
        <v>#DIV/0!</v>
      </c>
      <c r="J577" s="7">
        <f t="shared" ref="J577" si="1737">IF(AND(H577&gt;2,
OR(L561="MÉDIA SANEADA",L561="MEDIANA SANEADA",
AND(L561="PREÇO REFERÊNCIA",NOT(AND(P563="Orçamento",COUNTA(P561:XX561)=COUNTIF(P563:XX563,"Orçamento")))))),
ROW(),0)</f>
        <v>0</v>
      </c>
      <c r="K577" s="69"/>
      <c r="N577" s="74"/>
      <c r="O577" s="27" t="str">
        <f t="shared" ref="O577" si="1738">"5 RODADA"</f>
        <v>5 RODADA</v>
      </c>
      <c r="P577" s="110" t="str">
        <f t="shared" ref="P577:AI577" si="1739">IF(P575="","",IF((_xlfn.STDEV.P($P574:$XX575)/AVERAGE($P574:$XX575))&lt;=25%,P575,IF(OR(P575&gt;(AVERAGE($P574:$XX575)+_xlfn.STDEV.P($P574:$XX575)),P575&lt;(AVERAGE($P574:$XX575)-_xlfn.STDEV.P($P574:$XX575))),"DESCARTADO",P575)))</f>
        <v/>
      </c>
      <c r="Q577" s="110" t="str">
        <f t="shared" si="1739"/>
        <v/>
      </c>
      <c r="R577" s="110" t="str">
        <f t="shared" si="1739"/>
        <v/>
      </c>
      <c r="S577" s="110" t="str">
        <f t="shared" si="1739"/>
        <v/>
      </c>
      <c r="T577" s="110" t="str">
        <f t="shared" si="1739"/>
        <v/>
      </c>
      <c r="U577" s="110" t="str">
        <f t="shared" si="1739"/>
        <v/>
      </c>
      <c r="V577" s="110" t="str">
        <f t="shared" si="1739"/>
        <v/>
      </c>
      <c r="W577" s="110" t="str">
        <f t="shared" si="1739"/>
        <v/>
      </c>
      <c r="X577" s="110" t="str">
        <f t="shared" si="1739"/>
        <v/>
      </c>
      <c r="Y577" s="110" t="str">
        <f t="shared" si="1739"/>
        <v/>
      </c>
      <c r="Z577" s="110" t="str">
        <f t="shared" si="1739"/>
        <v/>
      </c>
      <c r="AA577" s="110" t="str">
        <f t="shared" si="1739"/>
        <v/>
      </c>
      <c r="AB577" s="110" t="str">
        <f t="shared" si="1739"/>
        <v/>
      </c>
      <c r="AC577" s="110" t="str">
        <f t="shared" si="1739"/>
        <v/>
      </c>
      <c r="AD577" s="110" t="str">
        <f t="shared" si="1739"/>
        <v/>
      </c>
      <c r="AE577" s="110" t="str">
        <f t="shared" si="1739"/>
        <v/>
      </c>
      <c r="AF577" s="110" t="str">
        <f t="shared" si="1739"/>
        <v/>
      </c>
      <c r="AG577" s="110" t="str">
        <f t="shared" si="1739"/>
        <v/>
      </c>
      <c r="AH577" s="110" t="str">
        <f t="shared" si="1739"/>
        <v/>
      </c>
      <c r="AI577" s="110" t="str">
        <f t="shared" si="1739"/>
        <v/>
      </c>
    </row>
    <row r="578" spans="1:167" hidden="1" x14ac:dyDescent="0.25">
      <c r="B578" s="131" t="e">
        <f t="shared" si="1633"/>
        <v>#VALUE!</v>
      </c>
      <c r="C578" s="131" t="e">
        <f t="shared" si="1634"/>
        <v>#VALUE!</v>
      </c>
      <c r="D578" s="130">
        <f t="shared" si="1634"/>
        <v>1</v>
      </c>
      <c r="E578" s="168"/>
      <c r="F578" s="96"/>
      <c r="G578" s="170"/>
      <c r="H578"/>
      <c r="I578"/>
      <c r="J578"/>
      <c r="K578" s="69"/>
      <c r="L578" s="22"/>
      <c r="M578" s="22"/>
      <c r="N578" s="74"/>
      <c r="O578" s="27" t="str">
        <f t="shared" ref="O578" si="1740">"6 POND"</f>
        <v>6 POND</v>
      </c>
      <c r="P578" s="110" t="str">
        <f>IF(IFERROR(VLOOKUP(P563,'Tabela de Apoio'!$D:$E,2,FALSE),1)=1,"",P579)</f>
        <v/>
      </c>
      <c r="Q578" s="110" t="str">
        <f>IF(IFERROR(VLOOKUP(Q563,'Tabela de Apoio'!$D:$E,2,FALSE),1)=1,"",Q579)</f>
        <v/>
      </c>
      <c r="R578" s="110" t="str">
        <f>IF(IFERROR(VLOOKUP(R563,'Tabela de Apoio'!$D:$E,2,FALSE),1)=1,"",R579)</f>
        <v/>
      </c>
      <c r="S578" s="110" t="str">
        <f>IF(IFERROR(VLOOKUP(S563,'Tabela de Apoio'!$D:$E,2,FALSE),1)=1,"",S579)</f>
        <v/>
      </c>
      <c r="T578" s="110" t="str">
        <f>IF(IFERROR(VLOOKUP(T563,'Tabela de Apoio'!$D:$E,2,FALSE),1)=1,"",T579)</f>
        <v/>
      </c>
      <c r="U578" s="110" t="str">
        <f>IF(IFERROR(VLOOKUP(U563,'Tabela de Apoio'!$D:$E,2,FALSE),1)=1,"",U579)</f>
        <v/>
      </c>
      <c r="V578" s="110" t="str">
        <f>IF(IFERROR(VLOOKUP(V563,'Tabela de Apoio'!$D:$E,2,FALSE),1)=1,"",V579)</f>
        <v/>
      </c>
      <c r="W578" s="110" t="str">
        <f>IF(IFERROR(VLOOKUP(W563,'Tabela de Apoio'!$D:$E,2,FALSE),1)=1,"",W579)</f>
        <v/>
      </c>
      <c r="X578" s="110" t="str">
        <f>IF(IFERROR(VLOOKUP(X563,'Tabela de Apoio'!$D:$E,2,FALSE),1)=1,"",X579)</f>
        <v/>
      </c>
      <c r="Y578" s="110" t="str">
        <f>IF(IFERROR(VLOOKUP(Y563,'Tabela de Apoio'!$D:$E,2,FALSE),1)=1,"",Y579)</f>
        <v/>
      </c>
      <c r="Z578" s="110" t="str">
        <f>IF(IFERROR(VLOOKUP(Z563,'Tabela de Apoio'!$D:$E,2,FALSE),1)=1,"",Z579)</f>
        <v/>
      </c>
      <c r="AA578" s="110" t="str">
        <f>IF(IFERROR(VLOOKUP(AA563,'Tabela de Apoio'!$D:$E,2,FALSE),1)=1,"",AA579)</f>
        <v/>
      </c>
      <c r="AB578" s="110" t="str">
        <f>IF(IFERROR(VLOOKUP(AB563,'Tabela de Apoio'!$D:$E,2,FALSE),1)=1,"",AB579)</f>
        <v/>
      </c>
      <c r="AC578" s="110" t="str">
        <f>IF(IFERROR(VLOOKUP(AC563,'Tabela de Apoio'!$D:$E,2,FALSE),1)=1,"",AC579)</f>
        <v/>
      </c>
      <c r="AD578" s="110" t="str">
        <f>IF(IFERROR(VLOOKUP(AD563,'Tabela de Apoio'!$D:$E,2,FALSE),1)=1,"",AD579)</f>
        <v/>
      </c>
      <c r="AE578" s="110" t="str">
        <f>IF(IFERROR(VLOOKUP(AE563,'Tabela de Apoio'!$D:$E,2,FALSE),1)=1,"",AE579)</f>
        <v/>
      </c>
      <c r="AF578" s="110" t="str">
        <f>IF(IFERROR(VLOOKUP(AF563,'Tabela de Apoio'!$D:$E,2,FALSE),1)=1,"",AF579)</f>
        <v/>
      </c>
      <c r="AG578" s="110" t="str">
        <f>IF(IFERROR(VLOOKUP(AG563,'Tabela de Apoio'!$D:$E,2,FALSE),1)=1,"",AG579)</f>
        <v/>
      </c>
      <c r="AH578" s="110" t="str">
        <f>IF(IFERROR(VLOOKUP(AH563,'Tabela de Apoio'!$D:$E,2,FALSE),1)=1,"",AH579)</f>
        <v/>
      </c>
      <c r="AI578" s="110" t="str">
        <f>IF(IFERROR(VLOOKUP(AI563,'Tabela de Apoio'!$D:$E,2,FALSE),1)=1,"",AI579)</f>
        <v/>
      </c>
    </row>
    <row r="579" spans="1:167" hidden="1" x14ac:dyDescent="0.25">
      <c r="B579" s="131" t="e">
        <f t="shared" si="1633"/>
        <v>#VALUE!</v>
      </c>
      <c r="C579" s="131" t="e">
        <f t="shared" si="1634"/>
        <v>#VALUE!</v>
      </c>
      <c r="D579" s="130">
        <f t="shared" si="1634"/>
        <v>1</v>
      </c>
      <c r="E579" s="168"/>
      <c r="F579" s="96"/>
      <c r="G579" s="170"/>
      <c r="H579" s="137">
        <f t="shared" ref="H579" si="1741">COUNT($P579:$XX579)</f>
        <v>0</v>
      </c>
      <c r="I579" s="135" t="e">
        <f t="shared" ref="I579" si="1742">_xlfn.STDEV.P($P578:$XX579)/AVERAGE($P578:$XX579)</f>
        <v>#DIV/0!</v>
      </c>
      <c r="J579" s="7">
        <f t="shared" ref="J579" si="1743">IF(AND(H579&gt;2,
OR(L561="MÉDIA SANEADA",L561="MEDIANA SANEADA",
AND(L561="PREÇO REFERÊNCIA",NOT(AND(P563="Orçamento",COUNTA(P561:XX561)=COUNTIF(P563:XX563,"Orçamento")))))),
ROW(),0)</f>
        <v>0</v>
      </c>
      <c r="N579" s="74"/>
      <c r="O579" s="27" t="str">
        <f t="shared" ref="O579" si="1744">"6 RODADA"</f>
        <v>6 RODADA</v>
      </c>
      <c r="P579" s="110" t="str">
        <f t="shared" ref="P579:AI579" si="1745">IFERROR(IF(P577="","",IF((_xlfn.STDEV.P($P576:$XX577)/AVERAGE($P576:$XX577))&lt;=25%,P577,IF(OR(P577&gt;(AVERAGE($P576:$XX577)+_xlfn.STDEV.P($P576:$XX577)),P577&lt;(AVERAGE($P576:$XX577)-_xlfn.STDEV.P($P576:$XX577))),"DESCARTADO",P577))),)</f>
        <v/>
      </c>
      <c r="Q579" s="110" t="str">
        <f t="shared" si="1745"/>
        <v/>
      </c>
      <c r="R579" s="110" t="str">
        <f t="shared" si="1745"/>
        <v/>
      </c>
      <c r="S579" s="110" t="str">
        <f t="shared" si="1745"/>
        <v/>
      </c>
      <c r="T579" s="110" t="str">
        <f t="shared" si="1745"/>
        <v/>
      </c>
      <c r="U579" s="110" t="str">
        <f t="shared" si="1745"/>
        <v/>
      </c>
      <c r="V579" s="110" t="str">
        <f t="shared" si="1745"/>
        <v/>
      </c>
      <c r="W579" s="110" t="str">
        <f t="shared" si="1745"/>
        <v/>
      </c>
      <c r="X579" s="110" t="str">
        <f t="shared" si="1745"/>
        <v/>
      </c>
      <c r="Y579" s="110" t="str">
        <f t="shared" si="1745"/>
        <v/>
      </c>
      <c r="Z579" s="110" t="str">
        <f t="shared" si="1745"/>
        <v/>
      </c>
      <c r="AA579" s="110" t="str">
        <f t="shared" si="1745"/>
        <v/>
      </c>
      <c r="AB579" s="110" t="str">
        <f t="shared" si="1745"/>
        <v/>
      </c>
      <c r="AC579" s="110" t="str">
        <f t="shared" si="1745"/>
        <v/>
      </c>
      <c r="AD579" s="110" t="str">
        <f t="shared" si="1745"/>
        <v/>
      </c>
      <c r="AE579" s="110" t="str">
        <f t="shared" si="1745"/>
        <v/>
      </c>
      <c r="AF579" s="110" t="str">
        <f t="shared" si="1745"/>
        <v/>
      </c>
      <c r="AG579" s="110" t="str">
        <f t="shared" si="1745"/>
        <v/>
      </c>
      <c r="AH579" s="110" t="str">
        <f t="shared" si="1745"/>
        <v/>
      </c>
      <c r="AI579" s="110" t="str">
        <f t="shared" si="1745"/>
        <v/>
      </c>
    </row>
    <row r="580" spans="1:167" x14ac:dyDescent="0.25">
      <c r="B580" s="131" t="e">
        <f t="shared" si="1633"/>
        <v>#VALUE!</v>
      </c>
      <c r="C580" s="131" t="e">
        <f t="shared" si="1634"/>
        <v>#VALUE!</v>
      </c>
      <c r="D580" s="130">
        <f t="shared" si="1634"/>
        <v>1</v>
      </c>
      <c r="E580" s="168"/>
      <c r="F580" s="139"/>
      <c r="G580" s="170"/>
      <c r="H580" s="173"/>
      <c r="I580" s="173"/>
      <c r="J580" s="174"/>
      <c r="K580" s="70"/>
      <c r="L580" s="1" t="s">
        <v>56</v>
      </c>
      <c r="M580" s="147" t="str">
        <f t="shared" ref="M580" si="1746">IFERROR(ROUND(M561*M563,2),"")</f>
        <v/>
      </c>
      <c r="O580" s="27" t="s">
        <v>426</v>
      </c>
      <c r="P580" s="110" t="str">
        <f t="shared" ref="P580:R580" si="1747">INDEX(P567:P579,MATCH(MAX($J567:$J579),$J567:$J579,0))</f>
        <v/>
      </c>
      <c r="Q580" s="110" t="str">
        <f t="shared" si="1747"/>
        <v/>
      </c>
      <c r="R580" s="110" t="str">
        <f t="shared" si="1747"/>
        <v/>
      </c>
      <c r="S580" s="110" t="str">
        <f t="shared" si="1681"/>
        <v/>
      </c>
      <c r="T580" s="110" t="str">
        <f t="shared" si="1681"/>
        <v/>
      </c>
      <c r="U580" s="110" t="str">
        <f t="shared" si="1681"/>
        <v/>
      </c>
      <c r="V580" s="110" t="str">
        <f t="shared" si="1681"/>
        <v/>
      </c>
      <c r="W580" s="110" t="str">
        <f t="shared" si="1681"/>
        <v/>
      </c>
      <c r="X580" s="110" t="str">
        <f t="shared" si="1681"/>
        <v/>
      </c>
      <c r="Y580" s="110" t="str">
        <f t="shared" si="1681"/>
        <v/>
      </c>
      <c r="Z580" s="110" t="str">
        <f t="shared" si="1681"/>
        <v/>
      </c>
      <c r="AA580" s="110" t="str">
        <f t="shared" si="1681"/>
        <v/>
      </c>
      <c r="AB580" s="110" t="str">
        <f t="shared" si="1681"/>
        <v/>
      </c>
      <c r="AC580" s="110" t="str">
        <f t="shared" si="1681"/>
        <v/>
      </c>
      <c r="AD580" s="110" t="str">
        <f t="shared" si="1681"/>
        <v/>
      </c>
      <c r="AE580" s="110" t="str">
        <f t="shared" si="1681"/>
        <v/>
      </c>
      <c r="AF580" s="110" t="str">
        <f t="shared" si="1681"/>
        <v/>
      </c>
      <c r="AG580" s="110" t="str">
        <f t="shared" si="1681"/>
        <v/>
      </c>
      <c r="AH580" s="110" t="str">
        <f t="shared" si="1681"/>
        <v/>
      </c>
      <c r="AI580" s="110" t="str">
        <f t="shared" si="1681"/>
        <v/>
      </c>
    </row>
    <row r="582" spans="1:167" s="120" customFormat="1" ht="15" customHeight="1" x14ac:dyDescent="0.25">
      <c r="A582" s="123"/>
      <c r="B582" s="130" t="e">
        <f t="shared" ref="B582" si="1748">LARGE(IFERROR(IF(B580+1&gt;$H$8,"",B580+1),""),1)</f>
        <v>#VALUE!</v>
      </c>
      <c r="C582" s="130" t="e">
        <f>IF(_xlfn.ISFORMULA(E586),MAX(INDEX('BASE FORMAÇÃO'!A:A,B582+1),1),E586)</f>
        <v>#VALUE!</v>
      </c>
      <c r="D582" s="130">
        <f t="shared" ref="D582" si="1749">IFERROR(IF(C582=C572,D572+1,1),1)</f>
        <v>1</v>
      </c>
      <c r="E582" s="41" t="s">
        <v>9</v>
      </c>
      <c r="F582" s="76"/>
      <c r="G582" s="41" t="s">
        <v>15</v>
      </c>
      <c r="H582" s="138" t="e">
        <f>INDEX('BASE FORMAÇÃO'!B:B,B582+1)</f>
        <v>#VALUE!</v>
      </c>
      <c r="I582" s="146" t="s">
        <v>16</v>
      </c>
      <c r="J582" s="6" t="e">
        <f>INDEX('BASE FORMAÇÃO'!K:K,B582+1)</f>
        <v>#VALUE!</v>
      </c>
      <c r="K582" s="68"/>
      <c r="L582" s="175" t="s">
        <v>54</v>
      </c>
      <c r="M582" s="177" t="str">
        <f t="shared" ref="M582" si="1750">IF(OR(ISBLANK($O$8),ISBLANK($O$7),ISBLANK($H$8),ISBLANK($O$6),ISBLANK($O$5),ISBLANK($H$5)),"",IFERROR(IF(VLOOKUP(L582,L588:M597,2,FALSE)&lt;1,ROUND(VLOOKUP(L582,L588:M597,2,FALSE),4),ROUND(VLOOKUP(L582,L588:M597,2,FALSE),2)),""))</f>
        <v/>
      </c>
      <c r="N582" s="72"/>
      <c r="O582" s="27" t="s">
        <v>17</v>
      </c>
      <c r="P582" s="116"/>
      <c r="Q582" s="116"/>
      <c r="R582" s="116"/>
      <c r="S582" s="116"/>
      <c r="T582" s="116"/>
      <c r="U582" s="108"/>
      <c r="V582" s="108"/>
      <c r="W582" s="108"/>
      <c r="X582" s="108"/>
      <c r="Y582" s="108"/>
      <c r="Z582" s="108"/>
      <c r="AA582" s="108"/>
      <c r="AB582" s="108"/>
      <c r="AC582" s="108"/>
      <c r="AD582" s="108"/>
      <c r="AE582" s="108"/>
      <c r="AF582" s="108"/>
      <c r="AG582" s="108"/>
      <c r="AH582" s="108"/>
      <c r="AI582" s="108"/>
      <c r="AJ582" s="119"/>
      <c r="AK582" s="119"/>
      <c r="AL582" s="119"/>
      <c r="AM582" s="119"/>
      <c r="AN582" s="119"/>
      <c r="AO582" s="119"/>
      <c r="AP582" s="119"/>
      <c r="AQ582" s="119"/>
      <c r="AR582" s="119"/>
      <c r="AS582" s="119"/>
      <c r="AT582" s="119"/>
      <c r="AU582" s="119"/>
      <c r="AV582" s="119"/>
      <c r="AW582" s="119"/>
      <c r="AX582" s="119"/>
      <c r="AY582" s="119"/>
      <c r="AZ582" s="119"/>
      <c r="BA582" s="119"/>
      <c r="BB582" s="119"/>
      <c r="BC582" s="119"/>
      <c r="BD582" s="119"/>
      <c r="BE582" s="119"/>
      <c r="BF582" s="119"/>
      <c r="BG582" s="119"/>
      <c r="BH582" s="119"/>
      <c r="BI582" s="119"/>
      <c r="BJ582" s="119"/>
      <c r="BK582" s="119"/>
      <c r="BL582" s="119"/>
      <c r="BM582" s="119"/>
      <c r="BN582" s="119"/>
      <c r="BO582" s="119"/>
      <c r="BP582" s="119"/>
      <c r="BQ582" s="119"/>
      <c r="BR582" s="119"/>
      <c r="BS582" s="119"/>
      <c r="BT582" s="119"/>
      <c r="BU582" s="119"/>
      <c r="BV582" s="119"/>
      <c r="BW582" s="119"/>
      <c r="BX582" s="119"/>
      <c r="BY582" s="119"/>
      <c r="BZ582" s="119"/>
      <c r="CA582" s="119"/>
      <c r="CB582" s="119"/>
      <c r="CC582" s="119"/>
      <c r="CD582" s="119"/>
      <c r="CE582" s="119"/>
      <c r="CF582" s="119"/>
      <c r="CG582" s="119"/>
      <c r="CH582" s="119"/>
      <c r="CI582" s="119"/>
      <c r="CJ582" s="119"/>
      <c r="CK582" s="119"/>
      <c r="CL582" s="119"/>
      <c r="CM582" s="119"/>
      <c r="CN582" s="119"/>
      <c r="CO582" s="119"/>
      <c r="CP582" s="119"/>
      <c r="CQ582" s="119"/>
      <c r="CR582" s="119"/>
      <c r="CS582" s="119"/>
      <c r="CT582" s="119"/>
      <c r="CU582" s="119"/>
      <c r="CV582" s="119"/>
      <c r="CW582" s="119"/>
      <c r="CX582" s="119"/>
      <c r="CY582" s="119"/>
      <c r="CZ582" s="119"/>
      <c r="DA582" s="119"/>
      <c r="DB582" s="119"/>
      <c r="DC582" s="119"/>
      <c r="DD582" s="119"/>
      <c r="DE582" s="119"/>
      <c r="DF582" s="119"/>
      <c r="DG582" s="119"/>
      <c r="DH582" s="119"/>
      <c r="DI582" s="119"/>
      <c r="DJ582" s="119"/>
      <c r="DK582" s="119"/>
      <c r="DL582" s="119"/>
      <c r="DM582" s="119"/>
      <c r="DN582" s="119"/>
      <c r="DO582" s="119"/>
      <c r="DP582" s="119"/>
      <c r="DQ582" s="119"/>
      <c r="DR582" s="119"/>
      <c r="DS582" s="119"/>
      <c r="DT582" s="119"/>
      <c r="DU582" s="119"/>
      <c r="DV582" s="119"/>
      <c r="DW582" s="119"/>
      <c r="DX582" s="119"/>
      <c r="DY582" s="119"/>
      <c r="DZ582" s="119"/>
      <c r="EA582" s="119"/>
      <c r="EB582" s="119"/>
      <c r="EC582" s="119"/>
      <c r="ED582" s="119"/>
      <c r="EE582" s="119"/>
      <c r="EF582" s="119"/>
      <c r="EG582" s="119"/>
      <c r="EH582" s="119"/>
      <c r="EI582" s="119"/>
      <c r="EJ582" s="119"/>
      <c r="EK582" s="119"/>
      <c r="EL582" s="119"/>
      <c r="EM582" s="119"/>
      <c r="EN582" s="119"/>
      <c r="EO582" s="119"/>
      <c r="EP582" s="119"/>
      <c r="EQ582" s="119"/>
      <c r="ER582" s="119"/>
      <c r="ES582" s="119"/>
      <c r="ET582" s="119"/>
      <c r="EU582" s="119"/>
      <c r="EV582" s="119"/>
      <c r="EW582" s="119"/>
      <c r="EX582" s="119"/>
      <c r="EY582" s="119"/>
      <c r="EZ582" s="119"/>
      <c r="FA582" s="119"/>
      <c r="FB582" s="119"/>
      <c r="FC582" s="119"/>
      <c r="FD582" s="119"/>
      <c r="FE582" s="119"/>
      <c r="FF582" s="119"/>
      <c r="FG582" s="119"/>
      <c r="FH582" s="119"/>
      <c r="FI582" s="119"/>
      <c r="FJ582" s="119"/>
      <c r="FK582" s="119"/>
    </row>
    <row r="583" spans="1:167" s="120" customFormat="1" ht="15" customHeight="1" x14ac:dyDescent="0.25">
      <c r="A583" s="69"/>
      <c r="B583" s="131" t="e">
        <f t="shared" ref="B583:D583" si="1751">B582</f>
        <v>#VALUE!</v>
      </c>
      <c r="C583" s="131" t="e">
        <f t="shared" si="1751"/>
        <v>#VALUE!</v>
      </c>
      <c r="D583" s="130">
        <f t="shared" si="1751"/>
        <v>1</v>
      </c>
      <c r="E583" s="179">
        <f t="shared" ref="E583" si="1752">D582</f>
        <v>1</v>
      </c>
      <c r="F583" s="95"/>
      <c r="G583" s="181" t="s">
        <v>1</v>
      </c>
      <c r="H583" s="184" t="e">
        <f>INDEX('BASE FORMAÇÃO'!C:C,B582+1)</f>
        <v>#VALUE!</v>
      </c>
      <c r="I583" s="184"/>
      <c r="J583" s="185"/>
      <c r="K583" s="69"/>
      <c r="L583" s="176"/>
      <c r="M583" s="178"/>
      <c r="N583" s="73"/>
      <c r="O583" s="27" t="s">
        <v>13</v>
      </c>
      <c r="P583" s="125"/>
      <c r="Q583" s="125"/>
      <c r="R583" s="125"/>
      <c r="S583" s="125"/>
      <c r="T583" s="125"/>
      <c r="U583" s="125"/>
      <c r="V583" s="125"/>
      <c r="W583" s="125"/>
      <c r="X583" s="125"/>
      <c r="Y583" s="125"/>
      <c r="Z583" s="125"/>
      <c r="AA583" s="125"/>
      <c r="AB583" s="125"/>
      <c r="AC583" s="125"/>
      <c r="AD583" s="125"/>
      <c r="AE583" s="125"/>
      <c r="AF583" s="125"/>
      <c r="AG583" s="125"/>
      <c r="AH583" s="125"/>
      <c r="AI583" s="125"/>
      <c r="AJ583" s="126"/>
      <c r="AK583" s="126"/>
      <c r="AL583" s="126"/>
      <c r="AM583" s="126"/>
      <c r="AN583" s="126"/>
      <c r="AO583" s="126"/>
      <c r="AP583" s="126"/>
      <c r="AQ583" s="126"/>
      <c r="AR583" s="126"/>
      <c r="AS583" s="126"/>
      <c r="AT583" s="126"/>
      <c r="AU583" s="126"/>
      <c r="AV583" s="126"/>
      <c r="AW583" s="126"/>
      <c r="AX583" s="126"/>
      <c r="AY583" s="126"/>
      <c r="AZ583" s="126"/>
      <c r="BA583" s="126"/>
      <c r="BB583" s="119"/>
      <c r="BC583" s="119"/>
      <c r="BD583" s="119"/>
      <c r="BE583" s="119"/>
      <c r="BF583" s="119"/>
      <c r="BG583" s="119"/>
      <c r="BH583" s="119"/>
      <c r="BI583" s="119"/>
      <c r="BJ583" s="119"/>
      <c r="BK583" s="119"/>
      <c r="BL583" s="119"/>
      <c r="BM583" s="119"/>
      <c r="BN583" s="119"/>
      <c r="BO583" s="119"/>
      <c r="BP583" s="119"/>
      <c r="BQ583" s="119"/>
      <c r="BR583" s="119"/>
      <c r="BS583" s="119"/>
      <c r="BT583" s="119"/>
      <c r="BU583" s="119"/>
      <c r="BV583" s="119"/>
      <c r="BW583" s="119"/>
      <c r="BX583" s="119"/>
      <c r="BY583" s="119"/>
      <c r="BZ583" s="119"/>
      <c r="CA583" s="119"/>
      <c r="CB583" s="119"/>
      <c r="CC583" s="119"/>
      <c r="CD583" s="119"/>
      <c r="CE583" s="119"/>
      <c r="CF583" s="119"/>
      <c r="CG583" s="119"/>
      <c r="CH583" s="119"/>
      <c r="CI583" s="119"/>
      <c r="CJ583" s="119"/>
      <c r="CK583" s="119"/>
      <c r="CL583" s="119"/>
      <c r="CM583" s="119"/>
      <c r="CN583" s="119"/>
      <c r="CO583" s="119"/>
      <c r="CP583" s="119"/>
      <c r="CQ583" s="119"/>
      <c r="CR583" s="119"/>
      <c r="CS583" s="119"/>
      <c r="CT583" s="119"/>
      <c r="CU583" s="119"/>
      <c r="CV583" s="119"/>
      <c r="CW583" s="119"/>
      <c r="CX583" s="119"/>
      <c r="CY583" s="119"/>
      <c r="CZ583" s="119"/>
      <c r="DA583" s="119"/>
      <c r="DB583" s="119"/>
      <c r="DC583" s="119"/>
      <c r="DD583" s="119"/>
      <c r="DE583" s="119"/>
      <c r="DF583" s="119"/>
      <c r="DG583" s="119"/>
      <c r="DH583" s="119"/>
      <c r="DI583" s="119"/>
      <c r="DJ583" s="119"/>
      <c r="DK583" s="119"/>
      <c r="DL583" s="119"/>
      <c r="DM583" s="119"/>
      <c r="DN583" s="119"/>
      <c r="DO583" s="119"/>
      <c r="DP583" s="119"/>
      <c r="DQ583" s="119"/>
      <c r="DR583" s="119"/>
      <c r="DS583" s="119"/>
      <c r="DT583" s="119"/>
      <c r="DU583" s="119"/>
      <c r="DV583" s="119"/>
      <c r="DW583" s="119"/>
      <c r="DX583" s="119"/>
      <c r="DY583" s="119"/>
      <c r="DZ583" s="119"/>
      <c r="EA583" s="119"/>
      <c r="EB583" s="119"/>
      <c r="EC583" s="119"/>
      <c r="ED583" s="119"/>
      <c r="EE583" s="119"/>
      <c r="EF583" s="119"/>
      <c r="EG583" s="119"/>
      <c r="EH583" s="119"/>
      <c r="EI583" s="119"/>
      <c r="EJ583" s="119"/>
      <c r="EK583" s="119"/>
      <c r="EL583" s="119"/>
      <c r="EM583" s="119"/>
      <c r="EN583" s="119"/>
      <c r="EO583" s="119"/>
      <c r="EP583" s="119"/>
      <c r="EQ583" s="119"/>
      <c r="ER583" s="119"/>
      <c r="ES583" s="119"/>
      <c r="ET583" s="119"/>
      <c r="EU583" s="119"/>
      <c r="EV583" s="119"/>
      <c r="EW583" s="119"/>
      <c r="EX583" s="119"/>
      <c r="EY583" s="119"/>
      <c r="EZ583" s="119"/>
      <c r="FA583" s="119"/>
      <c r="FB583" s="119"/>
      <c r="FC583" s="119"/>
      <c r="FD583" s="119"/>
      <c r="FE583" s="119"/>
      <c r="FF583" s="119"/>
      <c r="FG583" s="119"/>
      <c r="FH583" s="119"/>
      <c r="FI583" s="119"/>
      <c r="FJ583" s="119"/>
      <c r="FK583" s="119"/>
    </row>
    <row r="584" spans="1:167" s="119" customFormat="1" x14ac:dyDescent="0.25">
      <c r="A584" s="77"/>
      <c r="B584" s="131" t="e">
        <f t="shared" ref="B584:D584" si="1753">B583</f>
        <v>#VALUE!</v>
      </c>
      <c r="C584" s="131" t="e">
        <f t="shared" si="1753"/>
        <v>#VALUE!</v>
      </c>
      <c r="D584" s="130">
        <f t="shared" si="1753"/>
        <v>1</v>
      </c>
      <c r="E584" s="180"/>
      <c r="F584" s="96"/>
      <c r="G584" s="182"/>
      <c r="H584" s="186"/>
      <c r="I584" s="186"/>
      <c r="J584" s="187"/>
      <c r="K584" s="67"/>
      <c r="L584" s="133" t="s">
        <v>57</v>
      </c>
      <c r="M584" s="134" t="e">
        <f>INDEX('BASE FORMAÇÃO'!H:H,B586+1)</f>
        <v>#VALUE!</v>
      </c>
      <c r="N584" s="74"/>
      <c r="O584" s="27" t="s">
        <v>445</v>
      </c>
      <c r="P584" s="117"/>
      <c r="Q584" s="117"/>
      <c r="R584" s="117"/>
      <c r="S584" s="117"/>
      <c r="T584" s="117"/>
      <c r="U584" s="117"/>
      <c r="V584" s="117"/>
      <c r="W584" s="117"/>
      <c r="X584" s="117"/>
      <c r="Y584" s="117"/>
      <c r="Z584" s="117"/>
      <c r="AA584" s="121"/>
      <c r="AB584" s="121"/>
      <c r="AC584" s="121"/>
      <c r="AD584" s="121"/>
      <c r="AE584" s="121"/>
      <c r="AF584" s="121"/>
      <c r="AG584" s="121"/>
      <c r="AH584" s="121"/>
      <c r="AI584" s="121"/>
    </row>
    <row r="585" spans="1:167" s="119" customFormat="1" x14ac:dyDescent="0.25">
      <c r="A585" s="77"/>
      <c r="B585" s="131" t="e">
        <f t="shared" ref="B585:C585" si="1754">B584</f>
        <v>#VALUE!</v>
      </c>
      <c r="C585" s="131" t="e">
        <f t="shared" si="1754"/>
        <v>#VALUE!</v>
      </c>
      <c r="D585" s="130">
        <f t="shared" si="1634"/>
        <v>1</v>
      </c>
      <c r="E585" s="41" t="s">
        <v>344</v>
      </c>
      <c r="F585" s="96"/>
      <c r="G585" s="183"/>
      <c r="H585" s="188"/>
      <c r="I585" s="188"/>
      <c r="J585" s="189"/>
      <c r="K585" s="67"/>
      <c r="L585" s="1" t="s">
        <v>2</v>
      </c>
      <c r="M585" s="6" t="e">
        <f>INDEX('BASE FORMAÇÃO'!D:D,B586+1)</f>
        <v>#VALUE!</v>
      </c>
      <c r="N585" s="74"/>
      <c r="O585" s="27" t="s">
        <v>446</v>
      </c>
      <c r="P585" s="118"/>
      <c r="Q585" s="118"/>
      <c r="R585" s="118"/>
      <c r="S585" s="118"/>
      <c r="T585" s="118"/>
      <c r="U585" s="121"/>
      <c r="V585" s="121"/>
      <c r="W585" s="121"/>
      <c r="X585" s="121"/>
      <c r="Y585" s="121"/>
      <c r="Z585" s="121"/>
      <c r="AA585" s="121"/>
      <c r="AB585" s="121"/>
      <c r="AC585" s="121"/>
      <c r="AD585" s="121"/>
      <c r="AE585" s="121"/>
      <c r="AF585" s="121"/>
      <c r="AG585" s="121"/>
      <c r="AH585" s="121"/>
      <c r="AI585" s="121"/>
    </row>
    <row r="586" spans="1:167" x14ac:dyDescent="0.25">
      <c r="B586" s="131" t="e">
        <f t="shared" ref="B586:C586" si="1755">B584</f>
        <v>#VALUE!</v>
      </c>
      <c r="C586" s="131" t="e">
        <f t="shared" si="1755"/>
        <v>#VALUE!</v>
      </c>
      <c r="D586" s="130">
        <f t="shared" si="1634"/>
        <v>1</v>
      </c>
      <c r="E586" s="167" t="e">
        <f t="shared" ref="E586" si="1756">C582</f>
        <v>#VALUE!</v>
      </c>
      <c r="F586" s="96"/>
      <c r="G586" s="169" t="s">
        <v>334</v>
      </c>
      <c r="H586" s="171"/>
      <c r="I586" s="172"/>
      <c r="J586" s="172"/>
      <c r="K586" s="70"/>
      <c r="L586" s="28" t="s">
        <v>333</v>
      </c>
      <c r="M586" s="136" t="str">
        <f t="shared" ref="M586" si="1757">IFERROR(INDEX(I588:I600,MATCH(MAX(J588:J600),J588:J600,0)),"")</f>
        <v/>
      </c>
      <c r="N586" s="74"/>
      <c r="O586" s="27" t="s">
        <v>18</v>
      </c>
      <c r="P586" s="109" t="str">
        <f>IF(P582="","",
IF(OR(P584="Orçamento",P583="",MAX('Tabela de Apoio'!$A:$A)&lt;=P583),
P582,
(INDEX('Tabela de Apoio'!$B:$B,MATCH('MAPA DE PREÇOS'!$O$8,'Tabela de Apoio'!$A:$A,1))/INDEX('Tabela de Apoio'!$B:$B,MATCH('MAPA DE PREÇOS'!P583,'Tabela de Apoio'!$A:$A,1)-1))*P582))</f>
        <v/>
      </c>
      <c r="Q586" s="109" t="str">
        <f>IF(Q582="","",
IF(OR(Q584="Orçamento",Q583="",MAX('Tabela de Apoio'!$A:$A)&lt;=Q583),
Q582,
(INDEX('Tabela de Apoio'!$B:$B,MATCH('MAPA DE PREÇOS'!$O$8,'Tabela de Apoio'!$A:$A,1))/INDEX('Tabela de Apoio'!$B:$B,MATCH('MAPA DE PREÇOS'!Q583,'Tabela de Apoio'!$A:$A,1)-1))*Q582))</f>
        <v/>
      </c>
      <c r="R586" s="109" t="str">
        <f>IF(R582="","",
IF(OR(R584="Orçamento",R583="",MAX('Tabela de Apoio'!$A:$A)&lt;=R583),
R582,
(INDEX('Tabela de Apoio'!$B:$B,MATCH('MAPA DE PREÇOS'!$O$8,'Tabela de Apoio'!$A:$A,1))/INDEX('Tabela de Apoio'!$B:$B,MATCH('MAPA DE PREÇOS'!R583,'Tabela de Apoio'!$A:$A,1)-1))*R582))</f>
        <v/>
      </c>
      <c r="S586" s="109" t="str">
        <f>IF(S582="","",
IF(OR(S584="Orçamento",S583="",MAX('Tabela de Apoio'!$A:$A)&lt;=S583),
S582,
(INDEX('Tabela de Apoio'!$B:$B,MATCH('MAPA DE PREÇOS'!$O$8,'Tabela de Apoio'!$A:$A,1))/INDEX('Tabela de Apoio'!$B:$B,MATCH('MAPA DE PREÇOS'!S583,'Tabela de Apoio'!$A:$A,1)-1))*S582))</f>
        <v/>
      </c>
      <c r="T586" s="109" t="str">
        <f>IF(T582="","",
IF(OR(T584="Orçamento",T583="",MAX('Tabela de Apoio'!$A:$A)&lt;=T583),
T582,
(INDEX('Tabela de Apoio'!$B:$B,MATCH('MAPA DE PREÇOS'!$O$8,'Tabela de Apoio'!$A:$A,1))/INDEX('Tabela de Apoio'!$B:$B,MATCH('MAPA DE PREÇOS'!T583,'Tabela de Apoio'!$A:$A,1)-1))*T582))</f>
        <v/>
      </c>
      <c r="U586" s="109" t="str">
        <f>IF(U582="","",
IF(OR(U584="Orçamento",U583="",MAX('Tabela de Apoio'!$A:$A)&lt;=U583),
U582,
(INDEX('Tabela de Apoio'!$B:$B,MATCH('MAPA DE PREÇOS'!$O$8,'Tabela de Apoio'!$A:$A,1))/INDEX('Tabela de Apoio'!$B:$B,MATCH('MAPA DE PREÇOS'!U583,'Tabela de Apoio'!$A:$A,1)-1))*U582))</f>
        <v/>
      </c>
      <c r="V586" s="109" t="str">
        <f>IF(V582="","",
IF(OR(V584="Orçamento",V583="",MAX('Tabela de Apoio'!$A:$A)&lt;=V583),
V582,
(INDEX('Tabela de Apoio'!$B:$B,MATCH('MAPA DE PREÇOS'!$O$8,'Tabela de Apoio'!$A:$A,1))/INDEX('Tabela de Apoio'!$B:$B,MATCH('MAPA DE PREÇOS'!V583,'Tabela de Apoio'!$A:$A,1)-1))*V582))</f>
        <v/>
      </c>
      <c r="W586" s="109" t="str">
        <f>IF(W582="","",
IF(OR(W584="Orçamento",W583="",MAX('Tabela de Apoio'!$A:$A)&lt;=W583),
W582,
(INDEX('Tabela de Apoio'!$B:$B,MATCH('MAPA DE PREÇOS'!$O$8,'Tabela de Apoio'!$A:$A,1))/INDEX('Tabela de Apoio'!$B:$B,MATCH('MAPA DE PREÇOS'!W583,'Tabela de Apoio'!$A:$A,1)-1))*W582))</f>
        <v/>
      </c>
      <c r="X586" s="109" t="str">
        <f>IF(X582="","",
IF(OR(X584="Orçamento",X583="",MAX('Tabela de Apoio'!$A:$A)&lt;=X583),
X582,
(INDEX('Tabela de Apoio'!$B:$B,MATCH('MAPA DE PREÇOS'!$O$8,'Tabela de Apoio'!$A:$A,1))/INDEX('Tabela de Apoio'!$B:$B,MATCH('MAPA DE PREÇOS'!X583,'Tabela de Apoio'!$A:$A,1)-1))*X582))</f>
        <v/>
      </c>
      <c r="Y586" s="109" t="str">
        <f>IF(Y582="","",
IF(OR(Y584="Orçamento",Y583="",MAX('Tabela de Apoio'!$A:$A)&lt;=Y583),
Y582,
(INDEX('Tabela de Apoio'!$B:$B,MATCH('MAPA DE PREÇOS'!$O$8,'Tabela de Apoio'!$A:$A,1))/INDEX('Tabela de Apoio'!$B:$B,MATCH('MAPA DE PREÇOS'!Y583,'Tabela de Apoio'!$A:$A,1)-1))*Y582))</f>
        <v/>
      </c>
      <c r="Z586" s="109" t="str">
        <f>IF(Z582="","",
IF(OR(Z584="Orçamento",Z583="",MAX('Tabela de Apoio'!$A:$A)&lt;=Z583),
Z582,
(INDEX('Tabela de Apoio'!$B:$B,MATCH('MAPA DE PREÇOS'!$O$8,'Tabela de Apoio'!$A:$A,1))/INDEX('Tabela de Apoio'!$B:$B,MATCH('MAPA DE PREÇOS'!Z583,'Tabela de Apoio'!$A:$A,1)-1))*Z582))</f>
        <v/>
      </c>
      <c r="AA586" s="109" t="str">
        <f>IF(AA582="","",
IF(OR(AA584="Orçamento",AA583="",MAX('Tabela de Apoio'!$A:$A)&lt;=AA583),
AA582,
(INDEX('Tabela de Apoio'!$B:$B,MATCH('MAPA DE PREÇOS'!$O$8,'Tabela de Apoio'!$A:$A,1))/INDEX('Tabela de Apoio'!$B:$B,MATCH('MAPA DE PREÇOS'!AA583,'Tabela de Apoio'!$A:$A,1)-1))*AA582))</f>
        <v/>
      </c>
      <c r="AB586" s="109" t="str">
        <f>IF(AB582="","",
IF(OR(AB584="Orçamento",AB583="",MAX('Tabela de Apoio'!$A:$A)&lt;=AB583),
AB582,
(INDEX('Tabela de Apoio'!$B:$B,MATCH('MAPA DE PREÇOS'!$O$8,'Tabela de Apoio'!$A:$A,1))/INDEX('Tabela de Apoio'!$B:$B,MATCH('MAPA DE PREÇOS'!AB583,'Tabela de Apoio'!$A:$A,1)-1))*AB582))</f>
        <v/>
      </c>
      <c r="AC586" s="109" t="str">
        <f>IF(AC582="","",
IF(OR(AC584="Orçamento",AC583="",MAX('Tabela de Apoio'!$A:$A)&lt;=AC583),
AC582,
(INDEX('Tabela de Apoio'!$B:$B,MATCH('MAPA DE PREÇOS'!$O$8,'Tabela de Apoio'!$A:$A,1))/INDEX('Tabela de Apoio'!$B:$B,MATCH('MAPA DE PREÇOS'!AC583,'Tabela de Apoio'!$A:$A,1)-1))*AC582))</f>
        <v/>
      </c>
      <c r="AD586" s="109" t="str">
        <f>IF(AD582="","",
IF(OR(AD584="Orçamento",AD583="",MAX('Tabela de Apoio'!$A:$A)&lt;=AD583),
AD582,
(INDEX('Tabela de Apoio'!$B:$B,MATCH('MAPA DE PREÇOS'!$O$8,'Tabela de Apoio'!$A:$A,1))/INDEX('Tabela de Apoio'!$B:$B,MATCH('MAPA DE PREÇOS'!AD583,'Tabela de Apoio'!$A:$A,1)-1))*AD582))</f>
        <v/>
      </c>
      <c r="AE586" s="109" t="str">
        <f>IF(AE582="","",
IF(OR(AE584="Orçamento",AE583="",MAX('Tabela de Apoio'!$A:$A)&lt;=AE583),
AE582,
(INDEX('Tabela de Apoio'!$B:$B,MATCH('MAPA DE PREÇOS'!$O$8,'Tabela de Apoio'!$A:$A,1))/INDEX('Tabela de Apoio'!$B:$B,MATCH('MAPA DE PREÇOS'!AE583,'Tabela de Apoio'!$A:$A,1)-1))*AE582))</f>
        <v/>
      </c>
      <c r="AF586" s="109" t="str">
        <f>IF(AF582="","",
IF(OR(AF584="Orçamento",AF583="",MAX('Tabela de Apoio'!$A:$A)&lt;=AF583),
AF582,
(INDEX('Tabela de Apoio'!$B:$B,MATCH('MAPA DE PREÇOS'!$O$8,'Tabela de Apoio'!$A:$A,1))/INDEX('Tabela de Apoio'!$B:$B,MATCH('MAPA DE PREÇOS'!AF583,'Tabela de Apoio'!$A:$A,1)-1))*AF582))</f>
        <v/>
      </c>
      <c r="AG586" s="109" t="str">
        <f>IF(AG582="","",
IF(OR(AG584="Orçamento",AG583="",MAX('Tabela de Apoio'!$A:$A)&lt;=AG583),
AG582,
(INDEX('Tabela de Apoio'!$B:$B,MATCH('MAPA DE PREÇOS'!$O$8,'Tabela de Apoio'!$A:$A,1))/INDEX('Tabela de Apoio'!$B:$B,MATCH('MAPA DE PREÇOS'!AG583,'Tabela de Apoio'!$A:$A,1)-1))*AG582))</f>
        <v/>
      </c>
      <c r="AH586" s="109" t="str">
        <f>IF(AH582="","",
IF(OR(AH584="Orçamento",AH583="",MAX('Tabela de Apoio'!$A:$A)&lt;=AH583),
AH582,
(INDEX('Tabela de Apoio'!$B:$B,MATCH('MAPA DE PREÇOS'!$O$8,'Tabela de Apoio'!$A:$A,1))/INDEX('Tabela de Apoio'!$B:$B,MATCH('MAPA DE PREÇOS'!AH583,'Tabela de Apoio'!$A:$A,1)-1))*AH582))</f>
        <v/>
      </c>
      <c r="AI586" s="109" t="str">
        <f>IF(AI582="","",
IF(OR(AI584="Orçamento",AI583="",MAX('Tabela de Apoio'!$A:$A)&lt;=AI583),
AI582,
(INDEX('Tabela de Apoio'!$B:$B,MATCH('MAPA DE PREÇOS'!$O$8,'Tabela de Apoio'!$A:$A,1))/INDEX('Tabela de Apoio'!$B:$B,MATCH('MAPA DE PREÇOS'!AI583,'Tabela de Apoio'!$A:$A,1)-1))*AI582))</f>
        <v/>
      </c>
    </row>
    <row r="587" spans="1:167" hidden="1" x14ac:dyDescent="0.25">
      <c r="B587" s="131" t="e">
        <f t="shared" ref="B587" si="1758">B586</f>
        <v>#VALUE!</v>
      </c>
      <c r="C587" s="131" t="e">
        <f t="shared" ref="C587" si="1759">C586</f>
        <v>#VALUE!</v>
      </c>
      <c r="D587" s="130">
        <f t="shared" si="1634"/>
        <v>1</v>
      </c>
      <c r="E587" s="168"/>
      <c r="F587" s="96"/>
      <c r="G587" s="170"/>
      <c r="H587"/>
      <c r="I587"/>
      <c r="J587"/>
      <c r="N587" s="74"/>
      <c r="O587" s="27" t="s">
        <v>439</v>
      </c>
      <c r="P587" s="110" t="str">
        <f>IF(IFERROR(VLOOKUP(P584,'Tabela de Apoio'!$D:$E,2,FALSE),1)=1,"",P588)</f>
        <v/>
      </c>
      <c r="Q587" s="110" t="str">
        <f>IF(IFERROR(VLOOKUP(Q584,'Tabela de Apoio'!$D:$E,2,FALSE),1)=1,"",Q588)</f>
        <v/>
      </c>
      <c r="R587" s="110" t="str">
        <f>IF(IFERROR(VLOOKUP(R584,'Tabela de Apoio'!$D:$E,2,FALSE),1)=1,"",R588)</f>
        <v/>
      </c>
      <c r="S587" s="110" t="str">
        <f>IF(IFERROR(VLOOKUP(S584,'Tabela de Apoio'!$D:$E,2,FALSE),1)=1,"",S588)</f>
        <v/>
      </c>
      <c r="T587" s="110" t="str">
        <f>IF(IFERROR(VLOOKUP(T584,'Tabela de Apoio'!$D:$E,2,FALSE),1)=1,"",T588)</f>
        <v/>
      </c>
      <c r="U587" s="110" t="str">
        <f>IF(IFERROR(VLOOKUP(U584,'Tabela de Apoio'!$D:$E,2,FALSE),1)=1,"",U588)</f>
        <v/>
      </c>
      <c r="V587" s="110" t="str">
        <f>IF(IFERROR(VLOOKUP(V584,'Tabela de Apoio'!$D:$E,2,FALSE),1)=1,"",V588)</f>
        <v/>
      </c>
      <c r="W587" s="110" t="str">
        <f>IF(IFERROR(VLOOKUP(W584,'Tabela de Apoio'!$D:$E,2,FALSE),1)=1,"",W588)</f>
        <v/>
      </c>
      <c r="X587" s="110" t="str">
        <f>IF(IFERROR(VLOOKUP(X584,'Tabela de Apoio'!$D:$E,2,FALSE),1)=1,"",X588)</f>
        <v/>
      </c>
      <c r="Y587" s="110" t="str">
        <f>IF(IFERROR(VLOOKUP(Y584,'Tabela de Apoio'!$D:$E,2,FALSE),1)=1,"",Y588)</f>
        <v/>
      </c>
      <c r="Z587" s="110" t="str">
        <f>IF(IFERROR(VLOOKUP(Z584,'Tabela de Apoio'!$D:$E,2,FALSE),1)=1,"",Z588)</f>
        <v/>
      </c>
      <c r="AA587" s="110" t="str">
        <f>IF(IFERROR(VLOOKUP(AA584,'Tabela de Apoio'!$D:$E,2,FALSE),1)=1,"",AA588)</f>
        <v/>
      </c>
      <c r="AB587" s="110" t="str">
        <f>IF(IFERROR(VLOOKUP(AB584,'Tabela de Apoio'!$D:$E,2,FALSE),1)=1,"",AB588)</f>
        <v/>
      </c>
      <c r="AC587" s="110" t="str">
        <f>IF(IFERROR(VLOOKUP(AC584,'Tabela de Apoio'!$D:$E,2,FALSE),1)=1,"",AC588)</f>
        <v/>
      </c>
      <c r="AD587" s="110" t="str">
        <f>IF(IFERROR(VLOOKUP(AD584,'Tabela de Apoio'!$D:$E,2,FALSE),1)=1,"",AD588)</f>
        <v/>
      </c>
      <c r="AE587" s="110" t="str">
        <f>IF(IFERROR(VLOOKUP(AE584,'Tabela de Apoio'!$D:$E,2,FALSE),1)=1,"",AE588)</f>
        <v/>
      </c>
      <c r="AF587" s="110" t="str">
        <f>IF(IFERROR(VLOOKUP(AF584,'Tabela de Apoio'!$D:$E,2,FALSE),1)=1,"",AF588)</f>
        <v/>
      </c>
      <c r="AG587" s="110" t="str">
        <f>IF(IFERROR(VLOOKUP(AG584,'Tabela de Apoio'!$D:$E,2,FALSE),1)=1,"",AG588)</f>
        <v/>
      </c>
      <c r="AH587" s="110" t="str">
        <f>IF(IFERROR(VLOOKUP(AH584,'Tabela de Apoio'!$D:$E,2,FALSE),1)=1,"",AH588)</f>
        <v/>
      </c>
      <c r="AI587" s="110" t="str">
        <f>IF(IFERROR(VLOOKUP(AI584,'Tabela de Apoio'!$D:$E,2,FALSE),1)=1,"",AI588)</f>
        <v/>
      </c>
    </row>
    <row r="588" spans="1:167" hidden="1" x14ac:dyDescent="0.25">
      <c r="B588" s="131" t="e">
        <f t="shared" ref="B588:C588" si="1760">B587</f>
        <v>#VALUE!</v>
      </c>
      <c r="C588" s="131" t="e">
        <f t="shared" si="1760"/>
        <v>#VALUE!</v>
      </c>
      <c r="D588" s="130">
        <f t="shared" si="1634"/>
        <v>1</v>
      </c>
      <c r="E588" s="168"/>
      <c r="F588" s="96"/>
      <c r="G588" s="170"/>
      <c r="H588" s="137">
        <f t="shared" ref="H588" si="1761">COUNT($P588:$XX588)</f>
        <v>0</v>
      </c>
      <c r="I588" s="135" t="e">
        <f t="shared" ref="I588" si="1762">_xlfn.STDEV.P($P587:$XX588)/AVERAGE($P587:$XX588)</f>
        <v>#DIV/0!</v>
      </c>
      <c r="J588" s="7">
        <f>ROW()</f>
        <v>588</v>
      </c>
      <c r="K588" s="70"/>
      <c r="L588" s="29" t="s">
        <v>54</v>
      </c>
      <c r="M588" s="30" t="str">
        <f t="shared" ref="M588" si="1763">IFERROR(
IF(AND(P584="Orçamento",COUNTA(P582:AI582)=COUNTIF(P584:XX584,"Orçamento")),MIN(M593,M590),
IF(M591&lt;&gt;"",M591,
IF(M592&lt;&gt;"",M592,
M590
))),"")</f>
        <v/>
      </c>
      <c r="N588" s="74"/>
      <c r="O588" s="27" t="s">
        <v>440</v>
      </c>
      <c r="P588" s="109" t="str">
        <f t="shared" ref="P588:AI588" si="1764">IFERROR(IF(P586="",
            "",
            IF(COUNT($P586:$XX586)&lt;=4,
               P586,
               IF(OR(P586&gt;(QUARTILE($P586:$XX586,3)+(QUARTILE($P586:$XX586,3)-QUARTILE($P586:$XX586,1))),
                     P586&lt;(QUARTILE($P586:$XX586,1)-(QUARTILE($P586:$XX586,3)-QUARTILE($P586:$XX586,1)))
                  ),
               "DESCARTADO",P586)
             )
  ),P586)</f>
        <v/>
      </c>
      <c r="Q588" s="109" t="str">
        <f t="shared" si="1764"/>
        <v/>
      </c>
      <c r="R588" s="109" t="str">
        <f t="shared" si="1764"/>
        <v/>
      </c>
      <c r="S588" s="109" t="str">
        <f t="shared" si="1764"/>
        <v/>
      </c>
      <c r="T588" s="109" t="str">
        <f t="shared" si="1764"/>
        <v/>
      </c>
      <c r="U588" s="109" t="str">
        <f t="shared" si="1764"/>
        <v/>
      </c>
      <c r="V588" s="109" t="str">
        <f t="shared" si="1764"/>
        <v/>
      </c>
      <c r="W588" s="109" t="str">
        <f t="shared" si="1764"/>
        <v/>
      </c>
      <c r="X588" s="109" t="str">
        <f t="shared" si="1764"/>
        <v/>
      </c>
      <c r="Y588" s="109" t="str">
        <f t="shared" si="1764"/>
        <v/>
      </c>
      <c r="Z588" s="109" t="str">
        <f t="shared" si="1764"/>
        <v/>
      </c>
      <c r="AA588" s="109" t="str">
        <f t="shared" si="1764"/>
        <v/>
      </c>
      <c r="AB588" s="109" t="str">
        <f t="shared" si="1764"/>
        <v/>
      </c>
      <c r="AC588" s="109" t="str">
        <f t="shared" si="1764"/>
        <v/>
      </c>
      <c r="AD588" s="109" t="str">
        <f t="shared" si="1764"/>
        <v/>
      </c>
      <c r="AE588" s="109" t="str">
        <f t="shared" si="1764"/>
        <v/>
      </c>
      <c r="AF588" s="109" t="str">
        <f t="shared" si="1764"/>
        <v/>
      </c>
      <c r="AG588" s="109" t="str">
        <f t="shared" si="1764"/>
        <v/>
      </c>
      <c r="AH588" s="109" t="str">
        <f t="shared" si="1764"/>
        <v/>
      </c>
      <c r="AI588" s="109" t="str">
        <f t="shared" si="1764"/>
        <v/>
      </c>
    </row>
    <row r="589" spans="1:167" hidden="1" x14ac:dyDescent="0.25">
      <c r="B589" s="131" t="e">
        <f t="shared" ref="B589" si="1765">B588</f>
        <v>#VALUE!</v>
      </c>
      <c r="C589" s="131" t="e">
        <f t="shared" ref="C589" si="1766">C588</f>
        <v>#VALUE!</v>
      </c>
      <c r="D589" s="130">
        <f t="shared" si="1634"/>
        <v>1</v>
      </c>
      <c r="E589" s="168"/>
      <c r="F589" s="96"/>
      <c r="G589" s="170"/>
      <c r="H589"/>
      <c r="I589"/>
      <c r="J589"/>
      <c r="K589" s="69"/>
      <c r="L589" s="29" t="s">
        <v>423</v>
      </c>
      <c r="M589" s="30" t="e">
        <f t="shared" ref="M589" si="1767">AVERAGE($P588:$XX588)</f>
        <v>#DIV/0!</v>
      </c>
      <c r="N589" s="74"/>
      <c r="O589" s="27" t="str">
        <f t="shared" ref="O589" si="1768">"1 POND"</f>
        <v>1 POND</v>
      </c>
      <c r="P589" s="110" t="str">
        <f>IF(IFERROR(VLOOKUP(P584,'Tabela de Apoio'!$D:$E,2,FALSE),1)=1,"",P590)</f>
        <v/>
      </c>
      <c r="Q589" s="110" t="str">
        <f>IF(IFERROR(VLOOKUP(Q584,'Tabela de Apoio'!$D:$E,2,FALSE),1)=1,"",Q590)</f>
        <v/>
      </c>
      <c r="R589" s="110" t="str">
        <f>IF(IFERROR(VLOOKUP(R584,'Tabela de Apoio'!$D:$E,2,FALSE),1)=1,"",R590)</f>
        <v/>
      </c>
      <c r="S589" s="110" t="str">
        <f>IF(IFERROR(VLOOKUP(S584,'Tabela de Apoio'!$D:$E,2,FALSE),1)=1,"",S590)</f>
        <v/>
      </c>
      <c r="T589" s="110" t="str">
        <f>IF(IFERROR(VLOOKUP(T584,'Tabela de Apoio'!$D:$E,2,FALSE),1)=1,"",T590)</f>
        <v/>
      </c>
      <c r="U589" s="110" t="str">
        <f>IF(IFERROR(VLOOKUP(U584,'Tabela de Apoio'!$D:$E,2,FALSE),1)=1,"",U590)</f>
        <v/>
      </c>
      <c r="V589" s="110" t="str">
        <f>IF(IFERROR(VLOOKUP(V584,'Tabela de Apoio'!$D:$E,2,FALSE),1)=1,"",V590)</f>
        <v/>
      </c>
      <c r="W589" s="110" t="str">
        <f>IF(IFERROR(VLOOKUP(W584,'Tabela de Apoio'!$D:$E,2,FALSE),1)=1,"",W590)</f>
        <v/>
      </c>
      <c r="X589" s="110" t="str">
        <f>IF(IFERROR(VLOOKUP(X584,'Tabela de Apoio'!$D:$E,2,FALSE),1)=1,"",X590)</f>
        <v/>
      </c>
      <c r="Y589" s="110" t="str">
        <f>IF(IFERROR(VLOOKUP(Y584,'Tabela de Apoio'!$D:$E,2,FALSE),1)=1,"",Y590)</f>
        <v/>
      </c>
      <c r="Z589" s="110" t="str">
        <f>IF(IFERROR(VLOOKUP(Z584,'Tabela de Apoio'!$D:$E,2,FALSE),1)=1,"",Z590)</f>
        <v/>
      </c>
      <c r="AA589" s="110" t="str">
        <f>IF(IFERROR(VLOOKUP(AA584,'Tabela de Apoio'!$D:$E,2,FALSE),1)=1,"",AA590)</f>
        <v/>
      </c>
      <c r="AB589" s="110" t="str">
        <f>IF(IFERROR(VLOOKUP(AB584,'Tabela de Apoio'!$D:$E,2,FALSE),1)=1,"",AB590)</f>
        <v/>
      </c>
      <c r="AC589" s="110" t="str">
        <f>IF(IFERROR(VLOOKUP(AC584,'Tabela de Apoio'!$D:$E,2,FALSE),1)=1,"",AC590)</f>
        <v/>
      </c>
      <c r="AD589" s="110" t="str">
        <f>IF(IFERROR(VLOOKUP(AD584,'Tabela de Apoio'!$D:$E,2,FALSE),1)=1,"",AD590)</f>
        <v/>
      </c>
      <c r="AE589" s="110" t="str">
        <f>IF(IFERROR(VLOOKUP(AE584,'Tabela de Apoio'!$D:$E,2,FALSE),1)=1,"",AE590)</f>
        <v/>
      </c>
      <c r="AF589" s="110" t="str">
        <f>IF(IFERROR(VLOOKUP(AF584,'Tabela de Apoio'!$D:$E,2,FALSE),1)=1,"",AF590)</f>
        <v/>
      </c>
      <c r="AG589" s="110" t="str">
        <f>IF(IFERROR(VLOOKUP(AG584,'Tabela de Apoio'!$D:$E,2,FALSE),1)=1,"",AG590)</f>
        <v/>
      </c>
      <c r="AH589" s="110" t="str">
        <f>IF(IFERROR(VLOOKUP(AH584,'Tabela de Apoio'!$D:$E,2,FALSE),1)=1,"",AH590)</f>
        <v/>
      </c>
      <c r="AI589" s="110" t="str">
        <f>IF(IFERROR(VLOOKUP(AI584,'Tabela de Apoio'!$D:$E,2,FALSE),1)=1,"",AI590)</f>
        <v/>
      </c>
    </row>
    <row r="590" spans="1:167" hidden="1" x14ac:dyDescent="0.25">
      <c r="B590" s="131" t="e">
        <f t="shared" si="1633"/>
        <v>#VALUE!</v>
      </c>
      <c r="C590" s="131" t="e">
        <f t="shared" si="1634"/>
        <v>#VALUE!</v>
      </c>
      <c r="D590" s="130">
        <f t="shared" si="1634"/>
        <v>1</v>
      </c>
      <c r="E590" s="168"/>
      <c r="F590" s="96"/>
      <c r="G590" s="170"/>
      <c r="H590" s="137">
        <f t="shared" ref="H590" si="1769">COUNT($P590:$XX590)</f>
        <v>0</v>
      </c>
      <c r="I590" s="135" t="e">
        <f t="shared" ref="I590" si="1770">_xlfn.STDEV.P($P589:$XX590)/AVERAGE($P589:$XX590)</f>
        <v>#DIV/0!</v>
      </c>
      <c r="J590" s="7">
        <f t="shared" ref="J590" si="1771">IF(AND(H590&gt;2,
OR(L582="MÉDIA SANEADA",L582="MEDIANA SANEADA",
AND(L582="PREÇO REFERÊNCIA",NOT(AND(P584="Orçamento",COUNTA(P582:XX582)=COUNTIF(P584:XX584,"Orçamento")))))),
ROW(),0)</f>
        <v>0</v>
      </c>
      <c r="K590" s="69"/>
      <c r="L590" s="29" t="s">
        <v>424</v>
      </c>
      <c r="M590" s="30" t="e">
        <f t="shared" ref="M590" si="1772">MEDIAN($P588:$XX588)</f>
        <v>#NUM!</v>
      </c>
      <c r="N590" s="74"/>
      <c r="O590" s="27" t="str">
        <f t="shared" ref="O590" si="1773">"1 RODADA"</f>
        <v>1 RODADA</v>
      </c>
      <c r="P590" s="110" t="str">
        <f t="shared" ref="P590:AI590" si="1774">IF(P588="","",IF((_xlfn.STDEV.P($P587:$XX588)/AVERAGE($P587:$XX588))&lt;=25%,P588,IF(OR(P588&gt;(AVERAGE($P587:$XX588)+_xlfn.STDEV.P($P587:$XX588)),P588&lt;(AVERAGE($P587:$XX588)-_xlfn.STDEV.P($P587:$XX588))),"DESCARTADO",P588)))</f>
        <v/>
      </c>
      <c r="Q590" s="110" t="str">
        <f t="shared" si="1774"/>
        <v/>
      </c>
      <c r="R590" s="110" t="str">
        <f t="shared" si="1774"/>
        <v/>
      </c>
      <c r="S590" s="110" t="str">
        <f t="shared" si="1774"/>
        <v/>
      </c>
      <c r="T590" s="110" t="str">
        <f t="shared" si="1774"/>
        <v/>
      </c>
      <c r="U590" s="110" t="str">
        <f t="shared" si="1774"/>
        <v/>
      </c>
      <c r="V590" s="110" t="str">
        <f t="shared" si="1774"/>
        <v/>
      </c>
      <c r="W590" s="110" t="str">
        <f t="shared" si="1774"/>
        <v/>
      </c>
      <c r="X590" s="110" t="str">
        <f t="shared" si="1774"/>
        <v/>
      </c>
      <c r="Y590" s="110" t="str">
        <f t="shared" si="1774"/>
        <v/>
      </c>
      <c r="Z590" s="110" t="str">
        <f t="shared" si="1774"/>
        <v/>
      </c>
      <c r="AA590" s="110" t="str">
        <f t="shared" si="1774"/>
        <v/>
      </c>
      <c r="AB590" s="110" t="str">
        <f t="shared" si="1774"/>
        <v/>
      </c>
      <c r="AC590" s="110" t="str">
        <f t="shared" si="1774"/>
        <v/>
      </c>
      <c r="AD590" s="110" t="str">
        <f t="shared" si="1774"/>
        <v/>
      </c>
      <c r="AE590" s="110" t="str">
        <f t="shared" si="1774"/>
        <v/>
      </c>
      <c r="AF590" s="110" t="str">
        <f t="shared" si="1774"/>
        <v/>
      </c>
      <c r="AG590" s="110" t="str">
        <f t="shared" si="1774"/>
        <v/>
      </c>
      <c r="AH590" s="110" t="str">
        <f t="shared" si="1774"/>
        <v/>
      </c>
      <c r="AI590" s="110" t="str">
        <f t="shared" si="1774"/>
        <v/>
      </c>
    </row>
    <row r="591" spans="1:167" hidden="1" x14ac:dyDescent="0.25">
      <c r="B591" s="131" t="e">
        <f t="shared" si="1633"/>
        <v>#VALUE!</v>
      </c>
      <c r="C591" s="131" t="e">
        <f t="shared" si="1634"/>
        <v>#VALUE!</v>
      </c>
      <c r="D591" s="130">
        <f t="shared" si="1634"/>
        <v>1</v>
      </c>
      <c r="E591" s="168"/>
      <c r="F591" s="96"/>
      <c r="G591" s="170"/>
      <c r="H591"/>
      <c r="I591"/>
      <c r="J591"/>
      <c r="L591" s="29" t="s">
        <v>50</v>
      </c>
      <c r="M591" s="30" t="str">
        <f t="shared" ref="M591" si="1775">IFERROR(
IF(AND(H590&gt;2,I590&lt;=25%),AVERAGE(P589:XX590),
IF(AND(H592&gt;2,I592&lt;=25%),AVERAGE(P591:XX592),
IF(AND(H594&gt;2,I594&lt;=25%),AVERAGE(P593:XX594),
IF(AND(H596&gt;2,I596&lt;=25%),AVERAGE(P595:XX596),
IF(AND(H598&gt;2,I598&lt;=25%),AVERAGE(P597:XX598),
IF(AND(H600&gt;2,I600&lt;=25%),AVERAGE(P599:XX600),
IF(I588&lt;=25%,AVERAGE(P587:XX588),""))))))),"")</f>
        <v/>
      </c>
      <c r="N591" s="74"/>
      <c r="O591" s="27" t="str">
        <f t="shared" ref="O591" si="1776">"2 POND"</f>
        <v>2 POND</v>
      </c>
      <c r="P591" s="110" t="str">
        <f>IF(IFERROR(VLOOKUP(P584,'Tabela de Apoio'!$D:$E,2,FALSE),1)=1,"",P592)</f>
        <v/>
      </c>
      <c r="Q591" s="110" t="str">
        <f>IF(IFERROR(VLOOKUP(Q584,'Tabela de Apoio'!$D:$E,2,FALSE),1)=1,"",Q592)</f>
        <v/>
      </c>
      <c r="R591" s="110" t="str">
        <f>IF(IFERROR(VLOOKUP(R584,'Tabela de Apoio'!$D:$E,2,FALSE),1)=1,"",R592)</f>
        <v/>
      </c>
      <c r="S591" s="110" t="str">
        <f>IF(IFERROR(VLOOKUP(S584,'Tabela de Apoio'!$D:$E,2,FALSE),1)=1,"",S592)</f>
        <v/>
      </c>
      <c r="T591" s="110" t="str">
        <f>IF(IFERROR(VLOOKUP(T584,'Tabela de Apoio'!$D:$E,2,FALSE),1)=1,"",T592)</f>
        <v/>
      </c>
      <c r="U591" s="110" t="str">
        <f>IF(IFERROR(VLOOKUP(U584,'Tabela de Apoio'!$D:$E,2,FALSE),1)=1,"",U592)</f>
        <v/>
      </c>
      <c r="V591" s="110" t="str">
        <f>IF(IFERROR(VLOOKUP(V584,'Tabela de Apoio'!$D:$E,2,FALSE),1)=1,"",V592)</f>
        <v/>
      </c>
      <c r="W591" s="110" t="str">
        <f>IF(IFERROR(VLOOKUP(W584,'Tabela de Apoio'!$D:$E,2,FALSE),1)=1,"",W592)</f>
        <v/>
      </c>
      <c r="X591" s="110" t="str">
        <f>IF(IFERROR(VLOOKUP(X584,'Tabela de Apoio'!$D:$E,2,FALSE),1)=1,"",X592)</f>
        <v/>
      </c>
      <c r="Y591" s="110" t="str">
        <f>IF(IFERROR(VLOOKUP(Y584,'Tabela de Apoio'!$D:$E,2,FALSE),1)=1,"",Y592)</f>
        <v/>
      </c>
      <c r="Z591" s="110" t="str">
        <f>IF(IFERROR(VLOOKUP(Z584,'Tabela de Apoio'!$D:$E,2,FALSE),1)=1,"",Z592)</f>
        <v/>
      </c>
      <c r="AA591" s="110" t="str">
        <f>IF(IFERROR(VLOOKUP(AA584,'Tabela de Apoio'!$D:$E,2,FALSE),1)=1,"",AA592)</f>
        <v/>
      </c>
      <c r="AB591" s="110" t="str">
        <f>IF(IFERROR(VLOOKUP(AB584,'Tabela de Apoio'!$D:$E,2,FALSE),1)=1,"",AB592)</f>
        <v/>
      </c>
      <c r="AC591" s="110" t="str">
        <f>IF(IFERROR(VLOOKUP(AC584,'Tabela de Apoio'!$D:$E,2,FALSE),1)=1,"",AC592)</f>
        <v/>
      </c>
      <c r="AD591" s="110" t="str">
        <f>IF(IFERROR(VLOOKUP(AD584,'Tabela de Apoio'!$D:$E,2,FALSE),1)=1,"",AD592)</f>
        <v/>
      </c>
      <c r="AE591" s="110" t="str">
        <f>IF(IFERROR(VLOOKUP(AE584,'Tabela de Apoio'!$D:$E,2,FALSE),1)=1,"",AE592)</f>
        <v/>
      </c>
      <c r="AF591" s="110" t="str">
        <f>IF(IFERROR(VLOOKUP(AF584,'Tabela de Apoio'!$D:$E,2,FALSE),1)=1,"",AF592)</f>
        <v/>
      </c>
      <c r="AG591" s="110" t="str">
        <f>IF(IFERROR(VLOOKUP(AG584,'Tabela de Apoio'!$D:$E,2,FALSE),1)=1,"",AG592)</f>
        <v/>
      </c>
      <c r="AH591" s="110" t="str">
        <f>IF(IFERROR(VLOOKUP(AH584,'Tabela de Apoio'!$D:$E,2,FALSE),1)=1,"",AH592)</f>
        <v/>
      </c>
      <c r="AI591" s="110" t="str">
        <f>IF(IFERROR(VLOOKUP(AI584,'Tabela de Apoio'!$D:$E,2,FALSE),1)=1,"",AI592)</f>
        <v/>
      </c>
    </row>
    <row r="592" spans="1:167" hidden="1" x14ac:dyDescent="0.25">
      <c r="B592" s="131" t="e">
        <f t="shared" si="1633"/>
        <v>#VALUE!</v>
      </c>
      <c r="C592" s="131" t="e">
        <f t="shared" si="1634"/>
        <v>#VALUE!</v>
      </c>
      <c r="D592" s="130">
        <f t="shared" si="1634"/>
        <v>1</v>
      </c>
      <c r="E592" s="168"/>
      <c r="F592" s="96"/>
      <c r="G592" s="170"/>
      <c r="H592" s="137">
        <f t="shared" ref="H592" si="1777">COUNT($P592:$XX592)</f>
        <v>0</v>
      </c>
      <c r="I592" s="135" t="e">
        <f t="shared" ref="I592" si="1778">_xlfn.STDEV.P($P591:$XX592)/AVERAGE($P591:$XX592)</f>
        <v>#DIV/0!</v>
      </c>
      <c r="J592" s="7">
        <f t="shared" ref="J592" si="1779">IF(AND(H592&gt;2,
OR(L582="MÉDIA SANEADA",L582="MEDIANA SANEADA",
AND(L582="PREÇO REFERÊNCIA",NOT(AND(P584="Orçamento",COUNTA(P582:XX582)=COUNTIF(P584:XX584,"Orçamento")))))),
ROW(),0)</f>
        <v>0</v>
      </c>
      <c r="K592" s="69"/>
      <c r="L592" s="29" t="s">
        <v>425</v>
      </c>
      <c r="M592" s="30" t="e">
        <f t="shared" ref="M592" si="1780" xml:space="preserve">
IF(H590&gt;2,MEDIAN(P589:XX590),
IF(H592&gt;2,MEDIAN(P591:XX592),
IF(H594&gt;2,MEDIAN(P593:XX594),
IF(H596&gt;2,MEDIAN(P595:XX596),
IF(H598&gt;2,MEDIAN(P597:XX598),
IF(H600&gt;2,MEDIAN(P599:XX600),
MEDIAN(P587:XX588)))))))</f>
        <v>#NUM!</v>
      </c>
      <c r="N592" s="74"/>
      <c r="O592" s="27" t="str">
        <f t="shared" ref="O592" si="1781">"2 RODADA"</f>
        <v>2 RODADA</v>
      </c>
      <c r="P592" s="110" t="str">
        <f t="shared" ref="P592:AI592" si="1782">IF(P590="","",IF((_xlfn.STDEV.P($P589:$XX590)/AVERAGE($P589:$XX590))&lt;=25%,P590,IF(OR(P590&gt;(AVERAGE($P589:$XX590)+_xlfn.STDEV.P($P589:$XX590)),P590&lt;(AVERAGE($P589:$XX590)-_xlfn.STDEV.P($P589:$XX590))),"DESCARTADO",P590)))</f>
        <v/>
      </c>
      <c r="Q592" s="110" t="str">
        <f t="shared" si="1782"/>
        <v/>
      </c>
      <c r="R592" s="110" t="str">
        <f t="shared" si="1782"/>
        <v/>
      </c>
      <c r="S592" s="110" t="str">
        <f t="shared" si="1782"/>
        <v/>
      </c>
      <c r="T592" s="110" t="str">
        <f t="shared" si="1782"/>
        <v/>
      </c>
      <c r="U592" s="110" t="str">
        <f t="shared" si="1782"/>
        <v/>
      </c>
      <c r="V592" s="110" t="str">
        <f t="shared" si="1782"/>
        <v/>
      </c>
      <c r="W592" s="110" t="str">
        <f t="shared" si="1782"/>
        <v/>
      </c>
      <c r="X592" s="110" t="str">
        <f t="shared" si="1782"/>
        <v/>
      </c>
      <c r="Y592" s="110" t="str">
        <f t="shared" si="1782"/>
        <v/>
      </c>
      <c r="Z592" s="110" t="str">
        <f t="shared" si="1782"/>
        <v/>
      </c>
      <c r="AA592" s="110" t="str">
        <f t="shared" si="1782"/>
        <v/>
      </c>
      <c r="AB592" s="110" t="str">
        <f t="shared" si="1782"/>
        <v/>
      </c>
      <c r="AC592" s="110" t="str">
        <f t="shared" si="1782"/>
        <v/>
      </c>
      <c r="AD592" s="110" t="str">
        <f t="shared" si="1782"/>
        <v/>
      </c>
      <c r="AE592" s="110" t="str">
        <f t="shared" si="1782"/>
        <v/>
      </c>
      <c r="AF592" s="110" t="str">
        <f t="shared" si="1782"/>
        <v/>
      </c>
      <c r="AG592" s="110" t="str">
        <f t="shared" si="1782"/>
        <v/>
      </c>
      <c r="AH592" s="110" t="str">
        <f t="shared" si="1782"/>
        <v/>
      </c>
      <c r="AI592" s="110" t="str">
        <f t="shared" si="1782"/>
        <v/>
      </c>
    </row>
    <row r="593" spans="1:167" hidden="1" x14ac:dyDescent="0.25">
      <c r="B593" s="131" t="e">
        <f t="shared" si="1633"/>
        <v>#VALUE!</v>
      </c>
      <c r="C593" s="131" t="e">
        <f t="shared" si="1634"/>
        <v>#VALUE!</v>
      </c>
      <c r="D593" s="130">
        <f t="shared" si="1634"/>
        <v>1</v>
      </c>
      <c r="E593" s="168"/>
      <c r="F593" s="96"/>
      <c r="G593" s="170"/>
      <c r="H593"/>
      <c r="I593"/>
      <c r="J593"/>
      <c r="K593" s="69"/>
      <c r="L593" s="29" t="s">
        <v>422</v>
      </c>
      <c r="M593" s="30" t="e">
        <f t="shared" ref="M593" si="1783">HARMEAN($P587:$XX588)</f>
        <v>#N/A</v>
      </c>
      <c r="N593" s="74"/>
      <c r="O593" s="27" t="str">
        <f t="shared" ref="O593" si="1784">"3 POND"</f>
        <v>3 POND</v>
      </c>
      <c r="P593" s="110" t="str">
        <f>IF(IFERROR(VLOOKUP(P584,'Tabela de Apoio'!$D:$E,2,FALSE),1)=1,"",P594)</f>
        <v/>
      </c>
      <c r="Q593" s="110" t="str">
        <f>IF(IFERROR(VLOOKUP(Q584,'Tabela de Apoio'!$D:$E,2,FALSE),1)=1,"",Q594)</f>
        <v/>
      </c>
      <c r="R593" s="110" t="str">
        <f>IF(IFERROR(VLOOKUP(R584,'Tabela de Apoio'!$D:$E,2,FALSE),1)=1,"",R594)</f>
        <v/>
      </c>
      <c r="S593" s="110" t="str">
        <f>IF(IFERROR(VLOOKUP(S584,'Tabela de Apoio'!$D:$E,2,FALSE),1)=1,"",S594)</f>
        <v/>
      </c>
      <c r="T593" s="110" t="str">
        <f>IF(IFERROR(VLOOKUP(T584,'Tabela de Apoio'!$D:$E,2,FALSE),1)=1,"",T594)</f>
        <v/>
      </c>
      <c r="U593" s="110" t="str">
        <f>IF(IFERROR(VLOOKUP(U584,'Tabela de Apoio'!$D:$E,2,FALSE),1)=1,"",U594)</f>
        <v/>
      </c>
      <c r="V593" s="110" t="str">
        <f>IF(IFERROR(VLOOKUP(V584,'Tabela de Apoio'!$D:$E,2,FALSE),1)=1,"",V594)</f>
        <v/>
      </c>
      <c r="W593" s="110" t="str">
        <f>IF(IFERROR(VLOOKUP(W584,'Tabela de Apoio'!$D:$E,2,FALSE),1)=1,"",W594)</f>
        <v/>
      </c>
      <c r="X593" s="110" t="str">
        <f>IF(IFERROR(VLOOKUP(X584,'Tabela de Apoio'!$D:$E,2,FALSE),1)=1,"",X594)</f>
        <v/>
      </c>
      <c r="Y593" s="110" t="str">
        <f>IF(IFERROR(VLOOKUP(Y584,'Tabela de Apoio'!$D:$E,2,FALSE),1)=1,"",Y594)</f>
        <v/>
      </c>
      <c r="Z593" s="110" t="str">
        <f>IF(IFERROR(VLOOKUP(Z584,'Tabela de Apoio'!$D:$E,2,FALSE),1)=1,"",Z594)</f>
        <v/>
      </c>
      <c r="AA593" s="110" t="str">
        <f>IF(IFERROR(VLOOKUP(AA584,'Tabela de Apoio'!$D:$E,2,FALSE),1)=1,"",AA594)</f>
        <v/>
      </c>
      <c r="AB593" s="110" t="str">
        <f>IF(IFERROR(VLOOKUP(AB584,'Tabela de Apoio'!$D:$E,2,FALSE),1)=1,"",AB594)</f>
        <v/>
      </c>
      <c r="AC593" s="110" t="str">
        <f>IF(IFERROR(VLOOKUP(AC584,'Tabela de Apoio'!$D:$E,2,FALSE),1)=1,"",AC594)</f>
        <v/>
      </c>
      <c r="AD593" s="110" t="str">
        <f>IF(IFERROR(VLOOKUP(AD584,'Tabela de Apoio'!$D:$E,2,FALSE),1)=1,"",AD594)</f>
        <v/>
      </c>
      <c r="AE593" s="110" t="str">
        <f>IF(IFERROR(VLOOKUP(AE584,'Tabela de Apoio'!$D:$E,2,FALSE),1)=1,"",AE594)</f>
        <v/>
      </c>
      <c r="AF593" s="110" t="str">
        <f>IF(IFERROR(VLOOKUP(AF584,'Tabela de Apoio'!$D:$E,2,FALSE),1)=1,"",AF594)</f>
        <v/>
      </c>
      <c r="AG593" s="110" t="str">
        <f>IF(IFERROR(VLOOKUP(AG584,'Tabela de Apoio'!$D:$E,2,FALSE),1)=1,"",AG594)</f>
        <v/>
      </c>
      <c r="AH593" s="110" t="str">
        <f>IF(IFERROR(VLOOKUP(AH584,'Tabela de Apoio'!$D:$E,2,FALSE),1)=1,"",AH594)</f>
        <v/>
      </c>
      <c r="AI593" s="110" t="str">
        <f>IF(IFERROR(VLOOKUP(AI584,'Tabela de Apoio'!$D:$E,2,FALSE),1)=1,"",AI594)</f>
        <v/>
      </c>
    </row>
    <row r="594" spans="1:167" hidden="1" x14ac:dyDescent="0.25">
      <c r="B594" s="131" t="e">
        <f t="shared" si="1633"/>
        <v>#VALUE!</v>
      </c>
      <c r="C594" s="131" t="e">
        <f t="shared" si="1634"/>
        <v>#VALUE!</v>
      </c>
      <c r="D594" s="130">
        <f t="shared" si="1634"/>
        <v>1</v>
      </c>
      <c r="E594" s="168"/>
      <c r="F594" s="96"/>
      <c r="G594" s="170"/>
      <c r="H594" s="137">
        <f t="shared" ref="H594" si="1785">COUNT($P594:$XX594)</f>
        <v>0</v>
      </c>
      <c r="I594" s="135" t="e">
        <f t="shared" ref="I594" si="1786">_xlfn.STDEV.P($P593:$XX594)/AVERAGE($P593:$XX594)</f>
        <v>#DIV/0!</v>
      </c>
      <c r="J594" s="7">
        <f t="shared" ref="J594" si="1787">IF(AND(H594&gt;2,
OR(L582="MÉDIA SANEADA",L582="MEDIANA SANEADA",
AND(L582="PREÇO REFERÊNCIA",NOT(AND(P584="Orçamento",COUNTA(P582:XX582)=COUNTIF(P584:XX584,"Orçamento")))))),
ROW(),0)</f>
        <v>0</v>
      </c>
      <c r="K594" s="69"/>
      <c r="L594" s="29" t="s">
        <v>53</v>
      </c>
      <c r="M594" s="30" t="str">
        <f t="shared" ref="M594" si="1788">IFERROR(_xlfn.QUARTILE.EXC($P588:$XX588,1),"")</f>
        <v/>
      </c>
      <c r="N594" s="74"/>
      <c r="O594" s="27" t="str">
        <f t="shared" ref="O594" si="1789">"3 RODADA"</f>
        <v>3 RODADA</v>
      </c>
      <c r="P594" s="110" t="str">
        <f t="shared" ref="P594:AI594" si="1790">IF(P592="","",IF((_xlfn.STDEV.P($P591:$XX592)/AVERAGE($P591:$XX592))&lt;=25%,P592,IF(OR(P592&gt;(AVERAGE($P591:$XX592)+_xlfn.STDEV.P($P591:$XX592)),P592&lt;(AVERAGE($P591:$XX592)-_xlfn.STDEV.P($P591:$XX592))),"DESCARTADO",P592)))</f>
        <v/>
      </c>
      <c r="Q594" s="110" t="str">
        <f t="shared" si="1790"/>
        <v/>
      </c>
      <c r="R594" s="110" t="str">
        <f t="shared" si="1790"/>
        <v/>
      </c>
      <c r="S594" s="110" t="str">
        <f t="shared" si="1790"/>
        <v/>
      </c>
      <c r="T594" s="110" t="str">
        <f t="shared" si="1790"/>
        <v/>
      </c>
      <c r="U594" s="110" t="str">
        <f t="shared" si="1790"/>
        <v/>
      </c>
      <c r="V594" s="110" t="str">
        <f t="shared" si="1790"/>
        <v/>
      </c>
      <c r="W594" s="110" t="str">
        <f t="shared" si="1790"/>
        <v/>
      </c>
      <c r="X594" s="110" t="str">
        <f t="shared" si="1790"/>
        <v/>
      </c>
      <c r="Y594" s="110" t="str">
        <f t="shared" si="1790"/>
        <v/>
      </c>
      <c r="Z594" s="110" t="str">
        <f t="shared" si="1790"/>
        <v/>
      </c>
      <c r="AA594" s="110" t="str">
        <f t="shared" si="1790"/>
        <v/>
      </c>
      <c r="AB594" s="110" t="str">
        <f t="shared" si="1790"/>
        <v/>
      </c>
      <c r="AC594" s="110" t="str">
        <f t="shared" si="1790"/>
        <v/>
      </c>
      <c r="AD594" s="110" t="str">
        <f t="shared" si="1790"/>
        <v/>
      </c>
      <c r="AE594" s="110" t="str">
        <f t="shared" si="1790"/>
        <v/>
      </c>
      <c r="AF594" s="110" t="str">
        <f t="shared" si="1790"/>
        <v/>
      </c>
      <c r="AG594" s="110" t="str">
        <f t="shared" si="1790"/>
        <v/>
      </c>
      <c r="AH594" s="110" t="str">
        <f t="shared" si="1790"/>
        <v/>
      </c>
      <c r="AI594" s="110" t="str">
        <f t="shared" si="1790"/>
        <v/>
      </c>
    </row>
    <row r="595" spans="1:167" hidden="1" x14ac:dyDescent="0.25">
      <c r="B595" s="131" t="e">
        <f t="shared" si="1633"/>
        <v>#VALUE!</v>
      </c>
      <c r="C595" s="131" t="e">
        <f t="shared" si="1634"/>
        <v>#VALUE!</v>
      </c>
      <c r="D595" s="130">
        <f t="shared" si="1634"/>
        <v>1</v>
      </c>
      <c r="E595" s="168"/>
      <c r="F595" s="96"/>
      <c r="G595" s="170"/>
      <c r="H595"/>
      <c r="I595"/>
      <c r="J595"/>
      <c r="K595" s="69"/>
      <c r="L595" s="29" t="s">
        <v>51</v>
      </c>
      <c r="M595" s="30" t="str">
        <f t="shared" ref="M595" si="1791">IFERROR(_xlfn.QUARTILE.EXC($P588:$XX588,3),"")</f>
        <v/>
      </c>
      <c r="N595" s="74"/>
      <c r="O595" s="27" t="str">
        <f t="shared" ref="O595" si="1792">"4 POND"</f>
        <v>4 POND</v>
      </c>
      <c r="P595" s="110" t="str">
        <f>IF(IFERROR(VLOOKUP(P584,'Tabela de Apoio'!$D:$E,2,FALSE),1)=1,"",P596)</f>
        <v/>
      </c>
      <c r="Q595" s="110" t="str">
        <f>IF(IFERROR(VLOOKUP(Q584,'Tabela de Apoio'!$D:$E,2,FALSE),1)=1,"",Q596)</f>
        <v/>
      </c>
      <c r="R595" s="110" t="str">
        <f>IF(IFERROR(VLOOKUP(R584,'Tabela de Apoio'!$D:$E,2,FALSE),1)=1,"",R596)</f>
        <v/>
      </c>
      <c r="S595" s="110" t="str">
        <f>IF(IFERROR(VLOOKUP(S584,'Tabela de Apoio'!$D:$E,2,FALSE),1)=1,"",S596)</f>
        <v/>
      </c>
      <c r="T595" s="110" t="str">
        <f>IF(IFERROR(VLOOKUP(T584,'Tabela de Apoio'!$D:$E,2,FALSE),1)=1,"",T596)</f>
        <v/>
      </c>
      <c r="U595" s="110" t="str">
        <f>IF(IFERROR(VLOOKUP(U584,'Tabela de Apoio'!$D:$E,2,FALSE),1)=1,"",U596)</f>
        <v/>
      </c>
      <c r="V595" s="110" t="str">
        <f>IF(IFERROR(VLOOKUP(V584,'Tabela de Apoio'!$D:$E,2,FALSE),1)=1,"",V596)</f>
        <v/>
      </c>
      <c r="W595" s="110" t="str">
        <f>IF(IFERROR(VLOOKUP(W584,'Tabela de Apoio'!$D:$E,2,FALSE),1)=1,"",W596)</f>
        <v/>
      </c>
      <c r="X595" s="110" t="str">
        <f>IF(IFERROR(VLOOKUP(X584,'Tabela de Apoio'!$D:$E,2,FALSE),1)=1,"",X596)</f>
        <v/>
      </c>
      <c r="Y595" s="110" t="str">
        <f>IF(IFERROR(VLOOKUP(Y584,'Tabela de Apoio'!$D:$E,2,FALSE),1)=1,"",Y596)</f>
        <v/>
      </c>
      <c r="Z595" s="110" t="str">
        <f>IF(IFERROR(VLOOKUP(Z584,'Tabela de Apoio'!$D:$E,2,FALSE),1)=1,"",Z596)</f>
        <v/>
      </c>
      <c r="AA595" s="110" t="str">
        <f>IF(IFERROR(VLOOKUP(AA584,'Tabela de Apoio'!$D:$E,2,FALSE),1)=1,"",AA596)</f>
        <v/>
      </c>
      <c r="AB595" s="110" t="str">
        <f>IF(IFERROR(VLOOKUP(AB584,'Tabela de Apoio'!$D:$E,2,FALSE),1)=1,"",AB596)</f>
        <v/>
      </c>
      <c r="AC595" s="110" t="str">
        <f>IF(IFERROR(VLOOKUP(AC584,'Tabela de Apoio'!$D:$E,2,FALSE),1)=1,"",AC596)</f>
        <v/>
      </c>
      <c r="AD595" s="110" t="str">
        <f>IF(IFERROR(VLOOKUP(AD584,'Tabela de Apoio'!$D:$E,2,FALSE),1)=1,"",AD596)</f>
        <v/>
      </c>
      <c r="AE595" s="110" t="str">
        <f>IF(IFERROR(VLOOKUP(AE584,'Tabela de Apoio'!$D:$E,2,FALSE),1)=1,"",AE596)</f>
        <v/>
      </c>
      <c r="AF595" s="110" t="str">
        <f>IF(IFERROR(VLOOKUP(AF584,'Tabela de Apoio'!$D:$E,2,FALSE),1)=1,"",AF596)</f>
        <v/>
      </c>
      <c r="AG595" s="110" t="str">
        <f>IF(IFERROR(VLOOKUP(AG584,'Tabela de Apoio'!$D:$E,2,FALSE),1)=1,"",AG596)</f>
        <v/>
      </c>
      <c r="AH595" s="110" t="str">
        <f>IF(IFERROR(VLOOKUP(AH584,'Tabela de Apoio'!$D:$E,2,FALSE),1)=1,"",AH596)</f>
        <v/>
      </c>
      <c r="AI595" s="110" t="str">
        <f>IF(IFERROR(VLOOKUP(AI584,'Tabela de Apoio'!$D:$E,2,FALSE),1)=1,"",AI596)</f>
        <v/>
      </c>
    </row>
    <row r="596" spans="1:167" hidden="1" x14ac:dyDescent="0.25">
      <c r="B596" s="131" t="e">
        <f t="shared" si="1633"/>
        <v>#VALUE!</v>
      </c>
      <c r="C596" s="131" t="e">
        <f t="shared" si="1634"/>
        <v>#VALUE!</v>
      </c>
      <c r="D596" s="130">
        <f t="shared" si="1634"/>
        <v>1</v>
      </c>
      <c r="E596" s="168"/>
      <c r="F596" s="96"/>
      <c r="G596" s="170"/>
      <c r="H596" s="137">
        <f t="shared" ref="H596" si="1793">COUNT($P596:$XX596)</f>
        <v>0</v>
      </c>
      <c r="I596" s="135" t="e">
        <f t="shared" ref="I596" si="1794">_xlfn.STDEV.P($P595:$XX596)/AVERAGE($P595:$XX596)</f>
        <v>#DIV/0!</v>
      </c>
      <c r="J596" s="7">
        <f t="shared" ref="J596" si="1795">IF(AND(H596&gt;2,
OR(L582="MÉDIA SANEADA",L582="MEDIANA SANEADA",
AND(L582="PREÇO REFERÊNCIA",NOT(AND(P584="Orçamento",COUNTA(P582:XX582)=COUNTIF(P584:XX584,"Orçamento")))))),
ROW(),0)</f>
        <v>0</v>
      </c>
      <c r="K596" s="69"/>
      <c r="L596" s="29" t="s">
        <v>55</v>
      </c>
      <c r="M596" s="30">
        <f t="shared" ref="M596" si="1796">MIN($P588:$XX588)</f>
        <v>0</v>
      </c>
      <c r="N596" s="74"/>
      <c r="O596" s="27" t="str">
        <f t="shared" ref="O596" si="1797">"4 RODADA"</f>
        <v>4 RODADA</v>
      </c>
      <c r="P596" s="110" t="str">
        <f t="shared" ref="P596:AI596" si="1798">IF(P594="","",IF((_xlfn.STDEV.P($P593:$XX594)/AVERAGE($P593:$XX594))&lt;=25%,P594,IF(OR(P594&gt;(AVERAGE($P593:$XX594)+_xlfn.STDEV.P($P593:$XX594)),P594&lt;(AVERAGE($P593:$XX594)-_xlfn.STDEV.P($P593:$XX594))),"DESCARTADO",P594)))</f>
        <v/>
      </c>
      <c r="Q596" s="110" t="str">
        <f t="shared" si="1798"/>
        <v/>
      </c>
      <c r="R596" s="110" t="str">
        <f t="shared" si="1798"/>
        <v/>
      </c>
      <c r="S596" s="110" t="str">
        <f t="shared" si="1798"/>
        <v/>
      </c>
      <c r="T596" s="110" t="str">
        <f t="shared" si="1798"/>
        <v/>
      </c>
      <c r="U596" s="110" t="str">
        <f t="shared" si="1798"/>
        <v/>
      </c>
      <c r="V596" s="110" t="str">
        <f t="shared" si="1798"/>
        <v/>
      </c>
      <c r="W596" s="110" t="str">
        <f t="shared" si="1798"/>
        <v/>
      </c>
      <c r="X596" s="110" t="str">
        <f t="shared" si="1798"/>
        <v/>
      </c>
      <c r="Y596" s="110" t="str">
        <f t="shared" si="1798"/>
        <v/>
      </c>
      <c r="Z596" s="110" t="str">
        <f t="shared" si="1798"/>
        <v/>
      </c>
      <c r="AA596" s="110" t="str">
        <f t="shared" si="1798"/>
        <v/>
      </c>
      <c r="AB596" s="110" t="str">
        <f t="shared" si="1798"/>
        <v/>
      </c>
      <c r="AC596" s="110" t="str">
        <f t="shared" si="1798"/>
        <v/>
      </c>
      <c r="AD596" s="110" t="str">
        <f t="shared" si="1798"/>
        <v/>
      </c>
      <c r="AE596" s="110" t="str">
        <f t="shared" si="1798"/>
        <v/>
      </c>
      <c r="AF596" s="110" t="str">
        <f t="shared" si="1798"/>
        <v/>
      </c>
      <c r="AG596" s="110" t="str">
        <f t="shared" si="1798"/>
        <v/>
      </c>
      <c r="AH596" s="110" t="str">
        <f t="shared" si="1798"/>
        <v/>
      </c>
      <c r="AI596" s="110" t="str">
        <f t="shared" si="1798"/>
        <v/>
      </c>
    </row>
    <row r="597" spans="1:167" hidden="1" x14ac:dyDescent="0.25">
      <c r="B597" s="131" t="e">
        <f t="shared" si="1633"/>
        <v>#VALUE!</v>
      </c>
      <c r="C597" s="131" t="e">
        <f t="shared" si="1634"/>
        <v>#VALUE!</v>
      </c>
      <c r="D597" s="130">
        <f t="shared" si="1634"/>
        <v>1</v>
      </c>
      <c r="E597" s="168"/>
      <c r="F597" s="96"/>
      <c r="G597" s="170"/>
      <c r="H597"/>
      <c r="I597"/>
      <c r="J597"/>
      <c r="K597" s="69"/>
      <c r="L597" s="29" t="s">
        <v>52</v>
      </c>
      <c r="M597" s="30">
        <f t="shared" ref="M597" si="1799">MAX($P588:$XX588)</f>
        <v>0</v>
      </c>
      <c r="N597" s="74"/>
      <c r="O597" s="27" t="str">
        <f t="shared" ref="O597" si="1800">"5 POND"</f>
        <v>5 POND</v>
      </c>
      <c r="P597" s="110" t="str">
        <f>IF(IFERROR(VLOOKUP(P584,'Tabela de Apoio'!$D:$E,2,FALSE),1)=1,"",P598)</f>
        <v/>
      </c>
      <c r="Q597" s="110" t="str">
        <f>IF(IFERROR(VLOOKUP(Q584,'Tabela de Apoio'!$D:$E,2,FALSE),1)=1,"",Q598)</f>
        <v/>
      </c>
      <c r="R597" s="110" t="str">
        <f>IF(IFERROR(VLOOKUP(R584,'Tabela de Apoio'!$D:$E,2,FALSE),1)=1,"",R598)</f>
        <v/>
      </c>
      <c r="S597" s="110" t="str">
        <f>IF(IFERROR(VLOOKUP(S584,'Tabela de Apoio'!$D:$E,2,FALSE),1)=1,"",S598)</f>
        <v/>
      </c>
      <c r="T597" s="110" t="str">
        <f>IF(IFERROR(VLOOKUP(T584,'Tabela de Apoio'!$D:$E,2,FALSE),1)=1,"",T598)</f>
        <v/>
      </c>
      <c r="U597" s="110" t="str">
        <f>IF(IFERROR(VLOOKUP(U584,'Tabela de Apoio'!$D:$E,2,FALSE),1)=1,"",U598)</f>
        <v/>
      </c>
      <c r="V597" s="110" t="str">
        <f>IF(IFERROR(VLOOKUP(V584,'Tabela de Apoio'!$D:$E,2,FALSE),1)=1,"",V598)</f>
        <v/>
      </c>
      <c r="W597" s="110" t="str">
        <f>IF(IFERROR(VLOOKUP(W584,'Tabela de Apoio'!$D:$E,2,FALSE),1)=1,"",W598)</f>
        <v/>
      </c>
      <c r="X597" s="110" t="str">
        <f>IF(IFERROR(VLOOKUP(X584,'Tabela de Apoio'!$D:$E,2,FALSE),1)=1,"",X598)</f>
        <v/>
      </c>
      <c r="Y597" s="110" t="str">
        <f>IF(IFERROR(VLOOKUP(Y584,'Tabela de Apoio'!$D:$E,2,FALSE),1)=1,"",Y598)</f>
        <v/>
      </c>
      <c r="Z597" s="110" t="str">
        <f>IF(IFERROR(VLOOKUP(Z584,'Tabela de Apoio'!$D:$E,2,FALSE),1)=1,"",Z598)</f>
        <v/>
      </c>
      <c r="AA597" s="110" t="str">
        <f>IF(IFERROR(VLOOKUP(AA584,'Tabela de Apoio'!$D:$E,2,FALSE),1)=1,"",AA598)</f>
        <v/>
      </c>
      <c r="AB597" s="110" t="str">
        <f>IF(IFERROR(VLOOKUP(AB584,'Tabela de Apoio'!$D:$E,2,FALSE),1)=1,"",AB598)</f>
        <v/>
      </c>
      <c r="AC597" s="110" t="str">
        <f>IF(IFERROR(VLOOKUP(AC584,'Tabela de Apoio'!$D:$E,2,FALSE),1)=1,"",AC598)</f>
        <v/>
      </c>
      <c r="AD597" s="110" t="str">
        <f>IF(IFERROR(VLOOKUP(AD584,'Tabela de Apoio'!$D:$E,2,FALSE),1)=1,"",AD598)</f>
        <v/>
      </c>
      <c r="AE597" s="110" t="str">
        <f>IF(IFERROR(VLOOKUP(AE584,'Tabela de Apoio'!$D:$E,2,FALSE),1)=1,"",AE598)</f>
        <v/>
      </c>
      <c r="AF597" s="110" t="str">
        <f>IF(IFERROR(VLOOKUP(AF584,'Tabela de Apoio'!$D:$E,2,FALSE),1)=1,"",AF598)</f>
        <v/>
      </c>
      <c r="AG597" s="110" t="str">
        <f>IF(IFERROR(VLOOKUP(AG584,'Tabela de Apoio'!$D:$E,2,FALSE),1)=1,"",AG598)</f>
        <v/>
      </c>
      <c r="AH597" s="110" t="str">
        <f>IF(IFERROR(VLOOKUP(AH584,'Tabela de Apoio'!$D:$E,2,FALSE),1)=1,"",AH598)</f>
        <v/>
      </c>
      <c r="AI597" s="110" t="str">
        <f>IF(IFERROR(VLOOKUP(AI584,'Tabela de Apoio'!$D:$E,2,FALSE),1)=1,"",AI598)</f>
        <v/>
      </c>
    </row>
    <row r="598" spans="1:167" hidden="1" x14ac:dyDescent="0.25">
      <c r="B598" s="131" t="e">
        <f t="shared" si="1633"/>
        <v>#VALUE!</v>
      </c>
      <c r="C598" s="131" t="e">
        <f t="shared" si="1634"/>
        <v>#VALUE!</v>
      </c>
      <c r="D598" s="130">
        <f t="shared" si="1634"/>
        <v>1</v>
      </c>
      <c r="E598" s="168"/>
      <c r="F598" s="96"/>
      <c r="G598" s="170"/>
      <c r="H598" s="137">
        <f t="shared" ref="H598" si="1801">COUNT($P598:$XX598)</f>
        <v>0</v>
      </c>
      <c r="I598" s="135" t="e">
        <f t="shared" ref="I598" si="1802">_xlfn.STDEV.P($P597:$XX598)/AVERAGE($P597:$XX598)</f>
        <v>#DIV/0!</v>
      </c>
      <c r="J598" s="7">
        <f t="shared" ref="J598" si="1803">IF(AND(H598&gt;2,
OR(L582="MÉDIA SANEADA",L582="MEDIANA SANEADA",
AND(L582="PREÇO REFERÊNCIA",NOT(AND(P584="Orçamento",COUNTA(P582:XX582)=COUNTIF(P584:XX584,"Orçamento")))))),
ROW(),0)</f>
        <v>0</v>
      </c>
      <c r="K598" s="69"/>
      <c r="N598" s="74"/>
      <c r="O598" s="27" t="str">
        <f t="shared" ref="O598" si="1804">"5 RODADA"</f>
        <v>5 RODADA</v>
      </c>
      <c r="P598" s="110" t="str">
        <f t="shared" ref="P598:AI598" si="1805">IF(P596="","",IF((_xlfn.STDEV.P($P595:$XX596)/AVERAGE($P595:$XX596))&lt;=25%,P596,IF(OR(P596&gt;(AVERAGE($P595:$XX596)+_xlfn.STDEV.P($P595:$XX596)),P596&lt;(AVERAGE($P595:$XX596)-_xlfn.STDEV.P($P595:$XX596))),"DESCARTADO",P596)))</f>
        <v/>
      </c>
      <c r="Q598" s="110" t="str">
        <f t="shared" si="1805"/>
        <v/>
      </c>
      <c r="R598" s="110" t="str">
        <f t="shared" si="1805"/>
        <v/>
      </c>
      <c r="S598" s="110" t="str">
        <f t="shared" si="1805"/>
        <v/>
      </c>
      <c r="T598" s="110" t="str">
        <f t="shared" si="1805"/>
        <v/>
      </c>
      <c r="U598" s="110" t="str">
        <f t="shared" si="1805"/>
        <v/>
      </c>
      <c r="V598" s="110" t="str">
        <f t="shared" si="1805"/>
        <v/>
      </c>
      <c r="W598" s="110" t="str">
        <f t="shared" si="1805"/>
        <v/>
      </c>
      <c r="X598" s="110" t="str">
        <f t="shared" si="1805"/>
        <v/>
      </c>
      <c r="Y598" s="110" t="str">
        <f t="shared" si="1805"/>
        <v/>
      </c>
      <c r="Z598" s="110" t="str">
        <f t="shared" si="1805"/>
        <v/>
      </c>
      <c r="AA598" s="110" t="str">
        <f t="shared" si="1805"/>
        <v/>
      </c>
      <c r="AB598" s="110" t="str">
        <f t="shared" si="1805"/>
        <v/>
      </c>
      <c r="AC598" s="110" t="str">
        <f t="shared" si="1805"/>
        <v/>
      </c>
      <c r="AD598" s="110" t="str">
        <f t="shared" si="1805"/>
        <v/>
      </c>
      <c r="AE598" s="110" t="str">
        <f t="shared" si="1805"/>
        <v/>
      </c>
      <c r="AF598" s="110" t="str">
        <f t="shared" si="1805"/>
        <v/>
      </c>
      <c r="AG598" s="110" t="str">
        <f t="shared" si="1805"/>
        <v/>
      </c>
      <c r="AH598" s="110" t="str">
        <f t="shared" si="1805"/>
        <v/>
      </c>
      <c r="AI598" s="110" t="str">
        <f t="shared" si="1805"/>
        <v/>
      </c>
    </row>
    <row r="599" spans="1:167" hidden="1" x14ac:dyDescent="0.25">
      <c r="B599" s="131" t="e">
        <f t="shared" si="1633"/>
        <v>#VALUE!</v>
      </c>
      <c r="C599" s="131" t="e">
        <f t="shared" si="1634"/>
        <v>#VALUE!</v>
      </c>
      <c r="D599" s="130">
        <f t="shared" si="1634"/>
        <v>1</v>
      </c>
      <c r="E599" s="168"/>
      <c r="F599" s="96"/>
      <c r="G599" s="170"/>
      <c r="H599"/>
      <c r="I599"/>
      <c r="J599"/>
      <c r="K599" s="69"/>
      <c r="L599" s="22"/>
      <c r="M599" s="22"/>
      <c r="N599" s="74"/>
      <c r="O599" s="27" t="str">
        <f t="shared" ref="O599" si="1806">"6 POND"</f>
        <v>6 POND</v>
      </c>
      <c r="P599" s="110" t="str">
        <f>IF(IFERROR(VLOOKUP(P584,'Tabela de Apoio'!$D:$E,2,FALSE),1)=1,"",P600)</f>
        <v/>
      </c>
      <c r="Q599" s="110" t="str">
        <f>IF(IFERROR(VLOOKUP(Q584,'Tabela de Apoio'!$D:$E,2,FALSE),1)=1,"",Q600)</f>
        <v/>
      </c>
      <c r="R599" s="110" t="str">
        <f>IF(IFERROR(VLOOKUP(R584,'Tabela de Apoio'!$D:$E,2,FALSE),1)=1,"",R600)</f>
        <v/>
      </c>
      <c r="S599" s="110" t="str">
        <f>IF(IFERROR(VLOOKUP(S584,'Tabela de Apoio'!$D:$E,2,FALSE),1)=1,"",S600)</f>
        <v/>
      </c>
      <c r="T599" s="110" t="str">
        <f>IF(IFERROR(VLOOKUP(T584,'Tabela de Apoio'!$D:$E,2,FALSE),1)=1,"",T600)</f>
        <v/>
      </c>
      <c r="U599" s="110" t="str">
        <f>IF(IFERROR(VLOOKUP(U584,'Tabela de Apoio'!$D:$E,2,FALSE),1)=1,"",U600)</f>
        <v/>
      </c>
      <c r="V599" s="110" t="str">
        <f>IF(IFERROR(VLOOKUP(V584,'Tabela de Apoio'!$D:$E,2,FALSE),1)=1,"",V600)</f>
        <v/>
      </c>
      <c r="W599" s="110" t="str">
        <f>IF(IFERROR(VLOOKUP(W584,'Tabela de Apoio'!$D:$E,2,FALSE),1)=1,"",W600)</f>
        <v/>
      </c>
      <c r="X599" s="110" t="str">
        <f>IF(IFERROR(VLOOKUP(X584,'Tabela de Apoio'!$D:$E,2,FALSE),1)=1,"",X600)</f>
        <v/>
      </c>
      <c r="Y599" s="110" t="str">
        <f>IF(IFERROR(VLOOKUP(Y584,'Tabela de Apoio'!$D:$E,2,FALSE),1)=1,"",Y600)</f>
        <v/>
      </c>
      <c r="Z599" s="110" t="str">
        <f>IF(IFERROR(VLOOKUP(Z584,'Tabela de Apoio'!$D:$E,2,FALSE),1)=1,"",Z600)</f>
        <v/>
      </c>
      <c r="AA599" s="110" t="str">
        <f>IF(IFERROR(VLOOKUP(AA584,'Tabela de Apoio'!$D:$E,2,FALSE),1)=1,"",AA600)</f>
        <v/>
      </c>
      <c r="AB599" s="110" t="str">
        <f>IF(IFERROR(VLOOKUP(AB584,'Tabela de Apoio'!$D:$E,2,FALSE),1)=1,"",AB600)</f>
        <v/>
      </c>
      <c r="AC599" s="110" t="str">
        <f>IF(IFERROR(VLOOKUP(AC584,'Tabela de Apoio'!$D:$E,2,FALSE),1)=1,"",AC600)</f>
        <v/>
      </c>
      <c r="AD599" s="110" t="str">
        <f>IF(IFERROR(VLOOKUP(AD584,'Tabela de Apoio'!$D:$E,2,FALSE),1)=1,"",AD600)</f>
        <v/>
      </c>
      <c r="AE599" s="110" t="str">
        <f>IF(IFERROR(VLOOKUP(AE584,'Tabela de Apoio'!$D:$E,2,FALSE),1)=1,"",AE600)</f>
        <v/>
      </c>
      <c r="AF599" s="110" t="str">
        <f>IF(IFERROR(VLOOKUP(AF584,'Tabela de Apoio'!$D:$E,2,FALSE),1)=1,"",AF600)</f>
        <v/>
      </c>
      <c r="AG599" s="110" t="str">
        <f>IF(IFERROR(VLOOKUP(AG584,'Tabela de Apoio'!$D:$E,2,FALSE),1)=1,"",AG600)</f>
        <v/>
      </c>
      <c r="AH599" s="110" t="str">
        <f>IF(IFERROR(VLOOKUP(AH584,'Tabela de Apoio'!$D:$E,2,FALSE),1)=1,"",AH600)</f>
        <v/>
      </c>
      <c r="AI599" s="110" t="str">
        <f>IF(IFERROR(VLOOKUP(AI584,'Tabela de Apoio'!$D:$E,2,FALSE),1)=1,"",AI600)</f>
        <v/>
      </c>
    </row>
    <row r="600" spans="1:167" hidden="1" x14ac:dyDescent="0.25">
      <c r="B600" s="131" t="e">
        <f t="shared" si="1633"/>
        <v>#VALUE!</v>
      </c>
      <c r="C600" s="131" t="e">
        <f t="shared" si="1634"/>
        <v>#VALUE!</v>
      </c>
      <c r="D600" s="130">
        <f t="shared" si="1634"/>
        <v>1</v>
      </c>
      <c r="E600" s="168"/>
      <c r="F600" s="96"/>
      <c r="G600" s="170"/>
      <c r="H600" s="137">
        <f t="shared" ref="H600" si="1807">COUNT($P600:$XX600)</f>
        <v>0</v>
      </c>
      <c r="I600" s="135" t="e">
        <f t="shared" ref="I600" si="1808">_xlfn.STDEV.P($P599:$XX600)/AVERAGE($P599:$XX600)</f>
        <v>#DIV/0!</v>
      </c>
      <c r="J600" s="7">
        <f t="shared" ref="J600" si="1809">IF(AND(H600&gt;2,
OR(L582="MÉDIA SANEADA",L582="MEDIANA SANEADA",
AND(L582="PREÇO REFERÊNCIA",NOT(AND(P584="Orçamento",COUNTA(P582:XX582)=COUNTIF(P584:XX584,"Orçamento")))))),
ROW(),0)</f>
        <v>0</v>
      </c>
      <c r="N600" s="74"/>
      <c r="O600" s="27" t="str">
        <f t="shared" ref="O600" si="1810">"6 RODADA"</f>
        <v>6 RODADA</v>
      </c>
      <c r="P600" s="110" t="str">
        <f t="shared" ref="P600:AI600" si="1811">IFERROR(IF(P598="","",IF((_xlfn.STDEV.P($P597:$XX598)/AVERAGE($P597:$XX598))&lt;=25%,P598,IF(OR(P598&gt;(AVERAGE($P597:$XX598)+_xlfn.STDEV.P($P597:$XX598)),P598&lt;(AVERAGE($P597:$XX598)-_xlfn.STDEV.P($P597:$XX598))),"DESCARTADO",P598))),)</f>
        <v/>
      </c>
      <c r="Q600" s="110" t="str">
        <f t="shared" si="1811"/>
        <v/>
      </c>
      <c r="R600" s="110" t="str">
        <f t="shared" si="1811"/>
        <v/>
      </c>
      <c r="S600" s="110" t="str">
        <f t="shared" si="1811"/>
        <v/>
      </c>
      <c r="T600" s="110" t="str">
        <f t="shared" si="1811"/>
        <v/>
      </c>
      <c r="U600" s="110" t="str">
        <f t="shared" si="1811"/>
        <v/>
      </c>
      <c r="V600" s="110" t="str">
        <f t="shared" si="1811"/>
        <v/>
      </c>
      <c r="W600" s="110" t="str">
        <f t="shared" si="1811"/>
        <v/>
      </c>
      <c r="X600" s="110" t="str">
        <f t="shared" si="1811"/>
        <v/>
      </c>
      <c r="Y600" s="110" t="str">
        <f t="shared" si="1811"/>
        <v/>
      </c>
      <c r="Z600" s="110" t="str">
        <f t="shared" si="1811"/>
        <v/>
      </c>
      <c r="AA600" s="110" t="str">
        <f t="shared" si="1811"/>
        <v/>
      </c>
      <c r="AB600" s="110" t="str">
        <f t="shared" si="1811"/>
        <v/>
      </c>
      <c r="AC600" s="110" t="str">
        <f t="shared" si="1811"/>
        <v/>
      </c>
      <c r="AD600" s="110" t="str">
        <f t="shared" si="1811"/>
        <v/>
      </c>
      <c r="AE600" s="110" t="str">
        <f t="shared" si="1811"/>
        <v/>
      </c>
      <c r="AF600" s="110" t="str">
        <f t="shared" si="1811"/>
        <v/>
      </c>
      <c r="AG600" s="110" t="str">
        <f t="shared" si="1811"/>
        <v/>
      </c>
      <c r="AH600" s="110" t="str">
        <f t="shared" si="1811"/>
        <v/>
      </c>
      <c r="AI600" s="110" t="str">
        <f t="shared" si="1811"/>
        <v/>
      </c>
    </row>
    <row r="601" spans="1:167" x14ac:dyDescent="0.25">
      <c r="B601" s="131" t="e">
        <f t="shared" si="1633"/>
        <v>#VALUE!</v>
      </c>
      <c r="C601" s="131" t="e">
        <f t="shared" si="1634"/>
        <v>#VALUE!</v>
      </c>
      <c r="D601" s="130">
        <f t="shared" si="1634"/>
        <v>1</v>
      </c>
      <c r="E601" s="168"/>
      <c r="F601" s="139"/>
      <c r="G601" s="170"/>
      <c r="H601" s="173"/>
      <c r="I601" s="173"/>
      <c r="J601" s="174"/>
      <c r="K601" s="70"/>
      <c r="L601" s="1" t="s">
        <v>56</v>
      </c>
      <c r="M601" s="147" t="str">
        <f t="shared" ref="M601" si="1812">IFERROR(ROUND(M582*M584,2),"")</f>
        <v/>
      </c>
      <c r="O601" s="27" t="s">
        <v>426</v>
      </c>
      <c r="P601" s="110" t="str">
        <f t="shared" ref="P601:AI622" si="1813">INDEX(P588:P600,MATCH(MAX($J588:$J600),$J588:$J600,0))</f>
        <v/>
      </c>
      <c r="Q601" s="110" t="str">
        <f t="shared" si="1813"/>
        <v/>
      </c>
      <c r="R601" s="110" t="str">
        <f t="shared" si="1813"/>
        <v/>
      </c>
      <c r="S601" s="110" t="str">
        <f t="shared" si="1813"/>
        <v/>
      </c>
      <c r="T601" s="110" t="str">
        <f t="shared" si="1813"/>
        <v/>
      </c>
      <c r="U601" s="110" t="str">
        <f t="shared" si="1813"/>
        <v/>
      </c>
      <c r="V601" s="110" t="str">
        <f t="shared" si="1813"/>
        <v/>
      </c>
      <c r="W601" s="110" t="str">
        <f t="shared" si="1813"/>
        <v/>
      </c>
      <c r="X601" s="110" t="str">
        <f t="shared" si="1813"/>
        <v/>
      </c>
      <c r="Y601" s="110" t="str">
        <f t="shared" si="1813"/>
        <v/>
      </c>
      <c r="Z601" s="110" t="str">
        <f t="shared" si="1813"/>
        <v/>
      </c>
      <c r="AA601" s="110" t="str">
        <f t="shared" si="1813"/>
        <v/>
      </c>
      <c r="AB601" s="110" t="str">
        <f t="shared" si="1813"/>
        <v/>
      </c>
      <c r="AC601" s="110" t="str">
        <f t="shared" si="1813"/>
        <v/>
      </c>
      <c r="AD601" s="110" t="str">
        <f t="shared" si="1813"/>
        <v/>
      </c>
      <c r="AE601" s="110" t="str">
        <f t="shared" si="1813"/>
        <v/>
      </c>
      <c r="AF601" s="110" t="str">
        <f t="shared" si="1813"/>
        <v/>
      </c>
      <c r="AG601" s="110" t="str">
        <f t="shared" si="1813"/>
        <v/>
      </c>
      <c r="AH601" s="110" t="str">
        <f t="shared" si="1813"/>
        <v/>
      </c>
      <c r="AI601" s="110" t="str">
        <f t="shared" si="1813"/>
        <v/>
      </c>
    </row>
    <row r="603" spans="1:167" s="120" customFormat="1" ht="15" customHeight="1" x14ac:dyDescent="0.25">
      <c r="A603" s="123"/>
      <c r="B603" s="130" t="e">
        <f t="shared" ref="B603" si="1814">LARGE(IFERROR(IF(B601+1&gt;$H$8,"",B601+1),""),1)</f>
        <v>#VALUE!</v>
      </c>
      <c r="C603" s="130" t="e">
        <f>IF(_xlfn.ISFORMULA(E607),MAX(INDEX('BASE FORMAÇÃO'!A:A,B603+1),1),E607)</f>
        <v>#VALUE!</v>
      </c>
      <c r="D603" s="130">
        <f t="shared" ref="D603" si="1815">IFERROR(IF(C603=C593,D593+1,1),1)</f>
        <v>1</v>
      </c>
      <c r="E603" s="41" t="s">
        <v>9</v>
      </c>
      <c r="F603" s="76"/>
      <c r="G603" s="41" t="s">
        <v>15</v>
      </c>
      <c r="H603" s="138" t="e">
        <f>INDEX('BASE FORMAÇÃO'!B:B,B603+1)</f>
        <v>#VALUE!</v>
      </c>
      <c r="I603" s="146" t="s">
        <v>16</v>
      </c>
      <c r="J603" s="6" t="e">
        <f>INDEX('BASE FORMAÇÃO'!K:K,B603+1)</f>
        <v>#VALUE!</v>
      </c>
      <c r="K603" s="68"/>
      <c r="L603" s="175" t="s">
        <v>54</v>
      </c>
      <c r="M603" s="177" t="str">
        <f t="shared" ref="M603" si="1816">IF(OR(ISBLANK($O$8),ISBLANK($O$7),ISBLANK($H$8),ISBLANK($O$6),ISBLANK($O$5),ISBLANK($H$5)),"",IFERROR(IF(VLOOKUP(L603,L609:M618,2,FALSE)&lt;1,ROUND(VLOOKUP(L603,L609:M618,2,FALSE),4),ROUND(VLOOKUP(L603,L609:M618,2,FALSE),2)),""))</f>
        <v/>
      </c>
      <c r="N603" s="72"/>
      <c r="O603" s="27" t="s">
        <v>17</v>
      </c>
      <c r="P603" s="116"/>
      <c r="Q603" s="116"/>
      <c r="R603" s="116"/>
      <c r="S603" s="116"/>
      <c r="T603" s="116"/>
      <c r="U603" s="108"/>
      <c r="V603" s="108"/>
      <c r="W603" s="108"/>
      <c r="X603" s="108"/>
      <c r="Y603" s="108"/>
      <c r="Z603" s="108"/>
      <c r="AA603" s="108"/>
      <c r="AB603" s="108"/>
      <c r="AC603" s="108"/>
      <c r="AD603" s="108"/>
      <c r="AE603" s="108"/>
      <c r="AF603" s="108"/>
      <c r="AG603" s="108"/>
      <c r="AH603" s="108"/>
      <c r="AI603" s="108"/>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19"/>
      <c r="BE603" s="119"/>
      <c r="BF603" s="119"/>
      <c r="BG603" s="119"/>
      <c r="BH603" s="119"/>
      <c r="BI603" s="119"/>
      <c r="BJ603" s="119"/>
      <c r="BK603" s="119"/>
      <c r="BL603" s="119"/>
      <c r="BM603" s="119"/>
      <c r="BN603" s="119"/>
      <c r="BO603" s="119"/>
      <c r="BP603" s="119"/>
      <c r="BQ603" s="119"/>
      <c r="BR603" s="119"/>
      <c r="BS603" s="119"/>
      <c r="BT603" s="119"/>
      <c r="BU603" s="119"/>
      <c r="BV603" s="119"/>
      <c r="BW603" s="119"/>
      <c r="BX603" s="119"/>
      <c r="BY603" s="119"/>
      <c r="BZ603" s="119"/>
      <c r="CA603" s="119"/>
      <c r="CB603" s="119"/>
      <c r="CC603" s="119"/>
      <c r="CD603" s="119"/>
      <c r="CE603" s="119"/>
      <c r="CF603" s="119"/>
      <c r="CG603" s="119"/>
      <c r="CH603" s="119"/>
      <c r="CI603" s="119"/>
      <c r="CJ603" s="119"/>
      <c r="CK603" s="119"/>
      <c r="CL603" s="119"/>
      <c r="CM603" s="119"/>
      <c r="CN603" s="119"/>
      <c r="CO603" s="119"/>
      <c r="CP603" s="119"/>
      <c r="CQ603" s="119"/>
      <c r="CR603" s="119"/>
      <c r="CS603" s="119"/>
      <c r="CT603" s="119"/>
      <c r="CU603" s="119"/>
      <c r="CV603" s="119"/>
      <c r="CW603" s="119"/>
      <c r="CX603" s="119"/>
      <c r="CY603" s="119"/>
      <c r="CZ603" s="119"/>
      <c r="DA603" s="119"/>
      <c r="DB603" s="119"/>
      <c r="DC603" s="119"/>
      <c r="DD603" s="119"/>
      <c r="DE603" s="119"/>
      <c r="DF603" s="119"/>
      <c r="DG603" s="119"/>
      <c r="DH603" s="119"/>
      <c r="DI603" s="119"/>
      <c r="DJ603" s="119"/>
      <c r="DK603" s="119"/>
      <c r="DL603" s="119"/>
      <c r="DM603" s="119"/>
      <c r="DN603" s="119"/>
      <c r="DO603" s="119"/>
      <c r="DP603" s="119"/>
      <c r="DQ603" s="119"/>
      <c r="DR603" s="119"/>
      <c r="DS603" s="119"/>
      <c r="DT603" s="119"/>
      <c r="DU603" s="119"/>
      <c r="DV603" s="119"/>
      <c r="DW603" s="119"/>
      <c r="DX603" s="119"/>
      <c r="DY603" s="119"/>
      <c r="DZ603" s="119"/>
      <c r="EA603" s="119"/>
      <c r="EB603" s="119"/>
      <c r="EC603" s="119"/>
      <c r="ED603" s="119"/>
      <c r="EE603" s="119"/>
      <c r="EF603" s="119"/>
      <c r="EG603" s="119"/>
      <c r="EH603" s="119"/>
      <c r="EI603" s="119"/>
      <c r="EJ603" s="119"/>
      <c r="EK603" s="119"/>
      <c r="EL603" s="119"/>
      <c r="EM603" s="119"/>
      <c r="EN603" s="119"/>
      <c r="EO603" s="119"/>
      <c r="EP603" s="119"/>
      <c r="EQ603" s="119"/>
      <c r="ER603" s="119"/>
      <c r="ES603" s="119"/>
      <c r="ET603" s="119"/>
      <c r="EU603" s="119"/>
      <c r="EV603" s="119"/>
      <c r="EW603" s="119"/>
      <c r="EX603" s="119"/>
      <c r="EY603" s="119"/>
      <c r="EZ603" s="119"/>
      <c r="FA603" s="119"/>
      <c r="FB603" s="119"/>
      <c r="FC603" s="119"/>
      <c r="FD603" s="119"/>
      <c r="FE603" s="119"/>
      <c r="FF603" s="119"/>
      <c r="FG603" s="119"/>
      <c r="FH603" s="119"/>
      <c r="FI603" s="119"/>
      <c r="FJ603" s="119"/>
      <c r="FK603" s="119"/>
    </row>
    <row r="604" spans="1:167" s="120" customFormat="1" ht="15" customHeight="1" x14ac:dyDescent="0.25">
      <c r="A604" s="69"/>
      <c r="B604" s="131" t="e">
        <f t="shared" ref="B604:D604" si="1817">B603</f>
        <v>#VALUE!</v>
      </c>
      <c r="C604" s="131" t="e">
        <f t="shared" si="1817"/>
        <v>#VALUE!</v>
      </c>
      <c r="D604" s="130">
        <f t="shared" si="1817"/>
        <v>1</v>
      </c>
      <c r="E604" s="179">
        <f t="shared" ref="E604" si="1818">D603</f>
        <v>1</v>
      </c>
      <c r="F604" s="95"/>
      <c r="G604" s="181" t="s">
        <v>1</v>
      </c>
      <c r="H604" s="184" t="e">
        <f>INDEX('BASE FORMAÇÃO'!C:C,B603+1)</f>
        <v>#VALUE!</v>
      </c>
      <c r="I604" s="184"/>
      <c r="J604" s="185"/>
      <c r="K604" s="69"/>
      <c r="L604" s="176"/>
      <c r="M604" s="178"/>
      <c r="N604" s="73"/>
      <c r="O604" s="27" t="s">
        <v>13</v>
      </c>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6"/>
      <c r="AK604" s="126"/>
      <c r="AL604" s="126"/>
      <c r="AM604" s="126"/>
      <c r="AN604" s="126"/>
      <c r="AO604" s="126"/>
      <c r="AP604" s="126"/>
      <c r="AQ604" s="126"/>
      <c r="AR604" s="126"/>
      <c r="AS604" s="126"/>
      <c r="AT604" s="126"/>
      <c r="AU604" s="126"/>
      <c r="AV604" s="126"/>
      <c r="AW604" s="126"/>
      <c r="AX604" s="126"/>
      <c r="AY604" s="126"/>
      <c r="AZ604" s="126"/>
      <c r="BA604" s="126"/>
      <c r="BB604" s="119"/>
      <c r="BC604" s="119"/>
      <c r="BD604" s="119"/>
      <c r="BE604" s="119"/>
      <c r="BF604" s="119"/>
      <c r="BG604" s="119"/>
      <c r="BH604" s="119"/>
      <c r="BI604" s="119"/>
      <c r="BJ604" s="119"/>
      <c r="BK604" s="119"/>
      <c r="BL604" s="119"/>
      <c r="BM604" s="119"/>
      <c r="BN604" s="119"/>
      <c r="BO604" s="119"/>
      <c r="BP604" s="119"/>
      <c r="BQ604" s="119"/>
      <c r="BR604" s="119"/>
      <c r="BS604" s="119"/>
      <c r="BT604" s="119"/>
      <c r="BU604" s="119"/>
      <c r="BV604" s="119"/>
      <c r="BW604" s="119"/>
      <c r="BX604" s="119"/>
      <c r="BY604" s="119"/>
      <c r="BZ604" s="119"/>
      <c r="CA604" s="119"/>
      <c r="CB604" s="119"/>
      <c r="CC604" s="119"/>
      <c r="CD604" s="119"/>
      <c r="CE604" s="119"/>
      <c r="CF604" s="119"/>
      <c r="CG604" s="119"/>
      <c r="CH604" s="119"/>
      <c r="CI604" s="119"/>
      <c r="CJ604" s="119"/>
      <c r="CK604" s="119"/>
      <c r="CL604" s="119"/>
      <c r="CM604" s="119"/>
      <c r="CN604" s="119"/>
      <c r="CO604" s="119"/>
      <c r="CP604" s="119"/>
      <c r="CQ604" s="119"/>
      <c r="CR604" s="119"/>
      <c r="CS604" s="119"/>
      <c r="CT604" s="119"/>
      <c r="CU604" s="119"/>
      <c r="CV604" s="119"/>
      <c r="CW604" s="119"/>
      <c r="CX604" s="119"/>
      <c r="CY604" s="119"/>
      <c r="CZ604" s="119"/>
      <c r="DA604" s="119"/>
      <c r="DB604" s="119"/>
      <c r="DC604" s="119"/>
      <c r="DD604" s="119"/>
      <c r="DE604" s="119"/>
      <c r="DF604" s="119"/>
      <c r="DG604" s="119"/>
      <c r="DH604" s="119"/>
      <c r="DI604" s="119"/>
      <c r="DJ604" s="119"/>
      <c r="DK604" s="119"/>
      <c r="DL604" s="119"/>
      <c r="DM604" s="119"/>
      <c r="DN604" s="119"/>
      <c r="DO604" s="119"/>
      <c r="DP604" s="119"/>
      <c r="DQ604" s="119"/>
      <c r="DR604" s="119"/>
      <c r="DS604" s="119"/>
      <c r="DT604" s="119"/>
      <c r="DU604" s="119"/>
      <c r="DV604" s="119"/>
      <c r="DW604" s="119"/>
      <c r="DX604" s="119"/>
      <c r="DY604" s="119"/>
      <c r="DZ604" s="119"/>
      <c r="EA604" s="119"/>
      <c r="EB604" s="119"/>
      <c r="EC604" s="119"/>
      <c r="ED604" s="119"/>
      <c r="EE604" s="119"/>
      <c r="EF604" s="119"/>
      <c r="EG604" s="119"/>
      <c r="EH604" s="119"/>
      <c r="EI604" s="119"/>
      <c r="EJ604" s="119"/>
      <c r="EK604" s="119"/>
      <c r="EL604" s="119"/>
      <c r="EM604" s="119"/>
      <c r="EN604" s="119"/>
      <c r="EO604" s="119"/>
      <c r="EP604" s="119"/>
      <c r="EQ604" s="119"/>
      <c r="ER604" s="119"/>
      <c r="ES604" s="119"/>
      <c r="ET604" s="119"/>
      <c r="EU604" s="119"/>
      <c r="EV604" s="119"/>
      <c r="EW604" s="119"/>
      <c r="EX604" s="119"/>
      <c r="EY604" s="119"/>
      <c r="EZ604" s="119"/>
      <c r="FA604" s="119"/>
      <c r="FB604" s="119"/>
      <c r="FC604" s="119"/>
      <c r="FD604" s="119"/>
      <c r="FE604" s="119"/>
      <c r="FF604" s="119"/>
      <c r="FG604" s="119"/>
      <c r="FH604" s="119"/>
      <c r="FI604" s="119"/>
      <c r="FJ604" s="119"/>
      <c r="FK604" s="119"/>
    </row>
    <row r="605" spans="1:167" s="119" customFormat="1" x14ac:dyDescent="0.25">
      <c r="A605" s="77"/>
      <c r="B605" s="131" t="e">
        <f t="shared" ref="B605:D605" si="1819">B604</f>
        <v>#VALUE!</v>
      </c>
      <c r="C605" s="131" t="e">
        <f t="shared" si="1819"/>
        <v>#VALUE!</v>
      </c>
      <c r="D605" s="130">
        <f t="shared" si="1819"/>
        <v>1</v>
      </c>
      <c r="E605" s="180"/>
      <c r="F605" s="96"/>
      <c r="G605" s="182"/>
      <c r="H605" s="186"/>
      <c r="I605" s="186"/>
      <c r="J605" s="187"/>
      <c r="K605" s="67"/>
      <c r="L605" s="133" t="s">
        <v>57</v>
      </c>
      <c r="M605" s="134" t="e">
        <f>INDEX('BASE FORMAÇÃO'!H:H,B607+1)</f>
        <v>#VALUE!</v>
      </c>
      <c r="N605" s="74"/>
      <c r="O605" s="27" t="s">
        <v>445</v>
      </c>
      <c r="P605" s="117"/>
      <c r="Q605" s="117"/>
      <c r="R605" s="117"/>
      <c r="S605" s="117"/>
      <c r="T605" s="117"/>
      <c r="U605" s="117"/>
      <c r="V605" s="117"/>
      <c r="W605" s="117"/>
      <c r="X605" s="117"/>
      <c r="Y605" s="117"/>
      <c r="Z605" s="117"/>
      <c r="AA605" s="121"/>
      <c r="AB605" s="121"/>
      <c r="AC605" s="121"/>
      <c r="AD605" s="121"/>
      <c r="AE605" s="121"/>
      <c r="AF605" s="121"/>
      <c r="AG605" s="121"/>
      <c r="AH605" s="121"/>
      <c r="AI605" s="121"/>
    </row>
    <row r="606" spans="1:167" s="119" customFormat="1" x14ac:dyDescent="0.25">
      <c r="A606" s="77"/>
      <c r="B606" s="131" t="e">
        <f t="shared" ref="B606:C606" si="1820">B605</f>
        <v>#VALUE!</v>
      </c>
      <c r="C606" s="131" t="e">
        <f t="shared" si="1820"/>
        <v>#VALUE!</v>
      </c>
      <c r="D606" s="130">
        <f t="shared" si="1634"/>
        <v>1</v>
      </c>
      <c r="E606" s="41" t="s">
        <v>344</v>
      </c>
      <c r="F606" s="96"/>
      <c r="G606" s="183"/>
      <c r="H606" s="188"/>
      <c r="I606" s="188"/>
      <c r="J606" s="189"/>
      <c r="K606" s="67"/>
      <c r="L606" s="1" t="s">
        <v>2</v>
      </c>
      <c r="M606" s="6" t="e">
        <f>INDEX('BASE FORMAÇÃO'!D:D,B607+1)</f>
        <v>#VALUE!</v>
      </c>
      <c r="N606" s="74"/>
      <c r="O606" s="27" t="s">
        <v>446</v>
      </c>
      <c r="P606" s="118"/>
      <c r="Q606" s="118"/>
      <c r="R606" s="118"/>
      <c r="S606" s="118"/>
      <c r="T606" s="118"/>
      <c r="U606" s="121"/>
      <c r="V606" s="121"/>
      <c r="W606" s="121"/>
      <c r="X606" s="121"/>
      <c r="Y606" s="121"/>
      <c r="Z606" s="121"/>
      <c r="AA606" s="121"/>
      <c r="AB606" s="121"/>
      <c r="AC606" s="121"/>
      <c r="AD606" s="121"/>
      <c r="AE606" s="121"/>
      <c r="AF606" s="121"/>
      <c r="AG606" s="121"/>
      <c r="AH606" s="121"/>
      <c r="AI606" s="121"/>
    </row>
    <row r="607" spans="1:167" x14ac:dyDescent="0.25">
      <c r="B607" s="131" t="e">
        <f t="shared" ref="B607:C607" si="1821">B605</f>
        <v>#VALUE!</v>
      </c>
      <c r="C607" s="131" t="e">
        <f t="shared" si="1821"/>
        <v>#VALUE!</v>
      </c>
      <c r="D607" s="130">
        <f t="shared" si="1634"/>
        <v>1</v>
      </c>
      <c r="E607" s="167" t="e">
        <f t="shared" ref="E607" si="1822">C603</f>
        <v>#VALUE!</v>
      </c>
      <c r="F607" s="96"/>
      <c r="G607" s="169" t="s">
        <v>334</v>
      </c>
      <c r="H607" s="171"/>
      <c r="I607" s="172"/>
      <c r="J607" s="172"/>
      <c r="K607" s="70"/>
      <c r="L607" s="28" t="s">
        <v>333</v>
      </c>
      <c r="M607" s="136" t="str">
        <f t="shared" ref="M607" si="1823">IFERROR(INDEX(I609:I621,MATCH(MAX(J609:J621),J609:J621,0)),"")</f>
        <v/>
      </c>
      <c r="N607" s="74"/>
      <c r="O607" s="27" t="s">
        <v>18</v>
      </c>
      <c r="P607" s="109" t="str">
        <f>IF(P603="","",
IF(OR(P605="Orçamento",P604="",MAX('Tabela de Apoio'!$A:$A)&lt;=P604),
P603,
(INDEX('Tabela de Apoio'!$B:$B,MATCH('MAPA DE PREÇOS'!$O$8,'Tabela de Apoio'!$A:$A,1))/INDEX('Tabela de Apoio'!$B:$B,MATCH('MAPA DE PREÇOS'!P604,'Tabela de Apoio'!$A:$A,1)-1))*P603))</f>
        <v/>
      </c>
      <c r="Q607" s="109" t="str">
        <f>IF(Q603="","",
IF(OR(Q605="Orçamento",Q604="",MAX('Tabela de Apoio'!$A:$A)&lt;=Q604),
Q603,
(INDEX('Tabela de Apoio'!$B:$B,MATCH('MAPA DE PREÇOS'!$O$8,'Tabela de Apoio'!$A:$A,1))/INDEX('Tabela de Apoio'!$B:$B,MATCH('MAPA DE PREÇOS'!Q604,'Tabela de Apoio'!$A:$A,1)-1))*Q603))</f>
        <v/>
      </c>
      <c r="R607" s="109" t="str">
        <f>IF(R603="","",
IF(OR(R605="Orçamento",R604="",MAX('Tabela de Apoio'!$A:$A)&lt;=R604),
R603,
(INDEX('Tabela de Apoio'!$B:$B,MATCH('MAPA DE PREÇOS'!$O$8,'Tabela de Apoio'!$A:$A,1))/INDEX('Tabela de Apoio'!$B:$B,MATCH('MAPA DE PREÇOS'!R604,'Tabela de Apoio'!$A:$A,1)-1))*R603))</f>
        <v/>
      </c>
      <c r="S607" s="109" t="str">
        <f>IF(S603="","",
IF(OR(S605="Orçamento",S604="",MAX('Tabela de Apoio'!$A:$A)&lt;=S604),
S603,
(INDEX('Tabela de Apoio'!$B:$B,MATCH('MAPA DE PREÇOS'!$O$8,'Tabela de Apoio'!$A:$A,1))/INDEX('Tabela de Apoio'!$B:$B,MATCH('MAPA DE PREÇOS'!S604,'Tabela de Apoio'!$A:$A,1)-1))*S603))</f>
        <v/>
      </c>
      <c r="T607" s="109" t="str">
        <f>IF(T603="","",
IF(OR(T605="Orçamento",T604="",MAX('Tabela de Apoio'!$A:$A)&lt;=T604),
T603,
(INDEX('Tabela de Apoio'!$B:$B,MATCH('MAPA DE PREÇOS'!$O$8,'Tabela de Apoio'!$A:$A,1))/INDEX('Tabela de Apoio'!$B:$B,MATCH('MAPA DE PREÇOS'!T604,'Tabela de Apoio'!$A:$A,1)-1))*T603))</f>
        <v/>
      </c>
      <c r="U607" s="109" t="str">
        <f>IF(U603="","",
IF(OR(U605="Orçamento",U604="",MAX('Tabela de Apoio'!$A:$A)&lt;=U604),
U603,
(INDEX('Tabela de Apoio'!$B:$B,MATCH('MAPA DE PREÇOS'!$O$8,'Tabela de Apoio'!$A:$A,1))/INDEX('Tabela de Apoio'!$B:$B,MATCH('MAPA DE PREÇOS'!U604,'Tabela de Apoio'!$A:$A,1)-1))*U603))</f>
        <v/>
      </c>
      <c r="V607" s="109" t="str">
        <f>IF(V603="","",
IF(OR(V605="Orçamento",V604="",MAX('Tabela de Apoio'!$A:$A)&lt;=V604),
V603,
(INDEX('Tabela de Apoio'!$B:$B,MATCH('MAPA DE PREÇOS'!$O$8,'Tabela de Apoio'!$A:$A,1))/INDEX('Tabela de Apoio'!$B:$B,MATCH('MAPA DE PREÇOS'!V604,'Tabela de Apoio'!$A:$A,1)-1))*V603))</f>
        <v/>
      </c>
      <c r="W607" s="109" t="str">
        <f>IF(W603="","",
IF(OR(W605="Orçamento",W604="",MAX('Tabela de Apoio'!$A:$A)&lt;=W604),
W603,
(INDEX('Tabela de Apoio'!$B:$B,MATCH('MAPA DE PREÇOS'!$O$8,'Tabela de Apoio'!$A:$A,1))/INDEX('Tabela de Apoio'!$B:$B,MATCH('MAPA DE PREÇOS'!W604,'Tabela de Apoio'!$A:$A,1)-1))*W603))</f>
        <v/>
      </c>
      <c r="X607" s="109" t="str">
        <f>IF(X603="","",
IF(OR(X605="Orçamento",X604="",MAX('Tabela de Apoio'!$A:$A)&lt;=X604),
X603,
(INDEX('Tabela de Apoio'!$B:$B,MATCH('MAPA DE PREÇOS'!$O$8,'Tabela de Apoio'!$A:$A,1))/INDEX('Tabela de Apoio'!$B:$B,MATCH('MAPA DE PREÇOS'!X604,'Tabela de Apoio'!$A:$A,1)-1))*X603))</f>
        <v/>
      </c>
      <c r="Y607" s="109" t="str">
        <f>IF(Y603="","",
IF(OR(Y605="Orçamento",Y604="",MAX('Tabela de Apoio'!$A:$A)&lt;=Y604),
Y603,
(INDEX('Tabela de Apoio'!$B:$B,MATCH('MAPA DE PREÇOS'!$O$8,'Tabela de Apoio'!$A:$A,1))/INDEX('Tabela de Apoio'!$B:$B,MATCH('MAPA DE PREÇOS'!Y604,'Tabela de Apoio'!$A:$A,1)-1))*Y603))</f>
        <v/>
      </c>
      <c r="Z607" s="109" t="str">
        <f>IF(Z603="","",
IF(OR(Z605="Orçamento",Z604="",MAX('Tabela de Apoio'!$A:$A)&lt;=Z604),
Z603,
(INDEX('Tabela de Apoio'!$B:$B,MATCH('MAPA DE PREÇOS'!$O$8,'Tabela de Apoio'!$A:$A,1))/INDEX('Tabela de Apoio'!$B:$B,MATCH('MAPA DE PREÇOS'!Z604,'Tabela de Apoio'!$A:$A,1)-1))*Z603))</f>
        <v/>
      </c>
      <c r="AA607" s="109" t="str">
        <f>IF(AA603="","",
IF(OR(AA605="Orçamento",AA604="",MAX('Tabela de Apoio'!$A:$A)&lt;=AA604),
AA603,
(INDEX('Tabela de Apoio'!$B:$B,MATCH('MAPA DE PREÇOS'!$O$8,'Tabela de Apoio'!$A:$A,1))/INDEX('Tabela de Apoio'!$B:$B,MATCH('MAPA DE PREÇOS'!AA604,'Tabela de Apoio'!$A:$A,1)-1))*AA603))</f>
        <v/>
      </c>
      <c r="AB607" s="109" t="str">
        <f>IF(AB603="","",
IF(OR(AB605="Orçamento",AB604="",MAX('Tabela de Apoio'!$A:$A)&lt;=AB604),
AB603,
(INDEX('Tabela de Apoio'!$B:$B,MATCH('MAPA DE PREÇOS'!$O$8,'Tabela de Apoio'!$A:$A,1))/INDEX('Tabela de Apoio'!$B:$B,MATCH('MAPA DE PREÇOS'!AB604,'Tabela de Apoio'!$A:$A,1)-1))*AB603))</f>
        <v/>
      </c>
      <c r="AC607" s="109" t="str">
        <f>IF(AC603="","",
IF(OR(AC605="Orçamento",AC604="",MAX('Tabela de Apoio'!$A:$A)&lt;=AC604),
AC603,
(INDEX('Tabela de Apoio'!$B:$B,MATCH('MAPA DE PREÇOS'!$O$8,'Tabela de Apoio'!$A:$A,1))/INDEX('Tabela de Apoio'!$B:$B,MATCH('MAPA DE PREÇOS'!AC604,'Tabela de Apoio'!$A:$A,1)-1))*AC603))</f>
        <v/>
      </c>
      <c r="AD607" s="109" t="str">
        <f>IF(AD603="","",
IF(OR(AD605="Orçamento",AD604="",MAX('Tabela de Apoio'!$A:$A)&lt;=AD604),
AD603,
(INDEX('Tabela de Apoio'!$B:$B,MATCH('MAPA DE PREÇOS'!$O$8,'Tabela de Apoio'!$A:$A,1))/INDEX('Tabela de Apoio'!$B:$B,MATCH('MAPA DE PREÇOS'!AD604,'Tabela de Apoio'!$A:$A,1)-1))*AD603))</f>
        <v/>
      </c>
      <c r="AE607" s="109" t="str">
        <f>IF(AE603="","",
IF(OR(AE605="Orçamento",AE604="",MAX('Tabela de Apoio'!$A:$A)&lt;=AE604),
AE603,
(INDEX('Tabela de Apoio'!$B:$B,MATCH('MAPA DE PREÇOS'!$O$8,'Tabela de Apoio'!$A:$A,1))/INDEX('Tabela de Apoio'!$B:$B,MATCH('MAPA DE PREÇOS'!AE604,'Tabela de Apoio'!$A:$A,1)-1))*AE603))</f>
        <v/>
      </c>
      <c r="AF607" s="109" t="str">
        <f>IF(AF603="","",
IF(OR(AF605="Orçamento",AF604="",MAX('Tabela de Apoio'!$A:$A)&lt;=AF604),
AF603,
(INDEX('Tabela de Apoio'!$B:$B,MATCH('MAPA DE PREÇOS'!$O$8,'Tabela de Apoio'!$A:$A,1))/INDEX('Tabela de Apoio'!$B:$B,MATCH('MAPA DE PREÇOS'!AF604,'Tabela de Apoio'!$A:$A,1)-1))*AF603))</f>
        <v/>
      </c>
      <c r="AG607" s="109" t="str">
        <f>IF(AG603="","",
IF(OR(AG605="Orçamento",AG604="",MAX('Tabela de Apoio'!$A:$A)&lt;=AG604),
AG603,
(INDEX('Tabela de Apoio'!$B:$B,MATCH('MAPA DE PREÇOS'!$O$8,'Tabela de Apoio'!$A:$A,1))/INDEX('Tabela de Apoio'!$B:$B,MATCH('MAPA DE PREÇOS'!AG604,'Tabela de Apoio'!$A:$A,1)-1))*AG603))</f>
        <v/>
      </c>
      <c r="AH607" s="109" t="str">
        <f>IF(AH603="","",
IF(OR(AH605="Orçamento",AH604="",MAX('Tabela de Apoio'!$A:$A)&lt;=AH604),
AH603,
(INDEX('Tabela de Apoio'!$B:$B,MATCH('MAPA DE PREÇOS'!$O$8,'Tabela de Apoio'!$A:$A,1))/INDEX('Tabela de Apoio'!$B:$B,MATCH('MAPA DE PREÇOS'!AH604,'Tabela de Apoio'!$A:$A,1)-1))*AH603))</f>
        <v/>
      </c>
      <c r="AI607" s="109" t="str">
        <f>IF(AI603="","",
IF(OR(AI605="Orçamento",AI604="",MAX('Tabela de Apoio'!$A:$A)&lt;=AI604),
AI603,
(INDEX('Tabela de Apoio'!$B:$B,MATCH('MAPA DE PREÇOS'!$O$8,'Tabela de Apoio'!$A:$A,1))/INDEX('Tabela de Apoio'!$B:$B,MATCH('MAPA DE PREÇOS'!AI604,'Tabela de Apoio'!$A:$A,1)-1))*AI603))</f>
        <v/>
      </c>
    </row>
    <row r="608" spans="1:167" hidden="1" x14ac:dyDescent="0.25">
      <c r="B608" s="131" t="e">
        <f t="shared" ref="B608" si="1824">B607</f>
        <v>#VALUE!</v>
      </c>
      <c r="C608" s="131" t="e">
        <f t="shared" ref="C608" si="1825">C607</f>
        <v>#VALUE!</v>
      </c>
      <c r="D608" s="130">
        <f t="shared" si="1634"/>
        <v>1</v>
      </c>
      <c r="E608" s="168"/>
      <c r="F608" s="96"/>
      <c r="G608" s="170"/>
      <c r="H608"/>
      <c r="I608"/>
      <c r="J608"/>
      <c r="N608" s="74"/>
      <c r="O608" s="27" t="s">
        <v>439</v>
      </c>
      <c r="P608" s="110" t="str">
        <f>IF(IFERROR(VLOOKUP(P605,'Tabela de Apoio'!$D:$E,2,FALSE),1)=1,"",P609)</f>
        <v/>
      </c>
      <c r="Q608" s="110" t="str">
        <f>IF(IFERROR(VLOOKUP(Q605,'Tabela de Apoio'!$D:$E,2,FALSE),1)=1,"",Q609)</f>
        <v/>
      </c>
      <c r="R608" s="110" t="str">
        <f>IF(IFERROR(VLOOKUP(R605,'Tabela de Apoio'!$D:$E,2,FALSE),1)=1,"",R609)</f>
        <v/>
      </c>
      <c r="S608" s="110" t="str">
        <f>IF(IFERROR(VLOOKUP(S605,'Tabela de Apoio'!$D:$E,2,FALSE),1)=1,"",S609)</f>
        <v/>
      </c>
      <c r="T608" s="110" t="str">
        <f>IF(IFERROR(VLOOKUP(T605,'Tabela de Apoio'!$D:$E,2,FALSE),1)=1,"",T609)</f>
        <v/>
      </c>
      <c r="U608" s="110" t="str">
        <f>IF(IFERROR(VLOOKUP(U605,'Tabela de Apoio'!$D:$E,2,FALSE),1)=1,"",U609)</f>
        <v/>
      </c>
      <c r="V608" s="110" t="str">
        <f>IF(IFERROR(VLOOKUP(V605,'Tabela de Apoio'!$D:$E,2,FALSE),1)=1,"",V609)</f>
        <v/>
      </c>
      <c r="W608" s="110" t="str">
        <f>IF(IFERROR(VLOOKUP(W605,'Tabela de Apoio'!$D:$E,2,FALSE),1)=1,"",W609)</f>
        <v/>
      </c>
      <c r="X608" s="110" t="str">
        <f>IF(IFERROR(VLOOKUP(X605,'Tabela de Apoio'!$D:$E,2,FALSE),1)=1,"",X609)</f>
        <v/>
      </c>
      <c r="Y608" s="110" t="str">
        <f>IF(IFERROR(VLOOKUP(Y605,'Tabela de Apoio'!$D:$E,2,FALSE),1)=1,"",Y609)</f>
        <v/>
      </c>
      <c r="Z608" s="110" t="str">
        <f>IF(IFERROR(VLOOKUP(Z605,'Tabela de Apoio'!$D:$E,2,FALSE),1)=1,"",Z609)</f>
        <v/>
      </c>
      <c r="AA608" s="110" t="str">
        <f>IF(IFERROR(VLOOKUP(AA605,'Tabela de Apoio'!$D:$E,2,FALSE),1)=1,"",AA609)</f>
        <v/>
      </c>
      <c r="AB608" s="110" t="str">
        <f>IF(IFERROR(VLOOKUP(AB605,'Tabela de Apoio'!$D:$E,2,FALSE),1)=1,"",AB609)</f>
        <v/>
      </c>
      <c r="AC608" s="110" t="str">
        <f>IF(IFERROR(VLOOKUP(AC605,'Tabela de Apoio'!$D:$E,2,FALSE),1)=1,"",AC609)</f>
        <v/>
      </c>
      <c r="AD608" s="110" t="str">
        <f>IF(IFERROR(VLOOKUP(AD605,'Tabela de Apoio'!$D:$E,2,FALSE),1)=1,"",AD609)</f>
        <v/>
      </c>
      <c r="AE608" s="110" t="str">
        <f>IF(IFERROR(VLOOKUP(AE605,'Tabela de Apoio'!$D:$E,2,FALSE),1)=1,"",AE609)</f>
        <v/>
      </c>
      <c r="AF608" s="110" t="str">
        <f>IF(IFERROR(VLOOKUP(AF605,'Tabela de Apoio'!$D:$E,2,FALSE),1)=1,"",AF609)</f>
        <v/>
      </c>
      <c r="AG608" s="110" t="str">
        <f>IF(IFERROR(VLOOKUP(AG605,'Tabela de Apoio'!$D:$E,2,FALSE),1)=1,"",AG609)</f>
        <v/>
      </c>
      <c r="AH608" s="110" t="str">
        <f>IF(IFERROR(VLOOKUP(AH605,'Tabela de Apoio'!$D:$E,2,FALSE),1)=1,"",AH609)</f>
        <v/>
      </c>
      <c r="AI608" s="110" t="str">
        <f>IF(IFERROR(VLOOKUP(AI605,'Tabela de Apoio'!$D:$E,2,FALSE),1)=1,"",AI609)</f>
        <v/>
      </c>
    </row>
    <row r="609" spans="1:167" hidden="1" x14ac:dyDescent="0.25">
      <c r="B609" s="131" t="e">
        <f t="shared" ref="B609:C609" si="1826">B608</f>
        <v>#VALUE!</v>
      </c>
      <c r="C609" s="131" t="e">
        <f t="shared" si="1826"/>
        <v>#VALUE!</v>
      </c>
      <c r="D609" s="130">
        <f t="shared" si="1634"/>
        <v>1</v>
      </c>
      <c r="E609" s="168"/>
      <c r="F609" s="96"/>
      <c r="G609" s="170"/>
      <c r="H609" s="137">
        <f t="shared" ref="H609" si="1827">COUNT($P609:$XX609)</f>
        <v>0</v>
      </c>
      <c r="I609" s="135" t="e">
        <f t="shared" ref="I609" si="1828">_xlfn.STDEV.P($P608:$XX609)/AVERAGE($P608:$XX609)</f>
        <v>#DIV/0!</v>
      </c>
      <c r="J609" s="7">
        <f>ROW()</f>
        <v>609</v>
      </c>
      <c r="K609" s="70"/>
      <c r="L609" s="29" t="s">
        <v>54</v>
      </c>
      <c r="M609" s="30" t="str">
        <f t="shared" ref="M609" si="1829">IFERROR(
IF(AND(P605="Orçamento",COUNTA(P603:AI603)=COUNTIF(P605:XX605,"Orçamento")),MIN(M614,M611),
IF(M612&lt;&gt;"",M612,
IF(M613&lt;&gt;"",M613,
M611
))),"")</f>
        <v/>
      </c>
      <c r="N609" s="74"/>
      <c r="O609" s="27" t="s">
        <v>440</v>
      </c>
      <c r="P609" s="109" t="str">
        <f t="shared" ref="P609:AI609" si="1830">IFERROR(IF(P607="",
            "",
            IF(COUNT($P607:$XX607)&lt;=4,
               P607,
               IF(OR(P607&gt;(QUARTILE($P607:$XX607,3)+(QUARTILE($P607:$XX607,3)-QUARTILE($P607:$XX607,1))),
                     P607&lt;(QUARTILE($P607:$XX607,1)-(QUARTILE($P607:$XX607,3)-QUARTILE($P607:$XX607,1)))
                  ),
               "DESCARTADO",P607)
             )
  ),P607)</f>
        <v/>
      </c>
      <c r="Q609" s="109" t="str">
        <f t="shared" si="1830"/>
        <v/>
      </c>
      <c r="R609" s="109" t="str">
        <f t="shared" si="1830"/>
        <v/>
      </c>
      <c r="S609" s="109" t="str">
        <f t="shared" si="1830"/>
        <v/>
      </c>
      <c r="T609" s="109" t="str">
        <f t="shared" si="1830"/>
        <v/>
      </c>
      <c r="U609" s="109" t="str">
        <f t="shared" si="1830"/>
        <v/>
      </c>
      <c r="V609" s="109" t="str">
        <f t="shared" si="1830"/>
        <v/>
      </c>
      <c r="W609" s="109" t="str">
        <f t="shared" si="1830"/>
        <v/>
      </c>
      <c r="X609" s="109" t="str">
        <f t="shared" si="1830"/>
        <v/>
      </c>
      <c r="Y609" s="109" t="str">
        <f t="shared" si="1830"/>
        <v/>
      </c>
      <c r="Z609" s="109" t="str">
        <f t="shared" si="1830"/>
        <v/>
      </c>
      <c r="AA609" s="109" t="str">
        <f t="shared" si="1830"/>
        <v/>
      </c>
      <c r="AB609" s="109" t="str">
        <f t="shared" si="1830"/>
        <v/>
      </c>
      <c r="AC609" s="109" t="str">
        <f t="shared" si="1830"/>
        <v/>
      </c>
      <c r="AD609" s="109" t="str">
        <f t="shared" si="1830"/>
        <v/>
      </c>
      <c r="AE609" s="109" t="str">
        <f t="shared" si="1830"/>
        <v/>
      </c>
      <c r="AF609" s="109" t="str">
        <f t="shared" si="1830"/>
        <v/>
      </c>
      <c r="AG609" s="109" t="str">
        <f t="shared" si="1830"/>
        <v/>
      </c>
      <c r="AH609" s="109" t="str">
        <f t="shared" si="1830"/>
        <v/>
      </c>
      <c r="AI609" s="109" t="str">
        <f t="shared" si="1830"/>
        <v/>
      </c>
    </row>
    <row r="610" spans="1:167" hidden="1" x14ac:dyDescent="0.25">
      <c r="B610" s="131" t="e">
        <f t="shared" ref="B610:B664" si="1831">B609</f>
        <v>#VALUE!</v>
      </c>
      <c r="C610" s="131" t="e">
        <f t="shared" ref="C610:D673" si="1832">C609</f>
        <v>#VALUE!</v>
      </c>
      <c r="D610" s="130">
        <f t="shared" si="1634"/>
        <v>1</v>
      </c>
      <c r="E610" s="168"/>
      <c r="F610" s="96"/>
      <c r="G610" s="170"/>
      <c r="H610"/>
      <c r="I610"/>
      <c r="J610"/>
      <c r="K610" s="69"/>
      <c r="L610" s="29" t="s">
        <v>423</v>
      </c>
      <c r="M610" s="30" t="e">
        <f t="shared" ref="M610" si="1833">AVERAGE($P609:$XX609)</f>
        <v>#DIV/0!</v>
      </c>
      <c r="N610" s="74"/>
      <c r="O610" s="27" t="str">
        <f t="shared" ref="O610" si="1834">"1 POND"</f>
        <v>1 POND</v>
      </c>
      <c r="P610" s="110" t="str">
        <f>IF(IFERROR(VLOOKUP(P605,'Tabela de Apoio'!$D:$E,2,FALSE),1)=1,"",P611)</f>
        <v/>
      </c>
      <c r="Q610" s="110" t="str">
        <f>IF(IFERROR(VLOOKUP(Q605,'Tabela de Apoio'!$D:$E,2,FALSE),1)=1,"",Q611)</f>
        <v/>
      </c>
      <c r="R610" s="110" t="str">
        <f>IF(IFERROR(VLOOKUP(R605,'Tabela de Apoio'!$D:$E,2,FALSE),1)=1,"",R611)</f>
        <v/>
      </c>
      <c r="S610" s="110" t="str">
        <f>IF(IFERROR(VLOOKUP(S605,'Tabela de Apoio'!$D:$E,2,FALSE),1)=1,"",S611)</f>
        <v/>
      </c>
      <c r="T610" s="110" t="str">
        <f>IF(IFERROR(VLOOKUP(T605,'Tabela de Apoio'!$D:$E,2,FALSE),1)=1,"",T611)</f>
        <v/>
      </c>
      <c r="U610" s="110" t="str">
        <f>IF(IFERROR(VLOOKUP(U605,'Tabela de Apoio'!$D:$E,2,FALSE),1)=1,"",U611)</f>
        <v/>
      </c>
      <c r="V610" s="110" t="str">
        <f>IF(IFERROR(VLOOKUP(V605,'Tabela de Apoio'!$D:$E,2,FALSE),1)=1,"",V611)</f>
        <v/>
      </c>
      <c r="W610" s="110" t="str">
        <f>IF(IFERROR(VLOOKUP(W605,'Tabela de Apoio'!$D:$E,2,FALSE),1)=1,"",W611)</f>
        <v/>
      </c>
      <c r="X610" s="110" t="str">
        <f>IF(IFERROR(VLOOKUP(X605,'Tabela de Apoio'!$D:$E,2,FALSE),1)=1,"",X611)</f>
        <v/>
      </c>
      <c r="Y610" s="110" t="str">
        <f>IF(IFERROR(VLOOKUP(Y605,'Tabela de Apoio'!$D:$E,2,FALSE),1)=1,"",Y611)</f>
        <v/>
      </c>
      <c r="Z610" s="110" t="str">
        <f>IF(IFERROR(VLOOKUP(Z605,'Tabela de Apoio'!$D:$E,2,FALSE),1)=1,"",Z611)</f>
        <v/>
      </c>
      <c r="AA610" s="110" t="str">
        <f>IF(IFERROR(VLOOKUP(AA605,'Tabela de Apoio'!$D:$E,2,FALSE),1)=1,"",AA611)</f>
        <v/>
      </c>
      <c r="AB610" s="110" t="str">
        <f>IF(IFERROR(VLOOKUP(AB605,'Tabela de Apoio'!$D:$E,2,FALSE),1)=1,"",AB611)</f>
        <v/>
      </c>
      <c r="AC610" s="110" t="str">
        <f>IF(IFERROR(VLOOKUP(AC605,'Tabela de Apoio'!$D:$E,2,FALSE),1)=1,"",AC611)</f>
        <v/>
      </c>
      <c r="AD610" s="110" t="str">
        <f>IF(IFERROR(VLOOKUP(AD605,'Tabela de Apoio'!$D:$E,2,FALSE),1)=1,"",AD611)</f>
        <v/>
      </c>
      <c r="AE610" s="110" t="str">
        <f>IF(IFERROR(VLOOKUP(AE605,'Tabela de Apoio'!$D:$E,2,FALSE),1)=1,"",AE611)</f>
        <v/>
      </c>
      <c r="AF610" s="110" t="str">
        <f>IF(IFERROR(VLOOKUP(AF605,'Tabela de Apoio'!$D:$E,2,FALSE),1)=1,"",AF611)</f>
        <v/>
      </c>
      <c r="AG610" s="110" t="str">
        <f>IF(IFERROR(VLOOKUP(AG605,'Tabela de Apoio'!$D:$E,2,FALSE),1)=1,"",AG611)</f>
        <v/>
      </c>
      <c r="AH610" s="110" t="str">
        <f>IF(IFERROR(VLOOKUP(AH605,'Tabela de Apoio'!$D:$E,2,FALSE),1)=1,"",AH611)</f>
        <v/>
      </c>
      <c r="AI610" s="110" t="str">
        <f>IF(IFERROR(VLOOKUP(AI605,'Tabela de Apoio'!$D:$E,2,FALSE),1)=1,"",AI611)</f>
        <v/>
      </c>
    </row>
    <row r="611" spans="1:167" hidden="1" x14ac:dyDescent="0.25">
      <c r="B611" s="131" t="e">
        <f t="shared" si="1831"/>
        <v>#VALUE!</v>
      </c>
      <c r="C611" s="131" t="e">
        <f t="shared" si="1832"/>
        <v>#VALUE!</v>
      </c>
      <c r="D611" s="130">
        <f t="shared" si="1832"/>
        <v>1</v>
      </c>
      <c r="E611" s="168"/>
      <c r="F611" s="96"/>
      <c r="G611" s="170"/>
      <c r="H611" s="137">
        <f t="shared" ref="H611" si="1835">COUNT($P611:$XX611)</f>
        <v>0</v>
      </c>
      <c r="I611" s="135" t="e">
        <f t="shared" ref="I611" si="1836">_xlfn.STDEV.P($P610:$XX611)/AVERAGE($P610:$XX611)</f>
        <v>#DIV/0!</v>
      </c>
      <c r="J611" s="7">
        <f t="shared" ref="J611" si="1837">IF(AND(H611&gt;2,
OR(L603="MÉDIA SANEADA",L603="MEDIANA SANEADA",
AND(L603="PREÇO REFERÊNCIA",NOT(AND(P605="Orçamento",COUNTA(P603:XX603)=COUNTIF(P605:XX605,"Orçamento")))))),
ROW(),0)</f>
        <v>0</v>
      </c>
      <c r="K611" s="69"/>
      <c r="L611" s="29" t="s">
        <v>424</v>
      </c>
      <c r="M611" s="30" t="e">
        <f t="shared" ref="M611" si="1838">MEDIAN($P609:$XX609)</f>
        <v>#NUM!</v>
      </c>
      <c r="N611" s="74"/>
      <c r="O611" s="27" t="str">
        <f t="shared" ref="O611" si="1839">"1 RODADA"</f>
        <v>1 RODADA</v>
      </c>
      <c r="P611" s="110" t="str">
        <f t="shared" ref="P611:AI611" si="1840">IF(P609="","",IF((_xlfn.STDEV.P($P608:$XX609)/AVERAGE($P608:$XX609))&lt;=25%,P609,IF(OR(P609&gt;(AVERAGE($P608:$XX609)+_xlfn.STDEV.P($P608:$XX609)),P609&lt;(AVERAGE($P608:$XX609)-_xlfn.STDEV.P($P608:$XX609))),"DESCARTADO",P609)))</f>
        <v/>
      </c>
      <c r="Q611" s="110" t="str">
        <f t="shared" si="1840"/>
        <v/>
      </c>
      <c r="R611" s="110" t="str">
        <f t="shared" si="1840"/>
        <v/>
      </c>
      <c r="S611" s="110" t="str">
        <f t="shared" si="1840"/>
        <v/>
      </c>
      <c r="T611" s="110" t="str">
        <f t="shared" si="1840"/>
        <v/>
      </c>
      <c r="U611" s="110" t="str">
        <f t="shared" si="1840"/>
        <v/>
      </c>
      <c r="V611" s="110" t="str">
        <f t="shared" si="1840"/>
        <v/>
      </c>
      <c r="W611" s="110" t="str">
        <f t="shared" si="1840"/>
        <v/>
      </c>
      <c r="X611" s="110" t="str">
        <f t="shared" si="1840"/>
        <v/>
      </c>
      <c r="Y611" s="110" t="str">
        <f t="shared" si="1840"/>
        <v/>
      </c>
      <c r="Z611" s="110" t="str">
        <f t="shared" si="1840"/>
        <v/>
      </c>
      <c r="AA611" s="110" t="str">
        <f t="shared" si="1840"/>
        <v/>
      </c>
      <c r="AB611" s="110" t="str">
        <f t="shared" si="1840"/>
        <v/>
      </c>
      <c r="AC611" s="110" t="str">
        <f t="shared" si="1840"/>
        <v/>
      </c>
      <c r="AD611" s="110" t="str">
        <f t="shared" si="1840"/>
        <v/>
      </c>
      <c r="AE611" s="110" t="str">
        <f t="shared" si="1840"/>
        <v/>
      </c>
      <c r="AF611" s="110" t="str">
        <f t="shared" si="1840"/>
        <v/>
      </c>
      <c r="AG611" s="110" t="str">
        <f t="shared" si="1840"/>
        <v/>
      </c>
      <c r="AH611" s="110" t="str">
        <f t="shared" si="1840"/>
        <v/>
      </c>
      <c r="AI611" s="110" t="str">
        <f t="shared" si="1840"/>
        <v/>
      </c>
    </row>
    <row r="612" spans="1:167" hidden="1" x14ac:dyDescent="0.25">
      <c r="B612" s="131" t="e">
        <f t="shared" si="1831"/>
        <v>#VALUE!</v>
      </c>
      <c r="C612" s="131" t="e">
        <f t="shared" si="1832"/>
        <v>#VALUE!</v>
      </c>
      <c r="D612" s="130">
        <f t="shared" si="1832"/>
        <v>1</v>
      </c>
      <c r="E612" s="168"/>
      <c r="F612" s="96"/>
      <c r="G612" s="170"/>
      <c r="H612"/>
      <c r="I612"/>
      <c r="J612"/>
      <c r="L612" s="29" t="s">
        <v>50</v>
      </c>
      <c r="M612" s="30" t="str">
        <f t="shared" ref="M612" si="1841">IFERROR(
IF(AND(H611&gt;2,I611&lt;=25%),AVERAGE(P610:XX611),
IF(AND(H613&gt;2,I613&lt;=25%),AVERAGE(P612:XX613),
IF(AND(H615&gt;2,I615&lt;=25%),AVERAGE(P614:XX615),
IF(AND(H617&gt;2,I617&lt;=25%),AVERAGE(P616:XX617),
IF(AND(H619&gt;2,I619&lt;=25%),AVERAGE(P618:XX619),
IF(AND(H621&gt;2,I621&lt;=25%),AVERAGE(P620:XX621),
IF(I609&lt;=25%,AVERAGE(P608:XX609),""))))))),"")</f>
        <v/>
      </c>
      <c r="N612" s="74"/>
      <c r="O612" s="27" t="str">
        <f t="shared" ref="O612" si="1842">"2 POND"</f>
        <v>2 POND</v>
      </c>
      <c r="P612" s="110" t="str">
        <f>IF(IFERROR(VLOOKUP(P605,'Tabela de Apoio'!$D:$E,2,FALSE),1)=1,"",P613)</f>
        <v/>
      </c>
      <c r="Q612" s="110" t="str">
        <f>IF(IFERROR(VLOOKUP(Q605,'Tabela de Apoio'!$D:$E,2,FALSE),1)=1,"",Q613)</f>
        <v/>
      </c>
      <c r="R612" s="110" t="str">
        <f>IF(IFERROR(VLOOKUP(R605,'Tabela de Apoio'!$D:$E,2,FALSE),1)=1,"",R613)</f>
        <v/>
      </c>
      <c r="S612" s="110" t="str">
        <f>IF(IFERROR(VLOOKUP(S605,'Tabela de Apoio'!$D:$E,2,FALSE),1)=1,"",S613)</f>
        <v/>
      </c>
      <c r="T612" s="110" t="str">
        <f>IF(IFERROR(VLOOKUP(T605,'Tabela de Apoio'!$D:$E,2,FALSE),1)=1,"",T613)</f>
        <v/>
      </c>
      <c r="U612" s="110" t="str">
        <f>IF(IFERROR(VLOOKUP(U605,'Tabela de Apoio'!$D:$E,2,FALSE),1)=1,"",U613)</f>
        <v/>
      </c>
      <c r="V612" s="110" t="str">
        <f>IF(IFERROR(VLOOKUP(V605,'Tabela de Apoio'!$D:$E,2,FALSE),1)=1,"",V613)</f>
        <v/>
      </c>
      <c r="W612" s="110" t="str">
        <f>IF(IFERROR(VLOOKUP(W605,'Tabela de Apoio'!$D:$E,2,FALSE),1)=1,"",W613)</f>
        <v/>
      </c>
      <c r="X612" s="110" t="str">
        <f>IF(IFERROR(VLOOKUP(X605,'Tabela de Apoio'!$D:$E,2,FALSE),1)=1,"",X613)</f>
        <v/>
      </c>
      <c r="Y612" s="110" t="str">
        <f>IF(IFERROR(VLOOKUP(Y605,'Tabela de Apoio'!$D:$E,2,FALSE),1)=1,"",Y613)</f>
        <v/>
      </c>
      <c r="Z612" s="110" t="str">
        <f>IF(IFERROR(VLOOKUP(Z605,'Tabela de Apoio'!$D:$E,2,FALSE),1)=1,"",Z613)</f>
        <v/>
      </c>
      <c r="AA612" s="110" t="str">
        <f>IF(IFERROR(VLOOKUP(AA605,'Tabela de Apoio'!$D:$E,2,FALSE),1)=1,"",AA613)</f>
        <v/>
      </c>
      <c r="AB612" s="110" t="str">
        <f>IF(IFERROR(VLOOKUP(AB605,'Tabela de Apoio'!$D:$E,2,FALSE),1)=1,"",AB613)</f>
        <v/>
      </c>
      <c r="AC612" s="110" t="str">
        <f>IF(IFERROR(VLOOKUP(AC605,'Tabela de Apoio'!$D:$E,2,FALSE),1)=1,"",AC613)</f>
        <v/>
      </c>
      <c r="AD612" s="110" t="str">
        <f>IF(IFERROR(VLOOKUP(AD605,'Tabela de Apoio'!$D:$E,2,FALSE),1)=1,"",AD613)</f>
        <v/>
      </c>
      <c r="AE612" s="110" t="str">
        <f>IF(IFERROR(VLOOKUP(AE605,'Tabela de Apoio'!$D:$E,2,FALSE),1)=1,"",AE613)</f>
        <v/>
      </c>
      <c r="AF612" s="110" t="str">
        <f>IF(IFERROR(VLOOKUP(AF605,'Tabela de Apoio'!$D:$E,2,FALSE),1)=1,"",AF613)</f>
        <v/>
      </c>
      <c r="AG612" s="110" t="str">
        <f>IF(IFERROR(VLOOKUP(AG605,'Tabela de Apoio'!$D:$E,2,FALSE),1)=1,"",AG613)</f>
        <v/>
      </c>
      <c r="AH612" s="110" t="str">
        <f>IF(IFERROR(VLOOKUP(AH605,'Tabela de Apoio'!$D:$E,2,FALSE),1)=1,"",AH613)</f>
        <v/>
      </c>
      <c r="AI612" s="110" t="str">
        <f>IF(IFERROR(VLOOKUP(AI605,'Tabela de Apoio'!$D:$E,2,FALSE),1)=1,"",AI613)</f>
        <v/>
      </c>
    </row>
    <row r="613" spans="1:167" hidden="1" x14ac:dyDescent="0.25">
      <c r="B613" s="131" t="e">
        <f t="shared" si="1831"/>
        <v>#VALUE!</v>
      </c>
      <c r="C613" s="131" t="e">
        <f t="shared" si="1832"/>
        <v>#VALUE!</v>
      </c>
      <c r="D613" s="130">
        <f t="shared" si="1832"/>
        <v>1</v>
      </c>
      <c r="E613" s="168"/>
      <c r="F613" s="96"/>
      <c r="G613" s="170"/>
      <c r="H613" s="137">
        <f t="shared" ref="H613" si="1843">COUNT($P613:$XX613)</f>
        <v>0</v>
      </c>
      <c r="I613" s="135" t="e">
        <f t="shared" ref="I613" si="1844">_xlfn.STDEV.P($P612:$XX613)/AVERAGE($P612:$XX613)</f>
        <v>#DIV/0!</v>
      </c>
      <c r="J613" s="7">
        <f t="shared" ref="J613" si="1845">IF(AND(H613&gt;2,
OR(L603="MÉDIA SANEADA",L603="MEDIANA SANEADA",
AND(L603="PREÇO REFERÊNCIA",NOT(AND(P605="Orçamento",COUNTA(P603:XX603)=COUNTIF(P605:XX605,"Orçamento")))))),
ROW(),0)</f>
        <v>0</v>
      </c>
      <c r="K613" s="69"/>
      <c r="L613" s="29" t="s">
        <v>425</v>
      </c>
      <c r="M613" s="30" t="e">
        <f t="shared" ref="M613" si="1846" xml:space="preserve">
IF(H611&gt;2,MEDIAN(P610:XX611),
IF(H613&gt;2,MEDIAN(P612:XX613),
IF(H615&gt;2,MEDIAN(P614:XX615),
IF(H617&gt;2,MEDIAN(P616:XX617),
IF(H619&gt;2,MEDIAN(P618:XX619),
IF(H621&gt;2,MEDIAN(P620:XX621),
MEDIAN(P608:XX609)))))))</f>
        <v>#NUM!</v>
      </c>
      <c r="N613" s="74"/>
      <c r="O613" s="27" t="str">
        <f t="shared" ref="O613" si="1847">"2 RODADA"</f>
        <v>2 RODADA</v>
      </c>
      <c r="P613" s="110" t="str">
        <f t="shared" ref="P613:AI613" si="1848">IF(P611="","",IF((_xlfn.STDEV.P($P610:$XX611)/AVERAGE($P610:$XX611))&lt;=25%,P611,IF(OR(P611&gt;(AVERAGE($P610:$XX611)+_xlfn.STDEV.P($P610:$XX611)),P611&lt;(AVERAGE($P610:$XX611)-_xlfn.STDEV.P($P610:$XX611))),"DESCARTADO",P611)))</f>
        <v/>
      </c>
      <c r="Q613" s="110" t="str">
        <f t="shared" si="1848"/>
        <v/>
      </c>
      <c r="R613" s="110" t="str">
        <f t="shared" si="1848"/>
        <v/>
      </c>
      <c r="S613" s="110" t="str">
        <f t="shared" si="1848"/>
        <v/>
      </c>
      <c r="T613" s="110" t="str">
        <f t="shared" si="1848"/>
        <v/>
      </c>
      <c r="U613" s="110" t="str">
        <f t="shared" si="1848"/>
        <v/>
      </c>
      <c r="V613" s="110" t="str">
        <f t="shared" si="1848"/>
        <v/>
      </c>
      <c r="W613" s="110" t="str">
        <f t="shared" si="1848"/>
        <v/>
      </c>
      <c r="X613" s="110" t="str">
        <f t="shared" si="1848"/>
        <v/>
      </c>
      <c r="Y613" s="110" t="str">
        <f t="shared" si="1848"/>
        <v/>
      </c>
      <c r="Z613" s="110" t="str">
        <f t="shared" si="1848"/>
        <v/>
      </c>
      <c r="AA613" s="110" t="str">
        <f t="shared" si="1848"/>
        <v/>
      </c>
      <c r="AB613" s="110" t="str">
        <f t="shared" si="1848"/>
        <v/>
      </c>
      <c r="AC613" s="110" t="str">
        <f t="shared" si="1848"/>
        <v/>
      </c>
      <c r="AD613" s="110" t="str">
        <f t="shared" si="1848"/>
        <v/>
      </c>
      <c r="AE613" s="110" t="str">
        <f t="shared" si="1848"/>
        <v/>
      </c>
      <c r="AF613" s="110" t="str">
        <f t="shared" si="1848"/>
        <v/>
      </c>
      <c r="AG613" s="110" t="str">
        <f t="shared" si="1848"/>
        <v/>
      </c>
      <c r="AH613" s="110" t="str">
        <f t="shared" si="1848"/>
        <v/>
      </c>
      <c r="AI613" s="110" t="str">
        <f t="shared" si="1848"/>
        <v/>
      </c>
    </row>
    <row r="614" spans="1:167" hidden="1" x14ac:dyDescent="0.25">
      <c r="B614" s="131" t="e">
        <f t="shared" si="1831"/>
        <v>#VALUE!</v>
      </c>
      <c r="C614" s="131" t="e">
        <f t="shared" si="1832"/>
        <v>#VALUE!</v>
      </c>
      <c r="D614" s="130">
        <f t="shared" si="1832"/>
        <v>1</v>
      </c>
      <c r="E614" s="168"/>
      <c r="F614" s="96"/>
      <c r="G614" s="170"/>
      <c r="H614"/>
      <c r="I614"/>
      <c r="J614"/>
      <c r="K614" s="69"/>
      <c r="L614" s="29" t="s">
        <v>422</v>
      </c>
      <c r="M614" s="30" t="e">
        <f t="shared" ref="M614" si="1849">HARMEAN($P608:$XX609)</f>
        <v>#N/A</v>
      </c>
      <c r="N614" s="74"/>
      <c r="O614" s="27" t="str">
        <f t="shared" ref="O614" si="1850">"3 POND"</f>
        <v>3 POND</v>
      </c>
      <c r="P614" s="110" t="str">
        <f>IF(IFERROR(VLOOKUP(P605,'Tabela de Apoio'!$D:$E,2,FALSE),1)=1,"",P615)</f>
        <v/>
      </c>
      <c r="Q614" s="110" t="str">
        <f>IF(IFERROR(VLOOKUP(Q605,'Tabela de Apoio'!$D:$E,2,FALSE),1)=1,"",Q615)</f>
        <v/>
      </c>
      <c r="R614" s="110" t="str">
        <f>IF(IFERROR(VLOOKUP(R605,'Tabela de Apoio'!$D:$E,2,FALSE),1)=1,"",R615)</f>
        <v/>
      </c>
      <c r="S614" s="110" t="str">
        <f>IF(IFERROR(VLOOKUP(S605,'Tabela de Apoio'!$D:$E,2,FALSE),1)=1,"",S615)</f>
        <v/>
      </c>
      <c r="T614" s="110" t="str">
        <f>IF(IFERROR(VLOOKUP(T605,'Tabela de Apoio'!$D:$E,2,FALSE),1)=1,"",T615)</f>
        <v/>
      </c>
      <c r="U614" s="110" t="str">
        <f>IF(IFERROR(VLOOKUP(U605,'Tabela de Apoio'!$D:$E,2,FALSE),1)=1,"",U615)</f>
        <v/>
      </c>
      <c r="V614" s="110" t="str">
        <f>IF(IFERROR(VLOOKUP(V605,'Tabela de Apoio'!$D:$E,2,FALSE),1)=1,"",V615)</f>
        <v/>
      </c>
      <c r="W614" s="110" t="str">
        <f>IF(IFERROR(VLOOKUP(W605,'Tabela de Apoio'!$D:$E,2,FALSE),1)=1,"",W615)</f>
        <v/>
      </c>
      <c r="X614" s="110" t="str">
        <f>IF(IFERROR(VLOOKUP(X605,'Tabela de Apoio'!$D:$E,2,FALSE),1)=1,"",X615)</f>
        <v/>
      </c>
      <c r="Y614" s="110" t="str">
        <f>IF(IFERROR(VLOOKUP(Y605,'Tabela de Apoio'!$D:$E,2,FALSE),1)=1,"",Y615)</f>
        <v/>
      </c>
      <c r="Z614" s="110" t="str">
        <f>IF(IFERROR(VLOOKUP(Z605,'Tabela de Apoio'!$D:$E,2,FALSE),1)=1,"",Z615)</f>
        <v/>
      </c>
      <c r="AA614" s="110" t="str">
        <f>IF(IFERROR(VLOOKUP(AA605,'Tabela de Apoio'!$D:$E,2,FALSE),1)=1,"",AA615)</f>
        <v/>
      </c>
      <c r="AB614" s="110" t="str">
        <f>IF(IFERROR(VLOOKUP(AB605,'Tabela de Apoio'!$D:$E,2,FALSE),1)=1,"",AB615)</f>
        <v/>
      </c>
      <c r="AC614" s="110" t="str">
        <f>IF(IFERROR(VLOOKUP(AC605,'Tabela de Apoio'!$D:$E,2,FALSE),1)=1,"",AC615)</f>
        <v/>
      </c>
      <c r="AD614" s="110" t="str">
        <f>IF(IFERROR(VLOOKUP(AD605,'Tabela de Apoio'!$D:$E,2,FALSE),1)=1,"",AD615)</f>
        <v/>
      </c>
      <c r="AE614" s="110" t="str">
        <f>IF(IFERROR(VLOOKUP(AE605,'Tabela de Apoio'!$D:$E,2,FALSE),1)=1,"",AE615)</f>
        <v/>
      </c>
      <c r="AF614" s="110" t="str">
        <f>IF(IFERROR(VLOOKUP(AF605,'Tabela de Apoio'!$D:$E,2,FALSE),1)=1,"",AF615)</f>
        <v/>
      </c>
      <c r="AG614" s="110" t="str">
        <f>IF(IFERROR(VLOOKUP(AG605,'Tabela de Apoio'!$D:$E,2,FALSE),1)=1,"",AG615)</f>
        <v/>
      </c>
      <c r="AH614" s="110" t="str">
        <f>IF(IFERROR(VLOOKUP(AH605,'Tabela de Apoio'!$D:$E,2,FALSE),1)=1,"",AH615)</f>
        <v/>
      </c>
      <c r="AI614" s="110" t="str">
        <f>IF(IFERROR(VLOOKUP(AI605,'Tabela de Apoio'!$D:$E,2,FALSE),1)=1,"",AI615)</f>
        <v/>
      </c>
    </row>
    <row r="615" spans="1:167" hidden="1" x14ac:dyDescent="0.25">
      <c r="B615" s="131" t="e">
        <f t="shared" si="1831"/>
        <v>#VALUE!</v>
      </c>
      <c r="C615" s="131" t="e">
        <f t="shared" si="1832"/>
        <v>#VALUE!</v>
      </c>
      <c r="D615" s="130">
        <f t="shared" si="1832"/>
        <v>1</v>
      </c>
      <c r="E615" s="168"/>
      <c r="F615" s="96"/>
      <c r="G615" s="170"/>
      <c r="H615" s="137">
        <f t="shared" ref="H615" si="1851">COUNT($P615:$XX615)</f>
        <v>0</v>
      </c>
      <c r="I615" s="135" t="e">
        <f t="shared" ref="I615" si="1852">_xlfn.STDEV.P($P614:$XX615)/AVERAGE($P614:$XX615)</f>
        <v>#DIV/0!</v>
      </c>
      <c r="J615" s="7">
        <f t="shared" ref="J615" si="1853">IF(AND(H615&gt;2,
OR(L603="MÉDIA SANEADA",L603="MEDIANA SANEADA",
AND(L603="PREÇO REFERÊNCIA",NOT(AND(P605="Orçamento",COUNTA(P603:XX603)=COUNTIF(P605:XX605,"Orçamento")))))),
ROW(),0)</f>
        <v>0</v>
      </c>
      <c r="K615" s="69"/>
      <c r="L615" s="29" t="s">
        <v>53</v>
      </c>
      <c r="M615" s="30" t="str">
        <f t="shared" ref="M615" si="1854">IFERROR(_xlfn.QUARTILE.EXC($P609:$XX609,1),"")</f>
        <v/>
      </c>
      <c r="N615" s="74"/>
      <c r="O615" s="27" t="str">
        <f t="shared" ref="O615" si="1855">"3 RODADA"</f>
        <v>3 RODADA</v>
      </c>
      <c r="P615" s="110" t="str">
        <f t="shared" ref="P615:AI615" si="1856">IF(P613="","",IF((_xlfn.STDEV.P($P612:$XX613)/AVERAGE($P612:$XX613))&lt;=25%,P613,IF(OR(P613&gt;(AVERAGE($P612:$XX613)+_xlfn.STDEV.P($P612:$XX613)),P613&lt;(AVERAGE($P612:$XX613)-_xlfn.STDEV.P($P612:$XX613))),"DESCARTADO",P613)))</f>
        <v/>
      </c>
      <c r="Q615" s="110" t="str">
        <f t="shared" si="1856"/>
        <v/>
      </c>
      <c r="R615" s="110" t="str">
        <f t="shared" si="1856"/>
        <v/>
      </c>
      <c r="S615" s="110" t="str">
        <f t="shared" si="1856"/>
        <v/>
      </c>
      <c r="T615" s="110" t="str">
        <f t="shared" si="1856"/>
        <v/>
      </c>
      <c r="U615" s="110" t="str">
        <f t="shared" si="1856"/>
        <v/>
      </c>
      <c r="V615" s="110" t="str">
        <f t="shared" si="1856"/>
        <v/>
      </c>
      <c r="W615" s="110" t="str">
        <f t="shared" si="1856"/>
        <v/>
      </c>
      <c r="X615" s="110" t="str">
        <f t="shared" si="1856"/>
        <v/>
      </c>
      <c r="Y615" s="110" t="str">
        <f t="shared" si="1856"/>
        <v/>
      </c>
      <c r="Z615" s="110" t="str">
        <f t="shared" si="1856"/>
        <v/>
      </c>
      <c r="AA615" s="110" t="str">
        <f t="shared" si="1856"/>
        <v/>
      </c>
      <c r="AB615" s="110" t="str">
        <f t="shared" si="1856"/>
        <v/>
      </c>
      <c r="AC615" s="110" t="str">
        <f t="shared" si="1856"/>
        <v/>
      </c>
      <c r="AD615" s="110" t="str">
        <f t="shared" si="1856"/>
        <v/>
      </c>
      <c r="AE615" s="110" t="str">
        <f t="shared" si="1856"/>
        <v/>
      </c>
      <c r="AF615" s="110" t="str">
        <f t="shared" si="1856"/>
        <v/>
      </c>
      <c r="AG615" s="110" t="str">
        <f t="shared" si="1856"/>
        <v/>
      </c>
      <c r="AH615" s="110" t="str">
        <f t="shared" si="1856"/>
        <v/>
      </c>
      <c r="AI615" s="110" t="str">
        <f t="shared" si="1856"/>
        <v/>
      </c>
    </row>
    <row r="616" spans="1:167" hidden="1" x14ac:dyDescent="0.25">
      <c r="B616" s="131" t="e">
        <f t="shared" si="1831"/>
        <v>#VALUE!</v>
      </c>
      <c r="C616" s="131" t="e">
        <f t="shared" si="1832"/>
        <v>#VALUE!</v>
      </c>
      <c r="D616" s="130">
        <f t="shared" si="1832"/>
        <v>1</v>
      </c>
      <c r="E616" s="168"/>
      <c r="F616" s="96"/>
      <c r="G616" s="170"/>
      <c r="H616"/>
      <c r="I616"/>
      <c r="J616"/>
      <c r="K616" s="69"/>
      <c r="L616" s="29" t="s">
        <v>51</v>
      </c>
      <c r="M616" s="30" t="str">
        <f t="shared" ref="M616" si="1857">IFERROR(_xlfn.QUARTILE.EXC($P609:$XX609,3),"")</f>
        <v/>
      </c>
      <c r="N616" s="74"/>
      <c r="O616" s="27" t="str">
        <f t="shared" ref="O616" si="1858">"4 POND"</f>
        <v>4 POND</v>
      </c>
      <c r="P616" s="110" t="str">
        <f>IF(IFERROR(VLOOKUP(P605,'Tabela de Apoio'!$D:$E,2,FALSE),1)=1,"",P617)</f>
        <v/>
      </c>
      <c r="Q616" s="110" t="str">
        <f>IF(IFERROR(VLOOKUP(Q605,'Tabela de Apoio'!$D:$E,2,FALSE),1)=1,"",Q617)</f>
        <v/>
      </c>
      <c r="R616" s="110" t="str">
        <f>IF(IFERROR(VLOOKUP(R605,'Tabela de Apoio'!$D:$E,2,FALSE),1)=1,"",R617)</f>
        <v/>
      </c>
      <c r="S616" s="110" t="str">
        <f>IF(IFERROR(VLOOKUP(S605,'Tabela de Apoio'!$D:$E,2,FALSE),1)=1,"",S617)</f>
        <v/>
      </c>
      <c r="T616" s="110" t="str">
        <f>IF(IFERROR(VLOOKUP(T605,'Tabela de Apoio'!$D:$E,2,FALSE),1)=1,"",T617)</f>
        <v/>
      </c>
      <c r="U616" s="110" t="str">
        <f>IF(IFERROR(VLOOKUP(U605,'Tabela de Apoio'!$D:$E,2,FALSE),1)=1,"",U617)</f>
        <v/>
      </c>
      <c r="V616" s="110" t="str">
        <f>IF(IFERROR(VLOOKUP(V605,'Tabela de Apoio'!$D:$E,2,FALSE),1)=1,"",V617)</f>
        <v/>
      </c>
      <c r="W616" s="110" t="str">
        <f>IF(IFERROR(VLOOKUP(W605,'Tabela de Apoio'!$D:$E,2,FALSE),1)=1,"",W617)</f>
        <v/>
      </c>
      <c r="X616" s="110" t="str">
        <f>IF(IFERROR(VLOOKUP(X605,'Tabela de Apoio'!$D:$E,2,FALSE),1)=1,"",X617)</f>
        <v/>
      </c>
      <c r="Y616" s="110" t="str">
        <f>IF(IFERROR(VLOOKUP(Y605,'Tabela de Apoio'!$D:$E,2,FALSE),1)=1,"",Y617)</f>
        <v/>
      </c>
      <c r="Z616" s="110" t="str">
        <f>IF(IFERROR(VLOOKUP(Z605,'Tabela de Apoio'!$D:$E,2,FALSE),1)=1,"",Z617)</f>
        <v/>
      </c>
      <c r="AA616" s="110" t="str">
        <f>IF(IFERROR(VLOOKUP(AA605,'Tabela de Apoio'!$D:$E,2,FALSE),1)=1,"",AA617)</f>
        <v/>
      </c>
      <c r="AB616" s="110" t="str">
        <f>IF(IFERROR(VLOOKUP(AB605,'Tabela de Apoio'!$D:$E,2,FALSE),1)=1,"",AB617)</f>
        <v/>
      </c>
      <c r="AC616" s="110" t="str">
        <f>IF(IFERROR(VLOOKUP(AC605,'Tabela de Apoio'!$D:$E,2,FALSE),1)=1,"",AC617)</f>
        <v/>
      </c>
      <c r="AD616" s="110" t="str">
        <f>IF(IFERROR(VLOOKUP(AD605,'Tabela de Apoio'!$D:$E,2,FALSE),1)=1,"",AD617)</f>
        <v/>
      </c>
      <c r="AE616" s="110" t="str">
        <f>IF(IFERROR(VLOOKUP(AE605,'Tabela de Apoio'!$D:$E,2,FALSE),1)=1,"",AE617)</f>
        <v/>
      </c>
      <c r="AF616" s="110" t="str">
        <f>IF(IFERROR(VLOOKUP(AF605,'Tabela de Apoio'!$D:$E,2,FALSE),1)=1,"",AF617)</f>
        <v/>
      </c>
      <c r="AG616" s="110" t="str">
        <f>IF(IFERROR(VLOOKUP(AG605,'Tabela de Apoio'!$D:$E,2,FALSE),1)=1,"",AG617)</f>
        <v/>
      </c>
      <c r="AH616" s="110" t="str">
        <f>IF(IFERROR(VLOOKUP(AH605,'Tabela de Apoio'!$D:$E,2,FALSE),1)=1,"",AH617)</f>
        <v/>
      </c>
      <c r="AI616" s="110" t="str">
        <f>IF(IFERROR(VLOOKUP(AI605,'Tabela de Apoio'!$D:$E,2,FALSE),1)=1,"",AI617)</f>
        <v/>
      </c>
    </row>
    <row r="617" spans="1:167" hidden="1" x14ac:dyDescent="0.25">
      <c r="B617" s="131" t="e">
        <f t="shared" si="1831"/>
        <v>#VALUE!</v>
      </c>
      <c r="C617" s="131" t="e">
        <f t="shared" si="1832"/>
        <v>#VALUE!</v>
      </c>
      <c r="D617" s="130">
        <f t="shared" si="1832"/>
        <v>1</v>
      </c>
      <c r="E617" s="168"/>
      <c r="F617" s="96"/>
      <c r="G617" s="170"/>
      <c r="H617" s="137">
        <f t="shared" ref="H617" si="1859">COUNT($P617:$XX617)</f>
        <v>0</v>
      </c>
      <c r="I617" s="135" t="e">
        <f t="shared" ref="I617" si="1860">_xlfn.STDEV.P($P616:$XX617)/AVERAGE($P616:$XX617)</f>
        <v>#DIV/0!</v>
      </c>
      <c r="J617" s="7">
        <f t="shared" ref="J617" si="1861">IF(AND(H617&gt;2,
OR(L603="MÉDIA SANEADA",L603="MEDIANA SANEADA",
AND(L603="PREÇO REFERÊNCIA",NOT(AND(P605="Orçamento",COUNTA(P603:XX603)=COUNTIF(P605:XX605,"Orçamento")))))),
ROW(),0)</f>
        <v>0</v>
      </c>
      <c r="K617" s="69"/>
      <c r="L617" s="29" t="s">
        <v>55</v>
      </c>
      <c r="M617" s="30">
        <f t="shared" ref="M617" si="1862">MIN($P609:$XX609)</f>
        <v>0</v>
      </c>
      <c r="N617" s="74"/>
      <c r="O617" s="27" t="str">
        <f t="shared" ref="O617" si="1863">"4 RODADA"</f>
        <v>4 RODADA</v>
      </c>
      <c r="P617" s="110" t="str">
        <f t="shared" ref="P617:AI617" si="1864">IF(P615="","",IF((_xlfn.STDEV.P($P614:$XX615)/AVERAGE($P614:$XX615))&lt;=25%,P615,IF(OR(P615&gt;(AVERAGE($P614:$XX615)+_xlfn.STDEV.P($P614:$XX615)),P615&lt;(AVERAGE($P614:$XX615)-_xlfn.STDEV.P($P614:$XX615))),"DESCARTADO",P615)))</f>
        <v/>
      </c>
      <c r="Q617" s="110" t="str">
        <f t="shared" si="1864"/>
        <v/>
      </c>
      <c r="R617" s="110" t="str">
        <f t="shared" si="1864"/>
        <v/>
      </c>
      <c r="S617" s="110" t="str">
        <f t="shared" si="1864"/>
        <v/>
      </c>
      <c r="T617" s="110" t="str">
        <f t="shared" si="1864"/>
        <v/>
      </c>
      <c r="U617" s="110" t="str">
        <f t="shared" si="1864"/>
        <v/>
      </c>
      <c r="V617" s="110" t="str">
        <f t="shared" si="1864"/>
        <v/>
      </c>
      <c r="W617" s="110" t="str">
        <f t="shared" si="1864"/>
        <v/>
      </c>
      <c r="X617" s="110" t="str">
        <f t="shared" si="1864"/>
        <v/>
      </c>
      <c r="Y617" s="110" t="str">
        <f t="shared" si="1864"/>
        <v/>
      </c>
      <c r="Z617" s="110" t="str">
        <f t="shared" si="1864"/>
        <v/>
      </c>
      <c r="AA617" s="110" t="str">
        <f t="shared" si="1864"/>
        <v/>
      </c>
      <c r="AB617" s="110" t="str">
        <f t="shared" si="1864"/>
        <v/>
      </c>
      <c r="AC617" s="110" t="str">
        <f t="shared" si="1864"/>
        <v/>
      </c>
      <c r="AD617" s="110" t="str">
        <f t="shared" si="1864"/>
        <v/>
      </c>
      <c r="AE617" s="110" t="str">
        <f t="shared" si="1864"/>
        <v/>
      </c>
      <c r="AF617" s="110" t="str">
        <f t="shared" si="1864"/>
        <v/>
      </c>
      <c r="AG617" s="110" t="str">
        <f t="shared" si="1864"/>
        <v/>
      </c>
      <c r="AH617" s="110" t="str">
        <f t="shared" si="1864"/>
        <v/>
      </c>
      <c r="AI617" s="110" t="str">
        <f t="shared" si="1864"/>
        <v/>
      </c>
    </row>
    <row r="618" spans="1:167" hidden="1" x14ac:dyDescent="0.25">
      <c r="B618" s="131" t="e">
        <f t="shared" si="1831"/>
        <v>#VALUE!</v>
      </c>
      <c r="C618" s="131" t="e">
        <f t="shared" si="1832"/>
        <v>#VALUE!</v>
      </c>
      <c r="D618" s="130">
        <f t="shared" si="1832"/>
        <v>1</v>
      </c>
      <c r="E618" s="168"/>
      <c r="F618" s="96"/>
      <c r="G618" s="170"/>
      <c r="H618"/>
      <c r="I618"/>
      <c r="J618"/>
      <c r="K618" s="69"/>
      <c r="L618" s="29" t="s">
        <v>52</v>
      </c>
      <c r="M618" s="30">
        <f t="shared" ref="M618" si="1865">MAX($P609:$XX609)</f>
        <v>0</v>
      </c>
      <c r="N618" s="74"/>
      <c r="O618" s="27" t="str">
        <f t="shared" ref="O618" si="1866">"5 POND"</f>
        <v>5 POND</v>
      </c>
      <c r="P618" s="110" t="str">
        <f>IF(IFERROR(VLOOKUP(P605,'Tabela de Apoio'!$D:$E,2,FALSE),1)=1,"",P619)</f>
        <v/>
      </c>
      <c r="Q618" s="110" t="str">
        <f>IF(IFERROR(VLOOKUP(Q605,'Tabela de Apoio'!$D:$E,2,FALSE),1)=1,"",Q619)</f>
        <v/>
      </c>
      <c r="R618" s="110" t="str">
        <f>IF(IFERROR(VLOOKUP(R605,'Tabela de Apoio'!$D:$E,2,FALSE),1)=1,"",R619)</f>
        <v/>
      </c>
      <c r="S618" s="110" t="str">
        <f>IF(IFERROR(VLOOKUP(S605,'Tabela de Apoio'!$D:$E,2,FALSE),1)=1,"",S619)</f>
        <v/>
      </c>
      <c r="T618" s="110" t="str">
        <f>IF(IFERROR(VLOOKUP(T605,'Tabela de Apoio'!$D:$E,2,FALSE),1)=1,"",T619)</f>
        <v/>
      </c>
      <c r="U618" s="110" t="str">
        <f>IF(IFERROR(VLOOKUP(U605,'Tabela de Apoio'!$D:$E,2,FALSE),1)=1,"",U619)</f>
        <v/>
      </c>
      <c r="V618" s="110" t="str">
        <f>IF(IFERROR(VLOOKUP(V605,'Tabela de Apoio'!$D:$E,2,FALSE),1)=1,"",V619)</f>
        <v/>
      </c>
      <c r="W618" s="110" t="str">
        <f>IF(IFERROR(VLOOKUP(W605,'Tabela de Apoio'!$D:$E,2,FALSE),1)=1,"",W619)</f>
        <v/>
      </c>
      <c r="X618" s="110" t="str">
        <f>IF(IFERROR(VLOOKUP(X605,'Tabela de Apoio'!$D:$E,2,FALSE),1)=1,"",X619)</f>
        <v/>
      </c>
      <c r="Y618" s="110" t="str">
        <f>IF(IFERROR(VLOOKUP(Y605,'Tabela de Apoio'!$D:$E,2,FALSE),1)=1,"",Y619)</f>
        <v/>
      </c>
      <c r="Z618" s="110" t="str">
        <f>IF(IFERROR(VLOOKUP(Z605,'Tabela de Apoio'!$D:$E,2,FALSE),1)=1,"",Z619)</f>
        <v/>
      </c>
      <c r="AA618" s="110" t="str">
        <f>IF(IFERROR(VLOOKUP(AA605,'Tabela de Apoio'!$D:$E,2,FALSE),1)=1,"",AA619)</f>
        <v/>
      </c>
      <c r="AB618" s="110" t="str">
        <f>IF(IFERROR(VLOOKUP(AB605,'Tabela de Apoio'!$D:$E,2,FALSE),1)=1,"",AB619)</f>
        <v/>
      </c>
      <c r="AC618" s="110" t="str">
        <f>IF(IFERROR(VLOOKUP(AC605,'Tabela de Apoio'!$D:$E,2,FALSE),1)=1,"",AC619)</f>
        <v/>
      </c>
      <c r="AD618" s="110" t="str">
        <f>IF(IFERROR(VLOOKUP(AD605,'Tabela de Apoio'!$D:$E,2,FALSE),1)=1,"",AD619)</f>
        <v/>
      </c>
      <c r="AE618" s="110" t="str">
        <f>IF(IFERROR(VLOOKUP(AE605,'Tabela de Apoio'!$D:$E,2,FALSE),1)=1,"",AE619)</f>
        <v/>
      </c>
      <c r="AF618" s="110" t="str">
        <f>IF(IFERROR(VLOOKUP(AF605,'Tabela de Apoio'!$D:$E,2,FALSE),1)=1,"",AF619)</f>
        <v/>
      </c>
      <c r="AG618" s="110" t="str">
        <f>IF(IFERROR(VLOOKUP(AG605,'Tabela de Apoio'!$D:$E,2,FALSE),1)=1,"",AG619)</f>
        <v/>
      </c>
      <c r="AH618" s="110" t="str">
        <f>IF(IFERROR(VLOOKUP(AH605,'Tabela de Apoio'!$D:$E,2,FALSE),1)=1,"",AH619)</f>
        <v/>
      </c>
      <c r="AI618" s="110" t="str">
        <f>IF(IFERROR(VLOOKUP(AI605,'Tabela de Apoio'!$D:$E,2,FALSE),1)=1,"",AI619)</f>
        <v/>
      </c>
    </row>
    <row r="619" spans="1:167" hidden="1" x14ac:dyDescent="0.25">
      <c r="B619" s="131" t="e">
        <f t="shared" si="1831"/>
        <v>#VALUE!</v>
      </c>
      <c r="C619" s="131" t="e">
        <f t="shared" si="1832"/>
        <v>#VALUE!</v>
      </c>
      <c r="D619" s="130">
        <f t="shared" si="1832"/>
        <v>1</v>
      </c>
      <c r="E619" s="168"/>
      <c r="F619" s="96"/>
      <c r="G619" s="170"/>
      <c r="H619" s="137">
        <f t="shared" ref="H619" si="1867">COUNT($P619:$XX619)</f>
        <v>0</v>
      </c>
      <c r="I619" s="135" t="e">
        <f t="shared" ref="I619" si="1868">_xlfn.STDEV.P($P618:$XX619)/AVERAGE($P618:$XX619)</f>
        <v>#DIV/0!</v>
      </c>
      <c r="J619" s="7">
        <f t="shared" ref="J619" si="1869">IF(AND(H619&gt;2,
OR(L603="MÉDIA SANEADA",L603="MEDIANA SANEADA",
AND(L603="PREÇO REFERÊNCIA",NOT(AND(P605="Orçamento",COUNTA(P603:XX603)=COUNTIF(P605:XX605,"Orçamento")))))),
ROW(),0)</f>
        <v>0</v>
      </c>
      <c r="K619" s="69"/>
      <c r="N619" s="74"/>
      <c r="O619" s="27" t="str">
        <f t="shared" ref="O619" si="1870">"5 RODADA"</f>
        <v>5 RODADA</v>
      </c>
      <c r="P619" s="110" t="str">
        <f t="shared" ref="P619:AI619" si="1871">IF(P617="","",IF((_xlfn.STDEV.P($P616:$XX617)/AVERAGE($P616:$XX617))&lt;=25%,P617,IF(OR(P617&gt;(AVERAGE($P616:$XX617)+_xlfn.STDEV.P($P616:$XX617)),P617&lt;(AVERAGE($P616:$XX617)-_xlfn.STDEV.P($P616:$XX617))),"DESCARTADO",P617)))</f>
        <v/>
      </c>
      <c r="Q619" s="110" t="str">
        <f t="shared" si="1871"/>
        <v/>
      </c>
      <c r="R619" s="110" t="str">
        <f t="shared" si="1871"/>
        <v/>
      </c>
      <c r="S619" s="110" t="str">
        <f t="shared" si="1871"/>
        <v/>
      </c>
      <c r="T619" s="110" t="str">
        <f t="shared" si="1871"/>
        <v/>
      </c>
      <c r="U619" s="110" t="str">
        <f t="shared" si="1871"/>
        <v/>
      </c>
      <c r="V619" s="110" t="str">
        <f t="shared" si="1871"/>
        <v/>
      </c>
      <c r="W619" s="110" t="str">
        <f t="shared" si="1871"/>
        <v/>
      </c>
      <c r="X619" s="110" t="str">
        <f t="shared" si="1871"/>
        <v/>
      </c>
      <c r="Y619" s="110" t="str">
        <f t="shared" si="1871"/>
        <v/>
      </c>
      <c r="Z619" s="110" t="str">
        <f t="shared" si="1871"/>
        <v/>
      </c>
      <c r="AA619" s="110" t="str">
        <f t="shared" si="1871"/>
        <v/>
      </c>
      <c r="AB619" s="110" t="str">
        <f t="shared" si="1871"/>
        <v/>
      </c>
      <c r="AC619" s="110" t="str">
        <f t="shared" si="1871"/>
        <v/>
      </c>
      <c r="AD619" s="110" t="str">
        <f t="shared" si="1871"/>
        <v/>
      </c>
      <c r="AE619" s="110" t="str">
        <f t="shared" si="1871"/>
        <v/>
      </c>
      <c r="AF619" s="110" t="str">
        <f t="shared" si="1871"/>
        <v/>
      </c>
      <c r="AG619" s="110" t="str">
        <f t="shared" si="1871"/>
        <v/>
      </c>
      <c r="AH619" s="110" t="str">
        <f t="shared" si="1871"/>
        <v/>
      </c>
      <c r="AI619" s="110" t="str">
        <f t="shared" si="1871"/>
        <v/>
      </c>
    </row>
    <row r="620" spans="1:167" hidden="1" x14ac:dyDescent="0.25">
      <c r="B620" s="131" t="e">
        <f t="shared" si="1831"/>
        <v>#VALUE!</v>
      </c>
      <c r="C620" s="131" t="e">
        <f t="shared" si="1832"/>
        <v>#VALUE!</v>
      </c>
      <c r="D620" s="130">
        <f t="shared" si="1832"/>
        <v>1</v>
      </c>
      <c r="E620" s="168"/>
      <c r="F620" s="96"/>
      <c r="G620" s="170"/>
      <c r="H620"/>
      <c r="I620"/>
      <c r="J620"/>
      <c r="K620" s="69"/>
      <c r="L620" s="22"/>
      <c r="M620" s="22"/>
      <c r="N620" s="74"/>
      <c r="O620" s="27" t="str">
        <f t="shared" ref="O620" si="1872">"6 POND"</f>
        <v>6 POND</v>
      </c>
      <c r="P620" s="110" t="str">
        <f>IF(IFERROR(VLOOKUP(P605,'Tabela de Apoio'!$D:$E,2,FALSE),1)=1,"",P621)</f>
        <v/>
      </c>
      <c r="Q620" s="110" t="str">
        <f>IF(IFERROR(VLOOKUP(Q605,'Tabela de Apoio'!$D:$E,2,FALSE),1)=1,"",Q621)</f>
        <v/>
      </c>
      <c r="R620" s="110" t="str">
        <f>IF(IFERROR(VLOOKUP(R605,'Tabela de Apoio'!$D:$E,2,FALSE),1)=1,"",R621)</f>
        <v/>
      </c>
      <c r="S620" s="110" t="str">
        <f>IF(IFERROR(VLOOKUP(S605,'Tabela de Apoio'!$D:$E,2,FALSE),1)=1,"",S621)</f>
        <v/>
      </c>
      <c r="T620" s="110" t="str">
        <f>IF(IFERROR(VLOOKUP(T605,'Tabela de Apoio'!$D:$E,2,FALSE),1)=1,"",T621)</f>
        <v/>
      </c>
      <c r="U620" s="110" t="str">
        <f>IF(IFERROR(VLOOKUP(U605,'Tabela de Apoio'!$D:$E,2,FALSE),1)=1,"",U621)</f>
        <v/>
      </c>
      <c r="V620" s="110" t="str">
        <f>IF(IFERROR(VLOOKUP(V605,'Tabela de Apoio'!$D:$E,2,FALSE),1)=1,"",V621)</f>
        <v/>
      </c>
      <c r="W620" s="110" t="str">
        <f>IF(IFERROR(VLOOKUP(W605,'Tabela de Apoio'!$D:$E,2,FALSE),1)=1,"",W621)</f>
        <v/>
      </c>
      <c r="X620" s="110" t="str">
        <f>IF(IFERROR(VLOOKUP(X605,'Tabela de Apoio'!$D:$E,2,FALSE),1)=1,"",X621)</f>
        <v/>
      </c>
      <c r="Y620" s="110" t="str">
        <f>IF(IFERROR(VLOOKUP(Y605,'Tabela de Apoio'!$D:$E,2,FALSE),1)=1,"",Y621)</f>
        <v/>
      </c>
      <c r="Z620" s="110" t="str">
        <f>IF(IFERROR(VLOOKUP(Z605,'Tabela de Apoio'!$D:$E,2,FALSE),1)=1,"",Z621)</f>
        <v/>
      </c>
      <c r="AA620" s="110" t="str">
        <f>IF(IFERROR(VLOOKUP(AA605,'Tabela de Apoio'!$D:$E,2,FALSE),1)=1,"",AA621)</f>
        <v/>
      </c>
      <c r="AB620" s="110" t="str">
        <f>IF(IFERROR(VLOOKUP(AB605,'Tabela de Apoio'!$D:$E,2,FALSE),1)=1,"",AB621)</f>
        <v/>
      </c>
      <c r="AC620" s="110" t="str">
        <f>IF(IFERROR(VLOOKUP(AC605,'Tabela de Apoio'!$D:$E,2,FALSE),1)=1,"",AC621)</f>
        <v/>
      </c>
      <c r="AD620" s="110" t="str">
        <f>IF(IFERROR(VLOOKUP(AD605,'Tabela de Apoio'!$D:$E,2,FALSE),1)=1,"",AD621)</f>
        <v/>
      </c>
      <c r="AE620" s="110" t="str">
        <f>IF(IFERROR(VLOOKUP(AE605,'Tabela de Apoio'!$D:$E,2,FALSE),1)=1,"",AE621)</f>
        <v/>
      </c>
      <c r="AF620" s="110" t="str">
        <f>IF(IFERROR(VLOOKUP(AF605,'Tabela de Apoio'!$D:$E,2,FALSE),1)=1,"",AF621)</f>
        <v/>
      </c>
      <c r="AG620" s="110" t="str">
        <f>IF(IFERROR(VLOOKUP(AG605,'Tabela de Apoio'!$D:$E,2,FALSE),1)=1,"",AG621)</f>
        <v/>
      </c>
      <c r="AH620" s="110" t="str">
        <f>IF(IFERROR(VLOOKUP(AH605,'Tabela de Apoio'!$D:$E,2,FALSE),1)=1,"",AH621)</f>
        <v/>
      </c>
      <c r="AI620" s="110" t="str">
        <f>IF(IFERROR(VLOOKUP(AI605,'Tabela de Apoio'!$D:$E,2,FALSE),1)=1,"",AI621)</f>
        <v/>
      </c>
    </row>
    <row r="621" spans="1:167" hidden="1" x14ac:dyDescent="0.25">
      <c r="B621" s="131" t="e">
        <f t="shared" si="1831"/>
        <v>#VALUE!</v>
      </c>
      <c r="C621" s="131" t="e">
        <f t="shared" si="1832"/>
        <v>#VALUE!</v>
      </c>
      <c r="D621" s="130">
        <f t="shared" si="1832"/>
        <v>1</v>
      </c>
      <c r="E621" s="168"/>
      <c r="F621" s="96"/>
      <c r="G621" s="170"/>
      <c r="H621" s="137">
        <f t="shared" ref="H621" si="1873">COUNT($P621:$XX621)</f>
        <v>0</v>
      </c>
      <c r="I621" s="135" t="e">
        <f t="shared" ref="I621" si="1874">_xlfn.STDEV.P($P620:$XX621)/AVERAGE($P620:$XX621)</f>
        <v>#DIV/0!</v>
      </c>
      <c r="J621" s="7">
        <f t="shared" ref="J621" si="1875">IF(AND(H621&gt;2,
OR(L603="MÉDIA SANEADA",L603="MEDIANA SANEADA",
AND(L603="PREÇO REFERÊNCIA",NOT(AND(P605="Orçamento",COUNTA(P603:XX603)=COUNTIF(P605:XX605,"Orçamento")))))),
ROW(),0)</f>
        <v>0</v>
      </c>
      <c r="N621" s="74"/>
      <c r="O621" s="27" t="str">
        <f t="shared" ref="O621" si="1876">"6 RODADA"</f>
        <v>6 RODADA</v>
      </c>
      <c r="P621" s="110" t="str">
        <f t="shared" ref="P621:AI621" si="1877">IFERROR(IF(P619="","",IF((_xlfn.STDEV.P($P618:$XX619)/AVERAGE($P618:$XX619))&lt;=25%,P619,IF(OR(P619&gt;(AVERAGE($P618:$XX619)+_xlfn.STDEV.P($P618:$XX619)),P619&lt;(AVERAGE($P618:$XX619)-_xlfn.STDEV.P($P618:$XX619))),"DESCARTADO",P619))),)</f>
        <v/>
      </c>
      <c r="Q621" s="110" t="str">
        <f t="shared" si="1877"/>
        <v/>
      </c>
      <c r="R621" s="110" t="str">
        <f t="shared" si="1877"/>
        <v/>
      </c>
      <c r="S621" s="110" t="str">
        <f t="shared" si="1877"/>
        <v/>
      </c>
      <c r="T621" s="110" t="str">
        <f t="shared" si="1877"/>
        <v/>
      </c>
      <c r="U621" s="110" t="str">
        <f t="shared" si="1877"/>
        <v/>
      </c>
      <c r="V621" s="110" t="str">
        <f t="shared" si="1877"/>
        <v/>
      </c>
      <c r="W621" s="110" t="str">
        <f t="shared" si="1877"/>
        <v/>
      </c>
      <c r="X621" s="110" t="str">
        <f t="shared" si="1877"/>
        <v/>
      </c>
      <c r="Y621" s="110" t="str">
        <f t="shared" si="1877"/>
        <v/>
      </c>
      <c r="Z621" s="110" t="str">
        <f t="shared" si="1877"/>
        <v/>
      </c>
      <c r="AA621" s="110" t="str">
        <f t="shared" si="1877"/>
        <v/>
      </c>
      <c r="AB621" s="110" t="str">
        <f t="shared" si="1877"/>
        <v/>
      </c>
      <c r="AC621" s="110" t="str">
        <f t="shared" si="1877"/>
        <v/>
      </c>
      <c r="AD621" s="110" t="str">
        <f t="shared" si="1877"/>
        <v/>
      </c>
      <c r="AE621" s="110" t="str">
        <f t="shared" si="1877"/>
        <v/>
      </c>
      <c r="AF621" s="110" t="str">
        <f t="shared" si="1877"/>
        <v/>
      </c>
      <c r="AG621" s="110" t="str">
        <f t="shared" si="1877"/>
        <v/>
      </c>
      <c r="AH621" s="110" t="str">
        <f t="shared" si="1877"/>
        <v/>
      </c>
      <c r="AI621" s="110" t="str">
        <f t="shared" si="1877"/>
        <v/>
      </c>
    </row>
    <row r="622" spans="1:167" x14ac:dyDescent="0.25">
      <c r="B622" s="131" t="e">
        <f t="shared" si="1831"/>
        <v>#VALUE!</v>
      </c>
      <c r="C622" s="131" t="e">
        <f t="shared" si="1832"/>
        <v>#VALUE!</v>
      </c>
      <c r="D622" s="130">
        <f t="shared" si="1832"/>
        <v>1</v>
      </c>
      <c r="E622" s="168"/>
      <c r="F622" s="139"/>
      <c r="G622" s="170"/>
      <c r="H622" s="173"/>
      <c r="I622" s="173"/>
      <c r="J622" s="174"/>
      <c r="K622" s="70"/>
      <c r="L622" s="1" t="s">
        <v>56</v>
      </c>
      <c r="M622" s="147" t="str">
        <f t="shared" ref="M622" si="1878">IFERROR(ROUND(M603*M605,2),"")</f>
        <v/>
      </c>
      <c r="O622" s="27" t="s">
        <v>426</v>
      </c>
      <c r="P622" s="110" t="str">
        <f t="shared" ref="P622:R622" si="1879">INDEX(P609:P621,MATCH(MAX($J609:$J621),$J609:$J621,0))</f>
        <v/>
      </c>
      <c r="Q622" s="110" t="str">
        <f t="shared" si="1879"/>
        <v/>
      </c>
      <c r="R622" s="110" t="str">
        <f t="shared" si="1879"/>
        <v/>
      </c>
      <c r="S622" s="110" t="str">
        <f t="shared" si="1813"/>
        <v/>
      </c>
      <c r="T622" s="110" t="str">
        <f t="shared" si="1813"/>
        <v/>
      </c>
      <c r="U622" s="110" t="str">
        <f t="shared" si="1813"/>
        <v/>
      </c>
      <c r="V622" s="110" t="str">
        <f t="shared" si="1813"/>
        <v/>
      </c>
      <c r="W622" s="110" t="str">
        <f t="shared" si="1813"/>
        <v/>
      </c>
      <c r="X622" s="110" t="str">
        <f t="shared" si="1813"/>
        <v/>
      </c>
      <c r="Y622" s="110" t="str">
        <f t="shared" si="1813"/>
        <v/>
      </c>
      <c r="Z622" s="110" t="str">
        <f t="shared" si="1813"/>
        <v/>
      </c>
      <c r="AA622" s="110" t="str">
        <f t="shared" si="1813"/>
        <v/>
      </c>
      <c r="AB622" s="110" t="str">
        <f t="shared" si="1813"/>
        <v/>
      </c>
      <c r="AC622" s="110" t="str">
        <f t="shared" si="1813"/>
        <v/>
      </c>
      <c r="AD622" s="110" t="str">
        <f t="shared" si="1813"/>
        <v/>
      </c>
      <c r="AE622" s="110" t="str">
        <f t="shared" si="1813"/>
        <v/>
      </c>
      <c r="AF622" s="110" t="str">
        <f t="shared" si="1813"/>
        <v/>
      </c>
      <c r="AG622" s="110" t="str">
        <f t="shared" si="1813"/>
        <v/>
      </c>
      <c r="AH622" s="110" t="str">
        <f t="shared" si="1813"/>
        <v/>
      </c>
      <c r="AI622" s="110" t="str">
        <f t="shared" si="1813"/>
        <v/>
      </c>
    </row>
    <row r="624" spans="1:167" s="120" customFormat="1" ht="15" customHeight="1" x14ac:dyDescent="0.25">
      <c r="A624" s="123"/>
      <c r="B624" s="130" t="e">
        <f t="shared" ref="B624" si="1880">LARGE(IFERROR(IF(B622+1&gt;$H$8,"",B622+1),""),1)</f>
        <v>#VALUE!</v>
      </c>
      <c r="C624" s="130" t="e">
        <f>IF(_xlfn.ISFORMULA(E628),MAX(INDEX('BASE FORMAÇÃO'!A:A,B624+1),1),E628)</f>
        <v>#VALUE!</v>
      </c>
      <c r="D624" s="130">
        <f t="shared" ref="D624" si="1881">IFERROR(IF(C624=C614,D614+1,1),1)</f>
        <v>1</v>
      </c>
      <c r="E624" s="41" t="s">
        <v>9</v>
      </c>
      <c r="F624" s="76"/>
      <c r="G624" s="41" t="s">
        <v>15</v>
      </c>
      <c r="H624" s="138" t="e">
        <f>INDEX('BASE FORMAÇÃO'!B:B,B624+1)</f>
        <v>#VALUE!</v>
      </c>
      <c r="I624" s="146" t="s">
        <v>16</v>
      </c>
      <c r="J624" s="6" t="e">
        <f>INDEX('BASE FORMAÇÃO'!K:K,B624+1)</f>
        <v>#VALUE!</v>
      </c>
      <c r="K624" s="68"/>
      <c r="L624" s="175" t="s">
        <v>54</v>
      </c>
      <c r="M624" s="177" t="str">
        <f t="shared" ref="M624" si="1882">IF(OR(ISBLANK($O$8),ISBLANK($O$7),ISBLANK($H$8),ISBLANK($O$6),ISBLANK($O$5),ISBLANK($H$5)),"",IFERROR(IF(VLOOKUP(L624,L630:M639,2,FALSE)&lt;1,ROUND(VLOOKUP(L624,L630:M639,2,FALSE),4),ROUND(VLOOKUP(L624,L630:M639,2,FALSE),2)),""))</f>
        <v/>
      </c>
      <c r="N624" s="72"/>
      <c r="O624" s="27" t="s">
        <v>17</v>
      </c>
      <c r="P624" s="116"/>
      <c r="Q624" s="116"/>
      <c r="R624" s="116"/>
      <c r="S624" s="116"/>
      <c r="T624" s="116"/>
      <c r="U624" s="108"/>
      <c r="V624" s="108"/>
      <c r="W624" s="108"/>
      <c r="X624" s="108"/>
      <c r="Y624" s="108"/>
      <c r="Z624" s="108"/>
      <c r="AA624" s="108"/>
      <c r="AB624" s="108"/>
      <c r="AC624" s="108"/>
      <c r="AD624" s="108"/>
      <c r="AE624" s="108"/>
      <c r="AF624" s="108"/>
      <c r="AG624" s="108"/>
      <c r="AH624" s="108"/>
      <c r="AI624" s="108"/>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19"/>
      <c r="BE624" s="119"/>
      <c r="BF624" s="119"/>
      <c r="BG624" s="119"/>
      <c r="BH624" s="119"/>
      <c r="BI624" s="119"/>
      <c r="BJ624" s="119"/>
      <c r="BK624" s="119"/>
      <c r="BL624" s="119"/>
      <c r="BM624" s="119"/>
      <c r="BN624" s="119"/>
      <c r="BO624" s="119"/>
      <c r="BP624" s="119"/>
      <c r="BQ624" s="119"/>
      <c r="BR624" s="119"/>
      <c r="BS624" s="119"/>
      <c r="BT624" s="119"/>
      <c r="BU624" s="119"/>
      <c r="BV624" s="119"/>
      <c r="BW624" s="119"/>
      <c r="BX624" s="119"/>
      <c r="BY624" s="119"/>
      <c r="BZ624" s="119"/>
      <c r="CA624" s="119"/>
      <c r="CB624" s="119"/>
      <c r="CC624" s="119"/>
      <c r="CD624" s="119"/>
      <c r="CE624" s="119"/>
      <c r="CF624" s="119"/>
      <c r="CG624" s="119"/>
      <c r="CH624" s="119"/>
      <c r="CI624" s="119"/>
      <c r="CJ624" s="119"/>
      <c r="CK624" s="119"/>
      <c r="CL624" s="119"/>
      <c r="CM624" s="119"/>
      <c r="CN624" s="119"/>
      <c r="CO624" s="119"/>
      <c r="CP624" s="119"/>
      <c r="CQ624" s="119"/>
      <c r="CR624" s="119"/>
      <c r="CS624" s="119"/>
      <c r="CT624" s="119"/>
      <c r="CU624" s="119"/>
      <c r="CV624" s="119"/>
      <c r="CW624" s="119"/>
      <c r="CX624" s="119"/>
      <c r="CY624" s="119"/>
      <c r="CZ624" s="119"/>
      <c r="DA624" s="119"/>
      <c r="DB624" s="119"/>
      <c r="DC624" s="119"/>
      <c r="DD624" s="119"/>
      <c r="DE624" s="119"/>
      <c r="DF624" s="119"/>
      <c r="DG624" s="119"/>
      <c r="DH624" s="119"/>
      <c r="DI624" s="119"/>
      <c r="DJ624" s="119"/>
      <c r="DK624" s="119"/>
      <c r="DL624" s="119"/>
      <c r="DM624" s="119"/>
      <c r="DN624" s="119"/>
      <c r="DO624" s="119"/>
      <c r="DP624" s="119"/>
      <c r="DQ624" s="119"/>
      <c r="DR624" s="119"/>
      <c r="DS624" s="119"/>
      <c r="DT624" s="119"/>
      <c r="DU624" s="119"/>
      <c r="DV624" s="119"/>
      <c r="DW624" s="119"/>
      <c r="DX624" s="119"/>
      <c r="DY624" s="119"/>
      <c r="DZ624" s="119"/>
      <c r="EA624" s="119"/>
      <c r="EB624" s="119"/>
      <c r="EC624" s="119"/>
      <c r="ED624" s="119"/>
      <c r="EE624" s="119"/>
      <c r="EF624" s="119"/>
      <c r="EG624" s="119"/>
      <c r="EH624" s="119"/>
      <c r="EI624" s="119"/>
      <c r="EJ624" s="119"/>
      <c r="EK624" s="119"/>
      <c r="EL624" s="119"/>
      <c r="EM624" s="119"/>
      <c r="EN624" s="119"/>
      <c r="EO624" s="119"/>
      <c r="EP624" s="119"/>
      <c r="EQ624" s="119"/>
      <c r="ER624" s="119"/>
      <c r="ES624" s="119"/>
      <c r="ET624" s="119"/>
      <c r="EU624" s="119"/>
      <c r="EV624" s="119"/>
      <c r="EW624" s="119"/>
      <c r="EX624" s="119"/>
      <c r="EY624" s="119"/>
      <c r="EZ624" s="119"/>
      <c r="FA624" s="119"/>
      <c r="FB624" s="119"/>
      <c r="FC624" s="119"/>
      <c r="FD624" s="119"/>
      <c r="FE624" s="119"/>
      <c r="FF624" s="119"/>
      <c r="FG624" s="119"/>
      <c r="FH624" s="119"/>
      <c r="FI624" s="119"/>
      <c r="FJ624" s="119"/>
      <c r="FK624" s="119"/>
    </row>
    <row r="625" spans="1:167" s="120" customFormat="1" ht="15" customHeight="1" x14ac:dyDescent="0.25">
      <c r="A625" s="69"/>
      <c r="B625" s="131" t="e">
        <f t="shared" ref="B625:D625" si="1883">B624</f>
        <v>#VALUE!</v>
      </c>
      <c r="C625" s="131" t="e">
        <f t="shared" si="1883"/>
        <v>#VALUE!</v>
      </c>
      <c r="D625" s="130">
        <f t="shared" si="1883"/>
        <v>1</v>
      </c>
      <c r="E625" s="179">
        <f t="shared" ref="E625" si="1884">D624</f>
        <v>1</v>
      </c>
      <c r="F625" s="95"/>
      <c r="G625" s="181" t="s">
        <v>1</v>
      </c>
      <c r="H625" s="184" t="e">
        <f>INDEX('BASE FORMAÇÃO'!C:C,B624+1)</f>
        <v>#VALUE!</v>
      </c>
      <c r="I625" s="184"/>
      <c r="J625" s="185"/>
      <c r="K625" s="69"/>
      <c r="L625" s="176"/>
      <c r="M625" s="178"/>
      <c r="N625" s="73"/>
      <c r="O625" s="27" t="s">
        <v>13</v>
      </c>
      <c r="P625" s="125"/>
      <c r="Q625" s="125"/>
      <c r="R625" s="125"/>
      <c r="S625" s="125"/>
      <c r="T625" s="125"/>
      <c r="U625" s="125"/>
      <c r="V625" s="125"/>
      <c r="W625" s="125"/>
      <c r="X625" s="125"/>
      <c r="Y625" s="125"/>
      <c r="Z625" s="125"/>
      <c r="AA625" s="125"/>
      <c r="AB625" s="125"/>
      <c r="AC625" s="125"/>
      <c r="AD625" s="125"/>
      <c r="AE625" s="125"/>
      <c r="AF625" s="125"/>
      <c r="AG625" s="125"/>
      <c r="AH625" s="125"/>
      <c r="AI625" s="125"/>
      <c r="AJ625" s="126"/>
      <c r="AK625" s="126"/>
      <c r="AL625" s="126"/>
      <c r="AM625" s="126"/>
      <c r="AN625" s="126"/>
      <c r="AO625" s="126"/>
      <c r="AP625" s="126"/>
      <c r="AQ625" s="126"/>
      <c r="AR625" s="126"/>
      <c r="AS625" s="126"/>
      <c r="AT625" s="126"/>
      <c r="AU625" s="126"/>
      <c r="AV625" s="126"/>
      <c r="AW625" s="126"/>
      <c r="AX625" s="126"/>
      <c r="AY625" s="126"/>
      <c r="AZ625" s="126"/>
      <c r="BA625" s="126"/>
      <c r="BB625" s="119"/>
      <c r="BC625" s="119"/>
      <c r="BD625" s="119"/>
      <c r="BE625" s="119"/>
      <c r="BF625" s="119"/>
      <c r="BG625" s="119"/>
      <c r="BH625" s="119"/>
      <c r="BI625" s="119"/>
      <c r="BJ625" s="119"/>
      <c r="BK625" s="119"/>
      <c r="BL625" s="119"/>
      <c r="BM625" s="119"/>
      <c r="BN625" s="119"/>
      <c r="BO625" s="119"/>
      <c r="BP625" s="119"/>
      <c r="BQ625" s="119"/>
      <c r="BR625" s="119"/>
      <c r="BS625" s="119"/>
      <c r="BT625" s="119"/>
      <c r="BU625" s="119"/>
      <c r="BV625" s="119"/>
      <c r="BW625" s="119"/>
      <c r="BX625" s="119"/>
      <c r="BY625" s="119"/>
      <c r="BZ625" s="119"/>
      <c r="CA625" s="119"/>
      <c r="CB625" s="119"/>
      <c r="CC625" s="119"/>
      <c r="CD625" s="119"/>
      <c r="CE625" s="119"/>
      <c r="CF625" s="119"/>
      <c r="CG625" s="119"/>
      <c r="CH625" s="119"/>
      <c r="CI625" s="119"/>
      <c r="CJ625" s="119"/>
      <c r="CK625" s="119"/>
      <c r="CL625" s="119"/>
      <c r="CM625" s="119"/>
      <c r="CN625" s="119"/>
      <c r="CO625" s="119"/>
      <c r="CP625" s="119"/>
      <c r="CQ625" s="119"/>
      <c r="CR625" s="119"/>
      <c r="CS625" s="119"/>
      <c r="CT625" s="119"/>
      <c r="CU625" s="119"/>
      <c r="CV625" s="119"/>
      <c r="CW625" s="119"/>
      <c r="CX625" s="119"/>
      <c r="CY625" s="119"/>
      <c r="CZ625" s="119"/>
      <c r="DA625" s="119"/>
      <c r="DB625" s="119"/>
      <c r="DC625" s="119"/>
      <c r="DD625" s="119"/>
      <c r="DE625" s="119"/>
      <c r="DF625" s="119"/>
      <c r="DG625" s="119"/>
      <c r="DH625" s="119"/>
      <c r="DI625" s="119"/>
      <c r="DJ625" s="119"/>
      <c r="DK625" s="119"/>
      <c r="DL625" s="119"/>
      <c r="DM625" s="119"/>
      <c r="DN625" s="119"/>
      <c r="DO625" s="119"/>
      <c r="DP625" s="119"/>
      <c r="DQ625" s="119"/>
      <c r="DR625" s="119"/>
      <c r="DS625" s="119"/>
      <c r="DT625" s="119"/>
      <c r="DU625" s="119"/>
      <c r="DV625" s="119"/>
      <c r="DW625" s="119"/>
      <c r="DX625" s="119"/>
      <c r="DY625" s="119"/>
      <c r="DZ625" s="119"/>
      <c r="EA625" s="119"/>
      <c r="EB625" s="119"/>
      <c r="EC625" s="119"/>
      <c r="ED625" s="119"/>
      <c r="EE625" s="119"/>
      <c r="EF625" s="119"/>
      <c r="EG625" s="119"/>
      <c r="EH625" s="119"/>
      <c r="EI625" s="119"/>
      <c r="EJ625" s="119"/>
      <c r="EK625" s="119"/>
      <c r="EL625" s="119"/>
      <c r="EM625" s="119"/>
      <c r="EN625" s="119"/>
      <c r="EO625" s="119"/>
      <c r="EP625" s="119"/>
      <c r="EQ625" s="119"/>
      <c r="ER625" s="119"/>
      <c r="ES625" s="119"/>
      <c r="ET625" s="119"/>
      <c r="EU625" s="119"/>
      <c r="EV625" s="119"/>
      <c r="EW625" s="119"/>
      <c r="EX625" s="119"/>
      <c r="EY625" s="119"/>
      <c r="EZ625" s="119"/>
      <c r="FA625" s="119"/>
      <c r="FB625" s="119"/>
      <c r="FC625" s="119"/>
      <c r="FD625" s="119"/>
      <c r="FE625" s="119"/>
      <c r="FF625" s="119"/>
      <c r="FG625" s="119"/>
      <c r="FH625" s="119"/>
      <c r="FI625" s="119"/>
      <c r="FJ625" s="119"/>
      <c r="FK625" s="119"/>
    </row>
    <row r="626" spans="1:167" s="119" customFormat="1" x14ac:dyDescent="0.25">
      <c r="A626" s="77"/>
      <c r="B626" s="131" t="e">
        <f t="shared" ref="B626:D626" si="1885">B625</f>
        <v>#VALUE!</v>
      </c>
      <c r="C626" s="131" t="e">
        <f t="shared" si="1885"/>
        <v>#VALUE!</v>
      </c>
      <c r="D626" s="130">
        <f t="shared" si="1885"/>
        <v>1</v>
      </c>
      <c r="E626" s="180"/>
      <c r="F626" s="96"/>
      <c r="G626" s="182"/>
      <c r="H626" s="186"/>
      <c r="I626" s="186"/>
      <c r="J626" s="187"/>
      <c r="K626" s="67"/>
      <c r="L626" s="133" t="s">
        <v>57</v>
      </c>
      <c r="M626" s="134" t="e">
        <f>INDEX('BASE FORMAÇÃO'!H:H,B628+1)</f>
        <v>#VALUE!</v>
      </c>
      <c r="N626" s="74"/>
      <c r="O626" s="27" t="s">
        <v>445</v>
      </c>
      <c r="P626" s="117"/>
      <c r="Q626" s="117"/>
      <c r="R626" s="117"/>
      <c r="S626" s="117"/>
      <c r="T626" s="117"/>
      <c r="U626" s="117"/>
      <c r="V626" s="117"/>
      <c r="W626" s="117"/>
      <c r="X626" s="117"/>
      <c r="Y626" s="117"/>
      <c r="Z626" s="117"/>
      <c r="AA626" s="121"/>
      <c r="AB626" s="121"/>
      <c r="AC626" s="121"/>
      <c r="AD626" s="121"/>
      <c r="AE626" s="121"/>
      <c r="AF626" s="121"/>
      <c r="AG626" s="121"/>
      <c r="AH626" s="121"/>
      <c r="AI626" s="121"/>
    </row>
    <row r="627" spans="1:167" s="119" customFormat="1" x14ac:dyDescent="0.25">
      <c r="A627" s="77"/>
      <c r="B627" s="131" t="e">
        <f t="shared" ref="B627:C627" si="1886">B626</f>
        <v>#VALUE!</v>
      </c>
      <c r="C627" s="131" t="e">
        <f t="shared" si="1886"/>
        <v>#VALUE!</v>
      </c>
      <c r="D627" s="130">
        <f t="shared" si="1832"/>
        <v>1</v>
      </c>
      <c r="E627" s="41" t="s">
        <v>344</v>
      </c>
      <c r="F627" s="96"/>
      <c r="G627" s="183"/>
      <c r="H627" s="188"/>
      <c r="I627" s="188"/>
      <c r="J627" s="189"/>
      <c r="K627" s="67"/>
      <c r="L627" s="1" t="s">
        <v>2</v>
      </c>
      <c r="M627" s="6" t="e">
        <f>INDEX('BASE FORMAÇÃO'!D:D,B628+1)</f>
        <v>#VALUE!</v>
      </c>
      <c r="N627" s="74"/>
      <c r="O627" s="27" t="s">
        <v>446</v>
      </c>
      <c r="P627" s="118"/>
      <c r="Q627" s="118"/>
      <c r="R627" s="118"/>
      <c r="S627" s="118"/>
      <c r="T627" s="118"/>
      <c r="U627" s="121"/>
      <c r="V627" s="121"/>
      <c r="W627" s="121"/>
      <c r="X627" s="121"/>
      <c r="Y627" s="121"/>
      <c r="Z627" s="121"/>
      <c r="AA627" s="121"/>
      <c r="AB627" s="121"/>
      <c r="AC627" s="121"/>
      <c r="AD627" s="121"/>
      <c r="AE627" s="121"/>
      <c r="AF627" s="121"/>
      <c r="AG627" s="121"/>
      <c r="AH627" s="121"/>
      <c r="AI627" s="121"/>
    </row>
    <row r="628" spans="1:167" x14ac:dyDescent="0.25">
      <c r="B628" s="131" t="e">
        <f t="shared" ref="B628:C628" si="1887">B626</f>
        <v>#VALUE!</v>
      </c>
      <c r="C628" s="131" t="e">
        <f t="shared" si="1887"/>
        <v>#VALUE!</v>
      </c>
      <c r="D628" s="130">
        <f t="shared" si="1832"/>
        <v>1</v>
      </c>
      <c r="E628" s="167" t="e">
        <f t="shared" ref="E628" si="1888">C624</f>
        <v>#VALUE!</v>
      </c>
      <c r="F628" s="96"/>
      <c r="G628" s="169" t="s">
        <v>334</v>
      </c>
      <c r="H628" s="171"/>
      <c r="I628" s="172"/>
      <c r="J628" s="172"/>
      <c r="K628" s="70"/>
      <c r="L628" s="28" t="s">
        <v>333</v>
      </c>
      <c r="M628" s="136" t="str">
        <f t="shared" ref="M628" si="1889">IFERROR(INDEX(I630:I642,MATCH(MAX(J630:J642),J630:J642,0)),"")</f>
        <v/>
      </c>
      <c r="N628" s="74"/>
      <c r="O628" s="27" t="s">
        <v>18</v>
      </c>
      <c r="P628" s="109" t="str">
        <f>IF(P624="","",
IF(OR(P626="Orçamento",P625="",MAX('Tabela de Apoio'!$A:$A)&lt;=P625),
P624,
(INDEX('Tabela de Apoio'!$B:$B,MATCH('MAPA DE PREÇOS'!$O$8,'Tabela de Apoio'!$A:$A,1))/INDEX('Tabela de Apoio'!$B:$B,MATCH('MAPA DE PREÇOS'!P625,'Tabela de Apoio'!$A:$A,1)-1))*P624))</f>
        <v/>
      </c>
      <c r="Q628" s="109" t="str">
        <f>IF(Q624="","",
IF(OR(Q626="Orçamento",Q625="",MAX('Tabela de Apoio'!$A:$A)&lt;=Q625),
Q624,
(INDEX('Tabela de Apoio'!$B:$B,MATCH('MAPA DE PREÇOS'!$O$8,'Tabela de Apoio'!$A:$A,1))/INDEX('Tabela de Apoio'!$B:$B,MATCH('MAPA DE PREÇOS'!Q625,'Tabela de Apoio'!$A:$A,1)-1))*Q624))</f>
        <v/>
      </c>
      <c r="R628" s="109" t="str">
        <f>IF(R624="","",
IF(OR(R626="Orçamento",R625="",MAX('Tabela de Apoio'!$A:$A)&lt;=R625),
R624,
(INDEX('Tabela de Apoio'!$B:$B,MATCH('MAPA DE PREÇOS'!$O$8,'Tabela de Apoio'!$A:$A,1))/INDEX('Tabela de Apoio'!$B:$B,MATCH('MAPA DE PREÇOS'!R625,'Tabela de Apoio'!$A:$A,1)-1))*R624))</f>
        <v/>
      </c>
      <c r="S628" s="109" t="str">
        <f>IF(S624="","",
IF(OR(S626="Orçamento",S625="",MAX('Tabela de Apoio'!$A:$A)&lt;=S625),
S624,
(INDEX('Tabela de Apoio'!$B:$B,MATCH('MAPA DE PREÇOS'!$O$8,'Tabela de Apoio'!$A:$A,1))/INDEX('Tabela de Apoio'!$B:$B,MATCH('MAPA DE PREÇOS'!S625,'Tabela de Apoio'!$A:$A,1)-1))*S624))</f>
        <v/>
      </c>
      <c r="T628" s="109" t="str">
        <f>IF(T624="","",
IF(OR(T626="Orçamento",T625="",MAX('Tabela de Apoio'!$A:$A)&lt;=T625),
T624,
(INDEX('Tabela de Apoio'!$B:$B,MATCH('MAPA DE PREÇOS'!$O$8,'Tabela de Apoio'!$A:$A,1))/INDEX('Tabela de Apoio'!$B:$B,MATCH('MAPA DE PREÇOS'!T625,'Tabela de Apoio'!$A:$A,1)-1))*T624))</f>
        <v/>
      </c>
      <c r="U628" s="109" t="str">
        <f>IF(U624="","",
IF(OR(U626="Orçamento",U625="",MAX('Tabela de Apoio'!$A:$A)&lt;=U625),
U624,
(INDEX('Tabela de Apoio'!$B:$B,MATCH('MAPA DE PREÇOS'!$O$8,'Tabela de Apoio'!$A:$A,1))/INDEX('Tabela de Apoio'!$B:$B,MATCH('MAPA DE PREÇOS'!U625,'Tabela de Apoio'!$A:$A,1)-1))*U624))</f>
        <v/>
      </c>
      <c r="V628" s="109" t="str">
        <f>IF(V624="","",
IF(OR(V626="Orçamento",V625="",MAX('Tabela de Apoio'!$A:$A)&lt;=V625),
V624,
(INDEX('Tabela de Apoio'!$B:$B,MATCH('MAPA DE PREÇOS'!$O$8,'Tabela de Apoio'!$A:$A,1))/INDEX('Tabela de Apoio'!$B:$B,MATCH('MAPA DE PREÇOS'!V625,'Tabela de Apoio'!$A:$A,1)-1))*V624))</f>
        <v/>
      </c>
      <c r="W628" s="109" t="str">
        <f>IF(W624="","",
IF(OR(W626="Orçamento",W625="",MAX('Tabela de Apoio'!$A:$A)&lt;=W625),
W624,
(INDEX('Tabela de Apoio'!$B:$B,MATCH('MAPA DE PREÇOS'!$O$8,'Tabela de Apoio'!$A:$A,1))/INDEX('Tabela de Apoio'!$B:$B,MATCH('MAPA DE PREÇOS'!W625,'Tabela de Apoio'!$A:$A,1)-1))*W624))</f>
        <v/>
      </c>
      <c r="X628" s="109" t="str">
        <f>IF(X624="","",
IF(OR(X626="Orçamento",X625="",MAX('Tabela de Apoio'!$A:$A)&lt;=X625),
X624,
(INDEX('Tabela de Apoio'!$B:$B,MATCH('MAPA DE PREÇOS'!$O$8,'Tabela de Apoio'!$A:$A,1))/INDEX('Tabela de Apoio'!$B:$B,MATCH('MAPA DE PREÇOS'!X625,'Tabela de Apoio'!$A:$A,1)-1))*X624))</f>
        <v/>
      </c>
      <c r="Y628" s="109" t="str">
        <f>IF(Y624="","",
IF(OR(Y626="Orçamento",Y625="",MAX('Tabela de Apoio'!$A:$A)&lt;=Y625),
Y624,
(INDEX('Tabela de Apoio'!$B:$B,MATCH('MAPA DE PREÇOS'!$O$8,'Tabela de Apoio'!$A:$A,1))/INDEX('Tabela de Apoio'!$B:$B,MATCH('MAPA DE PREÇOS'!Y625,'Tabela de Apoio'!$A:$A,1)-1))*Y624))</f>
        <v/>
      </c>
      <c r="Z628" s="109" t="str">
        <f>IF(Z624="","",
IF(OR(Z626="Orçamento",Z625="",MAX('Tabela de Apoio'!$A:$A)&lt;=Z625),
Z624,
(INDEX('Tabela de Apoio'!$B:$B,MATCH('MAPA DE PREÇOS'!$O$8,'Tabela de Apoio'!$A:$A,1))/INDEX('Tabela de Apoio'!$B:$B,MATCH('MAPA DE PREÇOS'!Z625,'Tabela de Apoio'!$A:$A,1)-1))*Z624))</f>
        <v/>
      </c>
      <c r="AA628" s="109" t="str">
        <f>IF(AA624="","",
IF(OR(AA626="Orçamento",AA625="",MAX('Tabela de Apoio'!$A:$A)&lt;=AA625),
AA624,
(INDEX('Tabela de Apoio'!$B:$B,MATCH('MAPA DE PREÇOS'!$O$8,'Tabela de Apoio'!$A:$A,1))/INDEX('Tabela de Apoio'!$B:$B,MATCH('MAPA DE PREÇOS'!AA625,'Tabela de Apoio'!$A:$A,1)-1))*AA624))</f>
        <v/>
      </c>
      <c r="AB628" s="109" t="str">
        <f>IF(AB624="","",
IF(OR(AB626="Orçamento",AB625="",MAX('Tabela de Apoio'!$A:$A)&lt;=AB625),
AB624,
(INDEX('Tabela de Apoio'!$B:$B,MATCH('MAPA DE PREÇOS'!$O$8,'Tabela de Apoio'!$A:$A,1))/INDEX('Tabela de Apoio'!$B:$B,MATCH('MAPA DE PREÇOS'!AB625,'Tabela de Apoio'!$A:$A,1)-1))*AB624))</f>
        <v/>
      </c>
      <c r="AC628" s="109" t="str">
        <f>IF(AC624="","",
IF(OR(AC626="Orçamento",AC625="",MAX('Tabela de Apoio'!$A:$A)&lt;=AC625),
AC624,
(INDEX('Tabela de Apoio'!$B:$B,MATCH('MAPA DE PREÇOS'!$O$8,'Tabela de Apoio'!$A:$A,1))/INDEX('Tabela de Apoio'!$B:$B,MATCH('MAPA DE PREÇOS'!AC625,'Tabela de Apoio'!$A:$A,1)-1))*AC624))</f>
        <v/>
      </c>
      <c r="AD628" s="109" t="str">
        <f>IF(AD624="","",
IF(OR(AD626="Orçamento",AD625="",MAX('Tabela de Apoio'!$A:$A)&lt;=AD625),
AD624,
(INDEX('Tabela de Apoio'!$B:$B,MATCH('MAPA DE PREÇOS'!$O$8,'Tabela de Apoio'!$A:$A,1))/INDEX('Tabela de Apoio'!$B:$B,MATCH('MAPA DE PREÇOS'!AD625,'Tabela de Apoio'!$A:$A,1)-1))*AD624))</f>
        <v/>
      </c>
      <c r="AE628" s="109" t="str">
        <f>IF(AE624="","",
IF(OR(AE626="Orçamento",AE625="",MAX('Tabela de Apoio'!$A:$A)&lt;=AE625),
AE624,
(INDEX('Tabela de Apoio'!$B:$B,MATCH('MAPA DE PREÇOS'!$O$8,'Tabela de Apoio'!$A:$A,1))/INDEX('Tabela de Apoio'!$B:$B,MATCH('MAPA DE PREÇOS'!AE625,'Tabela de Apoio'!$A:$A,1)-1))*AE624))</f>
        <v/>
      </c>
      <c r="AF628" s="109" t="str">
        <f>IF(AF624="","",
IF(OR(AF626="Orçamento",AF625="",MAX('Tabela de Apoio'!$A:$A)&lt;=AF625),
AF624,
(INDEX('Tabela de Apoio'!$B:$B,MATCH('MAPA DE PREÇOS'!$O$8,'Tabela de Apoio'!$A:$A,1))/INDEX('Tabela de Apoio'!$B:$B,MATCH('MAPA DE PREÇOS'!AF625,'Tabela de Apoio'!$A:$A,1)-1))*AF624))</f>
        <v/>
      </c>
      <c r="AG628" s="109" t="str">
        <f>IF(AG624="","",
IF(OR(AG626="Orçamento",AG625="",MAX('Tabela de Apoio'!$A:$A)&lt;=AG625),
AG624,
(INDEX('Tabela de Apoio'!$B:$B,MATCH('MAPA DE PREÇOS'!$O$8,'Tabela de Apoio'!$A:$A,1))/INDEX('Tabela de Apoio'!$B:$B,MATCH('MAPA DE PREÇOS'!AG625,'Tabela de Apoio'!$A:$A,1)-1))*AG624))</f>
        <v/>
      </c>
      <c r="AH628" s="109" t="str">
        <f>IF(AH624="","",
IF(OR(AH626="Orçamento",AH625="",MAX('Tabela de Apoio'!$A:$A)&lt;=AH625),
AH624,
(INDEX('Tabela de Apoio'!$B:$B,MATCH('MAPA DE PREÇOS'!$O$8,'Tabela de Apoio'!$A:$A,1))/INDEX('Tabela de Apoio'!$B:$B,MATCH('MAPA DE PREÇOS'!AH625,'Tabela de Apoio'!$A:$A,1)-1))*AH624))</f>
        <v/>
      </c>
      <c r="AI628" s="109" t="str">
        <f>IF(AI624="","",
IF(OR(AI626="Orçamento",AI625="",MAX('Tabela de Apoio'!$A:$A)&lt;=AI625),
AI624,
(INDEX('Tabela de Apoio'!$B:$B,MATCH('MAPA DE PREÇOS'!$O$8,'Tabela de Apoio'!$A:$A,1))/INDEX('Tabela de Apoio'!$B:$B,MATCH('MAPA DE PREÇOS'!AI625,'Tabela de Apoio'!$A:$A,1)-1))*AI624))</f>
        <v/>
      </c>
    </row>
    <row r="629" spans="1:167" hidden="1" x14ac:dyDescent="0.25">
      <c r="B629" s="131" t="e">
        <f t="shared" ref="B629" si="1890">B628</f>
        <v>#VALUE!</v>
      </c>
      <c r="C629" s="131" t="e">
        <f t="shared" ref="C629" si="1891">C628</f>
        <v>#VALUE!</v>
      </c>
      <c r="D629" s="130">
        <f t="shared" si="1832"/>
        <v>1</v>
      </c>
      <c r="E629" s="168"/>
      <c r="F629" s="96"/>
      <c r="G629" s="170"/>
      <c r="H629"/>
      <c r="I629"/>
      <c r="J629"/>
      <c r="N629" s="74"/>
      <c r="O629" s="27" t="s">
        <v>439</v>
      </c>
      <c r="P629" s="110" t="str">
        <f>IF(IFERROR(VLOOKUP(P626,'Tabela de Apoio'!$D:$E,2,FALSE),1)=1,"",P630)</f>
        <v/>
      </c>
      <c r="Q629" s="110" t="str">
        <f>IF(IFERROR(VLOOKUP(Q626,'Tabela de Apoio'!$D:$E,2,FALSE),1)=1,"",Q630)</f>
        <v/>
      </c>
      <c r="R629" s="110" t="str">
        <f>IF(IFERROR(VLOOKUP(R626,'Tabela de Apoio'!$D:$E,2,FALSE),1)=1,"",R630)</f>
        <v/>
      </c>
      <c r="S629" s="110" t="str">
        <f>IF(IFERROR(VLOOKUP(S626,'Tabela de Apoio'!$D:$E,2,FALSE),1)=1,"",S630)</f>
        <v/>
      </c>
      <c r="T629" s="110" t="str">
        <f>IF(IFERROR(VLOOKUP(T626,'Tabela de Apoio'!$D:$E,2,FALSE),1)=1,"",T630)</f>
        <v/>
      </c>
      <c r="U629" s="110" t="str">
        <f>IF(IFERROR(VLOOKUP(U626,'Tabela de Apoio'!$D:$E,2,FALSE),1)=1,"",U630)</f>
        <v/>
      </c>
      <c r="V629" s="110" t="str">
        <f>IF(IFERROR(VLOOKUP(V626,'Tabela de Apoio'!$D:$E,2,FALSE),1)=1,"",V630)</f>
        <v/>
      </c>
      <c r="W629" s="110" t="str">
        <f>IF(IFERROR(VLOOKUP(W626,'Tabela de Apoio'!$D:$E,2,FALSE),1)=1,"",W630)</f>
        <v/>
      </c>
      <c r="X629" s="110" t="str">
        <f>IF(IFERROR(VLOOKUP(X626,'Tabela de Apoio'!$D:$E,2,FALSE),1)=1,"",X630)</f>
        <v/>
      </c>
      <c r="Y629" s="110" t="str">
        <f>IF(IFERROR(VLOOKUP(Y626,'Tabela de Apoio'!$D:$E,2,FALSE),1)=1,"",Y630)</f>
        <v/>
      </c>
      <c r="Z629" s="110" t="str">
        <f>IF(IFERROR(VLOOKUP(Z626,'Tabela de Apoio'!$D:$E,2,FALSE),1)=1,"",Z630)</f>
        <v/>
      </c>
      <c r="AA629" s="110" t="str">
        <f>IF(IFERROR(VLOOKUP(AA626,'Tabela de Apoio'!$D:$E,2,FALSE),1)=1,"",AA630)</f>
        <v/>
      </c>
      <c r="AB629" s="110" t="str">
        <f>IF(IFERROR(VLOOKUP(AB626,'Tabela de Apoio'!$D:$E,2,FALSE),1)=1,"",AB630)</f>
        <v/>
      </c>
      <c r="AC629" s="110" t="str">
        <f>IF(IFERROR(VLOOKUP(AC626,'Tabela de Apoio'!$D:$E,2,FALSE),1)=1,"",AC630)</f>
        <v/>
      </c>
      <c r="AD629" s="110" t="str">
        <f>IF(IFERROR(VLOOKUP(AD626,'Tabela de Apoio'!$D:$E,2,FALSE),1)=1,"",AD630)</f>
        <v/>
      </c>
      <c r="AE629" s="110" t="str">
        <f>IF(IFERROR(VLOOKUP(AE626,'Tabela de Apoio'!$D:$E,2,FALSE),1)=1,"",AE630)</f>
        <v/>
      </c>
      <c r="AF629" s="110" t="str">
        <f>IF(IFERROR(VLOOKUP(AF626,'Tabela de Apoio'!$D:$E,2,FALSE),1)=1,"",AF630)</f>
        <v/>
      </c>
      <c r="AG629" s="110" t="str">
        <f>IF(IFERROR(VLOOKUP(AG626,'Tabela de Apoio'!$D:$E,2,FALSE),1)=1,"",AG630)</f>
        <v/>
      </c>
      <c r="AH629" s="110" t="str">
        <f>IF(IFERROR(VLOOKUP(AH626,'Tabela de Apoio'!$D:$E,2,FALSE),1)=1,"",AH630)</f>
        <v/>
      </c>
      <c r="AI629" s="110" t="str">
        <f>IF(IFERROR(VLOOKUP(AI626,'Tabela de Apoio'!$D:$E,2,FALSE),1)=1,"",AI630)</f>
        <v/>
      </c>
    </row>
    <row r="630" spans="1:167" hidden="1" x14ac:dyDescent="0.25">
      <c r="B630" s="131" t="e">
        <f t="shared" ref="B630:C630" si="1892">B629</f>
        <v>#VALUE!</v>
      </c>
      <c r="C630" s="131" t="e">
        <f t="shared" si="1892"/>
        <v>#VALUE!</v>
      </c>
      <c r="D630" s="130">
        <f t="shared" si="1832"/>
        <v>1</v>
      </c>
      <c r="E630" s="168"/>
      <c r="F630" s="96"/>
      <c r="G630" s="170"/>
      <c r="H630" s="137">
        <f t="shared" ref="H630" si="1893">COUNT($P630:$XX630)</f>
        <v>0</v>
      </c>
      <c r="I630" s="135" t="e">
        <f t="shared" ref="I630" si="1894">_xlfn.STDEV.P($P629:$XX630)/AVERAGE($P629:$XX630)</f>
        <v>#DIV/0!</v>
      </c>
      <c r="J630" s="7">
        <f>ROW()</f>
        <v>630</v>
      </c>
      <c r="K630" s="70"/>
      <c r="L630" s="29" t="s">
        <v>54</v>
      </c>
      <c r="M630" s="30" t="str">
        <f t="shared" ref="M630" si="1895">IFERROR(
IF(AND(P626="Orçamento",COUNTA(P624:AI624)=COUNTIF(P626:XX626,"Orçamento")),MIN(M635,M632),
IF(M633&lt;&gt;"",M633,
IF(M634&lt;&gt;"",M634,
M632
))),"")</f>
        <v/>
      </c>
      <c r="N630" s="74"/>
      <c r="O630" s="27" t="s">
        <v>440</v>
      </c>
      <c r="P630" s="109" t="str">
        <f t="shared" ref="P630:AI630" si="1896">IFERROR(IF(P628="",
            "",
            IF(COUNT($P628:$XX628)&lt;=4,
               P628,
               IF(OR(P628&gt;(QUARTILE($P628:$XX628,3)+(QUARTILE($P628:$XX628,3)-QUARTILE($P628:$XX628,1))),
                     P628&lt;(QUARTILE($P628:$XX628,1)-(QUARTILE($P628:$XX628,3)-QUARTILE($P628:$XX628,1)))
                  ),
               "DESCARTADO",P628)
             )
  ),P628)</f>
        <v/>
      </c>
      <c r="Q630" s="109" t="str">
        <f t="shared" si="1896"/>
        <v/>
      </c>
      <c r="R630" s="109" t="str">
        <f t="shared" si="1896"/>
        <v/>
      </c>
      <c r="S630" s="109" t="str">
        <f t="shared" si="1896"/>
        <v/>
      </c>
      <c r="T630" s="109" t="str">
        <f t="shared" si="1896"/>
        <v/>
      </c>
      <c r="U630" s="109" t="str">
        <f t="shared" si="1896"/>
        <v/>
      </c>
      <c r="V630" s="109" t="str">
        <f t="shared" si="1896"/>
        <v/>
      </c>
      <c r="W630" s="109" t="str">
        <f t="shared" si="1896"/>
        <v/>
      </c>
      <c r="X630" s="109" t="str">
        <f t="shared" si="1896"/>
        <v/>
      </c>
      <c r="Y630" s="109" t="str">
        <f t="shared" si="1896"/>
        <v/>
      </c>
      <c r="Z630" s="109" t="str">
        <f t="shared" si="1896"/>
        <v/>
      </c>
      <c r="AA630" s="109" t="str">
        <f t="shared" si="1896"/>
        <v/>
      </c>
      <c r="AB630" s="109" t="str">
        <f t="shared" si="1896"/>
        <v/>
      </c>
      <c r="AC630" s="109" t="str">
        <f t="shared" si="1896"/>
        <v/>
      </c>
      <c r="AD630" s="109" t="str">
        <f t="shared" si="1896"/>
        <v/>
      </c>
      <c r="AE630" s="109" t="str">
        <f t="shared" si="1896"/>
        <v/>
      </c>
      <c r="AF630" s="109" t="str">
        <f t="shared" si="1896"/>
        <v/>
      </c>
      <c r="AG630" s="109" t="str">
        <f t="shared" si="1896"/>
        <v/>
      </c>
      <c r="AH630" s="109" t="str">
        <f t="shared" si="1896"/>
        <v/>
      </c>
      <c r="AI630" s="109" t="str">
        <f t="shared" si="1896"/>
        <v/>
      </c>
    </row>
    <row r="631" spans="1:167" hidden="1" x14ac:dyDescent="0.25">
      <c r="B631" s="131" t="e">
        <f t="shared" ref="B631" si="1897">B630</f>
        <v>#VALUE!</v>
      </c>
      <c r="C631" s="131" t="e">
        <f t="shared" ref="C631" si="1898">C630</f>
        <v>#VALUE!</v>
      </c>
      <c r="D631" s="130">
        <f t="shared" si="1832"/>
        <v>1</v>
      </c>
      <c r="E631" s="168"/>
      <c r="F631" s="96"/>
      <c r="G631" s="170"/>
      <c r="H631"/>
      <c r="I631"/>
      <c r="J631"/>
      <c r="K631" s="69"/>
      <c r="L631" s="29" t="s">
        <v>423</v>
      </c>
      <c r="M631" s="30" t="e">
        <f t="shared" ref="M631" si="1899">AVERAGE($P630:$XX630)</f>
        <v>#DIV/0!</v>
      </c>
      <c r="N631" s="74"/>
      <c r="O631" s="27" t="str">
        <f t="shared" ref="O631" si="1900">"1 POND"</f>
        <v>1 POND</v>
      </c>
      <c r="P631" s="110" t="str">
        <f>IF(IFERROR(VLOOKUP(P626,'Tabela de Apoio'!$D:$E,2,FALSE),1)=1,"",P632)</f>
        <v/>
      </c>
      <c r="Q631" s="110" t="str">
        <f>IF(IFERROR(VLOOKUP(Q626,'Tabela de Apoio'!$D:$E,2,FALSE),1)=1,"",Q632)</f>
        <v/>
      </c>
      <c r="R631" s="110" t="str">
        <f>IF(IFERROR(VLOOKUP(R626,'Tabela de Apoio'!$D:$E,2,FALSE),1)=1,"",R632)</f>
        <v/>
      </c>
      <c r="S631" s="110" t="str">
        <f>IF(IFERROR(VLOOKUP(S626,'Tabela de Apoio'!$D:$E,2,FALSE),1)=1,"",S632)</f>
        <v/>
      </c>
      <c r="T631" s="110" t="str">
        <f>IF(IFERROR(VLOOKUP(T626,'Tabela de Apoio'!$D:$E,2,FALSE),1)=1,"",T632)</f>
        <v/>
      </c>
      <c r="U631" s="110" t="str">
        <f>IF(IFERROR(VLOOKUP(U626,'Tabela de Apoio'!$D:$E,2,FALSE),1)=1,"",U632)</f>
        <v/>
      </c>
      <c r="V631" s="110" t="str">
        <f>IF(IFERROR(VLOOKUP(V626,'Tabela de Apoio'!$D:$E,2,FALSE),1)=1,"",V632)</f>
        <v/>
      </c>
      <c r="W631" s="110" t="str">
        <f>IF(IFERROR(VLOOKUP(W626,'Tabela de Apoio'!$D:$E,2,FALSE),1)=1,"",W632)</f>
        <v/>
      </c>
      <c r="X631" s="110" t="str">
        <f>IF(IFERROR(VLOOKUP(X626,'Tabela de Apoio'!$D:$E,2,FALSE),1)=1,"",X632)</f>
        <v/>
      </c>
      <c r="Y631" s="110" t="str">
        <f>IF(IFERROR(VLOOKUP(Y626,'Tabela de Apoio'!$D:$E,2,FALSE),1)=1,"",Y632)</f>
        <v/>
      </c>
      <c r="Z631" s="110" t="str">
        <f>IF(IFERROR(VLOOKUP(Z626,'Tabela de Apoio'!$D:$E,2,FALSE),1)=1,"",Z632)</f>
        <v/>
      </c>
      <c r="AA631" s="110" t="str">
        <f>IF(IFERROR(VLOOKUP(AA626,'Tabela de Apoio'!$D:$E,2,FALSE),1)=1,"",AA632)</f>
        <v/>
      </c>
      <c r="AB631" s="110" t="str">
        <f>IF(IFERROR(VLOOKUP(AB626,'Tabela de Apoio'!$D:$E,2,FALSE),1)=1,"",AB632)</f>
        <v/>
      </c>
      <c r="AC631" s="110" t="str">
        <f>IF(IFERROR(VLOOKUP(AC626,'Tabela de Apoio'!$D:$E,2,FALSE),1)=1,"",AC632)</f>
        <v/>
      </c>
      <c r="AD631" s="110" t="str">
        <f>IF(IFERROR(VLOOKUP(AD626,'Tabela de Apoio'!$D:$E,2,FALSE),1)=1,"",AD632)</f>
        <v/>
      </c>
      <c r="AE631" s="110" t="str">
        <f>IF(IFERROR(VLOOKUP(AE626,'Tabela de Apoio'!$D:$E,2,FALSE),1)=1,"",AE632)</f>
        <v/>
      </c>
      <c r="AF631" s="110" t="str">
        <f>IF(IFERROR(VLOOKUP(AF626,'Tabela de Apoio'!$D:$E,2,FALSE),1)=1,"",AF632)</f>
        <v/>
      </c>
      <c r="AG631" s="110" t="str">
        <f>IF(IFERROR(VLOOKUP(AG626,'Tabela de Apoio'!$D:$E,2,FALSE),1)=1,"",AG632)</f>
        <v/>
      </c>
      <c r="AH631" s="110" t="str">
        <f>IF(IFERROR(VLOOKUP(AH626,'Tabela de Apoio'!$D:$E,2,FALSE),1)=1,"",AH632)</f>
        <v/>
      </c>
      <c r="AI631" s="110" t="str">
        <f>IF(IFERROR(VLOOKUP(AI626,'Tabela de Apoio'!$D:$E,2,FALSE),1)=1,"",AI632)</f>
        <v/>
      </c>
    </row>
    <row r="632" spans="1:167" hidden="1" x14ac:dyDescent="0.25">
      <c r="B632" s="131" t="e">
        <f t="shared" si="1831"/>
        <v>#VALUE!</v>
      </c>
      <c r="C632" s="131" t="e">
        <f t="shared" si="1832"/>
        <v>#VALUE!</v>
      </c>
      <c r="D632" s="130">
        <f t="shared" si="1832"/>
        <v>1</v>
      </c>
      <c r="E632" s="168"/>
      <c r="F632" s="96"/>
      <c r="G632" s="170"/>
      <c r="H632" s="137">
        <f t="shared" ref="H632" si="1901">COUNT($P632:$XX632)</f>
        <v>0</v>
      </c>
      <c r="I632" s="135" t="e">
        <f t="shared" ref="I632" si="1902">_xlfn.STDEV.P($P631:$XX632)/AVERAGE($P631:$XX632)</f>
        <v>#DIV/0!</v>
      </c>
      <c r="J632" s="7">
        <f t="shared" ref="J632" si="1903">IF(AND(H632&gt;2,
OR(L624="MÉDIA SANEADA",L624="MEDIANA SANEADA",
AND(L624="PREÇO REFERÊNCIA",NOT(AND(P626="Orçamento",COUNTA(P624:XX624)=COUNTIF(P626:XX626,"Orçamento")))))),
ROW(),0)</f>
        <v>0</v>
      </c>
      <c r="K632" s="69"/>
      <c r="L632" s="29" t="s">
        <v>424</v>
      </c>
      <c r="M632" s="30" t="e">
        <f t="shared" ref="M632" si="1904">MEDIAN($P630:$XX630)</f>
        <v>#NUM!</v>
      </c>
      <c r="N632" s="74"/>
      <c r="O632" s="27" t="str">
        <f t="shared" ref="O632" si="1905">"1 RODADA"</f>
        <v>1 RODADA</v>
      </c>
      <c r="P632" s="110" t="str">
        <f t="shared" ref="P632:AI632" si="1906">IF(P630="","",IF((_xlfn.STDEV.P($P629:$XX630)/AVERAGE($P629:$XX630))&lt;=25%,P630,IF(OR(P630&gt;(AVERAGE($P629:$XX630)+_xlfn.STDEV.P($P629:$XX630)),P630&lt;(AVERAGE($P629:$XX630)-_xlfn.STDEV.P($P629:$XX630))),"DESCARTADO",P630)))</f>
        <v/>
      </c>
      <c r="Q632" s="110" t="str">
        <f t="shared" si="1906"/>
        <v/>
      </c>
      <c r="R632" s="110" t="str">
        <f t="shared" si="1906"/>
        <v/>
      </c>
      <c r="S632" s="110" t="str">
        <f t="shared" si="1906"/>
        <v/>
      </c>
      <c r="T632" s="110" t="str">
        <f t="shared" si="1906"/>
        <v/>
      </c>
      <c r="U632" s="110" t="str">
        <f t="shared" si="1906"/>
        <v/>
      </c>
      <c r="V632" s="110" t="str">
        <f t="shared" si="1906"/>
        <v/>
      </c>
      <c r="W632" s="110" t="str">
        <f t="shared" si="1906"/>
        <v/>
      </c>
      <c r="X632" s="110" t="str">
        <f t="shared" si="1906"/>
        <v/>
      </c>
      <c r="Y632" s="110" t="str">
        <f t="shared" si="1906"/>
        <v/>
      </c>
      <c r="Z632" s="110" t="str">
        <f t="shared" si="1906"/>
        <v/>
      </c>
      <c r="AA632" s="110" t="str">
        <f t="shared" si="1906"/>
        <v/>
      </c>
      <c r="AB632" s="110" t="str">
        <f t="shared" si="1906"/>
        <v/>
      </c>
      <c r="AC632" s="110" t="str">
        <f t="shared" si="1906"/>
        <v/>
      </c>
      <c r="AD632" s="110" t="str">
        <f t="shared" si="1906"/>
        <v/>
      </c>
      <c r="AE632" s="110" t="str">
        <f t="shared" si="1906"/>
        <v/>
      </c>
      <c r="AF632" s="110" t="str">
        <f t="shared" si="1906"/>
        <v/>
      </c>
      <c r="AG632" s="110" t="str">
        <f t="shared" si="1906"/>
        <v/>
      </c>
      <c r="AH632" s="110" t="str">
        <f t="shared" si="1906"/>
        <v/>
      </c>
      <c r="AI632" s="110" t="str">
        <f t="shared" si="1906"/>
        <v/>
      </c>
    </row>
    <row r="633" spans="1:167" hidden="1" x14ac:dyDescent="0.25">
      <c r="B633" s="131" t="e">
        <f t="shared" si="1831"/>
        <v>#VALUE!</v>
      </c>
      <c r="C633" s="131" t="e">
        <f t="shared" si="1832"/>
        <v>#VALUE!</v>
      </c>
      <c r="D633" s="130">
        <f t="shared" si="1832"/>
        <v>1</v>
      </c>
      <c r="E633" s="168"/>
      <c r="F633" s="96"/>
      <c r="G633" s="170"/>
      <c r="H633"/>
      <c r="I633"/>
      <c r="J633"/>
      <c r="L633" s="29" t="s">
        <v>50</v>
      </c>
      <c r="M633" s="30" t="str">
        <f t="shared" ref="M633" si="1907">IFERROR(
IF(AND(H632&gt;2,I632&lt;=25%),AVERAGE(P631:XX632),
IF(AND(H634&gt;2,I634&lt;=25%),AVERAGE(P633:XX634),
IF(AND(H636&gt;2,I636&lt;=25%),AVERAGE(P635:XX636),
IF(AND(H638&gt;2,I638&lt;=25%),AVERAGE(P637:XX638),
IF(AND(H640&gt;2,I640&lt;=25%),AVERAGE(P639:XX640),
IF(AND(H642&gt;2,I642&lt;=25%),AVERAGE(P641:XX642),
IF(I630&lt;=25%,AVERAGE(P629:XX630),""))))))),"")</f>
        <v/>
      </c>
      <c r="N633" s="74"/>
      <c r="O633" s="27" t="str">
        <f t="shared" ref="O633" si="1908">"2 POND"</f>
        <v>2 POND</v>
      </c>
      <c r="P633" s="110" t="str">
        <f>IF(IFERROR(VLOOKUP(P626,'Tabela de Apoio'!$D:$E,2,FALSE),1)=1,"",P634)</f>
        <v/>
      </c>
      <c r="Q633" s="110" t="str">
        <f>IF(IFERROR(VLOOKUP(Q626,'Tabela de Apoio'!$D:$E,2,FALSE),1)=1,"",Q634)</f>
        <v/>
      </c>
      <c r="R633" s="110" t="str">
        <f>IF(IFERROR(VLOOKUP(R626,'Tabela de Apoio'!$D:$E,2,FALSE),1)=1,"",R634)</f>
        <v/>
      </c>
      <c r="S633" s="110" t="str">
        <f>IF(IFERROR(VLOOKUP(S626,'Tabela de Apoio'!$D:$E,2,FALSE),1)=1,"",S634)</f>
        <v/>
      </c>
      <c r="T633" s="110" t="str">
        <f>IF(IFERROR(VLOOKUP(T626,'Tabela de Apoio'!$D:$E,2,FALSE),1)=1,"",T634)</f>
        <v/>
      </c>
      <c r="U633" s="110" t="str">
        <f>IF(IFERROR(VLOOKUP(U626,'Tabela de Apoio'!$D:$E,2,FALSE),1)=1,"",U634)</f>
        <v/>
      </c>
      <c r="V633" s="110" t="str">
        <f>IF(IFERROR(VLOOKUP(V626,'Tabela de Apoio'!$D:$E,2,FALSE),1)=1,"",V634)</f>
        <v/>
      </c>
      <c r="W633" s="110" t="str">
        <f>IF(IFERROR(VLOOKUP(W626,'Tabela de Apoio'!$D:$E,2,FALSE),1)=1,"",W634)</f>
        <v/>
      </c>
      <c r="X633" s="110" t="str">
        <f>IF(IFERROR(VLOOKUP(X626,'Tabela de Apoio'!$D:$E,2,FALSE),1)=1,"",X634)</f>
        <v/>
      </c>
      <c r="Y633" s="110" t="str">
        <f>IF(IFERROR(VLOOKUP(Y626,'Tabela de Apoio'!$D:$E,2,FALSE),1)=1,"",Y634)</f>
        <v/>
      </c>
      <c r="Z633" s="110" t="str">
        <f>IF(IFERROR(VLOOKUP(Z626,'Tabela de Apoio'!$D:$E,2,FALSE),1)=1,"",Z634)</f>
        <v/>
      </c>
      <c r="AA633" s="110" t="str">
        <f>IF(IFERROR(VLOOKUP(AA626,'Tabela de Apoio'!$D:$E,2,FALSE),1)=1,"",AA634)</f>
        <v/>
      </c>
      <c r="AB633" s="110" t="str">
        <f>IF(IFERROR(VLOOKUP(AB626,'Tabela de Apoio'!$D:$E,2,FALSE),1)=1,"",AB634)</f>
        <v/>
      </c>
      <c r="AC633" s="110" t="str">
        <f>IF(IFERROR(VLOOKUP(AC626,'Tabela de Apoio'!$D:$E,2,FALSE),1)=1,"",AC634)</f>
        <v/>
      </c>
      <c r="AD633" s="110" t="str">
        <f>IF(IFERROR(VLOOKUP(AD626,'Tabela de Apoio'!$D:$E,2,FALSE),1)=1,"",AD634)</f>
        <v/>
      </c>
      <c r="AE633" s="110" t="str">
        <f>IF(IFERROR(VLOOKUP(AE626,'Tabela de Apoio'!$D:$E,2,FALSE),1)=1,"",AE634)</f>
        <v/>
      </c>
      <c r="AF633" s="110" t="str">
        <f>IF(IFERROR(VLOOKUP(AF626,'Tabela de Apoio'!$D:$E,2,FALSE),1)=1,"",AF634)</f>
        <v/>
      </c>
      <c r="AG633" s="110" t="str">
        <f>IF(IFERROR(VLOOKUP(AG626,'Tabela de Apoio'!$D:$E,2,FALSE),1)=1,"",AG634)</f>
        <v/>
      </c>
      <c r="AH633" s="110" t="str">
        <f>IF(IFERROR(VLOOKUP(AH626,'Tabela de Apoio'!$D:$E,2,FALSE),1)=1,"",AH634)</f>
        <v/>
      </c>
      <c r="AI633" s="110" t="str">
        <f>IF(IFERROR(VLOOKUP(AI626,'Tabela de Apoio'!$D:$E,2,FALSE),1)=1,"",AI634)</f>
        <v/>
      </c>
    </row>
    <row r="634" spans="1:167" hidden="1" x14ac:dyDescent="0.25">
      <c r="B634" s="131" t="e">
        <f t="shared" si="1831"/>
        <v>#VALUE!</v>
      </c>
      <c r="C634" s="131" t="e">
        <f t="shared" si="1832"/>
        <v>#VALUE!</v>
      </c>
      <c r="D634" s="130">
        <f t="shared" si="1832"/>
        <v>1</v>
      </c>
      <c r="E634" s="168"/>
      <c r="F634" s="96"/>
      <c r="G634" s="170"/>
      <c r="H634" s="137">
        <f t="shared" ref="H634" si="1909">COUNT($P634:$XX634)</f>
        <v>0</v>
      </c>
      <c r="I634" s="135" t="e">
        <f t="shared" ref="I634" si="1910">_xlfn.STDEV.P($P633:$XX634)/AVERAGE($P633:$XX634)</f>
        <v>#DIV/0!</v>
      </c>
      <c r="J634" s="7">
        <f t="shared" ref="J634" si="1911">IF(AND(H634&gt;2,
OR(L624="MÉDIA SANEADA",L624="MEDIANA SANEADA",
AND(L624="PREÇO REFERÊNCIA",NOT(AND(P626="Orçamento",COUNTA(P624:XX624)=COUNTIF(P626:XX626,"Orçamento")))))),
ROW(),0)</f>
        <v>0</v>
      </c>
      <c r="K634" s="69"/>
      <c r="L634" s="29" t="s">
        <v>425</v>
      </c>
      <c r="M634" s="30" t="e">
        <f t="shared" ref="M634" si="1912" xml:space="preserve">
IF(H632&gt;2,MEDIAN(P631:XX632),
IF(H634&gt;2,MEDIAN(P633:XX634),
IF(H636&gt;2,MEDIAN(P635:XX636),
IF(H638&gt;2,MEDIAN(P637:XX638),
IF(H640&gt;2,MEDIAN(P639:XX640),
IF(H642&gt;2,MEDIAN(P641:XX642),
MEDIAN(P629:XX630)))))))</f>
        <v>#NUM!</v>
      </c>
      <c r="N634" s="74"/>
      <c r="O634" s="27" t="str">
        <f t="shared" ref="O634" si="1913">"2 RODADA"</f>
        <v>2 RODADA</v>
      </c>
      <c r="P634" s="110" t="str">
        <f t="shared" ref="P634:AI634" si="1914">IF(P632="","",IF((_xlfn.STDEV.P($P631:$XX632)/AVERAGE($P631:$XX632))&lt;=25%,P632,IF(OR(P632&gt;(AVERAGE($P631:$XX632)+_xlfn.STDEV.P($P631:$XX632)),P632&lt;(AVERAGE($P631:$XX632)-_xlfn.STDEV.P($P631:$XX632))),"DESCARTADO",P632)))</f>
        <v/>
      </c>
      <c r="Q634" s="110" t="str">
        <f t="shared" si="1914"/>
        <v/>
      </c>
      <c r="R634" s="110" t="str">
        <f t="shared" si="1914"/>
        <v/>
      </c>
      <c r="S634" s="110" t="str">
        <f t="shared" si="1914"/>
        <v/>
      </c>
      <c r="T634" s="110" t="str">
        <f t="shared" si="1914"/>
        <v/>
      </c>
      <c r="U634" s="110" t="str">
        <f t="shared" si="1914"/>
        <v/>
      </c>
      <c r="V634" s="110" t="str">
        <f t="shared" si="1914"/>
        <v/>
      </c>
      <c r="W634" s="110" t="str">
        <f t="shared" si="1914"/>
        <v/>
      </c>
      <c r="X634" s="110" t="str">
        <f t="shared" si="1914"/>
        <v/>
      </c>
      <c r="Y634" s="110" t="str">
        <f t="shared" si="1914"/>
        <v/>
      </c>
      <c r="Z634" s="110" t="str">
        <f t="shared" si="1914"/>
        <v/>
      </c>
      <c r="AA634" s="110" t="str">
        <f t="shared" si="1914"/>
        <v/>
      </c>
      <c r="AB634" s="110" t="str">
        <f t="shared" si="1914"/>
        <v/>
      </c>
      <c r="AC634" s="110" t="str">
        <f t="shared" si="1914"/>
        <v/>
      </c>
      <c r="AD634" s="110" t="str">
        <f t="shared" si="1914"/>
        <v/>
      </c>
      <c r="AE634" s="110" t="str">
        <f t="shared" si="1914"/>
        <v/>
      </c>
      <c r="AF634" s="110" t="str">
        <f t="shared" si="1914"/>
        <v/>
      </c>
      <c r="AG634" s="110" t="str">
        <f t="shared" si="1914"/>
        <v/>
      </c>
      <c r="AH634" s="110" t="str">
        <f t="shared" si="1914"/>
        <v/>
      </c>
      <c r="AI634" s="110" t="str">
        <f t="shared" si="1914"/>
        <v/>
      </c>
    </row>
    <row r="635" spans="1:167" hidden="1" x14ac:dyDescent="0.25">
      <c r="B635" s="131" t="e">
        <f t="shared" si="1831"/>
        <v>#VALUE!</v>
      </c>
      <c r="C635" s="131" t="e">
        <f t="shared" si="1832"/>
        <v>#VALUE!</v>
      </c>
      <c r="D635" s="130">
        <f t="shared" si="1832"/>
        <v>1</v>
      </c>
      <c r="E635" s="168"/>
      <c r="F635" s="96"/>
      <c r="G635" s="170"/>
      <c r="H635"/>
      <c r="I635"/>
      <c r="J635"/>
      <c r="K635" s="69"/>
      <c r="L635" s="29" t="s">
        <v>422</v>
      </c>
      <c r="M635" s="30" t="e">
        <f t="shared" ref="M635" si="1915">HARMEAN($P629:$XX630)</f>
        <v>#N/A</v>
      </c>
      <c r="N635" s="74"/>
      <c r="O635" s="27" t="str">
        <f t="shared" ref="O635" si="1916">"3 POND"</f>
        <v>3 POND</v>
      </c>
      <c r="P635" s="110" t="str">
        <f>IF(IFERROR(VLOOKUP(P626,'Tabela de Apoio'!$D:$E,2,FALSE),1)=1,"",P636)</f>
        <v/>
      </c>
      <c r="Q635" s="110" t="str">
        <f>IF(IFERROR(VLOOKUP(Q626,'Tabela de Apoio'!$D:$E,2,FALSE),1)=1,"",Q636)</f>
        <v/>
      </c>
      <c r="R635" s="110" t="str">
        <f>IF(IFERROR(VLOOKUP(R626,'Tabela de Apoio'!$D:$E,2,FALSE),1)=1,"",R636)</f>
        <v/>
      </c>
      <c r="S635" s="110" t="str">
        <f>IF(IFERROR(VLOOKUP(S626,'Tabela de Apoio'!$D:$E,2,FALSE),1)=1,"",S636)</f>
        <v/>
      </c>
      <c r="T635" s="110" t="str">
        <f>IF(IFERROR(VLOOKUP(T626,'Tabela de Apoio'!$D:$E,2,FALSE),1)=1,"",T636)</f>
        <v/>
      </c>
      <c r="U635" s="110" t="str">
        <f>IF(IFERROR(VLOOKUP(U626,'Tabela de Apoio'!$D:$E,2,FALSE),1)=1,"",U636)</f>
        <v/>
      </c>
      <c r="V635" s="110" t="str">
        <f>IF(IFERROR(VLOOKUP(V626,'Tabela de Apoio'!$D:$E,2,FALSE),1)=1,"",V636)</f>
        <v/>
      </c>
      <c r="W635" s="110" t="str">
        <f>IF(IFERROR(VLOOKUP(W626,'Tabela de Apoio'!$D:$E,2,FALSE),1)=1,"",W636)</f>
        <v/>
      </c>
      <c r="X635" s="110" t="str">
        <f>IF(IFERROR(VLOOKUP(X626,'Tabela de Apoio'!$D:$E,2,FALSE),1)=1,"",X636)</f>
        <v/>
      </c>
      <c r="Y635" s="110" t="str">
        <f>IF(IFERROR(VLOOKUP(Y626,'Tabela de Apoio'!$D:$E,2,FALSE),1)=1,"",Y636)</f>
        <v/>
      </c>
      <c r="Z635" s="110" t="str">
        <f>IF(IFERROR(VLOOKUP(Z626,'Tabela de Apoio'!$D:$E,2,FALSE),1)=1,"",Z636)</f>
        <v/>
      </c>
      <c r="AA635" s="110" t="str">
        <f>IF(IFERROR(VLOOKUP(AA626,'Tabela de Apoio'!$D:$E,2,FALSE),1)=1,"",AA636)</f>
        <v/>
      </c>
      <c r="AB635" s="110" t="str">
        <f>IF(IFERROR(VLOOKUP(AB626,'Tabela de Apoio'!$D:$E,2,FALSE),1)=1,"",AB636)</f>
        <v/>
      </c>
      <c r="AC635" s="110" t="str">
        <f>IF(IFERROR(VLOOKUP(AC626,'Tabela de Apoio'!$D:$E,2,FALSE),1)=1,"",AC636)</f>
        <v/>
      </c>
      <c r="AD635" s="110" t="str">
        <f>IF(IFERROR(VLOOKUP(AD626,'Tabela de Apoio'!$D:$E,2,FALSE),1)=1,"",AD636)</f>
        <v/>
      </c>
      <c r="AE635" s="110" t="str">
        <f>IF(IFERROR(VLOOKUP(AE626,'Tabela de Apoio'!$D:$E,2,FALSE),1)=1,"",AE636)</f>
        <v/>
      </c>
      <c r="AF635" s="110" t="str">
        <f>IF(IFERROR(VLOOKUP(AF626,'Tabela de Apoio'!$D:$E,2,FALSE),1)=1,"",AF636)</f>
        <v/>
      </c>
      <c r="AG635" s="110" t="str">
        <f>IF(IFERROR(VLOOKUP(AG626,'Tabela de Apoio'!$D:$E,2,FALSE),1)=1,"",AG636)</f>
        <v/>
      </c>
      <c r="AH635" s="110" t="str">
        <f>IF(IFERROR(VLOOKUP(AH626,'Tabela de Apoio'!$D:$E,2,FALSE),1)=1,"",AH636)</f>
        <v/>
      </c>
      <c r="AI635" s="110" t="str">
        <f>IF(IFERROR(VLOOKUP(AI626,'Tabela de Apoio'!$D:$E,2,FALSE),1)=1,"",AI636)</f>
        <v/>
      </c>
    </row>
    <row r="636" spans="1:167" hidden="1" x14ac:dyDescent="0.25">
      <c r="B636" s="131" t="e">
        <f t="shared" si="1831"/>
        <v>#VALUE!</v>
      </c>
      <c r="C636" s="131" t="e">
        <f t="shared" si="1832"/>
        <v>#VALUE!</v>
      </c>
      <c r="D636" s="130">
        <f t="shared" si="1832"/>
        <v>1</v>
      </c>
      <c r="E636" s="168"/>
      <c r="F636" s="96"/>
      <c r="G636" s="170"/>
      <c r="H636" s="137">
        <f t="shared" ref="H636" si="1917">COUNT($P636:$XX636)</f>
        <v>0</v>
      </c>
      <c r="I636" s="135" t="e">
        <f t="shared" ref="I636" si="1918">_xlfn.STDEV.P($P635:$XX636)/AVERAGE($P635:$XX636)</f>
        <v>#DIV/0!</v>
      </c>
      <c r="J636" s="7">
        <f t="shared" ref="J636" si="1919">IF(AND(H636&gt;2,
OR(L624="MÉDIA SANEADA",L624="MEDIANA SANEADA",
AND(L624="PREÇO REFERÊNCIA",NOT(AND(P626="Orçamento",COUNTA(P624:XX624)=COUNTIF(P626:XX626,"Orçamento")))))),
ROW(),0)</f>
        <v>0</v>
      </c>
      <c r="K636" s="69"/>
      <c r="L636" s="29" t="s">
        <v>53</v>
      </c>
      <c r="M636" s="30" t="str">
        <f t="shared" ref="M636" si="1920">IFERROR(_xlfn.QUARTILE.EXC($P630:$XX630,1),"")</f>
        <v/>
      </c>
      <c r="N636" s="74"/>
      <c r="O636" s="27" t="str">
        <f t="shared" ref="O636" si="1921">"3 RODADA"</f>
        <v>3 RODADA</v>
      </c>
      <c r="P636" s="110" t="str">
        <f t="shared" ref="P636:AI636" si="1922">IF(P634="","",IF((_xlfn.STDEV.P($P633:$XX634)/AVERAGE($P633:$XX634))&lt;=25%,P634,IF(OR(P634&gt;(AVERAGE($P633:$XX634)+_xlfn.STDEV.P($P633:$XX634)),P634&lt;(AVERAGE($P633:$XX634)-_xlfn.STDEV.P($P633:$XX634))),"DESCARTADO",P634)))</f>
        <v/>
      </c>
      <c r="Q636" s="110" t="str">
        <f t="shared" si="1922"/>
        <v/>
      </c>
      <c r="R636" s="110" t="str">
        <f t="shared" si="1922"/>
        <v/>
      </c>
      <c r="S636" s="110" t="str">
        <f t="shared" si="1922"/>
        <v/>
      </c>
      <c r="T636" s="110" t="str">
        <f t="shared" si="1922"/>
        <v/>
      </c>
      <c r="U636" s="110" t="str">
        <f t="shared" si="1922"/>
        <v/>
      </c>
      <c r="V636" s="110" t="str">
        <f t="shared" si="1922"/>
        <v/>
      </c>
      <c r="W636" s="110" t="str">
        <f t="shared" si="1922"/>
        <v/>
      </c>
      <c r="X636" s="110" t="str">
        <f t="shared" si="1922"/>
        <v/>
      </c>
      <c r="Y636" s="110" t="str">
        <f t="shared" si="1922"/>
        <v/>
      </c>
      <c r="Z636" s="110" t="str">
        <f t="shared" si="1922"/>
        <v/>
      </c>
      <c r="AA636" s="110" t="str">
        <f t="shared" si="1922"/>
        <v/>
      </c>
      <c r="AB636" s="110" t="str">
        <f t="shared" si="1922"/>
        <v/>
      </c>
      <c r="AC636" s="110" t="str">
        <f t="shared" si="1922"/>
        <v/>
      </c>
      <c r="AD636" s="110" t="str">
        <f t="shared" si="1922"/>
        <v/>
      </c>
      <c r="AE636" s="110" t="str">
        <f t="shared" si="1922"/>
        <v/>
      </c>
      <c r="AF636" s="110" t="str">
        <f t="shared" si="1922"/>
        <v/>
      </c>
      <c r="AG636" s="110" t="str">
        <f t="shared" si="1922"/>
        <v/>
      </c>
      <c r="AH636" s="110" t="str">
        <f t="shared" si="1922"/>
        <v/>
      </c>
      <c r="AI636" s="110" t="str">
        <f t="shared" si="1922"/>
        <v/>
      </c>
    </row>
    <row r="637" spans="1:167" hidden="1" x14ac:dyDescent="0.25">
      <c r="B637" s="131" t="e">
        <f t="shared" si="1831"/>
        <v>#VALUE!</v>
      </c>
      <c r="C637" s="131" t="e">
        <f t="shared" si="1832"/>
        <v>#VALUE!</v>
      </c>
      <c r="D637" s="130">
        <f t="shared" si="1832"/>
        <v>1</v>
      </c>
      <c r="E637" s="168"/>
      <c r="F637" s="96"/>
      <c r="G637" s="170"/>
      <c r="H637"/>
      <c r="I637"/>
      <c r="J637"/>
      <c r="K637" s="69"/>
      <c r="L637" s="29" t="s">
        <v>51</v>
      </c>
      <c r="M637" s="30" t="str">
        <f t="shared" ref="M637" si="1923">IFERROR(_xlfn.QUARTILE.EXC($P630:$XX630,3),"")</f>
        <v/>
      </c>
      <c r="N637" s="74"/>
      <c r="O637" s="27" t="str">
        <f t="shared" ref="O637" si="1924">"4 POND"</f>
        <v>4 POND</v>
      </c>
      <c r="P637" s="110" t="str">
        <f>IF(IFERROR(VLOOKUP(P626,'Tabela de Apoio'!$D:$E,2,FALSE),1)=1,"",P638)</f>
        <v/>
      </c>
      <c r="Q637" s="110" t="str">
        <f>IF(IFERROR(VLOOKUP(Q626,'Tabela de Apoio'!$D:$E,2,FALSE),1)=1,"",Q638)</f>
        <v/>
      </c>
      <c r="R637" s="110" t="str">
        <f>IF(IFERROR(VLOOKUP(R626,'Tabela de Apoio'!$D:$E,2,FALSE),1)=1,"",R638)</f>
        <v/>
      </c>
      <c r="S637" s="110" t="str">
        <f>IF(IFERROR(VLOOKUP(S626,'Tabela de Apoio'!$D:$E,2,FALSE),1)=1,"",S638)</f>
        <v/>
      </c>
      <c r="T637" s="110" t="str">
        <f>IF(IFERROR(VLOOKUP(T626,'Tabela de Apoio'!$D:$E,2,FALSE),1)=1,"",T638)</f>
        <v/>
      </c>
      <c r="U637" s="110" t="str">
        <f>IF(IFERROR(VLOOKUP(U626,'Tabela de Apoio'!$D:$E,2,FALSE),1)=1,"",U638)</f>
        <v/>
      </c>
      <c r="V637" s="110" t="str">
        <f>IF(IFERROR(VLOOKUP(V626,'Tabela de Apoio'!$D:$E,2,FALSE),1)=1,"",V638)</f>
        <v/>
      </c>
      <c r="W637" s="110" t="str">
        <f>IF(IFERROR(VLOOKUP(W626,'Tabela de Apoio'!$D:$E,2,FALSE),1)=1,"",W638)</f>
        <v/>
      </c>
      <c r="X637" s="110" t="str">
        <f>IF(IFERROR(VLOOKUP(X626,'Tabela de Apoio'!$D:$E,2,FALSE),1)=1,"",X638)</f>
        <v/>
      </c>
      <c r="Y637" s="110" t="str">
        <f>IF(IFERROR(VLOOKUP(Y626,'Tabela de Apoio'!$D:$E,2,FALSE),1)=1,"",Y638)</f>
        <v/>
      </c>
      <c r="Z637" s="110" t="str">
        <f>IF(IFERROR(VLOOKUP(Z626,'Tabela de Apoio'!$D:$E,2,FALSE),1)=1,"",Z638)</f>
        <v/>
      </c>
      <c r="AA637" s="110" t="str">
        <f>IF(IFERROR(VLOOKUP(AA626,'Tabela de Apoio'!$D:$E,2,FALSE),1)=1,"",AA638)</f>
        <v/>
      </c>
      <c r="AB637" s="110" t="str">
        <f>IF(IFERROR(VLOOKUP(AB626,'Tabela de Apoio'!$D:$E,2,FALSE),1)=1,"",AB638)</f>
        <v/>
      </c>
      <c r="AC637" s="110" t="str">
        <f>IF(IFERROR(VLOOKUP(AC626,'Tabela de Apoio'!$D:$E,2,FALSE),1)=1,"",AC638)</f>
        <v/>
      </c>
      <c r="AD637" s="110" t="str">
        <f>IF(IFERROR(VLOOKUP(AD626,'Tabela de Apoio'!$D:$E,2,FALSE),1)=1,"",AD638)</f>
        <v/>
      </c>
      <c r="AE637" s="110" t="str">
        <f>IF(IFERROR(VLOOKUP(AE626,'Tabela de Apoio'!$D:$E,2,FALSE),1)=1,"",AE638)</f>
        <v/>
      </c>
      <c r="AF637" s="110" t="str">
        <f>IF(IFERROR(VLOOKUP(AF626,'Tabela de Apoio'!$D:$E,2,FALSE),1)=1,"",AF638)</f>
        <v/>
      </c>
      <c r="AG637" s="110" t="str">
        <f>IF(IFERROR(VLOOKUP(AG626,'Tabela de Apoio'!$D:$E,2,FALSE),1)=1,"",AG638)</f>
        <v/>
      </c>
      <c r="AH637" s="110" t="str">
        <f>IF(IFERROR(VLOOKUP(AH626,'Tabela de Apoio'!$D:$E,2,FALSE),1)=1,"",AH638)</f>
        <v/>
      </c>
      <c r="AI637" s="110" t="str">
        <f>IF(IFERROR(VLOOKUP(AI626,'Tabela de Apoio'!$D:$E,2,FALSE),1)=1,"",AI638)</f>
        <v/>
      </c>
    </row>
    <row r="638" spans="1:167" hidden="1" x14ac:dyDescent="0.25">
      <c r="B638" s="131" t="e">
        <f t="shared" si="1831"/>
        <v>#VALUE!</v>
      </c>
      <c r="C638" s="131" t="e">
        <f t="shared" si="1832"/>
        <v>#VALUE!</v>
      </c>
      <c r="D638" s="130">
        <f t="shared" si="1832"/>
        <v>1</v>
      </c>
      <c r="E638" s="168"/>
      <c r="F638" s="96"/>
      <c r="G638" s="170"/>
      <c r="H638" s="137">
        <f t="shared" ref="H638" si="1925">COUNT($P638:$XX638)</f>
        <v>0</v>
      </c>
      <c r="I638" s="135" t="e">
        <f t="shared" ref="I638" si="1926">_xlfn.STDEV.P($P637:$XX638)/AVERAGE($P637:$XX638)</f>
        <v>#DIV/0!</v>
      </c>
      <c r="J638" s="7">
        <f t="shared" ref="J638" si="1927">IF(AND(H638&gt;2,
OR(L624="MÉDIA SANEADA",L624="MEDIANA SANEADA",
AND(L624="PREÇO REFERÊNCIA",NOT(AND(P626="Orçamento",COUNTA(P624:XX624)=COUNTIF(P626:XX626,"Orçamento")))))),
ROW(),0)</f>
        <v>0</v>
      </c>
      <c r="K638" s="69"/>
      <c r="L638" s="29" t="s">
        <v>55</v>
      </c>
      <c r="M638" s="30">
        <f t="shared" ref="M638" si="1928">MIN($P630:$XX630)</f>
        <v>0</v>
      </c>
      <c r="N638" s="74"/>
      <c r="O638" s="27" t="str">
        <f t="shared" ref="O638" si="1929">"4 RODADA"</f>
        <v>4 RODADA</v>
      </c>
      <c r="P638" s="110" t="str">
        <f t="shared" ref="P638:AI638" si="1930">IF(P636="","",IF((_xlfn.STDEV.P($P635:$XX636)/AVERAGE($P635:$XX636))&lt;=25%,P636,IF(OR(P636&gt;(AVERAGE($P635:$XX636)+_xlfn.STDEV.P($P635:$XX636)),P636&lt;(AVERAGE($P635:$XX636)-_xlfn.STDEV.P($P635:$XX636))),"DESCARTADO",P636)))</f>
        <v/>
      </c>
      <c r="Q638" s="110" t="str">
        <f t="shared" si="1930"/>
        <v/>
      </c>
      <c r="R638" s="110" t="str">
        <f t="shared" si="1930"/>
        <v/>
      </c>
      <c r="S638" s="110" t="str">
        <f t="shared" si="1930"/>
        <v/>
      </c>
      <c r="T638" s="110" t="str">
        <f t="shared" si="1930"/>
        <v/>
      </c>
      <c r="U638" s="110" t="str">
        <f t="shared" si="1930"/>
        <v/>
      </c>
      <c r="V638" s="110" t="str">
        <f t="shared" si="1930"/>
        <v/>
      </c>
      <c r="W638" s="110" t="str">
        <f t="shared" si="1930"/>
        <v/>
      </c>
      <c r="X638" s="110" t="str">
        <f t="shared" si="1930"/>
        <v/>
      </c>
      <c r="Y638" s="110" t="str">
        <f t="shared" si="1930"/>
        <v/>
      </c>
      <c r="Z638" s="110" t="str">
        <f t="shared" si="1930"/>
        <v/>
      </c>
      <c r="AA638" s="110" t="str">
        <f t="shared" si="1930"/>
        <v/>
      </c>
      <c r="AB638" s="110" t="str">
        <f t="shared" si="1930"/>
        <v/>
      </c>
      <c r="AC638" s="110" t="str">
        <f t="shared" si="1930"/>
        <v/>
      </c>
      <c r="AD638" s="110" t="str">
        <f t="shared" si="1930"/>
        <v/>
      </c>
      <c r="AE638" s="110" t="str">
        <f t="shared" si="1930"/>
        <v/>
      </c>
      <c r="AF638" s="110" t="str">
        <f t="shared" si="1930"/>
        <v/>
      </c>
      <c r="AG638" s="110" t="str">
        <f t="shared" si="1930"/>
        <v/>
      </c>
      <c r="AH638" s="110" t="str">
        <f t="shared" si="1930"/>
        <v/>
      </c>
      <c r="AI638" s="110" t="str">
        <f t="shared" si="1930"/>
        <v/>
      </c>
    </row>
    <row r="639" spans="1:167" hidden="1" x14ac:dyDescent="0.25">
      <c r="B639" s="131" t="e">
        <f t="shared" si="1831"/>
        <v>#VALUE!</v>
      </c>
      <c r="C639" s="131" t="e">
        <f t="shared" si="1832"/>
        <v>#VALUE!</v>
      </c>
      <c r="D639" s="130">
        <f t="shared" si="1832"/>
        <v>1</v>
      </c>
      <c r="E639" s="168"/>
      <c r="F639" s="96"/>
      <c r="G639" s="170"/>
      <c r="H639"/>
      <c r="I639"/>
      <c r="J639"/>
      <c r="K639" s="69"/>
      <c r="L639" s="29" t="s">
        <v>52</v>
      </c>
      <c r="M639" s="30">
        <f t="shared" ref="M639" si="1931">MAX($P630:$XX630)</f>
        <v>0</v>
      </c>
      <c r="N639" s="74"/>
      <c r="O639" s="27" t="str">
        <f t="shared" ref="O639" si="1932">"5 POND"</f>
        <v>5 POND</v>
      </c>
      <c r="P639" s="110" t="str">
        <f>IF(IFERROR(VLOOKUP(P626,'Tabela de Apoio'!$D:$E,2,FALSE),1)=1,"",P640)</f>
        <v/>
      </c>
      <c r="Q639" s="110" t="str">
        <f>IF(IFERROR(VLOOKUP(Q626,'Tabela de Apoio'!$D:$E,2,FALSE),1)=1,"",Q640)</f>
        <v/>
      </c>
      <c r="R639" s="110" t="str">
        <f>IF(IFERROR(VLOOKUP(R626,'Tabela de Apoio'!$D:$E,2,FALSE),1)=1,"",R640)</f>
        <v/>
      </c>
      <c r="S639" s="110" t="str">
        <f>IF(IFERROR(VLOOKUP(S626,'Tabela de Apoio'!$D:$E,2,FALSE),1)=1,"",S640)</f>
        <v/>
      </c>
      <c r="T639" s="110" t="str">
        <f>IF(IFERROR(VLOOKUP(T626,'Tabela de Apoio'!$D:$E,2,FALSE),1)=1,"",T640)</f>
        <v/>
      </c>
      <c r="U639" s="110" t="str">
        <f>IF(IFERROR(VLOOKUP(U626,'Tabela de Apoio'!$D:$E,2,FALSE),1)=1,"",U640)</f>
        <v/>
      </c>
      <c r="V639" s="110" t="str">
        <f>IF(IFERROR(VLOOKUP(V626,'Tabela de Apoio'!$D:$E,2,FALSE),1)=1,"",V640)</f>
        <v/>
      </c>
      <c r="W639" s="110" t="str">
        <f>IF(IFERROR(VLOOKUP(W626,'Tabela de Apoio'!$D:$E,2,FALSE),1)=1,"",W640)</f>
        <v/>
      </c>
      <c r="X639" s="110" t="str">
        <f>IF(IFERROR(VLOOKUP(X626,'Tabela de Apoio'!$D:$E,2,FALSE),1)=1,"",X640)</f>
        <v/>
      </c>
      <c r="Y639" s="110" t="str">
        <f>IF(IFERROR(VLOOKUP(Y626,'Tabela de Apoio'!$D:$E,2,FALSE),1)=1,"",Y640)</f>
        <v/>
      </c>
      <c r="Z639" s="110" t="str">
        <f>IF(IFERROR(VLOOKUP(Z626,'Tabela de Apoio'!$D:$E,2,FALSE),1)=1,"",Z640)</f>
        <v/>
      </c>
      <c r="AA639" s="110" t="str">
        <f>IF(IFERROR(VLOOKUP(AA626,'Tabela de Apoio'!$D:$E,2,FALSE),1)=1,"",AA640)</f>
        <v/>
      </c>
      <c r="AB639" s="110" t="str">
        <f>IF(IFERROR(VLOOKUP(AB626,'Tabela de Apoio'!$D:$E,2,FALSE),1)=1,"",AB640)</f>
        <v/>
      </c>
      <c r="AC639" s="110" t="str">
        <f>IF(IFERROR(VLOOKUP(AC626,'Tabela de Apoio'!$D:$E,2,FALSE),1)=1,"",AC640)</f>
        <v/>
      </c>
      <c r="AD639" s="110" t="str">
        <f>IF(IFERROR(VLOOKUP(AD626,'Tabela de Apoio'!$D:$E,2,FALSE),1)=1,"",AD640)</f>
        <v/>
      </c>
      <c r="AE639" s="110" t="str">
        <f>IF(IFERROR(VLOOKUP(AE626,'Tabela de Apoio'!$D:$E,2,FALSE),1)=1,"",AE640)</f>
        <v/>
      </c>
      <c r="AF639" s="110" t="str">
        <f>IF(IFERROR(VLOOKUP(AF626,'Tabela de Apoio'!$D:$E,2,FALSE),1)=1,"",AF640)</f>
        <v/>
      </c>
      <c r="AG639" s="110" t="str">
        <f>IF(IFERROR(VLOOKUP(AG626,'Tabela de Apoio'!$D:$E,2,FALSE),1)=1,"",AG640)</f>
        <v/>
      </c>
      <c r="AH639" s="110" t="str">
        <f>IF(IFERROR(VLOOKUP(AH626,'Tabela de Apoio'!$D:$E,2,FALSE),1)=1,"",AH640)</f>
        <v/>
      </c>
      <c r="AI639" s="110" t="str">
        <f>IF(IFERROR(VLOOKUP(AI626,'Tabela de Apoio'!$D:$E,2,FALSE),1)=1,"",AI640)</f>
        <v/>
      </c>
    </row>
    <row r="640" spans="1:167" hidden="1" x14ac:dyDescent="0.25">
      <c r="B640" s="131" t="e">
        <f t="shared" si="1831"/>
        <v>#VALUE!</v>
      </c>
      <c r="C640" s="131" t="e">
        <f t="shared" si="1832"/>
        <v>#VALUE!</v>
      </c>
      <c r="D640" s="130">
        <f t="shared" si="1832"/>
        <v>1</v>
      </c>
      <c r="E640" s="168"/>
      <c r="F640" s="96"/>
      <c r="G640" s="170"/>
      <c r="H640" s="137">
        <f t="shared" ref="H640" si="1933">COUNT($P640:$XX640)</f>
        <v>0</v>
      </c>
      <c r="I640" s="135" t="e">
        <f t="shared" ref="I640" si="1934">_xlfn.STDEV.P($P639:$XX640)/AVERAGE($P639:$XX640)</f>
        <v>#DIV/0!</v>
      </c>
      <c r="J640" s="7">
        <f t="shared" ref="J640" si="1935">IF(AND(H640&gt;2,
OR(L624="MÉDIA SANEADA",L624="MEDIANA SANEADA",
AND(L624="PREÇO REFERÊNCIA",NOT(AND(P626="Orçamento",COUNTA(P624:XX624)=COUNTIF(P626:XX626,"Orçamento")))))),
ROW(),0)</f>
        <v>0</v>
      </c>
      <c r="K640" s="69"/>
      <c r="N640" s="74"/>
      <c r="O640" s="27" t="str">
        <f t="shared" ref="O640" si="1936">"5 RODADA"</f>
        <v>5 RODADA</v>
      </c>
      <c r="P640" s="110" t="str">
        <f t="shared" ref="P640:AI640" si="1937">IF(P638="","",IF((_xlfn.STDEV.P($P637:$XX638)/AVERAGE($P637:$XX638))&lt;=25%,P638,IF(OR(P638&gt;(AVERAGE($P637:$XX638)+_xlfn.STDEV.P($P637:$XX638)),P638&lt;(AVERAGE($P637:$XX638)-_xlfn.STDEV.P($P637:$XX638))),"DESCARTADO",P638)))</f>
        <v/>
      </c>
      <c r="Q640" s="110" t="str">
        <f t="shared" si="1937"/>
        <v/>
      </c>
      <c r="R640" s="110" t="str">
        <f t="shared" si="1937"/>
        <v/>
      </c>
      <c r="S640" s="110" t="str">
        <f t="shared" si="1937"/>
        <v/>
      </c>
      <c r="T640" s="110" t="str">
        <f t="shared" si="1937"/>
        <v/>
      </c>
      <c r="U640" s="110" t="str">
        <f t="shared" si="1937"/>
        <v/>
      </c>
      <c r="V640" s="110" t="str">
        <f t="shared" si="1937"/>
        <v/>
      </c>
      <c r="W640" s="110" t="str">
        <f t="shared" si="1937"/>
        <v/>
      </c>
      <c r="X640" s="110" t="str">
        <f t="shared" si="1937"/>
        <v/>
      </c>
      <c r="Y640" s="110" t="str">
        <f t="shared" si="1937"/>
        <v/>
      </c>
      <c r="Z640" s="110" t="str">
        <f t="shared" si="1937"/>
        <v/>
      </c>
      <c r="AA640" s="110" t="str">
        <f t="shared" si="1937"/>
        <v/>
      </c>
      <c r="AB640" s="110" t="str">
        <f t="shared" si="1937"/>
        <v/>
      </c>
      <c r="AC640" s="110" t="str">
        <f t="shared" si="1937"/>
        <v/>
      </c>
      <c r="AD640" s="110" t="str">
        <f t="shared" si="1937"/>
        <v/>
      </c>
      <c r="AE640" s="110" t="str">
        <f t="shared" si="1937"/>
        <v/>
      </c>
      <c r="AF640" s="110" t="str">
        <f t="shared" si="1937"/>
        <v/>
      </c>
      <c r="AG640" s="110" t="str">
        <f t="shared" si="1937"/>
        <v/>
      </c>
      <c r="AH640" s="110" t="str">
        <f t="shared" si="1937"/>
        <v/>
      </c>
      <c r="AI640" s="110" t="str">
        <f t="shared" si="1937"/>
        <v/>
      </c>
    </row>
    <row r="641" spans="1:167" hidden="1" x14ac:dyDescent="0.25">
      <c r="B641" s="131" t="e">
        <f t="shared" si="1831"/>
        <v>#VALUE!</v>
      </c>
      <c r="C641" s="131" t="e">
        <f t="shared" si="1832"/>
        <v>#VALUE!</v>
      </c>
      <c r="D641" s="130">
        <f t="shared" si="1832"/>
        <v>1</v>
      </c>
      <c r="E641" s="168"/>
      <c r="F641" s="96"/>
      <c r="G641" s="170"/>
      <c r="H641"/>
      <c r="I641"/>
      <c r="J641"/>
      <c r="K641" s="69"/>
      <c r="L641" s="22"/>
      <c r="M641" s="22"/>
      <c r="N641" s="74"/>
      <c r="O641" s="27" t="str">
        <f t="shared" ref="O641" si="1938">"6 POND"</f>
        <v>6 POND</v>
      </c>
      <c r="P641" s="110" t="str">
        <f>IF(IFERROR(VLOOKUP(P626,'Tabela de Apoio'!$D:$E,2,FALSE),1)=1,"",P642)</f>
        <v/>
      </c>
      <c r="Q641" s="110" t="str">
        <f>IF(IFERROR(VLOOKUP(Q626,'Tabela de Apoio'!$D:$E,2,FALSE),1)=1,"",Q642)</f>
        <v/>
      </c>
      <c r="R641" s="110" t="str">
        <f>IF(IFERROR(VLOOKUP(R626,'Tabela de Apoio'!$D:$E,2,FALSE),1)=1,"",R642)</f>
        <v/>
      </c>
      <c r="S641" s="110" t="str">
        <f>IF(IFERROR(VLOOKUP(S626,'Tabela de Apoio'!$D:$E,2,FALSE),1)=1,"",S642)</f>
        <v/>
      </c>
      <c r="T641" s="110" t="str">
        <f>IF(IFERROR(VLOOKUP(T626,'Tabela de Apoio'!$D:$E,2,FALSE),1)=1,"",T642)</f>
        <v/>
      </c>
      <c r="U641" s="110" t="str">
        <f>IF(IFERROR(VLOOKUP(U626,'Tabela de Apoio'!$D:$E,2,FALSE),1)=1,"",U642)</f>
        <v/>
      </c>
      <c r="V641" s="110" t="str">
        <f>IF(IFERROR(VLOOKUP(V626,'Tabela de Apoio'!$D:$E,2,FALSE),1)=1,"",V642)</f>
        <v/>
      </c>
      <c r="W641" s="110" t="str">
        <f>IF(IFERROR(VLOOKUP(W626,'Tabela de Apoio'!$D:$E,2,FALSE),1)=1,"",W642)</f>
        <v/>
      </c>
      <c r="X641" s="110" t="str">
        <f>IF(IFERROR(VLOOKUP(X626,'Tabela de Apoio'!$D:$E,2,FALSE),1)=1,"",X642)</f>
        <v/>
      </c>
      <c r="Y641" s="110" t="str">
        <f>IF(IFERROR(VLOOKUP(Y626,'Tabela de Apoio'!$D:$E,2,FALSE),1)=1,"",Y642)</f>
        <v/>
      </c>
      <c r="Z641" s="110" t="str">
        <f>IF(IFERROR(VLOOKUP(Z626,'Tabela de Apoio'!$D:$E,2,FALSE),1)=1,"",Z642)</f>
        <v/>
      </c>
      <c r="AA641" s="110" t="str">
        <f>IF(IFERROR(VLOOKUP(AA626,'Tabela de Apoio'!$D:$E,2,FALSE),1)=1,"",AA642)</f>
        <v/>
      </c>
      <c r="AB641" s="110" t="str">
        <f>IF(IFERROR(VLOOKUP(AB626,'Tabela de Apoio'!$D:$E,2,FALSE),1)=1,"",AB642)</f>
        <v/>
      </c>
      <c r="AC641" s="110" t="str">
        <f>IF(IFERROR(VLOOKUP(AC626,'Tabela de Apoio'!$D:$E,2,FALSE),1)=1,"",AC642)</f>
        <v/>
      </c>
      <c r="AD641" s="110" t="str">
        <f>IF(IFERROR(VLOOKUP(AD626,'Tabela de Apoio'!$D:$E,2,FALSE),1)=1,"",AD642)</f>
        <v/>
      </c>
      <c r="AE641" s="110" t="str">
        <f>IF(IFERROR(VLOOKUP(AE626,'Tabela de Apoio'!$D:$E,2,FALSE),1)=1,"",AE642)</f>
        <v/>
      </c>
      <c r="AF641" s="110" t="str">
        <f>IF(IFERROR(VLOOKUP(AF626,'Tabela de Apoio'!$D:$E,2,FALSE),1)=1,"",AF642)</f>
        <v/>
      </c>
      <c r="AG641" s="110" t="str">
        <f>IF(IFERROR(VLOOKUP(AG626,'Tabela de Apoio'!$D:$E,2,FALSE),1)=1,"",AG642)</f>
        <v/>
      </c>
      <c r="AH641" s="110" t="str">
        <f>IF(IFERROR(VLOOKUP(AH626,'Tabela de Apoio'!$D:$E,2,FALSE),1)=1,"",AH642)</f>
        <v/>
      </c>
      <c r="AI641" s="110" t="str">
        <f>IF(IFERROR(VLOOKUP(AI626,'Tabela de Apoio'!$D:$E,2,FALSE),1)=1,"",AI642)</f>
        <v/>
      </c>
    </row>
    <row r="642" spans="1:167" hidden="1" x14ac:dyDescent="0.25">
      <c r="B642" s="131" t="e">
        <f t="shared" si="1831"/>
        <v>#VALUE!</v>
      </c>
      <c r="C642" s="131" t="e">
        <f t="shared" si="1832"/>
        <v>#VALUE!</v>
      </c>
      <c r="D642" s="130">
        <f t="shared" si="1832"/>
        <v>1</v>
      </c>
      <c r="E642" s="168"/>
      <c r="F642" s="96"/>
      <c r="G642" s="170"/>
      <c r="H642" s="137">
        <f t="shared" ref="H642" si="1939">COUNT($P642:$XX642)</f>
        <v>0</v>
      </c>
      <c r="I642" s="135" t="e">
        <f t="shared" ref="I642" si="1940">_xlfn.STDEV.P($P641:$XX642)/AVERAGE($P641:$XX642)</f>
        <v>#DIV/0!</v>
      </c>
      <c r="J642" s="7">
        <f t="shared" ref="J642" si="1941">IF(AND(H642&gt;2,
OR(L624="MÉDIA SANEADA",L624="MEDIANA SANEADA",
AND(L624="PREÇO REFERÊNCIA",NOT(AND(P626="Orçamento",COUNTA(P624:XX624)=COUNTIF(P626:XX626,"Orçamento")))))),
ROW(),0)</f>
        <v>0</v>
      </c>
      <c r="N642" s="74"/>
      <c r="O642" s="27" t="str">
        <f t="shared" ref="O642" si="1942">"6 RODADA"</f>
        <v>6 RODADA</v>
      </c>
      <c r="P642" s="110" t="str">
        <f t="shared" ref="P642:AI642" si="1943">IFERROR(IF(P640="","",IF((_xlfn.STDEV.P($P639:$XX640)/AVERAGE($P639:$XX640))&lt;=25%,P640,IF(OR(P640&gt;(AVERAGE($P639:$XX640)+_xlfn.STDEV.P($P639:$XX640)),P640&lt;(AVERAGE($P639:$XX640)-_xlfn.STDEV.P($P639:$XX640))),"DESCARTADO",P640))),)</f>
        <v/>
      </c>
      <c r="Q642" s="110" t="str">
        <f t="shared" si="1943"/>
        <v/>
      </c>
      <c r="R642" s="110" t="str">
        <f t="shared" si="1943"/>
        <v/>
      </c>
      <c r="S642" s="110" t="str">
        <f t="shared" si="1943"/>
        <v/>
      </c>
      <c r="T642" s="110" t="str">
        <f t="shared" si="1943"/>
        <v/>
      </c>
      <c r="U642" s="110" t="str">
        <f t="shared" si="1943"/>
        <v/>
      </c>
      <c r="V642" s="110" t="str">
        <f t="shared" si="1943"/>
        <v/>
      </c>
      <c r="W642" s="110" t="str">
        <f t="shared" si="1943"/>
        <v/>
      </c>
      <c r="X642" s="110" t="str">
        <f t="shared" si="1943"/>
        <v/>
      </c>
      <c r="Y642" s="110" t="str">
        <f t="shared" si="1943"/>
        <v/>
      </c>
      <c r="Z642" s="110" t="str">
        <f t="shared" si="1943"/>
        <v/>
      </c>
      <c r="AA642" s="110" t="str">
        <f t="shared" si="1943"/>
        <v/>
      </c>
      <c r="AB642" s="110" t="str">
        <f t="shared" si="1943"/>
        <v/>
      </c>
      <c r="AC642" s="110" t="str">
        <f t="shared" si="1943"/>
        <v/>
      </c>
      <c r="AD642" s="110" t="str">
        <f t="shared" si="1943"/>
        <v/>
      </c>
      <c r="AE642" s="110" t="str">
        <f t="shared" si="1943"/>
        <v/>
      </c>
      <c r="AF642" s="110" t="str">
        <f t="shared" si="1943"/>
        <v/>
      </c>
      <c r="AG642" s="110" t="str">
        <f t="shared" si="1943"/>
        <v/>
      </c>
      <c r="AH642" s="110" t="str">
        <f t="shared" si="1943"/>
        <v/>
      </c>
      <c r="AI642" s="110" t="str">
        <f t="shared" si="1943"/>
        <v/>
      </c>
    </row>
    <row r="643" spans="1:167" x14ac:dyDescent="0.25">
      <c r="B643" s="131" t="e">
        <f t="shared" si="1831"/>
        <v>#VALUE!</v>
      </c>
      <c r="C643" s="131" t="e">
        <f t="shared" si="1832"/>
        <v>#VALUE!</v>
      </c>
      <c r="D643" s="130">
        <f t="shared" si="1832"/>
        <v>1</v>
      </c>
      <c r="E643" s="168"/>
      <c r="F643" s="139"/>
      <c r="G643" s="170"/>
      <c r="H643" s="173"/>
      <c r="I643" s="173"/>
      <c r="J643" s="174"/>
      <c r="K643" s="70"/>
      <c r="L643" s="1" t="s">
        <v>56</v>
      </c>
      <c r="M643" s="147" t="str">
        <f t="shared" ref="M643" si="1944">IFERROR(ROUND(M624*M626,2),"")</f>
        <v/>
      </c>
      <c r="O643" s="27" t="s">
        <v>426</v>
      </c>
      <c r="P643" s="110" t="str">
        <f t="shared" ref="P643:AI664" si="1945">INDEX(P630:P642,MATCH(MAX($J630:$J642),$J630:$J642,0))</f>
        <v/>
      </c>
      <c r="Q643" s="110" t="str">
        <f t="shared" si="1945"/>
        <v/>
      </c>
      <c r="R643" s="110" t="str">
        <f t="shared" si="1945"/>
        <v/>
      </c>
      <c r="S643" s="110" t="str">
        <f t="shared" si="1945"/>
        <v/>
      </c>
      <c r="T643" s="110" t="str">
        <f t="shared" si="1945"/>
        <v/>
      </c>
      <c r="U643" s="110" t="str">
        <f t="shared" si="1945"/>
        <v/>
      </c>
      <c r="V643" s="110" t="str">
        <f t="shared" si="1945"/>
        <v/>
      </c>
      <c r="W643" s="110" t="str">
        <f t="shared" si="1945"/>
        <v/>
      </c>
      <c r="X643" s="110" t="str">
        <f t="shared" si="1945"/>
        <v/>
      </c>
      <c r="Y643" s="110" t="str">
        <f t="shared" si="1945"/>
        <v/>
      </c>
      <c r="Z643" s="110" t="str">
        <f t="shared" si="1945"/>
        <v/>
      </c>
      <c r="AA643" s="110" t="str">
        <f t="shared" si="1945"/>
        <v/>
      </c>
      <c r="AB643" s="110" t="str">
        <f t="shared" si="1945"/>
        <v/>
      </c>
      <c r="AC643" s="110" t="str">
        <f t="shared" si="1945"/>
        <v/>
      </c>
      <c r="AD643" s="110" t="str">
        <f t="shared" si="1945"/>
        <v/>
      </c>
      <c r="AE643" s="110" t="str">
        <f t="shared" si="1945"/>
        <v/>
      </c>
      <c r="AF643" s="110" t="str">
        <f t="shared" si="1945"/>
        <v/>
      </c>
      <c r="AG643" s="110" t="str">
        <f t="shared" si="1945"/>
        <v/>
      </c>
      <c r="AH643" s="110" t="str">
        <f t="shared" si="1945"/>
        <v/>
      </c>
      <c r="AI643" s="110" t="str">
        <f t="shared" si="1945"/>
        <v/>
      </c>
    </row>
    <row r="645" spans="1:167" s="120" customFormat="1" ht="15" customHeight="1" x14ac:dyDescent="0.25">
      <c r="A645" s="123"/>
      <c r="B645" s="130" t="e">
        <f t="shared" ref="B645" si="1946">LARGE(IFERROR(IF(B643+1&gt;$H$8,"",B643+1),""),1)</f>
        <v>#VALUE!</v>
      </c>
      <c r="C645" s="130" t="e">
        <f>IF(_xlfn.ISFORMULA(E649),MAX(INDEX('BASE FORMAÇÃO'!A:A,B645+1),1),E649)</f>
        <v>#VALUE!</v>
      </c>
      <c r="D645" s="130">
        <f t="shared" ref="D645" si="1947">IFERROR(IF(C645=C635,D635+1,1),1)</f>
        <v>1</v>
      </c>
      <c r="E645" s="41" t="s">
        <v>9</v>
      </c>
      <c r="F645" s="76"/>
      <c r="G645" s="41" t="s">
        <v>15</v>
      </c>
      <c r="H645" s="138" t="e">
        <f>INDEX('BASE FORMAÇÃO'!B:B,B645+1)</f>
        <v>#VALUE!</v>
      </c>
      <c r="I645" s="146" t="s">
        <v>16</v>
      </c>
      <c r="J645" s="6" t="e">
        <f>INDEX('BASE FORMAÇÃO'!K:K,B645+1)</f>
        <v>#VALUE!</v>
      </c>
      <c r="K645" s="68"/>
      <c r="L645" s="175" t="s">
        <v>54</v>
      </c>
      <c r="M645" s="177" t="str">
        <f t="shared" ref="M645" si="1948">IF(OR(ISBLANK($O$8),ISBLANK($O$7),ISBLANK($H$8),ISBLANK($O$6),ISBLANK($O$5),ISBLANK($H$5)),"",IFERROR(IF(VLOOKUP(L645,L651:M660,2,FALSE)&lt;1,ROUND(VLOOKUP(L645,L651:M660,2,FALSE),4),ROUND(VLOOKUP(L645,L651:M660,2,FALSE),2)),""))</f>
        <v/>
      </c>
      <c r="N645" s="72"/>
      <c r="O645" s="27" t="s">
        <v>17</v>
      </c>
      <c r="P645" s="116"/>
      <c r="Q645" s="116"/>
      <c r="R645" s="116"/>
      <c r="S645" s="116"/>
      <c r="T645" s="116"/>
      <c r="U645" s="108"/>
      <c r="V645" s="108"/>
      <c r="W645" s="108"/>
      <c r="X645" s="108"/>
      <c r="Y645" s="108"/>
      <c r="Z645" s="108"/>
      <c r="AA645" s="108"/>
      <c r="AB645" s="108"/>
      <c r="AC645" s="108"/>
      <c r="AD645" s="108"/>
      <c r="AE645" s="108"/>
      <c r="AF645" s="108"/>
      <c r="AG645" s="108"/>
      <c r="AH645" s="108"/>
      <c r="AI645" s="108"/>
      <c r="AJ645" s="119"/>
      <c r="AK645" s="119"/>
      <c r="AL645" s="119"/>
      <c r="AM645" s="119"/>
      <c r="AN645" s="119"/>
      <c r="AO645" s="119"/>
      <c r="AP645" s="119"/>
      <c r="AQ645" s="119"/>
      <c r="AR645" s="119"/>
      <c r="AS645" s="119"/>
      <c r="AT645" s="119"/>
      <c r="AU645" s="119"/>
      <c r="AV645" s="119"/>
      <c r="AW645" s="119"/>
      <c r="AX645" s="119"/>
      <c r="AY645" s="119"/>
      <c r="AZ645" s="119"/>
      <c r="BA645" s="119"/>
      <c r="BB645" s="119"/>
      <c r="BC645" s="119"/>
      <c r="BD645" s="119"/>
      <c r="BE645" s="119"/>
      <c r="BF645" s="119"/>
      <c r="BG645" s="119"/>
      <c r="BH645" s="119"/>
      <c r="BI645" s="119"/>
      <c r="BJ645" s="119"/>
      <c r="BK645" s="119"/>
      <c r="BL645" s="119"/>
      <c r="BM645" s="119"/>
      <c r="BN645" s="119"/>
      <c r="BO645" s="119"/>
      <c r="BP645" s="119"/>
      <c r="BQ645" s="119"/>
      <c r="BR645" s="119"/>
      <c r="BS645" s="119"/>
      <c r="BT645" s="119"/>
      <c r="BU645" s="119"/>
      <c r="BV645" s="119"/>
      <c r="BW645" s="119"/>
      <c r="BX645" s="119"/>
      <c r="BY645" s="119"/>
      <c r="BZ645" s="119"/>
      <c r="CA645" s="119"/>
      <c r="CB645" s="119"/>
      <c r="CC645" s="119"/>
      <c r="CD645" s="119"/>
      <c r="CE645" s="119"/>
      <c r="CF645" s="119"/>
      <c r="CG645" s="119"/>
      <c r="CH645" s="119"/>
      <c r="CI645" s="119"/>
      <c r="CJ645" s="119"/>
      <c r="CK645" s="119"/>
      <c r="CL645" s="119"/>
      <c r="CM645" s="119"/>
      <c r="CN645" s="119"/>
      <c r="CO645" s="119"/>
      <c r="CP645" s="119"/>
      <c r="CQ645" s="119"/>
      <c r="CR645" s="119"/>
      <c r="CS645" s="119"/>
      <c r="CT645" s="119"/>
      <c r="CU645" s="119"/>
      <c r="CV645" s="119"/>
      <c r="CW645" s="119"/>
      <c r="CX645" s="119"/>
      <c r="CY645" s="119"/>
      <c r="CZ645" s="119"/>
      <c r="DA645" s="119"/>
      <c r="DB645" s="119"/>
      <c r="DC645" s="119"/>
      <c r="DD645" s="119"/>
      <c r="DE645" s="119"/>
      <c r="DF645" s="119"/>
      <c r="DG645" s="119"/>
      <c r="DH645" s="119"/>
      <c r="DI645" s="119"/>
      <c r="DJ645" s="119"/>
      <c r="DK645" s="119"/>
      <c r="DL645" s="119"/>
      <c r="DM645" s="119"/>
      <c r="DN645" s="119"/>
      <c r="DO645" s="119"/>
      <c r="DP645" s="119"/>
      <c r="DQ645" s="119"/>
      <c r="DR645" s="119"/>
      <c r="DS645" s="119"/>
      <c r="DT645" s="119"/>
      <c r="DU645" s="119"/>
      <c r="DV645" s="119"/>
      <c r="DW645" s="119"/>
      <c r="DX645" s="119"/>
      <c r="DY645" s="119"/>
      <c r="DZ645" s="119"/>
      <c r="EA645" s="119"/>
      <c r="EB645" s="119"/>
      <c r="EC645" s="119"/>
      <c r="ED645" s="119"/>
      <c r="EE645" s="119"/>
      <c r="EF645" s="119"/>
      <c r="EG645" s="119"/>
      <c r="EH645" s="119"/>
      <c r="EI645" s="119"/>
      <c r="EJ645" s="119"/>
      <c r="EK645" s="119"/>
      <c r="EL645" s="119"/>
      <c r="EM645" s="119"/>
      <c r="EN645" s="119"/>
      <c r="EO645" s="119"/>
      <c r="EP645" s="119"/>
      <c r="EQ645" s="119"/>
      <c r="ER645" s="119"/>
      <c r="ES645" s="119"/>
      <c r="ET645" s="119"/>
      <c r="EU645" s="119"/>
      <c r="EV645" s="119"/>
      <c r="EW645" s="119"/>
      <c r="EX645" s="119"/>
      <c r="EY645" s="119"/>
      <c r="EZ645" s="119"/>
      <c r="FA645" s="119"/>
      <c r="FB645" s="119"/>
      <c r="FC645" s="119"/>
      <c r="FD645" s="119"/>
      <c r="FE645" s="119"/>
      <c r="FF645" s="119"/>
      <c r="FG645" s="119"/>
      <c r="FH645" s="119"/>
      <c r="FI645" s="119"/>
      <c r="FJ645" s="119"/>
      <c r="FK645" s="119"/>
    </row>
    <row r="646" spans="1:167" s="120" customFormat="1" ht="15" customHeight="1" x14ac:dyDescent="0.25">
      <c r="A646" s="69"/>
      <c r="B646" s="131" t="e">
        <f t="shared" ref="B646:D646" si="1949">B645</f>
        <v>#VALUE!</v>
      </c>
      <c r="C646" s="131" t="e">
        <f t="shared" si="1949"/>
        <v>#VALUE!</v>
      </c>
      <c r="D646" s="130">
        <f t="shared" si="1949"/>
        <v>1</v>
      </c>
      <c r="E646" s="179">
        <f t="shared" ref="E646" si="1950">D645</f>
        <v>1</v>
      </c>
      <c r="F646" s="95"/>
      <c r="G646" s="181" t="s">
        <v>1</v>
      </c>
      <c r="H646" s="184" t="e">
        <f>INDEX('BASE FORMAÇÃO'!C:C,B645+1)</f>
        <v>#VALUE!</v>
      </c>
      <c r="I646" s="184"/>
      <c r="J646" s="185"/>
      <c r="K646" s="69"/>
      <c r="L646" s="176"/>
      <c r="M646" s="178"/>
      <c r="N646" s="73"/>
      <c r="O646" s="27" t="s">
        <v>13</v>
      </c>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6"/>
      <c r="AK646" s="126"/>
      <c r="AL646" s="126"/>
      <c r="AM646" s="126"/>
      <c r="AN646" s="126"/>
      <c r="AO646" s="126"/>
      <c r="AP646" s="126"/>
      <c r="AQ646" s="126"/>
      <c r="AR646" s="126"/>
      <c r="AS646" s="126"/>
      <c r="AT646" s="126"/>
      <c r="AU646" s="126"/>
      <c r="AV646" s="126"/>
      <c r="AW646" s="126"/>
      <c r="AX646" s="126"/>
      <c r="AY646" s="126"/>
      <c r="AZ646" s="126"/>
      <c r="BA646" s="126"/>
      <c r="BB646" s="119"/>
      <c r="BC646" s="119"/>
      <c r="BD646" s="119"/>
      <c r="BE646" s="119"/>
      <c r="BF646" s="119"/>
      <c r="BG646" s="119"/>
      <c r="BH646" s="119"/>
      <c r="BI646" s="119"/>
      <c r="BJ646" s="119"/>
      <c r="BK646" s="119"/>
      <c r="BL646" s="119"/>
      <c r="BM646" s="119"/>
      <c r="BN646" s="119"/>
      <c r="BO646" s="119"/>
      <c r="BP646" s="119"/>
      <c r="BQ646" s="119"/>
      <c r="BR646" s="119"/>
      <c r="BS646" s="119"/>
      <c r="BT646" s="119"/>
      <c r="BU646" s="119"/>
      <c r="BV646" s="119"/>
      <c r="BW646" s="119"/>
      <c r="BX646" s="119"/>
      <c r="BY646" s="119"/>
      <c r="BZ646" s="119"/>
      <c r="CA646" s="119"/>
      <c r="CB646" s="119"/>
      <c r="CC646" s="119"/>
      <c r="CD646" s="119"/>
      <c r="CE646" s="119"/>
      <c r="CF646" s="119"/>
      <c r="CG646" s="119"/>
      <c r="CH646" s="119"/>
      <c r="CI646" s="119"/>
      <c r="CJ646" s="119"/>
      <c r="CK646" s="119"/>
      <c r="CL646" s="119"/>
      <c r="CM646" s="119"/>
      <c r="CN646" s="119"/>
      <c r="CO646" s="119"/>
      <c r="CP646" s="119"/>
      <c r="CQ646" s="119"/>
      <c r="CR646" s="119"/>
      <c r="CS646" s="119"/>
      <c r="CT646" s="119"/>
      <c r="CU646" s="119"/>
      <c r="CV646" s="119"/>
      <c r="CW646" s="119"/>
      <c r="CX646" s="119"/>
      <c r="CY646" s="119"/>
      <c r="CZ646" s="119"/>
      <c r="DA646" s="119"/>
      <c r="DB646" s="119"/>
      <c r="DC646" s="119"/>
      <c r="DD646" s="119"/>
      <c r="DE646" s="119"/>
      <c r="DF646" s="119"/>
      <c r="DG646" s="119"/>
      <c r="DH646" s="119"/>
      <c r="DI646" s="119"/>
      <c r="DJ646" s="119"/>
      <c r="DK646" s="119"/>
      <c r="DL646" s="119"/>
      <c r="DM646" s="119"/>
      <c r="DN646" s="119"/>
      <c r="DO646" s="119"/>
      <c r="DP646" s="119"/>
      <c r="DQ646" s="119"/>
      <c r="DR646" s="119"/>
      <c r="DS646" s="119"/>
      <c r="DT646" s="119"/>
      <c r="DU646" s="119"/>
      <c r="DV646" s="119"/>
      <c r="DW646" s="119"/>
      <c r="DX646" s="119"/>
      <c r="DY646" s="119"/>
      <c r="DZ646" s="119"/>
      <c r="EA646" s="119"/>
      <c r="EB646" s="119"/>
      <c r="EC646" s="119"/>
      <c r="ED646" s="119"/>
      <c r="EE646" s="119"/>
      <c r="EF646" s="119"/>
      <c r="EG646" s="119"/>
      <c r="EH646" s="119"/>
      <c r="EI646" s="119"/>
      <c r="EJ646" s="119"/>
      <c r="EK646" s="119"/>
      <c r="EL646" s="119"/>
      <c r="EM646" s="119"/>
      <c r="EN646" s="119"/>
      <c r="EO646" s="119"/>
      <c r="EP646" s="119"/>
      <c r="EQ646" s="119"/>
      <c r="ER646" s="119"/>
      <c r="ES646" s="119"/>
      <c r="ET646" s="119"/>
      <c r="EU646" s="119"/>
      <c r="EV646" s="119"/>
      <c r="EW646" s="119"/>
      <c r="EX646" s="119"/>
      <c r="EY646" s="119"/>
      <c r="EZ646" s="119"/>
      <c r="FA646" s="119"/>
      <c r="FB646" s="119"/>
      <c r="FC646" s="119"/>
      <c r="FD646" s="119"/>
      <c r="FE646" s="119"/>
      <c r="FF646" s="119"/>
      <c r="FG646" s="119"/>
      <c r="FH646" s="119"/>
      <c r="FI646" s="119"/>
      <c r="FJ646" s="119"/>
      <c r="FK646" s="119"/>
    </row>
    <row r="647" spans="1:167" s="119" customFormat="1" x14ac:dyDescent="0.25">
      <c r="A647" s="77"/>
      <c r="B647" s="131" t="e">
        <f t="shared" ref="B647:D647" si="1951">B646</f>
        <v>#VALUE!</v>
      </c>
      <c r="C647" s="131" t="e">
        <f t="shared" si="1951"/>
        <v>#VALUE!</v>
      </c>
      <c r="D647" s="130">
        <f t="shared" si="1951"/>
        <v>1</v>
      </c>
      <c r="E647" s="180"/>
      <c r="F647" s="96"/>
      <c r="G647" s="182"/>
      <c r="H647" s="186"/>
      <c r="I647" s="186"/>
      <c r="J647" s="187"/>
      <c r="K647" s="67"/>
      <c r="L647" s="133" t="s">
        <v>57</v>
      </c>
      <c r="M647" s="134" t="e">
        <f>INDEX('BASE FORMAÇÃO'!H:H,B649+1)</f>
        <v>#VALUE!</v>
      </c>
      <c r="N647" s="74"/>
      <c r="O647" s="27" t="s">
        <v>445</v>
      </c>
      <c r="P647" s="117"/>
      <c r="Q647" s="117"/>
      <c r="R647" s="117"/>
      <c r="S647" s="117"/>
      <c r="T647" s="117"/>
      <c r="U647" s="117"/>
      <c r="V647" s="117"/>
      <c r="W647" s="117"/>
      <c r="X647" s="117"/>
      <c r="Y647" s="117"/>
      <c r="Z647" s="117"/>
      <c r="AA647" s="121"/>
      <c r="AB647" s="121"/>
      <c r="AC647" s="121"/>
      <c r="AD647" s="121"/>
      <c r="AE647" s="121"/>
      <c r="AF647" s="121"/>
      <c r="AG647" s="121"/>
      <c r="AH647" s="121"/>
      <c r="AI647" s="121"/>
    </row>
    <row r="648" spans="1:167" s="119" customFormat="1" x14ac:dyDescent="0.25">
      <c r="A648" s="77"/>
      <c r="B648" s="131" t="e">
        <f t="shared" ref="B648:C648" si="1952">B647</f>
        <v>#VALUE!</v>
      </c>
      <c r="C648" s="131" t="e">
        <f t="shared" si="1952"/>
        <v>#VALUE!</v>
      </c>
      <c r="D648" s="130">
        <f t="shared" si="1832"/>
        <v>1</v>
      </c>
      <c r="E648" s="41" t="s">
        <v>344</v>
      </c>
      <c r="F648" s="96"/>
      <c r="G648" s="183"/>
      <c r="H648" s="188"/>
      <c r="I648" s="188"/>
      <c r="J648" s="189"/>
      <c r="K648" s="67"/>
      <c r="L648" s="1" t="s">
        <v>2</v>
      </c>
      <c r="M648" s="6" t="e">
        <f>INDEX('BASE FORMAÇÃO'!D:D,B649+1)</f>
        <v>#VALUE!</v>
      </c>
      <c r="N648" s="74"/>
      <c r="O648" s="27" t="s">
        <v>446</v>
      </c>
      <c r="P648" s="118"/>
      <c r="Q648" s="118"/>
      <c r="R648" s="118"/>
      <c r="S648" s="118"/>
      <c r="T648" s="118"/>
      <c r="U648" s="121"/>
      <c r="V648" s="121"/>
      <c r="W648" s="121"/>
      <c r="X648" s="121"/>
      <c r="Y648" s="121"/>
      <c r="Z648" s="121"/>
      <c r="AA648" s="121"/>
      <c r="AB648" s="121"/>
      <c r="AC648" s="121"/>
      <c r="AD648" s="121"/>
      <c r="AE648" s="121"/>
      <c r="AF648" s="121"/>
      <c r="AG648" s="121"/>
      <c r="AH648" s="121"/>
      <c r="AI648" s="121"/>
    </row>
    <row r="649" spans="1:167" x14ac:dyDescent="0.25">
      <c r="B649" s="131" t="e">
        <f t="shared" ref="B649:C649" si="1953">B647</f>
        <v>#VALUE!</v>
      </c>
      <c r="C649" s="131" t="e">
        <f t="shared" si="1953"/>
        <v>#VALUE!</v>
      </c>
      <c r="D649" s="130">
        <f t="shared" si="1832"/>
        <v>1</v>
      </c>
      <c r="E649" s="167" t="e">
        <f t="shared" ref="E649" si="1954">C645</f>
        <v>#VALUE!</v>
      </c>
      <c r="F649" s="96"/>
      <c r="G649" s="169" t="s">
        <v>334</v>
      </c>
      <c r="H649" s="171"/>
      <c r="I649" s="172"/>
      <c r="J649" s="172"/>
      <c r="K649" s="70"/>
      <c r="L649" s="28" t="s">
        <v>333</v>
      </c>
      <c r="M649" s="136" t="str">
        <f t="shared" ref="M649" si="1955">IFERROR(INDEX(I651:I663,MATCH(MAX(J651:J663),J651:J663,0)),"")</f>
        <v/>
      </c>
      <c r="N649" s="74"/>
      <c r="O649" s="27" t="s">
        <v>18</v>
      </c>
      <c r="P649" s="109" t="str">
        <f>IF(P645="","",
IF(OR(P647="Orçamento",P646="",MAX('Tabela de Apoio'!$A:$A)&lt;=P646),
P645,
(INDEX('Tabela de Apoio'!$B:$B,MATCH('MAPA DE PREÇOS'!$O$8,'Tabela de Apoio'!$A:$A,1))/INDEX('Tabela de Apoio'!$B:$B,MATCH('MAPA DE PREÇOS'!P646,'Tabela de Apoio'!$A:$A,1)-1))*P645))</f>
        <v/>
      </c>
      <c r="Q649" s="109" t="str">
        <f>IF(Q645="","",
IF(OR(Q647="Orçamento",Q646="",MAX('Tabela de Apoio'!$A:$A)&lt;=Q646),
Q645,
(INDEX('Tabela de Apoio'!$B:$B,MATCH('MAPA DE PREÇOS'!$O$8,'Tabela de Apoio'!$A:$A,1))/INDEX('Tabela de Apoio'!$B:$B,MATCH('MAPA DE PREÇOS'!Q646,'Tabela de Apoio'!$A:$A,1)-1))*Q645))</f>
        <v/>
      </c>
      <c r="R649" s="109" t="str">
        <f>IF(R645="","",
IF(OR(R647="Orçamento",R646="",MAX('Tabela de Apoio'!$A:$A)&lt;=R646),
R645,
(INDEX('Tabela de Apoio'!$B:$B,MATCH('MAPA DE PREÇOS'!$O$8,'Tabela de Apoio'!$A:$A,1))/INDEX('Tabela de Apoio'!$B:$B,MATCH('MAPA DE PREÇOS'!R646,'Tabela de Apoio'!$A:$A,1)-1))*R645))</f>
        <v/>
      </c>
      <c r="S649" s="109" t="str">
        <f>IF(S645="","",
IF(OR(S647="Orçamento",S646="",MAX('Tabela de Apoio'!$A:$A)&lt;=S646),
S645,
(INDEX('Tabela de Apoio'!$B:$B,MATCH('MAPA DE PREÇOS'!$O$8,'Tabela de Apoio'!$A:$A,1))/INDEX('Tabela de Apoio'!$B:$B,MATCH('MAPA DE PREÇOS'!S646,'Tabela de Apoio'!$A:$A,1)-1))*S645))</f>
        <v/>
      </c>
      <c r="T649" s="109" t="str">
        <f>IF(T645="","",
IF(OR(T647="Orçamento",T646="",MAX('Tabela de Apoio'!$A:$A)&lt;=T646),
T645,
(INDEX('Tabela de Apoio'!$B:$B,MATCH('MAPA DE PREÇOS'!$O$8,'Tabela de Apoio'!$A:$A,1))/INDEX('Tabela de Apoio'!$B:$B,MATCH('MAPA DE PREÇOS'!T646,'Tabela de Apoio'!$A:$A,1)-1))*T645))</f>
        <v/>
      </c>
      <c r="U649" s="109" t="str">
        <f>IF(U645="","",
IF(OR(U647="Orçamento",U646="",MAX('Tabela de Apoio'!$A:$A)&lt;=U646),
U645,
(INDEX('Tabela de Apoio'!$B:$B,MATCH('MAPA DE PREÇOS'!$O$8,'Tabela de Apoio'!$A:$A,1))/INDEX('Tabela de Apoio'!$B:$B,MATCH('MAPA DE PREÇOS'!U646,'Tabela de Apoio'!$A:$A,1)-1))*U645))</f>
        <v/>
      </c>
      <c r="V649" s="109" t="str">
        <f>IF(V645="","",
IF(OR(V647="Orçamento",V646="",MAX('Tabela de Apoio'!$A:$A)&lt;=V646),
V645,
(INDEX('Tabela de Apoio'!$B:$B,MATCH('MAPA DE PREÇOS'!$O$8,'Tabela de Apoio'!$A:$A,1))/INDEX('Tabela de Apoio'!$B:$B,MATCH('MAPA DE PREÇOS'!V646,'Tabela de Apoio'!$A:$A,1)-1))*V645))</f>
        <v/>
      </c>
      <c r="W649" s="109" t="str">
        <f>IF(W645="","",
IF(OR(W647="Orçamento",W646="",MAX('Tabela de Apoio'!$A:$A)&lt;=W646),
W645,
(INDEX('Tabela de Apoio'!$B:$B,MATCH('MAPA DE PREÇOS'!$O$8,'Tabela de Apoio'!$A:$A,1))/INDEX('Tabela de Apoio'!$B:$B,MATCH('MAPA DE PREÇOS'!W646,'Tabela de Apoio'!$A:$A,1)-1))*W645))</f>
        <v/>
      </c>
      <c r="X649" s="109" t="str">
        <f>IF(X645="","",
IF(OR(X647="Orçamento",X646="",MAX('Tabela de Apoio'!$A:$A)&lt;=X646),
X645,
(INDEX('Tabela de Apoio'!$B:$B,MATCH('MAPA DE PREÇOS'!$O$8,'Tabela de Apoio'!$A:$A,1))/INDEX('Tabela de Apoio'!$B:$B,MATCH('MAPA DE PREÇOS'!X646,'Tabela de Apoio'!$A:$A,1)-1))*X645))</f>
        <v/>
      </c>
      <c r="Y649" s="109" t="str">
        <f>IF(Y645="","",
IF(OR(Y647="Orçamento",Y646="",MAX('Tabela de Apoio'!$A:$A)&lt;=Y646),
Y645,
(INDEX('Tabela de Apoio'!$B:$B,MATCH('MAPA DE PREÇOS'!$O$8,'Tabela de Apoio'!$A:$A,1))/INDEX('Tabela de Apoio'!$B:$B,MATCH('MAPA DE PREÇOS'!Y646,'Tabela de Apoio'!$A:$A,1)-1))*Y645))</f>
        <v/>
      </c>
      <c r="Z649" s="109" t="str">
        <f>IF(Z645="","",
IF(OR(Z647="Orçamento",Z646="",MAX('Tabela de Apoio'!$A:$A)&lt;=Z646),
Z645,
(INDEX('Tabela de Apoio'!$B:$B,MATCH('MAPA DE PREÇOS'!$O$8,'Tabela de Apoio'!$A:$A,1))/INDEX('Tabela de Apoio'!$B:$B,MATCH('MAPA DE PREÇOS'!Z646,'Tabela de Apoio'!$A:$A,1)-1))*Z645))</f>
        <v/>
      </c>
      <c r="AA649" s="109" t="str">
        <f>IF(AA645="","",
IF(OR(AA647="Orçamento",AA646="",MAX('Tabela de Apoio'!$A:$A)&lt;=AA646),
AA645,
(INDEX('Tabela de Apoio'!$B:$B,MATCH('MAPA DE PREÇOS'!$O$8,'Tabela de Apoio'!$A:$A,1))/INDEX('Tabela de Apoio'!$B:$B,MATCH('MAPA DE PREÇOS'!AA646,'Tabela de Apoio'!$A:$A,1)-1))*AA645))</f>
        <v/>
      </c>
      <c r="AB649" s="109" t="str">
        <f>IF(AB645="","",
IF(OR(AB647="Orçamento",AB646="",MAX('Tabela de Apoio'!$A:$A)&lt;=AB646),
AB645,
(INDEX('Tabela de Apoio'!$B:$B,MATCH('MAPA DE PREÇOS'!$O$8,'Tabela de Apoio'!$A:$A,1))/INDEX('Tabela de Apoio'!$B:$B,MATCH('MAPA DE PREÇOS'!AB646,'Tabela de Apoio'!$A:$A,1)-1))*AB645))</f>
        <v/>
      </c>
      <c r="AC649" s="109" t="str">
        <f>IF(AC645="","",
IF(OR(AC647="Orçamento",AC646="",MAX('Tabela de Apoio'!$A:$A)&lt;=AC646),
AC645,
(INDEX('Tabela de Apoio'!$B:$B,MATCH('MAPA DE PREÇOS'!$O$8,'Tabela de Apoio'!$A:$A,1))/INDEX('Tabela de Apoio'!$B:$B,MATCH('MAPA DE PREÇOS'!AC646,'Tabela de Apoio'!$A:$A,1)-1))*AC645))</f>
        <v/>
      </c>
      <c r="AD649" s="109" t="str">
        <f>IF(AD645="","",
IF(OR(AD647="Orçamento",AD646="",MAX('Tabela de Apoio'!$A:$A)&lt;=AD646),
AD645,
(INDEX('Tabela de Apoio'!$B:$B,MATCH('MAPA DE PREÇOS'!$O$8,'Tabela de Apoio'!$A:$A,1))/INDEX('Tabela de Apoio'!$B:$B,MATCH('MAPA DE PREÇOS'!AD646,'Tabela de Apoio'!$A:$A,1)-1))*AD645))</f>
        <v/>
      </c>
      <c r="AE649" s="109" t="str">
        <f>IF(AE645="","",
IF(OR(AE647="Orçamento",AE646="",MAX('Tabela de Apoio'!$A:$A)&lt;=AE646),
AE645,
(INDEX('Tabela de Apoio'!$B:$B,MATCH('MAPA DE PREÇOS'!$O$8,'Tabela de Apoio'!$A:$A,1))/INDEX('Tabela de Apoio'!$B:$B,MATCH('MAPA DE PREÇOS'!AE646,'Tabela de Apoio'!$A:$A,1)-1))*AE645))</f>
        <v/>
      </c>
      <c r="AF649" s="109" t="str">
        <f>IF(AF645="","",
IF(OR(AF647="Orçamento",AF646="",MAX('Tabela de Apoio'!$A:$A)&lt;=AF646),
AF645,
(INDEX('Tabela de Apoio'!$B:$B,MATCH('MAPA DE PREÇOS'!$O$8,'Tabela de Apoio'!$A:$A,1))/INDEX('Tabela de Apoio'!$B:$B,MATCH('MAPA DE PREÇOS'!AF646,'Tabela de Apoio'!$A:$A,1)-1))*AF645))</f>
        <v/>
      </c>
      <c r="AG649" s="109" t="str">
        <f>IF(AG645="","",
IF(OR(AG647="Orçamento",AG646="",MAX('Tabela de Apoio'!$A:$A)&lt;=AG646),
AG645,
(INDEX('Tabela de Apoio'!$B:$B,MATCH('MAPA DE PREÇOS'!$O$8,'Tabela de Apoio'!$A:$A,1))/INDEX('Tabela de Apoio'!$B:$B,MATCH('MAPA DE PREÇOS'!AG646,'Tabela de Apoio'!$A:$A,1)-1))*AG645))</f>
        <v/>
      </c>
      <c r="AH649" s="109" t="str">
        <f>IF(AH645="","",
IF(OR(AH647="Orçamento",AH646="",MAX('Tabela de Apoio'!$A:$A)&lt;=AH646),
AH645,
(INDEX('Tabela de Apoio'!$B:$B,MATCH('MAPA DE PREÇOS'!$O$8,'Tabela de Apoio'!$A:$A,1))/INDEX('Tabela de Apoio'!$B:$B,MATCH('MAPA DE PREÇOS'!AH646,'Tabela de Apoio'!$A:$A,1)-1))*AH645))</f>
        <v/>
      </c>
      <c r="AI649" s="109" t="str">
        <f>IF(AI645="","",
IF(OR(AI647="Orçamento",AI646="",MAX('Tabela de Apoio'!$A:$A)&lt;=AI646),
AI645,
(INDEX('Tabela de Apoio'!$B:$B,MATCH('MAPA DE PREÇOS'!$O$8,'Tabela de Apoio'!$A:$A,1))/INDEX('Tabela de Apoio'!$B:$B,MATCH('MAPA DE PREÇOS'!AI646,'Tabela de Apoio'!$A:$A,1)-1))*AI645))</f>
        <v/>
      </c>
    </row>
    <row r="650" spans="1:167" hidden="1" x14ac:dyDescent="0.25">
      <c r="B650" s="131" t="e">
        <f t="shared" ref="B650" si="1956">B649</f>
        <v>#VALUE!</v>
      </c>
      <c r="C650" s="131" t="e">
        <f t="shared" ref="C650" si="1957">C649</f>
        <v>#VALUE!</v>
      </c>
      <c r="D650" s="130">
        <f t="shared" si="1832"/>
        <v>1</v>
      </c>
      <c r="E650" s="168"/>
      <c r="F650" s="96"/>
      <c r="G650" s="170"/>
      <c r="H650"/>
      <c r="I650"/>
      <c r="J650"/>
      <c r="N650" s="74"/>
      <c r="O650" s="27" t="s">
        <v>439</v>
      </c>
      <c r="P650" s="110" t="str">
        <f>IF(IFERROR(VLOOKUP(P647,'Tabela de Apoio'!$D:$E,2,FALSE),1)=1,"",P651)</f>
        <v/>
      </c>
      <c r="Q650" s="110" t="str">
        <f>IF(IFERROR(VLOOKUP(Q647,'Tabela de Apoio'!$D:$E,2,FALSE),1)=1,"",Q651)</f>
        <v/>
      </c>
      <c r="R650" s="110" t="str">
        <f>IF(IFERROR(VLOOKUP(R647,'Tabela de Apoio'!$D:$E,2,FALSE),1)=1,"",R651)</f>
        <v/>
      </c>
      <c r="S650" s="110" t="str">
        <f>IF(IFERROR(VLOOKUP(S647,'Tabela de Apoio'!$D:$E,2,FALSE),1)=1,"",S651)</f>
        <v/>
      </c>
      <c r="T650" s="110" t="str">
        <f>IF(IFERROR(VLOOKUP(T647,'Tabela de Apoio'!$D:$E,2,FALSE),1)=1,"",T651)</f>
        <v/>
      </c>
      <c r="U650" s="110" t="str">
        <f>IF(IFERROR(VLOOKUP(U647,'Tabela de Apoio'!$D:$E,2,FALSE),1)=1,"",U651)</f>
        <v/>
      </c>
      <c r="V650" s="110" t="str">
        <f>IF(IFERROR(VLOOKUP(V647,'Tabela de Apoio'!$D:$E,2,FALSE),1)=1,"",V651)</f>
        <v/>
      </c>
      <c r="W650" s="110" t="str">
        <f>IF(IFERROR(VLOOKUP(W647,'Tabela de Apoio'!$D:$E,2,FALSE),1)=1,"",W651)</f>
        <v/>
      </c>
      <c r="X650" s="110" t="str">
        <f>IF(IFERROR(VLOOKUP(X647,'Tabela de Apoio'!$D:$E,2,FALSE),1)=1,"",X651)</f>
        <v/>
      </c>
      <c r="Y650" s="110" t="str">
        <f>IF(IFERROR(VLOOKUP(Y647,'Tabela de Apoio'!$D:$E,2,FALSE),1)=1,"",Y651)</f>
        <v/>
      </c>
      <c r="Z650" s="110" t="str">
        <f>IF(IFERROR(VLOOKUP(Z647,'Tabela de Apoio'!$D:$E,2,FALSE),1)=1,"",Z651)</f>
        <v/>
      </c>
      <c r="AA650" s="110" t="str">
        <f>IF(IFERROR(VLOOKUP(AA647,'Tabela de Apoio'!$D:$E,2,FALSE),1)=1,"",AA651)</f>
        <v/>
      </c>
      <c r="AB650" s="110" t="str">
        <f>IF(IFERROR(VLOOKUP(AB647,'Tabela de Apoio'!$D:$E,2,FALSE),1)=1,"",AB651)</f>
        <v/>
      </c>
      <c r="AC650" s="110" t="str">
        <f>IF(IFERROR(VLOOKUP(AC647,'Tabela de Apoio'!$D:$E,2,FALSE),1)=1,"",AC651)</f>
        <v/>
      </c>
      <c r="AD650" s="110" t="str">
        <f>IF(IFERROR(VLOOKUP(AD647,'Tabela de Apoio'!$D:$E,2,FALSE),1)=1,"",AD651)</f>
        <v/>
      </c>
      <c r="AE650" s="110" t="str">
        <f>IF(IFERROR(VLOOKUP(AE647,'Tabela de Apoio'!$D:$E,2,FALSE),1)=1,"",AE651)</f>
        <v/>
      </c>
      <c r="AF650" s="110" t="str">
        <f>IF(IFERROR(VLOOKUP(AF647,'Tabela de Apoio'!$D:$E,2,FALSE),1)=1,"",AF651)</f>
        <v/>
      </c>
      <c r="AG650" s="110" t="str">
        <f>IF(IFERROR(VLOOKUP(AG647,'Tabela de Apoio'!$D:$E,2,FALSE),1)=1,"",AG651)</f>
        <v/>
      </c>
      <c r="AH650" s="110" t="str">
        <f>IF(IFERROR(VLOOKUP(AH647,'Tabela de Apoio'!$D:$E,2,FALSE),1)=1,"",AH651)</f>
        <v/>
      </c>
      <c r="AI650" s="110" t="str">
        <f>IF(IFERROR(VLOOKUP(AI647,'Tabela de Apoio'!$D:$E,2,FALSE),1)=1,"",AI651)</f>
        <v/>
      </c>
    </row>
    <row r="651" spans="1:167" hidden="1" x14ac:dyDescent="0.25">
      <c r="B651" s="131" t="e">
        <f t="shared" ref="B651:C651" si="1958">B650</f>
        <v>#VALUE!</v>
      </c>
      <c r="C651" s="131" t="e">
        <f t="shared" si="1958"/>
        <v>#VALUE!</v>
      </c>
      <c r="D651" s="130">
        <f t="shared" si="1832"/>
        <v>1</v>
      </c>
      <c r="E651" s="168"/>
      <c r="F651" s="96"/>
      <c r="G651" s="170"/>
      <c r="H651" s="137">
        <f t="shared" ref="H651" si="1959">COUNT($P651:$XX651)</f>
        <v>0</v>
      </c>
      <c r="I651" s="135" t="e">
        <f t="shared" ref="I651" si="1960">_xlfn.STDEV.P($P650:$XX651)/AVERAGE($P650:$XX651)</f>
        <v>#DIV/0!</v>
      </c>
      <c r="J651" s="7">
        <f>ROW()</f>
        <v>651</v>
      </c>
      <c r="K651" s="70"/>
      <c r="L651" s="29" t="s">
        <v>54</v>
      </c>
      <c r="M651" s="30" t="str">
        <f t="shared" ref="M651" si="1961">IFERROR(
IF(AND(P647="Orçamento",COUNTA(P645:AI645)=COUNTIF(P647:XX647,"Orçamento")),MIN(M656,M653),
IF(M654&lt;&gt;"",M654,
IF(M655&lt;&gt;"",M655,
M653
))),"")</f>
        <v/>
      </c>
      <c r="N651" s="74"/>
      <c r="O651" s="27" t="s">
        <v>440</v>
      </c>
      <c r="P651" s="109" t="str">
        <f t="shared" ref="P651:AI651" si="1962">IFERROR(IF(P649="",
            "",
            IF(COUNT($P649:$XX649)&lt;=4,
               P649,
               IF(OR(P649&gt;(QUARTILE($P649:$XX649,3)+(QUARTILE($P649:$XX649,3)-QUARTILE($P649:$XX649,1))),
                     P649&lt;(QUARTILE($P649:$XX649,1)-(QUARTILE($P649:$XX649,3)-QUARTILE($P649:$XX649,1)))
                  ),
               "DESCARTADO",P649)
             )
  ),P649)</f>
        <v/>
      </c>
      <c r="Q651" s="109" t="str">
        <f t="shared" si="1962"/>
        <v/>
      </c>
      <c r="R651" s="109" t="str">
        <f t="shared" si="1962"/>
        <v/>
      </c>
      <c r="S651" s="109" t="str">
        <f t="shared" si="1962"/>
        <v/>
      </c>
      <c r="T651" s="109" t="str">
        <f t="shared" si="1962"/>
        <v/>
      </c>
      <c r="U651" s="109" t="str">
        <f t="shared" si="1962"/>
        <v/>
      </c>
      <c r="V651" s="109" t="str">
        <f t="shared" si="1962"/>
        <v/>
      </c>
      <c r="W651" s="109" t="str">
        <f t="shared" si="1962"/>
        <v/>
      </c>
      <c r="X651" s="109" t="str">
        <f t="shared" si="1962"/>
        <v/>
      </c>
      <c r="Y651" s="109" t="str">
        <f t="shared" si="1962"/>
        <v/>
      </c>
      <c r="Z651" s="109" t="str">
        <f t="shared" si="1962"/>
        <v/>
      </c>
      <c r="AA651" s="109" t="str">
        <f t="shared" si="1962"/>
        <v/>
      </c>
      <c r="AB651" s="109" t="str">
        <f t="shared" si="1962"/>
        <v/>
      </c>
      <c r="AC651" s="109" t="str">
        <f t="shared" si="1962"/>
        <v/>
      </c>
      <c r="AD651" s="109" t="str">
        <f t="shared" si="1962"/>
        <v/>
      </c>
      <c r="AE651" s="109" t="str">
        <f t="shared" si="1962"/>
        <v/>
      </c>
      <c r="AF651" s="109" t="str">
        <f t="shared" si="1962"/>
        <v/>
      </c>
      <c r="AG651" s="109" t="str">
        <f t="shared" si="1962"/>
        <v/>
      </c>
      <c r="AH651" s="109" t="str">
        <f t="shared" si="1962"/>
        <v/>
      </c>
      <c r="AI651" s="109" t="str">
        <f t="shared" si="1962"/>
        <v/>
      </c>
    </row>
    <row r="652" spans="1:167" hidden="1" x14ac:dyDescent="0.25">
      <c r="B652" s="131" t="e">
        <f t="shared" ref="B652" si="1963">B651</f>
        <v>#VALUE!</v>
      </c>
      <c r="C652" s="131" t="e">
        <f t="shared" ref="C652" si="1964">C651</f>
        <v>#VALUE!</v>
      </c>
      <c r="D652" s="130">
        <f t="shared" si="1832"/>
        <v>1</v>
      </c>
      <c r="E652" s="168"/>
      <c r="F652" s="96"/>
      <c r="G652" s="170"/>
      <c r="H652"/>
      <c r="I652"/>
      <c r="J652"/>
      <c r="K652" s="69"/>
      <c r="L652" s="29" t="s">
        <v>423</v>
      </c>
      <c r="M652" s="30" t="e">
        <f t="shared" ref="M652" si="1965">AVERAGE($P651:$XX651)</f>
        <v>#DIV/0!</v>
      </c>
      <c r="N652" s="74"/>
      <c r="O652" s="27" t="str">
        <f t="shared" ref="O652" si="1966">"1 POND"</f>
        <v>1 POND</v>
      </c>
      <c r="P652" s="110" t="str">
        <f>IF(IFERROR(VLOOKUP(P647,'Tabela de Apoio'!$D:$E,2,FALSE),1)=1,"",P653)</f>
        <v/>
      </c>
      <c r="Q652" s="110" t="str">
        <f>IF(IFERROR(VLOOKUP(Q647,'Tabela de Apoio'!$D:$E,2,FALSE),1)=1,"",Q653)</f>
        <v/>
      </c>
      <c r="R652" s="110" t="str">
        <f>IF(IFERROR(VLOOKUP(R647,'Tabela de Apoio'!$D:$E,2,FALSE),1)=1,"",R653)</f>
        <v/>
      </c>
      <c r="S652" s="110" t="str">
        <f>IF(IFERROR(VLOOKUP(S647,'Tabela de Apoio'!$D:$E,2,FALSE),1)=1,"",S653)</f>
        <v/>
      </c>
      <c r="T652" s="110" t="str">
        <f>IF(IFERROR(VLOOKUP(T647,'Tabela de Apoio'!$D:$E,2,FALSE),1)=1,"",T653)</f>
        <v/>
      </c>
      <c r="U652" s="110" t="str">
        <f>IF(IFERROR(VLOOKUP(U647,'Tabela de Apoio'!$D:$E,2,FALSE),1)=1,"",U653)</f>
        <v/>
      </c>
      <c r="V652" s="110" t="str">
        <f>IF(IFERROR(VLOOKUP(V647,'Tabela de Apoio'!$D:$E,2,FALSE),1)=1,"",V653)</f>
        <v/>
      </c>
      <c r="W652" s="110" t="str">
        <f>IF(IFERROR(VLOOKUP(W647,'Tabela de Apoio'!$D:$E,2,FALSE),1)=1,"",W653)</f>
        <v/>
      </c>
      <c r="X652" s="110" t="str">
        <f>IF(IFERROR(VLOOKUP(X647,'Tabela de Apoio'!$D:$E,2,FALSE),1)=1,"",X653)</f>
        <v/>
      </c>
      <c r="Y652" s="110" t="str">
        <f>IF(IFERROR(VLOOKUP(Y647,'Tabela de Apoio'!$D:$E,2,FALSE),1)=1,"",Y653)</f>
        <v/>
      </c>
      <c r="Z652" s="110" t="str">
        <f>IF(IFERROR(VLOOKUP(Z647,'Tabela de Apoio'!$D:$E,2,FALSE),1)=1,"",Z653)</f>
        <v/>
      </c>
      <c r="AA652" s="110" t="str">
        <f>IF(IFERROR(VLOOKUP(AA647,'Tabela de Apoio'!$D:$E,2,FALSE),1)=1,"",AA653)</f>
        <v/>
      </c>
      <c r="AB652" s="110" t="str">
        <f>IF(IFERROR(VLOOKUP(AB647,'Tabela de Apoio'!$D:$E,2,FALSE),1)=1,"",AB653)</f>
        <v/>
      </c>
      <c r="AC652" s="110" t="str">
        <f>IF(IFERROR(VLOOKUP(AC647,'Tabela de Apoio'!$D:$E,2,FALSE),1)=1,"",AC653)</f>
        <v/>
      </c>
      <c r="AD652" s="110" t="str">
        <f>IF(IFERROR(VLOOKUP(AD647,'Tabela de Apoio'!$D:$E,2,FALSE),1)=1,"",AD653)</f>
        <v/>
      </c>
      <c r="AE652" s="110" t="str">
        <f>IF(IFERROR(VLOOKUP(AE647,'Tabela de Apoio'!$D:$E,2,FALSE),1)=1,"",AE653)</f>
        <v/>
      </c>
      <c r="AF652" s="110" t="str">
        <f>IF(IFERROR(VLOOKUP(AF647,'Tabela de Apoio'!$D:$E,2,FALSE),1)=1,"",AF653)</f>
        <v/>
      </c>
      <c r="AG652" s="110" t="str">
        <f>IF(IFERROR(VLOOKUP(AG647,'Tabela de Apoio'!$D:$E,2,FALSE),1)=1,"",AG653)</f>
        <v/>
      </c>
      <c r="AH652" s="110" t="str">
        <f>IF(IFERROR(VLOOKUP(AH647,'Tabela de Apoio'!$D:$E,2,FALSE),1)=1,"",AH653)</f>
        <v/>
      </c>
      <c r="AI652" s="110" t="str">
        <f>IF(IFERROR(VLOOKUP(AI647,'Tabela de Apoio'!$D:$E,2,FALSE),1)=1,"",AI653)</f>
        <v/>
      </c>
    </row>
    <row r="653" spans="1:167" hidden="1" x14ac:dyDescent="0.25">
      <c r="B653" s="131" t="e">
        <f t="shared" si="1831"/>
        <v>#VALUE!</v>
      </c>
      <c r="C653" s="131" t="e">
        <f t="shared" si="1832"/>
        <v>#VALUE!</v>
      </c>
      <c r="D653" s="130">
        <f t="shared" si="1832"/>
        <v>1</v>
      </c>
      <c r="E653" s="168"/>
      <c r="F653" s="96"/>
      <c r="G653" s="170"/>
      <c r="H653" s="137">
        <f t="shared" ref="H653" si="1967">COUNT($P653:$XX653)</f>
        <v>0</v>
      </c>
      <c r="I653" s="135" t="e">
        <f t="shared" ref="I653" si="1968">_xlfn.STDEV.P($P652:$XX653)/AVERAGE($P652:$XX653)</f>
        <v>#DIV/0!</v>
      </c>
      <c r="J653" s="7">
        <f t="shared" ref="J653" si="1969">IF(AND(H653&gt;2,
OR(L645="MÉDIA SANEADA",L645="MEDIANA SANEADA",
AND(L645="PREÇO REFERÊNCIA",NOT(AND(P647="Orçamento",COUNTA(P645:XX645)=COUNTIF(P647:XX647,"Orçamento")))))),
ROW(),0)</f>
        <v>0</v>
      </c>
      <c r="K653" s="69"/>
      <c r="L653" s="29" t="s">
        <v>424</v>
      </c>
      <c r="M653" s="30" t="e">
        <f t="shared" ref="M653" si="1970">MEDIAN($P651:$XX651)</f>
        <v>#NUM!</v>
      </c>
      <c r="N653" s="74"/>
      <c r="O653" s="27" t="str">
        <f t="shared" ref="O653" si="1971">"1 RODADA"</f>
        <v>1 RODADA</v>
      </c>
      <c r="P653" s="110" t="str">
        <f t="shared" ref="P653:AI653" si="1972">IF(P651="","",IF((_xlfn.STDEV.P($P650:$XX651)/AVERAGE($P650:$XX651))&lt;=25%,P651,IF(OR(P651&gt;(AVERAGE($P650:$XX651)+_xlfn.STDEV.P($P650:$XX651)),P651&lt;(AVERAGE($P650:$XX651)-_xlfn.STDEV.P($P650:$XX651))),"DESCARTADO",P651)))</f>
        <v/>
      </c>
      <c r="Q653" s="110" t="str">
        <f t="shared" si="1972"/>
        <v/>
      </c>
      <c r="R653" s="110" t="str">
        <f t="shared" si="1972"/>
        <v/>
      </c>
      <c r="S653" s="110" t="str">
        <f t="shared" si="1972"/>
        <v/>
      </c>
      <c r="T653" s="110" t="str">
        <f t="shared" si="1972"/>
        <v/>
      </c>
      <c r="U653" s="110" t="str">
        <f t="shared" si="1972"/>
        <v/>
      </c>
      <c r="V653" s="110" t="str">
        <f t="shared" si="1972"/>
        <v/>
      </c>
      <c r="W653" s="110" t="str">
        <f t="shared" si="1972"/>
        <v/>
      </c>
      <c r="X653" s="110" t="str">
        <f t="shared" si="1972"/>
        <v/>
      </c>
      <c r="Y653" s="110" t="str">
        <f t="shared" si="1972"/>
        <v/>
      </c>
      <c r="Z653" s="110" t="str">
        <f t="shared" si="1972"/>
        <v/>
      </c>
      <c r="AA653" s="110" t="str">
        <f t="shared" si="1972"/>
        <v/>
      </c>
      <c r="AB653" s="110" t="str">
        <f t="shared" si="1972"/>
        <v/>
      </c>
      <c r="AC653" s="110" t="str">
        <f t="shared" si="1972"/>
        <v/>
      </c>
      <c r="AD653" s="110" t="str">
        <f t="shared" si="1972"/>
        <v/>
      </c>
      <c r="AE653" s="110" t="str">
        <f t="shared" si="1972"/>
        <v/>
      </c>
      <c r="AF653" s="110" t="str">
        <f t="shared" si="1972"/>
        <v/>
      </c>
      <c r="AG653" s="110" t="str">
        <f t="shared" si="1972"/>
        <v/>
      </c>
      <c r="AH653" s="110" t="str">
        <f t="shared" si="1972"/>
        <v/>
      </c>
      <c r="AI653" s="110" t="str">
        <f t="shared" si="1972"/>
        <v/>
      </c>
    </row>
    <row r="654" spans="1:167" hidden="1" x14ac:dyDescent="0.25">
      <c r="B654" s="131" t="e">
        <f t="shared" si="1831"/>
        <v>#VALUE!</v>
      </c>
      <c r="C654" s="131" t="e">
        <f t="shared" si="1832"/>
        <v>#VALUE!</v>
      </c>
      <c r="D654" s="130">
        <f t="shared" si="1832"/>
        <v>1</v>
      </c>
      <c r="E654" s="168"/>
      <c r="F654" s="96"/>
      <c r="G654" s="170"/>
      <c r="H654"/>
      <c r="I654"/>
      <c r="J654"/>
      <c r="L654" s="29" t="s">
        <v>50</v>
      </c>
      <c r="M654" s="30" t="str">
        <f t="shared" ref="M654" si="1973">IFERROR(
IF(AND(H653&gt;2,I653&lt;=25%),AVERAGE(P652:XX653),
IF(AND(H655&gt;2,I655&lt;=25%),AVERAGE(P654:XX655),
IF(AND(H657&gt;2,I657&lt;=25%),AVERAGE(P656:XX657),
IF(AND(H659&gt;2,I659&lt;=25%),AVERAGE(P658:XX659),
IF(AND(H661&gt;2,I661&lt;=25%),AVERAGE(P660:XX661),
IF(AND(H663&gt;2,I663&lt;=25%),AVERAGE(P662:XX663),
IF(I651&lt;=25%,AVERAGE(P650:XX651),""))))))),"")</f>
        <v/>
      </c>
      <c r="N654" s="74"/>
      <c r="O654" s="27" t="str">
        <f t="shared" ref="O654" si="1974">"2 POND"</f>
        <v>2 POND</v>
      </c>
      <c r="P654" s="110" t="str">
        <f>IF(IFERROR(VLOOKUP(P647,'Tabela de Apoio'!$D:$E,2,FALSE),1)=1,"",P655)</f>
        <v/>
      </c>
      <c r="Q654" s="110" t="str">
        <f>IF(IFERROR(VLOOKUP(Q647,'Tabela de Apoio'!$D:$E,2,FALSE),1)=1,"",Q655)</f>
        <v/>
      </c>
      <c r="R654" s="110" t="str">
        <f>IF(IFERROR(VLOOKUP(R647,'Tabela de Apoio'!$D:$E,2,FALSE),1)=1,"",R655)</f>
        <v/>
      </c>
      <c r="S654" s="110" t="str">
        <f>IF(IFERROR(VLOOKUP(S647,'Tabela de Apoio'!$D:$E,2,FALSE),1)=1,"",S655)</f>
        <v/>
      </c>
      <c r="T654" s="110" t="str">
        <f>IF(IFERROR(VLOOKUP(T647,'Tabela de Apoio'!$D:$E,2,FALSE),1)=1,"",T655)</f>
        <v/>
      </c>
      <c r="U654" s="110" t="str">
        <f>IF(IFERROR(VLOOKUP(U647,'Tabela de Apoio'!$D:$E,2,FALSE),1)=1,"",U655)</f>
        <v/>
      </c>
      <c r="V654" s="110" t="str">
        <f>IF(IFERROR(VLOOKUP(V647,'Tabela de Apoio'!$D:$E,2,FALSE),1)=1,"",V655)</f>
        <v/>
      </c>
      <c r="W654" s="110" t="str">
        <f>IF(IFERROR(VLOOKUP(W647,'Tabela de Apoio'!$D:$E,2,FALSE),1)=1,"",W655)</f>
        <v/>
      </c>
      <c r="X654" s="110" t="str">
        <f>IF(IFERROR(VLOOKUP(X647,'Tabela de Apoio'!$D:$E,2,FALSE),1)=1,"",X655)</f>
        <v/>
      </c>
      <c r="Y654" s="110" t="str">
        <f>IF(IFERROR(VLOOKUP(Y647,'Tabela de Apoio'!$D:$E,2,FALSE),1)=1,"",Y655)</f>
        <v/>
      </c>
      <c r="Z654" s="110" t="str">
        <f>IF(IFERROR(VLOOKUP(Z647,'Tabela de Apoio'!$D:$E,2,FALSE),1)=1,"",Z655)</f>
        <v/>
      </c>
      <c r="AA654" s="110" t="str">
        <f>IF(IFERROR(VLOOKUP(AA647,'Tabela de Apoio'!$D:$E,2,FALSE),1)=1,"",AA655)</f>
        <v/>
      </c>
      <c r="AB654" s="110" t="str">
        <f>IF(IFERROR(VLOOKUP(AB647,'Tabela de Apoio'!$D:$E,2,FALSE),1)=1,"",AB655)</f>
        <v/>
      </c>
      <c r="AC654" s="110" t="str">
        <f>IF(IFERROR(VLOOKUP(AC647,'Tabela de Apoio'!$D:$E,2,FALSE),1)=1,"",AC655)</f>
        <v/>
      </c>
      <c r="AD654" s="110" t="str">
        <f>IF(IFERROR(VLOOKUP(AD647,'Tabela de Apoio'!$D:$E,2,FALSE),1)=1,"",AD655)</f>
        <v/>
      </c>
      <c r="AE654" s="110" t="str">
        <f>IF(IFERROR(VLOOKUP(AE647,'Tabela de Apoio'!$D:$E,2,FALSE),1)=1,"",AE655)</f>
        <v/>
      </c>
      <c r="AF654" s="110" t="str">
        <f>IF(IFERROR(VLOOKUP(AF647,'Tabela de Apoio'!$D:$E,2,FALSE),1)=1,"",AF655)</f>
        <v/>
      </c>
      <c r="AG654" s="110" t="str">
        <f>IF(IFERROR(VLOOKUP(AG647,'Tabela de Apoio'!$D:$E,2,FALSE),1)=1,"",AG655)</f>
        <v/>
      </c>
      <c r="AH654" s="110" t="str">
        <f>IF(IFERROR(VLOOKUP(AH647,'Tabela de Apoio'!$D:$E,2,FALSE),1)=1,"",AH655)</f>
        <v/>
      </c>
      <c r="AI654" s="110" t="str">
        <f>IF(IFERROR(VLOOKUP(AI647,'Tabela de Apoio'!$D:$E,2,FALSE),1)=1,"",AI655)</f>
        <v/>
      </c>
    </row>
    <row r="655" spans="1:167" hidden="1" x14ac:dyDescent="0.25">
      <c r="B655" s="131" t="e">
        <f t="shared" si="1831"/>
        <v>#VALUE!</v>
      </c>
      <c r="C655" s="131" t="e">
        <f t="shared" si="1832"/>
        <v>#VALUE!</v>
      </c>
      <c r="D655" s="130">
        <f t="shared" si="1832"/>
        <v>1</v>
      </c>
      <c r="E655" s="168"/>
      <c r="F655" s="96"/>
      <c r="G655" s="170"/>
      <c r="H655" s="137">
        <f t="shared" ref="H655" si="1975">COUNT($P655:$XX655)</f>
        <v>0</v>
      </c>
      <c r="I655" s="135" t="e">
        <f t="shared" ref="I655" si="1976">_xlfn.STDEV.P($P654:$XX655)/AVERAGE($P654:$XX655)</f>
        <v>#DIV/0!</v>
      </c>
      <c r="J655" s="7">
        <f t="shared" ref="J655" si="1977">IF(AND(H655&gt;2,
OR(L645="MÉDIA SANEADA",L645="MEDIANA SANEADA",
AND(L645="PREÇO REFERÊNCIA",NOT(AND(P647="Orçamento",COUNTA(P645:XX645)=COUNTIF(P647:XX647,"Orçamento")))))),
ROW(),0)</f>
        <v>0</v>
      </c>
      <c r="K655" s="69"/>
      <c r="L655" s="29" t="s">
        <v>425</v>
      </c>
      <c r="M655" s="30" t="e">
        <f t="shared" ref="M655" si="1978" xml:space="preserve">
IF(H653&gt;2,MEDIAN(P652:XX653),
IF(H655&gt;2,MEDIAN(P654:XX655),
IF(H657&gt;2,MEDIAN(P656:XX657),
IF(H659&gt;2,MEDIAN(P658:XX659),
IF(H661&gt;2,MEDIAN(P660:XX661),
IF(H663&gt;2,MEDIAN(P662:XX663),
MEDIAN(P650:XX651)))))))</f>
        <v>#NUM!</v>
      </c>
      <c r="N655" s="74"/>
      <c r="O655" s="27" t="str">
        <f t="shared" ref="O655" si="1979">"2 RODADA"</f>
        <v>2 RODADA</v>
      </c>
      <c r="P655" s="110" t="str">
        <f t="shared" ref="P655:AI655" si="1980">IF(P653="","",IF((_xlfn.STDEV.P($P652:$XX653)/AVERAGE($P652:$XX653))&lt;=25%,P653,IF(OR(P653&gt;(AVERAGE($P652:$XX653)+_xlfn.STDEV.P($P652:$XX653)),P653&lt;(AVERAGE($P652:$XX653)-_xlfn.STDEV.P($P652:$XX653))),"DESCARTADO",P653)))</f>
        <v/>
      </c>
      <c r="Q655" s="110" t="str">
        <f t="shared" si="1980"/>
        <v/>
      </c>
      <c r="R655" s="110" t="str">
        <f t="shared" si="1980"/>
        <v/>
      </c>
      <c r="S655" s="110" t="str">
        <f t="shared" si="1980"/>
        <v/>
      </c>
      <c r="T655" s="110" t="str">
        <f t="shared" si="1980"/>
        <v/>
      </c>
      <c r="U655" s="110" t="str">
        <f t="shared" si="1980"/>
        <v/>
      </c>
      <c r="V655" s="110" t="str">
        <f t="shared" si="1980"/>
        <v/>
      </c>
      <c r="W655" s="110" t="str">
        <f t="shared" si="1980"/>
        <v/>
      </c>
      <c r="X655" s="110" t="str">
        <f t="shared" si="1980"/>
        <v/>
      </c>
      <c r="Y655" s="110" t="str">
        <f t="shared" si="1980"/>
        <v/>
      </c>
      <c r="Z655" s="110" t="str">
        <f t="shared" si="1980"/>
        <v/>
      </c>
      <c r="AA655" s="110" t="str">
        <f t="shared" si="1980"/>
        <v/>
      </c>
      <c r="AB655" s="110" t="str">
        <f t="shared" si="1980"/>
        <v/>
      </c>
      <c r="AC655" s="110" t="str">
        <f t="shared" si="1980"/>
        <v/>
      </c>
      <c r="AD655" s="110" t="str">
        <f t="shared" si="1980"/>
        <v/>
      </c>
      <c r="AE655" s="110" t="str">
        <f t="shared" si="1980"/>
        <v/>
      </c>
      <c r="AF655" s="110" t="str">
        <f t="shared" si="1980"/>
        <v/>
      </c>
      <c r="AG655" s="110" t="str">
        <f t="shared" si="1980"/>
        <v/>
      </c>
      <c r="AH655" s="110" t="str">
        <f t="shared" si="1980"/>
        <v/>
      </c>
      <c r="AI655" s="110" t="str">
        <f t="shared" si="1980"/>
        <v/>
      </c>
    </row>
    <row r="656" spans="1:167" hidden="1" x14ac:dyDescent="0.25">
      <c r="B656" s="131" t="e">
        <f t="shared" si="1831"/>
        <v>#VALUE!</v>
      </c>
      <c r="C656" s="131" t="e">
        <f t="shared" si="1832"/>
        <v>#VALUE!</v>
      </c>
      <c r="D656" s="130">
        <f t="shared" si="1832"/>
        <v>1</v>
      </c>
      <c r="E656" s="168"/>
      <c r="F656" s="96"/>
      <c r="G656" s="170"/>
      <c r="H656"/>
      <c r="I656"/>
      <c r="J656"/>
      <c r="K656" s="69"/>
      <c r="L656" s="29" t="s">
        <v>422</v>
      </c>
      <c r="M656" s="30" t="e">
        <f t="shared" ref="M656" si="1981">HARMEAN($P650:$XX651)</f>
        <v>#N/A</v>
      </c>
      <c r="N656" s="74"/>
      <c r="O656" s="27" t="str">
        <f t="shared" ref="O656" si="1982">"3 POND"</f>
        <v>3 POND</v>
      </c>
      <c r="P656" s="110" t="str">
        <f>IF(IFERROR(VLOOKUP(P647,'Tabela de Apoio'!$D:$E,2,FALSE),1)=1,"",P657)</f>
        <v/>
      </c>
      <c r="Q656" s="110" t="str">
        <f>IF(IFERROR(VLOOKUP(Q647,'Tabela de Apoio'!$D:$E,2,FALSE),1)=1,"",Q657)</f>
        <v/>
      </c>
      <c r="R656" s="110" t="str">
        <f>IF(IFERROR(VLOOKUP(R647,'Tabela de Apoio'!$D:$E,2,FALSE),1)=1,"",R657)</f>
        <v/>
      </c>
      <c r="S656" s="110" t="str">
        <f>IF(IFERROR(VLOOKUP(S647,'Tabela de Apoio'!$D:$E,2,FALSE),1)=1,"",S657)</f>
        <v/>
      </c>
      <c r="T656" s="110" t="str">
        <f>IF(IFERROR(VLOOKUP(T647,'Tabela de Apoio'!$D:$E,2,FALSE),1)=1,"",T657)</f>
        <v/>
      </c>
      <c r="U656" s="110" t="str">
        <f>IF(IFERROR(VLOOKUP(U647,'Tabela de Apoio'!$D:$E,2,FALSE),1)=1,"",U657)</f>
        <v/>
      </c>
      <c r="V656" s="110" t="str">
        <f>IF(IFERROR(VLOOKUP(V647,'Tabela de Apoio'!$D:$E,2,FALSE),1)=1,"",V657)</f>
        <v/>
      </c>
      <c r="W656" s="110" t="str">
        <f>IF(IFERROR(VLOOKUP(W647,'Tabela de Apoio'!$D:$E,2,FALSE),1)=1,"",W657)</f>
        <v/>
      </c>
      <c r="X656" s="110" t="str">
        <f>IF(IFERROR(VLOOKUP(X647,'Tabela de Apoio'!$D:$E,2,FALSE),1)=1,"",X657)</f>
        <v/>
      </c>
      <c r="Y656" s="110" t="str">
        <f>IF(IFERROR(VLOOKUP(Y647,'Tabela de Apoio'!$D:$E,2,FALSE),1)=1,"",Y657)</f>
        <v/>
      </c>
      <c r="Z656" s="110" t="str">
        <f>IF(IFERROR(VLOOKUP(Z647,'Tabela de Apoio'!$D:$E,2,FALSE),1)=1,"",Z657)</f>
        <v/>
      </c>
      <c r="AA656" s="110" t="str">
        <f>IF(IFERROR(VLOOKUP(AA647,'Tabela de Apoio'!$D:$E,2,FALSE),1)=1,"",AA657)</f>
        <v/>
      </c>
      <c r="AB656" s="110" t="str">
        <f>IF(IFERROR(VLOOKUP(AB647,'Tabela de Apoio'!$D:$E,2,FALSE),1)=1,"",AB657)</f>
        <v/>
      </c>
      <c r="AC656" s="110" t="str">
        <f>IF(IFERROR(VLOOKUP(AC647,'Tabela de Apoio'!$D:$E,2,FALSE),1)=1,"",AC657)</f>
        <v/>
      </c>
      <c r="AD656" s="110" t="str">
        <f>IF(IFERROR(VLOOKUP(AD647,'Tabela de Apoio'!$D:$E,2,FALSE),1)=1,"",AD657)</f>
        <v/>
      </c>
      <c r="AE656" s="110" t="str">
        <f>IF(IFERROR(VLOOKUP(AE647,'Tabela de Apoio'!$D:$E,2,FALSE),1)=1,"",AE657)</f>
        <v/>
      </c>
      <c r="AF656" s="110" t="str">
        <f>IF(IFERROR(VLOOKUP(AF647,'Tabela de Apoio'!$D:$E,2,FALSE),1)=1,"",AF657)</f>
        <v/>
      </c>
      <c r="AG656" s="110" t="str">
        <f>IF(IFERROR(VLOOKUP(AG647,'Tabela de Apoio'!$D:$E,2,FALSE),1)=1,"",AG657)</f>
        <v/>
      </c>
      <c r="AH656" s="110" t="str">
        <f>IF(IFERROR(VLOOKUP(AH647,'Tabela de Apoio'!$D:$E,2,FALSE),1)=1,"",AH657)</f>
        <v/>
      </c>
      <c r="AI656" s="110" t="str">
        <f>IF(IFERROR(VLOOKUP(AI647,'Tabela de Apoio'!$D:$E,2,FALSE),1)=1,"",AI657)</f>
        <v/>
      </c>
    </row>
    <row r="657" spans="1:167" hidden="1" x14ac:dyDescent="0.25">
      <c r="B657" s="131" t="e">
        <f t="shared" si="1831"/>
        <v>#VALUE!</v>
      </c>
      <c r="C657" s="131" t="e">
        <f t="shared" si="1832"/>
        <v>#VALUE!</v>
      </c>
      <c r="D657" s="130">
        <f t="shared" si="1832"/>
        <v>1</v>
      </c>
      <c r="E657" s="168"/>
      <c r="F657" s="96"/>
      <c r="G657" s="170"/>
      <c r="H657" s="137">
        <f t="shared" ref="H657" si="1983">COUNT($P657:$XX657)</f>
        <v>0</v>
      </c>
      <c r="I657" s="135" t="e">
        <f t="shared" ref="I657" si="1984">_xlfn.STDEV.P($P656:$XX657)/AVERAGE($P656:$XX657)</f>
        <v>#DIV/0!</v>
      </c>
      <c r="J657" s="7">
        <f t="shared" ref="J657" si="1985">IF(AND(H657&gt;2,
OR(L645="MÉDIA SANEADA",L645="MEDIANA SANEADA",
AND(L645="PREÇO REFERÊNCIA",NOT(AND(P647="Orçamento",COUNTA(P645:XX645)=COUNTIF(P647:XX647,"Orçamento")))))),
ROW(),0)</f>
        <v>0</v>
      </c>
      <c r="K657" s="69"/>
      <c r="L657" s="29" t="s">
        <v>53</v>
      </c>
      <c r="M657" s="30" t="str">
        <f t="shared" ref="M657" si="1986">IFERROR(_xlfn.QUARTILE.EXC($P651:$XX651,1),"")</f>
        <v/>
      </c>
      <c r="N657" s="74"/>
      <c r="O657" s="27" t="str">
        <f t="shared" ref="O657" si="1987">"3 RODADA"</f>
        <v>3 RODADA</v>
      </c>
      <c r="P657" s="110" t="str">
        <f t="shared" ref="P657:AI657" si="1988">IF(P655="","",IF((_xlfn.STDEV.P($P654:$XX655)/AVERAGE($P654:$XX655))&lt;=25%,P655,IF(OR(P655&gt;(AVERAGE($P654:$XX655)+_xlfn.STDEV.P($P654:$XX655)),P655&lt;(AVERAGE($P654:$XX655)-_xlfn.STDEV.P($P654:$XX655))),"DESCARTADO",P655)))</f>
        <v/>
      </c>
      <c r="Q657" s="110" t="str">
        <f t="shared" si="1988"/>
        <v/>
      </c>
      <c r="R657" s="110" t="str">
        <f t="shared" si="1988"/>
        <v/>
      </c>
      <c r="S657" s="110" t="str">
        <f t="shared" si="1988"/>
        <v/>
      </c>
      <c r="T657" s="110" t="str">
        <f t="shared" si="1988"/>
        <v/>
      </c>
      <c r="U657" s="110" t="str">
        <f t="shared" si="1988"/>
        <v/>
      </c>
      <c r="V657" s="110" t="str">
        <f t="shared" si="1988"/>
        <v/>
      </c>
      <c r="W657" s="110" t="str">
        <f t="shared" si="1988"/>
        <v/>
      </c>
      <c r="X657" s="110" t="str">
        <f t="shared" si="1988"/>
        <v/>
      </c>
      <c r="Y657" s="110" t="str">
        <f t="shared" si="1988"/>
        <v/>
      </c>
      <c r="Z657" s="110" t="str">
        <f t="shared" si="1988"/>
        <v/>
      </c>
      <c r="AA657" s="110" t="str">
        <f t="shared" si="1988"/>
        <v/>
      </c>
      <c r="AB657" s="110" t="str">
        <f t="shared" si="1988"/>
        <v/>
      </c>
      <c r="AC657" s="110" t="str">
        <f t="shared" si="1988"/>
        <v/>
      </c>
      <c r="AD657" s="110" t="str">
        <f t="shared" si="1988"/>
        <v/>
      </c>
      <c r="AE657" s="110" t="str">
        <f t="shared" si="1988"/>
        <v/>
      </c>
      <c r="AF657" s="110" t="str">
        <f t="shared" si="1988"/>
        <v/>
      </c>
      <c r="AG657" s="110" t="str">
        <f t="shared" si="1988"/>
        <v/>
      </c>
      <c r="AH657" s="110" t="str">
        <f t="shared" si="1988"/>
        <v/>
      </c>
      <c r="AI657" s="110" t="str">
        <f t="shared" si="1988"/>
        <v/>
      </c>
    </row>
    <row r="658" spans="1:167" hidden="1" x14ac:dyDescent="0.25">
      <c r="B658" s="131" t="e">
        <f t="shared" si="1831"/>
        <v>#VALUE!</v>
      </c>
      <c r="C658" s="131" t="e">
        <f t="shared" si="1832"/>
        <v>#VALUE!</v>
      </c>
      <c r="D658" s="130">
        <f t="shared" si="1832"/>
        <v>1</v>
      </c>
      <c r="E658" s="168"/>
      <c r="F658" s="96"/>
      <c r="G658" s="170"/>
      <c r="H658"/>
      <c r="I658"/>
      <c r="J658"/>
      <c r="K658" s="69"/>
      <c r="L658" s="29" t="s">
        <v>51</v>
      </c>
      <c r="M658" s="30" t="str">
        <f t="shared" ref="M658" si="1989">IFERROR(_xlfn.QUARTILE.EXC($P651:$XX651,3),"")</f>
        <v/>
      </c>
      <c r="N658" s="74"/>
      <c r="O658" s="27" t="str">
        <f t="shared" ref="O658" si="1990">"4 POND"</f>
        <v>4 POND</v>
      </c>
      <c r="P658" s="110" t="str">
        <f>IF(IFERROR(VLOOKUP(P647,'Tabela de Apoio'!$D:$E,2,FALSE),1)=1,"",P659)</f>
        <v/>
      </c>
      <c r="Q658" s="110" t="str">
        <f>IF(IFERROR(VLOOKUP(Q647,'Tabela de Apoio'!$D:$E,2,FALSE),1)=1,"",Q659)</f>
        <v/>
      </c>
      <c r="R658" s="110" t="str">
        <f>IF(IFERROR(VLOOKUP(R647,'Tabela de Apoio'!$D:$E,2,FALSE),1)=1,"",R659)</f>
        <v/>
      </c>
      <c r="S658" s="110" t="str">
        <f>IF(IFERROR(VLOOKUP(S647,'Tabela de Apoio'!$D:$E,2,FALSE),1)=1,"",S659)</f>
        <v/>
      </c>
      <c r="T658" s="110" t="str">
        <f>IF(IFERROR(VLOOKUP(T647,'Tabela de Apoio'!$D:$E,2,FALSE),1)=1,"",T659)</f>
        <v/>
      </c>
      <c r="U658" s="110" t="str">
        <f>IF(IFERROR(VLOOKUP(U647,'Tabela de Apoio'!$D:$E,2,FALSE),1)=1,"",U659)</f>
        <v/>
      </c>
      <c r="V658" s="110" t="str">
        <f>IF(IFERROR(VLOOKUP(V647,'Tabela de Apoio'!$D:$E,2,FALSE),1)=1,"",V659)</f>
        <v/>
      </c>
      <c r="W658" s="110" t="str">
        <f>IF(IFERROR(VLOOKUP(W647,'Tabela de Apoio'!$D:$E,2,FALSE),1)=1,"",W659)</f>
        <v/>
      </c>
      <c r="X658" s="110" t="str">
        <f>IF(IFERROR(VLOOKUP(X647,'Tabela de Apoio'!$D:$E,2,FALSE),1)=1,"",X659)</f>
        <v/>
      </c>
      <c r="Y658" s="110" t="str">
        <f>IF(IFERROR(VLOOKUP(Y647,'Tabela de Apoio'!$D:$E,2,FALSE),1)=1,"",Y659)</f>
        <v/>
      </c>
      <c r="Z658" s="110" t="str">
        <f>IF(IFERROR(VLOOKUP(Z647,'Tabela de Apoio'!$D:$E,2,FALSE),1)=1,"",Z659)</f>
        <v/>
      </c>
      <c r="AA658" s="110" t="str">
        <f>IF(IFERROR(VLOOKUP(AA647,'Tabela de Apoio'!$D:$E,2,FALSE),1)=1,"",AA659)</f>
        <v/>
      </c>
      <c r="AB658" s="110" t="str">
        <f>IF(IFERROR(VLOOKUP(AB647,'Tabela de Apoio'!$D:$E,2,FALSE),1)=1,"",AB659)</f>
        <v/>
      </c>
      <c r="AC658" s="110" t="str">
        <f>IF(IFERROR(VLOOKUP(AC647,'Tabela de Apoio'!$D:$E,2,FALSE),1)=1,"",AC659)</f>
        <v/>
      </c>
      <c r="AD658" s="110" t="str">
        <f>IF(IFERROR(VLOOKUP(AD647,'Tabela de Apoio'!$D:$E,2,FALSE),1)=1,"",AD659)</f>
        <v/>
      </c>
      <c r="AE658" s="110" t="str">
        <f>IF(IFERROR(VLOOKUP(AE647,'Tabela de Apoio'!$D:$E,2,FALSE),1)=1,"",AE659)</f>
        <v/>
      </c>
      <c r="AF658" s="110" t="str">
        <f>IF(IFERROR(VLOOKUP(AF647,'Tabela de Apoio'!$D:$E,2,FALSE),1)=1,"",AF659)</f>
        <v/>
      </c>
      <c r="AG658" s="110" t="str">
        <f>IF(IFERROR(VLOOKUP(AG647,'Tabela de Apoio'!$D:$E,2,FALSE),1)=1,"",AG659)</f>
        <v/>
      </c>
      <c r="AH658" s="110" t="str">
        <f>IF(IFERROR(VLOOKUP(AH647,'Tabela de Apoio'!$D:$E,2,FALSE),1)=1,"",AH659)</f>
        <v/>
      </c>
      <c r="AI658" s="110" t="str">
        <f>IF(IFERROR(VLOOKUP(AI647,'Tabela de Apoio'!$D:$E,2,FALSE),1)=1,"",AI659)</f>
        <v/>
      </c>
    </row>
    <row r="659" spans="1:167" hidden="1" x14ac:dyDescent="0.25">
      <c r="B659" s="131" t="e">
        <f t="shared" si="1831"/>
        <v>#VALUE!</v>
      </c>
      <c r="C659" s="131" t="e">
        <f t="shared" si="1832"/>
        <v>#VALUE!</v>
      </c>
      <c r="D659" s="130">
        <f t="shared" si="1832"/>
        <v>1</v>
      </c>
      <c r="E659" s="168"/>
      <c r="F659" s="96"/>
      <c r="G659" s="170"/>
      <c r="H659" s="137">
        <f t="shared" ref="H659" si="1991">COUNT($P659:$XX659)</f>
        <v>0</v>
      </c>
      <c r="I659" s="135" t="e">
        <f t="shared" ref="I659" si="1992">_xlfn.STDEV.P($P658:$XX659)/AVERAGE($P658:$XX659)</f>
        <v>#DIV/0!</v>
      </c>
      <c r="J659" s="7">
        <f t="shared" ref="J659" si="1993">IF(AND(H659&gt;2,
OR(L645="MÉDIA SANEADA",L645="MEDIANA SANEADA",
AND(L645="PREÇO REFERÊNCIA",NOT(AND(P647="Orçamento",COUNTA(P645:XX645)=COUNTIF(P647:XX647,"Orçamento")))))),
ROW(),0)</f>
        <v>0</v>
      </c>
      <c r="K659" s="69"/>
      <c r="L659" s="29" t="s">
        <v>55</v>
      </c>
      <c r="M659" s="30">
        <f t="shared" ref="M659" si="1994">MIN($P651:$XX651)</f>
        <v>0</v>
      </c>
      <c r="N659" s="74"/>
      <c r="O659" s="27" t="str">
        <f t="shared" ref="O659" si="1995">"4 RODADA"</f>
        <v>4 RODADA</v>
      </c>
      <c r="P659" s="110" t="str">
        <f t="shared" ref="P659:AI659" si="1996">IF(P657="","",IF((_xlfn.STDEV.P($P656:$XX657)/AVERAGE($P656:$XX657))&lt;=25%,P657,IF(OR(P657&gt;(AVERAGE($P656:$XX657)+_xlfn.STDEV.P($P656:$XX657)),P657&lt;(AVERAGE($P656:$XX657)-_xlfn.STDEV.P($P656:$XX657))),"DESCARTADO",P657)))</f>
        <v/>
      </c>
      <c r="Q659" s="110" t="str">
        <f t="shared" si="1996"/>
        <v/>
      </c>
      <c r="R659" s="110" t="str">
        <f t="shared" si="1996"/>
        <v/>
      </c>
      <c r="S659" s="110" t="str">
        <f t="shared" si="1996"/>
        <v/>
      </c>
      <c r="T659" s="110" t="str">
        <f t="shared" si="1996"/>
        <v/>
      </c>
      <c r="U659" s="110" t="str">
        <f t="shared" si="1996"/>
        <v/>
      </c>
      <c r="V659" s="110" t="str">
        <f t="shared" si="1996"/>
        <v/>
      </c>
      <c r="W659" s="110" t="str">
        <f t="shared" si="1996"/>
        <v/>
      </c>
      <c r="X659" s="110" t="str">
        <f t="shared" si="1996"/>
        <v/>
      </c>
      <c r="Y659" s="110" t="str">
        <f t="shared" si="1996"/>
        <v/>
      </c>
      <c r="Z659" s="110" t="str">
        <f t="shared" si="1996"/>
        <v/>
      </c>
      <c r="AA659" s="110" t="str">
        <f t="shared" si="1996"/>
        <v/>
      </c>
      <c r="AB659" s="110" t="str">
        <f t="shared" si="1996"/>
        <v/>
      </c>
      <c r="AC659" s="110" t="str">
        <f t="shared" si="1996"/>
        <v/>
      </c>
      <c r="AD659" s="110" t="str">
        <f t="shared" si="1996"/>
        <v/>
      </c>
      <c r="AE659" s="110" t="str">
        <f t="shared" si="1996"/>
        <v/>
      </c>
      <c r="AF659" s="110" t="str">
        <f t="shared" si="1996"/>
        <v/>
      </c>
      <c r="AG659" s="110" t="str">
        <f t="shared" si="1996"/>
        <v/>
      </c>
      <c r="AH659" s="110" t="str">
        <f t="shared" si="1996"/>
        <v/>
      </c>
      <c r="AI659" s="110" t="str">
        <f t="shared" si="1996"/>
        <v/>
      </c>
    </row>
    <row r="660" spans="1:167" hidden="1" x14ac:dyDescent="0.25">
      <c r="B660" s="131" t="e">
        <f t="shared" si="1831"/>
        <v>#VALUE!</v>
      </c>
      <c r="C660" s="131" t="e">
        <f t="shared" si="1832"/>
        <v>#VALUE!</v>
      </c>
      <c r="D660" s="130">
        <f t="shared" si="1832"/>
        <v>1</v>
      </c>
      <c r="E660" s="168"/>
      <c r="F660" s="96"/>
      <c r="G660" s="170"/>
      <c r="H660"/>
      <c r="I660"/>
      <c r="J660"/>
      <c r="K660" s="69"/>
      <c r="L660" s="29" t="s">
        <v>52</v>
      </c>
      <c r="M660" s="30">
        <f t="shared" ref="M660" si="1997">MAX($P651:$XX651)</f>
        <v>0</v>
      </c>
      <c r="N660" s="74"/>
      <c r="O660" s="27" t="str">
        <f t="shared" ref="O660" si="1998">"5 POND"</f>
        <v>5 POND</v>
      </c>
      <c r="P660" s="110" t="str">
        <f>IF(IFERROR(VLOOKUP(P647,'Tabela de Apoio'!$D:$E,2,FALSE),1)=1,"",P661)</f>
        <v/>
      </c>
      <c r="Q660" s="110" t="str">
        <f>IF(IFERROR(VLOOKUP(Q647,'Tabela de Apoio'!$D:$E,2,FALSE),1)=1,"",Q661)</f>
        <v/>
      </c>
      <c r="R660" s="110" t="str">
        <f>IF(IFERROR(VLOOKUP(R647,'Tabela de Apoio'!$D:$E,2,FALSE),1)=1,"",R661)</f>
        <v/>
      </c>
      <c r="S660" s="110" t="str">
        <f>IF(IFERROR(VLOOKUP(S647,'Tabela de Apoio'!$D:$E,2,FALSE),1)=1,"",S661)</f>
        <v/>
      </c>
      <c r="T660" s="110" t="str">
        <f>IF(IFERROR(VLOOKUP(T647,'Tabela de Apoio'!$D:$E,2,FALSE),1)=1,"",T661)</f>
        <v/>
      </c>
      <c r="U660" s="110" t="str">
        <f>IF(IFERROR(VLOOKUP(U647,'Tabela de Apoio'!$D:$E,2,FALSE),1)=1,"",U661)</f>
        <v/>
      </c>
      <c r="V660" s="110" t="str">
        <f>IF(IFERROR(VLOOKUP(V647,'Tabela de Apoio'!$D:$E,2,FALSE),1)=1,"",V661)</f>
        <v/>
      </c>
      <c r="W660" s="110" t="str">
        <f>IF(IFERROR(VLOOKUP(W647,'Tabela de Apoio'!$D:$E,2,FALSE),1)=1,"",W661)</f>
        <v/>
      </c>
      <c r="X660" s="110" t="str">
        <f>IF(IFERROR(VLOOKUP(X647,'Tabela de Apoio'!$D:$E,2,FALSE),1)=1,"",X661)</f>
        <v/>
      </c>
      <c r="Y660" s="110" t="str">
        <f>IF(IFERROR(VLOOKUP(Y647,'Tabela de Apoio'!$D:$E,2,FALSE),1)=1,"",Y661)</f>
        <v/>
      </c>
      <c r="Z660" s="110" t="str">
        <f>IF(IFERROR(VLOOKUP(Z647,'Tabela de Apoio'!$D:$E,2,FALSE),1)=1,"",Z661)</f>
        <v/>
      </c>
      <c r="AA660" s="110" t="str">
        <f>IF(IFERROR(VLOOKUP(AA647,'Tabela de Apoio'!$D:$E,2,FALSE),1)=1,"",AA661)</f>
        <v/>
      </c>
      <c r="AB660" s="110" t="str">
        <f>IF(IFERROR(VLOOKUP(AB647,'Tabela de Apoio'!$D:$E,2,FALSE),1)=1,"",AB661)</f>
        <v/>
      </c>
      <c r="AC660" s="110" t="str">
        <f>IF(IFERROR(VLOOKUP(AC647,'Tabela de Apoio'!$D:$E,2,FALSE),1)=1,"",AC661)</f>
        <v/>
      </c>
      <c r="AD660" s="110" t="str">
        <f>IF(IFERROR(VLOOKUP(AD647,'Tabela de Apoio'!$D:$E,2,FALSE),1)=1,"",AD661)</f>
        <v/>
      </c>
      <c r="AE660" s="110" t="str">
        <f>IF(IFERROR(VLOOKUP(AE647,'Tabela de Apoio'!$D:$E,2,FALSE),1)=1,"",AE661)</f>
        <v/>
      </c>
      <c r="AF660" s="110" t="str">
        <f>IF(IFERROR(VLOOKUP(AF647,'Tabela de Apoio'!$D:$E,2,FALSE),1)=1,"",AF661)</f>
        <v/>
      </c>
      <c r="AG660" s="110" t="str">
        <f>IF(IFERROR(VLOOKUP(AG647,'Tabela de Apoio'!$D:$E,2,FALSE),1)=1,"",AG661)</f>
        <v/>
      </c>
      <c r="AH660" s="110" t="str">
        <f>IF(IFERROR(VLOOKUP(AH647,'Tabela de Apoio'!$D:$E,2,FALSE),1)=1,"",AH661)</f>
        <v/>
      </c>
      <c r="AI660" s="110" t="str">
        <f>IF(IFERROR(VLOOKUP(AI647,'Tabela de Apoio'!$D:$E,2,FALSE),1)=1,"",AI661)</f>
        <v/>
      </c>
    </row>
    <row r="661" spans="1:167" hidden="1" x14ac:dyDescent="0.25">
      <c r="B661" s="131" t="e">
        <f t="shared" si="1831"/>
        <v>#VALUE!</v>
      </c>
      <c r="C661" s="131" t="e">
        <f t="shared" si="1832"/>
        <v>#VALUE!</v>
      </c>
      <c r="D661" s="130">
        <f t="shared" si="1832"/>
        <v>1</v>
      </c>
      <c r="E661" s="168"/>
      <c r="F661" s="96"/>
      <c r="G661" s="170"/>
      <c r="H661" s="137">
        <f t="shared" ref="H661" si="1999">COUNT($P661:$XX661)</f>
        <v>0</v>
      </c>
      <c r="I661" s="135" t="e">
        <f t="shared" ref="I661" si="2000">_xlfn.STDEV.P($P660:$XX661)/AVERAGE($P660:$XX661)</f>
        <v>#DIV/0!</v>
      </c>
      <c r="J661" s="7">
        <f t="shared" ref="J661" si="2001">IF(AND(H661&gt;2,
OR(L645="MÉDIA SANEADA",L645="MEDIANA SANEADA",
AND(L645="PREÇO REFERÊNCIA",NOT(AND(P647="Orçamento",COUNTA(P645:XX645)=COUNTIF(P647:XX647,"Orçamento")))))),
ROW(),0)</f>
        <v>0</v>
      </c>
      <c r="K661" s="69"/>
      <c r="N661" s="74"/>
      <c r="O661" s="27" t="str">
        <f t="shared" ref="O661" si="2002">"5 RODADA"</f>
        <v>5 RODADA</v>
      </c>
      <c r="P661" s="110" t="str">
        <f t="shared" ref="P661:AI661" si="2003">IF(P659="","",IF((_xlfn.STDEV.P($P658:$XX659)/AVERAGE($P658:$XX659))&lt;=25%,P659,IF(OR(P659&gt;(AVERAGE($P658:$XX659)+_xlfn.STDEV.P($P658:$XX659)),P659&lt;(AVERAGE($P658:$XX659)-_xlfn.STDEV.P($P658:$XX659))),"DESCARTADO",P659)))</f>
        <v/>
      </c>
      <c r="Q661" s="110" t="str">
        <f t="shared" si="2003"/>
        <v/>
      </c>
      <c r="R661" s="110" t="str">
        <f t="shared" si="2003"/>
        <v/>
      </c>
      <c r="S661" s="110" t="str">
        <f t="shared" si="2003"/>
        <v/>
      </c>
      <c r="T661" s="110" t="str">
        <f t="shared" si="2003"/>
        <v/>
      </c>
      <c r="U661" s="110" t="str">
        <f t="shared" si="2003"/>
        <v/>
      </c>
      <c r="V661" s="110" t="str">
        <f t="shared" si="2003"/>
        <v/>
      </c>
      <c r="W661" s="110" t="str">
        <f t="shared" si="2003"/>
        <v/>
      </c>
      <c r="X661" s="110" t="str">
        <f t="shared" si="2003"/>
        <v/>
      </c>
      <c r="Y661" s="110" t="str">
        <f t="shared" si="2003"/>
        <v/>
      </c>
      <c r="Z661" s="110" t="str">
        <f t="shared" si="2003"/>
        <v/>
      </c>
      <c r="AA661" s="110" t="str">
        <f t="shared" si="2003"/>
        <v/>
      </c>
      <c r="AB661" s="110" t="str">
        <f t="shared" si="2003"/>
        <v/>
      </c>
      <c r="AC661" s="110" t="str">
        <f t="shared" si="2003"/>
        <v/>
      </c>
      <c r="AD661" s="110" t="str">
        <f t="shared" si="2003"/>
        <v/>
      </c>
      <c r="AE661" s="110" t="str">
        <f t="shared" si="2003"/>
        <v/>
      </c>
      <c r="AF661" s="110" t="str">
        <f t="shared" si="2003"/>
        <v/>
      </c>
      <c r="AG661" s="110" t="str">
        <f t="shared" si="2003"/>
        <v/>
      </c>
      <c r="AH661" s="110" t="str">
        <f t="shared" si="2003"/>
        <v/>
      </c>
      <c r="AI661" s="110" t="str">
        <f t="shared" si="2003"/>
        <v/>
      </c>
    </row>
    <row r="662" spans="1:167" hidden="1" x14ac:dyDescent="0.25">
      <c r="B662" s="131" t="e">
        <f t="shared" si="1831"/>
        <v>#VALUE!</v>
      </c>
      <c r="C662" s="131" t="e">
        <f t="shared" si="1832"/>
        <v>#VALUE!</v>
      </c>
      <c r="D662" s="130">
        <f t="shared" si="1832"/>
        <v>1</v>
      </c>
      <c r="E662" s="168"/>
      <c r="F662" s="96"/>
      <c r="G662" s="170"/>
      <c r="H662"/>
      <c r="I662"/>
      <c r="J662"/>
      <c r="K662" s="69"/>
      <c r="L662" s="22"/>
      <c r="M662" s="22"/>
      <c r="N662" s="74"/>
      <c r="O662" s="27" t="str">
        <f t="shared" ref="O662" si="2004">"6 POND"</f>
        <v>6 POND</v>
      </c>
      <c r="P662" s="110" t="str">
        <f>IF(IFERROR(VLOOKUP(P647,'Tabela de Apoio'!$D:$E,2,FALSE),1)=1,"",P663)</f>
        <v/>
      </c>
      <c r="Q662" s="110" t="str">
        <f>IF(IFERROR(VLOOKUP(Q647,'Tabela de Apoio'!$D:$E,2,FALSE),1)=1,"",Q663)</f>
        <v/>
      </c>
      <c r="R662" s="110" t="str">
        <f>IF(IFERROR(VLOOKUP(R647,'Tabela de Apoio'!$D:$E,2,FALSE),1)=1,"",R663)</f>
        <v/>
      </c>
      <c r="S662" s="110" t="str">
        <f>IF(IFERROR(VLOOKUP(S647,'Tabela de Apoio'!$D:$E,2,FALSE),1)=1,"",S663)</f>
        <v/>
      </c>
      <c r="T662" s="110" t="str">
        <f>IF(IFERROR(VLOOKUP(T647,'Tabela de Apoio'!$D:$E,2,FALSE),1)=1,"",T663)</f>
        <v/>
      </c>
      <c r="U662" s="110" t="str">
        <f>IF(IFERROR(VLOOKUP(U647,'Tabela de Apoio'!$D:$E,2,FALSE),1)=1,"",U663)</f>
        <v/>
      </c>
      <c r="V662" s="110" t="str">
        <f>IF(IFERROR(VLOOKUP(V647,'Tabela de Apoio'!$D:$E,2,FALSE),1)=1,"",V663)</f>
        <v/>
      </c>
      <c r="W662" s="110" t="str">
        <f>IF(IFERROR(VLOOKUP(W647,'Tabela de Apoio'!$D:$E,2,FALSE),1)=1,"",W663)</f>
        <v/>
      </c>
      <c r="X662" s="110" t="str">
        <f>IF(IFERROR(VLOOKUP(X647,'Tabela de Apoio'!$D:$E,2,FALSE),1)=1,"",X663)</f>
        <v/>
      </c>
      <c r="Y662" s="110" t="str">
        <f>IF(IFERROR(VLOOKUP(Y647,'Tabela de Apoio'!$D:$E,2,FALSE),1)=1,"",Y663)</f>
        <v/>
      </c>
      <c r="Z662" s="110" t="str">
        <f>IF(IFERROR(VLOOKUP(Z647,'Tabela de Apoio'!$D:$E,2,FALSE),1)=1,"",Z663)</f>
        <v/>
      </c>
      <c r="AA662" s="110" t="str">
        <f>IF(IFERROR(VLOOKUP(AA647,'Tabela de Apoio'!$D:$E,2,FALSE),1)=1,"",AA663)</f>
        <v/>
      </c>
      <c r="AB662" s="110" t="str">
        <f>IF(IFERROR(VLOOKUP(AB647,'Tabela de Apoio'!$D:$E,2,FALSE),1)=1,"",AB663)</f>
        <v/>
      </c>
      <c r="AC662" s="110" t="str">
        <f>IF(IFERROR(VLOOKUP(AC647,'Tabela de Apoio'!$D:$E,2,FALSE),1)=1,"",AC663)</f>
        <v/>
      </c>
      <c r="AD662" s="110" t="str">
        <f>IF(IFERROR(VLOOKUP(AD647,'Tabela de Apoio'!$D:$E,2,FALSE),1)=1,"",AD663)</f>
        <v/>
      </c>
      <c r="AE662" s="110" t="str">
        <f>IF(IFERROR(VLOOKUP(AE647,'Tabela de Apoio'!$D:$E,2,FALSE),1)=1,"",AE663)</f>
        <v/>
      </c>
      <c r="AF662" s="110" t="str">
        <f>IF(IFERROR(VLOOKUP(AF647,'Tabela de Apoio'!$D:$E,2,FALSE),1)=1,"",AF663)</f>
        <v/>
      </c>
      <c r="AG662" s="110" t="str">
        <f>IF(IFERROR(VLOOKUP(AG647,'Tabela de Apoio'!$D:$E,2,FALSE),1)=1,"",AG663)</f>
        <v/>
      </c>
      <c r="AH662" s="110" t="str">
        <f>IF(IFERROR(VLOOKUP(AH647,'Tabela de Apoio'!$D:$E,2,FALSE),1)=1,"",AH663)</f>
        <v/>
      </c>
      <c r="AI662" s="110" t="str">
        <f>IF(IFERROR(VLOOKUP(AI647,'Tabela de Apoio'!$D:$E,2,FALSE),1)=1,"",AI663)</f>
        <v/>
      </c>
    </row>
    <row r="663" spans="1:167" hidden="1" x14ac:dyDescent="0.25">
      <c r="B663" s="131" t="e">
        <f t="shared" si="1831"/>
        <v>#VALUE!</v>
      </c>
      <c r="C663" s="131" t="e">
        <f t="shared" si="1832"/>
        <v>#VALUE!</v>
      </c>
      <c r="D663" s="130">
        <f t="shared" si="1832"/>
        <v>1</v>
      </c>
      <c r="E663" s="168"/>
      <c r="F663" s="96"/>
      <c r="G663" s="170"/>
      <c r="H663" s="137">
        <f t="shared" ref="H663" si="2005">COUNT($P663:$XX663)</f>
        <v>0</v>
      </c>
      <c r="I663" s="135" t="e">
        <f t="shared" ref="I663" si="2006">_xlfn.STDEV.P($P662:$XX663)/AVERAGE($P662:$XX663)</f>
        <v>#DIV/0!</v>
      </c>
      <c r="J663" s="7">
        <f t="shared" ref="J663" si="2007">IF(AND(H663&gt;2,
OR(L645="MÉDIA SANEADA",L645="MEDIANA SANEADA",
AND(L645="PREÇO REFERÊNCIA",NOT(AND(P647="Orçamento",COUNTA(P645:XX645)=COUNTIF(P647:XX647,"Orçamento")))))),
ROW(),0)</f>
        <v>0</v>
      </c>
      <c r="N663" s="74"/>
      <c r="O663" s="27" t="str">
        <f t="shared" ref="O663" si="2008">"6 RODADA"</f>
        <v>6 RODADA</v>
      </c>
      <c r="P663" s="110" t="str">
        <f t="shared" ref="P663:AI663" si="2009">IFERROR(IF(P661="","",IF((_xlfn.STDEV.P($P660:$XX661)/AVERAGE($P660:$XX661))&lt;=25%,P661,IF(OR(P661&gt;(AVERAGE($P660:$XX661)+_xlfn.STDEV.P($P660:$XX661)),P661&lt;(AVERAGE($P660:$XX661)-_xlfn.STDEV.P($P660:$XX661))),"DESCARTADO",P661))),)</f>
        <v/>
      </c>
      <c r="Q663" s="110" t="str">
        <f t="shared" si="2009"/>
        <v/>
      </c>
      <c r="R663" s="110" t="str">
        <f t="shared" si="2009"/>
        <v/>
      </c>
      <c r="S663" s="110" t="str">
        <f t="shared" si="2009"/>
        <v/>
      </c>
      <c r="T663" s="110" t="str">
        <f t="shared" si="2009"/>
        <v/>
      </c>
      <c r="U663" s="110" t="str">
        <f t="shared" si="2009"/>
        <v/>
      </c>
      <c r="V663" s="110" t="str">
        <f t="shared" si="2009"/>
        <v/>
      </c>
      <c r="W663" s="110" t="str">
        <f t="shared" si="2009"/>
        <v/>
      </c>
      <c r="X663" s="110" t="str">
        <f t="shared" si="2009"/>
        <v/>
      </c>
      <c r="Y663" s="110" t="str">
        <f t="shared" si="2009"/>
        <v/>
      </c>
      <c r="Z663" s="110" t="str">
        <f t="shared" si="2009"/>
        <v/>
      </c>
      <c r="AA663" s="110" t="str">
        <f t="shared" si="2009"/>
        <v/>
      </c>
      <c r="AB663" s="110" t="str">
        <f t="shared" si="2009"/>
        <v/>
      </c>
      <c r="AC663" s="110" t="str">
        <f t="shared" si="2009"/>
        <v/>
      </c>
      <c r="AD663" s="110" t="str">
        <f t="shared" si="2009"/>
        <v/>
      </c>
      <c r="AE663" s="110" t="str">
        <f t="shared" si="2009"/>
        <v/>
      </c>
      <c r="AF663" s="110" t="str">
        <f t="shared" si="2009"/>
        <v/>
      </c>
      <c r="AG663" s="110" t="str">
        <f t="shared" si="2009"/>
        <v/>
      </c>
      <c r="AH663" s="110" t="str">
        <f t="shared" si="2009"/>
        <v/>
      </c>
      <c r="AI663" s="110" t="str">
        <f t="shared" si="2009"/>
        <v/>
      </c>
    </row>
    <row r="664" spans="1:167" x14ac:dyDescent="0.25">
      <c r="B664" s="131" t="e">
        <f t="shared" si="1831"/>
        <v>#VALUE!</v>
      </c>
      <c r="C664" s="131" t="e">
        <f t="shared" si="1832"/>
        <v>#VALUE!</v>
      </c>
      <c r="D664" s="130">
        <f t="shared" si="1832"/>
        <v>1</v>
      </c>
      <c r="E664" s="168"/>
      <c r="F664" s="139"/>
      <c r="G664" s="170"/>
      <c r="H664" s="173"/>
      <c r="I664" s="173"/>
      <c r="J664" s="174"/>
      <c r="K664" s="70"/>
      <c r="L664" s="1" t="s">
        <v>56</v>
      </c>
      <c r="M664" s="147" t="str">
        <f t="shared" ref="M664" si="2010">IFERROR(ROUND(M645*M647,2),"")</f>
        <v/>
      </c>
      <c r="O664" s="27" t="s">
        <v>426</v>
      </c>
      <c r="P664" s="110" t="str">
        <f t="shared" ref="P664:R664" si="2011">INDEX(P651:P663,MATCH(MAX($J651:$J663),$J651:$J663,0))</f>
        <v/>
      </c>
      <c r="Q664" s="110" t="str">
        <f t="shared" si="2011"/>
        <v/>
      </c>
      <c r="R664" s="110" t="str">
        <f t="shared" si="2011"/>
        <v/>
      </c>
      <c r="S664" s="110" t="str">
        <f t="shared" si="1945"/>
        <v/>
      </c>
      <c r="T664" s="110" t="str">
        <f t="shared" si="1945"/>
        <v/>
      </c>
      <c r="U664" s="110" t="str">
        <f t="shared" si="1945"/>
        <v/>
      </c>
      <c r="V664" s="110" t="str">
        <f t="shared" si="1945"/>
        <v/>
      </c>
      <c r="W664" s="110" t="str">
        <f t="shared" si="1945"/>
        <v/>
      </c>
      <c r="X664" s="110" t="str">
        <f t="shared" si="1945"/>
        <v/>
      </c>
      <c r="Y664" s="110" t="str">
        <f t="shared" si="1945"/>
        <v/>
      </c>
      <c r="Z664" s="110" t="str">
        <f t="shared" si="1945"/>
        <v/>
      </c>
      <c r="AA664" s="110" t="str">
        <f t="shared" si="1945"/>
        <v/>
      </c>
      <c r="AB664" s="110" t="str">
        <f t="shared" si="1945"/>
        <v/>
      </c>
      <c r="AC664" s="110" t="str">
        <f t="shared" si="1945"/>
        <v/>
      </c>
      <c r="AD664" s="110" t="str">
        <f t="shared" si="1945"/>
        <v/>
      </c>
      <c r="AE664" s="110" t="str">
        <f t="shared" si="1945"/>
        <v/>
      </c>
      <c r="AF664" s="110" t="str">
        <f t="shared" si="1945"/>
        <v/>
      </c>
      <c r="AG664" s="110" t="str">
        <f t="shared" si="1945"/>
        <v/>
      </c>
      <c r="AH664" s="110" t="str">
        <f t="shared" si="1945"/>
        <v/>
      </c>
      <c r="AI664" s="110" t="str">
        <f t="shared" si="1945"/>
        <v/>
      </c>
    </row>
    <row r="666" spans="1:167" s="120" customFormat="1" ht="15" customHeight="1" x14ac:dyDescent="0.25">
      <c r="A666" s="123"/>
      <c r="B666" s="130" t="e">
        <f t="shared" ref="B666" si="2012">LARGE(IFERROR(IF(B664+1&gt;$H$8,"",B664+1),""),1)</f>
        <v>#VALUE!</v>
      </c>
      <c r="C666" s="130" t="e">
        <f>IF(_xlfn.ISFORMULA(E670),MAX(INDEX('BASE FORMAÇÃO'!A:A,B666+1),1),E670)</f>
        <v>#VALUE!</v>
      </c>
      <c r="D666" s="130">
        <f t="shared" ref="D666" si="2013">IFERROR(IF(C666=C656,D656+1,1),1)</f>
        <v>1</v>
      </c>
      <c r="E666" s="41" t="s">
        <v>9</v>
      </c>
      <c r="F666" s="76"/>
      <c r="G666" s="41" t="s">
        <v>15</v>
      </c>
      <c r="H666" s="138" t="e">
        <f>INDEX('BASE FORMAÇÃO'!B:B,B666+1)</f>
        <v>#VALUE!</v>
      </c>
      <c r="I666" s="146" t="s">
        <v>16</v>
      </c>
      <c r="J666" s="6" t="e">
        <f>INDEX('BASE FORMAÇÃO'!K:K,B666+1)</f>
        <v>#VALUE!</v>
      </c>
      <c r="K666" s="68"/>
      <c r="L666" s="175" t="s">
        <v>54</v>
      </c>
      <c r="M666" s="177" t="str">
        <f t="shared" ref="M666" si="2014">IF(OR(ISBLANK($O$8),ISBLANK($O$7),ISBLANK($H$8),ISBLANK($O$6),ISBLANK($O$5),ISBLANK($H$5)),"",IFERROR(IF(VLOOKUP(L666,L672:M681,2,FALSE)&lt;1,ROUND(VLOOKUP(L666,L672:M681,2,FALSE),4),ROUND(VLOOKUP(L666,L672:M681,2,FALSE),2)),""))</f>
        <v/>
      </c>
      <c r="N666" s="72"/>
      <c r="O666" s="27" t="s">
        <v>17</v>
      </c>
      <c r="P666" s="116"/>
      <c r="Q666" s="116"/>
      <c r="R666" s="116"/>
      <c r="S666" s="116"/>
      <c r="T666" s="116"/>
      <c r="U666" s="108"/>
      <c r="V666" s="108"/>
      <c r="W666" s="108"/>
      <c r="X666" s="108"/>
      <c r="Y666" s="108"/>
      <c r="Z666" s="108"/>
      <c r="AA666" s="108"/>
      <c r="AB666" s="108"/>
      <c r="AC666" s="108"/>
      <c r="AD666" s="108"/>
      <c r="AE666" s="108"/>
      <c r="AF666" s="108"/>
      <c r="AG666" s="108"/>
      <c r="AH666" s="108"/>
      <c r="AI666" s="108"/>
      <c r="AJ666" s="119"/>
      <c r="AK666" s="119"/>
      <c r="AL666" s="119"/>
      <c r="AM666" s="119"/>
      <c r="AN666" s="119"/>
      <c r="AO666" s="119"/>
      <c r="AP666" s="119"/>
      <c r="AQ666" s="119"/>
      <c r="AR666" s="119"/>
      <c r="AS666" s="119"/>
      <c r="AT666" s="119"/>
      <c r="AU666" s="119"/>
      <c r="AV666" s="119"/>
      <c r="AW666" s="119"/>
      <c r="AX666" s="119"/>
      <c r="AY666" s="119"/>
      <c r="AZ666" s="119"/>
      <c r="BA666" s="119"/>
      <c r="BB666" s="119"/>
      <c r="BC666" s="119"/>
      <c r="BD666" s="119"/>
      <c r="BE666" s="119"/>
      <c r="BF666" s="119"/>
      <c r="BG666" s="119"/>
      <c r="BH666" s="119"/>
      <c r="BI666" s="119"/>
      <c r="BJ666" s="119"/>
      <c r="BK666" s="119"/>
      <c r="BL666" s="119"/>
      <c r="BM666" s="119"/>
      <c r="BN666" s="119"/>
      <c r="BO666" s="119"/>
      <c r="BP666" s="119"/>
      <c r="BQ666" s="119"/>
      <c r="BR666" s="119"/>
      <c r="BS666" s="119"/>
      <c r="BT666" s="119"/>
      <c r="BU666" s="119"/>
      <c r="BV666" s="119"/>
      <c r="BW666" s="119"/>
      <c r="BX666" s="119"/>
      <c r="BY666" s="119"/>
      <c r="BZ666" s="119"/>
      <c r="CA666" s="119"/>
      <c r="CB666" s="119"/>
      <c r="CC666" s="119"/>
      <c r="CD666" s="119"/>
      <c r="CE666" s="119"/>
      <c r="CF666" s="119"/>
      <c r="CG666" s="119"/>
      <c r="CH666" s="119"/>
      <c r="CI666" s="119"/>
      <c r="CJ666" s="119"/>
      <c r="CK666" s="119"/>
      <c r="CL666" s="119"/>
      <c r="CM666" s="119"/>
      <c r="CN666" s="119"/>
      <c r="CO666" s="119"/>
      <c r="CP666" s="119"/>
      <c r="CQ666" s="119"/>
      <c r="CR666" s="119"/>
      <c r="CS666" s="119"/>
      <c r="CT666" s="119"/>
      <c r="CU666" s="119"/>
      <c r="CV666" s="119"/>
      <c r="CW666" s="119"/>
      <c r="CX666" s="119"/>
      <c r="CY666" s="119"/>
      <c r="CZ666" s="119"/>
      <c r="DA666" s="119"/>
      <c r="DB666" s="119"/>
      <c r="DC666" s="119"/>
      <c r="DD666" s="119"/>
      <c r="DE666" s="119"/>
      <c r="DF666" s="119"/>
      <c r="DG666" s="119"/>
      <c r="DH666" s="119"/>
      <c r="DI666" s="119"/>
      <c r="DJ666" s="119"/>
      <c r="DK666" s="119"/>
      <c r="DL666" s="119"/>
      <c r="DM666" s="119"/>
      <c r="DN666" s="119"/>
      <c r="DO666" s="119"/>
      <c r="DP666" s="119"/>
      <c r="DQ666" s="119"/>
      <c r="DR666" s="119"/>
      <c r="DS666" s="119"/>
      <c r="DT666" s="119"/>
      <c r="DU666" s="119"/>
      <c r="DV666" s="119"/>
      <c r="DW666" s="119"/>
      <c r="DX666" s="119"/>
      <c r="DY666" s="119"/>
      <c r="DZ666" s="119"/>
      <c r="EA666" s="119"/>
      <c r="EB666" s="119"/>
      <c r="EC666" s="119"/>
      <c r="ED666" s="119"/>
      <c r="EE666" s="119"/>
      <c r="EF666" s="119"/>
      <c r="EG666" s="119"/>
      <c r="EH666" s="119"/>
      <c r="EI666" s="119"/>
      <c r="EJ666" s="119"/>
      <c r="EK666" s="119"/>
      <c r="EL666" s="119"/>
      <c r="EM666" s="119"/>
      <c r="EN666" s="119"/>
      <c r="EO666" s="119"/>
      <c r="EP666" s="119"/>
      <c r="EQ666" s="119"/>
      <c r="ER666" s="119"/>
      <c r="ES666" s="119"/>
      <c r="ET666" s="119"/>
      <c r="EU666" s="119"/>
      <c r="EV666" s="119"/>
      <c r="EW666" s="119"/>
      <c r="EX666" s="119"/>
      <c r="EY666" s="119"/>
      <c r="EZ666" s="119"/>
      <c r="FA666" s="119"/>
      <c r="FB666" s="119"/>
      <c r="FC666" s="119"/>
      <c r="FD666" s="119"/>
      <c r="FE666" s="119"/>
      <c r="FF666" s="119"/>
      <c r="FG666" s="119"/>
      <c r="FH666" s="119"/>
      <c r="FI666" s="119"/>
      <c r="FJ666" s="119"/>
      <c r="FK666" s="119"/>
    </row>
    <row r="667" spans="1:167" s="120" customFormat="1" ht="15" customHeight="1" x14ac:dyDescent="0.25">
      <c r="A667" s="69"/>
      <c r="B667" s="131" t="e">
        <f t="shared" ref="B667:D667" si="2015">B666</f>
        <v>#VALUE!</v>
      </c>
      <c r="C667" s="131" t="e">
        <f t="shared" si="2015"/>
        <v>#VALUE!</v>
      </c>
      <c r="D667" s="130">
        <f t="shared" si="2015"/>
        <v>1</v>
      </c>
      <c r="E667" s="179">
        <f t="shared" ref="E667" si="2016">D666</f>
        <v>1</v>
      </c>
      <c r="F667" s="95"/>
      <c r="G667" s="181" t="s">
        <v>1</v>
      </c>
      <c r="H667" s="184" t="e">
        <f>INDEX('BASE FORMAÇÃO'!C:C,B666+1)</f>
        <v>#VALUE!</v>
      </c>
      <c r="I667" s="184"/>
      <c r="J667" s="185"/>
      <c r="K667" s="69"/>
      <c r="L667" s="176"/>
      <c r="M667" s="178"/>
      <c r="N667" s="73"/>
      <c r="O667" s="27" t="s">
        <v>13</v>
      </c>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6"/>
      <c r="AK667" s="126"/>
      <c r="AL667" s="126"/>
      <c r="AM667" s="126"/>
      <c r="AN667" s="126"/>
      <c r="AO667" s="126"/>
      <c r="AP667" s="126"/>
      <c r="AQ667" s="126"/>
      <c r="AR667" s="126"/>
      <c r="AS667" s="126"/>
      <c r="AT667" s="126"/>
      <c r="AU667" s="126"/>
      <c r="AV667" s="126"/>
      <c r="AW667" s="126"/>
      <c r="AX667" s="126"/>
      <c r="AY667" s="126"/>
      <c r="AZ667" s="126"/>
      <c r="BA667" s="126"/>
      <c r="BB667" s="119"/>
      <c r="BC667" s="119"/>
      <c r="BD667" s="119"/>
      <c r="BE667" s="119"/>
      <c r="BF667" s="119"/>
      <c r="BG667" s="119"/>
      <c r="BH667" s="119"/>
      <c r="BI667" s="119"/>
      <c r="BJ667" s="119"/>
      <c r="BK667" s="119"/>
      <c r="BL667" s="119"/>
      <c r="BM667" s="119"/>
      <c r="BN667" s="119"/>
      <c r="BO667" s="119"/>
      <c r="BP667" s="119"/>
      <c r="BQ667" s="119"/>
      <c r="BR667" s="119"/>
      <c r="BS667" s="119"/>
      <c r="BT667" s="119"/>
      <c r="BU667" s="119"/>
      <c r="BV667" s="119"/>
      <c r="BW667" s="119"/>
      <c r="BX667" s="119"/>
      <c r="BY667" s="119"/>
      <c r="BZ667" s="119"/>
      <c r="CA667" s="119"/>
      <c r="CB667" s="119"/>
      <c r="CC667" s="119"/>
      <c r="CD667" s="119"/>
      <c r="CE667" s="119"/>
      <c r="CF667" s="119"/>
      <c r="CG667" s="119"/>
      <c r="CH667" s="119"/>
      <c r="CI667" s="119"/>
      <c r="CJ667" s="119"/>
      <c r="CK667" s="119"/>
      <c r="CL667" s="119"/>
      <c r="CM667" s="119"/>
      <c r="CN667" s="119"/>
      <c r="CO667" s="119"/>
      <c r="CP667" s="119"/>
      <c r="CQ667" s="119"/>
      <c r="CR667" s="119"/>
      <c r="CS667" s="119"/>
      <c r="CT667" s="119"/>
      <c r="CU667" s="119"/>
      <c r="CV667" s="119"/>
      <c r="CW667" s="119"/>
      <c r="CX667" s="119"/>
      <c r="CY667" s="119"/>
      <c r="CZ667" s="119"/>
      <c r="DA667" s="119"/>
      <c r="DB667" s="119"/>
      <c r="DC667" s="119"/>
      <c r="DD667" s="119"/>
      <c r="DE667" s="119"/>
      <c r="DF667" s="119"/>
      <c r="DG667" s="119"/>
      <c r="DH667" s="119"/>
      <c r="DI667" s="119"/>
      <c r="DJ667" s="119"/>
      <c r="DK667" s="119"/>
      <c r="DL667" s="119"/>
      <c r="DM667" s="119"/>
      <c r="DN667" s="119"/>
      <c r="DO667" s="119"/>
      <c r="DP667" s="119"/>
      <c r="DQ667" s="119"/>
      <c r="DR667" s="119"/>
      <c r="DS667" s="119"/>
      <c r="DT667" s="119"/>
      <c r="DU667" s="119"/>
      <c r="DV667" s="119"/>
      <c r="DW667" s="119"/>
      <c r="DX667" s="119"/>
      <c r="DY667" s="119"/>
      <c r="DZ667" s="119"/>
      <c r="EA667" s="119"/>
      <c r="EB667" s="119"/>
      <c r="EC667" s="119"/>
      <c r="ED667" s="119"/>
      <c r="EE667" s="119"/>
      <c r="EF667" s="119"/>
      <c r="EG667" s="119"/>
      <c r="EH667" s="119"/>
      <c r="EI667" s="119"/>
      <c r="EJ667" s="119"/>
      <c r="EK667" s="119"/>
      <c r="EL667" s="119"/>
      <c r="EM667" s="119"/>
      <c r="EN667" s="119"/>
      <c r="EO667" s="119"/>
      <c r="EP667" s="119"/>
      <c r="EQ667" s="119"/>
      <c r="ER667" s="119"/>
      <c r="ES667" s="119"/>
      <c r="ET667" s="119"/>
      <c r="EU667" s="119"/>
      <c r="EV667" s="119"/>
      <c r="EW667" s="119"/>
      <c r="EX667" s="119"/>
      <c r="EY667" s="119"/>
      <c r="EZ667" s="119"/>
      <c r="FA667" s="119"/>
      <c r="FB667" s="119"/>
      <c r="FC667" s="119"/>
      <c r="FD667" s="119"/>
      <c r="FE667" s="119"/>
      <c r="FF667" s="119"/>
      <c r="FG667" s="119"/>
      <c r="FH667" s="119"/>
      <c r="FI667" s="119"/>
      <c r="FJ667" s="119"/>
      <c r="FK667" s="119"/>
    </row>
    <row r="668" spans="1:167" s="119" customFormat="1" x14ac:dyDescent="0.25">
      <c r="A668" s="77"/>
      <c r="B668" s="131" t="e">
        <f t="shared" ref="B668:D668" si="2017">B667</f>
        <v>#VALUE!</v>
      </c>
      <c r="C668" s="131" t="e">
        <f t="shared" si="2017"/>
        <v>#VALUE!</v>
      </c>
      <c r="D668" s="130">
        <f t="shared" si="2017"/>
        <v>1</v>
      </c>
      <c r="E668" s="180"/>
      <c r="F668" s="96"/>
      <c r="G668" s="182"/>
      <c r="H668" s="186"/>
      <c r="I668" s="186"/>
      <c r="J668" s="187"/>
      <c r="K668" s="67"/>
      <c r="L668" s="133" t="s">
        <v>57</v>
      </c>
      <c r="M668" s="134" t="e">
        <f>INDEX('BASE FORMAÇÃO'!H:H,B670+1)</f>
        <v>#VALUE!</v>
      </c>
      <c r="N668" s="74"/>
      <c r="O668" s="27" t="s">
        <v>445</v>
      </c>
      <c r="P668" s="117"/>
      <c r="Q668" s="117"/>
      <c r="R668" s="117"/>
      <c r="S668" s="117"/>
      <c r="T668" s="117"/>
      <c r="U668" s="117"/>
      <c r="V668" s="117"/>
      <c r="W668" s="117"/>
      <c r="X668" s="117"/>
      <c r="Y668" s="117"/>
      <c r="Z668" s="117"/>
      <c r="AA668" s="121"/>
      <c r="AB668" s="121"/>
      <c r="AC668" s="121"/>
      <c r="AD668" s="121"/>
      <c r="AE668" s="121"/>
      <c r="AF668" s="121"/>
      <c r="AG668" s="121"/>
      <c r="AH668" s="121"/>
      <c r="AI668" s="121"/>
    </row>
    <row r="669" spans="1:167" s="119" customFormat="1" x14ac:dyDescent="0.25">
      <c r="A669" s="77"/>
      <c r="B669" s="131" t="e">
        <f t="shared" ref="B669:C669" si="2018">B668</f>
        <v>#VALUE!</v>
      </c>
      <c r="C669" s="131" t="e">
        <f t="shared" si="2018"/>
        <v>#VALUE!</v>
      </c>
      <c r="D669" s="130">
        <f t="shared" si="1832"/>
        <v>1</v>
      </c>
      <c r="E669" s="41" t="s">
        <v>344</v>
      </c>
      <c r="F669" s="96"/>
      <c r="G669" s="183"/>
      <c r="H669" s="188"/>
      <c r="I669" s="188"/>
      <c r="J669" s="189"/>
      <c r="K669" s="67"/>
      <c r="L669" s="1" t="s">
        <v>2</v>
      </c>
      <c r="M669" s="6" t="e">
        <f>INDEX('BASE FORMAÇÃO'!D:D,B670+1)</f>
        <v>#VALUE!</v>
      </c>
      <c r="N669" s="74"/>
      <c r="O669" s="27" t="s">
        <v>446</v>
      </c>
      <c r="P669" s="118"/>
      <c r="Q669" s="118"/>
      <c r="R669" s="118"/>
      <c r="S669" s="118"/>
      <c r="T669" s="118"/>
      <c r="U669" s="121"/>
      <c r="V669" s="121"/>
      <c r="W669" s="121"/>
      <c r="X669" s="121"/>
      <c r="Y669" s="121"/>
      <c r="Z669" s="121"/>
      <c r="AA669" s="121"/>
      <c r="AB669" s="121"/>
      <c r="AC669" s="121"/>
      <c r="AD669" s="121"/>
      <c r="AE669" s="121"/>
      <c r="AF669" s="121"/>
      <c r="AG669" s="121"/>
      <c r="AH669" s="121"/>
      <c r="AI669" s="121"/>
    </row>
    <row r="670" spans="1:167" x14ac:dyDescent="0.25">
      <c r="B670" s="131" t="e">
        <f t="shared" ref="B670:C670" si="2019">B668</f>
        <v>#VALUE!</v>
      </c>
      <c r="C670" s="131" t="e">
        <f t="shared" si="2019"/>
        <v>#VALUE!</v>
      </c>
      <c r="D670" s="130">
        <f t="shared" si="1832"/>
        <v>1</v>
      </c>
      <c r="E670" s="167" t="e">
        <f t="shared" ref="E670" si="2020">C666</f>
        <v>#VALUE!</v>
      </c>
      <c r="F670" s="96"/>
      <c r="G670" s="169" t="s">
        <v>334</v>
      </c>
      <c r="H670" s="171"/>
      <c r="I670" s="172"/>
      <c r="J670" s="172"/>
      <c r="K670" s="70"/>
      <c r="L670" s="28" t="s">
        <v>333</v>
      </c>
      <c r="M670" s="136" t="str">
        <f t="shared" ref="M670" si="2021">IFERROR(INDEX(I672:I684,MATCH(MAX(J672:J684),J672:J684,0)),"")</f>
        <v/>
      </c>
      <c r="N670" s="74"/>
      <c r="O670" s="27" t="s">
        <v>18</v>
      </c>
      <c r="P670" s="109" t="str">
        <f>IF(P666="","",
IF(OR(P668="Orçamento",P667="",MAX('Tabela de Apoio'!$A:$A)&lt;=P667),
P666,
(INDEX('Tabela de Apoio'!$B:$B,MATCH('MAPA DE PREÇOS'!$O$8,'Tabela de Apoio'!$A:$A,1))/INDEX('Tabela de Apoio'!$B:$B,MATCH('MAPA DE PREÇOS'!P667,'Tabela de Apoio'!$A:$A,1)-1))*P666))</f>
        <v/>
      </c>
      <c r="Q670" s="109" t="str">
        <f>IF(Q666="","",
IF(OR(Q668="Orçamento",Q667="",MAX('Tabela de Apoio'!$A:$A)&lt;=Q667),
Q666,
(INDEX('Tabela de Apoio'!$B:$B,MATCH('MAPA DE PREÇOS'!$O$8,'Tabela de Apoio'!$A:$A,1))/INDEX('Tabela de Apoio'!$B:$B,MATCH('MAPA DE PREÇOS'!Q667,'Tabela de Apoio'!$A:$A,1)-1))*Q666))</f>
        <v/>
      </c>
      <c r="R670" s="109" t="str">
        <f>IF(R666="","",
IF(OR(R668="Orçamento",R667="",MAX('Tabela de Apoio'!$A:$A)&lt;=R667),
R666,
(INDEX('Tabela de Apoio'!$B:$B,MATCH('MAPA DE PREÇOS'!$O$8,'Tabela de Apoio'!$A:$A,1))/INDEX('Tabela de Apoio'!$B:$B,MATCH('MAPA DE PREÇOS'!R667,'Tabela de Apoio'!$A:$A,1)-1))*R666))</f>
        <v/>
      </c>
      <c r="S670" s="109" t="str">
        <f>IF(S666="","",
IF(OR(S668="Orçamento",S667="",MAX('Tabela de Apoio'!$A:$A)&lt;=S667),
S666,
(INDEX('Tabela de Apoio'!$B:$B,MATCH('MAPA DE PREÇOS'!$O$8,'Tabela de Apoio'!$A:$A,1))/INDEX('Tabela de Apoio'!$B:$B,MATCH('MAPA DE PREÇOS'!S667,'Tabela de Apoio'!$A:$A,1)-1))*S666))</f>
        <v/>
      </c>
      <c r="T670" s="109" t="str">
        <f>IF(T666="","",
IF(OR(T668="Orçamento",T667="",MAX('Tabela de Apoio'!$A:$A)&lt;=T667),
T666,
(INDEX('Tabela de Apoio'!$B:$B,MATCH('MAPA DE PREÇOS'!$O$8,'Tabela de Apoio'!$A:$A,1))/INDEX('Tabela de Apoio'!$B:$B,MATCH('MAPA DE PREÇOS'!T667,'Tabela de Apoio'!$A:$A,1)-1))*T666))</f>
        <v/>
      </c>
      <c r="U670" s="109" t="str">
        <f>IF(U666="","",
IF(OR(U668="Orçamento",U667="",MAX('Tabela de Apoio'!$A:$A)&lt;=U667),
U666,
(INDEX('Tabela de Apoio'!$B:$B,MATCH('MAPA DE PREÇOS'!$O$8,'Tabela de Apoio'!$A:$A,1))/INDEX('Tabela de Apoio'!$B:$B,MATCH('MAPA DE PREÇOS'!U667,'Tabela de Apoio'!$A:$A,1)-1))*U666))</f>
        <v/>
      </c>
      <c r="V670" s="109" t="str">
        <f>IF(V666="","",
IF(OR(V668="Orçamento",V667="",MAX('Tabela de Apoio'!$A:$A)&lt;=V667),
V666,
(INDEX('Tabela de Apoio'!$B:$B,MATCH('MAPA DE PREÇOS'!$O$8,'Tabela de Apoio'!$A:$A,1))/INDEX('Tabela de Apoio'!$B:$B,MATCH('MAPA DE PREÇOS'!V667,'Tabela de Apoio'!$A:$A,1)-1))*V666))</f>
        <v/>
      </c>
      <c r="W670" s="109" t="str">
        <f>IF(W666="","",
IF(OR(W668="Orçamento",W667="",MAX('Tabela de Apoio'!$A:$A)&lt;=W667),
W666,
(INDEX('Tabela de Apoio'!$B:$B,MATCH('MAPA DE PREÇOS'!$O$8,'Tabela de Apoio'!$A:$A,1))/INDEX('Tabela de Apoio'!$B:$B,MATCH('MAPA DE PREÇOS'!W667,'Tabela de Apoio'!$A:$A,1)-1))*W666))</f>
        <v/>
      </c>
      <c r="X670" s="109" t="str">
        <f>IF(X666="","",
IF(OR(X668="Orçamento",X667="",MAX('Tabela de Apoio'!$A:$A)&lt;=X667),
X666,
(INDEX('Tabela de Apoio'!$B:$B,MATCH('MAPA DE PREÇOS'!$O$8,'Tabela de Apoio'!$A:$A,1))/INDEX('Tabela de Apoio'!$B:$B,MATCH('MAPA DE PREÇOS'!X667,'Tabela de Apoio'!$A:$A,1)-1))*X666))</f>
        <v/>
      </c>
      <c r="Y670" s="109" t="str">
        <f>IF(Y666="","",
IF(OR(Y668="Orçamento",Y667="",MAX('Tabela de Apoio'!$A:$A)&lt;=Y667),
Y666,
(INDEX('Tabela de Apoio'!$B:$B,MATCH('MAPA DE PREÇOS'!$O$8,'Tabela de Apoio'!$A:$A,1))/INDEX('Tabela de Apoio'!$B:$B,MATCH('MAPA DE PREÇOS'!Y667,'Tabela de Apoio'!$A:$A,1)-1))*Y666))</f>
        <v/>
      </c>
      <c r="Z670" s="109" t="str">
        <f>IF(Z666="","",
IF(OR(Z668="Orçamento",Z667="",MAX('Tabela de Apoio'!$A:$A)&lt;=Z667),
Z666,
(INDEX('Tabela de Apoio'!$B:$B,MATCH('MAPA DE PREÇOS'!$O$8,'Tabela de Apoio'!$A:$A,1))/INDEX('Tabela de Apoio'!$B:$B,MATCH('MAPA DE PREÇOS'!Z667,'Tabela de Apoio'!$A:$A,1)-1))*Z666))</f>
        <v/>
      </c>
      <c r="AA670" s="109" t="str">
        <f>IF(AA666="","",
IF(OR(AA668="Orçamento",AA667="",MAX('Tabela de Apoio'!$A:$A)&lt;=AA667),
AA666,
(INDEX('Tabela de Apoio'!$B:$B,MATCH('MAPA DE PREÇOS'!$O$8,'Tabela de Apoio'!$A:$A,1))/INDEX('Tabela de Apoio'!$B:$B,MATCH('MAPA DE PREÇOS'!AA667,'Tabela de Apoio'!$A:$A,1)-1))*AA666))</f>
        <v/>
      </c>
      <c r="AB670" s="109" t="str">
        <f>IF(AB666="","",
IF(OR(AB668="Orçamento",AB667="",MAX('Tabela de Apoio'!$A:$A)&lt;=AB667),
AB666,
(INDEX('Tabela de Apoio'!$B:$B,MATCH('MAPA DE PREÇOS'!$O$8,'Tabela de Apoio'!$A:$A,1))/INDEX('Tabela de Apoio'!$B:$B,MATCH('MAPA DE PREÇOS'!AB667,'Tabela de Apoio'!$A:$A,1)-1))*AB666))</f>
        <v/>
      </c>
      <c r="AC670" s="109" t="str">
        <f>IF(AC666="","",
IF(OR(AC668="Orçamento",AC667="",MAX('Tabela de Apoio'!$A:$A)&lt;=AC667),
AC666,
(INDEX('Tabela de Apoio'!$B:$B,MATCH('MAPA DE PREÇOS'!$O$8,'Tabela de Apoio'!$A:$A,1))/INDEX('Tabela de Apoio'!$B:$B,MATCH('MAPA DE PREÇOS'!AC667,'Tabela de Apoio'!$A:$A,1)-1))*AC666))</f>
        <v/>
      </c>
      <c r="AD670" s="109" t="str">
        <f>IF(AD666="","",
IF(OR(AD668="Orçamento",AD667="",MAX('Tabela de Apoio'!$A:$A)&lt;=AD667),
AD666,
(INDEX('Tabela de Apoio'!$B:$B,MATCH('MAPA DE PREÇOS'!$O$8,'Tabela de Apoio'!$A:$A,1))/INDEX('Tabela de Apoio'!$B:$B,MATCH('MAPA DE PREÇOS'!AD667,'Tabela de Apoio'!$A:$A,1)-1))*AD666))</f>
        <v/>
      </c>
      <c r="AE670" s="109" t="str">
        <f>IF(AE666="","",
IF(OR(AE668="Orçamento",AE667="",MAX('Tabela de Apoio'!$A:$A)&lt;=AE667),
AE666,
(INDEX('Tabela de Apoio'!$B:$B,MATCH('MAPA DE PREÇOS'!$O$8,'Tabela de Apoio'!$A:$A,1))/INDEX('Tabela de Apoio'!$B:$B,MATCH('MAPA DE PREÇOS'!AE667,'Tabela de Apoio'!$A:$A,1)-1))*AE666))</f>
        <v/>
      </c>
      <c r="AF670" s="109" t="str">
        <f>IF(AF666="","",
IF(OR(AF668="Orçamento",AF667="",MAX('Tabela de Apoio'!$A:$A)&lt;=AF667),
AF666,
(INDEX('Tabela de Apoio'!$B:$B,MATCH('MAPA DE PREÇOS'!$O$8,'Tabela de Apoio'!$A:$A,1))/INDEX('Tabela de Apoio'!$B:$B,MATCH('MAPA DE PREÇOS'!AF667,'Tabela de Apoio'!$A:$A,1)-1))*AF666))</f>
        <v/>
      </c>
      <c r="AG670" s="109" t="str">
        <f>IF(AG666="","",
IF(OR(AG668="Orçamento",AG667="",MAX('Tabela de Apoio'!$A:$A)&lt;=AG667),
AG666,
(INDEX('Tabela de Apoio'!$B:$B,MATCH('MAPA DE PREÇOS'!$O$8,'Tabela de Apoio'!$A:$A,1))/INDEX('Tabela de Apoio'!$B:$B,MATCH('MAPA DE PREÇOS'!AG667,'Tabela de Apoio'!$A:$A,1)-1))*AG666))</f>
        <v/>
      </c>
      <c r="AH670" s="109" t="str">
        <f>IF(AH666="","",
IF(OR(AH668="Orçamento",AH667="",MAX('Tabela de Apoio'!$A:$A)&lt;=AH667),
AH666,
(INDEX('Tabela de Apoio'!$B:$B,MATCH('MAPA DE PREÇOS'!$O$8,'Tabela de Apoio'!$A:$A,1))/INDEX('Tabela de Apoio'!$B:$B,MATCH('MAPA DE PREÇOS'!AH667,'Tabela de Apoio'!$A:$A,1)-1))*AH666))</f>
        <v/>
      </c>
      <c r="AI670" s="109" t="str">
        <f>IF(AI666="","",
IF(OR(AI668="Orçamento",AI667="",MAX('Tabela de Apoio'!$A:$A)&lt;=AI667),
AI666,
(INDEX('Tabela de Apoio'!$B:$B,MATCH('MAPA DE PREÇOS'!$O$8,'Tabela de Apoio'!$A:$A,1))/INDEX('Tabela de Apoio'!$B:$B,MATCH('MAPA DE PREÇOS'!AI667,'Tabela de Apoio'!$A:$A,1)-1))*AI666))</f>
        <v/>
      </c>
    </row>
    <row r="671" spans="1:167" hidden="1" x14ac:dyDescent="0.25">
      <c r="B671" s="131" t="e">
        <f t="shared" ref="B671" si="2022">B670</f>
        <v>#VALUE!</v>
      </c>
      <c r="C671" s="131" t="e">
        <f t="shared" ref="C671" si="2023">C670</f>
        <v>#VALUE!</v>
      </c>
      <c r="D671" s="130">
        <f t="shared" si="1832"/>
        <v>1</v>
      </c>
      <c r="E671" s="168"/>
      <c r="F671" s="96"/>
      <c r="G671" s="170"/>
      <c r="H671"/>
      <c r="I671"/>
      <c r="J671"/>
      <c r="N671" s="74"/>
      <c r="O671" s="27" t="s">
        <v>439</v>
      </c>
      <c r="P671" s="110" t="str">
        <f>IF(IFERROR(VLOOKUP(P668,'Tabela de Apoio'!$D:$E,2,FALSE),1)=1,"",P672)</f>
        <v/>
      </c>
      <c r="Q671" s="110" t="str">
        <f>IF(IFERROR(VLOOKUP(Q668,'Tabela de Apoio'!$D:$E,2,FALSE),1)=1,"",Q672)</f>
        <v/>
      </c>
      <c r="R671" s="110" t="str">
        <f>IF(IFERROR(VLOOKUP(R668,'Tabela de Apoio'!$D:$E,2,FALSE),1)=1,"",R672)</f>
        <v/>
      </c>
      <c r="S671" s="110" t="str">
        <f>IF(IFERROR(VLOOKUP(S668,'Tabela de Apoio'!$D:$E,2,FALSE),1)=1,"",S672)</f>
        <v/>
      </c>
      <c r="T671" s="110" t="str">
        <f>IF(IFERROR(VLOOKUP(T668,'Tabela de Apoio'!$D:$E,2,FALSE),1)=1,"",T672)</f>
        <v/>
      </c>
      <c r="U671" s="110" t="str">
        <f>IF(IFERROR(VLOOKUP(U668,'Tabela de Apoio'!$D:$E,2,FALSE),1)=1,"",U672)</f>
        <v/>
      </c>
      <c r="V671" s="110" t="str">
        <f>IF(IFERROR(VLOOKUP(V668,'Tabela de Apoio'!$D:$E,2,FALSE),1)=1,"",V672)</f>
        <v/>
      </c>
      <c r="W671" s="110" t="str">
        <f>IF(IFERROR(VLOOKUP(W668,'Tabela de Apoio'!$D:$E,2,FALSE),1)=1,"",W672)</f>
        <v/>
      </c>
      <c r="X671" s="110" t="str">
        <f>IF(IFERROR(VLOOKUP(X668,'Tabela de Apoio'!$D:$E,2,FALSE),1)=1,"",X672)</f>
        <v/>
      </c>
      <c r="Y671" s="110" t="str">
        <f>IF(IFERROR(VLOOKUP(Y668,'Tabela de Apoio'!$D:$E,2,FALSE),1)=1,"",Y672)</f>
        <v/>
      </c>
      <c r="Z671" s="110" t="str">
        <f>IF(IFERROR(VLOOKUP(Z668,'Tabela de Apoio'!$D:$E,2,FALSE),1)=1,"",Z672)</f>
        <v/>
      </c>
      <c r="AA671" s="110" t="str">
        <f>IF(IFERROR(VLOOKUP(AA668,'Tabela de Apoio'!$D:$E,2,FALSE),1)=1,"",AA672)</f>
        <v/>
      </c>
      <c r="AB671" s="110" t="str">
        <f>IF(IFERROR(VLOOKUP(AB668,'Tabela de Apoio'!$D:$E,2,FALSE),1)=1,"",AB672)</f>
        <v/>
      </c>
      <c r="AC671" s="110" t="str">
        <f>IF(IFERROR(VLOOKUP(AC668,'Tabela de Apoio'!$D:$E,2,FALSE),1)=1,"",AC672)</f>
        <v/>
      </c>
      <c r="AD671" s="110" t="str">
        <f>IF(IFERROR(VLOOKUP(AD668,'Tabela de Apoio'!$D:$E,2,FALSE),1)=1,"",AD672)</f>
        <v/>
      </c>
      <c r="AE671" s="110" t="str">
        <f>IF(IFERROR(VLOOKUP(AE668,'Tabela de Apoio'!$D:$E,2,FALSE),1)=1,"",AE672)</f>
        <v/>
      </c>
      <c r="AF671" s="110" t="str">
        <f>IF(IFERROR(VLOOKUP(AF668,'Tabela de Apoio'!$D:$E,2,FALSE),1)=1,"",AF672)</f>
        <v/>
      </c>
      <c r="AG671" s="110" t="str">
        <f>IF(IFERROR(VLOOKUP(AG668,'Tabela de Apoio'!$D:$E,2,FALSE),1)=1,"",AG672)</f>
        <v/>
      </c>
      <c r="AH671" s="110" t="str">
        <f>IF(IFERROR(VLOOKUP(AH668,'Tabela de Apoio'!$D:$E,2,FALSE),1)=1,"",AH672)</f>
        <v/>
      </c>
      <c r="AI671" s="110" t="str">
        <f>IF(IFERROR(VLOOKUP(AI668,'Tabela de Apoio'!$D:$E,2,FALSE),1)=1,"",AI672)</f>
        <v/>
      </c>
    </row>
    <row r="672" spans="1:167" hidden="1" x14ac:dyDescent="0.25">
      <c r="B672" s="131" t="e">
        <f t="shared" ref="B672:C672" si="2024">B671</f>
        <v>#VALUE!</v>
      </c>
      <c r="C672" s="131" t="e">
        <f t="shared" si="2024"/>
        <v>#VALUE!</v>
      </c>
      <c r="D672" s="130">
        <f t="shared" si="1832"/>
        <v>1</v>
      </c>
      <c r="E672" s="168"/>
      <c r="F672" s="96"/>
      <c r="G672" s="170"/>
      <c r="H672" s="137">
        <f t="shared" ref="H672" si="2025">COUNT($P672:$XX672)</f>
        <v>0</v>
      </c>
      <c r="I672" s="135" t="e">
        <f t="shared" ref="I672" si="2026">_xlfn.STDEV.P($P671:$XX672)/AVERAGE($P671:$XX672)</f>
        <v>#DIV/0!</v>
      </c>
      <c r="J672" s="7">
        <f>ROW()</f>
        <v>672</v>
      </c>
      <c r="K672" s="70"/>
      <c r="L672" s="29" t="s">
        <v>54</v>
      </c>
      <c r="M672" s="30" t="str">
        <f t="shared" ref="M672" si="2027">IFERROR(
IF(AND(P668="Orçamento",COUNTA(P666:AI666)=COUNTIF(P668:XX668,"Orçamento")),MIN(M677,M674),
IF(M675&lt;&gt;"",M675,
IF(M676&lt;&gt;"",M676,
M674
))),"")</f>
        <v/>
      </c>
      <c r="N672" s="74"/>
      <c r="O672" s="27" t="s">
        <v>440</v>
      </c>
      <c r="P672" s="109" t="str">
        <f t="shared" ref="P672:AI672" si="2028">IFERROR(IF(P670="",
            "",
            IF(COUNT($P670:$XX670)&lt;=4,
               P670,
               IF(OR(P670&gt;(QUARTILE($P670:$XX670,3)+(QUARTILE($P670:$XX670,3)-QUARTILE($P670:$XX670,1))),
                     P670&lt;(QUARTILE($P670:$XX670,1)-(QUARTILE($P670:$XX670,3)-QUARTILE($P670:$XX670,1)))
                  ),
               "DESCARTADO",P670)
             )
  ),P670)</f>
        <v/>
      </c>
      <c r="Q672" s="109" t="str">
        <f t="shared" si="2028"/>
        <v/>
      </c>
      <c r="R672" s="109" t="str">
        <f t="shared" si="2028"/>
        <v/>
      </c>
      <c r="S672" s="109" t="str">
        <f t="shared" si="2028"/>
        <v/>
      </c>
      <c r="T672" s="109" t="str">
        <f t="shared" si="2028"/>
        <v/>
      </c>
      <c r="U672" s="109" t="str">
        <f t="shared" si="2028"/>
        <v/>
      </c>
      <c r="V672" s="109" t="str">
        <f t="shared" si="2028"/>
        <v/>
      </c>
      <c r="W672" s="109" t="str">
        <f t="shared" si="2028"/>
        <v/>
      </c>
      <c r="X672" s="109" t="str">
        <f t="shared" si="2028"/>
        <v/>
      </c>
      <c r="Y672" s="109" t="str">
        <f t="shared" si="2028"/>
        <v/>
      </c>
      <c r="Z672" s="109" t="str">
        <f t="shared" si="2028"/>
        <v/>
      </c>
      <c r="AA672" s="109" t="str">
        <f t="shared" si="2028"/>
        <v/>
      </c>
      <c r="AB672" s="109" t="str">
        <f t="shared" si="2028"/>
        <v/>
      </c>
      <c r="AC672" s="109" t="str">
        <f t="shared" si="2028"/>
        <v/>
      </c>
      <c r="AD672" s="109" t="str">
        <f t="shared" si="2028"/>
        <v/>
      </c>
      <c r="AE672" s="109" t="str">
        <f t="shared" si="2028"/>
        <v/>
      </c>
      <c r="AF672" s="109" t="str">
        <f t="shared" si="2028"/>
        <v/>
      </c>
      <c r="AG672" s="109" t="str">
        <f t="shared" si="2028"/>
        <v/>
      </c>
      <c r="AH672" s="109" t="str">
        <f t="shared" si="2028"/>
        <v/>
      </c>
      <c r="AI672" s="109" t="str">
        <f t="shared" si="2028"/>
        <v/>
      </c>
    </row>
    <row r="673" spans="1:167" hidden="1" x14ac:dyDescent="0.25">
      <c r="B673" s="131" t="e">
        <f t="shared" ref="B673:B727" si="2029">B672</f>
        <v>#VALUE!</v>
      </c>
      <c r="C673" s="131" t="e">
        <f t="shared" ref="C673:D736" si="2030">C672</f>
        <v>#VALUE!</v>
      </c>
      <c r="D673" s="130">
        <f t="shared" si="1832"/>
        <v>1</v>
      </c>
      <c r="E673" s="168"/>
      <c r="F673" s="96"/>
      <c r="G673" s="170"/>
      <c r="H673"/>
      <c r="I673"/>
      <c r="J673"/>
      <c r="K673" s="69"/>
      <c r="L673" s="29" t="s">
        <v>423</v>
      </c>
      <c r="M673" s="30" t="e">
        <f t="shared" ref="M673" si="2031">AVERAGE($P672:$XX672)</f>
        <v>#DIV/0!</v>
      </c>
      <c r="N673" s="74"/>
      <c r="O673" s="27" t="str">
        <f t="shared" ref="O673" si="2032">"1 POND"</f>
        <v>1 POND</v>
      </c>
      <c r="P673" s="110" t="str">
        <f>IF(IFERROR(VLOOKUP(P668,'Tabela de Apoio'!$D:$E,2,FALSE),1)=1,"",P674)</f>
        <v/>
      </c>
      <c r="Q673" s="110" t="str">
        <f>IF(IFERROR(VLOOKUP(Q668,'Tabela de Apoio'!$D:$E,2,FALSE),1)=1,"",Q674)</f>
        <v/>
      </c>
      <c r="R673" s="110" t="str">
        <f>IF(IFERROR(VLOOKUP(R668,'Tabela de Apoio'!$D:$E,2,FALSE),1)=1,"",R674)</f>
        <v/>
      </c>
      <c r="S673" s="110" t="str">
        <f>IF(IFERROR(VLOOKUP(S668,'Tabela de Apoio'!$D:$E,2,FALSE),1)=1,"",S674)</f>
        <v/>
      </c>
      <c r="T673" s="110" t="str">
        <f>IF(IFERROR(VLOOKUP(T668,'Tabela de Apoio'!$D:$E,2,FALSE),1)=1,"",T674)</f>
        <v/>
      </c>
      <c r="U673" s="110" t="str">
        <f>IF(IFERROR(VLOOKUP(U668,'Tabela de Apoio'!$D:$E,2,FALSE),1)=1,"",U674)</f>
        <v/>
      </c>
      <c r="V673" s="110" t="str">
        <f>IF(IFERROR(VLOOKUP(V668,'Tabela de Apoio'!$D:$E,2,FALSE),1)=1,"",V674)</f>
        <v/>
      </c>
      <c r="W673" s="110" t="str">
        <f>IF(IFERROR(VLOOKUP(W668,'Tabela de Apoio'!$D:$E,2,FALSE),1)=1,"",W674)</f>
        <v/>
      </c>
      <c r="X673" s="110" t="str">
        <f>IF(IFERROR(VLOOKUP(X668,'Tabela de Apoio'!$D:$E,2,FALSE),1)=1,"",X674)</f>
        <v/>
      </c>
      <c r="Y673" s="110" t="str">
        <f>IF(IFERROR(VLOOKUP(Y668,'Tabela de Apoio'!$D:$E,2,FALSE),1)=1,"",Y674)</f>
        <v/>
      </c>
      <c r="Z673" s="110" t="str">
        <f>IF(IFERROR(VLOOKUP(Z668,'Tabela de Apoio'!$D:$E,2,FALSE),1)=1,"",Z674)</f>
        <v/>
      </c>
      <c r="AA673" s="110" t="str">
        <f>IF(IFERROR(VLOOKUP(AA668,'Tabela de Apoio'!$D:$E,2,FALSE),1)=1,"",AA674)</f>
        <v/>
      </c>
      <c r="AB673" s="110" t="str">
        <f>IF(IFERROR(VLOOKUP(AB668,'Tabela de Apoio'!$D:$E,2,FALSE),1)=1,"",AB674)</f>
        <v/>
      </c>
      <c r="AC673" s="110" t="str">
        <f>IF(IFERROR(VLOOKUP(AC668,'Tabela de Apoio'!$D:$E,2,FALSE),1)=1,"",AC674)</f>
        <v/>
      </c>
      <c r="AD673" s="110" t="str">
        <f>IF(IFERROR(VLOOKUP(AD668,'Tabela de Apoio'!$D:$E,2,FALSE),1)=1,"",AD674)</f>
        <v/>
      </c>
      <c r="AE673" s="110" t="str">
        <f>IF(IFERROR(VLOOKUP(AE668,'Tabela de Apoio'!$D:$E,2,FALSE),1)=1,"",AE674)</f>
        <v/>
      </c>
      <c r="AF673" s="110" t="str">
        <f>IF(IFERROR(VLOOKUP(AF668,'Tabela de Apoio'!$D:$E,2,FALSE),1)=1,"",AF674)</f>
        <v/>
      </c>
      <c r="AG673" s="110" t="str">
        <f>IF(IFERROR(VLOOKUP(AG668,'Tabela de Apoio'!$D:$E,2,FALSE),1)=1,"",AG674)</f>
        <v/>
      </c>
      <c r="AH673" s="110" t="str">
        <f>IF(IFERROR(VLOOKUP(AH668,'Tabela de Apoio'!$D:$E,2,FALSE),1)=1,"",AH674)</f>
        <v/>
      </c>
      <c r="AI673" s="110" t="str">
        <f>IF(IFERROR(VLOOKUP(AI668,'Tabela de Apoio'!$D:$E,2,FALSE),1)=1,"",AI674)</f>
        <v/>
      </c>
    </row>
    <row r="674" spans="1:167" hidden="1" x14ac:dyDescent="0.25">
      <c r="B674" s="131" t="e">
        <f t="shared" si="2029"/>
        <v>#VALUE!</v>
      </c>
      <c r="C674" s="131" t="e">
        <f t="shared" si="2030"/>
        <v>#VALUE!</v>
      </c>
      <c r="D674" s="130">
        <f t="shared" si="2030"/>
        <v>1</v>
      </c>
      <c r="E674" s="168"/>
      <c r="F674" s="96"/>
      <c r="G674" s="170"/>
      <c r="H674" s="137">
        <f t="shared" ref="H674" si="2033">COUNT($P674:$XX674)</f>
        <v>0</v>
      </c>
      <c r="I674" s="135" t="e">
        <f t="shared" ref="I674" si="2034">_xlfn.STDEV.P($P673:$XX674)/AVERAGE($P673:$XX674)</f>
        <v>#DIV/0!</v>
      </c>
      <c r="J674" s="7">
        <f t="shared" ref="J674" si="2035">IF(AND(H674&gt;2,
OR(L666="MÉDIA SANEADA",L666="MEDIANA SANEADA",
AND(L666="PREÇO REFERÊNCIA",NOT(AND(P668="Orçamento",COUNTA(P666:XX666)=COUNTIF(P668:XX668,"Orçamento")))))),
ROW(),0)</f>
        <v>0</v>
      </c>
      <c r="K674" s="69"/>
      <c r="L674" s="29" t="s">
        <v>424</v>
      </c>
      <c r="M674" s="30" t="e">
        <f t="shared" ref="M674" si="2036">MEDIAN($P672:$XX672)</f>
        <v>#NUM!</v>
      </c>
      <c r="N674" s="74"/>
      <c r="O674" s="27" t="str">
        <f t="shared" ref="O674" si="2037">"1 RODADA"</f>
        <v>1 RODADA</v>
      </c>
      <c r="P674" s="110" t="str">
        <f t="shared" ref="P674:AI674" si="2038">IF(P672="","",IF((_xlfn.STDEV.P($P671:$XX672)/AVERAGE($P671:$XX672))&lt;=25%,P672,IF(OR(P672&gt;(AVERAGE($P671:$XX672)+_xlfn.STDEV.P($P671:$XX672)),P672&lt;(AVERAGE($P671:$XX672)-_xlfn.STDEV.P($P671:$XX672))),"DESCARTADO",P672)))</f>
        <v/>
      </c>
      <c r="Q674" s="110" t="str">
        <f t="shared" si="2038"/>
        <v/>
      </c>
      <c r="R674" s="110" t="str">
        <f t="shared" si="2038"/>
        <v/>
      </c>
      <c r="S674" s="110" t="str">
        <f t="shared" si="2038"/>
        <v/>
      </c>
      <c r="T674" s="110" t="str">
        <f t="shared" si="2038"/>
        <v/>
      </c>
      <c r="U674" s="110" t="str">
        <f t="shared" si="2038"/>
        <v/>
      </c>
      <c r="V674" s="110" t="str">
        <f t="shared" si="2038"/>
        <v/>
      </c>
      <c r="W674" s="110" t="str">
        <f t="shared" si="2038"/>
        <v/>
      </c>
      <c r="X674" s="110" t="str">
        <f t="shared" si="2038"/>
        <v/>
      </c>
      <c r="Y674" s="110" t="str">
        <f t="shared" si="2038"/>
        <v/>
      </c>
      <c r="Z674" s="110" t="str">
        <f t="shared" si="2038"/>
        <v/>
      </c>
      <c r="AA674" s="110" t="str">
        <f t="shared" si="2038"/>
        <v/>
      </c>
      <c r="AB674" s="110" t="str">
        <f t="shared" si="2038"/>
        <v/>
      </c>
      <c r="AC674" s="110" t="str">
        <f t="shared" si="2038"/>
        <v/>
      </c>
      <c r="AD674" s="110" t="str">
        <f t="shared" si="2038"/>
        <v/>
      </c>
      <c r="AE674" s="110" t="str">
        <f t="shared" si="2038"/>
        <v/>
      </c>
      <c r="AF674" s="110" t="str">
        <f t="shared" si="2038"/>
        <v/>
      </c>
      <c r="AG674" s="110" t="str">
        <f t="shared" si="2038"/>
        <v/>
      </c>
      <c r="AH674" s="110" t="str">
        <f t="shared" si="2038"/>
        <v/>
      </c>
      <c r="AI674" s="110" t="str">
        <f t="shared" si="2038"/>
        <v/>
      </c>
    </row>
    <row r="675" spans="1:167" hidden="1" x14ac:dyDescent="0.25">
      <c r="B675" s="131" t="e">
        <f t="shared" si="2029"/>
        <v>#VALUE!</v>
      </c>
      <c r="C675" s="131" t="e">
        <f t="shared" si="2030"/>
        <v>#VALUE!</v>
      </c>
      <c r="D675" s="130">
        <f t="shared" si="2030"/>
        <v>1</v>
      </c>
      <c r="E675" s="168"/>
      <c r="F675" s="96"/>
      <c r="G675" s="170"/>
      <c r="H675"/>
      <c r="I675"/>
      <c r="J675"/>
      <c r="L675" s="29" t="s">
        <v>50</v>
      </c>
      <c r="M675" s="30" t="str">
        <f t="shared" ref="M675" si="2039">IFERROR(
IF(AND(H674&gt;2,I674&lt;=25%),AVERAGE(P673:XX674),
IF(AND(H676&gt;2,I676&lt;=25%),AVERAGE(P675:XX676),
IF(AND(H678&gt;2,I678&lt;=25%),AVERAGE(P677:XX678),
IF(AND(H680&gt;2,I680&lt;=25%),AVERAGE(P679:XX680),
IF(AND(H682&gt;2,I682&lt;=25%),AVERAGE(P681:XX682),
IF(AND(H684&gt;2,I684&lt;=25%),AVERAGE(P683:XX684),
IF(I672&lt;=25%,AVERAGE(P671:XX672),""))))))),"")</f>
        <v/>
      </c>
      <c r="N675" s="74"/>
      <c r="O675" s="27" t="str">
        <f t="shared" ref="O675" si="2040">"2 POND"</f>
        <v>2 POND</v>
      </c>
      <c r="P675" s="110" t="str">
        <f>IF(IFERROR(VLOOKUP(P668,'Tabela de Apoio'!$D:$E,2,FALSE),1)=1,"",P676)</f>
        <v/>
      </c>
      <c r="Q675" s="110" t="str">
        <f>IF(IFERROR(VLOOKUP(Q668,'Tabela de Apoio'!$D:$E,2,FALSE),1)=1,"",Q676)</f>
        <v/>
      </c>
      <c r="R675" s="110" t="str">
        <f>IF(IFERROR(VLOOKUP(R668,'Tabela de Apoio'!$D:$E,2,FALSE),1)=1,"",R676)</f>
        <v/>
      </c>
      <c r="S675" s="110" t="str">
        <f>IF(IFERROR(VLOOKUP(S668,'Tabela de Apoio'!$D:$E,2,FALSE),1)=1,"",S676)</f>
        <v/>
      </c>
      <c r="T675" s="110" t="str">
        <f>IF(IFERROR(VLOOKUP(T668,'Tabela de Apoio'!$D:$E,2,FALSE),1)=1,"",T676)</f>
        <v/>
      </c>
      <c r="U675" s="110" t="str">
        <f>IF(IFERROR(VLOOKUP(U668,'Tabela de Apoio'!$D:$E,2,FALSE),1)=1,"",U676)</f>
        <v/>
      </c>
      <c r="V675" s="110" t="str">
        <f>IF(IFERROR(VLOOKUP(V668,'Tabela de Apoio'!$D:$E,2,FALSE),1)=1,"",V676)</f>
        <v/>
      </c>
      <c r="W675" s="110" t="str">
        <f>IF(IFERROR(VLOOKUP(W668,'Tabela de Apoio'!$D:$E,2,FALSE),1)=1,"",W676)</f>
        <v/>
      </c>
      <c r="X675" s="110" t="str">
        <f>IF(IFERROR(VLOOKUP(X668,'Tabela de Apoio'!$D:$E,2,FALSE),1)=1,"",X676)</f>
        <v/>
      </c>
      <c r="Y675" s="110" t="str">
        <f>IF(IFERROR(VLOOKUP(Y668,'Tabela de Apoio'!$D:$E,2,FALSE),1)=1,"",Y676)</f>
        <v/>
      </c>
      <c r="Z675" s="110" t="str">
        <f>IF(IFERROR(VLOOKUP(Z668,'Tabela de Apoio'!$D:$E,2,FALSE),1)=1,"",Z676)</f>
        <v/>
      </c>
      <c r="AA675" s="110" t="str">
        <f>IF(IFERROR(VLOOKUP(AA668,'Tabela de Apoio'!$D:$E,2,FALSE),1)=1,"",AA676)</f>
        <v/>
      </c>
      <c r="AB675" s="110" t="str">
        <f>IF(IFERROR(VLOOKUP(AB668,'Tabela de Apoio'!$D:$E,2,FALSE),1)=1,"",AB676)</f>
        <v/>
      </c>
      <c r="AC675" s="110" t="str">
        <f>IF(IFERROR(VLOOKUP(AC668,'Tabela de Apoio'!$D:$E,2,FALSE),1)=1,"",AC676)</f>
        <v/>
      </c>
      <c r="AD675" s="110" t="str">
        <f>IF(IFERROR(VLOOKUP(AD668,'Tabela de Apoio'!$D:$E,2,FALSE),1)=1,"",AD676)</f>
        <v/>
      </c>
      <c r="AE675" s="110" t="str">
        <f>IF(IFERROR(VLOOKUP(AE668,'Tabela de Apoio'!$D:$E,2,FALSE),1)=1,"",AE676)</f>
        <v/>
      </c>
      <c r="AF675" s="110" t="str">
        <f>IF(IFERROR(VLOOKUP(AF668,'Tabela de Apoio'!$D:$E,2,FALSE),1)=1,"",AF676)</f>
        <v/>
      </c>
      <c r="AG675" s="110" t="str">
        <f>IF(IFERROR(VLOOKUP(AG668,'Tabela de Apoio'!$D:$E,2,FALSE),1)=1,"",AG676)</f>
        <v/>
      </c>
      <c r="AH675" s="110" t="str">
        <f>IF(IFERROR(VLOOKUP(AH668,'Tabela de Apoio'!$D:$E,2,FALSE),1)=1,"",AH676)</f>
        <v/>
      </c>
      <c r="AI675" s="110" t="str">
        <f>IF(IFERROR(VLOOKUP(AI668,'Tabela de Apoio'!$D:$E,2,FALSE),1)=1,"",AI676)</f>
        <v/>
      </c>
    </row>
    <row r="676" spans="1:167" hidden="1" x14ac:dyDescent="0.25">
      <c r="B676" s="131" t="e">
        <f t="shared" si="2029"/>
        <v>#VALUE!</v>
      </c>
      <c r="C676" s="131" t="e">
        <f t="shared" si="2030"/>
        <v>#VALUE!</v>
      </c>
      <c r="D676" s="130">
        <f t="shared" si="2030"/>
        <v>1</v>
      </c>
      <c r="E676" s="168"/>
      <c r="F676" s="96"/>
      <c r="G676" s="170"/>
      <c r="H676" s="137">
        <f t="shared" ref="H676" si="2041">COUNT($P676:$XX676)</f>
        <v>0</v>
      </c>
      <c r="I676" s="135" t="e">
        <f t="shared" ref="I676" si="2042">_xlfn.STDEV.P($P675:$XX676)/AVERAGE($P675:$XX676)</f>
        <v>#DIV/0!</v>
      </c>
      <c r="J676" s="7">
        <f t="shared" ref="J676" si="2043">IF(AND(H676&gt;2,
OR(L666="MÉDIA SANEADA",L666="MEDIANA SANEADA",
AND(L666="PREÇO REFERÊNCIA",NOT(AND(P668="Orçamento",COUNTA(P666:XX666)=COUNTIF(P668:XX668,"Orçamento")))))),
ROW(),0)</f>
        <v>0</v>
      </c>
      <c r="K676" s="69"/>
      <c r="L676" s="29" t="s">
        <v>425</v>
      </c>
      <c r="M676" s="30" t="e">
        <f t="shared" ref="M676" si="2044" xml:space="preserve">
IF(H674&gt;2,MEDIAN(P673:XX674),
IF(H676&gt;2,MEDIAN(P675:XX676),
IF(H678&gt;2,MEDIAN(P677:XX678),
IF(H680&gt;2,MEDIAN(P679:XX680),
IF(H682&gt;2,MEDIAN(P681:XX682),
IF(H684&gt;2,MEDIAN(P683:XX684),
MEDIAN(P671:XX672)))))))</f>
        <v>#NUM!</v>
      </c>
      <c r="N676" s="74"/>
      <c r="O676" s="27" t="str">
        <f t="shared" ref="O676" si="2045">"2 RODADA"</f>
        <v>2 RODADA</v>
      </c>
      <c r="P676" s="110" t="str">
        <f t="shared" ref="P676:AI676" si="2046">IF(P674="","",IF((_xlfn.STDEV.P($P673:$XX674)/AVERAGE($P673:$XX674))&lt;=25%,P674,IF(OR(P674&gt;(AVERAGE($P673:$XX674)+_xlfn.STDEV.P($P673:$XX674)),P674&lt;(AVERAGE($P673:$XX674)-_xlfn.STDEV.P($P673:$XX674))),"DESCARTADO",P674)))</f>
        <v/>
      </c>
      <c r="Q676" s="110" t="str">
        <f t="shared" si="2046"/>
        <v/>
      </c>
      <c r="R676" s="110" t="str">
        <f t="shared" si="2046"/>
        <v/>
      </c>
      <c r="S676" s="110" t="str">
        <f t="shared" si="2046"/>
        <v/>
      </c>
      <c r="T676" s="110" t="str">
        <f t="shared" si="2046"/>
        <v/>
      </c>
      <c r="U676" s="110" t="str">
        <f t="shared" si="2046"/>
        <v/>
      </c>
      <c r="V676" s="110" t="str">
        <f t="shared" si="2046"/>
        <v/>
      </c>
      <c r="W676" s="110" t="str">
        <f t="shared" si="2046"/>
        <v/>
      </c>
      <c r="X676" s="110" t="str">
        <f t="shared" si="2046"/>
        <v/>
      </c>
      <c r="Y676" s="110" t="str">
        <f t="shared" si="2046"/>
        <v/>
      </c>
      <c r="Z676" s="110" t="str">
        <f t="shared" si="2046"/>
        <v/>
      </c>
      <c r="AA676" s="110" t="str">
        <f t="shared" si="2046"/>
        <v/>
      </c>
      <c r="AB676" s="110" t="str">
        <f t="shared" si="2046"/>
        <v/>
      </c>
      <c r="AC676" s="110" t="str">
        <f t="shared" si="2046"/>
        <v/>
      </c>
      <c r="AD676" s="110" t="str">
        <f t="shared" si="2046"/>
        <v/>
      </c>
      <c r="AE676" s="110" t="str">
        <f t="shared" si="2046"/>
        <v/>
      </c>
      <c r="AF676" s="110" t="str">
        <f t="shared" si="2046"/>
        <v/>
      </c>
      <c r="AG676" s="110" t="str">
        <f t="shared" si="2046"/>
        <v/>
      </c>
      <c r="AH676" s="110" t="str">
        <f t="shared" si="2046"/>
        <v/>
      </c>
      <c r="AI676" s="110" t="str">
        <f t="shared" si="2046"/>
        <v/>
      </c>
    </row>
    <row r="677" spans="1:167" hidden="1" x14ac:dyDescent="0.25">
      <c r="B677" s="131" t="e">
        <f t="shared" si="2029"/>
        <v>#VALUE!</v>
      </c>
      <c r="C677" s="131" t="e">
        <f t="shared" si="2030"/>
        <v>#VALUE!</v>
      </c>
      <c r="D677" s="130">
        <f t="shared" si="2030"/>
        <v>1</v>
      </c>
      <c r="E677" s="168"/>
      <c r="F677" s="96"/>
      <c r="G677" s="170"/>
      <c r="H677"/>
      <c r="I677"/>
      <c r="J677"/>
      <c r="K677" s="69"/>
      <c r="L677" s="29" t="s">
        <v>422</v>
      </c>
      <c r="M677" s="30" t="e">
        <f t="shared" ref="M677" si="2047">HARMEAN($P671:$XX672)</f>
        <v>#N/A</v>
      </c>
      <c r="N677" s="74"/>
      <c r="O677" s="27" t="str">
        <f t="shared" ref="O677" si="2048">"3 POND"</f>
        <v>3 POND</v>
      </c>
      <c r="P677" s="110" t="str">
        <f>IF(IFERROR(VLOOKUP(P668,'Tabela de Apoio'!$D:$E,2,FALSE),1)=1,"",P678)</f>
        <v/>
      </c>
      <c r="Q677" s="110" t="str">
        <f>IF(IFERROR(VLOOKUP(Q668,'Tabela de Apoio'!$D:$E,2,FALSE),1)=1,"",Q678)</f>
        <v/>
      </c>
      <c r="R677" s="110" t="str">
        <f>IF(IFERROR(VLOOKUP(R668,'Tabela de Apoio'!$D:$E,2,FALSE),1)=1,"",R678)</f>
        <v/>
      </c>
      <c r="S677" s="110" t="str">
        <f>IF(IFERROR(VLOOKUP(S668,'Tabela de Apoio'!$D:$E,2,FALSE),1)=1,"",S678)</f>
        <v/>
      </c>
      <c r="T677" s="110" t="str">
        <f>IF(IFERROR(VLOOKUP(T668,'Tabela de Apoio'!$D:$E,2,FALSE),1)=1,"",T678)</f>
        <v/>
      </c>
      <c r="U677" s="110" t="str">
        <f>IF(IFERROR(VLOOKUP(U668,'Tabela de Apoio'!$D:$E,2,FALSE),1)=1,"",U678)</f>
        <v/>
      </c>
      <c r="V677" s="110" t="str">
        <f>IF(IFERROR(VLOOKUP(V668,'Tabela de Apoio'!$D:$E,2,FALSE),1)=1,"",V678)</f>
        <v/>
      </c>
      <c r="W677" s="110" t="str">
        <f>IF(IFERROR(VLOOKUP(W668,'Tabela de Apoio'!$D:$E,2,FALSE),1)=1,"",W678)</f>
        <v/>
      </c>
      <c r="X677" s="110" t="str">
        <f>IF(IFERROR(VLOOKUP(X668,'Tabela de Apoio'!$D:$E,2,FALSE),1)=1,"",X678)</f>
        <v/>
      </c>
      <c r="Y677" s="110" t="str">
        <f>IF(IFERROR(VLOOKUP(Y668,'Tabela de Apoio'!$D:$E,2,FALSE),1)=1,"",Y678)</f>
        <v/>
      </c>
      <c r="Z677" s="110" t="str">
        <f>IF(IFERROR(VLOOKUP(Z668,'Tabela de Apoio'!$D:$E,2,FALSE),1)=1,"",Z678)</f>
        <v/>
      </c>
      <c r="AA677" s="110" t="str">
        <f>IF(IFERROR(VLOOKUP(AA668,'Tabela de Apoio'!$D:$E,2,FALSE),1)=1,"",AA678)</f>
        <v/>
      </c>
      <c r="AB677" s="110" t="str">
        <f>IF(IFERROR(VLOOKUP(AB668,'Tabela de Apoio'!$D:$E,2,FALSE),1)=1,"",AB678)</f>
        <v/>
      </c>
      <c r="AC677" s="110" t="str">
        <f>IF(IFERROR(VLOOKUP(AC668,'Tabela de Apoio'!$D:$E,2,FALSE),1)=1,"",AC678)</f>
        <v/>
      </c>
      <c r="AD677" s="110" t="str">
        <f>IF(IFERROR(VLOOKUP(AD668,'Tabela de Apoio'!$D:$E,2,FALSE),1)=1,"",AD678)</f>
        <v/>
      </c>
      <c r="AE677" s="110" t="str">
        <f>IF(IFERROR(VLOOKUP(AE668,'Tabela de Apoio'!$D:$E,2,FALSE),1)=1,"",AE678)</f>
        <v/>
      </c>
      <c r="AF677" s="110" t="str">
        <f>IF(IFERROR(VLOOKUP(AF668,'Tabela de Apoio'!$D:$E,2,FALSE),1)=1,"",AF678)</f>
        <v/>
      </c>
      <c r="AG677" s="110" t="str">
        <f>IF(IFERROR(VLOOKUP(AG668,'Tabela de Apoio'!$D:$E,2,FALSE),1)=1,"",AG678)</f>
        <v/>
      </c>
      <c r="AH677" s="110" t="str">
        <f>IF(IFERROR(VLOOKUP(AH668,'Tabela de Apoio'!$D:$E,2,FALSE),1)=1,"",AH678)</f>
        <v/>
      </c>
      <c r="AI677" s="110" t="str">
        <f>IF(IFERROR(VLOOKUP(AI668,'Tabela de Apoio'!$D:$E,2,FALSE),1)=1,"",AI678)</f>
        <v/>
      </c>
    </row>
    <row r="678" spans="1:167" hidden="1" x14ac:dyDescent="0.25">
      <c r="B678" s="131" t="e">
        <f t="shared" si="2029"/>
        <v>#VALUE!</v>
      </c>
      <c r="C678" s="131" t="e">
        <f t="shared" si="2030"/>
        <v>#VALUE!</v>
      </c>
      <c r="D678" s="130">
        <f t="shared" si="2030"/>
        <v>1</v>
      </c>
      <c r="E678" s="168"/>
      <c r="F678" s="96"/>
      <c r="G678" s="170"/>
      <c r="H678" s="137">
        <f t="shared" ref="H678" si="2049">COUNT($P678:$XX678)</f>
        <v>0</v>
      </c>
      <c r="I678" s="135" t="e">
        <f t="shared" ref="I678" si="2050">_xlfn.STDEV.P($P677:$XX678)/AVERAGE($P677:$XX678)</f>
        <v>#DIV/0!</v>
      </c>
      <c r="J678" s="7">
        <f t="shared" ref="J678" si="2051">IF(AND(H678&gt;2,
OR(L666="MÉDIA SANEADA",L666="MEDIANA SANEADA",
AND(L666="PREÇO REFERÊNCIA",NOT(AND(P668="Orçamento",COUNTA(P666:XX666)=COUNTIF(P668:XX668,"Orçamento")))))),
ROW(),0)</f>
        <v>0</v>
      </c>
      <c r="K678" s="69"/>
      <c r="L678" s="29" t="s">
        <v>53</v>
      </c>
      <c r="M678" s="30" t="str">
        <f t="shared" ref="M678" si="2052">IFERROR(_xlfn.QUARTILE.EXC($P672:$XX672,1),"")</f>
        <v/>
      </c>
      <c r="N678" s="74"/>
      <c r="O678" s="27" t="str">
        <f t="shared" ref="O678" si="2053">"3 RODADA"</f>
        <v>3 RODADA</v>
      </c>
      <c r="P678" s="110" t="str">
        <f t="shared" ref="P678:AI678" si="2054">IF(P676="","",IF((_xlfn.STDEV.P($P675:$XX676)/AVERAGE($P675:$XX676))&lt;=25%,P676,IF(OR(P676&gt;(AVERAGE($P675:$XX676)+_xlfn.STDEV.P($P675:$XX676)),P676&lt;(AVERAGE($P675:$XX676)-_xlfn.STDEV.P($P675:$XX676))),"DESCARTADO",P676)))</f>
        <v/>
      </c>
      <c r="Q678" s="110" t="str">
        <f t="shared" si="2054"/>
        <v/>
      </c>
      <c r="R678" s="110" t="str">
        <f t="shared" si="2054"/>
        <v/>
      </c>
      <c r="S678" s="110" t="str">
        <f t="shared" si="2054"/>
        <v/>
      </c>
      <c r="T678" s="110" t="str">
        <f t="shared" si="2054"/>
        <v/>
      </c>
      <c r="U678" s="110" t="str">
        <f t="shared" si="2054"/>
        <v/>
      </c>
      <c r="V678" s="110" t="str">
        <f t="shared" si="2054"/>
        <v/>
      </c>
      <c r="W678" s="110" t="str">
        <f t="shared" si="2054"/>
        <v/>
      </c>
      <c r="X678" s="110" t="str">
        <f t="shared" si="2054"/>
        <v/>
      </c>
      <c r="Y678" s="110" t="str">
        <f t="shared" si="2054"/>
        <v/>
      </c>
      <c r="Z678" s="110" t="str">
        <f t="shared" si="2054"/>
        <v/>
      </c>
      <c r="AA678" s="110" t="str">
        <f t="shared" si="2054"/>
        <v/>
      </c>
      <c r="AB678" s="110" t="str">
        <f t="shared" si="2054"/>
        <v/>
      </c>
      <c r="AC678" s="110" t="str">
        <f t="shared" si="2054"/>
        <v/>
      </c>
      <c r="AD678" s="110" t="str">
        <f t="shared" si="2054"/>
        <v/>
      </c>
      <c r="AE678" s="110" t="str">
        <f t="shared" si="2054"/>
        <v/>
      </c>
      <c r="AF678" s="110" t="str">
        <f t="shared" si="2054"/>
        <v/>
      </c>
      <c r="AG678" s="110" t="str">
        <f t="shared" si="2054"/>
        <v/>
      </c>
      <c r="AH678" s="110" t="str">
        <f t="shared" si="2054"/>
        <v/>
      </c>
      <c r="AI678" s="110" t="str">
        <f t="shared" si="2054"/>
        <v/>
      </c>
    </row>
    <row r="679" spans="1:167" hidden="1" x14ac:dyDescent="0.25">
      <c r="B679" s="131" t="e">
        <f t="shared" si="2029"/>
        <v>#VALUE!</v>
      </c>
      <c r="C679" s="131" t="e">
        <f t="shared" si="2030"/>
        <v>#VALUE!</v>
      </c>
      <c r="D679" s="130">
        <f t="shared" si="2030"/>
        <v>1</v>
      </c>
      <c r="E679" s="168"/>
      <c r="F679" s="96"/>
      <c r="G679" s="170"/>
      <c r="H679"/>
      <c r="I679"/>
      <c r="J679"/>
      <c r="K679" s="69"/>
      <c r="L679" s="29" t="s">
        <v>51</v>
      </c>
      <c r="M679" s="30" t="str">
        <f t="shared" ref="M679" si="2055">IFERROR(_xlfn.QUARTILE.EXC($P672:$XX672,3),"")</f>
        <v/>
      </c>
      <c r="N679" s="74"/>
      <c r="O679" s="27" t="str">
        <f t="shared" ref="O679" si="2056">"4 POND"</f>
        <v>4 POND</v>
      </c>
      <c r="P679" s="110" t="str">
        <f>IF(IFERROR(VLOOKUP(P668,'Tabela de Apoio'!$D:$E,2,FALSE),1)=1,"",P680)</f>
        <v/>
      </c>
      <c r="Q679" s="110" t="str">
        <f>IF(IFERROR(VLOOKUP(Q668,'Tabela de Apoio'!$D:$E,2,FALSE),1)=1,"",Q680)</f>
        <v/>
      </c>
      <c r="R679" s="110" t="str">
        <f>IF(IFERROR(VLOOKUP(R668,'Tabela de Apoio'!$D:$E,2,FALSE),1)=1,"",R680)</f>
        <v/>
      </c>
      <c r="S679" s="110" t="str">
        <f>IF(IFERROR(VLOOKUP(S668,'Tabela de Apoio'!$D:$E,2,FALSE),1)=1,"",S680)</f>
        <v/>
      </c>
      <c r="T679" s="110" t="str">
        <f>IF(IFERROR(VLOOKUP(T668,'Tabela de Apoio'!$D:$E,2,FALSE),1)=1,"",T680)</f>
        <v/>
      </c>
      <c r="U679" s="110" t="str">
        <f>IF(IFERROR(VLOOKUP(U668,'Tabela de Apoio'!$D:$E,2,FALSE),1)=1,"",U680)</f>
        <v/>
      </c>
      <c r="V679" s="110" t="str">
        <f>IF(IFERROR(VLOOKUP(V668,'Tabela de Apoio'!$D:$E,2,FALSE),1)=1,"",V680)</f>
        <v/>
      </c>
      <c r="W679" s="110" t="str">
        <f>IF(IFERROR(VLOOKUP(W668,'Tabela de Apoio'!$D:$E,2,FALSE),1)=1,"",W680)</f>
        <v/>
      </c>
      <c r="X679" s="110" t="str">
        <f>IF(IFERROR(VLOOKUP(X668,'Tabela de Apoio'!$D:$E,2,FALSE),1)=1,"",X680)</f>
        <v/>
      </c>
      <c r="Y679" s="110" t="str">
        <f>IF(IFERROR(VLOOKUP(Y668,'Tabela de Apoio'!$D:$E,2,FALSE),1)=1,"",Y680)</f>
        <v/>
      </c>
      <c r="Z679" s="110" t="str">
        <f>IF(IFERROR(VLOOKUP(Z668,'Tabela de Apoio'!$D:$E,2,FALSE),1)=1,"",Z680)</f>
        <v/>
      </c>
      <c r="AA679" s="110" t="str">
        <f>IF(IFERROR(VLOOKUP(AA668,'Tabela de Apoio'!$D:$E,2,FALSE),1)=1,"",AA680)</f>
        <v/>
      </c>
      <c r="AB679" s="110" t="str">
        <f>IF(IFERROR(VLOOKUP(AB668,'Tabela de Apoio'!$D:$E,2,FALSE),1)=1,"",AB680)</f>
        <v/>
      </c>
      <c r="AC679" s="110" t="str">
        <f>IF(IFERROR(VLOOKUP(AC668,'Tabela de Apoio'!$D:$E,2,FALSE),1)=1,"",AC680)</f>
        <v/>
      </c>
      <c r="AD679" s="110" t="str">
        <f>IF(IFERROR(VLOOKUP(AD668,'Tabela de Apoio'!$D:$E,2,FALSE),1)=1,"",AD680)</f>
        <v/>
      </c>
      <c r="AE679" s="110" t="str">
        <f>IF(IFERROR(VLOOKUP(AE668,'Tabela de Apoio'!$D:$E,2,FALSE),1)=1,"",AE680)</f>
        <v/>
      </c>
      <c r="AF679" s="110" t="str">
        <f>IF(IFERROR(VLOOKUP(AF668,'Tabela de Apoio'!$D:$E,2,FALSE),1)=1,"",AF680)</f>
        <v/>
      </c>
      <c r="AG679" s="110" t="str">
        <f>IF(IFERROR(VLOOKUP(AG668,'Tabela de Apoio'!$D:$E,2,FALSE),1)=1,"",AG680)</f>
        <v/>
      </c>
      <c r="AH679" s="110" t="str">
        <f>IF(IFERROR(VLOOKUP(AH668,'Tabela de Apoio'!$D:$E,2,FALSE),1)=1,"",AH680)</f>
        <v/>
      </c>
      <c r="AI679" s="110" t="str">
        <f>IF(IFERROR(VLOOKUP(AI668,'Tabela de Apoio'!$D:$E,2,FALSE),1)=1,"",AI680)</f>
        <v/>
      </c>
    </row>
    <row r="680" spans="1:167" hidden="1" x14ac:dyDescent="0.25">
      <c r="B680" s="131" t="e">
        <f t="shared" si="2029"/>
        <v>#VALUE!</v>
      </c>
      <c r="C680" s="131" t="e">
        <f t="shared" si="2030"/>
        <v>#VALUE!</v>
      </c>
      <c r="D680" s="130">
        <f t="shared" si="2030"/>
        <v>1</v>
      </c>
      <c r="E680" s="168"/>
      <c r="F680" s="96"/>
      <c r="G680" s="170"/>
      <c r="H680" s="137">
        <f t="shared" ref="H680" si="2057">COUNT($P680:$XX680)</f>
        <v>0</v>
      </c>
      <c r="I680" s="135" t="e">
        <f t="shared" ref="I680" si="2058">_xlfn.STDEV.P($P679:$XX680)/AVERAGE($P679:$XX680)</f>
        <v>#DIV/0!</v>
      </c>
      <c r="J680" s="7">
        <f t="shared" ref="J680" si="2059">IF(AND(H680&gt;2,
OR(L666="MÉDIA SANEADA",L666="MEDIANA SANEADA",
AND(L666="PREÇO REFERÊNCIA",NOT(AND(P668="Orçamento",COUNTA(P666:XX666)=COUNTIF(P668:XX668,"Orçamento")))))),
ROW(),0)</f>
        <v>0</v>
      </c>
      <c r="K680" s="69"/>
      <c r="L680" s="29" t="s">
        <v>55</v>
      </c>
      <c r="M680" s="30">
        <f t="shared" ref="M680" si="2060">MIN($P672:$XX672)</f>
        <v>0</v>
      </c>
      <c r="N680" s="74"/>
      <c r="O680" s="27" t="str">
        <f t="shared" ref="O680" si="2061">"4 RODADA"</f>
        <v>4 RODADA</v>
      </c>
      <c r="P680" s="110" t="str">
        <f t="shared" ref="P680:AI680" si="2062">IF(P678="","",IF((_xlfn.STDEV.P($P677:$XX678)/AVERAGE($P677:$XX678))&lt;=25%,P678,IF(OR(P678&gt;(AVERAGE($P677:$XX678)+_xlfn.STDEV.P($P677:$XX678)),P678&lt;(AVERAGE($P677:$XX678)-_xlfn.STDEV.P($P677:$XX678))),"DESCARTADO",P678)))</f>
        <v/>
      </c>
      <c r="Q680" s="110" t="str">
        <f t="shared" si="2062"/>
        <v/>
      </c>
      <c r="R680" s="110" t="str">
        <f t="shared" si="2062"/>
        <v/>
      </c>
      <c r="S680" s="110" t="str">
        <f t="shared" si="2062"/>
        <v/>
      </c>
      <c r="T680" s="110" t="str">
        <f t="shared" si="2062"/>
        <v/>
      </c>
      <c r="U680" s="110" t="str">
        <f t="shared" si="2062"/>
        <v/>
      </c>
      <c r="V680" s="110" t="str">
        <f t="shared" si="2062"/>
        <v/>
      </c>
      <c r="W680" s="110" t="str">
        <f t="shared" si="2062"/>
        <v/>
      </c>
      <c r="X680" s="110" t="str">
        <f t="shared" si="2062"/>
        <v/>
      </c>
      <c r="Y680" s="110" t="str">
        <f t="shared" si="2062"/>
        <v/>
      </c>
      <c r="Z680" s="110" t="str">
        <f t="shared" si="2062"/>
        <v/>
      </c>
      <c r="AA680" s="110" t="str">
        <f t="shared" si="2062"/>
        <v/>
      </c>
      <c r="AB680" s="110" t="str">
        <f t="shared" si="2062"/>
        <v/>
      </c>
      <c r="AC680" s="110" t="str">
        <f t="shared" si="2062"/>
        <v/>
      </c>
      <c r="AD680" s="110" t="str">
        <f t="shared" si="2062"/>
        <v/>
      </c>
      <c r="AE680" s="110" t="str">
        <f t="shared" si="2062"/>
        <v/>
      </c>
      <c r="AF680" s="110" t="str">
        <f t="shared" si="2062"/>
        <v/>
      </c>
      <c r="AG680" s="110" t="str">
        <f t="shared" si="2062"/>
        <v/>
      </c>
      <c r="AH680" s="110" t="str">
        <f t="shared" si="2062"/>
        <v/>
      </c>
      <c r="AI680" s="110" t="str">
        <f t="shared" si="2062"/>
        <v/>
      </c>
    </row>
    <row r="681" spans="1:167" hidden="1" x14ac:dyDescent="0.25">
      <c r="B681" s="131" t="e">
        <f t="shared" si="2029"/>
        <v>#VALUE!</v>
      </c>
      <c r="C681" s="131" t="e">
        <f t="shared" si="2030"/>
        <v>#VALUE!</v>
      </c>
      <c r="D681" s="130">
        <f t="shared" si="2030"/>
        <v>1</v>
      </c>
      <c r="E681" s="168"/>
      <c r="F681" s="96"/>
      <c r="G681" s="170"/>
      <c r="H681"/>
      <c r="I681"/>
      <c r="J681"/>
      <c r="K681" s="69"/>
      <c r="L681" s="29" t="s">
        <v>52</v>
      </c>
      <c r="M681" s="30">
        <f t="shared" ref="M681" si="2063">MAX($P672:$XX672)</f>
        <v>0</v>
      </c>
      <c r="N681" s="74"/>
      <c r="O681" s="27" t="str">
        <f t="shared" ref="O681" si="2064">"5 POND"</f>
        <v>5 POND</v>
      </c>
      <c r="P681" s="110" t="str">
        <f>IF(IFERROR(VLOOKUP(P668,'Tabela de Apoio'!$D:$E,2,FALSE),1)=1,"",P682)</f>
        <v/>
      </c>
      <c r="Q681" s="110" t="str">
        <f>IF(IFERROR(VLOOKUP(Q668,'Tabela de Apoio'!$D:$E,2,FALSE),1)=1,"",Q682)</f>
        <v/>
      </c>
      <c r="R681" s="110" t="str">
        <f>IF(IFERROR(VLOOKUP(R668,'Tabela de Apoio'!$D:$E,2,FALSE),1)=1,"",R682)</f>
        <v/>
      </c>
      <c r="S681" s="110" t="str">
        <f>IF(IFERROR(VLOOKUP(S668,'Tabela de Apoio'!$D:$E,2,FALSE),1)=1,"",S682)</f>
        <v/>
      </c>
      <c r="T681" s="110" t="str">
        <f>IF(IFERROR(VLOOKUP(T668,'Tabela de Apoio'!$D:$E,2,FALSE),1)=1,"",T682)</f>
        <v/>
      </c>
      <c r="U681" s="110" t="str">
        <f>IF(IFERROR(VLOOKUP(U668,'Tabela de Apoio'!$D:$E,2,FALSE),1)=1,"",U682)</f>
        <v/>
      </c>
      <c r="V681" s="110" t="str">
        <f>IF(IFERROR(VLOOKUP(V668,'Tabela de Apoio'!$D:$E,2,FALSE),1)=1,"",V682)</f>
        <v/>
      </c>
      <c r="W681" s="110" t="str">
        <f>IF(IFERROR(VLOOKUP(W668,'Tabela de Apoio'!$D:$E,2,FALSE),1)=1,"",W682)</f>
        <v/>
      </c>
      <c r="X681" s="110" t="str">
        <f>IF(IFERROR(VLOOKUP(X668,'Tabela de Apoio'!$D:$E,2,FALSE),1)=1,"",X682)</f>
        <v/>
      </c>
      <c r="Y681" s="110" t="str">
        <f>IF(IFERROR(VLOOKUP(Y668,'Tabela de Apoio'!$D:$E,2,FALSE),1)=1,"",Y682)</f>
        <v/>
      </c>
      <c r="Z681" s="110" t="str">
        <f>IF(IFERROR(VLOOKUP(Z668,'Tabela de Apoio'!$D:$E,2,FALSE),1)=1,"",Z682)</f>
        <v/>
      </c>
      <c r="AA681" s="110" t="str">
        <f>IF(IFERROR(VLOOKUP(AA668,'Tabela de Apoio'!$D:$E,2,FALSE),1)=1,"",AA682)</f>
        <v/>
      </c>
      <c r="AB681" s="110" t="str">
        <f>IF(IFERROR(VLOOKUP(AB668,'Tabela de Apoio'!$D:$E,2,FALSE),1)=1,"",AB682)</f>
        <v/>
      </c>
      <c r="AC681" s="110" t="str">
        <f>IF(IFERROR(VLOOKUP(AC668,'Tabela de Apoio'!$D:$E,2,FALSE),1)=1,"",AC682)</f>
        <v/>
      </c>
      <c r="AD681" s="110" t="str">
        <f>IF(IFERROR(VLOOKUP(AD668,'Tabela de Apoio'!$D:$E,2,FALSE),1)=1,"",AD682)</f>
        <v/>
      </c>
      <c r="AE681" s="110" t="str">
        <f>IF(IFERROR(VLOOKUP(AE668,'Tabela de Apoio'!$D:$E,2,FALSE),1)=1,"",AE682)</f>
        <v/>
      </c>
      <c r="AF681" s="110" t="str">
        <f>IF(IFERROR(VLOOKUP(AF668,'Tabela de Apoio'!$D:$E,2,FALSE),1)=1,"",AF682)</f>
        <v/>
      </c>
      <c r="AG681" s="110" t="str">
        <f>IF(IFERROR(VLOOKUP(AG668,'Tabela de Apoio'!$D:$E,2,FALSE),1)=1,"",AG682)</f>
        <v/>
      </c>
      <c r="AH681" s="110" t="str">
        <f>IF(IFERROR(VLOOKUP(AH668,'Tabela de Apoio'!$D:$E,2,FALSE),1)=1,"",AH682)</f>
        <v/>
      </c>
      <c r="AI681" s="110" t="str">
        <f>IF(IFERROR(VLOOKUP(AI668,'Tabela de Apoio'!$D:$E,2,FALSE),1)=1,"",AI682)</f>
        <v/>
      </c>
    </row>
    <row r="682" spans="1:167" hidden="1" x14ac:dyDescent="0.25">
      <c r="B682" s="131" t="e">
        <f t="shared" si="2029"/>
        <v>#VALUE!</v>
      </c>
      <c r="C682" s="131" t="e">
        <f t="shared" si="2030"/>
        <v>#VALUE!</v>
      </c>
      <c r="D682" s="130">
        <f t="shared" si="2030"/>
        <v>1</v>
      </c>
      <c r="E682" s="168"/>
      <c r="F682" s="96"/>
      <c r="G682" s="170"/>
      <c r="H682" s="137">
        <f t="shared" ref="H682" si="2065">COUNT($P682:$XX682)</f>
        <v>0</v>
      </c>
      <c r="I682" s="135" t="e">
        <f t="shared" ref="I682" si="2066">_xlfn.STDEV.P($P681:$XX682)/AVERAGE($P681:$XX682)</f>
        <v>#DIV/0!</v>
      </c>
      <c r="J682" s="7">
        <f t="shared" ref="J682" si="2067">IF(AND(H682&gt;2,
OR(L666="MÉDIA SANEADA",L666="MEDIANA SANEADA",
AND(L666="PREÇO REFERÊNCIA",NOT(AND(P668="Orçamento",COUNTA(P666:XX666)=COUNTIF(P668:XX668,"Orçamento")))))),
ROW(),0)</f>
        <v>0</v>
      </c>
      <c r="K682" s="69"/>
      <c r="N682" s="74"/>
      <c r="O682" s="27" t="str">
        <f t="shared" ref="O682" si="2068">"5 RODADA"</f>
        <v>5 RODADA</v>
      </c>
      <c r="P682" s="110" t="str">
        <f t="shared" ref="P682:AI682" si="2069">IF(P680="","",IF((_xlfn.STDEV.P($P679:$XX680)/AVERAGE($P679:$XX680))&lt;=25%,P680,IF(OR(P680&gt;(AVERAGE($P679:$XX680)+_xlfn.STDEV.P($P679:$XX680)),P680&lt;(AVERAGE($P679:$XX680)-_xlfn.STDEV.P($P679:$XX680))),"DESCARTADO",P680)))</f>
        <v/>
      </c>
      <c r="Q682" s="110" t="str">
        <f t="shared" si="2069"/>
        <v/>
      </c>
      <c r="R682" s="110" t="str">
        <f t="shared" si="2069"/>
        <v/>
      </c>
      <c r="S682" s="110" t="str">
        <f t="shared" si="2069"/>
        <v/>
      </c>
      <c r="T682" s="110" t="str">
        <f t="shared" si="2069"/>
        <v/>
      </c>
      <c r="U682" s="110" t="str">
        <f t="shared" si="2069"/>
        <v/>
      </c>
      <c r="V682" s="110" t="str">
        <f t="shared" si="2069"/>
        <v/>
      </c>
      <c r="W682" s="110" t="str">
        <f t="shared" si="2069"/>
        <v/>
      </c>
      <c r="X682" s="110" t="str">
        <f t="shared" si="2069"/>
        <v/>
      </c>
      <c r="Y682" s="110" t="str">
        <f t="shared" si="2069"/>
        <v/>
      </c>
      <c r="Z682" s="110" t="str">
        <f t="shared" si="2069"/>
        <v/>
      </c>
      <c r="AA682" s="110" t="str">
        <f t="shared" si="2069"/>
        <v/>
      </c>
      <c r="AB682" s="110" t="str">
        <f t="shared" si="2069"/>
        <v/>
      </c>
      <c r="AC682" s="110" t="str">
        <f t="shared" si="2069"/>
        <v/>
      </c>
      <c r="AD682" s="110" t="str">
        <f t="shared" si="2069"/>
        <v/>
      </c>
      <c r="AE682" s="110" t="str">
        <f t="shared" si="2069"/>
        <v/>
      </c>
      <c r="AF682" s="110" t="str">
        <f t="shared" si="2069"/>
        <v/>
      </c>
      <c r="AG682" s="110" t="str">
        <f t="shared" si="2069"/>
        <v/>
      </c>
      <c r="AH682" s="110" t="str">
        <f t="shared" si="2069"/>
        <v/>
      </c>
      <c r="AI682" s="110" t="str">
        <f t="shared" si="2069"/>
        <v/>
      </c>
    </row>
    <row r="683" spans="1:167" hidden="1" x14ac:dyDescent="0.25">
      <c r="B683" s="131" t="e">
        <f t="shared" si="2029"/>
        <v>#VALUE!</v>
      </c>
      <c r="C683" s="131" t="e">
        <f t="shared" si="2030"/>
        <v>#VALUE!</v>
      </c>
      <c r="D683" s="130">
        <f t="shared" si="2030"/>
        <v>1</v>
      </c>
      <c r="E683" s="168"/>
      <c r="F683" s="96"/>
      <c r="G683" s="170"/>
      <c r="H683"/>
      <c r="I683"/>
      <c r="J683"/>
      <c r="K683" s="69"/>
      <c r="L683" s="22"/>
      <c r="M683" s="22"/>
      <c r="N683" s="74"/>
      <c r="O683" s="27" t="str">
        <f t="shared" ref="O683" si="2070">"6 POND"</f>
        <v>6 POND</v>
      </c>
      <c r="P683" s="110" t="str">
        <f>IF(IFERROR(VLOOKUP(P668,'Tabela de Apoio'!$D:$E,2,FALSE),1)=1,"",P684)</f>
        <v/>
      </c>
      <c r="Q683" s="110" t="str">
        <f>IF(IFERROR(VLOOKUP(Q668,'Tabela de Apoio'!$D:$E,2,FALSE),1)=1,"",Q684)</f>
        <v/>
      </c>
      <c r="R683" s="110" t="str">
        <f>IF(IFERROR(VLOOKUP(R668,'Tabela de Apoio'!$D:$E,2,FALSE),1)=1,"",R684)</f>
        <v/>
      </c>
      <c r="S683" s="110" t="str">
        <f>IF(IFERROR(VLOOKUP(S668,'Tabela de Apoio'!$D:$E,2,FALSE),1)=1,"",S684)</f>
        <v/>
      </c>
      <c r="T683" s="110" t="str">
        <f>IF(IFERROR(VLOOKUP(T668,'Tabela de Apoio'!$D:$E,2,FALSE),1)=1,"",T684)</f>
        <v/>
      </c>
      <c r="U683" s="110" t="str">
        <f>IF(IFERROR(VLOOKUP(U668,'Tabela de Apoio'!$D:$E,2,FALSE),1)=1,"",U684)</f>
        <v/>
      </c>
      <c r="V683" s="110" t="str">
        <f>IF(IFERROR(VLOOKUP(V668,'Tabela de Apoio'!$D:$E,2,FALSE),1)=1,"",V684)</f>
        <v/>
      </c>
      <c r="W683" s="110" t="str">
        <f>IF(IFERROR(VLOOKUP(W668,'Tabela de Apoio'!$D:$E,2,FALSE),1)=1,"",W684)</f>
        <v/>
      </c>
      <c r="X683" s="110" t="str">
        <f>IF(IFERROR(VLOOKUP(X668,'Tabela de Apoio'!$D:$E,2,FALSE),1)=1,"",X684)</f>
        <v/>
      </c>
      <c r="Y683" s="110" t="str">
        <f>IF(IFERROR(VLOOKUP(Y668,'Tabela de Apoio'!$D:$E,2,FALSE),1)=1,"",Y684)</f>
        <v/>
      </c>
      <c r="Z683" s="110" t="str">
        <f>IF(IFERROR(VLOOKUP(Z668,'Tabela de Apoio'!$D:$E,2,FALSE),1)=1,"",Z684)</f>
        <v/>
      </c>
      <c r="AA683" s="110" t="str">
        <f>IF(IFERROR(VLOOKUP(AA668,'Tabela de Apoio'!$D:$E,2,FALSE),1)=1,"",AA684)</f>
        <v/>
      </c>
      <c r="AB683" s="110" t="str">
        <f>IF(IFERROR(VLOOKUP(AB668,'Tabela de Apoio'!$D:$E,2,FALSE),1)=1,"",AB684)</f>
        <v/>
      </c>
      <c r="AC683" s="110" t="str">
        <f>IF(IFERROR(VLOOKUP(AC668,'Tabela de Apoio'!$D:$E,2,FALSE),1)=1,"",AC684)</f>
        <v/>
      </c>
      <c r="AD683" s="110" t="str">
        <f>IF(IFERROR(VLOOKUP(AD668,'Tabela de Apoio'!$D:$E,2,FALSE),1)=1,"",AD684)</f>
        <v/>
      </c>
      <c r="AE683" s="110" t="str">
        <f>IF(IFERROR(VLOOKUP(AE668,'Tabela de Apoio'!$D:$E,2,FALSE),1)=1,"",AE684)</f>
        <v/>
      </c>
      <c r="AF683" s="110" t="str">
        <f>IF(IFERROR(VLOOKUP(AF668,'Tabela de Apoio'!$D:$E,2,FALSE),1)=1,"",AF684)</f>
        <v/>
      </c>
      <c r="AG683" s="110" t="str">
        <f>IF(IFERROR(VLOOKUP(AG668,'Tabela de Apoio'!$D:$E,2,FALSE),1)=1,"",AG684)</f>
        <v/>
      </c>
      <c r="AH683" s="110" t="str">
        <f>IF(IFERROR(VLOOKUP(AH668,'Tabela de Apoio'!$D:$E,2,FALSE),1)=1,"",AH684)</f>
        <v/>
      </c>
      <c r="AI683" s="110" t="str">
        <f>IF(IFERROR(VLOOKUP(AI668,'Tabela de Apoio'!$D:$E,2,FALSE),1)=1,"",AI684)</f>
        <v/>
      </c>
    </row>
    <row r="684" spans="1:167" hidden="1" x14ac:dyDescent="0.25">
      <c r="B684" s="131" t="e">
        <f t="shared" si="2029"/>
        <v>#VALUE!</v>
      </c>
      <c r="C684" s="131" t="e">
        <f t="shared" si="2030"/>
        <v>#VALUE!</v>
      </c>
      <c r="D684" s="130">
        <f t="shared" si="2030"/>
        <v>1</v>
      </c>
      <c r="E684" s="168"/>
      <c r="F684" s="96"/>
      <c r="G684" s="170"/>
      <c r="H684" s="137">
        <f t="shared" ref="H684" si="2071">COUNT($P684:$XX684)</f>
        <v>0</v>
      </c>
      <c r="I684" s="135" t="e">
        <f t="shared" ref="I684" si="2072">_xlfn.STDEV.P($P683:$XX684)/AVERAGE($P683:$XX684)</f>
        <v>#DIV/0!</v>
      </c>
      <c r="J684" s="7">
        <f t="shared" ref="J684" si="2073">IF(AND(H684&gt;2,
OR(L666="MÉDIA SANEADA",L666="MEDIANA SANEADA",
AND(L666="PREÇO REFERÊNCIA",NOT(AND(P668="Orçamento",COUNTA(P666:XX666)=COUNTIF(P668:XX668,"Orçamento")))))),
ROW(),0)</f>
        <v>0</v>
      </c>
      <c r="N684" s="74"/>
      <c r="O684" s="27" t="str">
        <f t="shared" ref="O684" si="2074">"6 RODADA"</f>
        <v>6 RODADA</v>
      </c>
      <c r="P684" s="110" t="str">
        <f t="shared" ref="P684:AI684" si="2075">IFERROR(IF(P682="","",IF((_xlfn.STDEV.P($P681:$XX682)/AVERAGE($P681:$XX682))&lt;=25%,P682,IF(OR(P682&gt;(AVERAGE($P681:$XX682)+_xlfn.STDEV.P($P681:$XX682)),P682&lt;(AVERAGE($P681:$XX682)-_xlfn.STDEV.P($P681:$XX682))),"DESCARTADO",P682))),)</f>
        <v/>
      </c>
      <c r="Q684" s="110" t="str">
        <f t="shared" si="2075"/>
        <v/>
      </c>
      <c r="R684" s="110" t="str">
        <f t="shared" si="2075"/>
        <v/>
      </c>
      <c r="S684" s="110" t="str">
        <f t="shared" si="2075"/>
        <v/>
      </c>
      <c r="T684" s="110" t="str">
        <f t="shared" si="2075"/>
        <v/>
      </c>
      <c r="U684" s="110" t="str">
        <f t="shared" si="2075"/>
        <v/>
      </c>
      <c r="V684" s="110" t="str">
        <f t="shared" si="2075"/>
        <v/>
      </c>
      <c r="W684" s="110" t="str">
        <f t="shared" si="2075"/>
        <v/>
      </c>
      <c r="X684" s="110" t="str">
        <f t="shared" si="2075"/>
        <v/>
      </c>
      <c r="Y684" s="110" t="str">
        <f t="shared" si="2075"/>
        <v/>
      </c>
      <c r="Z684" s="110" t="str">
        <f t="shared" si="2075"/>
        <v/>
      </c>
      <c r="AA684" s="110" t="str">
        <f t="shared" si="2075"/>
        <v/>
      </c>
      <c r="AB684" s="110" t="str">
        <f t="shared" si="2075"/>
        <v/>
      </c>
      <c r="AC684" s="110" t="str">
        <f t="shared" si="2075"/>
        <v/>
      </c>
      <c r="AD684" s="110" t="str">
        <f t="shared" si="2075"/>
        <v/>
      </c>
      <c r="AE684" s="110" t="str">
        <f t="shared" si="2075"/>
        <v/>
      </c>
      <c r="AF684" s="110" t="str">
        <f t="shared" si="2075"/>
        <v/>
      </c>
      <c r="AG684" s="110" t="str">
        <f t="shared" si="2075"/>
        <v/>
      </c>
      <c r="AH684" s="110" t="str">
        <f t="shared" si="2075"/>
        <v/>
      </c>
      <c r="AI684" s="110" t="str">
        <f t="shared" si="2075"/>
        <v/>
      </c>
    </row>
    <row r="685" spans="1:167" x14ac:dyDescent="0.25">
      <c r="B685" s="131" t="e">
        <f t="shared" si="2029"/>
        <v>#VALUE!</v>
      </c>
      <c r="C685" s="131" t="e">
        <f t="shared" si="2030"/>
        <v>#VALUE!</v>
      </c>
      <c r="D685" s="130">
        <f t="shared" si="2030"/>
        <v>1</v>
      </c>
      <c r="E685" s="168"/>
      <c r="F685" s="139"/>
      <c r="G685" s="170"/>
      <c r="H685" s="173"/>
      <c r="I685" s="173"/>
      <c r="J685" s="174"/>
      <c r="K685" s="70"/>
      <c r="L685" s="1" t="s">
        <v>56</v>
      </c>
      <c r="M685" s="147" t="str">
        <f t="shared" ref="M685" si="2076">IFERROR(ROUND(M666*M668,2),"")</f>
        <v/>
      </c>
      <c r="O685" s="27" t="s">
        <v>426</v>
      </c>
      <c r="P685" s="110" t="str">
        <f t="shared" ref="P685:AI706" si="2077">INDEX(P672:P684,MATCH(MAX($J672:$J684),$J672:$J684,0))</f>
        <v/>
      </c>
      <c r="Q685" s="110" t="str">
        <f t="shared" si="2077"/>
        <v/>
      </c>
      <c r="R685" s="110" t="str">
        <f t="shared" si="2077"/>
        <v/>
      </c>
      <c r="S685" s="110" t="str">
        <f t="shared" si="2077"/>
        <v/>
      </c>
      <c r="T685" s="110" t="str">
        <f t="shared" si="2077"/>
        <v/>
      </c>
      <c r="U685" s="110" t="str">
        <f t="shared" si="2077"/>
        <v/>
      </c>
      <c r="V685" s="110" t="str">
        <f t="shared" si="2077"/>
        <v/>
      </c>
      <c r="W685" s="110" t="str">
        <f t="shared" si="2077"/>
        <v/>
      </c>
      <c r="X685" s="110" t="str">
        <f t="shared" si="2077"/>
        <v/>
      </c>
      <c r="Y685" s="110" t="str">
        <f t="shared" si="2077"/>
        <v/>
      </c>
      <c r="Z685" s="110" t="str">
        <f t="shared" si="2077"/>
        <v/>
      </c>
      <c r="AA685" s="110" t="str">
        <f t="shared" si="2077"/>
        <v/>
      </c>
      <c r="AB685" s="110" t="str">
        <f t="shared" si="2077"/>
        <v/>
      </c>
      <c r="AC685" s="110" t="str">
        <f t="shared" si="2077"/>
        <v/>
      </c>
      <c r="AD685" s="110" t="str">
        <f t="shared" si="2077"/>
        <v/>
      </c>
      <c r="AE685" s="110" t="str">
        <f t="shared" si="2077"/>
        <v/>
      </c>
      <c r="AF685" s="110" t="str">
        <f t="shared" si="2077"/>
        <v/>
      </c>
      <c r="AG685" s="110" t="str">
        <f t="shared" si="2077"/>
        <v/>
      </c>
      <c r="AH685" s="110" t="str">
        <f t="shared" si="2077"/>
        <v/>
      </c>
      <c r="AI685" s="110" t="str">
        <f t="shared" si="2077"/>
        <v/>
      </c>
    </row>
    <row r="687" spans="1:167" s="120" customFormat="1" ht="15" customHeight="1" x14ac:dyDescent="0.25">
      <c r="A687" s="123"/>
      <c r="B687" s="130" t="e">
        <f t="shared" ref="B687" si="2078">LARGE(IFERROR(IF(B685+1&gt;$H$8,"",B685+1),""),1)</f>
        <v>#VALUE!</v>
      </c>
      <c r="C687" s="130" t="e">
        <f>IF(_xlfn.ISFORMULA(E691),MAX(INDEX('BASE FORMAÇÃO'!A:A,B687+1),1),E691)</f>
        <v>#VALUE!</v>
      </c>
      <c r="D687" s="130">
        <f t="shared" ref="D687" si="2079">IFERROR(IF(C687=C677,D677+1,1),1)</f>
        <v>1</v>
      </c>
      <c r="E687" s="41" t="s">
        <v>9</v>
      </c>
      <c r="F687" s="76"/>
      <c r="G687" s="41" t="s">
        <v>15</v>
      </c>
      <c r="H687" s="138" t="e">
        <f>INDEX('BASE FORMAÇÃO'!B:B,B687+1)</f>
        <v>#VALUE!</v>
      </c>
      <c r="I687" s="146" t="s">
        <v>16</v>
      </c>
      <c r="J687" s="6" t="e">
        <f>INDEX('BASE FORMAÇÃO'!K:K,B687+1)</f>
        <v>#VALUE!</v>
      </c>
      <c r="K687" s="68"/>
      <c r="L687" s="175" t="s">
        <v>54</v>
      </c>
      <c r="M687" s="177" t="str">
        <f t="shared" ref="M687" si="2080">IF(OR(ISBLANK($O$8),ISBLANK($O$7),ISBLANK($H$8),ISBLANK($O$6),ISBLANK($O$5),ISBLANK($H$5)),"",IFERROR(IF(VLOOKUP(L687,L693:M702,2,FALSE)&lt;1,ROUND(VLOOKUP(L687,L693:M702,2,FALSE),4),ROUND(VLOOKUP(L687,L693:M702,2,FALSE),2)),""))</f>
        <v/>
      </c>
      <c r="N687" s="72"/>
      <c r="O687" s="27" t="s">
        <v>17</v>
      </c>
      <c r="P687" s="116"/>
      <c r="Q687" s="116"/>
      <c r="R687" s="116"/>
      <c r="S687" s="116"/>
      <c r="T687" s="116"/>
      <c r="U687" s="108"/>
      <c r="V687" s="108"/>
      <c r="W687" s="108"/>
      <c r="X687" s="108"/>
      <c r="Y687" s="108"/>
      <c r="Z687" s="108"/>
      <c r="AA687" s="108"/>
      <c r="AB687" s="108"/>
      <c r="AC687" s="108"/>
      <c r="AD687" s="108"/>
      <c r="AE687" s="108"/>
      <c r="AF687" s="108"/>
      <c r="AG687" s="108"/>
      <c r="AH687" s="108"/>
      <c r="AI687" s="108"/>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19"/>
      <c r="BE687" s="119"/>
      <c r="BF687" s="119"/>
      <c r="BG687" s="119"/>
      <c r="BH687" s="119"/>
      <c r="BI687" s="119"/>
      <c r="BJ687" s="119"/>
      <c r="BK687" s="119"/>
      <c r="BL687" s="119"/>
      <c r="BM687" s="119"/>
      <c r="BN687" s="119"/>
      <c r="BO687" s="119"/>
      <c r="BP687" s="119"/>
      <c r="BQ687" s="119"/>
      <c r="BR687" s="119"/>
      <c r="BS687" s="119"/>
      <c r="BT687" s="119"/>
      <c r="BU687" s="119"/>
      <c r="BV687" s="119"/>
      <c r="BW687" s="119"/>
      <c r="BX687" s="119"/>
      <c r="BY687" s="119"/>
      <c r="BZ687" s="119"/>
      <c r="CA687" s="119"/>
      <c r="CB687" s="119"/>
      <c r="CC687" s="119"/>
      <c r="CD687" s="119"/>
      <c r="CE687" s="119"/>
      <c r="CF687" s="119"/>
      <c r="CG687" s="119"/>
      <c r="CH687" s="119"/>
      <c r="CI687" s="119"/>
      <c r="CJ687" s="119"/>
      <c r="CK687" s="119"/>
      <c r="CL687" s="119"/>
      <c r="CM687" s="119"/>
      <c r="CN687" s="119"/>
      <c r="CO687" s="119"/>
      <c r="CP687" s="119"/>
      <c r="CQ687" s="119"/>
      <c r="CR687" s="119"/>
      <c r="CS687" s="119"/>
      <c r="CT687" s="119"/>
      <c r="CU687" s="119"/>
      <c r="CV687" s="119"/>
      <c r="CW687" s="119"/>
      <c r="CX687" s="119"/>
      <c r="CY687" s="119"/>
      <c r="CZ687" s="119"/>
      <c r="DA687" s="119"/>
      <c r="DB687" s="119"/>
      <c r="DC687" s="119"/>
      <c r="DD687" s="119"/>
      <c r="DE687" s="119"/>
      <c r="DF687" s="119"/>
      <c r="DG687" s="119"/>
      <c r="DH687" s="119"/>
      <c r="DI687" s="119"/>
      <c r="DJ687" s="119"/>
      <c r="DK687" s="119"/>
      <c r="DL687" s="119"/>
      <c r="DM687" s="119"/>
      <c r="DN687" s="119"/>
      <c r="DO687" s="119"/>
      <c r="DP687" s="119"/>
      <c r="DQ687" s="119"/>
      <c r="DR687" s="119"/>
      <c r="DS687" s="119"/>
      <c r="DT687" s="119"/>
      <c r="DU687" s="119"/>
      <c r="DV687" s="119"/>
      <c r="DW687" s="119"/>
      <c r="DX687" s="119"/>
      <c r="DY687" s="119"/>
      <c r="DZ687" s="119"/>
      <c r="EA687" s="119"/>
      <c r="EB687" s="119"/>
      <c r="EC687" s="119"/>
      <c r="ED687" s="119"/>
      <c r="EE687" s="119"/>
      <c r="EF687" s="119"/>
      <c r="EG687" s="119"/>
      <c r="EH687" s="119"/>
      <c r="EI687" s="119"/>
      <c r="EJ687" s="119"/>
      <c r="EK687" s="119"/>
      <c r="EL687" s="119"/>
      <c r="EM687" s="119"/>
      <c r="EN687" s="119"/>
      <c r="EO687" s="119"/>
      <c r="EP687" s="119"/>
      <c r="EQ687" s="119"/>
      <c r="ER687" s="119"/>
      <c r="ES687" s="119"/>
      <c r="ET687" s="119"/>
      <c r="EU687" s="119"/>
      <c r="EV687" s="119"/>
      <c r="EW687" s="119"/>
      <c r="EX687" s="119"/>
      <c r="EY687" s="119"/>
      <c r="EZ687" s="119"/>
      <c r="FA687" s="119"/>
      <c r="FB687" s="119"/>
      <c r="FC687" s="119"/>
      <c r="FD687" s="119"/>
      <c r="FE687" s="119"/>
      <c r="FF687" s="119"/>
      <c r="FG687" s="119"/>
      <c r="FH687" s="119"/>
      <c r="FI687" s="119"/>
      <c r="FJ687" s="119"/>
      <c r="FK687" s="119"/>
    </row>
    <row r="688" spans="1:167" s="120" customFormat="1" ht="15" customHeight="1" x14ac:dyDescent="0.25">
      <c r="A688" s="69"/>
      <c r="B688" s="131" t="e">
        <f t="shared" ref="B688:D688" si="2081">B687</f>
        <v>#VALUE!</v>
      </c>
      <c r="C688" s="131" t="e">
        <f t="shared" si="2081"/>
        <v>#VALUE!</v>
      </c>
      <c r="D688" s="130">
        <f t="shared" si="2081"/>
        <v>1</v>
      </c>
      <c r="E688" s="179">
        <f t="shared" ref="E688" si="2082">D687</f>
        <v>1</v>
      </c>
      <c r="F688" s="95"/>
      <c r="G688" s="181" t="s">
        <v>1</v>
      </c>
      <c r="H688" s="184" t="e">
        <f>INDEX('BASE FORMAÇÃO'!C:C,B687+1)</f>
        <v>#VALUE!</v>
      </c>
      <c r="I688" s="184"/>
      <c r="J688" s="185"/>
      <c r="K688" s="69"/>
      <c r="L688" s="176"/>
      <c r="M688" s="178"/>
      <c r="N688" s="73"/>
      <c r="O688" s="27" t="s">
        <v>13</v>
      </c>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6"/>
      <c r="AK688" s="126"/>
      <c r="AL688" s="126"/>
      <c r="AM688" s="126"/>
      <c r="AN688" s="126"/>
      <c r="AO688" s="126"/>
      <c r="AP688" s="126"/>
      <c r="AQ688" s="126"/>
      <c r="AR688" s="126"/>
      <c r="AS688" s="126"/>
      <c r="AT688" s="126"/>
      <c r="AU688" s="126"/>
      <c r="AV688" s="126"/>
      <c r="AW688" s="126"/>
      <c r="AX688" s="126"/>
      <c r="AY688" s="126"/>
      <c r="AZ688" s="126"/>
      <c r="BA688" s="126"/>
      <c r="BB688" s="119"/>
      <c r="BC688" s="119"/>
      <c r="BD688" s="119"/>
      <c r="BE688" s="119"/>
      <c r="BF688" s="119"/>
      <c r="BG688" s="119"/>
      <c r="BH688" s="119"/>
      <c r="BI688" s="119"/>
      <c r="BJ688" s="119"/>
      <c r="BK688" s="119"/>
      <c r="BL688" s="119"/>
      <c r="BM688" s="119"/>
      <c r="BN688" s="119"/>
      <c r="BO688" s="119"/>
      <c r="BP688" s="119"/>
      <c r="BQ688" s="119"/>
      <c r="BR688" s="119"/>
      <c r="BS688" s="119"/>
      <c r="BT688" s="119"/>
      <c r="BU688" s="119"/>
      <c r="BV688" s="119"/>
      <c r="BW688" s="119"/>
      <c r="BX688" s="119"/>
      <c r="BY688" s="119"/>
      <c r="BZ688" s="119"/>
      <c r="CA688" s="119"/>
      <c r="CB688" s="119"/>
      <c r="CC688" s="119"/>
      <c r="CD688" s="119"/>
      <c r="CE688" s="119"/>
      <c r="CF688" s="119"/>
      <c r="CG688" s="119"/>
      <c r="CH688" s="119"/>
      <c r="CI688" s="119"/>
      <c r="CJ688" s="119"/>
      <c r="CK688" s="119"/>
      <c r="CL688" s="119"/>
      <c r="CM688" s="119"/>
      <c r="CN688" s="119"/>
      <c r="CO688" s="119"/>
      <c r="CP688" s="119"/>
      <c r="CQ688" s="119"/>
      <c r="CR688" s="119"/>
      <c r="CS688" s="119"/>
      <c r="CT688" s="119"/>
      <c r="CU688" s="119"/>
      <c r="CV688" s="119"/>
      <c r="CW688" s="119"/>
      <c r="CX688" s="119"/>
      <c r="CY688" s="119"/>
      <c r="CZ688" s="119"/>
      <c r="DA688" s="119"/>
      <c r="DB688" s="119"/>
      <c r="DC688" s="119"/>
      <c r="DD688" s="119"/>
      <c r="DE688" s="119"/>
      <c r="DF688" s="119"/>
      <c r="DG688" s="119"/>
      <c r="DH688" s="119"/>
      <c r="DI688" s="119"/>
      <c r="DJ688" s="119"/>
      <c r="DK688" s="119"/>
      <c r="DL688" s="119"/>
      <c r="DM688" s="119"/>
      <c r="DN688" s="119"/>
      <c r="DO688" s="119"/>
      <c r="DP688" s="119"/>
      <c r="DQ688" s="119"/>
      <c r="DR688" s="119"/>
      <c r="DS688" s="119"/>
      <c r="DT688" s="119"/>
      <c r="DU688" s="119"/>
      <c r="DV688" s="119"/>
      <c r="DW688" s="119"/>
      <c r="DX688" s="119"/>
      <c r="DY688" s="119"/>
      <c r="DZ688" s="119"/>
      <c r="EA688" s="119"/>
      <c r="EB688" s="119"/>
      <c r="EC688" s="119"/>
      <c r="ED688" s="119"/>
      <c r="EE688" s="119"/>
      <c r="EF688" s="119"/>
      <c r="EG688" s="119"/>
      <c r="EH688" s="119"/>
      <c r="EI688" s="119"/>
      <c r="EJ688" s="119"/>
      <c r="EK688" s="119"/>
      <c r="EL688" s="119"/>
      <c r="EM688" s="119"/>
      <c r="EN688" s="119"/>
      <c r="EO688" s="119"/>
      <c r="EP688" s="119"/>
      <c r="EQ688" s="119"/>
      <c r="ER688" s="119"/>
      <c r="ES688" s="119"/>
      <c r="ET688" s="119"/>
      <c r="EU688" s="119"/>
      <c r="EV688" s="119"/>
      <c r="EW688" s="119"/>
      <c r="EX688" s="119"/>
      <c r="EY688" s="119"/>
      <c r="EZ688" s="119"/>
      <c r="FA688" s="119"/>
      <c r="FB688" s="119"/>
      <c r="FC688" s="119"/>
      <c r="FD688" s="119"/>
      <c r="FE688" s="119"/>
      <c r="FF688" s="119"/>
      <c r="FG688" s="119"/>
      <c r="FH688" s="119"/>
      <c r="FI688" s="119"/>
      <c r="FJ688" s="119"/>
      <c r="FK688" s="119"/>
    </row>
    <row r="689" spans="1:35" s="119" customFormat="1" x14ac:dyDescent="0.25">
      <c r="A689" s="77"/>
      <c r="B689" s="131" t="e">
        <f t="shared" ref="B689:D689" si="2083">B688</f>
        <v>#VALUE!</v>
      </c>
      <c r="C689" s="131" t="e">
        <f t="shared" si="2083"/>
        <v>#VALUE!</v>
      </c>
      <c r="D689" s="130">
        <f t="shared" si="2083"/>
        <v>1</v>
      </c>
      <c r="E689" s="180"/>
      <c r="F689" s="96"/>
      <c r="G689" s="182"/>
      <c r="H689" s="186"/>
      <c r="I689" s="186"/>
      <c r="J689" s="187"/>
      <c r="K689" s="67"/>
      <c r="L689" s="133" t="s">
        <v>57</v>
      </c>
      <c r="M689" s="134" t="e">
        <f>INDEX('BASE FORMAÇÃO'!H:H,B691+1)</f>
        <v>#VALUE!</v>
      </c>
      <c r="N689" s="74"/>
      <c r="O689" s="27" t="s">
        <v>445</v>
      </c>
      <c r="P689" s="117"/>
      <c r="Q689" s="117"/>
      <c r="R689" s="117"/>
      <c r="S689" s="117"/>
      <c r="T689" s="117"/>
      <c r="U689" s="117"/>
      <c r="V689" s="117"/>
      <c r="W689" s="117"/>
      <c r="X689" s="117"/>
      <c r="Y689" s="117"/>
      <c r="Z689" s="117"/>
      <c r="AA689" s="121"/>
      <c r="AB689" s="121"/>
      <c r="AC689" s="121"/>
      <c r="AD689" s="121"/>
      <c r="AE689" s="121"/>
      <c r="AF689" s="121"/>
      <c r="AG689" s="121"/>
      <c r="AH689" s="121"/>
      <c r="AI689" s="121"/>
    </row>
    <row r="690" spans="1:35" s="119" customFormat="1" x14ac:dyDescent="0.25">
      <c r="A690" s="77"/>
      <c r="B690" s="131" t="e">
        <f t="shared" ref="B690:C690" si="2084">B689</f>
        <v>#VALUE!</v>
      </c>
      <c r="C690" s="131" t="e">
        <f t="shared" si="2084"/>
        <v>#VALUE!</v>
      </c>
      <c r="D690" s="130">
        <f t="shared" si="2030"/>
        <v>1</v>
      </c>
      <c r="E690" s="41" t="s">
        <v>344</v>
      </c>
      <c r="F690" s="96"/>
      <c r="G690" s="183"/>
      <c r="H690" s="188"/>
      <c r="I690" s="188"/>
      <c r="J690" s="189"/>
      <c r="K690" s="67"/>
      <c r="L690" s="1" t="s">
        <v>2</v>
      </c>
      <c r="M690" s="6" t="e">
        <f>INDEX('BASE FORMAÇÃO'!D:D,B691+1)</f>
        <v>#VALUE!</v>
      </c>
      <c r="N690" s="74"/>
      <c r="O690" s="27" t="s">
        <v>446</v>
      </c>
      <c r="P690" s="118"/>
      <c r="Q690" s="118"/>
      <c r="R690" s="118"/>
      <c r="S690" s="118"/>
      <c r="T690" s="118"/>
      <c r="U690" s="121"/>
      <c r="V690" s="121"/>
      <c r="W690" s="121"/>
      <c r="X690" s="121"/>
      <c r="Y690" s="121"/>
      <c r="Z690" s="121"/>
      <c r="AA690" s="121"/>
      <c r="AB690" s="121"/>
      <c r="AC690" s="121"/>
      <c r="AD690" s="121"/>
      <c r="AE690" s="121"/>
      <c r="AF690" s="121"/>
      <c r="AG690" s="121"/>
      <c r="AH690" s="121"/>
      <c r="AI690" s="121"/>
    </row>
    <row r="691" spans="1:35" x14ac:dyDescent="0.25">
      <c r="B691" s="131" t="e">
        <f t="shared" ref="B691:C691" si="2085">B689</f>
        <v>#VALUE!</v>
      </c>
      <c r="C691" s="131" t="e">
        <f t="shared" si="2085"/>
        <v>#VALUE!</v>
      </c>
      <c r="D691" s="130">
        <f t="shared" si="2030"/>
        <v>1</v>
      </c>
      <c r="E691" s="167" t="e">
        <f t="shared" ref="E691" si="2086">C687</f>
        <v>#VALUE!</v>
      </c>
      <c r="F691" s="96"/>
      <c r="G691" s="169" t="s">
        <v>334</v>
      </c>
      <c r="H691" s="171"/>
      <c r="I691" s="172"/>
      <c r="J691" s="172"/>
      <c r="K691" s="70"/>
      <c r="L691" s="28" t="s">
        <v>333</v>
      </c>
      <c r="M691" s="136" t="str">
        <f t="shared" ref="M691" si="2087">IFERROR(INDEX(I693:I705,MATCH(MAX(J693:J705),J693:J705,0)),"")</f>
        <v/>
      </c>
      <c r="N691" s="74"/>
      <c r="O691" s="27" t="s">
        <v>18</v>
      </c>
      <c r="P691" s="109" t="str">
        <f>IF(P687="","",
IF(OR(P689="Orçamento",P688="",MAX('Tabela de Apoio'!$A:$A)&lt;=P688),
P687,
(INDEX('Tabela de Apoio'!$B:$B,MATCH('MAPA DE PREÇOS'!$O$8,'Tabela de Apoio'!$A:$A,1))/INDEX('Tabela de Apoio'!$B:$B,MATCH('MAPA DE PREÇOS'!P688,'Tabela de Apoio'!$A:$A,1)-1))*P687))</f>
        <v/>
      </c>
      <c r="Q691" s="109" t="str">
        <f>IF(Q687="","",
IF(OR(Q689="Orçamento",Q688="",MAX('Tabela de Apoio'!$A:$A)&lt;=Q688),
Q687,
(INDEX('Tabela de Apoio'!$B:$B,MATCH('MAPA DE PREÇOS'!$O$8,'Tabela de Apoio'!$A:$A,1))/INDEX('Tabela de Apoio'!$B:$B,MATCH('MAPA DE PREÇOS'!Q688,'Tabela de Apoio'!$A:$A,1)-1))*Q687))</f>
        <v/>
      </c>
      <c r="R691" s="109" t="str">
        <f>IF(R687="","",
IF(OR(R689="Orçamento",R688="",MAX('Tabela de Apoio'!$A:$A)&lt;=R688),
R687,
(INDEX('Tabela de Apoio'!$B:$B,MATCH('MAPA DE PREÇOS'!$O$8,'Tabela de Apoio'!$A:$A,1))/INDEX('Tabela de Apoio'!$B:$B,MATCH('MAPA DE PREÇOS'!R688,'Tabela de Apoio'!$A:$A,1)-1))*R687))</f>
        <v/>
      </c>
      <c r="S691" s="109" t="str">
        <f>IF(S687="","",
IF(OR(S689="Orçamento",S688="",MAX('Tabela de Apoio'!$A:$A)&lt;=S688),
S687,
(INDEX('Tabela de Apoio'!$B:$B,MATCH('MAPA DE PREÇOS'!$O$8,'Tabela de Apoio'!$A:$A,1))/INDEX('Tabela de Apoio'!$B:$B,MATCH('MAPA DE PREÇOS'!S688,'Tabela de Apoio'!$A:$A,1)-1))*S687))</f>
        <v/>
      </c>
      <c r="T691" s="109" t="str">
        <f>IF(T687="","",
IF(OR(T689="Orçamento",T688="",MAX('Tabela de Apoio'!$A:$A)&lt;=T688),
T687,
(INDEX('Tabela de Apoio'!$B:$B,MATCH('MAPA DE PREÇOS'!$O$8,'Tabela de Apoio'!$A:$A,1))/INDEX('Tabela de Apoio'!$B:$B,MATCH('MAPA DE PREÇOS'!T688,'Tabela de Apoio'!$A:$A,1)-1))*T687))</f>
        <v/>
      </c>
      <c r="U691" s="109" t="str">
        <f>IF(U687="","",
IF(OR(U689="Orçamento",U688="",MAX('Tabela de Apoio'!$A:$A)&lt;=U688),
U687,
(INDEX('Tabela de Apoio'!$B:$B,MATCH('MAPA DE PREÇOS'!$O$8,'Tabela de Apoio'!$A:$A,1))/INDEX('Tabela de Apoio'!$B:$B,MATCH('MAPA DE PREÇOS'!U688,'Tabela de Apoio'!$A:$A,1)-1))*U687))</f>
        <v/>
      </c>
      <c r="V691" s="109" t="str">
        <f>IF(V687="","",
IF(OR(V689="Orçamento",V688="",MAX('Tabela de Apoio'!$A:$A)&lt;=V688),
V687,
(INDEX('Tabela de Apoio'!$B:$B,MATCH('MAPA DE PREÇOS'!$O$8,'Tabela de Apoio'!$A:$A,1))/INDEX('Tabela de Apoio'!$B:$B,MATCH('MAPA DE PREÇOS'!V688,'Tabela de Apoio'!$A:$A,1)-1))*V687))</f>
        <v/>
      </c>
      <c r="W691" s="109" t="str">
        <f>IF(W687="","",
IF(OR(W689="Orçamento",W688="",MAX('Tabela de Apoio'!$A:$A)&lt;=W688),
W687,
(INDEX('Tabela de Apoio'!$B:$B,MATCH('MAPA DE PREÇOS'!$O$8,'Tabela de Apoio'!$A:$A,1))/INDEX('Tabela de Apoio'!$B:$B,MATCH('MAPA DE PREÇOS'!W688,'Tabela de Apoio'!$A:$A,1)-1))*W687))</f>
        <v/>
      </c>
      <c r="X691" s="109" t="str">
        <f>IF(X687="","",
IF(OR(X689="Orçamento",X688="",MAX('Tabela de Apoio'!$A:$A)&lt;=X688),
X687,
(INDEX('Tabela de Apoio'!$B:$B,MATCH('MAPA DE PREÇOS'!$O$8,'Tabela de Apoio'!$A:$A,1))/INDEX('Tabela de Apoio'!$B:$B,MATCH('MAPA DE PREÇOS'!X688,'Tabela de Apoio'!$A:$A,1)-1))*X687))</f>
        <v/>
      </c>
      <c r="Y691" s="109" t="str">
        <f>IF(Y687="","",
IF(OR(Y689="Orçamento",Y688="",MAX('Tabela de Apoio'!$A:$A)&lt;=Y688),
Y687,
(INDEX('Tabela de Apoio'!$B:$B,MATCH('MAPA DE PREÇOS'!$O$8,'Tabela de Apoio'!$A:$A,1))/INDEX('Tabela de Apoio'!$B:$B,MATCH('MAPA DE PREÇOS'!Y688,'Tabela de Apoio'!$A:$A,1)-1))*Y687))</f>
        <v/>
      </c>
      <c r="Z691" s="109" t="str">
        <f>IF(Z687="","",
IF(OR(Z689="Orçamento",Z688="",MAX('Tabela de Apoio'!$A:$A)&lt;=Z688),
Z687,
(INDEX('Tabela de Apoio'!$B:$B,MATCH('MAPA DE PREÇOS'!$O$8,'Tabela de Apoio'!$A:$A,1))/INDEX('Tabela de Apoio'!$B:$B,MATCH('MAPA DE PREÇOS'!Z688,'Tabela de Apoio'!$A:$A,1)-1))*Z687))</f>
        <v/>
      </c>
      <c r="AA691" s="109" t="str">
        <f>IF(AA687="","",
IF(OR(AA689="Orçamento",AA688="",MAX('Tabela de Apoio'!$A:$A)&lt;=AA688),
AA687,
(INDEX('Tabela de Apoio'!$B:$B,MATCH('MAPA DE PREÇOS'!$O$8,'Tabela de Apoio'!$A:$A,1))/INDEX('Tabela de Apoio'!$B:$B,MATCH('MAPA DE PREÇOS'!AA688,'Tabela de Apoio'!$A:$A,1)-1))*AA687))</f>
        <v/>
      </c>
      <c r="AB691" s="109" t="str">
        <f>IF(AB687="","",
IF(OR(AB689="Orçamento",AB688="",MAX('Tabela de Apoio'!$A:$A)&lt;=AB688),
AB687,
(INDEX('Tabela de Apoio'!$B:$B,MATCH('MAPA DE PREÇOS'!$O$8,'Tabela de Apoio'!$A:$A,1))/INDEX('Tabela de Apoio'!$B:$B,MATCH('MAPA DE PREÇOS'!AB688,'Tabela de Apoio'!$A:$A,1)-1))*AB687))</f>
        <v/>
      </c>
      <c r="AC691" s="109" t="str">
        <f>IF(AC687="","",
IF(OR(AC689="Orçamento",AC688="",MAX('Tabela de Apoio'!$A:$A)&lt;=AC688),
AC687,
(INDEX('Tabela de Apoio'!$B:$B,MATCH('MAPA DE PREÇOS'!$O$8,'Tabela de Apoio'!$A:$A,1))/INDEX('Tabela de Apoio'!$B:$B,MATCH('MAPA DE PREÇOS'!AC688,'Tabela de Apoio'!$A:$A,1)-1))*AC687))</f>
        <v/>
      </c>
      <c r="AD691" s="109" t="str">
        <f>IF(AD687="","",
IF(OR(AD689="Orçamento",AD688="",MAX('Tabela de Apoio'!$A:$A)&lt;=AD688),
AD687,
(INDEX('Tabela de Apoio'!$B:$B,MATCH('MAPA DE PREÇOS'!$O$8,'Tabela de Apoio'!$A:$A,1))/INDEX('Tabela de Apoio'!$B:$B,MATCH('MAPA DE PREÇOS'!AD688,'Tabela de Apoio'!$A:$A,1)-1))*AD687))</f>
        <v/>
      </c>
      <c r="AE691" s="109" t="str">
        <f>IF(AE687="","",
IF(OR(AE689="Orçamento",AE688="",MAX('Tabela de Apoio'!$A:$A)&lt;=AE688),
AE687,
(INDEX('Tabela de Apoio'!$B:$B,MATCH('MAPA DE PREÇOS'!$O$8,'Tabela de Apoio'!$A:$A,1))/INDEX('Tabela de Apoio'!$B:$B,MATCH('MAPA DE PREÇOS'!AE688,'Tabela de Apoio'!$A:$A,1)-1))*AE687))</f>
        <v/>
      </c>
      <c r="AF691" s="109" t="str">
        <f>IF(AF687="","",
IF(OR(AF689="Orçamento",AF688="",MAX('Tabela de Apoio'!$A:$A)&lt;=AF688),
AF687,
(INDEX('Tabela de Apoio'!$B:$B,MATCH('MAPA DE PREÇOS'!$O$8,'Tabela de Apoio'!$A:$A,1))/INDEX('Tabela de Apoio'!$B:$B,MATCH('MAPA DE PREÇOS'!AF688,'Tabela de Apoio'!$A:$A,1)-1))*AF687))</f>
        <v/>
      </c>
      <c r="AG691" s="109" t="str">
        <f>IF(AG687="","",
IF(OR(AG689="Orçamento",AG688="",MAX('Tabela de Apoio'!$A:$A)&lt;=AG688),
AG687,
(INDEX('Tabela de Apoio'!$B:$B,MATCH('MAPA DE PREÇOS'!$O$8,'Tabela de Apoio'!$A:$A,1))/INDEX('Tabela de Apoio'!$B:$B,MATCH('MAPA DE PREÇOS'!AG688,'Tabela de Apoio'!$A:$A,1)-1))*AG687))</f>
        <v/>
      </c>
      <c r="AH691" s="109" t="str">
        <f>IF(AH687="","",
IF(OR(AH689="Orçamento",AH688="",MAX('Tabela de Apoio'!$A:$A)&lt;=AH688),
AH687,
(INDEX('Tabela de Apoio'!$B:$B,MATCH('MAPA DE PREÇOS'!$O$8,'Tabela de Apoio'!$A:$A,1))/INDEX('Tabela de Apoio'!$B:$B,MATCH('MAPA DE PREÇOS'!AH688,'Tabela de Apoio'!$A:$A,1)-1))*AH687))</f>
        <v/>
      </c>
      <c r="AI691" s="109" t="str">
        <f>IF(AI687="","",
IF(OR(AI689="Orçamento",AI688="",MAX('Tabela de Apoio'!$A:$A)&lt;=AI688),
AI687,
(INDEX('Tabela de Apoio'!$B:$B,MATCH('MAPA DE PREÇOS'!$O$8,'Tabela de Apoio'!$A:$A,1))/INDEX('Tabela de Apoio'!$B:$B,MATCH('MAPA DE PREÇOS'!AI688,'Tabela de Apoio'!$A:$A,1)-1))*AI687))</f>
        <v/>
      </c>
    </row>
    <row r="692" spans="1:35" hidden="1" x14ac:dyDescent="0.25">
      <c r="B692" s="131" t="e">
        <f t="shared" ref="B692" si="2088">B691</f>
        <v>#VALUE!</v>
      </c>
      <c r="C692" s="131" t="e">
        <f t="shared" ref="C692" si="2089">C691</f>
        <v>#VALUE!</v>
      </c>
      <c r="D692" s="130">
        <f t="shared" si="2030"/>
        <v>1</v>
      </c>
      <c r="E692" s="168"/>
      <c r="F692" s="96"/>
      <c r="G692" s="170"/>
      <c r="H692"/>
      <c r="I692"/>
      <c r="J692"/>
      <c r="N692" s="74"/>
      <c r="O692" s="27" t="s">
        <v>439</v>
      </c>
      <c r="P692" s="110" t="str">
        <f>IF(IFERROR(VLOOKUP(P689,'Tabela de Apoio'!$D:$E,2,FALSE),1)=1,"",P693)</f>
        <v/>
      </c>
      <c r="Q692" s="110" t="str">
        <f>IF(IFERROR(VLOOKUP(Q689,'Tabela de Apoio'!$D:$E,2,FALSE),1)=1,"",Q693)</f>
        <v/>
      </c>
      <c r="R692" s="110" t="str">
        <f>IF(IFERROR(VLOOKUP(R689,'Tabela de Apoio'!$D:$E,2,FALSE),1)=1,"",R693)</f>
        <v/>
      </c>
      <c r="S692" s="110" t="str">
        <f>IF(IFERROR(VLOOKUP(S689,'Tabela de Apoio'!$D:$E,2,FALSE),1)=1,"",S693)</f>
        <v/>
      </c>
      <c r="T692" s="110" t="str">
        <f>IF(IFERROR(VLOOKUP(T689,'Tabela de Apoio'!$D:$E,2,FALSE),1)=1,"",T693)</f>
        <v/>
      </c>
      <c r="U692" s="110" t="str">
        <f>IF(IFERROR(VLOOKUP(U689,'Tabela de Apoio'!$D:$E,2,FALSE),1)=1,"",U693)</f>
        <v/>
      </c>
      <c r="V692" s="110" t="str">
        <f>IF(IFERROR(VLOOKUP(V689,'Tabela de Apoio'!$D:$E,2,FALSE),1)=1,"",V693)</f>
        <v/>
      </c>
      <c r="W692" s="110" t="str">
        <f>IF(IFERROR(VLOOKUP(W689,'Tabela de Apoio'!$D:$E,2,FALSE),1)=1,"",W693)</f>
        <v/>
      </c>
      <c r="X692" s="110" t="str">
        <f>IF(IFERROR(VLOOKUP(X689,'Tabela de Apoio'!$D:$E,2,FALSE),1)=1,"",X693)</f>
        <v/>
      </c>
      <c r="Y692" s="110" t="str">
        <f>IF(IFERROR(VLOOKUP(Y689,'Tabela de Apoio'!$D:$E,2,FALSE),1)=1,"",Y693)</f>
        <v/>
      </c>
      <c r="Z692" s="110" t="str">
        <f>IF(IFERROR(VLOOKUP(Z689,'Tabela de Apoio'!$D:$E,2,FALSE),1)=1,"",Z693)</f>
        <v/>
      </c>
      <c r="AA692" s="110" t="str">
        <f>IF(IFERROR(VLOOKUP(AA689,'Tabela de Apoio'!$D:$E,2,FALSE),1)=1,"",AA693)</f>
        <v/>
      </c>
      <c r="AB692" s="110" t="str">
        <f>IF(IFERROR(VLOOKUP(AB689,'Tabela de Apoio'!$D:$E,2,FALSE),1)=1,"",AB693)</f>
        <v/>
      </c>
      <c r="AC692" s="110" t="str">
        <f>IF(IFERROR(VLOOKUP(AC689,'Tabela de Apoio'!$D:$E,2,FALSE),1)=1,"",AC693)</f>
        <v/>
      </c>
      <c r="AD692" s="110" t="str">
        <f>IF(IFERROR(VLOOKUP(AD689,'Tabela de Apoio'!$D:$E,2,FALSE),1)=1,"",AD693)</f>
        <v/>
      </c>
      <c r="AE692" s="110" t="str">
        <f>IF(IFERROR(VLOOKUP(AE689,'Tabela de Apoio'!$D:$E,2,FALSE),1)=1,"",AE693)</f>
        <v/>
      </c>
      <c r="AF692" s="110" t="str">
        <f>IF(IFERROR(VLOOKUP(AF689,'Tabela de Apoio'!$D:$E,2,FALSE),1)=1,"",AF693)</f>
        <v/>
      </c>
      <c r="AG692" s="110" t="str">
        <f>IF(IFERROR(VLOOKUP(AG689,'Tabela de Apoio'!$D:$E,2,FALSE),1)=1,"",AG693)</f>
        <v/>
      </c>
      <c r="AH692" s="110" t="str">
        <f>IF(IFERROR(VLOOKUP(AH689,'Tabela de Apoio'!$D:$E,2,FALSE),1)=1,"",AH693)</f>
        <v/>
      </c>
      <c r="AI692" s="110" t="str">
        <f>IF(IFERROR(VLOOKUP(AI689,'Tabela de Apoio'!$D:$E,2,FALSE),1)=1,"",AI693)</f>
        <v/>
      </c>
    </row>
    <row r="693" spans="1:35" hidden="1" x14ac:dyDescent="0.25">
      <c r="B693" s="131" t="e">
        <f t="shared" ref="B693:C693" si="2090">B692</f>
        <v>#VALUE!</v>
      </c>
      <c r="C693" s="131" t="e">
        <f t="shared" si="2090"/>
        <v>#VALUE!</v>
      </c>
      <c r="D693" s="130">
        <f t="shared" si="2030"/>
        <v>1</v>
      </c>
      <c r="E693" s="168"/>
      <c r="F693" s="96"/>
      <c r="G693" s="170"/>
      <c r="H693" s="137">
        <f t="shared" ref="H693" si="2091">COUNT($P693:$XX693)</f>
        <v>0</v>
      </c>
      <c r="I693" s="135" t="e">
        <f t="shared" ref="I693" si="2092">_xlfn.STDEV.P($P692:$XX693)/AVERAGE($P692:$XX693)</f>
        <v>#DIV/0!</v>
      </c>
      <c r="J693" s="7">
        <f>ROW()</f>
        <v>693</v>
      </c>
      <c r="K693" s="70"/>
      <c r="L693" s="29" t="s">
        <v>54</v>
      </c>
      <c r="M693" s="30" t="str">
        <f t="shared" ref="M693" si="2093">IFERROR(
IF(AND(P689="Orçamento",COUNTA(P687:AI687)=COUNTIF(P689:XX689,"Orçamento")),MIN(M698,M695),
IF(M696&lt;&gt;"",M696,
IF(M697&lt;&gt;"",M697,
M695
))),"")</f>
        <v/>
      </c>
      <c r="N693" s="74"/>
      <c r="O693" s="27" t="s">
        <v>440</v>
      </c>
      <c r="P693" s="109" t="str">
        <f t="shared" ref="P693:AI693" si="2094">IFERROR(IF(P691="",
            "",
            IF(COUNT($P691:$XX691)&lt;=4,
               P691,
               IF(OR(P691&gt;(QUARTILE($P691:$XX691,3)+(QUARTILE($P691:$XX691,3)-QUARTILE($P691:$XX691,1))),
                     P691&lt;(QUARTILE($P691:$XX691,1)-(QUARTILE($P691:$XX691,3)-QUARTILE($P691:$XX691,1)))
                  ),
               "DESCARTADO",P691)
             )
  ),P691)</f>
        <v/>
      </c>
      <c r="Q693" s="109" t="str">
        <f t="shared" si="2094"/>
        <v/>
      </c>
      <c r="R693" s="109" t="str">
        <f t="shared" si="2094"/>
        <v/>
      </c>
      <c r="S693" s="109" t="str">
        <f t="shared" si="2094"/>
        <v/>
      </c>
      <c r="T693" s="109" t="str">
        <f t="shared" si="2094"/>
        <v/>
      </c>
      <c r="U693" s="109" t="str">
        <f t="shared" si="2094"/>
        <v/>
      </c>
      <c r="V693" s="109" t="str">
        <f t="shared" si="2094"/>
        <v/>
      </c>
      <c r="W693" s="109" t="str">
        <f t="shared" si="2094"/>
        <v/>
      </c>
      <c r="X693" s="109" t="str">
        <f t="shared" si="2094"/>
        <v/>
      </c>
      <c r="Y693" s="109" t="str">
        <f t="shared" si="2094"/>
        <v/>
      </c>
      <c r="Z693" s="109" t="str">
        <f t="shared" si="2094"/>
        <v/>
      </c>
      <c r="AA693" s="109" t="str">
        <f t="shared" si="2094"/>
        <v/>
      </c>
      <c r="AB693" s="109" t="str">
        <f t="shared" si="2094"/>
        <v/>
      </c>
      <c r="AC693" s="109" t="str">
        <f t="shared" si="2094"/>
        <v/>
      </c>
      <c r="AD693" s="109" t="str">
        <f t="shared" si="2094"/>
        <v/>
      </c>
      <c r="AE693" s="109" t="str">
        <f t="shared" si="2094"/>
        <v/>
      </c>
      <c r="AF693" s="109" t="str">
        <f t="shared" si="2094"/>
        <v/>
      </c>
      <c r="AG693" s="109" t="str">
        <f t="shared" si="2094"/>
        <v/>
      </c>
      <c r="AH693" s="109" t="str">
        <f t="shared" si="2094"/>
        <v/>
      </c>
      <c r="AI693" s="109" t="str">
        <f t="shared" si="2094"/>
        <v/>
      </c>
    </row>
    <row r="694" spans="1:35" hidden="1" x14ac:dyDescent="0.25">
      <c r="B694" s="131" t="e">
        <f t="shared" ref="B694" si="2095">B693</f>
        <v>#VALUE!</v>
      </c>
      <c r="C694" s="131" t="e">
        <f t="shared" ref="C694" si="2096">C693</f>
        <v>#VALUE!</v>
      </c>
      <c r="D694" s="130">
        <f t="shared" si="2030"/>
        <v>1</v>
      </c>
      <c r="E694" s="168"/>
      <c r="F694" s="96"/>
      <c r="G694" s="170"/>
      <c r="H694"/>
      <c r="I694"/>
      <c r="J694"/>
      <c r="K694" s="69"/>
      <c r="L694" s="29" t="s">
        <v>423</v>
      </c>
      <c r="M694" s="30" t="e">
        <f t="shared" ref="M694" si="2097">AVERAGE($P693:$XX693)</f>
        <v>#DIV/0!</v>
      </c>
      <c r="N694" s="74"/>
      <c r="O694" s="27" t="str">
        <f t="shared" ref="O694" si="2098">"1 POND"</f>
        <v>1 POND</v>
      </c>
      <c r="P694" s="110" t="str">
        <f>IF(IFERROR(VLOOKUP(P689,'Tabela de Apoio'!$D:$E,2,FALSE),1)=1,"",P695)</f>
        <v/>
      </c>
      <c r="Q694" s="110" t="str">
        <f>IF(IFERROR(VLOOKUP(Q689,'Tabela de Apoio'!$D:$E,2,FALSE),1)=1,"",Q695)</f>
        <v/>
      </c>
      <c r="R694" s="110" t="str">
        <f>IF(IFERROR(VLOOKUP(R689,'Tabela de Apoio'!$D:$E,2,FALSE),1)=1,"",R695)</f>
        <v/>
      </c>
      <c r="S694" s="110" t="str">
        <f>IF(IFERROR(VLOOKUP(S689,'Tabela de Apoio'!$D:$E,2,FALSE),1)=1,"",S695)</f>
        <v/>
      </c>
      <c r="T694" s="110" t="str">
        <f>IF(IFERROR(VLOOKUP(T689,'Tabela de Apoio'!$D:$E,2,FALSE),1)=1,"",T695)</f>
        <v/>
      </c>
      <c r="U694" s="110" t="str">
        <f>IF(IFERROR(VLOOKUP(U689,'Tabela de Apoio'!$D:$E,2,FALSE),1)=1,"",U695)</f>
        <v/>
      </c>
      <c r="V694" s="110" t="str">
        <f>IF(IFERROR(VLOOKUP(V689,'Tabela de Apoio'!$D:$E,2,FALSE),1)=1,"",V695)</f>
        <v/>
      </c>
      <c r="W694" s="110" t="str">
        <f>IF(IFERROR(VLOOKUP(W689,'Tabela de Apoio'!$D:$E,2,FALSE),1)=1,"",W695)</f>
        <v/>
      </c>
      <c r="X694" s="110" t="str">
        <f>IF(IFERROR(VLOOKUP(X689,'Tabela de Apoio'!$D:$E,2,FALSE),1)=1,"",X695)</f>
        <v/>
      </c>
      <c r="Y694" s="110" t="str">
        <f>IF(IFERROR(VLOOKUP(Y689,'Tabela de Apoio'!$D:$E,2,FALSE),1)=1,"",Y695)</f>
        <v/>
      </c>
      <c r="Z694" s="110" t="str">
        <f>IF(IFERROR(VLOOKUP(Z689,'Tabela de Apoio'!$D:$E,2,FALSE),1)=1,"",Z695)</f>
        <v/>
      </c>
      <c r="AA694" s="110" t="str">
        <f>IF(IFERROR(VLOOKUP(AA689,'Tabela de Apoio'!$D:$E,2,FALSE),1)=1,"",AA695)</f>
        <v/>
      </c>
      <c r="AB694" s="110" t="str">
        <f>IF(IFERROR(VLOOKUP(AB689,'Tabela de Apoio'!$D:$E,2,FALSE),1)=1,"",AB695)</f>
        <v/>
      </c>
      <c r="AC694" s="110" t="str">
        <f>IF(IFERROR(VLOOKUP(AC689,'Tabela de Apoio'!$D:$E,2,FALSE),1)=1,"",AC695)</f>
        <v/>
      </c>
      <c r="AD694" s="110" t="str">
        <f>IF(IFERROR(VLOOKUP(AD689,'Tabela de Apoio'!$D:$E,2,FALSE),1)=1,"",AD695)</f>
        <v/>
      </c>
      <c r="AE694" s="110" t="str">
        <f>IF(IFERROR(VLOOKUP(AE689,'Tabela de Apoio'!$D:$E,2,FALSE),1)=1,"",AE695)</f>
        <v/>
      </c>
      <c r="AF694" s="110" t="str">
        <f>IF(IFERROR(VLOOKUP(AF689,'Tabela de Apoio'!$D:$E,2,FALSE),1)=1,"",AF695)</f>
        <v/>
      </c>
      <c r="AG694" s="110" t="str">
        <f>IF(IFERROR(VLOOKUP(AG689,'Tabela de Apoio'!$D:$E,2,FALSE),1)=1,"",AG695)</f>
        <v/>
      </c>
      <c r="AH694" s="110" t="str">
        <f>IF(IFERROR(VLOOKUP(AH689,'Tabela de Apoio'!$D:$E,2,FALSE),1)=1,"",AH695)</f>
        <v/>
      </c>
      <c r="AI694" s="110" t="str">
        <f>IF(IFERROR(VLOOKUP(AI689,'Tabela de Apoio'!$D:$E,2,FALSE),1)=1,"",AI695)</f>
        <v/>
      </c>
    </row>
    <row r="695" spans="1:35" hidden="1" x14ac:dyDescent="0.25">
      <c r="B695" s="131" t="e">
        <f t="shared" si="2029"/>
        <v>#VALUE!</v>
      </c>
      <c r="C695" s="131" t="e">
        <f t="shared" si="2030"/>
        <v>#VALUE!</v>
      </c>
      <c r="D695" s="130">
        <f t="shared" si="2030"/>
        <v>1</v>
      </c>
      <c r="E695" s="168"/>
      <c r="F695" s="96"/>
      <c r="G695" s="170"/>
      <c r="H695" s="137">
        <f t="shared" ref="H695" si="2099">COUNT($P695:$XX695)</f>
        <v>0</v>
      </c>
      <c r="I695" s="135" t="e">
        <f t="shared" ref="I695" si="2100">_xlfn.STDEV.P($P694:$XX695)/AVERAGE($P694:$XX695)</f>
        <v>#DIV/0!</v>
      </c>
      <c r="J695" s="7">
        <f t="shared" ref="J695" si="2101">IF(AND(H695&gt;2,
OR(L687="MÉDIA SANEADA",L687="MEDIANA SANEADA",
AND(L687="PREÇO REFERÊNCIA",NOT(AND(P689="Orçamento",COUNTA(P687:XX687)=COUNTIF(P689:XX689,"Orçamento")))))),
ROW(),0)</f>
        <v>0</v>
      </c>
      <c r="K695" s="69"/>
      <c r="L695" s="29" t="s">
        <v>424</v>
      </c>
      <c r="M695" s="30" t="e">
        <f t="shared" ref="M695" si="2102">MEDIAN($P693:$XX693)</f>
        <v>#NUM!</v>
      </c>
      <c r="N695" s="74"/>
      <c r="O695" s="27" t="str">
        <f t="shared" ref="O695" si="2103">"1 RODADA"</f>
        <v>1 RODADA</v>
      </c>
      <c r="P695" s="110" t="str">
        <f t="shared" ref="P695:AI695" si="2104">IF(P693="","",IF((_xlfn.STDEV.P($P692:$XX693)/AVERAGE($P692:$XX693))&lt;=25%,P693,IF(OR(P693&gt;(AVERAGE($P692:$XX693)+_xlfn.STDEV.P($P692:$XX693)),P693&lt;(AVERAGE($P692:$XX693)-_xlfn.STDEV.P($P692:$XX693))),"DESCARTADO",P693)))</f>
        <v/>
      </c>
      <c r="Q695" s="110" t="str">
        <f t="shared" si="2104"/>
        <v/>
      </c>
      <c r="R695" s="110" t="str">
        <f t="shared" si="2104"/>
        <v/>
      </c>
      <c r="S695" s="110" t="str">
        <f t="shared" si="2104"/>
        <v/>
      </c>
      <c r="T695" s="110" t="str">
        <f t="shared" si="2104"/>
        <v/>
      </c>
      <c r="U695" s="110" t="str">
        <f t="shared" si="2104"/>
        <v/>
      </c>
      <c r="V695" s="110" t="str">
        <f t="shared" si="2104"/>
        <v/>
      </c>
      <c r="W695" s="110" t="str">
        <f t="shared" si="2104"/>
        <v/>
      </c>
      <c r="X695" s="110" t="str">
        <f t="shared" si="2104"/>
        <v/>
      </c>
      <c r="Y695" s="110" t="str">
        <f t="shared" si="2104"/>
        <v/>
      </c>
      <c r="Z695" s="110" t="str">
        <f t="shared" si="2104"/>
        <v/>
      </c>
      <c r="AA695" s="110" t="str">
        <f t="shared" si="2104"/>
        <v/>
      </c>
      <c r="AB695" s="110" t="str">
        <f t="shared" si="2104"/>
        <v/>
      </c>
      <c r="AC695" s="110" t="str">
        <f t="shared" si="2104"/>
        <v/>
      </c>
      <c r="AD695" s="110" t="str">
        <f t="shared" si="2104"/>
        <v/>
      </c>
      <c r="AE695" s="110" t="str">
        <f t="shared" si="2104"/>
        <v/>
      </c>
      <c r="AF695" s="110" t="str">
        <f t="shared" si="2104"/>
        <v/>
      </c>
      <c r="AG695" s="110" t="str">
        <f t="shared" si="2104"/>
        <v/>
      </c>
      <c r="AH695" s="110" t="str">
        <f t="shared" si="2104"/>
        <v/>
      </c>
      <c r="AI695" s="110" t="str">
        <f t="shared" si="2104"/>
        <v/>
      </c>
    </row>
    <row r="696" spans="1:35" hidden="1" x14ac:dyDescent="0.25">
      <c r="B696" s="131" t="e">
        <f t="shared" si="2029"/>
        <v>#VALUE!</v>
      </c>
      <c r="C696" s="131" t="e">
        <f t="shared" si="2030"/>
        <v>#VALUE!</v>
      </c>
      <c r="D696" s="130">
        <f t="shared" si="2030"/>
        <v>1</v>
      </c>
      <c r="E696" s="168"/>
      <c r="F696" s="96"/>
      <c r="G696" s="170"/>
      <c r="H696"/>
      <c r="I696"/>
      <c r="J696"/>
      <c r="L696" s="29" t="s">
        <v>50</v>
      </c>
      <c r="M696" s="30" t="str">
        <f t="shared" ref="M696" si="2105">IFERROR(
IF(AND(H695&gt;2,I695&lt;=25%),AVERAGE(P694:XX695),
IF(AND(H697&gt;2,I697&lt;=25%),AVERAGE(P696:XX697),
IF(AND(H699&gt;2,I699&lt;=25%),AVERAGE(P698:XX699),
IF(AND(H701&gt;2,I701&lt;=25%),AVERAGE(P700:XX701),
IF(AND(H703&gt;2,I703&lt;=25%),AVERAGE(P702:XX703),
IF(AND(H705&gt;2,I705&lt;=25%),AVERAGE(P704:XX705),
IF(I693&lt;=25%,AVERAGE(P692:XX693),""))))))),"")</f>
        <v/>
      </c>
      <c r="N696" s="74"/>
      <c r="O696" s="27" t="str">
        <f t="shared" ref="O696" si="2106">"2 POND"</f>
        <v>2 POND</v>
      </c>
      <c r="P696" s="110" t="str">
        <f>IF(IFERROR(VLOOKUP(P689,'Tabela de Apoio'!$D:$E,2,FALSE),1)=1,"",P697)</f>
        <v/>
      </c>
      <c r="Q696" s="110" t="str">
        <f>IF(IFERROR(VLOOKUP(Q689,'Tabela de Apoio'!$D:$E,2,FALSE),1)=1,"",Q697)</f>
        <v/>
      </c>
      <c r="R696" s="110" t="str">
        <f>IF(IFERROR(VLOOKUP(R689,'Tabela de Apoio'!$D:$E,2,FALSE),1)=1,"",R697)</f>
        <v/>
      </c>
      <c r="S696" s="110" t="str">
        <f>IF(IFERROR(VLOOKUP(S689,'Tabela de Apoio'!$D:$E,2,FALSE),1)=1,"",S697)</f>
        <v/>
      </c>
      <c r="T696" s="110" t="str">
        <f>IF(IFERROR(VLOOKUP(T689,'Tabela de Apoio'!$D:$E,2,FALSE),1)=1,"",T697)</f>
        <v/>
      </c>
      <c r="U696" s="110" t="str">
        <f>IF(IFERROR(VLOOKUP(U689,'Tabela de Apoio'!$D:$E,2,FALSE),1)=1,"",U697)</f>
        <v/>
      </c>
      <c r="V696" s="110" t="str">
        <f>IF(IFERROR(VLOOKUP(V689,'Tabela de Apoio'!$D:$E,2,FALSE),1)=1,"",V697)</f>
        <v/>
      </c>
      <c r="W696" s="110" t="str">
        <f>IF(IFERROR(VLOOKUP(W689,'Tabela de Apoio'!$D:$E,2,FALSE),1)=1,"",W697)</f>
        <v/>
      </c>
      <c r="X696" s="110" t="str">
        <f>IF(IFERROR(VLOOKUP(X689,'Tabela de Apoio'!$D:$E,2,FALSE),1)=1,"",X697)</f>
        <v/>
      </c>
      <c r="Y696" s="110" t="str">
        <f>IF(IFERROR(VLOOKUP(Y689,'Tabela de Apoio'!$D:$E,2,FALSE),1)=1,"",Y697)</f>
        <v/>
      </c>
      <c r="Z696" s="110" t="str">
        <f>IF(IFERROR(VLOOKUP(Z689,'Tabela de Apoio'!$D:$E,2,FALSE),1)=1,"",Z697)</f>
        <v/>
      </c>
      <c r="AA696" s="110" t="str">
        <f>IF(IFERROR(VLOOKUP(AA689,'Tabela de Apoio'!$D:$E,2,FALSE),1)=1,"",AA697)</f>
        <v/>
      </c>
      <c r="AB696" s="110" t="str">
        <f>IF(IFERROR(VLOOKUP(AB689,'Tabela de Apoio'!$D:$E,2,FALSE),1)=1,"",AB697)</f>
        <v/>
      </c>
      <c r="AC696" s="110" t="str">
        <f>IF(IFERROR(VLOOKUP(AC689,'Tabela de Apoio'!$D:$E,2,FALSE),1)=1,"",AC697)</f>
        <v/>
      </c>
      <c r="AD696" s="110" t="str">
        <f>IF(IFERROR(VLOOKUP(AD689,'Tabela de Apoio'!$D:$E,2,FALSE),1)=1,"",AD697)</f>
        <v/>
      </c>
      <c r="AE696" s="110" t="str">
        <f>IF(IFERROR(VLOOKUP(AE689,'Tabela de Apoio'!$D:$E,2,FALSE),1)=1,"",AE697)</f>
        <v/>
      </c>
      <c r="AF696" s="110" t="str">
        <f>IF(IFERROR(VLOOKUP(AF689,'Tabela de Apoio'!$D:$E,2,FALSE),1)=1,"",AF697)</f>
        <v/>
      </c>
      <c r="AG696" s="110" t="str">
        <f>IF(IFERROR(VLOOKUP(AG689,'Tabela de Apoio'!$D:$E,2,FALSE),1)=1,"",AG697)</f>
        <v/>
      </c>
      <c r="AH696" s="110" t="str">
        <f>IF(IFERROR(VLOOKUP(AH689,'Tabela de Apoio'!$D:$E,2,FALSE),1)=1,"",AH697)</f>
        <v/>
      </c>
      <c r="AI696" s="110" t="str">
        <f>IF(IFERROR(VLOOKUP(AI689,'Tabela de Apoio'!$D:$E,2,FALSE),1)=1,"",AI697)</f>
        <v/>
      </c>
    </row>
    <row r="697" spans="1:35" hidden="1" x14ac:dyDescent="0.25">
      <c r="B697" s="131" t="e">
        <f t="shared" si="2029"/>
        <v>#VALUE!</v>
      </c>
      <c r="C697" s="131" t="e">
        <f t="shared" si="2030"/>
        <v>#VALUE!</v>
      </c>
      <c r="D697" s="130">
        <f t="shared" si="2030"/>
        <v>1</v>
      </c>
      <c r="E697" s="168"/>
      <c r="F697" s="96"/>
      <c r="G697" s="170"/>
      <c r="H697" s="137">
        <f t="shared" ref="H697" si="2107">COUNT($P697:$XX697)</f>
        <v>0</v>
      </c>
      <c r="I697" s="135" t="e">
        <f t="shared" ref="I697" si="2108">_xlfn.STDEV.P($P696:$XX697)/AVERAGE($P696:$XX697)</f>
        <v>#DIV/0!</v>
      </c>
      <c r="J697" s="7">
        <f t="shared" ref="J697" si="2109">IF(AND(H697&gt;2,
OR(L687="MÉDIA SANEADA",L687="MEDIANA SANEADA",
AND(L687="PREÇO REFERÊNCIA",NOT(AND(P689="Orçamento",COUNTA(P687:XX687)=COUNTIF(P689:XX689,"Orçamento")))))),
ROW(),0)</f>
        <v>0</v>
      </c>
      <c r="K697" s="69"/>
      <c r="L697" s="29" t="s">
        <v>425</v>
      </c>
      <c r="M697" s="30" t="e">
        <f t="shared" ref="M697" si="2110" xml:space="preserve">
IF(H695&gt;2,MEDIAN(P694:XX695),
IF(H697&gt;2,MEDIAN(P696:XX697),
IF(H699&gt;2,MEDIAN(P698:XX699),
IF(H701&gt;2,MEDIAN(P700:XX701),
IF(H703&gt;2,MEDIAN(P702:XX703),
IF(H705&gt;2,MEDIAN(P704:XX705),
MEDIAN(P692:XX693)))))))</f>
        <v>#NUM!</v>
      </c>
      <c r="N697" s="74"/>
      <c r="O697" s="27" t="str">
        <f t="shared" ref="O697" si="2111">"2 RODADA"</f>
        <v>2 RODADA</v>
      </c>
      <c r="P697" s="110" t="str">
        <f t="shared" ref="P697:AI697" si="2112">IF(P695="","",IF((_xlfn.STDEV.P($P694:$XX695)/AVERAGE($P694:$XX695))&lt;=25%,P695,IF(OR(P695&gt;(AVERAGE($P694:$XX695)+_xlfn.STDEV.P($P694:$XX695)),P695&lt;(AVERAGE($P694:$XX695)-_xlfn.STDEV.P($P694:$XX695))),"DESCARTADO",P695)))</f>
        <v/>
      </c>
      <c r="Q697" s="110" t="str">
        <f t="shared" si="2112"/>
        <v/>
      </c>
      <c r="R697" s="110" t="str">
        <f t="shared" si="2112"/>
        <v/>
      </c>
      <c r="S697" s="110" t="str">
        <f t="shared" si="2112"/>
        <v/>
      </c>
      <c r="T697" s="110" t="str">
        <f t="shared" si="2112"/>
        <v/>
      </c>
      <c r="U697" s="110" t="str">
        <f t="shared" si="2112"/>
        <v/>
      </c>
      <c r="V697" s="110" t="str">
        <f t="shared" si="2112"/>
        <v/>
      </c>
      <c r="W697" s="110" t="str">
        <f t="shared" si="2112"/>
        <v/>
      </c>
      <c r="X697" s="110" t="str">
        <f t="shared" si="2112"/>
        <v/>
      </c>
      <c r="Y697" s="110" t="str">
        <f t="shared" si="2112"/>
        <v/>
      </c>
      <c r="Z697" s="110" t="str">
        <f t="shared" si="2112"/>
        <v/>
      </c>
      <c r="AA697" s="110" t="str">
        <f t="shared" si="2112"/>
        <v/>
      </c>
      <c r="AB697" s="110" t="str">
        <f t="shared" si="2112"/>
        <v/>
      </c>
      <c r="AC697" s="110" t="str">
        <f t="shared" si="2112"/>
        <v/>
      </c>
      <c r="AD697" s="110" t="str">
        <f t="shared" si="2112"/>
        <v/>
      </c>
      <c r="AE697" s="110" t="str">
        <f t="shared" si="2112"/>
        <v/>
      </c>
      <c r="AF697" s="110" t="str">
        <f t="shared" si="2112"/>
        <v/>
      </c>
      <c r="AG697" s="110" t="str">
        <f t="shared" si="2112"/>
        <v/>
      </c>
      <c r="AH697" s="110" t="str">
        <f t="shared" si="2112"/>
        <v/>
      </c>
      <c r="AI697" s="110" t="str">
        <f t="shared" si="2112"/>
        <v/>
      </c>
    </row>
    <row r="698" spans="1:35" hidden="1" x14ac:dyDescent="0.25">
      <c r="B698" s="131" t="e">
        <f t="shared" si="2029"/>
        <v>#VALUE!</v>
      </c>
      <c r="C698" s="131" t="e">
        <f t="shared" si="2030"/>
        <v>#VALUE!</v>
      </c>
      <c r="D698" s="130">
        <f t="shared" si="2030"/>
        <v>1</v>
      </c>
      <c r="E698" s="168"/>
      <c r="F698" s="96"/>
      <c r="G698" s="170"/>
      <c r="H698"/>
      <c r="I698"/>
      <c r="J698"/>
      <c r="K698" s="69"/>
      <c r="L698" s="29" t="s">
        <v>422</v>
      </c>
      <c r="M698" s="30" t="e">
        <f t="shared" ref="M698" si="2113">HARMEAN($P692:$XX693)</f>
        <v>#N/A</v>
      </c>
      <c r="N698" s="74"/>
      <c r="O698" s="27" t="str">
        <f t="shared" ref="O698" si="2114">"3 POND"</f>
        <v>3 POND</v>
      </c>
      <c r="P698" s="110" t="str">
        <f>IF(IFERROR(VLOOKUP(P689,'Tabela de Apoio'!$D:$E,2,FALSE),1)=1,"",P699)</f>
        <v/>
      </c>
      <c r="Q698" s="110" t="str">
        <f>IF(IFERROR(VLOOKUP(Q689,'Tabela de Apoio'!$D:$E,2,FALSE),1)=1,"",Q699)</f>
        <v/>
      </c>
      <c r="R698" s="110" t="str">
        <f>IF(IFERROR(VLOOKUP(R689,'Tabela de Apoio'!$D:$E,2,FALSE),1)=1,"",R699)</f>
        <v/>
      </c>
      <c r="S698" s="110" t="str">
        <f>IF(IFERROR(VLOOKUP(S689,'Tabela de Apoio'!$D:$E,2,FALSE),1)=1,"",S699)</f>
        <v/>
      </c>
      <c r="T698" s="110" t="str">
        <f>IF(IFERROR(VLOOKUP(T689,'Tabela de Apoio'!$D:$E,2,FALSE),1)=1,"",T699)</f>
        <v/>
      </c>
      <c r="U698" s="110" t="str">
        <f>IF(IFERROR(VLOOKUP(U689,'Tabela de Apoio'!$D:$E,2,FALSE),1)=1,"",U699)</f>
        <v/>
      </c>
      <c r="V698" s="110" t="str">
        <f>IF(IFERROR(VLOOKUP(V689,'Tabela de Apoio'!$D:$E,2,FALSE),1)=1,"",V699)</f>
        <v/>
      </c>
      <c r="W698" s="110" t="str">
        <f>IF(IFERROR(VLOOKUP(W689,'Tabela de Apoio'!$D:$E,2,FALSE),1)=1,"",W699)</f>
        <v/>
      </c>
      <c r="X698" s="110" t="str">
        <f>IF(IFERROR(VLOOKUP(X689,'Tabela de Apoio'!$D:$E,2,FALSE),1)=1,"",X699)</f>
        <v/>
      </c>
      <c r="Y698" s="110" t="str">
        <f>IF(IFERROR(VLOOKUP(Y689,'Tabela de Apoio'!$D:$E,2,FALSE),1)=1,"",Y699)</f>
        <v/>
      </c>
      <c r="Z698" s="110" t="str">
        <f>IF(IFERROR(VLOOKUP(Z689,'Tabela de Apoio'!$D:$E,2,FALSE),1)=1,"",Z699)</f>
        <v/>
      </c>
      <c r="AA698" s="110" t="str">
        <f>IF(IFERROR(VLOOKUP(AA689,'Tabela de Apoio'!$D:$E,2,FALSE),1)=1,"",AA699)</f>
        <v/>
      </c>
      <c r="AB698" s="110" t="str">
        <f>IF(IFERROR(VLOOKUP(AB689,'Tabela de Apoio'!$D:$E,2,FALSE),1)=1,"",AB699)</f>
        <v/>
      </c>
      <c r="AC698" s="110" t="str">
        <f>IF(IFERROR(VLOOKUP(AC689,'Tabela de Apoio'!$D:$E,2,FALSE),1)=1,"",AC699)</f>
        <v/>
      </c>
      <c r="AD698" s="110" t="str">
        <f>IF(IFERROR(VLOOKUP(AD689,'Tabela de Apoio'!$D:$E,2,FALSE),1)=1,"",AD699)</f>
        <v/>
      </c>
      <c r="AE698" s="110" t="str">
        <f>IF(IFERROR(VLOOKUP(AE689,'Tabela de Apoio'!$D:$E,2,FALSE),1)=1,"",AE699)</f>
        <v/>
      </c>
      <c r="AF698" s="110" t="str">
        <f>IF(IFERROR(VLOOKUP(AF689,'Tabela de Apoio'!$D:$E,2,FALSE),1)=1,"",AF699)</f>
        <v/>
      </c>
      <c r="AG698" s="110" t="str">
        <f>IF(IFERROR(VLOOKUP(AG689,'Tabela de Apoio'!$D:$E,2,FALSE),1)=1,"",AG699)</f>
        <v/>
      </c>
      <c r="AH698" s="110" t="str">
        <f>IF(IFERROR(VLOOKUP(AH689,'Tabela de Apoio'!$D:$E,2,FALSE),1)=1,"",AH699)</f>
        <v/>
      </c>
      <c r="AI698" s="110" t="str">
        <f>IF(IFERROR(VLOOKUP(AI689,'Tabela de Apoio'!$D:$E,2,FALSE),1)=1,"",AI699)</f>
        <v/>
      </c>
    </row>
    <row r="699" spans="1:35" hidden="1" x14ac:dyDescent="0.25">
      <c r="B699" s="131" t="e">
        <f t="shared" si="2029"/>
        <v>#VALUE!</v>
      </c>
      <c r="C699" s="131" t="e">
        <f t="shared" si="2030"/>
        <v>#VALUE!</v>
      </c>
      <c r="D699" s="130">
        <f t="shared" si="2030"/>
        <v>1</v>
      </c>
      <c r="E699" s="168"/>
      <c r="F699" s="96"/>
      <c r="G699" s="170"/>
      <c r="H699" s="137">
        <f t="shared" ref="H699" si="2115">COUNT($P699:$XX699)</f>
        <v>0</v>
      </c>
      <c r="I699" s="135" t="e">
        <f t="shared" ref="I699" si="2116">_xlfn.STDEV.P($P698:$XX699)/AVERAGE($P698:$XX699)</f>
        <v>#DIV/0!</v>
      </c>
      <c r="J699" s="7">
        <f t="shared" ref="J699" si="2117">IF(AND(H699&gt;2,
OR(L687="MÉDIA SANEADA",L687="MEDIANA SANEADA",
AND(L687="PREÇO REFERÊNCIA",NOT(AND(P689="Orçamento",COUNTA(P687:XX687)=COUNTIF(P689:XX689,"Orçamento")))))),
ROW(),0)</f>
        <v>0</v>
      </c>
      <c r="K699" s="69"/>
      <c r="L699" s="29" t="s">
        <v>53</v>
      </c>
      <c r="M699" s="30" t="str">
        <f t="shared" ref="M699" si="2118">IFERROR(_xlfn.QUARTILE.EXC($P693:$XX693,1),"")</f>
        <v/>
      </c>
      <c r="N699" s="74"/>
      <c r="O699" s="27" t="str">
        <f t="shared" ref="O699" si="2119">"3 RODADA"</f>
        <v>3 RODADA</v>
      </c>
      <c r="P699" s="110" t="str">
        <f t="shared" ref="P699:AI699" si="2120">IF(P697="","",IF((_xlfn.STDEV.P($P696:$XX697)/AVERAGE($P696:$XX697))&lt;=25%,P697,IF(OR(P697&gt;(AVERAGE($P696:$XX697)+_xlfn.STDEV.P($P696:$XX697)),P697&lt;(AVERAGE($P696:$XX697)-_xlfn.STDEV.P($P696:$XX697))),"DESCARTADO",P697)))</f>
        <v/>
      </c>
      <c r="Q699" s="110" t="str">
        <f t="shared" si="2120"/>
        <v/>
      </c>
      <c r="R699" s="110" t="str">
        <f t="shared" si="2120"/>
        <v/>
      </c>
      <c r="S699" s="110" t="str">
        <f t="shared" si="2120"/>
        <v/>
      </c>
      <c r="T699" s="110" t="str">
        <f t="shared" si="2120"/>
        <v/>
      </c>
      <c r="U699" s="110" t="str">
        <f t="shared" si="2120"/>
        <v/>
      </c>
      <c r="V699" s="110" t="str">
        <f t="shared" si="2120"/>
        <v/>
      </c>
      <c r="W699" s="110" t="str">
        <f t="shared" si="2120"/>
        <v/>
      </c>
      <c r="X699" s="110" t="str">
        <f t="shared" si="2120"/>
        <v/>
      </c>
      <c r="Y699" s="110" t="str">
        <f t="shared" si="2120"/>
        <v/>
      </c>
      <c r="Z699" s="110" t="str">
        <f t="shared" si="2120"/>
        <v/>
      </c>
      <c r="AA699" s="110" t="str">
        <f t="shared" si="2120"/>
        <v/>
      </c>
      <c r="AB699" s="110" t="str">
        <f t="shared" si="2120"/>
        <v/>
      </c>
      <c r="AC699" s="110" t="str">
        <f t="shared" si="2120"/>
        <v/>
      </c>
      <c r="AD699" s="110" t="str">
        <f t="shared" si="2120"/>
        <v/>
      </c>
      <c r="AE699" s="110" t="str">
        <f t="shared" si="2120"/>
        <v/>
      </c>
      <c r="AF699" s="110" t="str">
        <f t="shared" si="2120"/>
        <v/>
      </c>
      <c r="AG699" s="110" t="str">
        <f t="shared" si="2120"/>
        <v/>
      </c>
      <c r="AH699" s="110" t="str">
        <f t="shared" si="2120"/>
        <v/>
      </c>
      <c r="AI699" s="110" t="str">
        <f t="shared" si="2120"/>
        <v/>
      </c>
    </row>
    <row r="700" spans="1:35" hidden="1" x14ac:dyDescent="0.25">
      <c r="B700" s="131" t="e">
        <f t="shared" si="2029"/>
        <v>#VALUE!</v>
      </c>
      <c r="C700" s="131" t="e">
        <f t="shared" si="2030"/>
        <v>#VALUE!</v>
      </c>
      <c r="D700" s="130">
        <f t="shared" si="2030"/>
        <v>1</v>
      </c>
      <c r="E700" s="168"/>
      <c r="F700" s="96"/>
      <c r="G700" s="170"/>
      <c r="H700"/>
      <c r="I700"/>
      <c r="J700"/>
      <c r="K700" s="69"/>
      <c r="L700" s="29" t="s">
        <v>51</v>
      </c>
      <c r="M700" s="30" t="str">
        <f t="shared" ref="M700" si="2121">IFERROR(_xlfn.QUARTILE.EXC($P693:$XX693,3),"")</f>
        <v/>
      </c>
      <c r="N700" s="74"/>
      <c r="O700" s="27" t="str">
        <f t="shared" ref="O700" si="2122">"4 POND"</f>
        <v>4 POND</v>
      </c>
      <c r="P700" s="110" t="str">
        <f>IF(IFERROR(VLOOKUP(P689,'Tabela de Apoio'!$D:$E,2,FALSE),1)=1,"",P701)</f>
        <v/>
      </c>
      <c r="Q700" s="110" t="str">
        <f>IF(IFERROR(VLOOKUP(Q689,'Tabela de Apoio'!$D:$E,2,FALSE),1)=1,"",Q701)</f>
        <v/>
      </c>
      <c r="R700" s="110" t="str">
        <f>IF(IFERROR(VLOOKUP(R689,'Tabela de Apoio'!$D:$E,2,FALSE),1)=1,"",R701)</f>
        <v/>
      </c>
      <c r="S700" s="110" t="str">
        <f>IF(IFERROR(VLOOKUP(S689,'Tabela de Apoio'!$D:$E,2,FALSE),1)=1,"",S701)</f>
        <v/>
      </c>
      <c r="T700" s="110" t="str">
        <f>IF(IFERROR(VLOOKUP(T689,'Tabela de Apoio'!$D:$E,2,FALSE),1)=1,"",T701)</f>
        <v/>
      </c>
      <c r="U700" s="110" t="str">
        <f>IF(IFERROR(VLOOKUP(U689,'Tabela de Apoio'!$D:$E,2,FALSE),1)=1,"",U701)</f>
        <v/>
      </c>
      <c r="V700" s="110" t="str">
        <f>IF(IFERROR(VLOOKUP(V689,'Tabela de Apoio'!$D:$E,2,FALSE),1)=1,"",V701)</f>
        <v/>
      </c>
      <c r="W700" s="110" t="str">
        <f>IF(IFERROR(VLOOKUP(W689,'Tabela de Apoio'!$D:$E,2,FALSE),1)=1,"",W701)</f>
        <v/>
      </c>
      <c r="X700" s="110" t="str">
        <f>IF(IFERROR(VLOOKUP(X689,'Tabela de Apoio'!$D:$E,2,FALSE),1)=1,"",X701)</f>
        <v/>
      </c>
      <c r="Y700" s="110" t="str">
        <f>IF(IFERROR(VLOOKUP(Y689,'Tabela de Apoio'!$D:$E,2,FALSE),1)=1,"",Y701)</f>
        <v/>
      </c>
      <c r="Z700" s="110" t="str">
        <f>IF(IFERROR(VLOOKUP(Z689,'Tabela de Apoio'!$D:$E,2,FALSE),1)=1,"",Z701)</f>
        <v/>
      </c>
      <c r="AA700" s="110" t="str">
        <f>IF(IFERROR(VLOOKUP(AA689,'Tabela de Apoio'!$D:$E,2,FALSE),1)=1,"",AA701)</f>
        <v/>
      </c>
      <c r="AB700" s="110" t="str">
        <f>IF(IFERROR(VLOOKUP(AB689,'Tabela de Apoio'!$D:$E,2,FALSE),1)=1,"",AB701)</f>
        <v/>
      </c>
      <c r="AC700" s="110" t="str">
        <f>IF(IFERROR(VLOOKUP(AC689,'Tabela de Apoio'!$D:$E,2,FALSE),1)=1,"",AC701)</f>
        <v/>
      </c>
      <c r="AD700" s="110" t="str">
        <f>IF(IFERROR(VLOOKUP(AD689,'Tabela de Apoio'!$D:$E,2,FALSE),1)=1,"",AD701)</f>
        <v/>
      </c>
      <c r="AE700" s="110" t="str">
        <f>IF(IFERROR(VLOOKUP(AE689,'Tabela de Apoio'!$D:$E,2,FALSE),1)=1,"",AE701)</f>
        <v/>
      </c>
      <c r="AF700" s="110" t="str">
        <f>IF(IFERROR(VLOOKUP(AF689,'Tabela de Apoio'!$D:$E,2,FALSE),1)=1,"",AF701)</f>
        <v/>
      </c>
      <c r="AG700" s="110" t="str">
        <f>IF(IFERROR(VLOOKUP(AG689,'Tabela de Apoio'!$D:$E,2,FALSE),1)=1,"",AG701)</f>
        <v/>
      </c>
      <c r="AH700" s="110" t="str">
        <f>IF(IFERROR(VLOOKUP(AH689,'Tabela de Apoio'!$D:$E,2,FALSE),1)=1,"",AH701)</f>
        <v/>
      </c>
      <c r="AI700" s="110" t="str">
        <f>IF(IFERROR(VLOOKUP(AI689,'Tabela de Apoio'!$D:$E,2,FALSE),1)=1,"",AI701)</f>
        <v/>
      </c>
    </row>
    <row r="701" spans="1:35" hidden="1" x14ac:dyDescent="0.25">
      <c r="B701" s="131" t="e">
        <f t="shared" si="2029"/>
        <v>#VALUE!</v>
      </c>
      <c r="C701" s="131" t="e">
        <f t="shared" si="2030"/>
        <v>#VALUE!</v>
      </c>
      <c r="D701" s="130">
        <f t="shared" si="2030"/>
        <v>1</v>
      </c>
      <c r="E701" s="168"/>
      <c r="F701" s="96"/>
      <c r="G701" s="170"/>
      <c r="H701" s="137">
        <f t="shared" ref="H701" si="2123">COUNT($P701:$XX701)</f>
        <v>0</v>
      </c>
      <c r="I701" s="135" t="e">
        <f t="shared" ref="I701" si="2124">_xlfn.STDEV.P($P700:$XX701)/AVERAGE($P700:$XX701)</f>
        <v>#DIV/0!</v>
      </c>
      <c r="J701" s="7">
        <f t="shared" ref="J701" si="2125">IF(AND(H701&gt;2,
OR(L687="MÉDIA SANEADA",L687="MEDIANA SANEADA",
AND(L687="PREÇO REFERÊNCIA",NOT(AND(P689="Orçamento",COUNTA(P687:XX687)=COUNTIF(P689:XX689,"Orçamento")))))),
ROW(),0)</f>
        <v>0</v>
      </c>
      <c r="K701" s="69"/>
      <c r="L701" s="29" t="s">
        <v>55</v>
      </c>
      <c r="M701" s="30">
        <f t="shared" ref="M701" si="2126">MIN($P693:$XX693)</f>
        <v>0</v>
      </c>
      <c r="N701" s="74"/>
      <c r="O701" s="27" t="str">
        <f t="shared" ref="O701" si="2127">"4 RODADA"</f>
        <v>4 RODADA</v>
      </c>
      <c r="P701" s="110" t="str">
        <f t="shared" ref="P701:AI701" si="2128">IF(P699="","",IF((_xlfn.STDEV.P($P698:$XX699)/AVERAGE($P698:$XX699))&lt;=25%,P699,IF(OR(P699&gt;(AVERAGE($P698:$XX699)+_xlfn.STDEV.P($P698:$XX699)),P699&lt;(AVERAGE($P698:$XX699)-_xlfn.STDEV.P($P698:$XX699))),"DESCARTADO",P699)))</f>
        <v/>
      </c>
      <c r="Q701" s="110" t="str">
        <f t="shared" si="2128"/>
        <v/>
      </c>
      <c r="R701" s="110" t="str">
        <f t="shared" si="2128"/>
        <v/>
      </c>
      <c r="S701" s="110" t="str">
        <f t="shared" si="2128"/>
        <v/>
      </c>
      <c r="T701" s="110" t="str">
        <f t="shared" si="2128"/>
        <v/>
      </c>
      <c r="U701" s="110" t="str">
        <f t="shared" si="2128"/>
        <v/>
      </c>
      <c r="V701" s="110" t="str">
        <f t="shared" si="2128"/>
        <v/>
      </c>
      <c r="W701" s="110" t="str">
        <f t="shared" si="2128"/>
        <v/>
      </c>
      <c r="X701" s="110" t="str">
        <f t="shared" si="2128"/>
        <v/>
      </c>
      <c r="Y701" s="110" t="str">
        <f t="shared" si="2128"/>
        <v/>
      </c>
      <c r="Z701" s="110" t="str">
        <f t="shared" si="2128"/>
        <v/>
      </c>
      <c r="AA701" s="110" t="str">
        <f t="shared" si="2128"/>
        <v/>
      </c>
      <c r="AB701" s="110" t="str">
        <f t="shared" si="2128"/>
        <v/>
      </c>
      <c r="AC701" s="110" t="str">
        <f t="shared" si="2128"/>
        <v/>
      </c>
      <c r="AD701" s="110" t="str">
        <f t="shared" si="2128"/>
        <v/>
      </c>
      <c r="AE701" s="110" t="str">
        <f t="shared" si="2128"/>
        <v/>
      </c>
      <c r="AF701" s="110" t="str">
        <f t="shared" si="2128"/>
        <v/>
      </c>
      <c r="AG701" s="110" t="str">
        <f t="shared" si="2128"/>
        <v/>
      </c>
      <c r="AH701" s="110" t="str">
        <f t="shared" si="2128"/>
        <v/>
      </c>
      <c r="AI701" s="110" t="str">
        <f t="shared" si="2128"/>
        <v/>
      </c>
    </row>
    <row r="702" spans="1:35" hidden="1" x14ac:dyDescent="0.25">
      <c r="B702" s="131" t="e">
        <f t="shared" si="2029"/>
        <v>#VALUE!</v>
      </c>
      <c r="C702" s="131" t="e">
        <f t="shared" si="2030"/>
        <v>#VALUE!</v>
      </c>
      <c r="D702" s="130">
        <f t="shared" si="2030"/>
        <v>1</v>
      </c>
      <c r="E702" s="168"/>
      <c r="F702" s="96"/>
      <c r="G702" s="170"/>
      <c r="H702"/>
      <c r="I702"/>
      <c r="J702"/>
      <c r="K702" s="69"/>
      <c r="L702" s="29" t="s">
        <v>52</v>
      </c>
      <c r="M702" s="30">
        <f t="shared" ref="M702" si="2129">MAX($P693:$XX693)</f>
        <v>0</v>
      </c>
      <c r="N702" s="74"/>
      <c r="O702" s="27" t="str">
        <f t="shared" ref="O702" si="2130">"5 POND"</f>
        <v>5 POND</v>
      </c>
      <c r="P702" s="110" t="str">
        <f>IF(IFERROR(VLOOKUP(P689,'Tabela de Apoio'!$D:$E,2,FALSE),1)=1,"",P703)</f>
        <v/>
      </c>
      <c r="Q702" s="110" t="str">
        <f>IF(IFERROR(VLOOKUP(Q689,'Tabela de Apoio'!$D:$E,2,FALSE),1)=1,"",Q703)</f>
        <v/>
      </c>
      <c r="R702" s="110" t="str">
        <f>IF(IFERROR(VLOOKUP(R689,'Tabela de Apoio'!$D:$E,2,FALSE),1)=1,"",R703)</f>
        <v/>
      </c>
      <c r="S702" s="110" t="str">
        <f>IF(IFERROR(VLOOKUP(S689,'Tabela de Apoio'!$D:$E,2,FALSE),1)=1,"",S703)</f>
        <v/>
      </c>
      <c r="T702" s="110" t="str">
        <f>IF(IFERROR(VLOOKUP(T689,'Tabela de Apoio'!$D:$E,2,FALSE),1)=1,"",T703)</f>
        <v/>
      </c>
      <c r="U702" s="110" t="str">
        <f>IF(IFERROR(VLOOKUP(U689,'Tabela de Apoio'!$D:$E,2,FALSE),1)=1,"",U703)</f>
        <v/>
      </c>
      <c r="V702" s="110" t="str">
        <f>IF(IFERROR(VLOOKUP(V689,'Tabela de Apoio'!$D:$E,2,FALSE),1)=1,"",V703)</f>
        <v/>
      </c>
      <c r="W702" s="110" t="str">
        <f>IF(IFERROR(VLOOKUP(W689,'Tabela de Apoio'!$D:$E,2,FALSE),1)=1,"",W703)</f>
        <v/>
      </c>
      <c r="X702" s="110" t="str">
        <f>IF(IFERROR(VLOOKUP(X689,'Tabela de Apoio'!$D:$E,2,FALSE),1)=1,"",X703)</f>
        <v/>
      </c>
      <c r="Y702" s="110" t="str">
        <f>IF(IFERROR(VLOOKUP(Y689,'Tabela de Apoio'!$D:$E,2,FALSE),1)=1,"",Y703)</f>
        <v/>
      </c>
      <c r="Z702" s="110" t="str">
        <f>IF(IFERROR(VLOOKUP(Z689,'Tabela de Apoio'!$D:$E,2,FALSE),1)=1,"",Z703)</f>
        <v/>
      </c>
      <c r="AA702" s="110" t="str">
        <f>IF(IFERROR(VLOOKUP(AA689,'Tabela de Apoio'!$D:$E,2,FALSE),1)=1,"",AA703)</f>
        <v/>
      </c>
      <c r="AB702" s="110" t="str">
        <f>IF(IFERROR(VLOOKUP(AB689,'Tabela de Apoio'!$D:$E,2,FALSE),1)=1,"",AB703)</f>
        <v/>
      </c>
      <c r="AC702" s="110" t="str">
        <f>IF(IFERROR(VLOOKUP(AC689,'Tabela de Apoio'!$D:$E,2,FALSE),1)=1,"",AC703)</f>
        <v/>
      </c>
      <c r="AD702" s="110" t="str">
        <f>IF(IFERROR(VLOOKUP(AD689,'Tabela de Apoio'!$D:$E,2,FALSE),1)=1,"",AD703)</f>
        <v/>
      </c>
      <c r="AE702" s="110" t="str">
        <f>IF(IFERROR(VLOOKUP(AE689,'Tabela de Apoio'!$D:$E,2,FALSE),1)=1,"",AE703)</f>
        <v/>
      </c>
      <c r="AF702" s="110" t="str">
        <f>IF(IFERROR(VLOOKUP(AF689,'Tabela de Apoio'!$D:$E,2,FALSE),1)=1,"",AF703)</f>
        <v/>
      </c>
      <c r="AG702" s="110" t="str">
        <f>IF(IFERROR(VLOOKUP(AG689,'Tabela de Apoio'!$D:$E,2,FALSE),1)=1,"",AG703)</f>
        <v/>
      </c>
      <c r="AH702" s="110" t="str">
        <f>IF(IFERROR(VLOOKUP(AH689,'Tabela de Apoio'!$D:$E,2,FALSE),1)=1,"",AH703)</f>
        <v/>
      </c>
      <c r="AI702" s="110" t="str">
        <f>IF(IFERROR(VLOOKUP(AI689,'Tabela de Apoio'!$D:$E,2,FALSE),1)=1,"",AI703)</f>
        <v/>
      </c>
    </row>
    <row r="703" spans="1:35" hidden="1" x14ac:dyDescent="0.25">
      <c r="B703" s="131" t="e">
        <f t="shared" si="2029"/>
        <v>#VALUE!</v>
      </c>
      <c r="C703" s="131" t="e">
        <f t="shared" si="2030"/>
        <v>#VALUE!</v>
      </c>
      <c r="D703" s="130">
        <f t="shared" si="2030"/>
        <v>1</v>
      </c>
      <c r="E703" s="168"/>
      <c r="F703" s="96"/>
      <c r="G703" s="170"/>
      <c r="H703" s="137">
        <f t="shared" ref="H703" si="2131">COUNT($P703:$XX703)</f>
        <v>0</v>
      </c>
      <c r="I703" s="135" t="e">
        <f t="shared" ref="I703" si="2132">_xlfn.STDEV.P($P702:$XX703)/AVERAGE($P702:$XX703)</f>
        <v>#DIV/0!</v>
      </c>
      <c r="J703" s="7">
        <f t="shared" ref="J703" si="2133">IF(AND(H703&gt;2,
OR(L687="MÉDIA SANEADA",L687="MEDIANA SANEADA",
AND(L687="PREÇO REFERÊNCIA",NOT(AND(P689="Orçamento",COUNTA(P687:XX687)=COUNTIF(P689:XX689,"Orçamento")))))),
ROW(),0)</f>
        <v>0</v>
      </c>
      <c r="K703" s="69"/>
      <c r="N703" s="74"/>
      <c r="O703" s="27" t="str">
        <f t="shared" ref="O703" si="2134">"5 RODADA"</f>
        <v>5 RODADA</v>
      </c>
      <c r="P703" s="110" t="str">
        <f t="shared" ref="P703:AI703" si="2135">IF(P701="","",IF((_xlfn.STDEV.P($P700:$XX701)/AVERAGE($P700:$XX701))&lt;=25%,P701,IF(OR(P701&gt;(AVERAGE($P700:$XX701)+_xlfn.STDEV.P($P700:$XX701)),P701&lt;(AVERAGE($P700:$XX701)-_xlfn.STDEV.P($P700:$XX701))),"DESCARTADO",P701)))</f>
        <v/>
      </c>
      <c r="Q703" s="110" t="str">
        <f t="shared" si="2135"/>
        <v/>
      </c>
      <c r="R703" s="110" t="str">
        <f t="shared" si="2135"/>
        <v/>
      </c>
      <c r="S703" s="110" t="str">
        <f t="shared" si="2135"/>
        <v/>
      </c>
      <c r="T703" s="110" t="str">
        <f t="shared" si="2135"/>
        <v/>
      </c>
      <c r="U703" s="110" t="str">
        <f t="shared" si="2135"/>
        <v/>
      </c>
      <c r="V703" s="110" t="str">
        <f t="shared" si="2135"/>
        <v/>
      </c>
      <c r="W703" s="110" t="str">
        <f t="shared" si="2135"/>
        <v/>
      </c>
      <c r="X703" s="110" t="str">
        <f t="shared" si="2135"/>
        <v/>
      </c>
      <c r="Y703" s="110" t="str">
        <f t="shared" si="2135"/>
        <v/>
      </c>
      <c r="Z703" s="110" t="str">
        <f t="shared" si="2135"/>
        <v/>
      </c>
      <c r="AA703" s="110" t="str">
        <f t="shared" si="2135"/>
        <v/>
      </c>
      <c r="AB703" s="110" t="str">
        <f t="shared" si="2135"/>
        <v/>
      </c>
      <c r="AC703" s="110" t="str">
        <f t="shared" si="2135"/>
        <v/>
      </c>
      <c r="AD703" s="110" t="str">
        <f t="shared" si="2135"/>
        <v/>
      </c>
      <c r="AE703" s="110" t="str">
        <f t="shared" si="2135"/>
        <v/>
      </c>
      <c r="AF703" s="110" t="str">
        <f t="shared" si="2135"/>
        <v/>
      </c>
      <c r="AG703" s="110" t="str">
        <f t="shared" si="2135"/>
        <v/>
      </c>
      <c r="AH703" s="110" t="str">
        <f t="shared" si="2135"/>
        <v/>
      </c>
      <c r="AI703" s="110" t="str">
        <f t="shared" si="2135"/>
        <v/>
      </c>
    </row>
    <row r="704" spans="1:35" hidden="1" x14ac:dyDescent="0.25">
      <c r="B704" s="131" t="e">
        <f t="shared" si="2029"/>
        <v>#VALUE!</v>
      </c>
      <c r="C704" s="131" t="e">
        <f t="shared" si="2030"/>
        <v>#VALUE!</v>
      </c>
      <c r="D704" s="130">
        <f t="shared" si="2030"/>
        <v>1</v>
      </c>
      <c r="E704" s="168"/>
      <c r="F704" s="96"/>
      <c r="G704" s="170"/>
      <c r="H704"/>
      <c r="I704"/>
      <c r="J704"/>
      <c r="K704" s="69"/>
      <c r="L704" s="22"/>
      <c r="M704" s="22"/>
      <c r="N704" s="74"/>
      <c r="O704" s="27" t="str">
        <f t="shared" ref="O704" si="2136">"6 POND"</f>
        <v>6 POND</v>
      </c>
      <c r="P704" s="110" t="str">
        <f>IF(IFERROR(VLOOKUP(P689,'Tabela de Apoio'!$D:$E,2,FALSE),1)=1,"",P705)</f>
        <v/>
      </c>
      <c r="Q704" s="110" t="str">
        <f>IF(IFERROR(VLOOKUP(Q689,'Tabela de Apoio'!$D:$E,2,FALSE),1)=1,"",Q705)</f>
        <v/>
      </c>
      <c r="R704" s="110" t="str">
        <f>IF(IFERROR(VLOOKUP(R689,'Tabela de Apoio'!$D:$E,2,FALSE),1)=1,"",R705)</f>
        <v/>
      </c>
      <c r="S704" s="110" t="str">
        <f>IF(IFERROR(VLOOKUP(S689,'Tabela de Apoio'!$D:$E,2,FALSE),1)=1,"",S705)</f>
        <v/>
      </c>
      <c r="T704" s="110" t="str">
        <f>IF(IFERROR(VLOOKUP(T689,'Tabela de Apoio'!$D:$E,2,FALSE),1)=1,"",T705)</f>
        <v/>
      </c>
      <c r="U704" s="110" t="str">
        <f>IF(IFERROR(VLOOKUP(U689,'Tabela de Apoio'!$D:$E,2,FALSE),1)=1,"",U705)</f>
        <v/>
      </c>
      <c r="V704" s="110" t="str">
        <f>IF(IFERROR(VLOOKUP(V689,'Tabela de Apoio'!$D:$E,2,FALSE),1)=1,"",V705)</f>
        <v/>
      </c>
      <c r="W704" s="110" t="str">
        <f>IF(IFERROR(VLOOKUP(W689,'Tabela de Apoio'!$D:$E,2,FALSE),1)=1,"",W705)</f>
        <v/>
      </c>
      <c r="X704" s="110" t="str">
        <f>IF(IFERROR(VLOOKUP(X689,'Tabela de Apoio'!$D:$E,2,FALSE),1)=1,"",X705)</f>
        <v/>
      </c>
      <c r="Y704" s="110" t="str">
        <f>IF(IFERROR(VLOOKUP(Y689,'Tabela de Apoio'!$D:$E,2,FALSE),1)=1,"",Y705)</f>
        <v/>
      </c>
      <c r="Z704" s="110" t="str">
        <f>IF(IFERROR(VLOOKUP(Z689,'Tabela de Apoio'!$D:$E,2,FALSE),1)=1,"",Z705)</f>
        <v/>
      </c>
      <c r="AA704" s="110" t="str">
        <f>IF(IFERROR(VLOOKUP(AA689,'Tabela de Apoio'!$D:$E,2,FALSE),1)=1,"",AA705)</f>
        <v/>
      </c>
      <c r="AB704" s="110" t="str">
        <f>IF(IFERROR(VLOOKUP(AB689,'Tabela de Apoio'!$D:$E,2,FALSE),1)=1,"",AB705)</f>
        <v/>
      </c>
      <c r="AC704" s="110" t="str">
        <f>IF(IFERROR(VLOOKUP(AC689,'Tabela de Apoio'!$D:$E,2,FALSE),1)=1,"",AC705)</f>
        <v/>
      </c>
      <c r="AD704" s="110" t="str">
        <f>IF(IFERROR(VLOOKUP(AD689,'Tabela de Apoio'!$D:$E,2,FALSE),1)=1,"",AD705)</f>
        <v/>
      </c>
      <c r="AE704" s="110" t="str">
        <f>IF(IFERROR(VLOOKUP(AE689,'Tabela de Apoio'!$D:$E,2,FALSE),1)=1,"",AE705)</f>
        <v/>
      </c>
      <c r="AF704" s="110" t="str">
        <f>IF(IFERROR(VLOOKUP(AF689,'Tabela de Apoio'!$D:$E,2,FALSE),1)=1,"",AF705)</f>
        <v/>
      </c>
      <c r="AG704" s="110" t="str">
        <f>IF(IFERROR(VLOOKUP(AG689,'Tabela de Apoio'!$D:$E,2,FALSE),1)=1,"",AG705)</f>
        <v/>
      </c>
      <c r="AH704" s="110" t="str">
        <f>IF(IFERROR(VLOOKUP(AH689,'Tabela de Apoio'!$D:$E,2,FALSE),1)=1,"",AH705)</f>
        <v/>
      </c>
      <c r="AI704" s="110" t="str">
        <f>IF(IFERROR(VLOOKUP(AI689,'Tabela de Apoio'!$D:$E,2,FALSE),1)=1,"",AI705)</f>
        <v/>
      </c>
    </row>
    <row r="705" spans="1:167" hidden="1" x14ac:dyDescent="0.25">
      <c r="B705" s="131" t="e">
        <f t="shared" si="2029"/>
        <v>#VALUE!</v>
      </c>
      <c r="C705" s="131" t="e">
        <f t="shared" si="2030"/>
        <v>#VALUE!</v>
      </c>
      <c r="D705" s="130">
        <f t="shared" si="2030"/>
        <v>1</v>
      </c>
      <c r="E705" s="168"/>
      <c r="F705" s="96"/>
      <c r="G705" s="170"/>
      <c r="H705" s="137">
        <f t="shared" ref="H705" si="2137">COUNT($P705:$XX705)</f>
        <v>0</v>
      </c>
      <c r="I705" s="135" t="e">
        <f t="shared" ref="I705" si="2138">_xlfn.STDEV.P($P704:$XX705)/AVERAGE($P704:$XX705)</f>
        <v>#DIV/0!</v>
      </c>
      <c r="J705" s="7">
        <f t="shared" ref="J705" si="2139">IF(AND(H705&gt;2,
OR(L687="MÉDIA SANEADA",L687="MEDIANA SANEADA",
AND(L687="PREÇO REFERÊNCIA",NOT(AND(P689="Orçamento",COUNTA(P687:XX687)=COUNTIF(P689:XX689,"Orçamento")))))),
ROW(),0)</f>
        <v>0</v>
      </c>
      <c r="N705" s="74"/>
      <c r="O705" s="27" t="str">
        <f t="shared" ref="O705" si="2140">"6 RODADA"</f>
        <v>6 RODADA</v>
      </c>
      <c r="P705" s="110" t="str">
        <f t="shared" ref="P705:AI705" si="2141">IFERROR(IF(P703="","",IF((_xlfn.STDEV.P($P702:$XX703)/AVERAGE($P702:$XX703))&lt;=25%,P703,IF(OR(P703&gt;(AVERAGE($P702:$XX703)+_xlfn.STDEV.P($P702:$XX703)),P703&lt;(AVERAGE($P702:$XX703)-_xlfn.STDEV.P($P702:$XX703))),"DESCARTADO",P703))),)</f>
        <v/>
      </c>
      <c r="Q705" s="110" t="str">
        <f t="shared" si="2141"/>
        <v/>
      </c>
      <c r="R705" s="110" t="str">
        <f t="shared" si="2141"/>
        <v/>
      </c>
      <c r="S705" s="110" t="str">
        <f t="shared" si="2141"/>
        <v/>
      </c>
      <c r="T705" s="110" t="str">
        <f t="shared" si="2141"/>
        <v/>
      </c>
      <c r="U705" s="110" t="str">
        <f t="shared" si="2141"/>
        <v/>
      </c>
      <c r="V705" s="110" t="str">
        <f t="shared" si="2141"/>
        <v/>
      </c>
      <c r="W705" s="110" t="str">
        <f t="shared" si="2141"/>
        <v/>
      </c>
      <c r="X705" s="110" t="str">
        <f t="shared" si="2141"/>
        <v/>
      </c>
      <c r="Y705" s="110" t="str">
        <f t="shared" si="2141"/>
        <v/>
      </c>
      <c r="Z705" s="110" t="str">
        <f t="shared" si="2141"/>
        <v/>
      </c>
      <c r="AA705" s="110" t="str">
        <f t="shared" si="2141"/>
        <v/>
      </c>
      <c r="AB705" s="110" t="str">
        <f t="shared" si="2141"/>
        <v/>
      </c>
      <c r="AC705" s="110" t="str">
        <f t="shared" si="2141"/>
        <v/>
      </c>
      <c r="AD705" s="110" t="str">
        <f t="shared" si="2141"/>
        <v/>
      </c>
      <c r="AE705" s="110" t="str">
        <f t="shared" si="2141"/>
        <v/>
      </c>
      <c r="AF705" s="110" t="str">
        <f t="shared" si="2141"/>
        <v/>
      </c>
      <c r="AG705" s="110" t="str">
        <f t="shared" si="2141"/>
        <v/>
      </c>
      <c r="AH705" s="110" t="str">
        <f t="shared" si="2141"/>
        <v/>
      </c>
      <c r="AI705" s="110" t="str">
        <f t="shared" si="2141"/>
        <v/>
      </c>
    </row>
    <row r="706" spans="1:167" x14ac:dyDescent="0.25">
      <c r="B706" s="131" t="e">
        <f t="shared" si="2029"/>
        <v>#VALUE!</v>
      </c>
      <c r="C706" s="131" t="e">
        <f t="shared" si="2030"/>
        <v>#VALUE!</v>
      </c>
      <c r="D706" s="130">
        <f t="shared" si="2030"/>
        <v>1</v>
      </c>
      <c r="E706" s="168"/>
      <c r="F706" s="139"/>
      <c r="G706" s="170"/>
      <c r="H706" s="173"/>
      <c r="I706" s="173"/>
      <c r="J706" s="174"/>
      <c r="K706" s="70"/>
      <c r="L706" s="1" t="s">
        <v>56</v>
      </c>
      <c r="M706" s="147" t="str">
        <f t="shared" ref="M706" si="2142">IFERROR(ROUND(M687*M689,2),"")</f>
        <v/>
      </c>
      <c r="O706" s="27" t="s">
        <v>426</v>
      </c>
      <c r="P706" s="110" t="str">
        <f t="shared" ref="P706:R706" si="2143">INDEX(P693:P705,MATCH(MAX($J693:$J705),$J693:$J705,0))</f>
        <v/>
      </c>
      <c r="Q706" s="110" t="str">
        <f t="shared" si="2143"/>
        <v/>
      </c>
      <c r="R706" s="110" t="str">
        <f t="shared" si="2143"/>
        <v/>
      </c>
      <c r="S706" s="110" t="str">
        <f t="shared" si="2077"/>
        <v/>
      </c>
      <c r="T706" s="110" t="str">
        <f t="shared" si="2077"/>
        <v/>
      </c>
      <c r="U706" s="110" t="str">
        <f t="shared" si="2077"/>
        <v/>
      </c>
      <c r="V706" s="110" t="str">
        <f t="shared" si="2077"/>
        <v/>
      </c>
      <c r="W706" s="110" t="str">
        <f t="shared" si="2077"/>
        <v/>
      </c>
      <c r="X706" s="110" t="str">
        <f t="shared" si="2077"/>
        <v/>
      </c>
      <c r="Y706" s="110" t="str">
        <f t="shared" si="2077"/>
        <v/>
      </c>
      <c r="Z706" s="110" t="str">
        <f t="shared" si="2077"/>
        <v/>
      </c>
      <c r="AA706" s="110" t="str">
        <f t="shared" si="2077"/>
        <v/>
      </c>
      <c r="AB706" s="110" t="str">
        <f t="shared" si="2077"/>
        <v/>
      </c>
      <c r="AC706" s="110" t="str">
        <f t="shared" si="2077"/>
        <v/>
      </c>
      <c r="AD706" s="110" t="str">
        <f t="shared" si="2077"/>
        <v/>
      </c>
      <c r="AE706" s="110" t="str">
        <f t="shared" si="2077"/>
        <v/>
      </c>
      <c r="AF706" s="110" t="str">
        <f t="shared" si="2077"/>
        <v/>
      </c>
      <c r="AG706" s="110" t="str">
        <f t="shared" si="2077"/>
        <v/>
      </c>
      <c r="AH706" s="110" t="str">
        <f t="shared" si="2077"/>
        <v/>
      </c>
      <c r="AI706" s="110" t="str">
        <f t="shared" si="2077"/>
        <v/>
      </c>
    </row>
    <row r="708" spans="1:167" s="120" customFormat="1" ht="15" customHeight="1" x14ac:dyDescent="0.25">
      <c r="A708" s="123"/>
      <c r="B708" s="130" t="e">
        <f t="shared" ref="B708" si="2144">LARGE(IFERROR(IF(B706+1&gt;$H$8,"",B706+1),""),1)</f>
        <v>#VALUE!</v>
      </c>
      <c r="C708" s="130" t="e">
        <f>IF(_xlfn.ISFORMULA(E712),MAX(INDEX('BASE FORMAÇÃO'!A:A,B708+1),1),E712)</f>
        <v>#VALUE!</v>
      </c>
      <c r="D708" s="130">
        <f t="shared" ref="D708" si="2145">IFERROR(IF(C708=C698,D698+1,1),1)</f>
        <v>1</v>
      </c>
      <c r="E708" s="41" t="s">
        <v>9</v>
      </c>
      <c r="F708" s="76"/>
      <c r="G708" s="41" t="s">
        <v>15</v>
      </c>
      <c r="H708" s="138" t="e">
        <f>INDEX('BASE FORMAÇÃO'!B:B,B708+1)</f>
        <v>#VALUE!</v>
      </c>
      <c r="I708" s="146" t="s">
        <v>16</v>
      </c>
      <c r="J708" s="6" t="e">
        <f>INDEX('BASE FORMAÇÃO'!K:K,B708+1)</f>
        <v>#VALUE!</v>
      </c>
      <c r="K708" s="68"/>
      <c r="L708" s="175" t="s">
        <v>54</v>
      </c>
      <c r="M708" s="177" t="str">
        <f t="shared" ref="M708" si="2146">IF(OR(ISBLANK($O$8),ISBLANK($O$7),ISBLANK($H$8),ISBLANK($O$6),ISBLANK($O$5),ISBLANK($H$5)),"",IFERROR(IF(VLOOKUP(L708,L714:M723,2,FALSE)&lt;1,ROUND(VLOOKUP(L708,L714:M723,2,FALSE),4),ROUND(VLOOKUP(L708,L714:M723,2,FALSE),2)),""))</f>
        <v/>
      </c>
      <c r="N708" s="72"/>
      <c r="O708" s="27" t="s">
        <v>17</v>
      </c>
      <c r="P708" s="116"/>
      <c r="Q708" s="116"/>
      <c r="R708" s="116"/>
      <c r="S708" s="116"/>
      <c r="T708" s="116"/>
      <c r="U708" s="108"/>
      <c r="V708" s="108"/>
      <c r="W708" s="108"/>
      <c r="X708" s="108"/>
      <c r="Y708" s="108"/>
      <c r="Z708" s="108"/>
      <c r="AA708" s="108"/>
      <c r="AB708" s="108"/>
      <c r="AC708" s="108"/>
      <c r="AD708" s="108"/>
      <c r="AE708" s="108"/>
      <c r="AF708" s="108"/>
      <c r="AG708" s="108"/>
      <c r="AH708" s="108"/>
      <c r="AI708" s="108"/>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19"/>
      <c r="BN708" s="119"/>
      <c r="BO708" s="119"/>
      <c r="BP708" s="119"/>
      <c r="BQ708" s="119"/>
      <c r="BR708" s="119"/>
      <c r="BS708" s="119"/>
      <c r="BT708" s="119"/>
      <c r="BU708" s="119"/>
      <c r="BV708" s="119"/>
      <c r="BW708" s="119"/>
      <c r="BX708" s="119"/>
      <c r="BY708" s="119"/>
      <c r="BZ708" s="119"/>
      <c r="CA708" s="119"/>
      <c r="CB708" s="119"/>
      <c r="CC708" s="119"/>
      <c r="CD708" s="119"/>
      <c r="CE708" s="119"/>
      <c r="CF708" s="119"/>
      <c r="CG708" s="119"/>
      <c r="CH708" s="119"/>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19"/>
      <c r="ER708" s="119"/>
      <c r="ES708" s="119"/>
      <c r="ET708" s="119"/>
      <c r="EU708" s="119"/>
      <c r="EV708" s="119"/>
      <c r="EW708" s="119"/>
      <c r="EX708" s="119"/>
      <c r="EY708" s="119"/>
      <c r="EZ708" s="119"/>
      <c r="FA708" s="119"/>
      <c r="FB708" s="119"/>
      <c r="FC708" s="119"/>
      <c r="FD708" s="119"/>
      <c r="FE708" s="119"/>
      <c r="FF708" s="119"/>
      <c r="FG708" s="119"/>
      <c r="FH708" s="119"/>
      <c r="FI708" s="119"/>
      <c r="FJ708" s="119"/>
      <c r="FK708" s="119"/>
    </row>
    <row r="709" spans="1:167" s="120" customFormat="1" ht="15" customHeight="1" x14ac:dyDescent="0.25">
      <c r="A709" s="69"/>
      <c r="B709" s="131" t="e">
        <f t="shared" ref="B709:D709" si="2147">B708</f>
        <v>#VALUE!</v>
      </c>
      <c r="C709" s="131" t="e">
        <f t="shared" si="2147"/>
        <v>#VALUE!</v>
      </c>
      <c r="D709" s="130">
        <f t="shared" si="2147"/>
        <v>1</v>
      </c>
      <c r="E709" s="179">
        <f t="shared" ref="E709" si="2148">D708</f>
        <v>1</v>
      </c>
      <c r="F709" s="95"/>
      <c r="G709" s="181" t="s">
        <v>1</v>
      </c>
      <c r="H709" s="184" t="e">
        <f>INDEX('BASE FORMAÇÃO'!C:C,B708+1)</f>
        <v>#VALUE!</v>
      </c>
      <c r="I709" s="184"/>
      <c r="J709" s="185"/>
      <c r="K709" s="69"/>
      <c r="L709" s="176"/>
      <c r="M709" s="178"/>
      <c r="N709" s="73"/>
      <c r="O709" s="27" t="s">
        <v>13</v>
      </c>
      <c r="P709" s="125"/>
      <c r="Q709" s="125"/>
      <c r="R709" s="125"/>
      <c r="S709" s="125"/>
      <c r="T709" s="125"/>
      <c r="U709" s="125"/>
      <c r="V709" s="125"/>
      <c r="W709" s="125"/>
      <c r="X709" s="125"/>
      <c r="Y709" s="125"/>
      <c r="Z709" s="125"/>
      <c r="AA709" s="125"/>
      <c r="AB709" s="125"/>
      <c r="AC709" s="125"/>
      <c r="AD709" s="125"/>
      <c r="AE709" s="125"/>
      <c r="AF709" s="125"/>
      <c r="AG709" s="125"/>
      <c r="AH709" s="125"/>
      <c r="AI709" s="125"/>
      <c r="AJ709" s="126"/>
      <c r="AK709" s="126"/>
      <c r="AL709" s="126"/>
      <c r="AM709" s="126"/>
      <c r="AN709" s="126"/>
      <c r="AO709" s="126"/>
      <c r="AP709" s="126"/>
      <c r="AQ709" s="126"/>
      <c r="AR709" s="126"/>
      <c r="AS709" s="126"/>
      <c r="AT709" s="126"/>
      <c r="AU709" s="126"/>
      <c r="AV709" s="126"/>
      <c r="AW709" s="126"/>
      <c r="AX709" s="126"/>
      <c r="AY709" s="126"/>
      <c r="AZ709" s="126"/>
      <c r="BA709" s="126"/>
      <c r="BB709" s="119"/>
      <c r="BC709" s="119"/>
      <c r="BD709" s="119"/>
      <c r="BE709" s="119"/>
      <c r="BF709" s="119"/>
      <c r="BG709" s="119"/>
      <c r="BH709" s="119"/>
      <c r="BI709" s="119"/>
      <c r="BJ709" s="119"/>
      <c r="BK709" s="119"/>
      <c r="BL709" s="119"/>
      <c r="BM709" s="119"/>
      <c r="BN709" s="119"/>
      <c r="BO709" s="119"/>
      <c r="BP709" s="119"/>
      <c r="BQ709" s="119"/>
      <c r="BR709" s="119"/>
      <c r="BS709" s="119"/>
      <c r="BT709" s="119"/>
      <c r="BU709" s="119"/>
      <c r="BV709" s="119"/>
      <c r="BW709" s="119"/>
      <c r="BX709" s="119"/>
      <c r="BY709" s="119"/>
      <c r="BZ709" s="119"/>
      <c r="CA709" s="119"/>
      <c r="CB709" s="119"/>
      <c r="CC709" s="119"/>
      <c r="CD709" s="119"/>
      <c r="CE709" s="119"/>
      <c r="CF709" s="119"/>
      <c r="CG709" s="119"/>
      <c r="CH709" s="119"/>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19"/>
      <c r="ER709" s="119"/>
      <c r="ES709" s="119"/>
      <c r="ET709" s="119"/>
      <c r="EU709" s="119"/>
      <c r="EV709" s="119"/>
      <c r="EW709" s="119"/>
      <c r="EX709" s="119"/>
      <c r="EY709" s="119"/>
      <c r="EZ709" s="119"/>
      <c r="FA709" s="119"/>
      <c r="FB709" s="119"/>
      <c r="FC709" s="119"/>
      <c r="FD709" s="119"/>
      <c r="FE709" s="119"/>
      <c r="FF709" s="119"/>
      <c r="FG709" s="119"/>
      <c r="FH709" s="119"/>
      <c r="FI709" s="119"/>
      <c r="FJ709" s="119"/>
      <c r="FK709" s="119"/>
    </row>
    <row r="710" spans="1:167" s="119" customFormat="1" x14ac:dyDescent="0.25">
      <c r="A710" s="77"/>
      <c r="B710" s="131" t="e">
        <f t="shared" ref="B710:D710" si="2149">B709</f>
        <v>#VALUE!</v>
      </c>
      <c r="C710" s="131" t="e">
        <f t="shared" si="2149"/>
        <v>#VALUE!</v>
      </c>
      <c r="D710" s="130">
        <f t="shared" si="2149"/>
        <v>1</v>
      </c>
      <c r="E710" s="180"/>
      <c r="F710" s="96"/>
      <c r="G710" s="182"/>
      <c r="H710" s="186"/>
      <c r="I710" s="186"/>
      <c r="J710" s="187"/>
      <c r="K710" s="67"/>
      <c r="L710" s="133" t="s">
        <v>57</v>
      </c>
      <c r="M710" s="134" t="e">
        <f>INDEX('BASE FORMAÇÃO'!H:H,B712+1)</f>
        <v>#VALUE!</v>
      </c>
      <c r="N710" s="74"/>
      <c r="O710" s="27" t="s">
        <v>445</v>
      </c>
      <c r="P710" s="117"/>
      <c r="Q710" s="117"/>
      <c r="R710" s="117"/>
      <c r="S710" s="117"/>
      <c r="T710" s="117"/>
      <c r="U710" s="117"/>
      <c r="V710" s="117"/>
      <c r="W710" s="117"/>
      <c r="X710" s="117"/>
      <c r="Y710" s="117"/>
      <c r="Z710" s="117"/>
      <c r="AA710" s="121"/>
      <c r="AB710" s="121"/>
      <c r="AC710" s="121"/>
      <c r="AD710" s="121"/>
      <c r="AE710" s="121"/>
      <c r="AF710" s="121"/>
      <c r="AG710" s="121"/>
      <c r="AH710" s="121"/>
      <c r="AI710" s="121"/>
    </row>
    <row r="711" spans="1:167" s="119" customFormat="1" x14ac:dyDescent="0.25">
      <c r="A711" s="77"/>
      <c r="B711" s="131" t="e">
        <f t="shared" ref="B711:C711" si="2150">B710</f>
        <v>#VALUE!</v>
      </c>
      <c r="C711" s="131" t="e">
        <f t="shared" si="2150"/>
        <v>#VALUE!</v>
      </c>
      <c r="D711" s="130">
        <f t="shared" si="2030"/>
        <v>1</v>
      </c>
      <c r="E711" s="41" t="s">
        <v>344</v>
      </c>
      <c r="F711" s="96"/>
      <c r="G711" s="183"/>
      <c r="H711" s="188"/>
      <c r="I711" s="188"/>
      <c r="J711" s="189"/>
      <c r="K711" s="67"/>
      <c r="L711" s="1" t="s">
        <v>2</v>
      </c>
      <c r="M711" s="6" t="e">
        <f>INDEX('BASE FORMAÇÃO'!D:D,B712+1)</f>
        <v>#VALUE!</v>
      </c>
      <c r="N711" s="74"/>
      <c r="O711" s="27" t="s">
        <v>446</v>
      </c>
      <c r="P711" s="118"/>
      <c r="Q711" s="118"/>
      <c r="R711" s="118"/>
      <c r="S711" s="118"/>
      <c r="T711" s="118"/>
      <c r="U711" s="121"/>
      <c r="V711" s="121"/>
      <c r="W711" s="121"/>
      <c r="X711" s="121"/>
      <c r="Y711" s="121"/>
      <c r="Z711" s="121"/>
      <c r="AA711" s="121"/>
      <c r="AB711" s="121"/>
      <c r="AC711" s="121"/>
      <c r="AD711" s="121"/>
      <c r="AE711" s="121"/>
      <c r="AF711" s="121"/>
      <c r="AG711" s="121"/>
      <c r="AH711" s="121"/>
      <c r="AI711" s="121"/>
    </row>
    <row r="712" spans="1:167" x14ac:dyDescent="0.25">
      <c r="B712" s="131" t="e">
        <f t="shared" ref="B712:C712" si="2151">B710</f>
        <v>#VALUE!</v>
      </c>
      <c r="C712" s="131" t="e">
        <f t="shared" si="2151"/>
        <v>#VALUE!</v>
      </c>
      <c r="D712" s="130">
        <f t="shared" si="2030"/>
        <v>1</v>
      </c>
      <c r="E712" s="167" t="e">
        <f t="shared" ref="E712" si="2152">C708</f>
        <v>#VALUE!</v>
      </c>
      <c r="F712" s="96"/>
      <c r="G712" s="169" t="s">
        <v>334</v>
      </c>
      <c r="H712" s="171"/>
      <c r="I712" s="172"/>
      <c r="J712" s="172"/>
      <c r="K712" s="70"/>
      <c r="L712" s="28" t="s">
        <v>333</v>
      </c>
      <c r="M712" s="136" t="str">
        <f t="shared" ref="M712" si="2153">IFERROR(INDEX(I714:I726,MATCH(MAX(J714:J726),J714:J726,0)),"")</f>
        <v/>
      </c>
      <c r="N712" s="74"/>
      <c r="O712" s="27" t="s">
        <v>18</v>
      </c>
      <c r="P712" s="109" t="str">
        <f>IF(P708="","",
IF(OR(P710="Orçamento",P709="",MAX('Tabela de Apoio'!$A:$A)&lt;=P709),
P708,
(INDEX('Tabela de Apoio'!$B:$B,MATCH('MAPA DE PREÇOS'!$O$8,'Tabela de Apoio'!$A:$A,1))/INDEX('Tabela de Apoio'!$B:$B,MATCH('MAPA DE PREÇOS'!P709,'Tabela de Apoio'!$A:$A,1)-1))*P708))</f>
        <v/>
      </c>
      <c r="Q712" s="109" t="str">
        <f>IF(Q708="","",
IF(OR(Q710="Orçamento",Q709="",MAX('Tabela de Apoio'!$A:$A)&lt;=Q709),
Q708,
(INDEX('Tabela de Apoio'!$B:$B,MATCH('MAPA DE PREÇOS'!$O$8,'Tabela de Apoio'!$A:$A,1))/INDEX('Tabela de Apoio'!$B:$B,MATCH('MAPA DE PREÇOS'!Q709,'Tabela de Apoio'!$A:$A,1)-1))*Q708))</f>
        <v/>
      </c>
      <c r="R712" s="109" t="str">
        <f>IF(R708="","",
IF(OR(R710="Orçamento",R709="",MAX('Tabela de Apoio'!$A:$A)&lt;=R709),
R708,
(INDEX('Tabela de Apoio'!$B:$B,MATCH('MAPA DE PREÇOS'!$O$8,'Tabela de Apoio'!$A:$A,1))/INDEX('Tabela de Apoio'!$B:$B,MATCH('MAPA DE PREÇOS'!R709,'Tabela de Apoio'!$A:$A,1)-1))*R708))</f>
        <v/>
      </c>
      <c r="S712" s="109" t="str">
        <f>IF(S708="","",
IF(OR(S710="Orçamento",S709="",MAX('Tabela de Apoio'!$A:$A)&lt;=S709),
S708,
(INDEX('Tabela de Apoio'!$B:$B,MATCH('MAPA DE PREÇOS'!$O$8,'Tabela de Apoio'!$A:$A,1))/INDEX('Tabela de Apoio'!$B:$B,MATCH('MAPA DE PREÇOS'!S709,'Tabela de Apoio'!$A:$A,1)-1))*S708))</f>
        <v/>
      </c>
      <c r="T712" s="109" t="str">
        <f>IF(T708="","",
IF(OR(T710="Orçamento",T709="",MAX('Tabela de Apoio'!$A:$A)&lt;=T709),
T708,
(INDEX('Tabela de Apoio'!$B:$B,MATCH('MAPA DE PREÇOS'!$O$8,'Tabela de Apoio'!$A:$A,1))/INDEX('Tabela de Apoio'!$B:$B,MATCH('MAPA DE PREÇOS'!T709,'Tabela de Apoio'!$A:$A,1)-1))*T708))</f>
        <v/>
      </c>
      <c r="U712" s="109" t="str">
        <f>IF(U708="","",
IF(OR(U710="Orçamento",U709="",MAX('Tabela de Apoio'!$A:$A)&lt;=U709),
U708,
(INDEX('Tabela de Apoio'!$B:$B,MATCH('MAPA DE PREÇOS'!$O$8,'Tabela de Apoio'!$A:$A,1))/INDEX('Tabela de Apoio'!$B:$B,MATCH('MAPA DE PREÇOS'!U709,'Tabela de Apoio'!$A:$A,1)-1))*U708))</f>
        <v/>
      </c>
      <c r="V712" s="109" t="str">
        <f>IF(V708="","",
IF(OR(V710="Orçamento",V709="",MAX('Tabela de Apoio'!$A:$A)&lt;=V709),
V708,
(INDEX('Tabela de Apoio'!$B:$B,MATCH('MAPA DE PREÇOS'!$O$8,'Tabela de Apoio'!$A:$A,1))/INDEX('Tabela de Apoio'!$B:$B,MATCH('MAPA DE PREÇOS'!V709,'Tabela de Apoio'!$A:$A,1)-1))*V708))</f>
        <v/>
      </c>
      <c r="W712" s="109" t="str">
        <f>IF(W708="","",
IF(OR(W710="Orçamento",W709="",MAX('Tabela de Apoio'!$A:$A)&lt;=W709),
W708,
(INDEX('Tabela de Apoio'!$B:$B,MATCH('MAPA DE PREÇOS'!$O$8,'Tabela de Apoio'!$A:$A,1))/INDEX('Tabela de Apoio'!$B:$B,MATCH('MAPA DE PREÇOS'!W709,'Tabela de Apoio'!$A:$A,1)-1))*W708))</f>
        <v/>
      </c>
      <c r="X712" s="109" t="str">
        <f>IF(X708="","",
IF(OR(X710="Orçamento",X709="",MAX('Tabela de Apoio'!$A:$A)&lt;=X709),
X708,
(INDEX('Tabela de Apoio'!$B:$B,MATCH('MAPA DE PREÇOS'!$O$8,'Tabela de Apoio'!$A:$A,1))/INDEX('Tabela de Apoio'!$B:$B,MATCH('MAPA DE PREÇOS'!X709,'Tabela de Apoio'!$A:$A,1)-1))*X708))</f>
        <v/>
      </c>
      <c r="Y712" s="109" t="str">
        <f>IF(Y708="","",
IF(OR(Y710="Orçamento",Y709="",MAX('Tabela de Apoio'!$A:$A)&lt;=Y709),
Y708,
(INDEX('Tabela de Apoio'!$B:$B,MATCH('MAPA DE PREÇOS'!$O$8,'Tabela de Apoio'!$A:$A,1))/INDEX('Tabela de Apoio'!$B:$B,MATCH('MAPA DE PREÇOS'!Y709,'Tabela de Apoio'!$A:$A,1)-1))*Y708))</f>
        <v/>
      </c>
      <c r="Z712" s="109" t="str">
        <f>IF(Z708="","",
IF(OR(Z710="Orçamento",Z709="",MAX('Tabela de Apoio'!$A:$A)&lt;=Z709),
Z708,
(INDEX('Tabela de Apoio'!$B:$B,MATCH('MAPA DE PREÇOS'!$O$8,'Tabela de Apoio'!$A:$A,1))/INDEX('Tabela de Apoio'!$B:$B,MATCH('MAPA DE PREÇOS'!Z709,'Tabela de Apoio'!$A:$A,1)-1))*Z708))</f>
        <v/>
      </c>
      <c r="AA712" s="109" t="str">
        <f>IF(AA708="","",
IF(OR(AA710="Orçamento",AA709="",MAX('Tabela de Apoio'!$A:$A)&lt;=AA709),
AA708,
(INDEX('Tabela de Apoio'!$B:$B,MATCH('MAPA DE PREÇOS'!$O$8,'Tabela de Apoio'!$A:$A,1))/INDEX('Tabela de Apoio'!$B:$B,MATCH('MAPA DE PREÇOS'!AA709,'Tabela de Apoio'!$A:$A,1)-1))*AA708))</f>
        <v/>
      </c>
      <c r="AB712" s="109" t="str">
        <f>IF(AB708="","",
IF(OR(AB710="Orçamento",AB709="",MAX('Tabela de Apoio'!$A:$A)&lt;=AB709),
AB708,
(INDEX('Tabela de Apoio'!$B:$B,MATCH('MAPA DE PREÇOS'!$O$8,'Tabela de Apoio'!$A:$A,1))/INDEX('Tabela de Apoio'!$B:$B,MATCH('MAPA DE PREÇOS'!AB709,'Tabela de Apoio'!$A:$A,1)-1))*AB708))</f>
        <v/>
      </c>
      <c r="AC712" s="109" t="str">
        <f>IF(AC708="","",
IF(OR(AC710="Orçamento",AC709="",MAX('Tabela de Apoio'!$A:$A)&lt;=AC709),
AC708,
(INDEX('Tabela de Apoio'!$B:$B,MATCH('MAPA DE PREÇOS'!$O$8,'Tabela de Apoio'!$A:$A,1))/INDEX('Tabela de Apoio'!$B:$B,MATCH('MAPA DE PREÇOS'!AC709,'Tabela de Apoio'!$A:$A,1)-1))*AC708))</f>
        <v/>
      </c>
      <c r="AD712" s="109" t="str">
        <f>IF(AD708="","",
IF(OR(AD710="Orçamento",AD709="",MAX('Tabela de Apoio'!$A:$A)&lt;=AD709),
AD708,
(INDEX('Tabela de Apoio'!$B:$B,MATCH('MAPA DE PREÇOS'!$O$8,'Tabela de Apoio'!$A:$A,1))/INDEX('Tabela de Apoio'!$B:$B,MATCH('MAPA DE PREÇOS'!AD709,'Tabela de Apoio'!$A:$A,1)-1))*AD708))</f>
        <v/>
      </c>
      <c r="AE712" s="109" t="str">
        <f>IF(AE708="","",
IF(OR(AE710="Orçamento",AE709="",MAX('Tabela de Apoio'!$A:$A)&lt;=AE709),
AE708,
(INDEX('Tabela de Apoio'!$B:$B,MATCH('MAPA DE PREÇOS'!$O$8,'Tabela de Apoio'!$A:$A,1))/INDEX('Tabela de Apoio'!$B:$B,MATCH('MAPA DE PREÇOS'!AE709,'Tabela de Apoio'!$A:$A,1)-1))*AE708))</f>
        <v/>
      </c>
      <c r="AF712" s="109" t="str">
        <f>IF(AF708="","",
IF(OR(AF710="Orçamento",AF709="",MAX('Tabela de Apoio'!$A:$A)&lt;=AF709),
AF708,
(INDEX('Tabela de Apoio'!$B:$B,MATCH('MAPA DE PREÇOS'!$O$8,'Tabela de Apoio'!$A:$A,1))/INDEX('Tabela de Apoio'!$B:$B,MATCH('MAPA DE PREÇOS'!AF709,'Tabela de Apoio'!$A:$A,1)-1))*AF708))</f>
        <v/>
      </c>
      <c r="AG712" s="109" t="str">
        <f>IF(AG708="","",
IF(OR(AG710="Orçamento",AG709="",MAX('Tabela de Apoio'!$A:$A)&lt;=AG709),
AG708,
(INDEX('Tabela de Apoio'!$B:$B,MATCH('MAPA DE PREÇOS'!$O$8,'Tabela de Apoio'!$A:$A,1))/INDEX('Tabela de Apoio'!$B:$B,MATCH('MAPA DE PREÇOS'!AG709,'Tabela de Apoio'!$A:$A,1)-1))*AG708))</f>
        <v/>
      </c>
      <c r="AH712" s="109" t="str">
        <f>IF(AH708="","",
IF(OR(AH710="Orçamento",AH709="",MAX('Tabela de Apoio'!$A:$A)&lt;=AH709),
AH708,
(INDEX('Tabela de Apoio'!$B:$B,MATCH('MAPA DE PREÇOS'!$O$8,'Tabela de Apoio'!$A:$A,1))/INDEX('Tabela de Apoio'!$B:$B,MATCH('MAPA DE PREÇOS'!AH709,'Tabela de Apoio'!$A:$A,1)-1))*AH708))</f>
        <v/>
      </c>
      <c r="AI712" s="109" t="str">
        <f>IF(AI708="","",
IF(OR(AI710="Orçamento",AI709="",MAX('Tabela de Apoio'!$A:$A)&lt;=AI709),
AI708,
(INDEX('Tabela de Apoio'!$B:$B,MATCH('MAPA DE PREÇOS'!$O$8,'Tabela de Apoio'!$A:$A,1))/INDEX('Tabela de Apoio'!$B:$B,MATCH('MAPA DE PREÇOS'!AI709,'Tabela de Apoio'!$A:$A,1)-1))*AI708))</f>
        <v/>
      </c>
    </row>
    <row r="713" spans="1:167" hidden="1" x14ac:dyDescent="0.25">
      <c r="B713" s="131" t="e">
        <f t="shared" ref="B713" si="2154">B712</f>
        <v>#VALUE!</v>
      </c>
      <c r="C713" s="131" t="e">
        <f t="shared" ref="C713" si="2155">C712</f>
        <v>#VALUE!</v>
      </c>
      <c r="D713" s="130">
        <f t="shared" si="2030"/>
        <v>1</v>
      </c>
      <c r="E713" s="168"/>
      <c r="F713" s="96"/>
      <c r="G713" s="170"/>
      <c r="H713"/>
      <c r="I713"/>
      <c r="J713"/>
      <c r="N713" s="74"/>
      <c r="O713" s="27" t="s">
        <v>439</v>
      </c>
      <c r="P713" s="110" t="str">
        <f>IF(IFERROR(VLOOKUP(P710,'Tabela de Apoio'!$D:$E,2,FALSE),1)=1,"",P714)</f>
        <v/>
      </c>
      <c r="Q713" s="110" t="str">
        <f>IF(IFERROR(VLOOKUP(Q710,'Tabela de Apoio'!$D:$E,2,FALSE),1)=1,"",Q714)</f>
        <v/>
      </c>
      <c r="R713" s="110" t="str">
        <f>IF(IFERROR(VLOOKUP(R710,'Tabela de Apoio'!$D:$E,2,FALSE),1)=1,"",R714)</f>
        <v/>
      </c>
      <c r="S713" s="110" t="str">
        <f>IF(IFERROR(VLOOKUP(S710,'Tabela de Apoio'!$D:$E,2,FALSE),1)=1,"",S714)</f>
        <v/>
      </c>
      <c r="T713" s="110" t="str">
        <f>IF(IFERROR(VLOOKUP(T710,'Tabela de Apoio'!$D:$E,2,FALSE),1)=1,"",T714)</f>
        <v/>
      </c>
      <c r="U713" s="110" t="str">
        <f>IF(IFERROR(VLOOKUP(U710,'Tabela de Apoio'!$D:$E,2,FALSE),1)=1,"",U714)</f>
        <v/>
      </c>
      <c r="V713" s="110" t="str">
        <f>IF(IFERROR(VLOOKUP(V710,'Tabela de Apoio'!$D:$E,2,FALSE),1)=1,"",V714)</f>
        <v/>
      </c>
      <c r="W713" s="110" t="str">
        <f>IF(IFERROR(VLOOKUP(W710,'Tabela de Apoio'!$D:$E,2,FALSE),1)=1,"",W714)</f>
        <v/>
      </c>
      <c r="X713" s="110" t="str">
        <f>IF(IFERROR(VLOOKUP(X710,'Tabela de Apoio'!$D:$E,2,FALSE),1)=1,"",X714)</f>
        <v/>
      </c>
      <c r="Y713" s="110" t="str">
        <f>IF(IFERROR(VLOOKUP(Y710,'Tabela de Apoio'!$D:$E,2,FALSE),1)=1,"",Y714)</f>
        <v/>
      </c>
      <c r="Z713" s="110" t="str">
        <f>IF(IFERROR(VLOOKUP(Z710,'Tabela de Apoio'!$D:$E,2,FALSE),1)=1,"",Z714)</f>
        <v/>
      </c>
      <c r="AA713" s="110" t="str">
        <f>IF(IFERROR(VLOOKUP(AA710,'Tabela de Apoio'!$D:$E,2,FALSE),1)=1,"",AA714)</f>
        <v/>
      </c>
      <c r="AB713" s="110" t="str">
        <f>IF(IFERROR(VLOOKUP(AB710,'Tabela de Apoio'!$D:$E,2,FALSE),1)=1,"",AB714)</f>
        <v/>
      </c>
      <c r="AC713" s="110" t="str">
        <f>IF(IFERROR(VLOOKUP(AC710,'Tabela de Apoio'!$D:$E,2,FALSE),1)=1,"",AC714)</f>
        <v/>
      </c>
      <c r="AD713" s="110" t="str">
        <f>IF(IFERROR(VLOOKUP(AD710,'Tabela de Apoio'!$D:$E,2,FALSE),1)=1,"",AD714)</f>
        <v/>
      </c>
      <c r="AE713" s="110" t="str">
        <f>IF(IFERROR(VLOOKUP(AE710,'Tabela de Apoio'!$D:$E,2,FALSE),1)=1,"",AE714)</f>
        <v/>
      </c>
      <c r="AF713" s="110" t="str">
        <f>IF(IFERROR(VLOOKUP(AF710,'Tabela de Apoio'!$D:$E,2,FALSE),1)=1,"",AF714)</f>
        <v/>
      </c>
      <c r="AG713" s="110" t="str">
        <f>IF(IFERROR(VLOOKUP(AG710,'Tabela de Apoio'!$D:$E,2,FALSE),1)=1,"",AG714)</f>
        <v/>
      </c>
      <c r="AH713" s="110" t="str">
        <f>IF(IFERROR(VLOOKUP(AH710,'Tabela de Apoio'!$D:$E,2,FALSE),1)=1,"",AH714)</f>
        <v/>
      </c>
      <c r="AI713" s="110" t="str">
        <f>IF(IFERROR(VLOOKUP(AI710,'Tabela de Apoio'!$D:$E,2,FALSE),1)=1,"",AI714)</f>
        <v/>
      </c>
    </row>
    <row r="714" spans="1:167" hidden="1" x14ac:dyDescent="0.25">
      <c r="B714" s="131" t="e">
        <f t="shared" ref="B714:C714" si="2156">B713</f>
        <v>#VALUE!</v>
      </c>
      <c r="C714" s="131" t="e">
        <f t="shared" si="2156"/>
        <v>#VALUE!</v>
      </c>
      <c r="D714" s="130">
        <f t="shared" si="2030"/>
        <v>1</v>
      </c>
      <c r="E714" s="168"/>
      <c r="F714" s="96"/>
      <c r="G714" s="170"/>
      <c r="H714" s="137">
        <f t="shared" ref="H714" si="2157">COUNT($P714:$XX714)</f>
        <v>0</v>
      </c>
      <c r="I714" s="135" t="e">
        <f t="shared" ref="I714" si="2158">_xlfn.STDEV.P($P713:$XX714)/AVERAGE($P713:$XX714)</f>
        <v>#DIV/0!</v>
      </c>
      <c r="J714" s="7">
        <f>ROW()</f>
        <v>714</v>
      </c>
      <c r="K714" s="70"/>
      <c r="L714" s="29" t="s">
        <v>54</v>
      </c>
      <c r="M714" s="30" t="str">
        <f t="shared" ref="M714" si="2159">IFERROR(
IF(AND(P710="Orçamento",COUNTA(P708:AI708)=COUNTIF(P710:XX710,"Orçamento")),MIN(M719,M716),
IF(M717&lt;&gt;"",M717,
IF(M718&lt;&gt;"",M718,
M716
))),"")</f>
        <v/>
      </c>
      <c r="N714" s="74"/>
      <c r="O714" s="27" t="s">
        <v>440</v>
      </c>
      <c r="P714" s="109" t="str">
        <f t="shared" ref="P714:AI714" si="2160">IFERROR(IF(P712="",
            "",
            IF(COUNT($P712:$XX712)&lt;=4,
               P712,
               IF(OR(P712&gt;(QUARTILE($P712:$XX712,3)+(QUARTILE($P712:$XX712,3)-QUARTILE($P712:$XX712,1))),
                     P712&lt;(QUARTILE($P712:$XX712,1)-(QUARTILE($P712:$XX712,3)-QUARTILE($P712:$XX712,1)))
                  ),
               "DESCARTADO",P712)
             )
  ),P712)</f>
        <v/>
      </c>
      <c r="Q714" s="109" t="str">
        <f t="shared" si="2160"/>
        <v/>
      </c>
      <c r="R714" s="109" t="str">
        <f t="shared" si="2160"/>
        <v/>
      </c>
      <c r="S714" s="109" t="str">
        <f t="shared" si="2160"/>
        <v/>
      </c>
      <c r="T714" s="109" t="str">
        <f t="shared" si="2160"/>
        <v/>
      </c>
      <c r="U714" s="109" t="str">
        <f t="shared" si="2160"/>
        <v/>
      </c>
      <c r="V714" s="109" t="str">
        <f t="shared" si="2160"/>
        <v/>
      </c>
      <c r="W714" s="109" t="str">
        <f t="shared" si="2160"/>
        <v/>
      </c>
      <c r="X714" s="109" t="str">
        <f t="shared" si="2160"/>
        <v/>
      </c>
      <c r="Y714" s="109" t="str">
        <f t="shared" si="2160"/>
        <v/>
      </c>
      <c r="Z714" s="109" t="str">
        <f t="shared" si="2160"/>
        <v/>
      </c>
      <c r="AA714" s="109" t="str">
        <f t="shared" si="2160"/>
        <v/>
      </c>
      <c r="AB714" s="109" t="str">
        <f t="shared" si="2160"/>
        <v/>
      </c>
      <c r="AC714" s="109" t="str">
        <f t="shared" si="2160"/>
        <v/>
      </c>
      <c r="AD714" s="109" t="str">
        <f t="shared" si="2160"/>
        <v/>
      </c>
      <c r="AE714" s="109" t="str">
        <f t="shared" si="2160"/>
        <v/>
      </c>
      <c r="AF714" s="109" t="str">
        <f t="shared" si="2160"/>
        <v/>
      </c>
      <c r="AG714" s="109" t="str">
        <f t="shared" si="2160"/>
        <v/>
      </c>
      <c r="AH714" s="109" t="str">
        <f t="shared" si="2160"/>
        <v/>
      </c>
      <c r="AI714" s="109" t="str">
        <f t="shared" si="2160"/>
        <v/>
      </c>
    </row>
    <row r="715" spans="1:167" hidden="1" x14ac:dyDescent="0.25">
      <c r="B715" s="131" t="e">
        <f t="shared" ref="B715" si="2161">B714</f>
        <v>#VALUE!</v>
      </c>
      <c r="C715" s="131" t="e">
        <f t="shared" ref="C715" si="2162">C714</f>
        <v>#VALUE!</v>
      </c>
      <c r="D715" s="130">
        <f t="shared" si="2030"/>
        <v>1</v>
      </c>
      <c r="E715" s="168"/>
      <c r="F715" s="96"/>
      <c r="G715" s="170"/>
      <c r="H715"/>
      <c r="I715"/>
      <c r="J715"/>
      <c r="K715" s="69"/>
      <c r="L715" s="29" t="s">
        <v>423</v>
      </c>
      <c r="M715" s="30" t="e">
        <f t="shared" ref="M715" si="2163">AVERAGE($P714:$XX714)</f>
        <v>#DIV/0!</v>
      </c>
      <c r="N715" s="74"/>
      <c r="O715" s="27" t="str">
        <f t="shared" ref="O715" si="2164">"1 POND"</f>
        <v>1 POND</v>
      </c>
      <c r="P715" s="110" t="str">
        <f>IF(IFERROR(VLOOKUP(P710,'Tabela de Apoio'!$D:$E,2,FALSE),1)=1,"",P716)</f>
        <v/>
      </c>
      <c r="Q715" s="110" t="str">
        <f>IF(IFERROR(VLOOKUP(Q710,'Tabela de Apoio'!$D:$E,2,FALSE),1)=1,"",Q716)</f>
        <v/>
      </c>
      <c r="R715" s="110" t="str">
        <f>IF(IFERROR(VLOOKUP(R710,'Tabela de Apoio'!$D:$E,2,FALSE),1)=1,"",R716)</f>
        <v/>
      </c>
      <c r="S715" s="110" t="str">
        <f>IF(IFERROR(VLOOKUP(S710,'Tabela de Apoio'!$D:$E,2,FALSE),1)=1,"",S716)</f>
        <v/>
      </c>
      <c r="T715" s="110" t="str">
        <f>IF(IFERROR(VLOOKUP(T710,'Tabela de Apoio'!$D:$E,2,FALSE),1)=1,"",T716)</f>
        <v/>
      </c>
      <c r="U715" s="110" t="str">
        <f>IF(IFERROR(VLOOKUP(U710,'Tabela de Apoio'!$D:$E,2,FALSE),1)=1,"",U716)</f>
        <v/>
      </c>
      <c r="V715" s="110" t="str">
        <f>IF(IFERROR(VLOOKUP(V710,'Tabela de Apoio'!$D:$E,2,FALSE),1)=1,"",V716)</f>
        <v/>
      </c>
      <c r="W715" s="110" t="str">
        <f>IF(IFERROR(VLOOKUP(W710,'Tabela de Apoio'!$D:$E,2,FALSE),1)=1,"",W716)</f>
        <v/>
      </c>
      <c r="X715" s="110" t="str">
        <f>IF(IFERROR(VLOOKUP(X710,'Tabela de Apoio'!$D:$E,2,FALSE),1)=1,"",X716)</f>
        <v/>
      </c>
      <c r="Y715" s="110" t="str">
        <f>IF(IFERROR(VLOOKUP(Y710,'Tabela de Apoio'!$D:$E,2,FALSE),1)=1,"",Y716)</f>
        <v/>
      </c>
      <c r="Z715" s="110" t="str">
        <f>IF(IFERROR(VLOOKUP(Z710,'Tabela de Apoio'!$D:$E,2,FALSE),1)=1,"",Z716)</f>
        <v/>
      </c>
      <c r="AA715" s="110" t="str">
        <f>IF(IFERROR(VLOOKUP(AA710,'Tabela de Apoio'!$D:$E,2,FALSE),1)=1,"",AA716)</f>
        <v/>
      </c>
      <c r="AB715" s="110" t="str">
        <f>IF(IFERROR(VLOOKUP(AB710,'Tabela de Apoio'!$D:$E,2,FALSE),1)=1,"",AB716)</f>
        <v/>
      </c>
      <c r="AC715" s="110" t="str">
        <f>IF(IFERROR(VLOOKUP(AC710,'Tabela de Apoio'!$D:$E,2,FALSE),1)=1,"",AC716)</f>
        <v/>
      </c>
      <c r="AD715" s="110" t="str">
        <f>IF(IFERROR(VLOOKUP(AD710,'Tabela de Apoio'!$D:$E,2,FALSE),1)=1,"",AD716)</f>
        <v/>
      </c>
      <c r="AE715" s="110" t="str">
        <f>IF(IFERROR(VLOOKUP(AE710,'Tabela de Apoio'!$D:$E,2,FALSE),1)=1,"",AE716)</f>
        <v/>
      </c>
      <c r="AF715" s="110" t="str">
        <f>IF(IFERROR(VLOOKUP(AF710,'Tabela de Apoio'!$D:$E,2,FALSE),1)=1,"",AF716)</f>
        <v/>
      </c>
      <c r="AG715" s="110" t="str">
        <f>IF(IFERROR(VLOOKUP(AG710,'Tabela de Apoio'!$D:$E,2,FALSE),1)=1,"",AG716)</f>
        <v/>
      </c>
      <c r="AH715" s="110" t="str">
        <f>IF(IFERROR(VLOOKUP(AH710,'Tabela de Apoio'!$D:$E,2,FALSE),1)=1,"",AH716)</f>
        <v/>
      </c>
      <c r="AI715" s="110" t="str">
        <f>IF(IFERROR(VLOOKUP(AI710,'Tabela de Apoio'!$D:$E,2,FALSE),1)=1,"",AI716)</f>
        <v/>
      </c>
    </row>
    <row r="716" spans="1:167" hidden="1" x14ac:dyDescent="0.25">
      <c r="B716" s="131" t="e">
        <f t="shared" si="2029"/>
        <v>#VALUE!</v>
      </c>
      <c r="C716" s="131" t="e">
        <f t="shared" si="2030"/>
        <v>#VALUE!</v>
      </c>
      <c r="D716" s="130">
        <f t="shared" si="2030"/>
        <v>1</v>
      </c>
      <c r="E716" s="168"/>
      <c r="F716" s="96"/>
      <c r="G716" s="170"/>
      <c r="H716" s="137">
        <f t="shared" ref="H716" si="2165">COUNT($P716:$XX716)</f>
        <v>0</v>
      </c>
      <c r="I716" s="135" t="e">
        <f t="shared" ref="I716" si="2166">_xlfn.STDEV.P($P715:$XX716)/AVERAGE($P715:$XX716)</f>
        <v>#DIV/0!</v>
      </c>
      <c r="J716" s="7">
        <f t="shared" ref="J716" si="2167">IF(AND(H716&gt;2,
OR(L708="MÉDIA SANEADA",L708="MEDIANA SANEADA",
AND(L708="PREÇO REFERÊNCIA",NOT(AND(P710="Orçamento",COUNTA(P708:XX708)=COUNTIF(P710:XX710,"Orçamento")))))),
ROW(),0)</f>
        <v>0</v>
      </c>
      <c r="K716" s="69"/>
      <c r="L716" s="29" t="s">
        <v>424</v>
      </c>
      <c r="M716" s="30" t="e">
        <f t="shared" ref="M716" si="2168">MEDIAN($P714:$XX714)</f>
        <v>#NUM!</v>
      </c>
      <c r="N716" s="74"/>
      <c r="O716" s="27" t="str">
        <f t="shared" ref="O716" si="2169">"1 RODADA"</f>
        <v>1 RODADA</v>
      </c>
      <c r="P716" s="110" t="str">
        <f t="shared" ref="P716:AI716" si="2170">IF(P714="","",IF((_xlfn.STDEV.P($P713:$XX714)/AVERAGE($P713:$XX714))&lt;=25%,P714,IF(OR(P714&gt;(AVERAGE($P713:$XX714)+_xlfn.STDEV.P($P713:$XX714)),P714&lt;(AVERAGE($P713:$XX714)-_xlfn.STDEV.P($P713:$XX714))),"DESCARTADO",P714)))</f>
        <v/>
      </c>
      <c r="Q716" s="110" t="str">
        <f t="shared" si="2170"/>
        <v/>
      </c>
      <c r="R716" s="110" t="str">
        <f t="shared" si="2170"/>
        <v/>
      </c>
      <c r="S716" s="110" t="str">
        <f t="shared" si="2170"/>
        <v/>
      </c>
      <c r="T716" s="110" t="str">
        <f t="shared" si="2170"/>
        <v/>
      </c>
      <c r="U716" s="110" t="str">
        <f t="shared" si="2170"/>
        <v/>
      </c>
      <c r="V716" s="110" t="str">
        <f t="shared" si="2170"/>
        <v/>
      </c>
      <c r="W716" s="110" t="str">
        <f t="shared" si="2170"/>
        <v/>
      </c>
      <c r="X716" s="110" t="str">
        <f t="shared" si="2170"/>
        <v/>
      </c>
      <c r="Y716" s="110" t="str">
        <f t="shared" si="2170"/>
        <v/>
      </c>
      <c r="Z716" s="110" t="str">
        <f t="shared" si="2170"/>
        <v/>
      </c>
      <c r="AA716" s="110" t="str">
        <f t="shared" si="2170"/>
        <v/>
      </c>
      <c r="AB716" s="110" t="str">
        <f t="shared" si="2170"/>
        <v/>
      </c>
      <c r="AC716" s="110" t="str">
        <f t="shared" si="2170"/>
        <v/>
      </c>
      <c r="AD716" s="110" t="str">
        <f t="shared" si="2170"/>
        <v/>
      </c>
      <c r="AE716" s="110" t="str">
        <f t="shared" si="2170"/>
        <v/>
      </c>
      <c r="AF716" s="110" t="str">
        <f t="shared" si="2170"/>
        <v/>
      </c>
      <c r="AG716" s="110" t="str">
        <f t="shared" si="2170"/>
        <v/>
      </c>
      <c r="AH716" s="110" t="str">
        <f t="shared" si="2170"/>
        <v/>
      </c>
      <c r="AI716" s="110" t="str">
        <f t="shared" si="2170"/>
        <v/>
      </c>
    </row>
    <row r="717" spans="1:167" hidden="1" x14ac:dyDescent="0.25">
      <c r="B717" s="131" t="e">
        <f t="shared" si="2029"/>
        <v>#VALUE!</v>
      </c>
      <c r="C717" s="131" t="e">
        <f t="shared" si="2030"/>
        <v>#VALUE!</v>
      </c>
      <c r="D717" s="130">
        <f t="shared" si="2030"/>
        <v>1</v>
      </c>
      <c r="E717" s="168"/>
      <c r="F717" s="96"/>
      <c r="G717" s="170"/>
      <c r="H717"/>
      <c r="I717"/>
      <c r="J717"/>
      <c r="L717" s="29" t="s">
        <v>50</v>
      </c>
      <c r="M717" s="30" t="str">
        <f t="shared" ref="M717" si="2171">IFERROR(
IF(AND(H716&gt;2,I716&lt;=25%),AVERAGE(P715:XX716),
IF(AND(H718&gt;2,I718&lt;=25%),AVERAGE(P717:XX718),
IF(AND(H720&gt;2,I720&lt;=25%),AVERAGE(P719:XX720),
IF(AND(H722&gt;2,I722&lt;=25%),AVERAGE(P721:XX722),
IF(AND(H724&gt;2,I724&lt;=25%),AVERAGE(P723:XX724),
IF(AND(H726&gt;2,I726&lt;=25%),AVERAGE(P725:XX726),
IF(I714&lt;=25%,AVERAGE(P713:XX714),""))))))),"")</f>
        <v/>
      </c>
      <c r="N717" s="74"/>
      <c r="O717" s="27" t="str">
        <f t="shared" ref="O717" si="2172">"2 POND"</f>
        <v>2 POND</v>
      </c>
      <c r="P717" s="110" t="str">
        <f>IF(IFERROR(VLOOKUP(P710,'Tabela de Apoio'!$D:$E,2,FALSE),1)=1,"",P718)</f>
        <v/>
      </c>
      <c r="Q717" s="110" t="str">
        <f>IF(IFERROR(VLOOKUP(Q710,'Tabela de Apoio'!$D:$E,2,FALSE),1)=1,"",Q718)</f>
        <v/>
      </c>
      <c r="R717" s="110" t="str">
        <f>IF(IFERROR(VLOOKUP(R710,'Tabela de Apoio'!$D:$E,2,FALSE),1)=1,"",R718)</f>
        <v/>
      </c>
      <c r="S717" s="110" t="str">
        <f>IF(IFERROR(VLOOKUP(S710,'Tabela de Apoio'!$D:$E,2,FALSE),1)=1,"",S718)</f>
        <v/>
      </c>
      <c r="T717" s="110" t="str">
        <f>IF(IFERROR(VLOOKUP(T710,'Tabela de Apoio'!$D:$E,2,FALSE),1)=1,"",T718)</f>
        <v/>
      </c>
      <c r="U717" s="110" t="str">
        <f>IF(IFERROR(VLOOKUP(U710,'Tabela de Apoio'!$D:$E,2,FALSE),1)=1,"",U718)</f>
        <v/>
      </c>
      <c r="V717" s="110" t="str">
        <f>IF(IFERROR(VLOOKUP(V710,'Tabela de Apoio'!$D:$E,2,FALSE),1)=1,"",V718)</f>
        <v/>
      </c>
      <c r="W717" s="110" t="str">
        <f>IF(IFERROR(VLOOKUP(W710,'Tabela de Apoio'!$D:$E,2,FALSE),1)=1,"",W718)</f>
        <v/>
      </c>
      <c r="X717" s="110" t="str">
        <f>IF(IFERROR(VLOOKUP(X710,'Tabela de Apoio'!$D:$E,2,FALSE),1)=1,"",X718)</f>
        <v/>
      </c>
      <c r="Y717" s="110" t="str">
        <f>IF(IFERROR(VLOOKUP(Y710,'Tabela de Apoio'!$D:$E,2,FALSE),1)=1,"",Y718)</f>
        <v/>
      </c>
      <c r="Z717" s="110" t="str">
        <f>IF(IFERROR(VLOOKUP(Z710,'Tabela de Apoio'!$D:$E,2,FALSE),1)=1,"",Z718)</f>
        <v/>
      </c>
      <c r="AA717" s="110" t="str">
        <f>IF(IFERROR(VLOOKUP(AA710,'Tabela de Apoio'!$D:$E,2,FALSE),1)=1,"",AA718)</f>
        <v/>
      </c>
      <c r="AB717" s="110" t="str">
        <f>IF(IFERROR(VLOOKUP(AB710,'Tabela de Apoio'!$D:$E,2,FALSE),1)=1,"",AB718)</f>
        <v/>
      </c>
      <c r="AC717" s="110" t="str">
        <f>IF(IFERROR(VLOOKUP(AC710,'Tabela de Apoio'!$D:$E,2,FALSE),1)=1,"",AC718)</f>
        <v/>
      </c>
      <c r="AD717" s="110" t="str">
        <f>IF(IFERROR(VLOOKUP(AD710,'Tabela de Apoio'!$D:$E,2,FALSE),1)=1,"",AD718)</f>
        <v/>
      </c>
      <c r="AE717" s="110" t="str">
        <f>IF(IFERROR(VLOOKUP(AE710,'Tabela de Apoio'!$D:$E,2,FALSE),1)=1,"",AE718)</f>
        <v/>
      </c>
      <c r="AF717" s="110" t="str">
        <f>IF(IFERROR(VLOOKUP(AF710,'Tabela de Apoio'!$D:$E,2,FALSE),1)=1,"",AF718)</f>
        <v/>
      </c>
      <c r="AG717" s="110" t="str">
        <f>IF(IFERROR(VLOOKUP(AG710,'Tabela de Apoio'!$D:$E,2,FALSE),1)=1,"",AG718)</f>
        <v/>
      </c>
      <c r="AH717" s="110" t="str">
        <f>IF(IFERROR(VLOOKUP(AH710,'Tabela de Apoio'!$D:$E,2,FALSE),1)=1,"",AH718)</f>
        <v/>
      </c>
      <c r="AI717" s="110" t="str">
        <f>IF(IFERROR(VLOOKUP(AI710,'Tabela de Apoio'!$D:$E,2,FALSE),1)=1,"",AI718)</f>
        <v/>
      </c>
    </row>
    <row r="718" spans="1:167" hidden="1" x14ac:dyDescent="0.25">
      <c r="B718" s="131" t="e">
        <f t="shared" si="2029"/>
        <v>#VALUE!</v>
      </c>
      <c r="C718" s="131" t="e">
        <f t="shared" si="2030"/>
        <v>#VALUE!</v>
      </c>
      <c r="D718" s="130">
        <f t="shared" si="2030"/>
        <v>1</v>
      </c>
      <c r="E718" s="168"/>
      <c r="F718" s="96"/>
      <c r="G718" s="170"/>
      <c r="H718" s="137">
        <f t="shared" ref="H718" si="2173">COUNT($P718:$XX718)</f>
        <v>0</v>
      </c>
      <c r="I718" s="135" t="e">
        <f t="shared" ref="I718" si="2174">_xlfn.STDEV.P($P717:$XX718)/AVERAGE($P717:$XX718)</f>
        <v>#DIV/0!</v>
      </c>
      <c r="J718" s="7">
        <f t="shared" ref="J718" si="2175">IF(AND(H718&gt;2,
OR(L708="MÉDIA SANEADA",L708="MEDIANA SANEADA",
AND(L708="PREÇO REFERÊNCIA",NOT(AND(P710="Orçamento",COUNTA(P708:XX708)=COUNTIF(P710:XX710,"Orçamento")))))),
ROW(),0)</f>
        <v>0</v>
      </c>
      <c r="K718" s="69"/>
      <c r="L718" s="29" t="s">
        <v>425</v>
      </c>
      <c r="M718" s="30" t="e">
        <f t="shared" ref="M718" si="2176" xml:space="preserve">
IF(H716&gt;2,MEDIAN(P715:XX716),
IF(H718&gt;2,MEDIAN(P717:XX718),
IF(H720&gt;2,MEDIAN(P719:XX720),
IF(H722&gt;2,MEDIAN(P721:XX722),
IF(H724&gt;2,MEDIAN(P723:XX724),
IF(H726&gt;2,MEDIAN(P725:XX726),
MEDIAN(P713:XX714)))))))</f>
        <v>#NUM!</v>
      </c>
      <c r="N718" s="74"/>
      <c r="O718" s="27" t="str">
        <f t="shared" ref="O718" si="2177">"2 RODADA"</f>
        <v>2 RODADA</v>
      </c>
      <c r="P718" s="110" t="str">
        <f t="shared" ref="P718:AI718" si="2178">IF(P716="","",IF((_xlfn.STDEV.P($P715:$XX716)/AVERAGE($P715:$XX716))&lt;=25%,P716,IF(OR(P716&gt;(AVERAGE($P715:$XX716)+_xlfn.STDEV.P($P715:$XX716)),P716&lt;(AVERAGE($P715:$XX716)-_xlfn.STDEV.P($P715:$XX716))),"DESCARTADO",P716)))</f>
        <v/>
      </c>
      <c r="Q718" s="110" t="str">
        <f t="shared" si="2178"/>
        <v/>
      </c>
      <c r="R718" s="110" t="str">
        <f t="shared" si="2178"/>
        <v/>
      </c>
      <c r="S718" s="110" t="str">
        <f t="shared" si="2178"/>
        <v/>
      </c>
      <c r="T718" s="110" t="str">
        <f t="shared" si="2178"/>
        <v/>
      </c>
      <c r="U718" s="110" t="str">
        <f t="shared" si="2178"/>
        <v/>
      </c>
      <c r="V718" s="110" t="str">
        <f t="shared" si="2178"/>
        <v/>
      </c>
      <c r="W718" s="110" t="str">
        <f t="shared" si="2178"/>
        <v/>
      </c>
      <c r="X718" s="110" t="str">
        <f t="shared" si="2178"/>
        <v/>
      </c>
      <c r="Y718" s="110" t="str">
        <f t="shared" si="2178"/>
        <v/>
      </c>
      <c r="Z718" s="110" t="str">
        <f t="shared" si="2178"/>
        <v/>
      </c>
      <c r="AA718" s="110" t="str">
        <f t="shared" si="2178"/>
        <v/>
      </c>
      <c r="AB718" s="110" t="str">
        <f t="shared" si="2178"/>
        <v/>
      </c>
      <c r="AC718" s="110" t="str">
        <f t="shared" si="2178"/>
        <v/>
      </c>
      <c r="AD718" s="110" t="str">
        <f t="shared" si="2178"/>
        <v/>
      </c>
      <c r="AE718" s="110" t="str">
        <f t="shared" si="2178"/>
        <v/>
      </c>
      <c r="AF718" s="110" t="str">
        <f t="shared" si="2178"/>
        <v/>
      </c>
      <c r="AG718" s="110" t="str">
        <f t="shared" si="2178"/>
        <v/>
      </c>
      <c r="AH718" s="110" t="str">
        <f t="shared" si="2178"/>
        <v/>
      </c>
      <c r="AI718" s="110" t="str">
        <f t="shared" si="2178"/>
        <v/>
      </c>
    </row>
    <row r="719" spans="1:167" hidden="1" x14ac:dyDescent="0.25">
      <c r="B719" s="131" t="e">
        <f t="shared" si="2029"/>
        <v>#VALUE!</v>
      </c>
      <c r="C719" s="131" t="e">
        <f t="shared" si="2030"/>
        <v>#VALUE!</v>
      </c>
      <c r="D719" s="130">
        <f t="shared" si="2030"/>
        <v>1</v>
      </c>
      <c r="E719" s="168"/>
      <c r="F719" s="96"/>
      <c r="G719" s="170"/>
      <c r="H719"/>
      <c r="I719"/>
      <c r="J719"/>
      <c r="K719" s="69"/>
      <c r="L719" s="29" t="s">
        <v>422</v>
      </c>
      <c r="M719" s="30" t="e">
        <f t="shared" ref="M719" si="2179">HARMEAN($P713:$XX714)</f>
        <v>#N/A</v>
      </c>
      <c r="N719" s="74"/>
      <c r="O719" s="27" t="str">
        <f t="shared" ref="O719" si="2180">"3 POND"</f>
        <v>3 POND</v>
      </c>
      <c r="P719" s="110" t="str">
        <f>IF(IFERROR(VLOOKUP(P710,'Tabela de Apoio'!$D:$E,2,FALSE),1)=1,"",P720)</f>
        <v/>
      </c>
      <c r="Q719" s="110" t="str">
        <f>IF(IFERROR(VLOOKUP(Q710,'Tabela de Apoio'!$D:$E,2,FALSE),1)=1,"",Q720)</f>
        <v/>
      </c>
      <c r="R719" s="110" t="str">
        <f>IF(IFERROR(VLOOKUP(R710,'Tabela de Apoio'!$D:$E,2,FALSE),1)=1,"",R720)</f>
        <v/>
      </c>
      <c r="S719" s="110" t="str">
        <f>IF(IFERROR(VLOOKUP(S710,'Tabela de Apoio'!$D:$E,2,FALSE),1)=1,"",S720)</f>
        <v/>
      </c>
      <c r="T719" s="110" t="str">
        <f>IF(IFERROR(VLOOKUP(T710,'Tabela de Apoio'!$D:$E,2,FALSE),1)=1,"",T720)</f>
        <v/>
      </c>
      <c r="U719" s="110" t="str">
        <f>IF(IFERROR(VLOOKUP(U710,'Tabela de Apoio'!$D:$E,2,FALSE),1)=1,"",U720)</f>
        <v/>
      </c>
      <c r="V719" s="110" t="str">
        <f>IF(IFERROR(VLOOKUP(V710,'Tabela de Apoio'!$D:$E,2,FALSE),1)=1,"",V720)</f>
        <v/>
      </c>
      <c r="W719" s="110" t="str">
        <f>IF(IFERROR(VLOOKUP(W710,'Tabela de Apoio'!$D:$E,2,FALSE),1)=1,"",W720)</f>
        <v/>
      </c>
      <c r="X719" s="110" t="str">
        <f>IF(IFERROR(VLOOKUP(X710,'Tabela de Apoio'!$D:$E,2,FALSE),1)=1,"",X720)</f>
        <v/>
      </c>
      <c r="Y719" s="110" t="str">
        <f>IF(IFERROR(VLOOKUP(Y710,'Tabela de Apoio'!$D:$E,2,FALSE),1)=1,"",Y720)</f>
        <v/>
      </c>
      <c r="Z719" s="110" t="str">
        <f>IF(IFERROR(VLOOKUP(Z710,'Tabela de Apoio'!$D:$E,2,FALSE),1)=1,"",Z720)</f>
        <v/>
      </c>
      <c r="AA719" s="110" t="str">
        <f>IF(IFERROR(VLOOKUP(AA710,'Tabela de Apoio'!$D:$E,2,FALSE),1)=1,"",AA720)</f>
        <v/>
      </c>
      <c r="AB719" s="110" t="str">
        <f>IF(IFERROR(VLOOKUP(AB710,'Tabela de Apoio'!$D:$E,2,FALSE),1)=1,"",AB720)</f>
        <v/>
      </c>
      <c r="AC719" s="110" t="str">
        <f>IF(IFERROR(VLOOKUP(AC710,'Tabela de Apoio'!$D:$E,2,FALSE),1)=1,"",AC720)</f>
        <v/>
      </c>
      <c r="AD719" s="110" t="str">
        <f>IF(IFERROR(VLOOKUP(AD710,'Tabela de Apoio'!$D:$E,2,FALSE),1)=1,"",AD720)</f>
        <v/>
      </c>
      <c r="AE719" s="110" t="str">
        <f>IF(IFERROR(VLOOKUP(AE710,'Tabela de Apoio'!$D:$E,2,FALSE),1)=1,"",AE720)</f>
        <v/>
      </c>
      <c r="AF719" s="110" t="str">
        <f>IF(IFERROR(VLOOKUP(AF710,'Tabela de Apoio'!$D:$E,2,FALSE),1)=1,"",AF720)</f>
        <v/>
      </c>
      <c r="AG719" s="110" t="str">
        <f>IF(IFERROR(VLOOKUP(AG710,'Tabela de Apoio'!$D:$E,2,FALSE),1)=1,"",AG720)</f>
        <v/>
      </c>
      <c r="AH719" s="110" t="str">
        <f>IF(IFERROR(VLOOKUP(AH710,'Tabela de Apoio'!$D:$E,2,FALSE),1)=1,"",AH720)</f>
        <v/>
      </c>
      <c r="AI719" s="110" t="str">
        <f>IF(IFERROR(VLOOKUP(AI710,'Tabela de Apoio'!$D:$E,2,FALSE),1)=1,"",AI720)</f>
        <v/>
      </c>
    </row>
    <row r="720" spans="1:167" hidden="1" x14ac:dyDescent="0.25">
      <c r="B720" s="131" t="e">
        <f t="shared" si="2029"/>
        <v>#VALUE!</v>
      </c>
      <c r="C720" s="131" t="e">
        <f t="shared" si="2030"/>
        <v>#VALUE!</v>
      </c>
      <c r="D720" s="130">
        <f t="shared" si="2030"/>
        <v>1</v>
      </c>
      <c r="E720" s="168"/>
      <c r="F720" s="96"/>
      <c r="G720" s="170"/>
      <c r="H720" s="137">
        <f t="shared" ref="H720" si="2181">COUNT($P720:$XX720)</f>
        <v>0</v>
      </c>
      <c r="I720" s="135" t="e">
        <f t="shared" ref="I720" si="2182">_xlfn.STDEV.P($P719:$XX720)/AVERAGE($P719:$XX720)</f>
        <v>#DIV/0!</v>
      </c>
      <c r="J720" s="7">
        <f t="shared" ref="J720" si="2183">IF(AND(H720&gt;2,
OR(L708="MÉDIA SANEADA",L708="MEDIANA SANEADA",
AND(L708="PREÇO REFERÊNCIA",NOT(AND(P710="Orçamento",COUNTA(P708:XX708)=COUNTIF(P710:XX710,"Orçamento")))))),
ROW(),0)</f>
        <v>0</v>
      </c>
      <c r="K720" s="69"/>
      <c r="L720" s="29" t="s">
        <v>53</v>
      </c>
      <c r="M720" s="30" t="str">
        <f t="shared" ref="M720" si="2184">IFERROR(_xlfn.QUARTILE.EXC($P714:$XX714,1),"")</f>
        <v/>
      </c>
      <c r="N720" s="74"/>
      <c r="O720" s="27" t="str">
        <f t="shared" ref="O720" si="2185">"3 RODADA"</f>
        <v>3 RODADA</v>
      </c>
      <c r="P720" s="110" t="str">
        <f t="shared" ref="P720:AI720" si="2186">IF(P718="","",IF((_xlfn.STDEV.P($P717:$XX718)/AVERAGE($P717:$XX718))&lt;=25%,P718,IF(OR(P718&gt;(AVERAGE($P717:$XX718)+_xlfn.STDEV.P($P717:$XX718)),P718&lt;(AVERAGE($P717:$XX718)-_xlfn.STDEV.P($P717:$XX718))),"DESCARTADO",P718)))</f>
        <v/>
      </c>
      <c r="Q720" s="110" t="str">
        <f t="shared" si="2186"/>
        <v/>
      </c>
      <c r="R720" s="110" t="str">
        <f t="shared" si="2186"/>
        <v/>
      </c>
      <c r="S720" s="110" t="str">
        <f t="shared" si="2186"/>
        <v/>
      </c>
      <c r="T720" s="110" t="str">
        <f t="shared" si="2186"/>
        <v/>
      </c>
      <c r="U720" s="110" t="str">
        <f t="shared" si="2186"/>
        <v/>
      </c>
      <c r="V720" s="110" t="str">
        <f t="shared" si="2186"/>
        <v/>
      </c>
      <c r="W720" s="110" t="str">
        <f t="shared" si="2186"/>
        <v/>
      </c>
      <c r="X720" s="110" t="str">
        <f t="shared" si="2186"/>
        <v/>
      </c>
      <c r="Y720" s="110" t="str">
        <f t="shared" si="2186"/>
        <v/>
      </c>
      <c r="Z720" s="110" t="str">
        <f t="shared" si="2186"/>
        <v/>
      </c>
      <c r="AA720" s="110" t="str">
        <f t="shared" si="2186"/>
        <v/>
      </c>
      <c r="AB720" s="110" t="str">
        <f t="shared" si="2186"/>
        <v/>
      </c>
      <c r="AC720" s="110" t="str">
        <f t="shared" si="2186"/>
        <v/>
      </c>
      <c r="AD720" s="110" t="str">
        <f t="shared" si="2186"/>
        <v/>
      </c>
      <c r="AE720" s="110" t="str">
        <f t="shared" si="2186"/>
        <v/>
      </c>
      <c r="AF720" s="110" t="str">
        <f t="shared" si="2186"/>
        <v/>
      </c>
      <c r="AG720" s="110" t="str">
        <f t="shared" si="2186"/>
        <v/>
      </c>
      <c r="AH720" s="110" t="str">
        <f t="shared" si="2186"/>
        <v/>
      </c>
      <c r="AI720" s="110" t="str">
        <f t="shared" si="2186"/>
        <v/>
      </c>
    </row>
    <row r="721" spans="1:167" hidden="1" x14ac:dyDescent="0.25">
      <c r="B721" s="131" t="e">
        <f t="shared" si="2029"/>
        <v>#VALUE!</v>
      </c>
      <c r="C721" s="131" t="e">
        <f t="shared" si="2030"/>
        <v>#VALUE!</v>
      </c>
      <c r="D721" s="130">
        <f t="shared" si="2030"/>
        <v>1</v>
      </c>
      <c r="E721" s="168"/>
      <c r="F721" s="96"/>
      <c r="G721" s="170"/>
      <c r="H721"/>
      <c r="I721"/>
      <c r="J721"/>
      <c r="K721" s="69"/>
      <c r="L721" s="29" t="s">
        <v>51</v>
      </c>
      <c r="M721" s="30" t="str">
        <f t="shared" ref="M721" si="2187">IFERROR(_xlfn.QUARTILE.EXC($P714:$XX714,3),"")</f>
        <v/>
      </c>
      <c r="N721" s="74"/>
      <c r="O721" s="27" t="str">
        <f t="shared" ref="O721" si="2188">"4 POND"</f>
        <v>4 POND</v>
      </c>
      <c r="P721" s="110" t="str">
        <f>IF(IFERROR(VLOOKUP(P710,'Tabela de Apoio'!$D:$E,2,FALSE),1)=1,"",P722)</f>
        <v/>
      </c>
      <c r="Q721" s="110" t="str">
        <f>IF(IFERROR(VLOOKUP(Q710,'Tabela de Apoio'!$D:$E,2,FALSE),1)=1,"",Q722)</f>
        <v/>
      </c>
      <c r="R721" s="110" t="str">
        <f>IF(IFERROR(VLOOKUP(R710,'Tabela de Apoio'!$D:$E,2,FALSE),1)=1,"",R722)</f>
        <v/>
      </c>
      <c r="S721" s="110" t="str">
        <f>IF(IFERROR(VLOOKUP(S710,'Tabela de Apoio'!$D:$E,2,FALSE),1)=1,"",S722)</f>
        <v/>
      </c>
      <c r="T721" s="110" t="str">
        <f>IF(IFERROR(VLOOKUP(T710,'Tabela de Apoio'!$D:$E,2,FALSE),1)=1,"",T722)</f>
        <v/>
      </c>
      <c r="U721" s="110" t="str">
        <f>IF(IFERROR(VLOOKUP(U710,'Tabela de Apoio'!$D:$E,2,FALSE),1)=1,"",U722)</f>
        <v/>
      </c>
      <c r="V721" s="110" t="str">
        <f>IF(IFERROR(VLOOKUP(V710,'Tabela de Apoio'!$D:$E,2,FALSE),1)=1,"",V722)</f>
        <v/>
      </c>
      <c r="W721" s="110" t="str">
        <f>IF(IFERROR(VLOOKUP(W710,'Tabela de Apoio'!$D:$E,2,FALSE),1)=1,"",W722)</f>
        <v/>
      </c>
      <c r="X721" s="110" t="str">
        <f>IF(IFERROR(VLOOKUP(X710,'Tabela de Apoio'!$D:$E,2,FALSE),1)=1,"",X722)</f>
        <v/>
      </c>
      <c r="Y721" s="110" t="str">
        <f>IF(IFERROR(VLOOKUP(Y710,'Tabela de Apoio'!$D:$E,2,FALSE),1)=1,"",Y722)</f>
        <v/>
      </c>
      <c r="Z721" s="110" t="str">
        <f>IF(IFERROR(VLOOKUP(Z710,'Tabela de Apoio'!$D:$E,2,FALSE),1)=1,"",Z722)</f>
        <v/>
      </c>
      <c r="AA721" s="110" t="str">
        <f>IF(IFERROR(VLOOKUP(AA710,'Tabela de Apoio'!$D:$E,2,FALSE),1)=1,"",AA722)</f>
        <v/>
      </c>
      <c r="AB721" s="110" t="str">
        <f>IF(IFERROR(VLOOKUP(AB710,'Tabela de Apoio'!$D:$E,2,FALSE),1)=1,"",AB722)</f>
        <v/>
      </c>
      <c r="AC721" s="110" t="str">
        <f>IF(IFERROR(VLOOKUP(AC710,'Tabela de Apoio'!$D:$E,2,FALSE),1)=1,"",AC722)</f>
        <v/>
      </c>
      <c r="AD721" s="110" t="str">
        <f>IF(IFERROR(VLOOKUP(AD710,'Tabela de Apoio'!$D:$E,2,FALSE),1)=1,"",AD722)</f>
        <v/>
      </c>
      <c r="AE721" s="110" t="str">
        <f>IF(IFERROR(VLOOKUP(AE710,'Tabela de Apoio'!$D:$E,2,FALSE),1)=1,"",AE722)</f>
        <v/>
      </c>
      <c r="AF721" s="110" t="str">
        <f>IF(IFERROR(VLOOKUP(AF710,'Tabela de Apoio'!$D:$E,2,FALSE),1)=1,"",AF722)</f>
        <v/>
      </c>
      <c r="AG721" s="110" t="str">
        <f>IF(IFERROR(VLOOKUP(AG710,'Tabela de Apoio'!$D:$E,2,FALSE),1)=1,"",AG722)</f>
        <v/>
      </c>
      <c r="AH721" s="110" t="str">
        <f>IF(IFERROR(VLOOKUP(AH710,'Tabela de Apoio'!$D:$E,2,FALSE),1)=1,"",AH722)</f>
        <v/>
      </c>
      <c r="AI721" s="110" t="str">
        <f>IF(IFERROR(VLOOKUP(AI710,'Tabela de Apoio'!$D:$E,2,FALSE),1)=1,"",AI722)</f>
        <v/>
      </c>
    </row>
    <row r="722" spans="1:167" hidden="1" x14ac:dyDescent="0.25">
      <c r="B722" s="131" t="e">
        <f t="shared" si="2029"/>
        <v>#VALUE!</v>
      </c>
      <c r="C722" s="131" t="e">
        <f t="shared" si="2030"/>
        <v>#VALUE!</v>
      </c>
      <c r="D722" s="130">
        <f t="shared" si="2030"/>
        <v>1</v>
      </c>
      <c r="E722" s="168"/>
      <c r="F722" s="96"/>
      <c r="G722" s="170"/>
      <c r="H722" s="137">
        <f t="shared" ref="H722" si="2189">COUNT($P722:$XX722)</f>
        <v>0</v>
      </c>
      <c r="I722" s="135" t="e">
        <f t="shared" ref="I722" si="2190">_xlfn.STDEV.P($P721:$XX722)/AVERAGE($P721:$XX722)</f>
        <v>#DIV/0!</v>
      </c>
      <c r="J722" s="7">
        <f t="shared" ref="J722" si="2191">IF(AND(H722&gt;2,
OR(L708="MÉDIA SANEADA",L708="MEDIANA SANEADA",
AND(L708="PREÇO REFERÊNCIA",NOT(AND(P710="Orçamento",COUNTA(P708:XX708)=COUNTIF(P710:XX710,"Orçamento")))))),
ROW(),0)</f>
        <v>0</v>
      </c>
      <c r="K722" s="69"/>
      <c r="L722" s="29" t="s">
        <v>55</v>
      </c>
      <c r="M722" s="30">
        <f t="shared" ref="M722" si="2192">MIN($P714:$XX714)</f>
        <v>0</v>
      </c>
      <c r="N722" s="74"/>
      <c r="O722" s="27" t="str">
        <f t="shared" ref="O722" si="2193">"4 RODADA"</f>
        <v>4 RODADA</v>
      </c>
      <c r="P722" s="110" t="str">
        <f t="shared" ref="P722:AI722" si="2194">IF(P720="","",IF((_xlfn.STDEV.P($P719:$XX720)/AVERAGE($P719:$XX720))&lt;=25%,P720,IF(OR(P720&gt;(AVERAGE($P719:$XX720)+_xlfn.STDEV.P($P719:$XX720)),P720&lt;(AVERAGE($P719:$XX720)-_xlfn.STDEV.P($P719:$XX720))),"DESCARTADO",P720)))</f>
        <v/>
      </c>
      <c r="Q722" s="110" t="str">
        <f t="shared" si="2194"/>
        <v/>
      </c>
      <c r="R722" s="110" t="str">
        <f t="shared" si="2194"/>
        <v/>
      </c>
      <c r="S722" s="110" t="str">
        <f t="shared" si="2194"/>
        <v/>
      </c>
      <c r="T722" s="110" t="str">
        <f t="shared" si="2194"/>
        <v/>
      </c>
      <c r="U722" s="110" t="str">
        <f t="shared" si="2194"/>
        <v/>
      </c>
      <c r="V722" s="110" t="str">
        <f t="shared" si="2194"/>
        <v/>
      </c>
      <c r="W722" s="110" t="str">
        <f t="shared" si="2194"/>
        <v/>
      </c>
      <c r="X722" s="110" t="str">
        <f t="shared" si="2194"/>
        <v/>
      </c>
      <c r="Y722" s="110" t="str">
        <f t="shared" si="2194"/>
        <v/>
      </c>
      <c r="Z722" s="110" t="str">
        <f t="shared" si="2194"/>
        <v/>
      </c>
      <c r="AA722" s="110" t="str">
        <f t="shared" si="2194"/>
        <v/>
      </c>
      <c r="AB722" s="110" t="str">
        <f t="shared" si="2194"/>
        <v/>
      </c>
      <c r="AC722" s="110" t="str">
        <f t="shared" si="2194"/>
        <v/>
      </c>
      <c r="AD722" s="110" t="str">
        <f t="shared" si="2194"/>
        <v/>
      </c>
      <c r="AE722" s="110" t="str">
        <f t="shared" si="2194"/>
        <v/>
      </c>
      <c r="AF722" s="110" t="str">
        <f t="shared" si="2194"/>
        <v/>
      </c>
      <c r="AG722" s="110" t="str">
        <f t="shared" si="2194"/>
        <v/>
      </c>
      <c r="AH722" s="110" t="str">
        <f t="shared" si="2194"/>
        <v/>
      </c>
      <c r="AI722" s="110" t="str">
        <f t="shared" si="2194"/>
        <v/>
      </c>
    </row>
    <row r="723" spans="1:167" hidden="1" x14ac:dyDescent="0.25">
      <c r="B723" s="131" t="e">
        <f t="shared" si="2029"/>
        <v>#VALUE!</v>
      </c>
      <c r="C723" s="131" t="e">
        <f t="shared" si="2030"/>
        <v>#VALUE!</v>
      </c>
      <c r="D723" s="130">
        <f t="shared" si="2030"/>
        <v>1</v>
      </c>
      <c r="E723" s="168"/>
      <c r="F723" s="96"/>
      <c r="G723" s="170"/>
      <c r="H723"/>
      <c r="I723"/>
      <c r="J723"/>
      <c r="K723" s="69"/>
      <c r="L723" s="29" t="s">
        <v>52</v>
      </c>
      <c r="M723" s="30">
        <f t="shared" ref="M723" si="2195">MAX($P714:$XX714)</f>
        <v>0</v>
      </c>
      <c r="N723" s="74"/>
      <c r="O723" s="27" t="str">
        <f t="shared" ref="O723" si="2196">"5 POND"</f>
        <v>5 POND</v>
      </c>
      <c r="P723" s="110" t="str">
        <f>IF(IFERROR(VLOOKUP(P710,'Tabela de Apoio'!$D:$E,2,FALSE),1)=1,"",P724)</f>
        <v/>
      </c>
      <c r="Q723" s="110" t="str">
        <f>IF(IFERROR(VLOOKUP(Q710,'Tabela de Apoio'!$D:$E,2,FALSE),1)=1,"",Q724)</f>
        <v/>
      </c>
      <c r="R723" s="110" t="str">
        <f>IF(IFERROR(VLOOKUP(R710,'Tabela de Apoio'!$D:$E,2,FALSE),1)=1,"",R724)</f>
        <v/>
      </c>
      <c r="S723" s="110" t="str">
        <f>IF(IFERROR(VLOOKUP(S710,'Tabela de Apoio'!$D:$E,2,FALSE),1)=1,"",S724)</f>
        <v/>
      </c>
      <c r="T723" s="110" t="str">
        <f>IF(IFERROR(VLOOKUP(T710,'Tabela de Apoio'!$D:$E,2,FALSE),1)=1,"",T724)</f>
        <v/>
      </c>
      <c r="U723" s="110" t="str">
        <f>IF(IFERROR(VLOOKUP(U710,'Tabela de Apoio'!$D:$E,2,FALSE),1)=1,"",U724)</f>
        <v/>
      </c>
      <c r="V723" s="110" t="str">
        <f>IF(IFERROR(VLOOKUP(V710,'Tabela de Apoio'!$D:$E,2,FALSE),1)=1,"",V724)</f>
        <v/>
      </c>
      <c r="W723" s="110" t="str">
        <f>IF(IFERROR(VLOOKUP(W710,'Tabela de Apoio'!$D:$E,2,FALSE),1)=1,"",W724)</f>
        <v/>
      </c>
      <c r="X723" s="110" t="str">
        <f>IF(IFERROR(VLOOKUP(X710,'Tabela de Apoio'!$D:$E,2,FALSE),1)=1,"",X724)</f>
        <v/>
      </c>
      <c r="Y723" s="110" t="str">
        <f>IF(IFERROR(VLOOKUP(Y710,'Tabela de Apoio'!$D:$E,2,FALSE),1)=1,"",Y724)</f>
        <v/>
      </c>
      <c r="Z723" s="110" t="str">
        <f>IF(IFERROR(VLOOKUP(Z710,'Tabela de Apoio'!$D:$E,2,FALSE),1)=1,"",Z724)</f>
        <v/>
      </c>
      <c r="AA723" s="110" t="str">
        <f>IF(IFERROR(VLOOKUP(AA710,'Tabela de Apoio'!$D:$E,2,FALSE),1)=1,"",AA724)</f>
        <v/>
      </c>
      <c r="AB723" s="110" t="str">
        <f>IF(IFERROR(VLOOKUP(AB710,'Tabela de Apoio'!$D:$E,2,FALSE),1)=1,"",AB724)</f>
        <v/>
      </c>
      <c r="AC723" s="110" t="str">
        <f>IF(IFERROR(VLOOKUP(AC710,'Tabela de Apoio'!$D:$E,2,FALSE),1)=1,"",AC724)</f>
        <v/>
      </c>
      <c r="AD723" s="110" t="str">
        <f>IF(IFERROR(VLOOKUP(AD710,'Tabela de Apoio'!$D:$E,2,FALSE),1)=1,"",AD724)</f>
        <v/>
      </c>
      <c r="AE723" s="110" t="str">
        <f>IF(IFERROR(VLOOKUP(AE710,'Tabela de Apoio'!$D:$E,2,FALSE),1)=1,"",AE724)</f>
        <v/>
      </c>
      <c r="AF723" s="110" t="str">
        <f>IF(IFERROR(VLOOKUP(AF710,'Tabela de Apoio'!$D:$E,2,FALSE),1)=1,"",AF724)</f>
        <v/>
      </c>
      <c r="AG723" s="110" t="str">
        <f>IF(IFERROR(VLOOKUP(AG710,'Tabela de Apoio'!$D:$E,2,FALSE),1)=1,"",AG724)</f>
        <v/>
      </c>
      <c r="AH723" s="110" t="str">
        <f>IF(IFERROR(VLOOKUP(AH710,'Tabela de Apoio'!$D:$E,2,FALSE),1)=1,"",AH724)</f>
        <v/>
      </c>
      <c r="AI723" s="110" t="str">
        <f>IF(IFERROR(VLOOKUP(AI710,'Tabela de Apoio'!$D:$E,2,FALSE),1)=1,"",AI724)</f>
        <v/>
      </c>
    </row>
    <row r="724" spans="1:167" hidden="1" x14ac:dyDescent="0.25">
      <c r="B724" s="131" t="e">
        <f t="shared" si="2029"/>
        <v>#VALUE!</v>
      </c>
      <c r="C724" s="131" t="e">
        <f t="shared" si="2030"/>
        <v>#VALUE!</v>
      </c>
      <c r="D724" s="130">
        <f t="shared" si="2030"/>
        <v>1</v>
      </c>
      <c r="E724" s="168"/>
      <c r="F724" s="96"/>
      <c r="G724" s="170"/>
      <c r="H724" s="137">
        <f t="shared" ref="H724" si="2197">COUNT($P724:$XX724)</f>
        <v>0</v>
      </c>
      <c r="I724" s="135" t="e">
        <f t="shared" ref="I724" si="2198">_xlfn.STDEV.P($P723:$XX724)/AVERAGE($P723:$XX724)</f>
        <v>#DIV/0!</v>
      </c>
      <c r="J724" s="7">
        <f t="shared" ref="J724" si="2199">IF(AND(H724&gt;2,
OR(L708="MÉDIA SANEADA",L708="MEDIANA SANEADA",
AND(L708="PREÇO REFERÊNCIA",NOT(AND(P710="Orçamento",COUNTA(P708:XX708)=COUNTIF(P710:XX710,"Orçamento")))))),
ROW(),0)</f>
        <v>0</v>
      </c>
      <c r="K724" s="69"/>
      <c r="N724" s="74"/>
      <c r="O724" s="27" t="str">
        <f t="shared" ref="O724" si="2200">"5 RODADA"</f>
        <v>5 RODADA</v>
      </c>
      <c r="P724" s="110" t="str">
        <f t="shared" ref="P724:AI724" si="2201">IF(P722="","",IF((_xlfn.STDEV.P($P721:$XX722)/AVERAGE($P721:$XX722))&lt;=25%,P722,IF(OR(P722&gt;(AVERAGE($P721:$XX722)+_xlfn.STDEV.P($P721:$XX722)),P722&lt;(AVERAGE($P721:$XX722)-_xlfn.STDEV.P($P721:$XX722))),"DESCARTADO",P722)))</f>
        <v/>
      </c>
      <c r="Q724" s="110" t="str">
        <f t="shared" si="2201"/>
        <v/>
      </c>
      <c r="R724" s="110" t="str">
        <f t="shared" si="2201"/>
        <v/>
      </c>
      <c r="S724" s="110" t="str">
        <f t="shared" si="2201"/>
        <v/>
      </c>
      <c r="T724" s="110" t="str">
        <f t="shared" si="2201"/>
        <v/>
      </c>
      <c r="U724" s="110" t="str">
        <f t="shared" si="2201"/>
        <v/>
      </c>
      <c r="V724" s="110" t="str">
        <f t="shared" si="2201"/>
        <v/>
      </c>
      <c r="W724" s="110" t="str">
        <f t="shared" si="2201"/>
        <v/>
      </c>
      <c r="X724" s="110" t="str">
        <f t="shared" si="2201"/>
        <v/>
      </c>
      <c r="Y724" s="110" t="str">
        <f t="shared" si="2201"/>
        <v/>
      </c>
      <c r="Z724" s="110" t="str">
        <f t="shared" si="2201"/>
        <v/>
      </c>
      <c r="AA724" s="110" t="str">
        <f t="shared" si="2201"/>
        <v/>
      </c>
      <c r="AB724" s="110" t="str">
        <f t="shared" si="2201"/>
        <v/>
      </c>
      <c r="AC724" s="110" t="str">
        <f t="shared" si="2201"/>
        <v/>
      </c>
      <c r="AD724" s="110" t="str">
        <f t="shared" si="2201"/>
        <v/>
      </c>
      <c r="AE724" s="110" t="str">
        <f t="shared" si="2201"/>
        <v/>
      </c>
      <c r="AF724" s="110" t="str">
        <f t="shared" si="2201"/>
        <v/>
      </c>
      <c r="AG724" s="110" t="str">
        <f t="shared" si="2201"/>
        <v/>
      </c>
      <c r="AH724" s="110" t="str">
        <f t="shared" si="2201"/>
        <v/>
      </c>
      <c r="AI724" s="110" t="str">
        <f t="shared" si="2201"/>
        <v/>
      </c>
    </row>
    <row r="725" spans="1:167" hidden="1" x14ac:dyDescent="0.25">
      <c r="B725" s="131" t="e">
        <f t="shared" si="2029"/>
        <v>#VALUE!</v>
      </c>
      <c r="C725" s="131" t="e">
        <f t="shared" si="2030"/>
        <v>#VALUE!</v>
      </c>
      <c r="D725" s="130">
        <f t="shared" si="2030"/>
        <v>1</v>
      </c>
      <c r="E725" s="168"/>
      <c r="F725" s="96"/>
      <c r="G725" s="170"/>
      <c r="H725"/>
      <c r="I725"/>
      <c r="J725"/>
      <c r="K725" s="69"/>
      <c r="L725" s="22"/>
      <c r="M725" s="22"/>
      <c r="N725" s="74"/>
      <c r="O725" s="27" t="str">
        <f t="shared" ref="O725" si="2202">"6 POND"</f>
        <v>6 POND</v>
      </c>
      <c r="P725" s="110" t="str">
        <f>IF(IFERROR(VLOOKUP(P710,'Tabela de Apoio'!$D:$E,2,FALSE),1)=1,"",P726)</f>
        <v/>
      </c>
      <c r="Q725" s="110" t="str">
        <f>IF(IFERROR(VLOOKUP(Q710,'Tabela de Apoio'!$D:$E,2,FALSE),1)=1,"",Q726)</f>
        <v/>
      </c>
      <c r="R725" s="110" t="str">
        <f>IF(IFERROR(VLOOKUP(R710,'Tabela de Apoio'!$D:$E,2,FALSE),1)=1,"",R726)</f>
        <v/>
      </c>
      <c r="S725" s="110" t="str">
        <f>IF(IFERROR(VLOOKUP(S710,'Tabela de Apoio'!$D:$E,2,FALSE),1)=1,"",S726)</f>
        <v/>
      </c>
      <c r="T725" s="110" t="str">
        <f>IF(IFERROR(VLOOKUP(T710,'Tabela de Apoio'!$D:$E,2,FALSE),1)=1,"",T726)</f>
        <v/>
      </c>
      <c r="U725" s="110" t="str">
        <f>IF(IFERROR(VLOOKUP(U710,'Tabela de Apoio'!$D:$E,2,FALSE),1)=1,"",U726)</f>
        <v/>
      </c>
      <c r="V725" s="110" t="str">
        <f>IF(IFERROR(VLOOKUP(V710,'Tabela de Apoio'!$D:$E,2,FALSE),1)=1,"",V726)</f>
        <v/>
      </c>
      <c r="W725" s="110" t="str">
        <f>IF(IFERROR(VLOOKUP(W710,'Tabela de Apoio'!$D:$E,2,FALSE),1)=1,"",W726)</f>
        <v/>
      </c>
      <c r="X725" s="110" t="str">
        <f>IF(IFERROR(VLOOKUP(X710,'Tabela de Apoio'!$D:$E,2,FALSE),1)=1,"",X726)</f>
        <v/>
      </c>
      <c r="Y725" s="110" t="str">
        <f>IF(IFERROR(VLOOKUP(Y710,'Tabela de Apoio'!$D:$E,2,FALSE),1)=1,"",Y726)</f>
        <v/>
      </c>
      <c r="Z725" s="110" t="str">
        <f>IF(IFERROR(VLOOKUP(Z710,'Tabela de Apoio'!$D:$E,2,FALSE),1)=1,"",Z726)</f>
        <v/>
      </c>
      <c r="AA725" s="110" t="str">
        <f>IF(IFERROR(VLOOKUP(AA710,'Tabela de Apoio'!$D:$E,2,FALSE),1)=1,"",AA726)</f>
        <v/>
      </c>
      <c r="AB725" s="110" t="str">
        <f>IF(IFERROR(VLOOKUP(AB710,'Tabela de Apoio'!$D:$E,2,FALSE),1)=1,"",AB726)</f>
        <v/>
      </c>
      <c r="AC725" s="110" t="str">
        <f>IF(IFERROR(VLOOKUP(AC710,'Tabela de Apoio'!$D:$E,2,FALSE),1)=1,"",AC726)</f>
        <v/>
      </c>
      <c r="AD725" s="110" t="str">
        <f>IF(IFERROR(VLOOKUP(AD710,'Tabela de Apoio'!$D:$E,2,FALSE),1)=1,"",AD726)</f>
        <v/>
      </c>
      <c r="AE725" s="110" t="str">
        <f>IF(IFERROR(VLOOKUP(AE710,'Tabela de Apoio'!$D:$E,2,FALSE),1)=1,"",AE726)</f>
        <v/>
      </c>
      <c r="AF725" s="110" t="str">
        <f>IF(IFERROR(VLOOKUP(AF710,'Tabela de Apoio'!$D:$E,2,FALSE),1)=1,"",AF726)</f>
        <v/>
      </c>
      <c r="AG725" s="110" t="str">
        <f>IF(IFERROR(VLOOKUP(AG710,'Tabela de Apoio'!$D:$E,2,FALSE),1)=1,"",AG726)</f>
        <v/>
      </c>
      <c r="AH725" s="110" t="str">
        <f>IF(IFERROR(VLOOKUP(AH710,'Tabela de Apoio'!$D:$E,2,FALSE),1)=1,"",AH726)</f>
        <v/>
      </c>
      <c r="AI725" s="110" t="str">
        <f>IF(IFERROR(VLOOKUP(AI710,'Tabela de Apoio'!$D:$E,2,FALSE),1)=1,"",AI726)</f>
        <v/>
      </c>
    </row>
    <row r="726" spans="1:167" hidden="1" x14ac:dyDescent="0.25">
      <c r="B726" s="131" t="e">
        <f t="shared" si="2029"/>
        <v>#VALUE!</v>
      </c>
      <c r="C726" s="131" t="e">
        <f t="shared" si="2030"/>
        <v>#VALUE!</v>
      </c>
      <c r="D726" s="130">
        <f t="shared" si="2030"/>
        <v>1</v>
      </c>
      <c r="E726" s="168"/>
      <c r="F726" s="96"/>
      <c r="G726" s="170"/>
      <c r="H726" s="137">
        <f t="shared" ref="H726" si="2203">COUNT($P726:$XX726)</f>
        <v>0</v>
      </c>
      <c r="I726" s="135" t="e">
        <f t="shared" ref="I726" si="2204">_xlfn.STDEV.P($P725:$XX726)/AVERAGE($P725:$XX726)</f>
        <v>#DIV/0!</v>
      </c>
      <c r="J726" s="7">
        <f t="shared" ref="J726" si="2205">IF(AND(H726&gt;2,
OR(L708="MÉDIA SANEADA",L708="MEDIANA SANEADA",
AND(L708="PREÇO REFERÊNCIA",NOT(AND(P710="Orçamento",COUNTA(P708:XX708)=COUNTIF(P710:XX710,"Orçamento")))))),
ROW(),0)</f>
        <v>0</v>
      </c>
      <c r="N726" s="74"/>
      <c r="O726" s="27" t="str">
        <f t="shared" ref="O726" si="2206">"6 RODADA"</f>
        <v>6 RODADA</v>
      </c>
      <c r="P726" s="110" t="str">
        <f t="shared" ref="P726:AI726" si="2207">IFERROR(IF(P724="","",IF((_xlfn.STDEV.P($P723:$XX724)/AVERAGE($P723:$XX724))&lt;=25%,P724,IF(OR(P724&gt;(AVERAGE($P723:$XX724)+_xlfn.STDEV.P($P723:$XX724)),P724&lt;(AVERAGE($P723:$XX724)-_xlfn.STDEV.P($P723:$XX724))),"DESCARTADO",P724))),)</f>
        <v/>
      </c>
      <c r="Q726" s="110" t="str">
        <f t="shared" si="2207"/>
        <v/>
      </c>
      <c r="R726" s="110" t="str">
        <f t="shared" si="2207"/>
        <v/>
      </c>
      <c r="S726" s="110" t="str">
        <f t="shared" si="2207"/>
        <v/>
      </c>
      <c r="T726" s="110" t="str">
        <f t="shared" si="2207"/>
        <v/>
      </c>
      <c r="U726" s="110" t="str">
        <f t="shared" si="2207"/>
        <v/>
      </c>
      <c r="V726" s="110" t="str">
        <f t="shared" si="2207"/>
        <v/>
      </c>
      <c r="W726" s="110" t="str">
        <f t="shared" si="2207"/>
        <v/>
      </c>
      <c r="X726" s="110" t="str">
        <f t="shared" si="2207"/>
        <v/>
      </c>
      <c r="Y726" s="110" t="str">
        <f t="shared" si="2207"/>
        <v/>
      </c>
      <c r="Z726" s="110" t="str">
        <f t="shared" si="2207"/>
        <v/>
      </c>
      <c r="AA726" s="110" t="str">
        <f t="shared" si="2207"/>
        <v/>
      </c>
      <c r="AB726" s="110" t="str">
        <f t="shared" si="2207"/>
        <v/>
      </c>
      <c r="AC726" s="110" t="str">
        <f t="shared" si="2207"/>
        <v/>
      </c>
      <c r="AD726" s="110" t="str">
        <f t="shared" si="2207"/>
        <v/>
      </c>
      <c r="AE726" s="110" t="str">
        <f t="shared" si="2207"/>
        <v/>
      </c>
      <c r="AF726" s="110" t="str">
        <f t="shared" si="2207"/>
        <v/>
      </c>
      <c r="AG726" s="110" t="str">
        <f t="shared" si="2207"/>
        <v/>
      </c>
      <c r="AH726" s="110" t="str">
        <f t="shared" si="2207"/>
        <v/>
      </c>
      <c r="AI726" s="110" t="str">
        <f t="shared" si="2207"/>
        <v/>
      </c>
    </row>
    <row r="727" spans="1:167" x14ac:dyDescent="0.25">
      <c r="B727" s="131" t="e">
        <f t="shared" si="2029"/>
        <v>#VALUE!</v>
      </c>
      <c r="C727" s="131" t="e">
        <f t="shared" si="2030"/>
        <v>#VALUE!</v>
      </c>
      <c r="D727" s="130">
        <f t="shared" si="2030"/>
        <v>1</v>
      </c>
      <c r="E727" s="168"/>
      <c r="F727" s="139"/>
      <c r="G727" s="170"/>
      <c r="H727" s="173"/>
      <c r="I727" s="173"/>
      <c r="J727" s="174"/>
      <c r="K727" s="70"/>
      <c r="L727" s="1" t="s">
        <v>56</v>
      </c>
      <c r="M727" s="147" t="str">
        <f t="shared" ref="M727" si="2208">IFERROR(ROUND(M708*M710,2),"")</f>
        <v/>
      </c>
      <c r="O727" s="27" t="s">
        <v>426</v>
      </c>
      <c r="P727" s="110" t="str">
        <f t="shared" ref="P727:AI748" si="2209">INDEX(P714:P726,MATCH(MAX($J714:$J726),$J714:$J726,0))</f>
        <v/>
      </c>
      <c r="Q727" s="110" t="str">
        <f t="shared" si="2209"/>
        <v/>
      </c>
      <c r="R727" s="110" t="str">
        <f t="shared" si="2209"/>
        <v/>
      </c>
      <c r="S727" s="110" t="str">
        <f t="shared" si="2209"/>
        <v/>
      </c>
      <c r="T727" s="110" t="str">
        <f t="shared" si="2209"/>
        <v/>
      </c>
      <c r="U727" s="110" t="str">
        <f t="shared" si="2209"/>
        <v/>
      </c>
      <c r="V727" s="110" t="str">
        <f t="shared" si="2209"/>
        <v/>
      </c>
      <c r="W727" s="110" t="str">
        <f t="shared" si="2209"/>
        <v/>
      </c>
      <c r="X727" s="110" t="str">
        <f t="shared" si="2209"/>
        <v/>
      </c>
      <c r="Y727" s="110" t="str">
        <f t="shared" si="2209"/>
        <v/>
      </c>
      <c r="Z727" s="110" t="str">
        <f t="shared" si="2209"/>
        <v/>
      </c>
      <c r="AA727" s="110" t="str">
        <f t="shared" si="2209"/>
        <v/>
      </c>
      <c r="AB727" s="110" t="str">
        <f t="shared" si="2209"/>
        <v/>
      </c>
      <c r="AC727" s="110" t="str">
        <f t="shared" si="2209"/>
        <v/>
      </c>
      <c r="AD727" s="110" t="str">
        <f t="shared" si="2209"/>
        <v/>
      </c>
      <c r="AE727" s="110" t="str">
        <f t="shared" si="2209"/>
        <v/>
      </c>
      <c r="AF727" s="110" t="str">
        <f t="shared" si="2209"/>
        <v/>
      </c>
      <c r="AG727" s="110" t="str">
        <f t="shared" si="2209"/>
        <v/>
      </c>
      <c r="AH727" s="110" t="str">
        <f t="shared" si="2209"/>
        <v/>
      </c>
      <c r="AI727" s="110" t="str">
        <f t="shared" si="2209"/>
        <v/>
      </c>
    </row>
    <row r="729" spans="1:167" s="120" customFormat="1" ht="15" customHeight="1" x14ac:dyDescent="0.25">
      <c r="A729" s="123"/>
      <c r="B729" s="130" t="e">
        <f t="shared" ref="B729" si="2210">LARGE(IFERROR(IF(B727+1&gt;$H$8,"",B727+1),""),1)</f>
        <v>#VALUE!</v>
      </c>
      <c r="C729" s="130" t="e">
        <f>IF(_xlfn.ISFORMULA(E733),MAX(INDEX('BASE FORMAÇÃO'!A:A,B729+1),1),E733)</f>
        <v>#VALUE!</v>
      </c>
      <c r="D729" s="130">
        <f t="shared" ref="D729" si="2211">IFERROR(IF(C729=C719,D719+1,1),1)</f>
        <v>1</v>
      </c>
      <c r="E729" s="41" t="s">
        <v>9</v>
      </c>
      <c r="F729" s="76"/>
      <c r="G729" s="41" t="s">
        <v>15</v>
      </c>
      <c r="H729" s="138" t="e">
        <f>INDEX('BASE FORMAÇÃO'!B:B,B729+1)</f>
        <v>#VALUE!</v>
      </c>
      <c r="I729" s="146" t="s">
        <v>16</v>
      </c>
      <c r="J729" s="6" t="e">
        <f>INDEX('BASE FORMAÇÃO'!K:K,B729+1)</f>
        <v>#VALUE!</v>
      </c>
      <c r="K729" s="68"/>
      <c r="L729" s="175" t="s">
        <v>54</v>
      </c>
      <c r="M729" s="177" t="str">
        <f t="shared" ref="M729" si="2212">IF(OR(ISBLANK($O$8),ISBLANK($O$7),ISBLANK($H$8),ISBLANK($O$6),ISBLANK($O$5),ISBLANK($H$5)),"",IFERROR(IF(VLOOKUP(L729,L735:M744,2,FALSE)&lt;1,ROUND(VLOOKUP(L729,L735:M744,2,FALSE),4),ROUND(VLOOKUP(L729,L735:M744,2,FALSE),2)),""))</f>
        <v/>
      </c>
      <c r="N729" s="72"/>
      <c r="O729" s="27" t="s">
        <v>17</v>
      </c>
      <c r="P729" s="116"/>
      <c r="Q729" s="116"/>
      <c r="R729" s="116"/>
      <c r="S729" s="116"/>
      <c r="T729" s="116"/>
      <c r="U729" s="108"/>
      <c r="V729" s="108"/>
      <c r="W729" s="108"/>
      <c r="X729" s="108"/>
      <c r="Y729" s="108"/>
      <c r="Z729" s="108"/>
      <c r="AA729" s="108"/>
      <c r="AB729" s="108"/>
      <c r="AC729" s="108"/>
      <c r="AD729" s="108"/>
      <c r="AE729" s="108"/>
      <c r="AF729" s="108"/>
      <c r="AG729" s="108"/>
      <c r="AH729" s="108"/>
      <c r="AI729" s="108"/>
      <c r="AJ729" s="119"/>
      <c r="AK729" s="119"/>
      <c r="AL729" s="119"/>
      <c r="AM729" s="119"/>
      <c r="AN729" s="119"/>
      <c r="AO729" s="119"/>
      <c r="AP729" s="119"/>
      <c r="AQ729" s="119"/>
      <c r="AR729" s="119"/>
      <c r="AS729" s="119"/>
      <c r="AT729" s="119"/>
      <c r="AU729" s="119"/>
      <c r="AV729" s="119"/>
      <c r="AW729" s="119"/>
      <c r="AX729" s="119"/>
      <c r="AY729" s="119"/>
      <c r="AZ729" s="119"/>
      <c r="BA729" s="119"/>
      <c r="BB729" s="119"/>
      <c r="BC729" s="119"/>
      <c r="BD729" s="119"/>
      <c r="BE729" s="119"/>
      <c r="BF729" s="119"/>
      <c r="BG729" s="119"/>
      <c r="BH729" s="119"/>
      <c r="BI729" s="119"/>
      <c r="BJ729" s="119"/>
      <c r="BK729" s="119"/>
      <c r="BL729" s="119"/>
      <c r="BM729" s="119"/>
      <c r="BN729" s="119"/>
      <c r="BO729" s="119"/>
      <c r="BP729" s="119"/>
      <c r="BQ729" s="119"/>
      <c r="BR729" s="119"/>
      <c r="BS729" s="119"/>
      <c r="BT729" s="119"/>
      <c r="BU729" s="119"/>
      <c r="BV729" s="119"/>
      <c r="BW729" s="119"/>
      <c r="BX729" s="119"/>
      <c r="BY729" s="119"/>
      <c r="BZ729" s="119"/>
      <c r="CA729" s="119"/>
      <c r="CB729" s="119"/>
      <c r="CC729" s="119"/>
      <c r="CD729" s="119"/>
      <c r="CE729" s="119"/>
      <c r="CF729" s="119"/>
      <c r="CG729" s="119"/>
      <c r="CH729" s="119"/>
      <c r="CI729" s="119"/>
      <c r="CJ729" s="119"/>
      <c r="CK729" s="119"/>
      <c r="CL729" s="119"/>
      <c r="CM729" s="119"/>
      <c r="CN729" s="119"/>
      <c r="CO729" s="119"/>
      <c r="CP729" s="119"/>
      <c r="CQ729" s="119"/>
      <c r="CR729" s="119"/>
      <c r="CS729" s="119"/>
      <c r="CT729" s="119"/>
      <c r="CU729" s="119"/>
      <c r="CV729" s="119"/>
      <c r="CW729" s="119"/>
      <c r="CX729" s="119"/>
      <c r="CY729" s="119"/>
      <c r="CZ729" s="119"/>
      <c r="DA729" s="119"/>
      <c r="DB729" s="119"/>
      <c r="DC729" s="119"/>
      <c r="DD729" s="119"/>
      <c r="DE729" s="119"/>
      <c r="DF729" s="119"/>
      <c r="DG729" s="119"/>
      <c r="DH729" s="119"/>
      <c r="DI729" s="119"/>
      <c r="DJ729" s="119"/>
      <c r="DK729" s="119"/>
      <c r="DL729" s="119"/>
      <c r="DM729" s="119"/>
      <c r="DN729" s="119"/>
      <c r="DO729" s="119"/>
      <c r="DP729" s="119"/>
      <c r="DQ729" s="119"/>
      <c r="DR729" s="119"/>
      <c r="DS729" s="119"/>
      <c r="DT729" s="119"/>
      <c r="DU729" s="119"/>
      <c r="DV729" s="119"/>
      <c r="DW729" s="119"/>
      <c r="DX729" s="119"/>
      <c r="DY729" s="119"/>
      <c r="DZ729" s="119"/>
      <c r="EA729" s="119"/>
      <c r="EB729" s="119"/>
      <c r="EC729" s="119"/>
      <c r="ED729" s="119"/>
      <c r="EE729" s="119"/>
      <c r="EF729" s="119"/>
      <c r="EG729" s="119"/>
      <c r="EH729" s="119"/>
      <c r="EI729" s="119"/>
      <c r="EJ729" s="119"/>
      <c r="EK729" s="119"/>
      <c r="EL729" s="119"/>
      <c r="EM729" s="119"/>
      <c r="EN729" s="119"/>
      <c r="EO729" s="119"/>
      <c r="EP729" s="119"/>
      <c r="EQ729" s="119"/>
      <c r="ER729" s="119"/>
      <c r="ES729" s="119"/>
      <c r="ET729" s="119"/>
      <c r="EU729" s="119"/>
      <c r="EV729" s="119"/>
      <c r="EW729" s="119"/>
      <c r="EX729" s="119"/>
      <c r="EY729" s="119"/>
      <c r="EZ729" s="119"/>
      <c r="FA729" s="119"/>
      <c r="FB729" s="119"/>
      <c r="FC729" s="119"/>
      <c r="FD729" s="119"/>
      <c r="FE729" s="119"/>
      <c r="FF729" s="119"/>
      <c r="FG729" s="119"/>
      <c r="FH729" s="119"/>
      <c r="FI729" s="119"/>
      <c r="FJ729" s="119"/>
      <c r="FK729" s="119"/>
    </row>
    <row r="730" spans="1:167" s="120" customFormat="1" ht="15" customHeight="1" x14ac:dyDescent="0.25">
      <c r="A730" s="69"/>
      <c r="B730" s="131" t="e">
        <f t="shared" ref="B730:D730" si="2213">B729</f>
        <v>#VALUE!</v>
      </c>
      <c r="C730" s="131" t="e">
        <f t="shared" si="2213"/>
        <v>#VALUE!</v>
      </c>
      <c r="D730" s="130">
        <f t="shared" si="2213"/>
        <v>1</v>
      </c>
      <c r="E730" s="179">
        <f t="shared" ref="E730" si="2214">D729</f>
        <v>1</v>
      </c>
      <c r="F730" s="95"/>
      <c r="G730" s="181" t="s">
        <v>1</v>
      </c>
      <c r="H730" s="184" t="e">
        <f>INDEX('BASE FORMAÇÃO'!C:C,B729+1)</f>
        <v>#VALUE!</v>
      </c>
      <c r="I730" s="184"/>
      <c r="J730" s="185"/>
      <c r="K730" s="69"/>
      <c r="L730" s="176"/>
      <c r="M730" s="178"/>
      <c r="N730" s="73"/>
      <c r="O730" s="27" t="s">
        <v>13</v>
      </c>
      <c r="P730" s="125"/>
      <c r="Q730" s="125"/>
      <c r="R730" s="125"/>
      <c r="S730" s="125"/>
      <c r="T730" s="125"/>
      <c r="U730" s="125"/>
      <c r="V730" s="125"/>
      <c r="W730" s="125"/>
      <c r="X730" s="125"/>
      <c r="Y730" s="125"/>
      <c r="Z730" s="125"/>
      <c r="AA730" s="125"/>
      <c r="AB730" s="125"/>
      <c r="AC730" s="125"/>
      <c r="AD730" s="125"/>
      <c r="AE730" s="125"/>
      <c r="AF730" s="125"/>
      <c r="AG730" s="125"/>
      <c r="AH730" s="125"/>
      <c r="AI730" s="125"/>
      <c r="AJ730" s="126"/>
      <c r="AK730" s="126"/>
      <c r="AL730" s="126"/>
      <c r="AM730" s="126"/>
      <c r="AN730" s="126"/>
      <c r="AO730" s="126"/>
      <c r="AP730" s="126"/>
      <c r="AQ730" s="126"/>
      <c r="AR730" s="126"/>
      <c r="AS730" s="126"/>
      <c r="AT730" s="126"/>
      <c r="AU730" s="126"/>
      <c r="AV730" s="126"/>
      <c r="AW730" s="126"/>
      <c r="AX730" s="126"/>
      <c r="AY730" s="126"/>
      <c r="AZ730" s="126"/>
      <c r="BA730" s="126"/>
      <c r="BB730" s="119"/>
      <c r="BC730" s="119"/>
      <c r="BD730" s="119"/>
      <c r="BE730" s="119"/>
      <c r="BF730" s="119"/>
      <c r="BG730" s="119"/>
      <c r="BH730" s="119"/>
      <c r="BI730" s="119"/>
      <c r="BJ730" s="119"/>
      <c r="BK730" s="119"/>
      <c r="BL730" s="119"/>
      <c r="BM730" s="119"/>
      <c r="BN730" s="119"/>
      <c r="BO730" s="119"/>
      <c r="BP730" s="119"/>
      <c r="BQ730" s="119"/>
      <c r="BR730" s="119"/>
      <c r="BS730" s="119"/>
      <c r="BT730" s="119"/>
      <c r="BU730" s="119"/>
      <c r="BV730" s="119"/>
      <c r="BW730" s="119"/>
      <c r="BX730" s="119"/>
      <c r="BY730" s="119"/>
      <c r="BZ730" s="119"/>
      <c r="CA730" s="119"/>
      <c r="CB730" s="119"/>
      <c r="CC730" s="119"/>
      <c r="CD730" s="119"/>
      <c r="CE730" s="119"/>
      <c r="CF730" s="119"/>
      <c r="CG730" s="119"/>
      <c r="CH730" s="119"/>
      <c r="CI730" s="119"/>
      <c r="CJ730" s="119"/>
      <c r="CK730" s="119"/>
      <c r="CL730" s="119"/>
      <c r="CM730" s="119"/>
      <c r="CN730" s="119"/>
      <c r="CO730" s="119"/>
      <c r="CP730" s="119"/>
      <c r="CQ730" s="119"/>
      <c r="CR730" s="119"/>
      <c r="CS730" s="119"/>
      <c r="CT730" s="119"/>
      <c r="CU730" s="119"/>
      <c r="CV730" s="119"/>
      <c r="CW730" s="119"/>
      <c r="CX730" s="119"/>
      <c r="CY730" s="119"/>
      <c r="CZ730" s="119"/>
      <c r="DA730" s="119"/>
      <c r="DB730" s="119"/>
      <c r="DC730" s="119"/>
      <c r="DD730" s="119"/>
      <c r="DE730" s="119"/>
      <c r="DF730" s="119"/>
      <c r="DG730" s="119"/>
      <c r="DH730" s="119"/>
      <c r="DI730" s="119"/>
      <c r="DJ730" s="119"/>
      <c r="DK730" s="119"/>
      <c r="DL730" s="119"/>
      <c r="DM730" s="119"/>
      <c r="DN730" s="119"/>
      <c r="DO730" s="119"/>
      <c r="DP730" s="119"/>
      <c r="DQ730" s="119"/>
      <c r="DR730" s="119"/>
      <c r="DS730" s="119"/>
      <c r="DT730" s="119"/>
      <c r="DU730" s="119"/>
      <c r="DV730" s="119"/>
      <c r="DW730" s="119"/>
      <c r="DX730" s="119"/>
      <c r="DY730" s="119"/>
      <c r="DZ730" s="119"/>
      <c r="EA730" s="119"/>
      <c r="EB730" s="119"/>
      <c r="EC730" s="119"/>
      <c r="ED730" s="119"/>
      <c r="EE730" s="119"/>
      <c r="EF730" s="119"/>
      <c r="EG730" s="119"/>
      <c r="EH730" s="119"/>
      <c r="EI730" s="119"/>
      <c r="EJ730" s="119"/>
      <c r="EK730" s="119"/>
      <c r="EL730" s="119"/>
      <c r="EM730" s="119"/>
      <c r="EN730" s="119"/>
      <c r="EO730" s="119"/>
      <c r="EP730" s="119"/>
      <c r="EQ730" s="119"/>
      <c r="ER730" s="119"/>
      <c r="ES730" s="119"/>
      <c r="ET730" s="119"/>
      <c r="EU730" s="119"/>
      <c r="EV730" s="119"/>
      <c r="EW730" s="119"/>
      <c r="EX730" s="119"/>
      <c r="EY730" s="119"/>
      <c r="EZ730" s="119"/>
      <c r="FA730" s="119"/>
      <c r="FB730" s="119"/>
      <c r="FC730" s="119"/>
      <c r="FD730" s="119"/>
      <c r="FE730" s="119"/>
      <c r="FF730" s="119"/>
      <c r="FG730" s="119"/>
      <c r="FH730" s="119"/>
      <c r="FI730" s="119"/>
      <c r="FJ730" s="119"/>
      <c r="FK730" s="119"/>
    </row>
    <row r="731" spans="1:167" s="119" customFormat="1" x14ac:dyDescent="0.25">
      <c r="A731" s="77"/>
      <c r="B731" s="131" t="e">
        <f t="shared" ref="B731:D731" si="2215">B730</f>
        <v>#VALUE!</v>
      </c>
      <c r="C731" s="131" t="e">
        <f t="shared" si="2215"/>
        <v>#VALUE!</v>
      </c>
      <c r="D731" s="130">
        <f t="shared" si="2215"/>
        <v>1</v>
      </c>
      <c r="E731" s="180"/>
      <c r="F731" s="96"/>
      <c r="G731" s="182"/>
      <c r="H731" s="186"/>
      <c r="I731" s="186"/>
      <c r="J731" s="187"/>
      <c r="K731" s="67"/>
      <c r="L731" s="133" t="s">
        <v>57</v>
      </c>
      <c r="M731" s="134" t="e">
        <f>INDEX('BASE FORMAÇÃO'!H:H,B733+1)</f>
        <v>#VALUE!</v>
      </c>
      <c r="N731" s="74"/>
      <c r="O731" s="27" t="s">
        <v>445</v>
      </c>
      <c r="P731" s="117"/>
      <c r="Q731" s="117"/>
      <c r="R731" s="117"/>
      <c r="S731" s="117"/>
      <c r="T731" s="117"/>
      <c r="U731" s="117"/>
      <c r="V731" s="117"/>
      <c r="W731" s="117"/>
      <c r="X731" s="117"/>
      <c r="Y731" s="117"/>
      <c r="Z731" s="117"/>
      <c r="AA731" s="121"/>
      <c r="AB731" s="121"/>
      <c r="AC731" s="121"/>
      <c r="AD731" s="121"/>
      <c r="AE731" s="121"/>
      <c r="AF731" s="121"/>
      <c r="AG731" s="121"/>
      <c r="AH731" s="121"/>
      <c r="AI731" s="121"/>
    </row>
    <row r="732" spans="1:167" s="119" customFormat="1" x14ac:dyDescent="0.25">
      <c r="A732" s="77"/>
      <c r="B732" s="131" t="e">
        <f t="shared" ref="B732:C732" si="2216">B731</f>
        <v>#VALUE!</v>
      </c>
      <c r="C732" s="131" t="e">
        <f t="shared" si="2216"/>
        <v>#VALUE!</v>
      </c>
      <c r="D732" s="130">
        <f t="shared" si="2030"/>
        <v>1</v>
      </c>
      <c r="E732" s="41" t="s">
        <v>344</v>
      </c>
      <c r="F732" s="96"/>
      <c r="G732" s="183"/>
      <c r="H732" s="188"/>
      <c r="I732" s="188"/>
      <c r="J732" s="189"/>
      <c r="K732" s="67"/>
      <c r="L732" s="1" t="s">
        <v>2</v>
      </c>
      <c r="M732" s="6" t="e">
        <f>INDEX('BASE FORMAÇÃO'!D:D,B733+1)</f>
        <v>#VALUE!</v>
      </c>
      <c r="N732" s="74"/>
      <c r="O732" s="27" t="s">
        <v>446</v>
      </c>
      <c r="P732" s="118"/>
      <c r="Q732" s="118"/>
      <c r="R732" s="118"/>
      <c r="S732" s="118"/>
      <c r="T732" s="118"/>
      <c r="U732" s="121"/>
      <c r="V732" s="121"/>
      <c r="W732" s="121"/>
      <c r="X732" s="121"/>
      <c r="Y732" s="121"/>
      <c r="Z732" s="121"/>
      <c r="AA732" s="121"/>
      <c r="AB732" s="121"/>
      <c r="AC732" s="121"/>
      <c r="AD732" s="121"/>
      <c r="AE732" s="121"/>
      <c r="AF732" s="121"/>
      <c r="AG732" s="121"/>
      <c r="AH732" s="121"/>
      <c r="AI732" s="121"/>
    </row>
    <row r="733" spans="1:167" x14ac:dyDescent="0.25">
      <c r="B733" s="131" t="e">
        <f t="shared" ref="B733:C733" si="2217">B731</f>
        <v>#VALUE!</v>
      </c>
      <c r="C733" s="131" t="e">
        <f t="shared" si="2217"/>
        <v>#VALUE!</v>
      </c>
      <c r="D733" s="130">
        <f t="shared" si="2030"/>
        <v>1</v>
      </c>
      <c r="E733" s="167" t="e">
        <f t="shared" ref="E733" si="2218">C729</f>
        <v>#VALUE!</v>
      </c>
      <c r="F733" s="96"/>
      <c r="G733" s="169" t="s">
        <v>334</v>
      </c>
      <c r="H733" s="171"/>
      <c r="I733" s="172"/>
      <c r="J733" s="172"/>
      <c r="K733" s="70"/>
      <c r="L733" s="28" t="s">
        <v>333</v>
      </c>
      <c r="M733" s="136" t="str">
        <f t="shared" ref="M733" si="2219">IFERROR(INDEX(I735:I747,MATCH(MAX(J735:J747),J735:J747,0)),"")</f>
        <v/>
      </c>
      <c r="N733" s="74"/>
      <c r="O733" s="27" t="s">
        <v>18</v>
      </c>
      <c r="P733" s="109" t="str">
        <f>IF(P729="","",
IF(OR(P731="Orçamento",P730="",MAX('Tabela de Apoio'!$A:$A)&lt;=P730),
P729,
(INDEX('Tabela de Apoio'!$B:$B,MATCH('MAPA DE PREÇOS'!$O$8,'Tabela de Apoio'!$A:$A,1))/INDEX('Tabela de Apoio'!$B:$B,MATCH('MAPA DE PREÇOS'!P730,'Tabela de Apoio'!$A:$A,1)-1))*P729))</f>
        <v/>
      </c>
      <c r="Q733" s="109" t="str">
        <f>IF(Q729="","",
IF(OR(Q731="Orçamento",Q730="",MAX('Tabela de Apoio'!$A:$A)&lt;=Q730),
Q729,
(INDEX('Tabela de Apoio'!$B:$B,MATCH('MAPA DE PREÇOS'!$O$8,'Tabela de Apoio'!$A:$A,1))/INDEX('Tabela de Apoio'!$B:$B,MATCH('MAPA DE PREÇOS'!Q730,'Tabela de Apoio'!$A:$A,1)-1))*Q729))</f>
        <v/>
      </c>
      <c r="R733" s="109" t="str">
        <f>IF(R729="","",
IF(OR(R731="Orçamento",R730="",MAX('Tabela de Apoio'!$A:$A)&lt;=R730),
R729,
(INDEX('Tabela de Apoio'!$B:$B,MATCH('MAPA DE PREÇOS'!$O$8,'Tabela de Apoio'!$A:$A,1))/INDEX('Tabela de Apoio'!$B:$B,MATCH('MAPA DE PREÇOS'!R730,'Tabela de Apoio'!$A:$A,1)-1))*R729))</f>
        <v/>
      </c>
      <c r="S733" s="109" t="str">
        <f>IF(S729="","",
IF(OR(S731="Orçamento",S730="",MAX('Tabela de Apoio'!$A:$A)&lt;=S730),
S729,
(INDEX('Tabela de Apoio'!$B:$B,MATCH('MAPA DE PREÇOS'!$O$8,'Tabela de Apoio'!$A:$A,1))/INDEX('Tabela de Apoio'!$B:$B,MATCH('MAPA DE PREÇOS'!S730,'Tabela de Apoio'!$A:$A,1)-1))*S729))</f>
        <v/>
      </c>
      <c r="T733" s="109" t="str">
        <f>IF(T729="","",
IF(OR(T731="Orçamento",T730="",MAX('Tabela de Apoio'!$A:$A)&lt;=T730),
T729,
(INDEX('Tabela de Apoio'!$B:$B,MATCH('MAPA DE PREÇOS'!$O$8,'Tabela de Apoio'!$A:$A,1))/INDEX('Tabela de Apoio'!$B:$B,MATCH('MAPA DE PREÇOS'!T730,'Tabela de Apoio'!$A:$A,1)-1))*T729))</f>
        <v/>
      </c>
      <c r="U733" s="109" t="str">
        <f>IF(U729="","",
IF(OR(U731="Orçamento",U730="",MAX('Tabela de Apoio'!$A:$A)&lt;=U730),
U729,
(INDEX('Tabela de Apoio'!$B:$B,MATCH('MAPA DE PREÇOS'!$O$8,'Tabela de Apoio'!$A:$A,1))/INDEX('Tabela de Apoio'!$B:$B,MATCH('MAPA DE PREÇOS'!U730,'Tabela de Apoio'!$A:$A,1)-1))*U729))</f>
        <v/>
      </c>
      <c r="V733" s="109" t="str">
        <f>IF(V729="","",
IF(OR(V731="Orçamento",V730="",MAX('Tabela de Apoio'!$A:$A)&lt;=V730),
V729,
(INDEX('Tabela de Apoio'!$B:$B,MATCH('MAPA DE PREÇOS'!$O$8,'Tabela de Apoio'!$A:$A,1))/INDEX('Tabela de Apoio'!$B:$B,MATCH('MAPA DE PREÇOS'!V730,'Tabela de Apoio'!$A:$A,1)-1))*V729))</f>
        <v/>
      </c>
      <c r="W733" s="109" t="str">
        <f>IF(W729="","",
IF(OR(W731="Orçamento",W730="",MAX('Tabela de Apoio'!$A:$A)&lt;=W730),
W729,
(INDEX('Tabela de Apoio'!$B:$B,MATCH('MAPA DE PREÇOS'!$O$8,'Tabela de Apoio'!$A:$A,1))/INDEX('Tabela de Apoio'!$B:$B,MATCH('MAPA DE PREÇOS'!W730,'Tabela de Apoio'!$A:$A,1)-1))*W729))</f>
        <v/>
      </c>
      <c r="X733" s="109" t="str">
        <f>IF(X729="","",
IF(OR(X731="Orçamento",X730="",MAX('Tabela de Apoio'!$A:$A)&lt;=X730),
X729,
(INDEX('Tabela de Apoio'!$B:$B,MATCH('MAPA DE PREÇOS'!$O$8,'Tabela de Apoio'!$A:$A,1))/INDEX('Tabela de Apoio'!$B:$B,MATCH('MAPA DE PREÇOS'!X730,'Tabela de Apoio'!$A:$A,1)-1))*X729))</f>
        <v/>
      </c>
      <c r="Y733" s="109" t="str">
        <f>IF(Y729="","",
IF(OR(Y731="Orçamento",Y730="",MAX('Tabela de Apoio'!$A:$A)&lt;=Y730),
Y729,
(INDEX('Tabela de Apoio'!$B:$B,MATCH('MAPA DE PREÇOS'!$O$8,'Tabela de Apoio'!$A:$A,1))/INDEX('Tabela de Apoio'!$B:$B,MATCH('MAPA DE PREÇOS'!Y730,'Tabela de Apoio'!$A:$A,1)-1))*Y729))</f>
        <v/>
      </c>
      <c r="Z733" s="109" t="str">
        <f>IF(Z729="","",
IF(OR(Z731="Orçamento",Z730="",MAX('Tabela de Apoio'!$A:$A)&lt;=Z730),
Z729,
(INDEX('Tabela de Apoio'!$B:$B,MATCH('MAPA DE PREÇOS'!$O$8,'Tabela de Apoio'!$A:$A,1))/INDEX('Tabela de Apoio'!$B:$B,MATCH('MAPA DE PREÇOS'!Z730,'Tabela de Apoio'!$A:$A,1)-1))*Z729))</f>
        <v/>
      </c>
      <c r="AA733" s="109" t="str">
        <f>IF(AA729="","",
IF(OR(AA731="Orçamento",AA730="",MAX('Tabela de Apoio'!$A:$A)&lt;=AA730),
AA729,
(INDEX('Tabela de Apoio'!$B:$B,MATCH('MAPA DE PREÇOS'!$O$8,'Tabela de Apoio'!$A:$A,1))/INDEX('Tabela de Apoio'!$B:$B,MATCH('MAPA DE PREÇOS'!AA730,'Tabela de Apoio'!$A:$A,1)-1))*AA729))</f>
        <v/>
      </c>
      <c r="AB733" s="109" t="str">
        <f>IF(AB729="","",
IF(OR(AB731="Orçamento",AB730="",MAX('Tabela de Apoio'!$A:$A)&lt;=AB730),
AB729,
(INDEX('Tabela de Apoio'!$B:$B,MATCH('MAPA DE PREÇOS'!$O$8,'Tabela de Apoio'!$A:$A,1))/INDEX('Tabela de Apoio'!$B:$B,MATCH('MAPA DE PREÇOS'!AB730,'Tabela de Apoio'!$A:$A,1)-1))*AB729))</f>
        <v/>
      </c>
      <c r="AC733" s="109" t="str">
        <f>IF(AC729="","",
IF(OR(AC731="Orçamento",AC730="",MAX('Tabela de Apoio'!$A:$A)&lt;=AC730),
AC729,
(INDEX('Tabela de Apoio'!$B:$B,MATCH('MAPA DE PREÇOS'!$O$8,'Tabela de Apoio'!$A:$A,1))/INDEX('Tabela de Apoio'!$B:$B,MATCH('MAPA DE PREÇOS'!AC730,'Tabela de Apoio'!$A:$A,1)-1))*AC729))</f>
        <v/>
      </c>
      <c r="AD733" s="109" t="str">
        <f>IF(AD729="","",
IF(OR(AD731="Orçamento",AD730="",MAX('Tabela de Apoio'!$A:$A)&lt;=AD730),
AD729,
(INDEX('Tabela de Apoio'!$B:$B,MATCH('MAPA DE PREÇOS'!$O$8,'Tabela de Apoio'!$A:$A,1))/INDEX('Tabela de Apoio'!$B:$B,MATCH('MAPA DE PREÇOS'!AD730,'Tabela de Apoio'!$A:$A,1)-1))*AD729))</f>
        <v/>
      </c>
      <c r="AE733" s="109" t="str">
        <f>IF(AE729="","",
IF(OR(AE731="Orçamento",AE730="",MAX('Tabela de Apoio'!$A:$A)&lt;=AE730),
AE729,
(INDEX('Tabela de Apoio'!$B:$B,MATCH('MAPA DE PREÇOS'!$O$8,'Tabela de Apoio'!$A:$A,1))/INDEX('Tabela de Apoio'!$B:$B,MATCH('MAPA DE PREÇOS'!AE730,'Tabela de Apoio'!$A:$A,1)-1))*AE729))</f>
        <v/>
      </c>
      <c r="AF733" s="109" t="str">
        <f>IF(AF729="","",
IF(OR(AF731="Orçamento",AF730="",MAX('Tabela de Apoio'!$A:$A)&lt;=AF730),
AF729,
(INDEX('Tabela de Apoio'!$B:$B,MATCH('MAPA DE PREÇOS'!$O$8,'Tabela de Apoio'!$A:$A,1))/INDEX('Tabela de Apoio'!$B:$B,MATCH('MAPA DE PREÇOS'!AF730,'Tabela de Apoio'!$A:$A,1)-1))*AF729))</f>
        <v/>
      </c>
      <c r="AG733" s="109" t="str">
        <f>IF(AG729="","",
IF(OR(AG731="Orçamento",AG730="",MAX('Tabela de Apoio'!$A:$A)&lt;=AG730),
AG729,
(INDEX('Tabela de Apoio'!$B:$B,MATCH('MAPA DE PREÇOS'!$O$8,'Tabela de Apoio'!$A:$A,1))/INDEX('Tabela de Apoio'!$B:$B,MATCH('MAPA DE PREÇOS'!AG730,'Tabela de Apoio'!$A:$A,1)-1))*AG729))</f>
        <v/>
      </c>
      <c r="AH733" s="109" t="str">
        <f>IF(AH729="","",
IF(OR(AH731="Orçamento",AH730="",MAX('Tabela de Apoio'!$A:$A)&lt;=AH730),
AH729,
(INDEX('Tabela de Apoio'!$B:$B,MATCH('MAPA DE PREÇOS'!$O$8,'Tabela de Apoio'!$A:$A,1))/INDEX('Tabela de Apoio'!$B:$B,MATCH('MAPA DE PREÇOS'!AH730,'Tabela de Apoio'!$A:$A,1)-1))*AH729))</f>
        <v/>
      </c>
      <c r="AI733" s="109" t="str">
        <f>IF(AI729="","",
IF(OR(AI731="Orçamento",AI730="",MAX('Tabela de Apoio'!$A:$A)&lt;=AI730),
AI729,
(INDEX('Tabela de Apoio'!$B:$B,MATCH('MAPA DE PREÇOS'!$O$8,'Tabela de Apoio'!$A:$A,1))/INDEX('Tabela de Apoio'!$B:$B,MATCH('MAPA DE PREÇOS'!AI730,'Tabela de Apoio'!$A:$A,1)-1))*AI729))</f>
        <v/>
      </c>
    </row>
    <row r="734" spans="1:167" hidden="1" x14ac:dyDescent="0.25">
      <c r="B734" s="131" t="e">
        <f t="shared" ref="B734" si="2220">B733</f>
        <v>#VALUE!</v>
      </c>
      <c r="C734" s="131" t="e">
        <f t="shared" ref="C734" si="2221">C733</f>
        <v>#VALUE!</v>
      </c>
      <c r="D734" s="130">
        <f t="shared" si="2030"/>
        <v>1</v>
      </c>
      <c r="E734" s="168"/>
      <c r="F734" s="96"/>
      <c r="G734" s="170"/>
      <c r="H734"/>
      <c r="I734"/>
      <c r="J734"/>
      <c r="N734" s="74"/>
      <c r="O734" s="27" t="s">
        <v>439</v>
      </c>
      <c r="P734" s="110" t="str">
        <f>IF(IFERROR(VLOOKUP(P731,'Tabela de Apoio'!$D:$E,2,FALSE),1)=1,"",P735)</f>
        <v/>
      </c>
      <c r="Q734" s="110" t="str">
        <f>IF(IFERROR(VLOOKUP(Q731,'Tabela de Apoio'!$D:$E,2,FALSE),1)=1,"",Q735)</f>
        <v/>
      </c>
      <c r="R734" s="110" t="str">
        <f>IF(IFERROR(VLOOKUP(R731,'Tabela de Apoio'!$D:$E,2,FALSE),1)=1,"",R735)</f>
        <v/>
      </c>
      <c r="S734" s="110" t="str">
        <f>IF(IFERROR(VLOOKUP(S731,'Tabela de Apoio'!$D:$E,2,FALSE),1)=1,"",S735)</f>
        <v/>
      </c>
      <c r="T734" s="110" t="str">
        <f>IF(IFERROR(VLOOKUP(T731,'Tabela de Apoio'!$D:$E,2,FALSE),1)=1,"",T735)</f>
        <v/>
      </c>
      <c r="U734" s="110" t="str">
        <f>IF(IFERROR(VLOOKUP(U731,'Tabela de Apoio'!$D:$E,2,FALSE),1)=1,"",U735)</f>
        <v/>
      </c>
      <c r="V734" s="110" t="str">
        <f>IF(IFERROR(VLOOKUP(V731,'Tabela de Apoio'!$D:$E,2,FALSE),1)=1,"",V735)</f>
        <v/>
      </c>
      <c r="W734" s="110" t="str">
        <f>IF(IFERROR(VLOOKUP(W731,'Tabela de Apoio'!$D:$E,2,FALSE),1)=1,"",W735)</f>
        <v/>
      </c>
      <c r="X734" s="110" t="str">
        <f>IF(IFERROR(VLOOKUP(X731,'Tabela de Apoio'!$D:$E,2,FALSE),1)=1,"",X735)</f>
        <v/>
      </c>
      <c r="Y734" s="110" t="str">
        <f>IF(IFERROR(VLOOKUP(Y731,'Tabela de Apoio'!$D:$E,2,FALSE),1)=1,"",Y735)</f>
        <v/>
      </c>
      <c r="Z734" s="110" t="str">
        <f>IF(IFERROR(VLOOKUP(Z731,'Tabela de Apoio'!$D:$E,2,FALSE),1)=1,"",Z735)</f>
        <v/>
      </c>
      <c r="AA734" s="110" t="str">
        <f>IF(IFERROR(VLOOKUP(AA731,'Tabela de Apoio'!$D:$E,2,FALSE),1)=1,"",AA735)</f>
        <v/>
      </c>
      <c r="AB734" s="110" t="str">
        <f>IF(IFERROR(VLOOKUP(AB731,'Tabela de Apoio'!$D:$E,2,FALSE),1)=1,"",AB735)</f>
        <v/>
      </c>
      <c r="AC734" s="110" t="str">
        <f>IF(IFERROR(VLOOKUP(AC731,'Tabela de Apoio'!$D:$E,2,FALSE),1)=1,"",AC735)</f>
        <v/>
      </c>
      <c r="AD734" s="110" t="str">
        <f>IF(IFERROR(VLOOKUP(AD731,'Tabela de Apoio'!$D:$E,2,FALSE),1)=1,"",AD735)</f>
        <v/>
      </c>
      <c r="AE734" s="110" t="str">
        <f>IF(IFERROR(VLOOKUP(AE731,'Tabela de Apoio'!$D:$E,2,FALSE),1)=1,"",AE735)</f>
        <v/>
      </c>
      <c r="AF734" s="110" t="str">
        <f>IF(IFERROR(VLOOKUP(AF731,'Tabela de Apoio'!$D:$E,2,FALSE),1)=1,"",AF735)</f>
        <v/>
      </c>
      <c r="AG734" s="110" t="str">
        <f>IF(IFERROR(VLOOKUP(AG731,'Tabela de Apoio'!$D:$E,2,FALSE),1)=1,"",AG735)</f>
        <v/>
      </c>
      <c r="AH734" s="110" t="str">
        <f>IF(IFERROR(VLOOKUP(AH731,'Tabela de Apoio'!$D:$E,2,FALSE),1)=1,"",AH735)</f>
        <v/>
      </c>
      <c r="AI734" s="110" t="str">
        <f>IF(IFERROR(VLOOKUP(AI731,'Tabela de Apoio'!$D:$E,2,FALSE),1)=1,"",AI735)</f>
        <v/>
      </c>
    </row>
    <row r="735" spans="1:167" hidden="1" x14ac:dyDescent="0.25">
      <c r="B735" s="131" t="e">
        <f t="shared" ref="B735:C735" si="2222">B734</f>
        <v>#VALUE!</v>
      </c>
      <c r="C735" s="131" t="e">
        <f t="shared" si="2222"/>
        <v>#VALUE!</v>
      </c>
      <c r="D735" s="130">
        <f t="shared" si="2030"/>
        <v>1</v>
      </c>
      <c r="E735" s="168"/>
      <c r="F735" s="96"/>
      <c r="G735" s="170"/>
      <c r="H735" s="137">
        <f t="shared" ref="H735" si="2223">COUNT($P735:$XX735)</f>
        <v>0</v>
      </c>
      <c r="I735" s="135" t="e">
        <f t="shared" ref="I735" si="2224">_xlfn.STDEV.P($P734:$XX735)/AVERAGE($P734:$XX735)</f>
        <v>#DIV/0!</v>
      </c>
      <c r="J735" s="7">
        <f>ROW()</f>
        <v>735</v>
      </c>
      <c r="K735" s="70"/>
      <c r="L735" s="29" t="s">
        <v>54</v>
      </c>
      <c r="M735" s="30" t="str">
        <f t="shared" ref="M735" si="2225">IFERROR(
IF(AND(P731="Orçamento",COUNTA(P729:AI729)=COUNTIF(P731:XX731,"Orçamento")),MIN(M740,M737),
IF(M738&lt;&gt;"",M738,
IF(M739&lt;&gt;"",M739,
M737
))),"")</f>
        <v/>
      </c>
      <c r="N735" s="74"/>
      <c r="O735" s="27" t="s">
        <v>440</v>
      </c>
      <c r="P735" s="109" t="str">
        <f t="shared" ref="P735:AI735" si="2226">IFERROR(IF(P733="",
            "",
            IF(COUNT($P733:$XX733)&lt;=4,
               P733,
               IF(OR(P733&gt;(QUARTILE($P733:$XX733,3)+(QUARTILE($P733:$XX733,3)-QUARTILE($P733:$XX733,1))),
                     P733&lt;(QUARTILE($P733:$XX733,1)-(QUARTILE($P733:$XX733,3)-QUARTILE($P733:$XX733,1)))
                  ),
               "DESCARTADO",P733)
             )
  ),P733)</f>
        <v/>
      </c>
      <c r="Q735" s="109" t="str">
        <f t="shared" si="2226"/>
        <v/>
      </c>
      <c r="R735" s="109" t="str">
        <f t="shared" si="2226"/>
        <v/>
      </c>
      <c r="S735" s="109" t="str">
        <f t="shared" si="2226"/>
        <v/>
      </c>
      <c r="T735" s="109" t="str">
        <f t="shared" si="2226"/>
        <v/>
      </c>
      <c r="U735" s="109" t="str">
        <f t="shared" si="2226"/>
        <v/>
      </c>
      <c r="V735" s="109" t="str">
        <f t="shared" si="2226"/>
        <v/>
      </c>
      <c r="W735" s="109" t="str">
        <f t="shared" si="2226"/>
        <v/>
      </c>
      <c r="X735" s="109" t="str">
        <f t="shared" si="2226"/>
        <v/>
      </c>
      <c r="Y735" s="109" t="str">
        <f t="shared" si="2226"/>
        <v/>
      </c>
      <c r="Z735" s="109" t="str">
        <f t="shared" si="2226"/>
        <v/>
      </c>
      <c r="AA735" s="109" t="str">
        <f t="shared" si="2226"/>
        <v/>
      </c>
      <c r="AB735" s="109" t="str">
        <f t="shared" si="2226"/>
        <v/>
      </c>
      <c r="AC735" s="109" t="str">
        <f t="shared" si="2226"/>
        <v/>
      </c>
      <c r="AD735" s="109" t="str">
        <f t="shared" si="2226"/>
        <v/>
      </c>
      <c r="AE735" s="109" t="str">
        <f t="shared" si="2226"/>
        <v/>
      </c>
      <c r="AF735" s="109" t="str">
        <f t="shared" si="2226"/>
        <v/>
      </c>
      <c r="AG735" s="109" t="str">
        <f t="shared" si="2226"/>
        <v/>
      </c>
      <c r="AH735" s="109" t="str">
        <f t="shared" si="2226"/>
        <v/>
      </c>
      <c r="AI735" s="109" t="str">
        <f t="shared" si="2226"/>
        <v/>
      </c>
    </row>
    <row r="736" spans="1:167" hidden="1" x14ac:dyDescent="0.25">
      <c r="B736" s="131" t="e">
        <f t="shared" ref="B736:B790" si="2227">B735</f>
        <v>#VALUE!</v>
      </c>
      <c r="C736" s="131" t="e">
        <f t="shared" ref="C736:D799" si="2228">C735</f>
        <v>#VALUE!</v>
      </c>
      <c r="D736" s="130">
        <f t="shared" si="2030"/>
        <v>1</v>
      </c>
      <c r="E736" s="168"/>
      <c r="F736" s="96"/>
      <c r="G736" s="170"/>
      <c r="H736"/>
      <c r="I736"/>
      <c r="J736"/>
      <c r="K736" s="69"/>
      <c r="L736" s="29" t="s">
        <v>423</v>
      </c>
      <c r="M736" s="30" t="e">
        <f t="shared" ref="M736" si="2229">AVERAGE($P735:$XX735)</f>
        <v>#DIV/0!</v>
      </c>
      <c r="N736" s="74"/>
      <c r="O736" s="27" t="str">
        <f t="shared" ref="O736" si="2230">"1 POND"</f>
        <v>1 POND</v>
      </c>
      <c r="P736" s="110" t="str">
        <f>IF(IFERROR(VLOOKUP(P731,'Tabela de Apoio'!$D:$E,2,FALSE),1)=1,"",P737)</f>
        <v/>
      </c>
      <c r="Q736" s="110" t="str">
        <f>IF(IFERROR(VLOOKUP(Q731,'Tabela de Apoio'!$D:$E,2,FALSE),1)=1,"",Q737)</f>
        <v/>
      </c>
      <c r="R736" s="110" t="str">
        <f>IF(IFERROR(VLOOKUP(R731,'Tabela de Apoio'!$D:$E,2,FALSE),1)=1,"",R737)</f>
        <v/>
      </c>
      <c r="S736" s="110" t="str">
        <f>IF(IFERROR(VLOOKUP(S731,'Tabela de Apoio'!$D:$E,2,FALSE),1)=1,"",S737)</f>
        <v/>
      </c>
      <c r="T736" s="110" t="str">
        <f>IF(IFERROR(VLOOKUP(T731,'Tabela de Apoio'!$D:$E,2,FALSE),1)=1,"",T737)</f>
        <v/>
      </c>
      <c r="U736" s="110" t="str">
        <f>IF(IFERROR(VLOOKUP(U731,'Tabela de Apoio'!$D:$E,2,FALSE),1)=1,"",U737)</f>
        <v/>
      </c>
      <c r="V736" s="110" t="str">
        <f>IF(IFERROR(VLOOKUP(V731,'Tabela de Apoio'!$D:$E,2,FALSE),1)=1,"",V737)</f>
        <v/>
      </c>
      <c r="W736" s="110" t="str">
        <f>IF(IFERROR(VLOOKUP(W731,'Tabela de Apoio'!$D:$E,2,FALSE),1)=1,"",W737)</f>
        <v/>
      </c>
      <c r="X736" s="110" t="str">
        <f>IF(IFERROR(VLOOKUP(X731,'Tabela de Apoio'!$D:$E,2,FALSE),1)=1,"",X737)</f>
        <v/>
      </c>
      <c r="Y736" s="110" t="str">
        <f>IF(IFERROR(VLOOKUP(Y731,'Tabela de Apoio'!$D:$E,2,FALSE),1)=1,"",Y737)</f>
        <v/>
      </c>
      <c r="Z736" s="110" t="str">
        <f>IF(IFERROR(VLOOKUP(Z731,'Tabela de Apoio'!$D:$E,2,FALSE),1)=1,"",Z737)</f>
        <v/>
      </c>
      <c r="AA736" s="110" t="str">
        <f>IF(IFERROR(VLOOKUP(AA731,'Tabela de Apoio'!$D:$E,2,FALSE),1)=1,"",AA737)</f>
        <v/>
      </c>
      <c r="AB736" s="110" t="str">
        <f>IF(IFERROR(VLOOKUP(AB731,'Tabela de Apoio'!$D:$E,2,FALSE),1)=1,"",AB737)</f>
        <v/>
      </c>
      <c r="AC736" s="110" t="str">
        <f>IF(IFERROR(VLOOKUP(AC731,'Tabela de Apoio'!$D:$E,2,FALSE),1)=1,"",AC737)</f>
        <v/>
      </c>
      <c r="AD736" s="110" t="str">
        <f>IF(IFERROR(VLOOKUP(AD731,'Tabela de Apoio'!$D:$E,2,FALSE),1)=1,"",AD737)</f>
        <v/>
      </c>
      <c r="AE736" s="110" t="str">
        <f>IF(IFERROR(VLOOKUP(AE731,'Tabela de Apoio'!$D:$E,2,FALSE),1)=1,"",AE737)</f>
        <v/>
      </c>
      <c r="AF736" s="110" t="str">
        <f>IF(IFERROR(VLOOKUP(AF731,'Tabela de Apoio'!$D:$E,2,FALSE),1)=1,"",AF737)</f>
        <v/>
      </c>
      <c r="AG736" s="110" t="str">
        <f>IF(IFERROR(VLOOKUP(AG731,'Tabela de Apoio'!$D:$E,2,FALSE),1)=1,"",AG737)</f>
        <v/>
      </c>
      <c r="AH736" s="110" t="str">
        <f>IF(IFERROR(VLOOKUP(AH731,'Tabela de Apoio'!$D:$E,2,FALSE),1)=1,"",AH737)</f>
        <v/>
      </c>
      <c r="AI736" s="110" t="str">
        <f>IF(IFERROR(VLOOKUP(AI731,'Tabela de Apoio'!$D:$E,2,FALSE),1)=1,"",AI737)</f>
        <v/>
      </c>
    </row>
    <row r="737" spans="1:167" hidden="1" x14ac:dyDescent="0.25">
      <c r="B737" s="131" t="e">
        <f t="shared" si="2227"/>
        <v>#VALUE!</v>
      </c>
      <c r="C737" s="131" t="e">
        <f t="shared" si="2228"/>
        <v>#VALUE!</v>
      </c>
      <c r="D737" s="130">
        <f t="shared" si="2228"/>
        <v>1</v>
      </c>
      <c r="E737" s="168"/>
      <c r="F737" s="96"/>
      <c r="G737" s="170"/>
      <c r="H737" s="137">
        <f t="shared" ref="H737" si="2231">COUNT($P737:$XX737)</f>
        <v>0</v>
      </c>
      <c r="I737" s="135" t="e">
        <f t="shared" ref="I737" si="2232">_xlfn.STDEV.P($P736:$XX737)/AVERAGE($P736:$XX737)</f>
        <v>#DIV/0!</v>
      </c>
      <c r="J737" s="7">
        <f t="shared" ref="J737" si="2233">IF(AND(H737&gt;2,
OR(L729="MÉDIA SANEADA",L729="MEDIANA SANEADA",
AND(L729="PREÇO REFERÊNCIA",NOT(AND(P731="Orçamento",COUNTA(P729:XX729)=COUNTIF(P731:XX731,"Orçamento")))))),
ROW(),0)</f>
        <v>0</v>
      </c>
      <c r="K737" s="69"/>
      <c r="L737" s="29" t="s">
        <v>424</v>
      </c>
      <c r="M737" s="30" t="e">
        <f t="shared" ref="M737" si="2234">MEDIAN($P735:$XX735)</f>
        <v>#NUM!</v>
      </c>
      <c r="N737" s="74"/>
      <c r="O737" s="27" t="str">
        <f t="shared" ref="O737" si="2235">"1 RODADA"</f>
        <v>1 RODADA</v>
      </c>
      <c r="P737" s="110" t="str">
        <f t="shared" ref="P737:AI737" si="2236">IF(P735="","",IF((_xlfn.STDEV.P($P734:$XX735)/AVERAGE($P734:$XX735))&lt;=25%,P735,IF(OR(P735&gt;(AVERAGE($P734:$XX735)+_xlfn.STDEV.P($P734:$XX735)),P735&lt;(AVERAGE($P734:$XX735)-_xlfn.STDEV.P($P734:$XX735))),"DESCARTADO",P735)))</f>
        <v/>
      </c>
      <c r="Q737" s="110" t="str">
        <f t="shared" si="2236"/>
        <v/>
      </c>
      <c r="R737" s="110" t="str">
        <f t="shared" si="2236"/>
        <v/>
      </c>
      <c r="S737" s="110" t="str">
        <f t="shared" si="2236"/>
        <v/>
      </c>
      <c r="T737" s="110" t="str">
        <f t="shared" si="2236"/>
        <v/>
      </c>
      <c r="U737" s="110" t="str">
        <f t="shared" si="2236"/>
        <v/>
      </c>
      <c r="V737" s="110" t="str">
        <f t="shared" si="2236"/>
        <v/>
      </c>
      <c r="W737" s="110" t="str">
        <f t="shared" si="2236"/>
        <v/>
      </c>
      <c r="X737" s="110" t="str">
        <f t="shared" si="2236"/>
        <v/>
      </c>
      <c r="Y737" s="110" t="str">
        <f t="shared" si="2236"/>
        <v/>
      </c>
      <c r="Z737" s="110" t="str">
        <f t="shared" si="2236"/>
        <v/>
      </c>
      <c r="AA737" s="110" t="str">
        <f t="shared" si="2236"/>
        <v/>
      </c>
      <c r="AB737" s="110" t="str">
        <f t="shared" si="2236"/>
        <v/>
      </c>
      <c r="AC737" s="110" t="str">
        <f t="shared" si="2236"/>
        <v/>
      </c>
      <c r="AD737" s="110" t="str">
        <f t="shared" si="2236"/>
        <v/>
      </c>
      <c r="AE737" s="110" t="str">
        <f t="shared" si="2236"/>
        <v/>
      </c>
      <c r="AF737" s="110" t="str">
        <f t="shared" si="2236"/>
        <v/>
      </c>
      <c r="AG737" s="110" t="str">
        <f t="shared" si="2236"/>
        <v/>
      </c>
      <c r="AH737" s="110" t="str">
        <f t="shared" si="2236"/>
        <v/>
      </c>
      <c r="AI737" s="110" t="str">
        <f t="shared" si="2236"/>
        <v/>
      </c>
    </row>
    <row r="738" spans="1:167" hidden="1" x14ac:dyDescent="0.25">
      <c r="B738" s="131" t="e">
        <f t="shared" si="2227"/>
        <v>#VALUE!</v>
      </c>
      <c r="C738" s="131" t="e">
        <f t="shared" si="2228"/>
        <v>#VALUE!</v>
      </c>
      <c r="D738" s="130">
        <f t="shared" si="2228"/>
        <v>1</v>
      </c>
      <c r="E738" s="168"/>
      <c r="F738" s="96"/>
      <c r="G738" s="170"/>
      <c r="H738"/>
      <c r="I738"/>
      <c r="J738"/>
      <c r="L738" s="29" t="s">
        <v>50</v>
      </c>
      <c r="M738" s="30" t="str">
        <f t="shared" ref="M738" si="2237">IFERROR(
IF(AND(H737&gt;2,I737&lt;=25%),AVERAGE(P736:XX737),
IF(AND(H739&gt;2,I739&lt;=25%),AVERAGE(P738:XX739),
IF(AND(H741&gt;2,I741&lt;=25%),AVERAGE(P740:XX741),
IF(AND(H743&gt;2,I743&lt;=25%),AVERAGE(P742:XX743),
IF(AND(H745&gt;2,I745&lt;=25%),AVERAGE(P744:XX745),
IF(AND(H747&gt;2,I747&lt;=25%),AVERAGE(P746:XX747),
IF(I735&lt;=25%,AVERAGE(P734:XX735),""))))))),"")</f>
        <v/>
      </c>
      <c r="N738" s="74"/>
      <c r="O738" s="27" t="str">
        <f t="shared" ref="O738" si="2238">"2 POND"</f>
        <v>2 POND</v>
      </c>
      <c r="P738" s="110" t="str">
        <f>IF(IFERROR(VLOOKUP(P731,'Tabela de Apoio'!$D:$E,2,FALSE),1)=1,"",P739)</f>
        <v/>
      </c>
      <c r="Q738" s="110" t="str">
        <f>IF(IFERROR(VLOOKUP(Q731,'Tabela de Apoio'!$D:$E,2,FALSE),1)=1,"",Q739)</f>
        <v/>
      </c>
      <c r="R738" s="110" t="str">
        <f>IF(IFERROR(VLOOKUP(R731,'Tabela de Apoio'!$D:$E,2,FALSE),1)=1,"",R739)</f>
        <v/>
      </c>
      <c r="S738" s="110" t="str">
        <f>IF(IFERROR(VLOOKUP(S731,'Tabela de Apoio'!$D:$E,2,FALSE),1)=1,"",S739)</f>
        <v/>
      </c>
      <c r="T738" s="110" t="str">
        <f>IF(IFERROR(VLOOKUP(T731,'Tabela de Apoio'!$D:$E,2,FALSE),1)=1,"",T739)</f>
        <v/>
      </c>
      <c r="U738" s="110" t="str">
        <f>IF(IFERROR(VLOOKUP(U731,'Tabela de Apoio'!$D:$E,2,FALSE),1)=1,"",U739)</f>
        <v/>
      </c>
      <c r="V738" s="110" t="str">
        <f>IF(IFERROR(VLOOKUP(V731,'Tabela de Apoio'!$D:$E,2,FALSE),1)=1,"",V739)</f>
        <v/>
      </c>
      <c r="W738" s="110" t="str">
        <f>IF(IFERROR(VLOOKUP(W731,'Tabela de Apoio'!$D:$E,2,FALSE),1)=1,"",W739)</f>
        <v/>
      </c>
      <c r="X738" s="110" t="str">
        <f>IF(IFERROR(VLOOKUP(X731,'Tabela de Apoio'!$D:$E,2,FALSE),1)=1,"",X739)</f>
        <v/>
      </c>
      <c r="Y738" s="110" t="str">
        <f>IF(IFERROR(VLOOKUP(Y731,'Tabela de Apoio'!$D:$E,2,FALSE),1)=1,"",Y739)</f>
        <v/>
      </c>
      <c r="Z738" s="110" t="str">
        <f>IF(IFERROR(VLOOKUP(Z731,'Tabela de Apoio'!$D:$E,2,FALSE),1)=1,"",Z739)</f>
        <v/>
      </c>
      <c r="AA738" s="110" t="str">
        <f>IF(IFERROR(VLOOKUP(AA731,'Tabela de Apoio'!$D:$E,2,FALSE),1)=1,"",AA739)</f>
        <v/>
      </c>
      <c r="AB738" s="110" t="str">
        <f>IF(IFERROR(VLOOKUP(AB731,'Tabela de Apoio'!$D:$E,2,FALSE),1)=1,"",AB739)</f>
        <v/>
      </c>
      <c r="AC738" s="110" t="str">
        <f>IF(IFERROR(VLOOKUP(AC731,'Tabela de Apoio'!$D:$E,2,FALSE),1)=1,"",AC739)</f>
        <v/>
      </c>
      <c r="AD738" s="110" t="str">
        <f>IF(IFERROR(VLOOKUP(AD731,'Tabela de Apoio'!$D:$E,2,FALSE),1)=1,"",AD739)</f>
        <v/>
      </c>
      <c r="AE738" s="110" t="str">
        <f>IF(IFERROR(VLOOKUP(AE731,'Tabela de Apoio'!$D:$E,2,FALSE),1)=1,"",AE739)</f>
        <v/>
      </c>
      <c r="AF738" s="110" t="str">
        <f>IF(IFERROR(VLOOKUP(AF731,'Tabela de Apoio'!$D:$E,2,FALSE),1)=1,"",AF739)</f>
        <v/>
      </c>
      <c r="AG738" s="110" t="str">
        <f>IF(IFERROR(VLOOKUP(AG731,'Tabela de Apoio'!$D:$E,2,FALSE),1)=1,"",AG739)</f>
        <v/>
      </c>
      <c r="AH738" s="110" t="str">
        <f>IF(IFERROR(VLOOKUP(AH731,'Tabela de Apoio'!$D:$E,2,FALSE),1)=1,"",AH739)</f>
        <v/>
      </c>
      <c r="AI738" s="110" t="str">
        <f>IF(IFERROR(VLOOKUP(AI731,'Tabela de Apoio'!$D:$E,2,FALSE),1)=1,"",AI739)</f>
        <v/>
      </c>
    </row>
    <row r="739" spans="1:167" hidden="1" x14ac:dyDescent="0.25">
      <c r="B739" s="131" t="e">
        <f t="shared" si="2227"/>
        <v>#VALUE!</v>
      </c>
      <c r="C739" s="131" t="e">
        <f t="shared" si="2228"/>
        <v>#VALUE!</v>
      </c>
      <c r="D739" s="130">
        <f t="shared" si="2228"/>
        <v>1</v>
      </c>
      <c r="E739" s="168"/>
      <c r="F739" s="96"/>
      <c r="G739" s="170"/>
      <c r="H739" s="137">
        <f t="shared" ref="H739" si="2239">COUNT($P739:$XX739)</f>
        <v>0</v>
      </c>
      <c r="I739" s="135" t="e">
        <f t="shared" ref="I739" si="2240">_xlfn.STDEV.P($P738:$XX739)/AVERAGE($P738:$XX739)</f>
        <v>#DIV/0!</v>
      </c>
      <c r="J739" s="7">
        <f t="shared" ref="J739" si="2241">IF(AND(H739&gt;2,
OR(L729="MÉDIA SANEADA",L729="MEDIANA SANEADA",
AND(L729="PREÇO REFERÊNCIA",NOT(AND(P731="Orçamento",COUNTA(P729:XX729)=COUNTIF(P731:XX731,"Orçamento")))))),
ROW(),0)</f>
        <v>0</v>
      </c>
      <c r="K739" s="69"/>
      <c r="L739" s="29" t="s">
        <v>425</v>
      </c>
      <c r="M739" s="30" t="e">
        <f t="shared" ref="M739" si="2242" xml:space="preserve">
IF(H737&gt;2,MEDIAN(P736:XX737),
IF(H739&gt;2,MEDIAN(P738:XX739),
IF(H741&gt;2,MEDIAN(P740:XX741),
IF(H743&gt;2,MEDIAN(P742:XX743),
IF(H745&gt;2,MEDIAN(P744:XX745),
IF(H747&gt;2,MEDIAN(P746:XX747),
MEDIAN(P734:XX735)))))))</f>
        <v>#NUM!</v>
      </c>
      <c r="N739" s="74"/>
      <c r="O739" s="27" t="str">
        <f t="shared" ref="O739" si="2243">"2 RODADA"</f>
        <v>2 RODADA</v>
      </c>
      <c r="P739" s="110" t="str">
        <f t="shared" ref="P739:AI739" si="2244">IF(P737="","",IF((_xlfn.STDEV.P($P736:$XX737)/AVERAGE($P736:$XX737))&lt;=25%,P737,IF(OR(P737&gt;(AVERAGE($P736:$XX737)+_xlfn.STDEV.P($P736:$XX737)),P737&lt;(AVERAGE($P736:$XX737)-_xlfn.STDEV.P($P736:$XX737))),"DESCARTADO",P737)))</f>
        <v/>
      </c>
      <c r="Q739" s="110" t="str">
        <f t="shared" si="2244"/>
        <v/>
      </c>
      <c r="R739" s="110" t="str">
        <f t="shared" si="2244"/>
        <v/>
      </c>
      <c r="S739" s="110" t="str">
        <f t="shared" si="2244"/>
        <v/>
      </c>
      <c r="T739" s="110" t="str">
        <f t="shared" si="2244"/>
        <v/>
      </c>
      <c r="U739" s="110" t="str">
        <f t="shared" si="2244"/>
        <v/>
      </c>
      <c r="V739" s="110" t="str">
        <f t="shared" si="2244"/>
        <v/>
      </c>
      <c r="W739" s="110" t="str">
        <f t="shared" si="2244"/>
        <v/>
      </c>
      <c r="X739" s="110" t="str">
        <f t="shared" si="2244"/>
        <v/>
      </c>
      <c r="Y739" s="110" t="str">
        <f t="shared" si="2244"/>
        <v/>
      </c>
      <c r="Z739" s="110" t="str">
        <f t="shared" si="2244"/>
        <v/>
      </c>
      <c r="AA739" s="110" t="str">
        <f t="shared" si="2244"/>
        <v/>
      </c>
      <c r="AB739" s="110" t="str">
        <f t="shared" si="2244"/>
        <v/>
      </c>
      <c r="AC739" s="110" t="str">
        <f t="shared" si="2244"/>
        <v/>
      </c>
      <c r="AD739" s="110" t="str">
        <f t="shared" si="2244"/>
        <v/>
      </c>
      <c r="AE739" s="110" t="str">
        <f t="shared" si="2244"/>
        <v/>
      </c>
      <c r="AF739" s="110" t="str">
        <f t="shared" si="2244"/>
        <v/>
      </c>
      <c r="AG739" s="110" t="str">
        <f t="shared" si="2244"/>
        <v/>
      </c>
      <c r="AH739" s="110" t="str">
        <f t="shared" si="2244"/>
        <v/>
      </c>
      <c r="AI739" s="110" t="str">
        <f t="shared" si="2244"/>
        <v/>
      </c>
    </row>
    <row r="740" spans="1:167" hidden="1" x14ac:dyDescent="0.25">
      <c r="B740" s="131" t="e">
        <f t="shared" si="2227"/>
        <v>#VALUE!</v>
      </c>
      <c r="C740" s="131" t="e">
        <f t="shared" si="2228"/>
        <v>#VALUE!</v>
      </c>
      <c r="D740" s="130">
        <f t="shared" si="2228"/>
        <v>1</v>
      </c>
      <c r="E740" s="168"/>
      <c r="F740" s="96"/>
      <c r="G740" s="170"/>
      <c r="H740"/>
      <c r="I740"/>
      <c r="J740"/>
      <c r="K740" s="69"/>
      <c r="L740" s="29" t="s">
        <v>422</v>
      </c>
      <c r="M740" s="30" t="e">
        <f t="shared" ref="M740" si="2245">HARMEAN($P734:$XX735)</f>
        <v>#N/A</v>
      </c>
      <c r="N740" s="74"/>
      <c r="O740" s="27" t="str">
        <f t="shared" ref="O740" si="2246">"3 POND"</f>
        <v>3 POND</v>
      </c>
      <c r="P740" s="110" t="str">
        <f>IF(IFERROR(VLOOKUP(P731,'Tabela de Apoio'!$D:$E,2,FALSE),1)=1,"",P741)</f>
        <v/>
      </c>
      <c r="Q740" s="110" t="str">
        <f>IF(IFERROR(VLOOKUP(Q731,'Tabela de Apoio'!$D:$E,2,FALSE),1)=1,"",Q741)</f>
        <v/>
      </c>
      <c r="R740" s="110" t="str">
        <f>IF(IFERROR(VLOOKUP(R731,'Tabela de Apoio'!$D:$E,2,FALSE),1)=1,"",R741)</f>
        <v/>
      </c>
      <c r="S740" s="110" t="str">
        <f>IF(IFERROR(VLOOKUP(S731,'Tabela de Apoio'!$D:$E,2,FALSE),1)=1,"",S741)</f>
        <v/>
      </c>
      <c r="T740" s="110" t="str">
        <f>IF(IFERROR(VLOOKUP(T731,'Tabela de Apoio'!$D:$E,2,FALSE),1)=1,"",T741)</f>
        <v/>
      </c>
      <c r="U740" s="110" t="str">
        <f>IF(IFERROR(VLOOKUP(U731,'Tabela de Apoio'!$D:$E,2,FALSE),1)=1,"",U741)</f>
        <v/>
      </c>
      <c r="V740" s="110" t="str">
        <f>IF(IFERROR(VLOOKUP(V731,'Tabela de Apoio'!$D:$E,2,FALSE),1)=1,"",V741)</f>
        <v/>
      </c>
      <c r="W740" s="110" t="str">
        <f>IF(IFERROR(VLOOKUP(W731,'Tabela de Apoio'!$D:$E,2,FALSE),1)=1,"",W741)</f>
        <v/>
      </c>
      <c r="X740" s="110" t="str">
        <f>IF(IFERROR(VLOOKUP(X731,'Tabela de Apoio'!$D:$E,2,FALSE),1)=1,"",X741)</f>
        <v/>
      </c>
      <c r="Y740" s="110" t="str">
        <f>IF(IFERROR(VLOOKUP(Y731,'Tabela de Apoio'!$D:$E,2,FALSE),1)=1,"",Y741)</f>
        <v/>
      </c>
      <c r="Z740" s="110" t="str">
        <f>IF(IFERROR(VLOOKUP(Z731,'Tabela de Apoio'!$D:$E,2,FALSE),1)=1,"",Z741)</f>
        <v/>
      </c>
      <c r="AA740" s="110" t="str">
        <f>IF(IFERROR(VLOOKUP(AA731,'Tabela de Apoio'!$D:$E,2,FALSE),1)=1,"",AA741)</f>
        <v/>
      </c>
      <c r="AB740" s="110" t="str">
        <f>IF(IFERROR(VLOOKUP(AB731,'Tabela de Apoio'!$D:$E,2,FALSE),1)=1,"",AB741)</f>
        <v/>
      </c>
      <c r="AC740" s="110" t="str">
        <f>IF(IFERROR(VLOOKUP(AC731,'Tabela de Apoio'!$D:$E,2,FALSE),1)=1,"",AC741)</f>
        <v/>
      </c>
      <c r="AD740" s="110" t="str">
        <f>IF(IFERROR(VLOOKUP(AD731,'Tabela de Apoio'!$D:$E,2,FALSE),1)=1,"",AD741)</f>
        <v/>
      </c>
      <c r="AE740" s="110" t="str">
        <f>IF(IFERROR(VLOOKUP(AE731,'Tabela de Apoio'!$D:$E,2,FALSE),1)=1,"",AE741)</f>
        <v/>
      </c>
      <c r="AF740" s="110" t="str">
        <f>IF(IFERROR(VLOOKUP(AF731,'Tabela de Apoio'!$D:$E,2,FALSE),1)=1,"",AF741)</f>
        <v/>
      </c>
      <c r="AG740" s="110" t="str">
        <f>IF(IFERROR(VLOOKUP(AG731,'Tabela de Apoio'!$D:$E,2,FALSE),1)=1,"",AG741)</f>
        <v/>
      </c>
      <c r="AH740" s="110" t="str">
        <f>IF(IFERROR(VLOOKUP(AH731,'Tabela de Apoio'!$D:$E,2,FALSE),1)=1,"",AH741)</f>
        <v/>
      </c>
      <c r="AI740" s="110" t="str">
        <f>IF(IFERROR(VLOOKUP(AI731,'Tabela de Apoio'!$D:$E,2,FALSE),1)=1,"",AI741)</f>
        <v/>
      </c>
    </row>
    <row r="741" spans="1:167" hidden="1" x14ac:dyDescent="0.25">
      <c r="B741" s="131" t="e">
        <f t="shared" si="2227"/>
        <v>#VALUE!</v>
      </c>
      <c r="C741" s="131" t="e">
        <f t="shared" si="2228"/>
        <v>#VALUE!</v>
      </c>
      <c r="D741" s="130">
        <f t="shared" si="2228"/>
        <v>1</v>
      </c>
      <c r="E741" s="168"/>
      <c r="F741" s="96"/>
      <c r="G741" s="170"/>
      <c r="H741" s="137">
        <f t="shared" ref="H741" si="2247">COUNT($P741:$XX741)</f>
        <v>0</v>
      </c>
      <c r="I741" s="135" t="e">
        <f t="shared" ref="I741" si="2248">_xlfn.STDEV.P($P740:$XX741)/AVERAGE($P740:$XX741)</f>
        <v>#DIV/0!</v>
      </c>
      <c r="J741" s="7">
        <f t="shared" ref="J741" si="2249">IF(AND(H741&gt;2,
OR(L729="MÉDIA SANEADA",L729="MEDIANA SANEADA",
AND(L729="PREÇO REFERÊNCIA",NOT(AND(P731="Orçamento",COUNTA(P729:XX729)=COUNTIF(P731:XX731,"Orçamento")))))),
ROW(),0)</f>
        <v>0</v>
      </c>
      <c r="K741" s="69"/>
      <c r="L741" s="29" t="s">
        <v>53</v>
      </c>
      <c r="M741" s="30" t="str">
        <f t="shared" ref="M741" si="2250">IFERROR(_xlfn.QUARTILE.EXC($P735:$XX735,1),"")</f>
        <v/>
      </c>
      <c r="N741" s="74"/>
      <c r="O741" s="27" t="str">
        <f t="shared" ref="O741" si="2251">"3 RODADA"</f>
        <v>3 RODADA</v>
      </c>
      <c r="P741" s="110" t="str">
        <f t="shared" ref="P741:AI741" si="2252">IF(P739="","",IF((_xlfn.STDEV.P($P738:$XX739)/AVERAGE($P738:$XX739))&lt;=25%,P739,IF(OR(P739&gt;(AVERAGE($P738:$XX739)+_xlfn.STDEV.P($P738:$XX739)),P739&lt;(AVERAGE($P738:$XX739)-_xlfn.STDEV.P($P738:$XX739))),"DESCARTADO",P739)))</f>
        <v/>
      </c>
      <c r="Q741" s="110" t="str">
        <f t="shared" si="2252"/>
        <v/>
      </c>
      <c r="R741" s="110" t="str">
        <f t="shared" si="2252"/>
        <v/>
      </c>
      <c r="S741" s="110" t="str">
        <f t="shared" si="2252"/>
        <v/>
      </c>
      <c r="T741" s="110" t="str">
        <f t="shared" si="2252"/>
        <v/>
      </c>
      <c r="U741" s="110" t="str">
        <f t="shared" si="2252"/>
        <v/>
      </c>
      <c r="V741" s="110" t="str">
        <f t="shared" si="2252"/>
        <v/>
      </c>
      <c r="W741" s="110" t="str">
        <f t="shared" si="2252"/>
        <v/>
      </c>
      <c r="X741" s="110" t="str">
        <f t="shared" si="2252"/>
        <v/>
      </c>
      <c r="Y741" s="110" t="str">
        <f t="shared" si="2252"/>
        <v/>
      </c>
      <c r="Z741" s="110" t="str">
        <f t="shared" si="2252"/>
        <v/>
      </c>
      <c r="AA741" s="110" t="str">
        <f t="shared" si="2252"/>
        <v/>
      </c>
      <c r="AB741" s="110" t="str">
        <f t="shared" si="2252"/>
        <v/>
      </c>
      <c r="AC741" s="110" t="str">
        <f t="shared" si="2252"/>
        <v/>
      </c>
      <c r="AD741" s="110" t="str">
        <f t="shared" si="2252"/>
        <v/>
      </c>
      <c r="AE741" s="110" t="str">
        <f t="shared" si="2252"/>
        <v/>
      </c>
      <c r="AF741" s="110" t="str">
        <f t="shared" si="2252"/>
        <v/>
      </c>
      <c r="AG741" s="110" t="str">
        <f t="shared" si="2252"/>
        <v/>
      </c>
      <c r="AH741" s="110" t="str">
        <f t="shared" si="2252"/>
        <v/>
      </c>
      <c r="AI741" s="110" t="str">
        <f t="shared" si="2252"/>
        <v/>
      </c>
    </row>
    <row r="742" spans="1:167" hidden="1" x14ac:dyDescent="0.25">
      <c r="B742" s="131" t="e">
        <f t="shared" si="2227"/>
        <v>#VALUE!</v>
      </c>
      <c r="C742" s="131" t="e">
        <f t="shared" si="2228"/>
        <v>#VALUE!</v>
      </c>
      <c r="D742" s="130">
        <f t="shared" si="2228"/>
        <v>1</v>
      </c>
      <c r="E742" s="168"/>
      <c r="F742" s="96"/>
      <c r="G742" s="170"/>
      <c r="H742"/>
      <c r="I742"/>
      <c r="J742"/>
      <c r="K742" s="69"/>
      <c r="L742" s="29" t="s">
        <v>51</v>
      </c>
      <c r="M742" s="30" t="str">
        <f t="shared" ref="M742" si="2253">IFERROR(_xlfn.QUARTILE.EXC($P735:$XX735,3),"")</f>
        <v/>
      </c>
      <c r="N742" s="74"/>
      <c r="O742" s="27" t="str">
        <f t="shared" ref="O742" si="2254">"4 POND"</f>
        <v>4 POND</v>
      </c>
      <c r="P742" s="110" t="str">
        <f>IF(IFERROR(VLOOKUP(P731,'Tabela de Apoio'!$D:$E,2,FALSE),1)=1,"",P743)</f>
        <v/>
      </c>
      <c r="Q742" s="110" t="str">
        <f>IF(IFERROR(VLOOKUP(Q731,'Tabela de Apoio'!$D:$E,2,FALSE),1)=1,"",Q743)</f>
        <v/>
      </c>
      <c r="R742" s="110" t="str">
        <f>IF(IFERROR(VLOOKUP(R731,'Tabela de Apoio'!$D:$E,2,FALSE),1)=1,"",R743)</f>
        <v/>
      </c>
      <c r="S742" s="110" t="str">
        <f>IF(IFERROR(VLOOKUP(S731,'Tabela de Apoio'!$D:$E,2,FALSE),1)=1,"",S743)</f>
        <v/>
      </c>
      <c r="T742" s="110" t="str">
        <f>IF(IFERROR(VLOOKUP(T731,'Tabela de Apoio'!$D:$E,2,FALSE),1)=1,"",T743)</f>
        <v/>
      </c>
      <c r="U742" s="110" t="str">
        <f>IF(IFERROR(VLOOKUP(U731,'Tabela de Apoio'!$D:$E,2,FALSE),1)=1,"",U743)</f>
        <v/>
      </c>
      <c r="V742" s="110" t="str">
        <f>IF(IFERROR(VLOOKUP(V731,'Tabela de Apoio'!$D:$E,2,FALSE),1)=1,"",V743)</f>
        <v/>
      </c>
      <c r="W742" s="110" t="str">
        <f>IF(IFERROR(VLOOKUP(W731,'Tabela de Apoio'!$D:$E,2,FALSE),1)=1,"",W743)</f>
        <v/>
      </c>
      <c r="X742" s="110" t="str">
        <f>IF(IFERROR(VLOOKUP(X731,'Tabela de Apoio'!$D:$E,2,FALSE),1)=1,"",X743)</f>
        <v/>
      </c>
      <c r="Y742" s="110" t="str">
        <f>IF(IFERROR(VLOOKUP(Y731,'Tabela de Apoio'!$D:$E,2,FALSE),1)=1,"",Y743)</f>
        <v/>
      </c>
      <c r="Z742" s="110" t="str">
        <f>IF(IFERROR(VLOOKUP(Z731,'Tabela de Apoio'!$D:$E,2,FALSE),1)=1,"",Z743)</f>
        <v/>
      </c>
      <c r="AA742" s="110" t="str">
        <f>IF(IFERROR(VLOOKUP(AA731,'Tabela de Apoio'!$D:$E,2,FALSE),1)=1,"",AA743)</f>
        <v/>
      </c>
      <c r="AB742" s="110" t="str">
        <f>IF(IFERROR(VLOOKUP(AB731,'Tabela de Apoio'!$D:$E,2,FALSE),1)=1,"",AB743)</f>
        <v/>
      </c>
      <c r="AC742" s="110" t="str">
        <f>IF(IFERROR(VLOOKUP(AC731,'Tabela de Apoio'!$D:$E,2,FALSE),1)=1,"",AC743)</f>
        <v/>
      </c>
      <c r="AD742" s="110" t="str">
        <f>IF(IFERROR(VLOOKUP(AD731,'Tabela de Apoio'!$D:$E,2,FALSE),1)=1,"",AD743)</f>
        <v/>
      </c>
      <c r="AE742" s="110" t="str">
        <f>IF(IFERROR(VLOOKUP(AE731,'Tabela de Apoio'!$D:$E,2,FALSE),1)=1,"",AE743)</f>
        <v/>
      </c>
      <c r="AF742" s="110" t="str">
        <f>IF(IFERROR(VLOOKUP(AF731,'Tabela de Apoio'!$D:$E,2,FALSE),1)=1,"",AF743)</f>
        <v/>
      </c>
      <c r="AG742" s="110" t="str">
        <f>IF(IFERROR(VLOOKUP(AG731,'Tabela de Apoio'!$D:$E,2,FALSE),1)=1,"",AG743)</f>
        <v/>
      </c>
      <c r="AH742" s="110" t="str">
        <f>IF(IFERROR(VLOOKUP(AH731,'Tabela de Apoio'!$D:$E,2,FALSE),1)=1,"",AH743)</f>
        <v/>
      </c>
      <c r="AI742" s="110" t="str">
        <f>IF(IFERROR(VLOOKUP(AI731,'Tabela de Apoio'!$D:$E,2,FALSE),1)=1,"",AI743)</f>
        <v/>
      </c>
    </row>
    <row r="743" spans="1:167" hidden="1" x14ac:dyDescent="0.25">
      <c r="B743" s="131" t="e">
        <f t="shared" si="2227"/>
        <v>#VALUE!</v>
      </c>
      <c r="C743" s="131" t="e">
        <f t="shared" si="2228"/>
        <v>#VALUE!</v>
      </c>
      <c r="D743" s="130">
        <f t="shared" si="2228"/>
        <v>1</v>
      </c>
      <c r="E743" s="168"/>
      <c r="F743" s="96"/>
      <c r="G743" s="170"/>
      <c r="H743" s="137">
        <f t="shared" ref="H743" si="2255">COUNT($P743:$XX743)</f>
        <v>0</v>
      </c>
      <c r="I743" s="135" t="e">
        <f t="shared" ref="I743" si="2256">_xlfn.STDEV.P($P742:$XX743)/AVERAGE($P742:$XX743)</f>
        <v>#DIV/0!</v>
      </c>
      <c r="J743" s="7">
        <f t="shared" ref="J743" si="2257">IF(AND(H743&gt;2,
OR(L729="MÉDIA SANEADA",L729="MEDIANA SANEADA",
AND(L729="PREÇO REFERÊNCIA",NOT(AND(P731="Orçamento",COUNTA(P729:XX729)=COUNTIF(P731:XX731,"Orçamento")))))),
ROW(),0)</f>
        <v>0</v>
      </c>
      <c r="K743" s="69"/>
      <c r="L743" s="29" t="s">
        <v>55</v>
      </c>
      <c r="M743" s="30">
        <f t="shared" ref="M743" si="2258">MIN($P735:$XX735)</f>
        <v>0</v>
      </c>
      <c r="N743" s="74"/>
      <c r="O743" s="27" t="str">
        <f t="shared" ref="O743" si="2259">"4 RODADA"</f>
        <v>4 RODADA</v>
      </c>
      <c r="P743" s="110" t="str">
        <f t="shared" ref="P743:AI743" si="2260">IF(P741="","",IF((_xlfn.STDEV.P($P740:$XX741)/AVERAGE($P740:$XX741))&lt;=25%,P741,IF(OR(P741&gt;(AVERAGE($P740:$XX741)+_xlfn.STDEV.P($P740:$XX741)),P741&lt;(AVERAGE($P740:$XX741)-_xlfn.STDEV.P($P740:$XX741))),"DESCARTADO",P741)))</f>
        <v/>
      </c>
      <c r="Q743" s="110" t="str">
        <f t="shared" si="2260"/>
        <v/>
      </c>
      <c r="R743" s="110" t="str">
        <f t="shared" si="2260"/>
        <v/>
      </c>
      <c r="S743" s="110" t="str">
        <f t="shared" si="2260"/>
        <v/>
      </c>
      <c r="T743" s="110" t="str">
        <f t="shared" si="2260"/>
        <v/>
      </c>
      <c r="U743" s="110" t="str">
        <f t="shared" si="2260"/>
        <v/>
      </c>
      <c r="V743" s="110" t="str">
        <f t="shared" si="2260"/>
        <v/>
      </c>
      <c r="W743" s="110" t="str">
        <f t="shared" si="2260"/>
        <v/>
      </c>
      <c r="X743" s="110" t="str">
        <f t="shared" si="2260"/>
        <v/>
      </c>
      <c r="Y743" s="110" t="str">
        <f t="shared" si="2260"/>
        <v/>
      </c>
      <c r="Z743" s="110" t="str">
        <f t="shared" si="2260"/>
        <v/>
      </c>
      <c r="AA743" s="110" t="str">
        <f t="shared" si="2260"/>
        <v/>
      </c>
      <c r="AB743" s="110" t="str">
        <f t="shared" si="2260"/>
        <v/>
      </c>
      <c r="AC743" s="110" t="str">
        <f t="shared" si="2260"/>
        <v/>
      </c>
      <c r="AD743" s="110" t="str">
        <f t="shared" si="2260"/>
        <v/>
      </c>
      <c r="AE743" s="110" t="str">
        <f t="shared" si="2260"/>
        <v/>
      </c>
      <c r="AF743" s="110" t="str">
        <f t="shared" si="2260"/>
        <v/>
      </c>
      <c r="AG743" s="110" t="str">
        <f t="shared" si="2260"/>
        <v/>
      </c>
      <c r="AH743" s="110" t="str">
        <f t="shared" si="2260"/>
        <v/>
      </c>
      <c r="AI743" s="110" t="str">
        <f t="shared" si="2260"/>
        <v/>
      </c>
    </row>
    <row r="744" spans="1:167" hidden="1" x14ac:dyDescent="0.25">
      <c r="B744" s="131" t="e">
        <f t="shared" si="2227"/>
        <v>#VALUE!</v>
      </c>
      <c r="C744" s="131" t="e">
        <f t="shared" si="2228"/>
        <v>#VALUE!</v>
      </c>
      <c r="D744" s="130">
        <f t="shared" si="2228"/>
        <v>1</v>
      </c>
      <c r="E744" s="168"/>
      <c r="F744" s="96"/>
      <c r="G744" s="170"/>
      <c r="H744"/>
      <c r="I744"/>
      <c r="J744"/>
      <c r="K744" s="69"/>
      <c r="L744" s="29" t="s">
        <v>52</v>
      </c>
      <c r="M744" s="30">
        <f t="shared" ref="M744" si="2261">MAX($P735:$XX735)</f>
        <v>0</v>
      </c>
      <c r="N744" s="74"/>
      <c r="O744" s="27" t="str">
        <f t="shared" ref="O744" si="2262">"5 POND"</f>
        <v>5 POND</v>
      </c>
      <c r="P744" s="110" t="str">
        <f>IF(IFERROR(VLOOKUP(P731,'Tabela de Apoio'!$D:$E,2,FALSE),1)=1,"",P745)</f>
        <v/>
      </c>
      <c r="Q744" s="110" t="str">
        <f>IF(IFERROR(VLOOKUP(Q731,'Tabela de Apoio'!$D:$E,2,FALSE),1)=1,"",Q745)</f>
        <v/>
      </c>
      <c r="R744" s="110" t="str">
        <f>IF(IFERROR(VLOOKUP(R731,'Tabela de Apoio'!$D:$E,2,FALSE),1)=1,"",R745)</f>
        <v/>
      </c>
      <c r="S744" s="110" t="str">
        <f>IF(IFERROR(VLOOKUP(S731,'Tabela de Apoio'!$D:$E,2,FALSE),1)=1,"",S745)</f>
        <v/>
      </c>
      <c r="T744" s="110" t="str">
        <f>IF(IFERROR(VLOOKUP(T731,'Tabela de Apoio'!$D:$E,2,FALSE),1)=1,"",T745)</f>
        <v/>
      </c>
      <c r="U744" s="110" t="str">
        <f>IF(IFERROR(VLOOKUP(U731,'Tabela de Apoio'!$D:$E,2,FALSE),1)=1,"",U745)</f>
        <v/>
      </c>
      <c r="V744" s="110" t="str">
        <f>IF(IFERROR(VLOOKUP(V731,'Tabela de Apoio'!$D:$E,2,FALSE),1)=1,"",V745)</f>
        <v/>
      </c>
      <c r="W744" s="110" t="str">
        <f>IF(IFERROR(VLOOKUP(W731,'Tabela de Apoio'!$D:$E,2,FALSE),1)=1,"",W745)</f>
        <v/>
      </c>
      <c r="X744" s="110" t="str">
        <f>IF(IFERROR(VLOOKUP(X731,'Tabela de Apoio'!$D:$E,2,FALSE),1)=1,"",X745)</f>
        <v/>
      </c>
      <c r="Y744" s="110" t="str">
        <f>IF(IFERROR(VLOOKUP(Y731,'Tabela de Apoio'!$D:$E,2,FALSE),1)=1,"",Y745)</f>
        <v/>
      </c>
      <c r="Z744" s="110" t="str">
        <f>IF(IFERROR(VLOOKUP(Z731,'Tabela de Apoio'!$D:$E,2,FALSE),1)=1,"",Z745)</f>
        <v/>
      </c>
      <c r="AA744" s="110" t="str">
        <f>IF(IFERROR(VLOOKUP(AA731,'Tabela de Apoio'!$D:$E,2,FALSE),1)=1,"",AA745)</f>
        <v/>
      </c>
      <c r="AB744" s="110" t="str">
        <f>IF(IFERROR(VLOOKUP(AB731,'Tabela de Apoio'!$D:$E,2,FALSE),1)=1,"",AB745)</f>
        <v/>
      </c>
      <c r="AC744" s="110" t="str">
        <f>IF(IFERROR(VLOOKUP(AC731,'Tabela de Apoio'!$D:$E,2,FALSE),1)=1,"",AC745)</f>
        <v/>
      </c>
      <c r="AD744" s="110" t="str">
        <f>IF(IFERROR(VLOOKUP(AD731,'Tabela de Apoio'!$D:$E,2,FALSE),1)=1,"",AD745)</f>
        <v/>
      </c>
      <c r="AE744" s="110" t="str">
        <f>IF(IFERROR(VLOOKUP(AE731,'Tabela de Apoio'!$D:$E,2,FALSE),1)=1,"",AE745)</f>
        <v/>
      </c>
      <c r="AF744" s="110" t="str">
        <f>IF(IFERROR(VLOOKUP(AF731,'Tabela de Apoio'!$D:$E,2,FALSE),1)=1,"",AF745)</f>
        <v/>
      </c>
      <c r="AG744" s="110" t="str">
        <f>IF(IFERROR(VLOOKUP(AG731,'Tabela de Apoio'!$D:$E,2,FALSE),1)=1,"",AG745)</f>
        <v/>
      </c>
      <c r="AH744" s="110" t="str">
        <f>IF(IFERROR(VLOOKUP(AH731,'Tabela de Apoio'!$D:$E,2,FALSE),1)=1,"",AH745)</f>
        <v/>
      </c>
      <c r="AI744" s="110" t="str">
        <f>IF(IFERROR(VLOOKUP(AI731,'Tabela de Apoio'!$D:$E,2,FALSE),1)=1,"",AI745)</f>
        <v/>
      </c>
    </row>
    <row r="745" spans="1:167" hidden="1" x14ac:dyDescent="0.25">
      <c r="B745" s="131" t="e">
        <f t="shared" si="2227"/>
        <v>#VALUE!</v>
      </c>
      <c r="C745" s="131" t="e">
        <f t="shared" si="2228"/>
        <v>#VALUE!</v>
      </c>
      <c r="D745" s="130">
        <f t="shared" si="2228"/>
        <v>1</v>
      </c>
      <c r="E745" s="168"/>
      <c r="F745" s="96"/>
      <c r="G745" s="170"/>
      <c r="H745" s="137">
        <f t="shared" ref="H745" si="2263">COUNT($P745:$XX745)</f>
        <v>0</v>
      </c>
      <c r="I745" s="135" t="e">
        <f t="shared" ref="I745" si="2264">_xlfn.STDEV.P($P744:$XX745)/AVERAGE($P744:$XX745)</f>
        <v>#DIV/0!</v>
      </c>
      <c r="J745" s="7">
        <f t="shared" ref="J745" si="2265">IF(AND(H745&gt;2,
OR(L729="MÉDIA SANEADA",L729="MEDIANA SANEADA",
AND(L729="PREÇO REFERÊNCIA",NOT(AND(P731="Orçamento",COUNTA(P729:XX729)=COUNTIF(P731:XX731,"Orçamento")))))),
ROW(),0)</f>
        <v>0</v>
      </c>
      <c r="K745" s="69"/>
      <c r="N745" s="74"/>
      <c r="O745" s="27" t="str">
        <f t="shared" ref="O745" si="2266">"5 RODADA"</f>
        <v>5 RODADA</v>
      </c>
      <c r="P745" s="110" t="str">
        <f t="shared" ref="P745:AI745" si="2267">IF(P743="","",IF((_xlfn.STDEV.P($P742:$XX743)/AVERAGE($P742:$XX743))&lt;=25%,P743,IF(OR(P743&gt;(AVERAGE($P742:$XX743)+_xlfn.STDEV.P($P742:$XX743)),P743&lt;(AVERAGE($P742:$XX743)-_xlfn.STDEV.P($P742:$XX743))),"DESCARTADO",P743)))</f>
        <v/>
      </c>
      <c r="Q745" s="110" t="str">
        <f t="shared" si="2267"/>
        <v/>
      </c>
      <c r="R745" s="110" t="str">
        <f t="shared" si="2267"/>
        <v/>
      </c>
      <c r="S745" s="110" t="str">
        <f t="shared" si="2267"/>
        <v/>
      </c>
      <c r="T745" s="110" t="str">
        <f t="shared" si="2267"/>
        <v/>
      </c>
      <c r="U745" s="110" t="str">
        <f t="shared" si="2267"/>
        <v/>
      </c>
      <c r="V745" s="110" t="str">
        <f t="shared" si="2267"/>
        <v/>
      </c>
      <c r="W745" s="110" t="str">
        <f t="shared" si="2267"/>
        <v/>
      </c>
      <c r="X745" s="110" t="str">
        <f t="shared" si="2267"/>
        <v/>
      </c>
      <c r="Y745" s="110" t="str">
        <f t="shared" si="2267"/>
        <v/>
      </c>
      <c r="Z745" s="110" t="str">
        <f t="shared" si="2267"/>
        <v/>
      </c>
      <c r="AA745" s="110" t="str">
        <f t="shared" si="2267"/>
        <v/>
      </c>
      <c r="AB745" s="110" t="str">
        <f t="shared" si="2267"/>
        <v/>
      </c>
      <c r="AC745" s="110" t="str">
        <f t="shared" si="2267"/>
        <v/>
      </c>
      <c r="AD745" s="110" t="str">
        <f t="shared" si="2267"/>
        <v/>
      </c>
      <c r="AE745" s="110" t="str">
        <f t="shared" si="2267"/>
        <v/>
      </c>
      <c r="AF745" s="110" t="str">
        <f t="shared" si="2267"/>
        <v/>
      </c>
      <c r="AG745" s="110" t="str">
        <f t="shared" si="2267"/>
        <v/>
      </c>
      <c r="AH745" s="110" t="str">
        <f t="shared" si="2267"/>
        <v/>
      </c>
      <c r="AI745" s="110" t="str">
        <f t="shared" si="2267"/>
        <v/>
      </c>
    </row>
    <row r="746" spans="1:167" hidden="1" x14ac:dyDescent="0.25">
      <c r="B746" s="131" t="e">
        <f t="shared" si="2227"/>
        <v>#VALUE!</v>
      </c>
      <c r="C746" s="131" t="e">
        <f t="shared" si="2228"/>
        <v>#VALUE!</v>
      </c>
      <c r="D746" s="130">
        <f t="shared" si="2228"/>
        <v>1</v>
      </c>
      <c r="E746" s="168"/>
      <c r="F746" s="96"/>
      <c r="G746" s="170"/>
      <c r="H746"/>
      <c r="I746"/>
      <c r="J746"/>
      <c r="K746" s="69"/>
      <c r="L746" s="22"/>
      <c r="M746" s="22"/>
      <c r="N746" s="74"/>
      <c r="O746" s="27" t="str">
        <f t="shared" ref="O746" si="2268">"6 POND"</f>
        <v>6 POND</v>
      </c>
      <c r="P746" s="110" t="str">
        <f>IF(IFERROR(VLOOKUP(P731,'Tabela de Apoio'!$D:$E,2,FALSE),1)=1,"",P747)</f>
        <v/>
      </c>
      <c r="Q746" s="110" t="str">
        <f>IF(IFERROR(VLOOKUP(Q731,'Tabela de Apoio'!$D:$E,2,FALSE),1)=1,"",Q747)</f>
        <v/>
      </c>
      <c r="R746" s="110" t="str">
        <f>IF(IFERROR(VLOOKUP(R731,'Tabela de Apoio'!$D:$E,2,FALSE),1)=1,"",R747)</f>
        <v/>
      </c>
      <c r="S746" s="110" t="str">
        <f>IF(IFERROR(VLOOKUP(S731,'Tabela de Apoio'!$D:$E,2,FALSE),1)=1,"",S747)</f>
        <v/>
      </c>
      <c r="T746" s="110" t="str">
        <f>IF(IFERROR(VLOOKUP(T731,'Tabela de Apoio'!$D:$E,2,FALSE),1)=1,"",T747)</f>
        <v/>
      </c>
      <c r="U746" s="110" t="str">
        <f>IF(IFERROR(VLOOKUP(U731,'Tabela de Apoio'!$D:$E,2,FALSE),1)=1,"",U747)</f>
        <v/>
      </c>
      <c r="V746" s="110" t="str">
        <f>IF(IFERROR(VLOOKUP(V731,'Tabela de Apoio'!$D:$E,2,FALSE),1)=1,"",V747)</f>
        <v/>
      </c>
      <c r="W746" s="110" t="str">
        <f>IF(IFERROR(VLOOKUP(W731,'Tabela de Apoio'!$D:$E,2,FALSE),1)=1,"",W747)</f>
        <v/>
      </c>
      <c r="X746" s="110" t="str">
        <f>IF(IFERROR(VLOOKUP(X731,'Tabela de Apoio'!$D:$E,2,FALSE),1)=1,"",X747)</f>
        <v/>
      </c>
      <c r="Y746" s="110" t="str">
        <f>IF(IFERROR(VLOOKUP(Y731,'Tabela de Apoio'!$D:$E,2,FALSE),1)=1,"",Y747)</f>
        <v/>
      </c>
      <c r="Z746" s="110" t="str">
        <f>IF(IFERROR(VLOOKUP(Z731,'Tabela de Apoio'!$D:$E,2,FALSE),1)=1,"",Z747)</f>
        <v/>
      </c>
      <c r="AA746" s="110" t="str">
        <f>IF(IFERROR(VLOOKUP(AA731,'Tabela de Apoio'!$D:$E,2,FALSE),1)=1,"",AA747)</f>
        <v/>
      </c>
      <c r="AB746" s="110" t="str">
        <f>IF(IFERROR(VLOOKUP(AB731,'Tabela de Apoio'!$D:$E,2,FALSE),1)=1,"",AB747)</f>
        <v/>
      </c>
      <c r="AC746" s="110" t="str">
        <f>IF(IFERROR(VLOOKUP(AC731,'Tabela de Apoio'!$D:$E,2,FALSE),1)=1,"",AC747)</f>
        <v/>
      </c>
      <c r="AD746" s="110" t="str">
        <f>IF(IFERROR(VLOOKUP(AD731,'Tabela de Apoio'!$D:$E,2,FALSE),1)=1,"",AD747)</f>
        <v/>
      </c>
      <c r="AE746" s="110" t="str">
        <f>IF(IFERROR(VLOOKUP(AE731,'Tabela de Apoio'!$D:$E,2,FALSE),1)=1,"",AE747)</f>
        <v/>
      </c>
      <c r="AF746" s="110" t="str">
        <f>IF(IFERROR(VLOOKUP(AF731,'Tabela de Apoio'!$D:$E,2,FALSE),1)=1,"",AF747)</f>
        <v/>
      </c>
      <c r="AG746" s="110" t="str">
        <f>IF(IFERROR(VLOOKUP(AG731,'Tabela de Apoio'!$D:$E,2,FALSE),1)=1,"",AG747)</f>
        <v/>
      </c>
      <c r="AH746" s="110" t="str">
        <f>IF(IFERROR(VLOOKUP(AH731,'Tabela de Apoio'!$D:$E,2,FALSE),1)=1,"",AH747)</f>
        <v/>
      </c>
      <c r="AI746" s="110" t="str">
        <f>IF(IFERROR(VLOOKUP(AI731,'Tabela de Apoio'!$D:$E,2,FALSE),1)=1,"",AI747)</f>
        <v/>
      </c>
    </row>
    <row r="747" spans="1:167" hidden="1" x14ac:dyDescent="0.25">
      <c r="B747" s="131" t="e">
        <f t="shared" si="2227"/>
        <v>#VALUE!</v>
      </c>
      <c r="C747" s="131" t="e">
        <f t="shared" si="2228"/>
        <v>#VALUE!</v>
      </c>
      <c r="D747" s="130">
        <f t="shared" si="2228"/>
        <v>1</v>
      </c>
      <c r="E747" s="168"/>
      <c r="F747" s="96"/>
      <c r="G747" s="170"/>
      <c r="H747" s="137">
        <f t="shared" ref="H747" si="2269">COUNT($P747:$XX747)</f>
        <v>0</v>
      </c>
      <c r="I747" s="135" t="e">
        <f t="shared" ref="I747" si="2270">_xlfn.STDEV.P($P746:$XX747)/AVERAGE($P746:$XX747)</f>
        <v>#DIV/0!</v>
      </c>
      <c r="J747" s="7">
        <f t="shared" ref="J747" si="2271">IF(AND(H747&gt;2,
OR(L729="MÉDIA SANEADA",L729="MEDIANA SANEADA",
AND(L729="PREÇO REFERÊNCIA",NOT(AND(P731="Orçamento",COUNTA(P729:XX729)=COUNTIF(P731:XX731,"Orçamento")))))),
ROW(),0)</f>
        <v>0</v>
      </c>
      <c r="N747" s="74"/>
      <c r="O747" s="27" t="str">
        <f t="shared" ref="O747" si="2272">"6 RODADA"</f>
        <v>6 RODADA</v>
      </c>
      <c r="P747" s="110" t="str">
        <f t="shared" ref="P747:AI747" si="2273">IFERROR(IF(P745="","",IF((_xlfn.STDEV.P($P744:$XX745)/AVERAGE($P744:$XX745))&lt;=25%,P745,IF(OR(P745&gt;(AVERAGE($P744:$XX745)+_xlfn.STDEV.P($P744:$XX745)),P745&lt;(AVERAGE($P744:$XX745)-_xlfn.STDEV.P($P744:$XX745))),"DESCARTADO",P745))),)</f>
        <v/>
      </c>
      <c r="Q747" s="110" t="str">
        <f t="shared" si="2273"/>
        <v/>
      </c>
      <c r="R747" s="110" t="str">
        <f t="shared" si="2273"/>
        <v/>
      </c>
      <c r="S747" s="110" t="str">
        <f t="shared" si="2273"/>
        <v/>
      </c>
      <c r="T747" s="110" t="str">
        <f t="shared" si="2273"/>
        <v/>
      </c>
      <c r="U747" s="110" t="str">
        <f t="shared" si="2273"/>
        <v/>
      </c>
      <c r="V747" s="110" t="str">
        <f t="shared" si="2273"/>
        <v/>
      </c>
      <c r="W747" s="110" t="str">
        <f t="shared" si="2273"/>
        <v/>
      </c>
      <c r="X747" s="110" t="str">
        <f t="shared" si="2273"/>
        <v/>
      </c>
      <c r="Y747" s="110" t="str">
        <f t="shared" si="2273"/>
        <v/>
      </c>
      <c r="Z747" s="110" t="str">
        <f t="shared" si="2273"/>
        <v/>
      </c>
      <c r="AA747" s="110" t="str">
        <f t="shared" si="2273"/>
        <v/>
      </c>
      <c r="AB747" s="110" t="str">
        <f t="shared" si="2273"/>
        <v/>
      </c>
      <c r="AC747" s="110" t="str">
        <f t="shared" si="2273"/>
        <v/>
      </c>
      <c r="AD747" s="110" t="str">
        <f t="shared" si="2273"/>
        <v/>
      </c>
      <c r="AE747" s="110" t="str">
        <f t="shared" si="2273"/>
        <v/>
      </c>
      <c r="AF747" s="110" t="str">
        <f t="shared" si="2273"/>
        <v/>
      </c>
      <c r="AG747" s="110" t="str">
        <f t="shared" si="2273"/>
        <v/>
      </c>
      <c r="AH747" s="110" t="str">
        <f t="shared" si="2273"/>
        <v/>
      </c>
      <c r="AI747" s="110" t="str">
        <f t="shared" si="2273"/>
        <v/>
      </c>
    </row>
    <row r="748" spans="1:167" x14ac:dyDescent="0.25">
      <c r="B748" s="131" t="e">
        <f t="shared" si="2227"/>
        <v>#VALUE!</v>
      </c>
      <c r="C748" s="131" t="e">
        <f t="shared" si="2228"/>
        <v>#VALUE!</v>
      </c>
      <c r="D748" s="130">
        <f t="shared" si="2228"/>
        <v>1</v>
      </c>
      <c r="E748" s="168"/>
      <c r="F748" s="139"/>
      <c r="G748" s="170"/>
      <c r="H748" s="173"/>
      <c r="I748" s="173"/>
      <c r="J748" s="174"/>
      <c r="K748" s="70"/>
      <c r="L748" s="1" t="s">
        <v>56</v>
      </c>
      <c r="M748" s="147" t="str">
        <f t="shared" ref="M748" si="2274">IFERROR(ROUND(M729*M731,2),"")</f>
        <v/>
      </c>
      <c r="O748" s="27" t="s">
        <v>426</v>
      </c>
      <c r="P748" s="110" t="str">
        <f t="shared" ref="P748:R748" si="2275">INDEX(P735:P747,MATCH(MAX($J735:$J747),$J735:$J747,0))</f>
        <v/>
      </c>
      <c r="Q748" s="110" t="str">
        <f t="shared" si="2275"/>
        <v/>
      </c>
      <c r="R748" s="110" t="str">
        <f t="shared" si="2275"/>
        <v/>
      </c>
      <c r="S748" s="110" t="str">
        <f t="shared" si="2209"/>
        <v/>
      </c>
      <c r="T748" s="110" t="str">
        <f t="shared" si="2209"/>
        <v/>
      </c>
      <c r="U748" s="110" t="str">
        <f t="shared" si="2209"/>
        <v/>
      </c>
      <c r="V748" s="110" t="str">
        <f t="shared" si="2209"/>
        <v/>
      </c>
      <c r="W748" s="110" t="str">
        <f t="shared" si="2209"/>
        <v/>
      </c>
      <c r="X748" s="110" t="str">
        <f t="shared" si="2209"/>
        <v/>
      </c>
      <c r="Y748" s="110" t="str">
        <f t="shared" si="2209"/>
        <v/>
      </c>
      <c r="Z748" s="110" t="str">
        <f t="shared" si="2209"/>
        <v/>
      </c>
      <c r="AA748" s="110" t="str">
        <f t="shared" si="2209"/>
        <v/>
      </c>
      <c r="AB748" s="110" t="str">
        <f t="shared" si="2209"/>
        <v/>
      </c>
      <c r="AC748" s="110" t="str">
        <f t="shared" si="2209"/>
        <v/>
      </c>
      <c r="AD748" s="110" t="str">
        <f t="shared" si="2209"/>
        <v/>
      </c>
      <c r="AE748" s="110" t="str">
        <f t="shared" si="2209"/>
        <v/>
      </c>
      <c r="AF748" s="110" t="str">
        <f t="shared" si="2209"/>
        <v/>
      </c>
      <c r="AG748" s="110" t="str">
        <f t="shared" si="2209"/>
        <v/>
      </c>
      <c r="AH748" s="110" t="str">
        <f t="shared" si="2209"/>
        <v/>
      </c>
      <c r="AI748" s="110" t="str">
        <f t="shared" si="2209"/>
        <v/>
      </c>
    </row>
    <row r="750" spans="1:167" s="120" customFormat="1" ht="15" customHeight="1" x14ac:dyDescent="0.25">
      <c r="A750" s="123"/>
      <c r="B750" s="130" t="e">
        <f t="shared" ref="B750" si="2276">LARGE(IFERROR(IF(B748+1&gt;$H$8,"",B748+1),""),1)</f>
        <v>#VALUE!</v>
      </c>
      <c r="C750" s="130" t="e">
        <f>IF(_xlfn.ISFORMULA(E754),MAX(INDEX('BASE FORMAÇÃO'!A:A,B750+1),1),E754)</f>
        <v>#VALUE!</v>
      </c>
      <c r="D750" s="130">
        <f t="shared" ref="D750" si="2277">IFERROR(IF(C750=C740,D740+1,1),1)</f>
        <v>1</v>
      </c>
      <c r="E750" s="41" t="s">
        <v>9</v>
      </c>
      <c r="F750" s="76"/>
      <c r="G750" s="41" t="s">
        <v>15</v>
      </c>
      <c r="H750" s="138" t="e">
        <f>INDEX('BASE FORMAÇÃO'!B:B,B750+1)</f>
        <v>#VALUE!</v>
      </c>
      <c r="I750" s="146" t="s">
        <v>16</v>
      </c>
      <c r="J750" s="6" t="e">
        <f>INDEX('BASE FORMAÇÃO'!K:K,B750+1)</f>
        <v>#VALUE!</v>
      </c>
      <c r="K750" s="68"/>
      <c r="L750" s="175" t="s">
        <v>54</v>
      </c>
      <c r="M750" s="177" t="str">
        <f t="shared" ref="M750" si="2278">IF(OR(ISBLANK($O$8),ISBLANK($O$7),ISBLANK($H$8),ISBLANK($O$6),ISBLANK($O$5),ISBLANK($H$5)),"",IFERROR(IF(VLOOKUP(L750,L756:M765,2,FALSE)&lt;1,ROUND(VLOOKUP(L750,L756:M765,2,FALSE),4),ROUND(VLOOKUP(L750,L756:M765,2,FALSE),2)),""))</f>
        <v/>
      </c>
      <c r="N750" s="72"/>
      <c r="O750" s="27" t="s">
        <v>17</v>
      </c>
      <c r="P750" s="116"/>
      <c r="Q750" s="116"/>
      <c r="R750" s="116"/>
      <c r="S750" s="116"/>
      <c r="T750" s="116"/>
      <c r="U750" s="108"/>
      <c r="V750" s="108"/>
      <c r="W750" s="108"/>
      <c r="X750" s="108"/>
      <c r="Y750" s="108"/>
      <c r="Z750" s="108"/>
      <c r="AA750" s="108"/>
      <c r="AB750" s="108"/>
      <c r="AC750" s="108"/>
      <c r="AD750" s="108"/>
      <c r="AE750" s="108"/>
      <c r="AF750" s="108"/>
      <c r="AG750" s="108"/>
      <c r="AH750" s="108"/>
      <c r="AI750" s="108"/>
      <c r="AJ750" s="119"/>
      <c r="AK750" s="119"/>
      <c r="AL750" s="119"/>
      <c r="AM750" s="119"/>
      <c r="AN750" s="119"/>
      <c r="AO750" s="119"/>
      <c r="AP750" s="119"/>
      <c r="AQ750" s="119"/>
      <c r="AR750" s="119"/>
      <c r="AS750" s="119"/>
      <c r="AT750" s="119"/>
      <c r="AU750" s="119"/>
      <c r="AV750" s="119"/>
      <c r="AW750" s="119"/>
      <c r="AX750" s="119"/>
      <c r="AY750" s="119"/>
      <c r="AZ750" s="119"/>
      <c r="BA750" s="119"/>
      <c r="BB750" s="119"/>
      <c r="BC750" s="119"/>
      <c r="BD750" s="119"/>
      <c r="BE750" s="119"/>
      <c r="BF750" s="119"/>
      <c r="BG750" s="119"/>
      <c r="BH750" s="119"/>
      <c r="BI750" s="119"/>
      <c r="BJ750" s="119"/>
      <c r="BK750" s="119"/>
      <c r="BL750" s="119"/>
      <c r="BM750" s="119"/>
      <c r="BN750" s="119"/>
      <c r="BO750" s="119"/>
      <c r="BP750" s="119"/>
      <c r="BQ750" s="119"/>
      <c r="BR750" s="119"/>
      <c r="BS750" s="119"/>
      <c r="BT750" s="119"/>
      <c r="BU750" s="119"/>
      <c r="BV750" s="119"/>
      <c r="BW750" s="119"/>
      <c r="BX750" s="119"/>
      <c r="BY750" s="119"/>
      <c r="BZ750" s="119"/>
      <c r="CA750" s="119"/>
      <c r="CB750" s="119"/>
      <c r="CC750" s="119"/>
      <c r="CD750" s="119"/>
      <c r="CE750" s="119"/>
      <c r="CF750" s="119"/>
      <c r="CG750" s="119"/>
      <c r="CH750" s="119"/>
      <c r="CI750" s="119"/>
      <c r="CJ750" s="119"/>
      <c r="CK750" s="119"/>
      <c r="CL750" s="119"/>
      <c r="CM750" s="119"/>
      <c r="CN750" s="119"/>
      <c r="CO750" s="119"/>
      <c r="CP750" s="119"/>
      <c r="CQ750" s="119"/>
      <c r="CR750" s="119"/>
      <c r="CS750" s="119"/>
      <c r="CT750" s="119"/>
      <c r="CU750" s="119"/>
      <c r="CV750" s="119"/>
      <c r="CW750" s="119"/>
      <c r="CX750" s="119"/>
      <c r="CY750" s="119"/>
      <c r="CZ750" s="119"/>
      <c r="DA750" s="119"/>
      <c r="DB750" s="119"/>
      <c r="DC750" s="119"/>
      <c r="DD750" s="119"/>
      <c r="DE750" s="119"/>
      <c r="DF750" s="119"/>
      <c r="DG750" s="119"/>
      <c r="DH750" s="119"/>
      <c r="DI750" s="119"/>
      <c r="DJ750" s="119"/>
      <c r="DK750" s="119"/>
      <c r="DL750" s="119"/>
      <c r="DM750" s="119"/>
      <c r="DN750" s="119"/>
      <c r="DO750" s="119"/>
      <c r="DP750" s="119"/>
      <c r="DQ750" s="119"/>
      <c r="DR750" s="119"/>
      <c r="DS750" s="119"/>
      <c r="DT750" s="119"/>
      <c r="DU750" s="119"/>
      <c r="DV750" s="119"/>
      <c r="DW750" s="119"/>
      <c r="DX750" s="119"/>
      <c r="DY750" s="119"/>
      <c r="DZ750" s="119"/>
      <c r="EA750" s="119"/>
      <c r="EB750" s="119"/>
      <c r="EC750" s="119"/>
      <c r="ED750" s="119"/>
      <c r="EE750" s="119"/>
      <c r="EF750" s="119"/>
      <c r="EG750" s="119"/>
      <c r="EH750" s="119"/>
      <c r="EI750" s="119"/>
      <c r="EJ750" s="119"/>
      <c r="EK750" s="119"/>
      <c r="EL750" s="119"/>
      <c r="EM750" s="119"/>
      <c r="EN750" s="119"/>
      <c r="EO750" s="119"/>
      <c r="EP750" s="119"/>
      <c r="EQ750" s="119"/>
      <c r="ER750" s="119"/>
      <c r="ES750" s="119"/>
      <c r="ET750" s="119"/>
      <c r="EU750" s="119"/>
      <c r="EV750" s="119"/>
      <c r="EW750" s="119"/>
      <c r="EX750" s="119"/>
      <c r="EY750" s="119"/>
      <c r="EZ750" s="119"/>
      <c r="FA750" s="119"/>
      <c r="FB750" s="119"/>
      <c r="FC750" s="119"/>
      <c r="FD750" s="119"/>
      <c r="FE750" s="119"/>
      <c r="FF750" s="119"/>
      <c r="FG750" s="119"/>
      <c r="FH750" s="119"/>
      <c r="FI750" s="119"/>
      <c r="FJ750" s="119"/>
      <c r="FK750" s="119"/>
    </row>
    <row r="751" spans="1:167" s="120" customFormat="1" ht="15" customHeight="1" x14ac:dyDescent="0.25">
      <c r="A751" s="69"/>
      <c r="B751" s="131" t="e">
        <f t="shared" ref="B751:D751" si="2279">B750</f>
        <v>#VALUE!</v>
      </c>
      <c r="C751" s="131" t="e">
        <f t="shared" si="2279"/>
        <v>#VALUE!</v>
      </c>
      <c r="D751" s="130">
        <f t="shared" si="2279"/>
        <v>1</v>
      </c>
      <c r="E751" s="179">
        <f t="shared" ref="E751" si="2280">D750</f>
        <v>1</v>
      </c>
      <c r="F751" s="95"/>
      <c r="G751" s="181" t="s">
        <v>1</v>
      </c>
      <c r="H751" s="184" t="e">
        <f>INDEX('BASE FORMAÇÃO'!C:C,B750+1)</f>
        <v>#VALUE!</v>
      </c>
      <c r="I751" s="184"/>
      <c r="J751" s="185"/>
      <c r="K751" s="69"/>
      <c r="L751" s="176"/>
      <c r="M751" s="178"/>
      <c r="N751" s="73"/>
      <c r="O751" s="27" t="s">
        <v>13</v>
      </c>
      <c r="P751" s="125"/>
      <c r="Q751" s="125"/>
      <c r="R751" s="125"/>
      <c r="S751" s="125"/>
      <c r="T751" s="125"/>
      <c r="U751" s="125"/>
      <c r="V751" s="125"/>
      <c r="W751" s="125"/>
      <c r="X751" s="125"/>
      <c r="Y751" s="125"/>
      <c r="Z751" s="125"/>
      <c r="AA751" s="125"/>
      <c r="AB751" s="125"/>
      <c r="AC751" s="125"/>
      <c r="AD751" s="125"/>
      <c r="AE751" s="125"/>
      <c r="AF751" s="125"/>
      <c r="AG751" s="125"/>
      <c r="AH751" s="125"/>
      <c r="AI751" s="125"/>
      <c r="AJ751" s="126"/>
      <c r="AK751" s="126"/>
      <c r="AL751" s="126"/>
      <c r="AM751" s="126"/>
      <c r="AN751" s="126"/>
      <c r="AO751" s="126"/>
      <c r="AP751" s="126"/>
      <c r="AQ751" s="126"/>
      <c r="AR751" s="126"/>
      <c r="AS751" s="126"/>
      <c r="AT751" s="126"/>
      <c r="AU751" s="126"/>
      <c r="AV751" s="126"/>
      <c r="AW751" s="126"/>
      <c r="AX751" s="126"/>
      <c r="AY751" s="126"/>
      <c r="AZ751" s="126"/>
      <c r="BA751" s="126"/>
      <c r="BB751" s="119"/>
      <c r="BC751" s="119"/>
      <c r="BD751" s="119"/>
      <c r="BE751" s="119"/>
      <c r="BF751" s="119"/>
      <c r="BG751" s="119"/>
      <c r="BH751" s="119"/>
      <c r="BI751" s="119"/>
      <c r="BJ751" s="119"/>
      <c r="BK751" s="119"/>
      <c r="BL751" s="119"/>
      <c r="BM751" s="119"/>
      <c r="BN751" s="119"/>
      <c r="BO751" s="119"/>
      <c r="BP751" s="119"/>
      <c r="BQ751" s="119"/>
      <c r="BR751" s="119"/>
      <c r="BS751" s="119"/>
      <c r="BT751" s="119"/>
      <c r="BU751" s="119"/>
      <c r="BV751" s="119"/>
      <c r="BW751" s="119"/>
      <c r="BX751" s="119"/>
      <c r="BY751" s="119"/>
      <c r="BZ751" s="119"/>
      <c r="CA751" s="119"/>
      <c r="CB751" s="119"/>
      <c r="CC751" s="119"/>
      <c r="CD751" s="119"/>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19"/>
      <c r="EG751" s="119"/>
      <c r="EH751" s="119"/>
      <c r="EI751" s="119"/>
      <c r="EJ751" s="119"/>
      <c r="EK751" s="119"/>
      <c r="EL751" s="119"/>
      <c r="EM751" s="119"/>
      <c r="EN751" s="119"/>
      <c r="EO751" s="119"/>
      <c r="EP751" s="119"/>
      <c r="EQ751" s="119"/>
      <c r="ER751" s="119"/>
      <c r="ES751" s="119"/>
      <c r="ET751" s="119"/>
      <c r="EU751" s="119"/>
      <c r="EV751" s="119"/>
      <c r="EW751" s="119"/>
      <c r="EX751" s="119"/>
      <c r="EY751" s="119"/>
      <c r="EZ751" s="119"/>
      <c r="FA751" s="119"/>
      <c r="FB751" s="119"/>
      <c r="FC751" s="119"/>
      <c r="FD751" s="119"/>
      <c r="FE751" s="119"/>
      <c r="FF751" s="119"/>
      <c r="FG751" s="119"/>
      <c r="FH751" s="119"/>
      <c r="FI751" s="119"/>
      <c r="FJ751" s="119"/>
      <c r="FK751" s="119"/>
    </row>
    <row r="752" spans="1:167" s="119" customFormat="1" x14ac:dyDescent="0.25">
      <c r="A752" s="77"/>
      <c r="B752" s="131" t="e">
        <f t="shared" ref="B752:D752" si="2281">B751</f>
        <v>#VALUE!</v>
      </c>
      <c r="C752" s="131" t="e">
        <f t="shared" si="2281"/>
        <v>#VALUE!</v>
      </c>
      <c r="D752" s="130">
        <f t="shared" si="2281"/>
        <v>1</v>
      </c>
      <c r="E752" s="180"/>
      <c r="F752" s="96"/>
      <c r="G752" s="182"/>
      <c r="H752" s="186"/>
      <c r="I752" s="186"/>
      <c r="J752" s="187"/>
      <c r="K752" s="67"/>
      <c r="L752" s="133" t="s">
        <v>57</v>
      </c>
      <c r="M752" s="134" t="e">
        <f>INDEX('BASE FORMAÇÃO'!H:H,B754+1)</f>
        <v>#VALUE!</v>
      </c>
      <c r="N752" s="74"/>
      <c r="O752" s="27" t="s">
        <v>445</v>
      </c>
      <c r="P752" s="117"/>
      <c r="Q752" s="117"/>
      <c r="R752" s="117"/>
      <c r="S752" s="117"/>
      <c r="T752" s="117"/>
      <c r="U752" s="117"/>
      <c r="V752" s="117"/>
      <c r="W752" s="117"/>
      <c r="X752" s="117"/>
      <c r="Y752" s="117"/>
      <c r="Z752" s="117"/>
      <c r="AA752" s="121"/>
      <c r="AB752" s="121"/>
      <c r="AC752" s="121"/>
      <c r="AD752" s="121"/>
      <c r="AE752" s="121"/>
      <c r="AF752" s="121"/>
      <c r="AG752" s="121"/>
      <c r="AH752" s="121"/>
      <c r="AI752" s="121"/>
    </row>
    <row r="753" spans="1:35" s="119" customFormat="1" x14ac:dyDescent="0.25">
      <c r="A753" s="77"/>
      <c r="B753" s="131" t="e">
        <f t="shared" ref="B753:C753" si="2282">B752</f>
        <v>#VALUE!</v>
      </c>
      <c r="C753" s="131" t="e">
        <f t="shared" si="2282"/>
        <v>#VALUE!</v>
      </c>
      <c r="D753" s="130">
        <f t="shared" si="2228"/>
        <v>1</v>
      </c>
      <c r="E753" s="41" t="s">
        <v>344</v>
      </c>
      <c r="F753" s="96"/>
      <c r="G753" s="183"/>
      <c r="H753" s="188"/>
      <c r="I753" s="188"/>
      <c r="J753" s="189"/>
      <c r="K753" s="67"/>
      <c r="L753" s="1" t="s">
        <v>2</v>
      </c>
      <c r="M753" s="6" t="e">
        <f>INDEX('BASE FORMAÇÃO'!D:D,B754+1)</f>
        <v>#VALUE!</v>
      </c>
      <c r="N753" s="74"/>
      <c r="O753" s="27" t="s">
        <v>446</v>
      </c>
      <c r="P753" s="118"/>
      <c r="Q753" s="118"/>
      <c r="R753" s="118"/>
      <c r="S753" s="118"/>
      <c r="T753" s="118"/>
      <c r="U753" s="121"/>
      <c r="V753" s="121"/>
      <c r="W753" s="121"/>
      <c r="X753" s="121"/>
      <c r="Y753" s="121"/>
      <c r="Z753" s="121"/>
      <c r="AA753" s="121"/>
      <c r="AB753" s="121"/>
      <c r="AC753" s="121"/>
      <c r="AD753" s="121"/>
      <c r="AE753" s="121"/>
      <c r="AF753" s="121"/>
      <c r="AG753" s="121"/>
      <c r="AH753" s="121"/>
      <c r="AI753" s="121"/>
    </row>
    <row r="754" spans="1:35" x14ac:dyDescent="0.25">
      <c r="B754" s="131" t="e">
        <f t="shared" ref="B754:C754" si="2283">B752</f>
        <v>#VALUE!</v>
      </c>
      <c r="C754" s="131" t="e">
        <f t="shared" si="2283"/>
        <v>#VALUE!</v>
      </c>
      <c r="D754" s="130">
        <f t="shared" si="2228"/>
        <v>1</v>
      </c>
      <c r="E754" s="167" t="e">
        <f t="shared" ref="E754" si="2284">C750</f>
        <v>#VALUE!</v>
      </c>
      <c r="F754" s="96"/>
      <c r="G754" s="169" t="s">
        <v>334</v>
      </c>
      <c r="H754" s="171"/>
      <c r="I754" s="172"/>
      <c r="J754" s="172"/>
      <c r="K754" s="70"/>
      <c r="L754" s="28" t="s">
        <v>333</v>
      </c>
      <c r="M754" s="136" t="str">
        <f t="shared" ref="M754" si="2285">IFERROR(INDEX(I756:I768,MATCH(MAX(J756:J768),J756:J768,0)),"")</f>
        <v/>
      </c>
      <c r="N754" s="74"/>
      <c r="O754" s="27" t="s">
        <v>18</v>
      </c>
      <c r="P754" s="109" t="str">
        <f>IF(P750="","",
IF(OR(P752="Orçamento",P751="",MAX('Tabela de Apoio'!$A:$A)&lt;=P751),
P750,
(INDEX('Tabela de Apoio'!$B:$B,MATCH('MAPA DE PREÇOS'!$O$8,'Tabela de Apoio'!$A:$A,1))/INDEX('Tabela de Apoio'!$B:$B,MATCH('MAPA DE PREÇOS'!P751,'Tabela de Apoio'!$A:$A,1)-1))*P750))</f>
        <v/>
      </c>
      <c r="Q754" s="109" t="str">
        <f>IF(Q750="","",
IF(OR(Q752="Orçamento",Q751="",MAX('Tabela de Apoio'!$A:$A)&lt;=Q751),
Q750,
(INDEX('Tabela de Apoio'!$B:$B,MATCH('MAPA DE PREÇOS'!$O$8,'Tabela de Apoio'!$A:$A,1))/INDEX('Tabela de Apoio'!$B:$B,MATCH('MAPA DE PREÇOS'!Q751,'Tabela de Apoio'!$A:$A,1)-1))*Q750))</f>
        <v/>
      </c>
      <c r="R754" s="109" t="str">
        <f>IF(R750="","",
IF(OR(R752="Orçamento",R751="",MAX('Tabela de Apoio'!$A:$A)&lt;=R751),
R750,
(INDEX('Tabela de Apoio'!$B:$B,MATCH('MAPA DE PREÇOS'!$O$8,'Tabela de Apoio'!$A:$A,1))/INDEX('Tabela de Apoio'!$B:$B,MATCH('MAPA DE PREÇOS'!R751,'Tabela de Apoio'!$A:$A,1)-1))*R750))</f>
        <v/>
      </c>
      <c r="S754" s="109" t="str">
        <f>IF(S750="","",
IF(OR(S752="Orçamento",S751="",MAX('Tabela de Apoio'!$A:$A)&lt;=S751),
S750,
(INDEX('Tabela de Apoio'!$B:$B,MATCH('MAPA DE PREÇOS'!$O$8,'Tabela de Apoio'!$A:$A,1))/INDEX('Tabela de Apoio'!$B:$B,MATCH('MAPA DE PREÇOS'!S751,'Tabela de Apoio'!$A:$A,1)-1))*S750))</f>
        <v/>
      </c>
      <c r="T754" s="109" t="str">
        <f>IF(T750="","",
IF(OR(T752="Orçamento",T751="",MAX('Tabela de Apoio'!$A:$A)&lt;=T751),
T750,
(INDEX('Tabela de Apoio'!$B:$B,MATCH('MAPA DE PREÇOS'!$O$8,'Tabela de Apoio'!$A:$A,1))/INDEX('Tabela de Apoio'!$B:$B,MATCH('MAPA DE PREÇOS'!T751,'Tabela de Apoio'!$A:$A,1)-1))*T750))</f>
        <v/>
      </c>
      <c r="U754" s="109" t="str">
        <f>IF(U750="","",
IF(OR(U752="Orçamento",U751="",MAX('Tabela de Apoio'!$A:$A)&lt;=U751),
U750,
(INDEX('Tabela de Apoio'!$B:$B,MATCH('MAPA DE PREÇOS'!$O$8,'Tabela de Apoio'!$A:$A,1))/INDEX('Tabela de Apoio'!$B:$B,MATCH('MAPA DE PREÇOS'!U751,'Tabela de Apoio'!$A:$A,1)-1))*U750))</f>
        <v/>
      </c>
      <c r="V754" s="109" t="str">
        <f>IF(V750="","",
IF(OR(V752="Orçamento",V751="",MAX('Tabela de Apoio'!$A:$A)&lt;=V751),
V750,
(INDEX('Tabela de Apoio'!$B:$B,MATCH('MAPA DE PREÇOS'!$O$8,'Tabela de Apoio'!$A:$A,1))/INDEX('Tabela de Apoio'!$B:$B,MATCH('MAPA DE PREÇOS'!V751,'Tabela de Apoio'!$A:$A,1)-1))*V750))</f>
        <v/>
      </c>
      <c r="W754" s="109" t="str">
        <f>IF(W750="","",
IF(OR(W752="Orçamento",W751="",MAX('Tabela de Apoio'!$A:$A)&lt;=W751),
W750,
(INDEX('Tabela de Apoio'!$B:$B,MATCH('MAPA DE PREÇOS'!$O$8,'Tabela de Apoio'!$A:$A,1))/INDEX('Tabela de Apoio'!$B:$B,MATCH('MAPA DE PREÇOS'!W751,'Tabela de Apoio'!$A:$A,1)-1))*W750))</f>
        <v/>
      </c>
      <c r="X754" s="109" t="str">
        <f>IF(X750="","",
IF(OR(X752="Orçamento",X751="",MAX('Tabela de Apoio'!$A:$A)&lt;=X751),
X750,
(INDEX('Tabela de Apoio'!$B:$B,MATCH('MAPA DE PREÇOS'!$O$8,'Tabela de Apoio'!$A:$A,1))/INDEX('Tabela de Apoio'!$B:$B,MATCH('MAPA DE PREÇOS'!X751,'Tabela de Apoio'!$A:$A,1)-1))*X750))</f>
        <v/>
      </c>
      <c r="Y754" s="109" t="str">
        <f>IF(Y750="","",
IF(OR(Y752="Orçamento",Y751="",MAX('Tabela de Apoio'!$A:$A)&lt;=Y751),
Y750,
(INDEX('Tabela de Apoio'!$B:$B,MATCH('MAPA DE PREÇOS'!$O$8,'Tabela de Apoio'!$A:$A,1))/INDEX('Tabela de Apoio'!$B:$B,MATCH('MAPA DE PREÇOS'!Y751,'Tabela de Apoio'!$A:$A,1)-1))*Y750))</f>
        <v/>
      </c>
      <c r="Z754" s="109" t="str">
        <f>IF(Z750="","",
IF(OR(Z752="Orçamento",Z751="",MAX('Tabela de Apoio'!$A:$A)&lt;=Z751),
Z750,
(INDEX('Tabela de Apoio'!$B:$B,MATCH('MAPA DE PREÇOS'!$O$8,'Tabela de Apoio'!$A:$A,1))/INDEX('Tabela de Apoio'!$B:$B,MATCH('MAPA DE PREÇOS'!Z751,'Tabela de Apoio'!$A:$A,1)-1))*Z750))</f>
        <v/>
      </c>
      <c r="AA754" s="109" t="str">
        <f>IF(AA750="","",
IF(OR(AA752="Orçamento",AA751="",MAX('Tabela de Apoio'!$A:$A)&lt;=AA751),
AA750,
(INDEX('Tabela de Apoio'!$B:$B,MATCH('MAPA DE PREÇOS'!$O$8,'Tabela de Apoio'!$A:$A,1))/INDEX('Tabela de Apoio'!$B:$B,MATCH('MAPA DE PREÇOS'!AA751,'Tabela de Apoio'!$A:$A,1)-1))*AA750))</f>
        <v/>
      </c>
      <c r="AB754" s="109" t="str">
        <f>IF(AB750="","",
IF(OR(AB752="Orçamento",AB751="",MAX('Tabela de Apoio'!$A:$A)&lt;=AB751),
AB750,
(INDEX('Tabela de Apoio'!$B:$B,MATCH('MAPA DE PREÇOS'!$O$8,'Tabela de Apoio'!$A:$A,1))/INDEX('Tabela de Apoio'!$B:$B,MATCH('MAPA DE PREÇOS'!AB751,'Tabela de Apoio'!$A:$A,1)-1))*AB750))</f>
        <v/>
      </c>
      <c r="AC754" s="109" t="str">
        <f>IF(AC750="","",
IF(OR(AC752="Orçamento",AC751="",MAX('Tabela de Apoio'!$A:$A)&lt;=AC751),
AC750,
(INDEX('Tabela de Apoio'!$B:$B,MATCH('MAPA DE PREÇOS'!$O$8,'Tabela de Apoio'!$A:$A,1))/INDEX('Tabela de Apoio'!$B:$B,MATCH('MAPA DE PREÇOS'!AC751,'Tabela de Apoio'!$A:$A,1)-1))*AC750))</f>
        <v/>
      </c>
      <c r="AD754" s="109" t="str">
        <f>IF(AD750="","",
IF(OR(AD752="Orçamento",AD751="",MAX('Tabela de Apoio'!$A:$A)&lt;=AD751),
AD750,
(INDEX('Tabela de Apoio'!$B:$B,MATCH('MAPA DE PREÇOS'!$O$8,'Tabela de Apoio'!$A:$A,1))/INDEX('Tabela de Apoio'!$B:$B,MATCH('MAPA DE PREÇOS'!AD751,'Tabela de Apoio'!$A:$A,1)-1))*AD750))</f>
        <v/>
      </c>
      <c r="AE754" s="109" t="str">
        <f>IF(AE750="","",
IF(OR(AE752="Orçamento",AE751="",MAX('Tabela de Apoio'!$A:$A)&lt;=AE751),
AE750,
(INDEX('Tabela de Apoio'!$B:$B,MATCH('MAPA DE PREÇOS'!$O$8,'Tabela de Apoio'!$A:$A,1))/INDEX('Tabela de Apoio'!$B:$B,MATCH('MAPA DE PREÇOS'!AE751,'Tabela de Apoio'!$A:$A,1)-1))*AE750))</f>
        <v/>
      </c>
      <c r="AF754" s="109" t="str">
        <f>IF(AF750="","",
IF(OR(AF752="Orçamento",AF751="",MAX('Tabela de Apoio'!$A:$A)&lt;=AF751),
AF750,
(INDEX('Tabela de Apoio'!$B:$B,MATCH('MAPA DE PREÇOS'!$O$8,'Tabela de Apoio'!$A:$A,1))/INDEX('Tabela de Apoio'!$B:$B,MATCH('MAPA DE PREÇOS'!AF751,'Tabela de Apoio'!$A:$A,1)-1))*AF750))</f>
        <v/>
      </c>
      <c r="AG754" s="109" t="str">
        <f>IF(AG750="","",
IF(OR(AG752="Orçamento",AG751="",MAX('Tabela de Apoio'!$A:$A)&lt;=AG751),
AG750,
(INDEX('Tabela de Apoio'!$B:$B,MATCH('MAPA DE PREÇOS'!$O$8,'Tabela de Apoio'!$A:$A,1))/INDEX('Tabela de Apoio'!$B:$B,MATCH('MAPA DE PREÇOS'!AG751,'Tabela de Apoio'!$A:$A,1)-1))*AG750))</f>
        <v/>
      </c>
      <c r="AH754" s="109" t="str">
        <f>IF(AH750="","",
IF(OR(AH752="Orçamento",AH751="",MAX('Tabela de Apoio'!$A:$A)&lt;=AH751),
AH750,
(INDEX('Tabela de Apoio'!$B:$B,MATCH('MAPA DE PREÇOS'!$O$8,'Tabela de Apoio'!$A:$A,1))/INDEX('Tabela de Apoio'!$B:$B,MATCH('MAPA DE PREÇOS'!AH751,'Tabela de Apoio'!$A:$A,1)-1))*AH750))</f>
        <v/>
      </c>
      <c r="AI754" s="109" t="str">
        <f>IF(AI750="","",
IF(OR(AI752="Orçamento",AI751="",MAX('Tabela de Apoio'!$A:$A)&lt;=AI751),
AI750,
(INDEX('Tabela de Apoio'!$B:$B,MATCH('MAPA DE PREÇOS'!$O$8,'Tabela de Apoio'!$A:$A,1))/INDEX('Tabela de Apoio'!$B:$B,MATCH('MAPA DE PREÇOS'!AI751,'Tabela de Apoio'!$A:$A,1)-1))*AI750))</f>
        <v/>
      </c>
    </row>
    <row r="755" spans="1:35" hidden="1" x14ac:dyDescent="0.25">
      <c r="B755" s="131" t="e">
        <f t="shared" ref="B755" si="2286">B754</f>
        <v>#VALUE!</v>
      </c>
      <c r="C755" s="131" t="e">
        <f t="shared" ref="C755" si="2287">C754</f>
        <v>#VALUE!</v>
      </c>
      <c r="D755" s="130">
        <f t="shared" si="2228"/>
        <v>1</v>
      </c>
      <c r="E755" s="168"/>
      <c r="F755" s="96"/>
      <c r="G755" s="170"/>
      <c r="H755"/>
      <c r="I755"/>
      <c r="J755"/>
      <c r="N755" s="74"/>
      <c r="O755" s="27" t="s">
        <v>439</v>
      </c>
      <c r="P755" s="110" t="str">
        <f>IF(IFERROR(VLOOKUP(P752,'Tabela de Apoio'!$D:$E,2,FALSE),1)=1,"",P756)</f>
        <v/>
      </c>
      <c r="Q755" s="110" t="str">
        <f>IF(IFERROR(VLOOKUP(Q752,'Tabela de Apoio'!$D:$E,2,FALSE),1)=1,"",Q756)</f>
        <v/>
      </c>
      <c r="R755" s="110" t="str">
        <f>IF(IFERROR(VLOOKUP(R752,'Tabela de Apoio'!$D:$E,2,FALSE),1)=1,"",R756)</f>
        <v/>
      </c>
      <c r="S755" s="110" t="str">
        <f>IF(IFERROR(VLOOKUP(S752,'Tabela de Apoio'!$D:$E,2,FALSE),1)=1,"",S756)</f>
        <v/>
      </c>
      <c r="T755" s="110" t="str">
        <f>IF(IFERROR(VLOOKUP(T752,'Tabela de Apoio'!$D:$E,2,FALSE),1)=1,"",T756)</f>
        <v/>
      </c>
      <c r="U755" s="110" t="str">
        <f>IF(IFERROR(VLOOKUP(U752,'Tabela de Apoio'!$D:$E,2,FALSE),1)=1,"",U756)</f>
        <v/>
      </c>
      <c r="V755" s="110" t="str">
        <f>IF(IFERROR(VLOOKUP(V752,'Tabela de Apoio'!$D:$E,2,FALSE),1)=1,"",V756)</f>
        <v/>
      </c>
      <c r="W755" s="110" t="str">
        <f>IF(IFERROR(VLOOKUP(W752,'Tabela de Apoio'!$D:$E,2,FALSE),1)=1,"",W756)</f>
        <v/>
      </c>
      <c r="X755" s="110" t="str">
        <f>IF(IFERROR(VLOOKUP(X752,'Tabela de Apoio'!$D:$E,2,FALSE),1)=1,"",X756)</f>
        <v/>
      </c>
      <c r="Y755" s="110" t="str">
        <f>IF(IFERROR(VLOOKUP(Y752,'Tabela de Apoio'!$D:$E,2,FALSE),1)=1,"",Y756)</f>
        <v/>
      </c>
      <c r="Z755" s="110" t="str">
        <f>IF(IFERROR(VLOOKUP(Z752,'Tabela de Apoio'!$D:$E,2,FALSE),1)=1,"",Z756)</f>
        <v/>
      </c>
      <c r="AA755" s="110" t="str">
        <f>IF(IFERROR(VLOOKUP(AA752,'Tabela de Apoio'!$D:$E,2,FALSE),1)=1,"",AA756)</f>
        <v/>
      </c>
      <c r="AB755" s="110" t="str">
        <f>IF(IFERROR(VLOOKUP(AB752,'Tabela de Apoio'!$D:$E,2,FALSE),1)=1,"",AB756)</f>
        <v/>
      </c>
      <c r="AC755" s="110" t="str">
        <f>IF(IFERROR(VLOOKUP(AC752,'Tabela de Apoio'!$D:$E,2,FALSE),1)=1,"",AC756)</f>
        <v/>
      </c>
      <c r="AD755" s="110" t="str">
        <f>IF(IFERROR(VLOOKUP(AD752,'Tabela de Apoio'!$D:$E,2,FALSE),1)=1,"",AD756)</f>
        <v/>
      </c>
      <c r="AE755" s="110" t="str">
        <f>IF(IFERROR(VLOOKUP(AE752,'Tabela de Apoio'!$D:$E,2,FALSE),1)=1,"",AE756)</f>
        <v/>
      </c>
      <c r="AF755" s="110" t="str">
        <f>IF(IFERROR(VLOOKUP(AF752,'Tabela de Apoio'!$D:$E,2,FALSE),1)=1,"",AF756)</f>
        <v/>
      </c>
      <c r="AG755" s="110" t="str">
        <f>IF(IFERROR(VLOOKUP(AG752,'Tabela de Apoio'!$D:$E,2,FALSE),1)=1,"",AG756)</f>
        <v/>
      </c>
      <c r="AH755" s="110" t="str">
        <f>IF(IFERROR(VLOOKUP(AH752,'Tabela de Apoio'!$D:$E,2,FALSE),1)=1,"",AH756)</f>
        <v/>
      </c>
      <c r="AI755" s="110" t="str">
        <f>IF(IFERROR(VLOOKUP(AI752,'Tabela de Apoio'!$D:$E,2,FALSE),1)=1,"",AI756)</f>
        <v/>
      </c>
    </row>
    <row r="756" spans="1:35" hidden="1" x14ac:dyDescent="0.25">
      <c r="B756" s="131" t="e">
        <f t="shared" ref="B756:C756" si="2288">B755</f>
        <v>#VALUE!</v>
      </c>
      <c r="C756" s="131" t="e">
        <f t="shared" si="2288"/>
        <v>#VALUE!</v>
      </c>
      <c r="D756" s="130">
        <f t="shared" si="2228"/>
        <v>1</v>
      </c>
      <c r="E756" s="168"/>
      <c r="F756" s="96"/>
      <c r="G756" s="170"/>
      <c r="H756" s="137">
        <f t="shared" ref="H756" si="2289">COUNT($P756:$XX756)</f>
        <v>0</v>
      </c>
      <c r="I756" s="135" t="e">
        <f t="shared" ref="I756" si="2290">_xlfn.STDEV.P($P755:$XX756)/AVERAGE($P755:$XX756)</f>
        <v>#DIV/0!</v>
      </c>
      <c r="J756" s="7">
        <f>ROW()</f>
        <v>756</v>
      </c>
      <c r="K756" s="70"/>
      <c r="L756" s="29" t="s">
        <v>54</v>
      </c>
      <c r="M756" s="30" t="str">
        <f t="shared" ref="M756" si="2291">IFERROR(
IF(AND(P752="Orçamento",COUNTA(P750:AI750)=COUNTIF(P752:XX752,"Orçamento")),MIN(M761,M758),
IF(M759&lt;&gt;"",M759,
IF(M760&lt;&gt;"",M760,
M758
))),"")</f>
        <v/>
      </c>
      <c r="N756" s="74"/>
      <c r="O756" s="27" t="s">
        <v>440</v>
      </c>
      <c r="P756" s="109" t="str">
        <f t="shared" ref="P756:AI756" si="2292">IFERROR(IF(P754="",
            "",
            IF(COUNT($P754:$XX754)&lt;=4,
               P754,
               IF(OR(P754&gt;(QUARTILE($P754:$XX754,3)+(QUARTILE($P754:$XX754,3)-QUARTILE($P754:$XX754,1))),
                     P754&lt;(QUARTILE($P754:$XX754,1)-(QUARTILE($P754:$XX754,3)-QUARTILE($P754:$XX754,1)))
                  ),
               "DESCARTADO",P754)
             )
  ),P754)</f>
        <v/>
      </c>
      <c r="Q756" s="109" t="str">
        <f t="shared" si="2292"/>
        <v/>
      </c>
      <c r="R756" s="109" t="str">
        <f t="shared" si="2292"/>
        <v/>
      </c>
      <c r="S756" s="109" t="str">
        <f t="shared" si="2292"/>
        <v/>
      </c>
      <c r="T756" s="109" t="str">
        <f t="shared" si="2292"/>
        <v/>
      </c>
      <c r="U756" s="109" t="str">
        <f t="shared" si="2292"/>
        <v/>
      </c>
      <c r="V756" s="109" t="str">
        <f t="shared" si="2292"/>
        <v/>
      </c>
      <c r="W756" s="109" t="str">
        <f t="shared" si="2292"/>
        <v/>
      </c>
      <c r="X756" s="109" t="str">
        <f t="shared" si="2292"/>
        <v/>
      </c>
      <c r="Y756" s="109" t="str">
        <f t="shared" si="2292"/>
        <v/>
      </c>
      <c r="Z756" s="109" t="str">
        <f t="shared" si="2292"/>
        <v/>
      </c>
      <c r="AA756" s="109" t="str">
        <f t="shared" si="2292"/>
        <v/>
      </c>
      <c r="AB756" s="109" t="str">
        <f t="shared" si="2292"/>
        <v/>
      </c>
      <c r="AC756" s="109" t="str">
        <f t="shared" si="2292"/>
        <v/>
      </c>
      <c r="AD756" s="109" t="str">
        <f t="shared" si="2292"/>
        <v/>
      </c>
      <c r="AE756" s="109" t="str">
        <f t="shared" si="2292"/>
        <v/>
      </c>
      <c r="AF756" s="109" t="str">
        <f t="shared" si="2292"/>
        <v/>
      </c>
      <c r="AG756" s="109" t="str">
        <f t="shared" si="2292"/>
        <v/>
      </c>
      <c r="AH756" s="109" t="str">
        <f t="shared" si="2292"/>
        <v/>
      </c>
      <c r="AI756" s="109" t="str">
        <f t="shared" si="2292"/>
        <v/>
      </c>
    </row>
    <row r="757" spans="1:35" hidden="1" x14ac:dyDescent="0.25">
      <c r="B757" s="131" t="e">
        <f t="shared" ref="B757" si="2293">B756</f>
        <v>#VALUE!</v>
      </c>
      <c r="C757" s="131" t="e">
        <f t="shared" ref="C757" si="2294">C756</f>
        <v>#VALUE!</v>
      </c>
      <c r="D757" s="130">
        <f t="shared" si="2228"/>
        <v>1</v>
      </c>
      <c r="E757" s="168"/>
      <c r="F757" s="96"/>
      <c r="G757" s="170"/>
      <c r="H757"/>
      <c r="I757"/>
      <c r="J757"/>
      <c r="K757" s="69"/>
      <c r="L757" s="29" t="s">
        <v>423</v>
      </c>
      <c r="M757" s="30" t="e">
        <f t="shared" ref="M757" si="2295">AVERAGE($P756:$XX756)</f>
        <v>#DIV/0!</v>
      </c>
      <c r="N757" s="74"/>
      <c r="O757" s="27" t="str">
        <f t="shared" ref="O757" si="2296">"1 POND"</f>
        <v>1 POND</v>
      </c>
      <c r="P757" s="110" t="str">
        <f>IF(IFERROR(VLOOKUP(P752,'Tabela de Apoio'!$D:$E,2,FALSE),1)=1,"",P758)</f>
        <v/>
      </c>
      <c r="Q757" s="110" t="str">
        <f>IF(IFERROR(VLOOKUP(Q752,'Tabela de Apoio'!$D:$E,2,FALSE),1)=1,"",Q758)</f>
        <v/>
      </c>
      <c r="R757" s="110" t="str">
        <f>IF(IFERROR(VLOOKUP(R752,'Tabela de Apoio'!$D:$E,2,FALSE),1)=1,"",R758)</f>
        <v/>
      </c>
      <c r="S757" s="110" t="str">
        <f>IF(IFERROR(VLOOKUP(S752,'Tabela de Apoio'!$D:$E,2,FALSE),1)=1,"",S758)</f>
        <v/>
      </c>
      <c r="T757" s="110" t="str">
        <f>IF(IFERROR(VLOOKUP(T752,'Tabela de Apoio'!$D:$E,2,FALSE),1)=1,"",T758)</f>
        <v/>
      </c>
      <c r="U757" s="110" t="str">
        <f>IF(IFERROR(VLOOKUP(U752,'Tabela de Apoio'!$D:$E,2,FALSE),1)=1,"",U758)</f>
        <v/>
      </c>
      <c r="V757" s="110" t="str">
        <f>IF(IFERROR(VLOOKUP(V752,'Tabela de Apoio'!$D:$E,2,FALSE),1)=1,"",V758)</f>
        <v/>
      </c>
      <c r="W757" s="110" t="str">
        <f>IF(IFERROR(VLOOKUP(W752,'Tabela de Apoio'!$D:$E,2,FALSE),1)=1,"",W758)</f>
        <v/>
      </c>
      <c r="X757" s="110" t="str">
        <f>IF(IFERROR(VLOOKUP(X752,'Tabela de Apoio'!$D:$E,2,FALSE),1)=1,"",X758)</f>
        <v/>
      </c>
      <c r="Y757" s="110" t="str">
        <f>IF(IFERROR(VLOOKUP(Y752,'Tabela de Apoio'!$D:$E,2,FALSE),1)=1,"",Y758)</f>
        <v/>
      </c>
      <c r="Z757" s="110" t="str">
        <f>IF(IFERROR(VLOOKUP(Z752,'Tabela de Apoio'!$D:$E,2,FALSE),1)=1,"",Z758)</f>
        <v/>
      </c>
      <c r="AA757" s="110" t="str">
        <f>IF(IFERROR(VLOOKUP(AA752,'Tabela de Apoio'!$D:$E,2,FALSE),1)=1,"",AA758)</f>
        <v/>
      </c>
      <c r="AB757" s="110" t="str">
        <f>IF(IFERROR(VLOOKUP(AB752,'Tabela de Apoio'!$D:$E,2,FALSE),1)=1,"",AB758)</f>
        <v/>
      </c>
      <c r="AC757" s="110" t="str">
        <f>IF(IFERROR(VLOOKUP(AC752,'Tabela de Apoio'!$D:$E,2,FALSE),1)=1,"",AC758)</f>
        <v/>
      </c>
      <c r="AD757" s="110" t="str">
        <f>IF(IFERROR(VLOOKUP(AD752,'Tabela de Apoio'!$D:$E,2,FALSE),1)=1,"",AD758)</f>
        <v/>
      </c>
      <c r="AE757" s="110" t="str">
        <f>IF(IFERROR(VLOOKUP(AE752,'Tabela de Apoio'!$D:$E,2,FALSE),1)=1,"",AE758)</f>
        <v/>
      </c>
      <c r="AF757" s="110" t="str">
        <f>IF(IFERROR(VLOOKUP(AF752,'Tabela de Apoio'!$D:$E,2,FALSE),1)=1,"",AF758)</f>
        <v/>
      </c>
      <c r="AG757" s="110" t="str">
        <f>IF(IFERROR(VLOOKUP(AG752,'Tabela de Apoio'!$D:$E,2,FALSE),1)=1,"",AG758)</f>
        <v/>
      </c>
      <c r="AH757" s="110" t="str">
        <f>IF(IFERROR(VLOOKUP(AH752,'Tabela de Apoio'!$D:$E,2,FALSE),1)=1,"",AH758)</f>
        <v/>
      </c>
      <c r="AI757" s="110" t="str">
        <f>IF(IFERROR(VLOOKUP(AI752,'Tabela de Apoio'!$D:$E,2,FALSE),1)=1,"",AI758)</f>
        <v/>
      </c>
    </row>
    <row r="758" spans="1:35" hidden="1" x14ac:dyDescent="0.25">
      <c r="B758" s="131" t="e">
        <f t="shared" si="2227"/>
        <v>#VALUE!</v>
      </c>
      <c r="C758" s="131" t="e">
        <f t="shared" si="2228"/>
        <v>#VALUE!</v>
      </c>
      <c r="D758" s="130">
        <f t="shared" si="2228"/>
        <v>1</v>
      </c>
      <c r="E758" s="168"/>
      <c r="F758" s="96"/>
      <c r="G758" s="170"/>
      <c r="H758" s="137">
        <f t="shared" ref="H758" si="2297">COUNT($P758:$XX758)</f>
        <v>0</v>
      </c>
      <c r="I758" s="135" t="e">
        <f t="shared" ref="I758" si="2298">_xlfn.STDEV.P($P757:$XX758)/AVERAGE($P757:$XX758)</f>
        <v>#DIV/0!</v>
      </c>
      <c r="J758" s="7">
        <f t="shared" ref="J758" si="2299">IF(AND(H758&gt;2,
OR(L750="MÉDIA SANEADA",L750="MEDIANA SANEADA",
AND(L750="PREÇO REFERÊNCIA",NOT(AND(P752="Orçamento",COUNTA(P750:XX750)=COUNTIF(P752:XX752,"Orçamento")))))),
ROW(),0)</f>
        <v>0</v>
      </c>
      <c r="K758" s="69"/>
      <c r="L758" s="29" t="s">
        <v>424</v>
      </c>
      <c r="M758" s="30" t="e">
        <f t="shared" ref="M758" si="2300">MEDIAN($P756:$XX756)</f>
        <v>#NUM!</v>
      </c>
      <c r="N758" s="74"/>
      <c r="O758" s="27" t="str">
        <f t="shared" ref="O758" si="2301">"1 RODADA"</f>
        <v>1 RODADA</v>
      </c>
      <c r="P758" s="110" t="str">
        <f t="shared" ref="P758:AI758" si="2302">IF(P756="","",IF((_xlfn.STDEV.P($P755:$XX756)/AVERAGE($P755:$XX756))&lt;=25%,P756,IF(OR(P756&gt;(AVERAGE($P755:$XX756)+_xlfn.STDEV.P($P755:$XX756)),P756&lt;(AVERAGE($P755:$XX756)-_xlfn.STDEV.P($P755:$XX756))),"DESCARTADO",P756)))</f>
        <v/>
      </c>
      <c r="Q758" s="110" t="str">
        <f t="shared" si="2302"/>
        <v/>
      </c>
      <c r="R758" s="110" t="str">
        <f t="shared" si="2302"/>
        <v/>
      </c>
      <c r="S758" s="110" t="str">
        <f t="shared" si="2302"/>
        <v/>
      </c>
      <c r="T758" s="110" t="str">
        <f t="shared" si="2302"/>
        <v/>
      </c>
      <c r="U758" s="110" t="str">
        <f t="shared" si="2302"/>
        <v/>
      </c>
      <c r="V758" s="110" t="str">
        <f t="shared" si="2302"/>
        <v/>
      </c>
      <c r="W758" s="110" t="str">
        <f t="shared" si="2302"/>
        <v/>
      </c>
      <c r="X758" s="110" t="str">
        <f t="shared" si="2302"/>
        <v/>
      </c>
      <c r="Y758" s="110" t="str">
        <f t="shared" si="2302"/>
        <v/>
      </c>
      <c r="Z758" s="110" t="str">
        <f t="shared" si="2302"/>
        <v/>
      </c>
      <c r="AA758" s="110" t="str">
        <f t="shared" si="2302"/>
        <v/>
      </c>
      <c r="AB758" s="110" t="str">
        <f t="shared" si="2302"/>
        <v/>
      </c>
      <c r="AC758" s="110" t="str">
        <f t="shared" si="2302"/>
        <v/>
      </c>
      <c r="AD758" s="110" t="str">
        <f t="shared" si="2302"/>
        <v/>
      </c>
      <c r="AE758" s="110" t="str">
        <f t="shared" si="2302"/>
        <v/>
      </c>
      <c r="AF758" s="110" t="str">
        <f t="shared" si="2302"/>
        <v/>
      </c>
      <c r="AG758" s="110" t="str">
        <f t="shared" si="2302"/>
        <v/>
      </c>
      <c r="AH758" s="110" t="str">
        <f t="shared" si="2302"/>
        <v/>
      </c>
      <c r="AI758" s="110" t="str">
        <f t="shared" si="2302"/>
        <v/>
      </c>
    </row>
    <row r="759" spans="1:35" hidden="1" x14ac:dyDescent="0.25">
      <c r="B759" s="131" t="e">
        <f t="shared" si="2227"/>
        <v>#VALUE!</v>
      </c>
      <c r="C759" s="131" t="e">
        <f t="shared" si="2228"/>
        <v>#VALUE!</v>
      </c>
      <c r="D759" s="130">
        <f t="shared" si="2228"/>
        <v>1</v>
      </c>
      <c r="E759" s="168"/>
      <c r="F759" s="96"/>
      <c r="G759" s="170"/>
      <c r="H759"/>
      <c r="I759"/>
      <c r="J759"/>
      <c r="L759" s="29" t="s">
        <v>50</v>
      </c>
      <c r="M759" s="30" t="str">
        <f t="shared" ref="M759" si="2303">IFERROR(
IF(AND(H758&gt;2,I758&lt;=25%),AVERAGE(P757:XX758),
IF(AND(H760&gt;2,I760&lt;=25%),AVERAGE(P759:XX760),
IF(AND(H762&gt;2,I762&lt;=25%),AVERAGE(P761:XX762),
IF(AND(H764&gt;2,I764&lt;=25%),AVERAGE(P763:XX764),
IF(AND(H766&gt;2,I766&lt;=25%),AVERAGE(P765:XX766),
IF(AND(H768&gt;2,I768&lt;=25%),AVERAGE(P767:XX768),
IF(I756&lt;=25%,AVERAGE(P755:XX756),""))))))),"")</f>
        <v/>
      </c>
      <c r="N759" s="74"/>
      <c r="O759" s="27" t="str">
        <f t="shared" ref="O759" si="2304">"2 POND"</f>
        <v>2 POND</v>
      </c>
      <c r="P759" s="110" t="str">
        <f>IF(IFERROR(VLOOKUP(P752,'Tabela de Apoio'!$D:$E,2,FALSE),1)=1,"",P760)</f>
        <v/>
      </c>
      <c r="Q759" s="110" t="str">
        <f>IF(IFERROR(VLOOKUP(Q752,'Tabela de Apoio'!$D:$E,2,FALSE),1)=1,"",Q760)</f>
        <v/>
      </c>
      <c r="R759" s="110" t="str">
        <f>IF(IFERROR(VLOOKUP(R752,'Tabela de Apoio'!$D:$E,2,FALSE),1)=1,"",R760)</f>
        <v/>
      </c>
      <c r="S759" s="110" t="str">
        <f>IF(IFERROR(VLOOKUP(S752,'Tabela de Apoio'!$D:$E,2,FALSE),1)=1,"",S760)</f>
        <v/>
      </c>
      <c r="T759" s="110" t="str">
        <f>IF(IFERROR(VLOOKUP(T752,'Tabela de Apoio'!$D:$E,2,FALSE),1)=1,"",T760)</f>
        <v/>
      </c>
      <c r="U759" s="110" t="str">
        <f>IF(IFERROR(VLOOKUP(U752,'Tabela de Apoio'!$D:$E,2,FALSE),1)=1,"",U760)</f>
        <v/>
      </c>
      <c r="V759" s="110" t="str">
        <f>IF(IFERROR(VLOOKUP(V752,'Tabela de Apoio'!$D:$E,2,FALSE),1)=1,"",V760)</f>
        <v/>
      </c>
      <c r="W759" s="110" t="str">
        <f>IF(IFERROR(VLOOKUP(W752,'Tabela de Apoio'!$D:$E,2,FALSE),1)=1,"",W760)</f>
        <v/>
      </c>
      <c r="X759" s="110" t="str">
        <f>IF(IFERROR(VLOOKUP(X752,'Tabela de Apoio'!$D:$E,2,FALSE),1)=1,"",X760)</f>
        <v/>
      </c>
      <c r="Y759" s="110" t="str">
        <f>IF(IFERROR(VLOOKUP(Y752,'Tabela de Apoio'!$D:$E,2,FALSE),1)=1,"",Y760)</f>
        <v/>
      </c>
      <c r="Z759" s="110" t="str">
        <f>IF(IFERROR(VLOOKUP(Z752,'Tabela de Apoio'!$D:$E,2,FALSE),1)=1,"",Z760)</f>
        <v/>
      </c>
      <c r="AA759" s="110" t="str">
        <f>IF(IFERROR(VLOOKUP(AA752,'Tabela de Apoio'!$D:$E,2,FALSE),1)=1,"",AA760)</f>
        <v/>
      </c>
      <c r="AB759" s="110" t="str">
        <f>IF(IFERROR(VLOOKUP(AB752,'Tabela de Apoio'!$D:$E,2,FALSE),1)=1,"",AB760)</f>
        <v/>
      </c>
      <c r="AC759" s="110" t="str">
        <f>IF(IFERROR(VLOOKUP(AC752,'Tabela de Apoio'!$D:$E,2,FALSE),1)=1,"",AC760)</f>
        <v/>
      </c>
      <c r="AD759" s="110" t="str">
        <f>IF(IFERROR(VLOOKUP(AD752,'Tabela de Apoio'!$D:$E,2,FALSE),1)=1,"",AD760)</f>
        <v/>
      </c>
      <c r="AE759" s="110" t="str">
        <f>IF(IFERROR(VLOOKUP(AE752,'Tabela de Apoio'!$D:$E,2,FALSE),1)=1,"",AE760)</f>
        <v/>
      </c>
      <c r="AF759" s="110" t="str">
        <f>IF(IFERROR(VLOOKUP(AF752,'Tabela de Apoio'!$D:$E,2,FALSE),1)=1,"",AF760)</f>
        <v/>
      </c>
      <c r="AG759" s="110" t="str">
        <f>IF(IFERROR(VLOOKUP(AG752,'Tabela de Apoio'!$D:$E,2,FALSE),1)=1,"",AG760)</f>
        <v/>
      </c>
      <c r="AH759" s="110" t="str">
        <f>IF(IFERROR(VLOOKUP(AH752,'Tabela de Apoio'!$D:$E,2,FALSE),1)=1,"",AH760)</f>
        <v/>
      </c>
      <c r="AI759" s="110" t="str">
        <f>IF(IFERROR(VLOOKUP(AI752,'Tabela de Apoio'!$D:$E,2,FALSE),1)=1,"",AI760)</f>
        <v/>
      </c>
    </row>
    <row r="760" spans="1:35" hidden="1" x14ac:dyDescent="0.25">
      <c r="B760" s="131" t="e">
        <f t="shared" si="2227"/>
        <v>#VALUE!</v>
      </c>
      <c r="C760" s="131" t="e">
        <f t="shared" si="2228"/>
        <v>#VALUE!</v>
      </c>
      <c r="D760" s="130">
        <f t="shared" si="2228"/>
        <v>1</v>
      </c>
      <c r="E760" s="168"/>
      <c r="F760" s="96"/>
      <c r="G760" s="170"/>
      <c r="H760" s="137">
        <f t="shared" ref="H760" si="2305">COUNT($P760:$XX760)</f>
        <v>0</v>
      </c>
      <c r="I760" s="135" t="e">
        <f t="shared" ref="I760" si="2306">_xlfn.STDEV.P($P759:$XX760)/AVERAGE($P759:$XX760)</f>
        <v>#DIV/0!</v>
      </c>
      <c r="J760" s="7">
        <f t="shared" ref="J760" si="2307">IF(AND(H760&gt;2,
OR(L750="MÉDIA SANEADA",L750="MEDIANA SANEADA",
AND(L750="PREÇO REFERÊNCIA",NOT(AND(P752="Orçamento",COUNTA(P750:XX750)=COUNTIF(P752:XX752,"Orçamento")))))),
ROW(),0)</f>
        <v>0</v>
      </c>
      <c r="K760" s="69"/>
      <c r="L760" s="29" t="s">
        <v>425</v>
      </c>
      <c r="M760" s="30" t="e">
        <f t="shared" ref="M760" si="2308" xml:space="preserve">
IF(H758&gt;2,MEDIAN(P757:XX758),
IF(H760&gt;2,MEDIAN(P759:XX760),
IF(H762&gt;2,MEDIAN(P761:XX762),
IF(H764&gt;2,MEDIAN(P763:XX764),
IF(H766&gt;2,MEDIAN(P765:XX766),
IF(H768&gt;2,MEDIAN(P767:XX768),
MEDIAN(P755:XX756)))))))</f>
        <v>#NUM!</v>
      </c>
      <c r="N760" s="74"/>
      <c r="O760" s="27" t="str">
        <f t="shared" ref="O760" si="2309">"2 RODADA"</f>
        <v>2 RODADA</v>
      </c>
      <c r="P760" s="110" t="str">
        <f t="shared" ref="P760:AI760" si="2310">IF(P758="","",IF((_xlfn.STDEV.P($P757:$XX758)/AVERAGE($P757:$XX758))&lt;=25%,P758,IF(OR(P758&gt;(AVERAGE($P757:$XX758)+_xlfn.STDEV.P($P757:$XX758)),P758&lt;(AVERAGE($P757:$XX758)-_xlfn.STDEV.P($P757:$XX758))),"DESCARTADO",P758)))</f>
        <v/>
      </c>
      <c r="Q760" s="110" t="str">
        <f t="shared" si="2310"/>
        <v/>
      </c>
      <c r="R760" s="110" t="str">
        <f t="shared" si="2310"/>
        <v/>
      </c>
      <c r="S760" s="110" t="str">
        <f t="shared" si="2310"/>
        <v/>
      </c>
      <c r="T760" s="110" t="str">
        <f t="shared" si="2310"/>
        <v/>
      </c>
      <c r="U760" s="110" t="str">
        <f t="shared" si="2310"/>
        <v/>
      </c>
      <c r="V760" s="110" t="str">
        <f t="shared" si="2310"/>
        <v/>
      </c>
      <c r="W760" s="110" t="str">
        <f t="shared" si="2310"/>
        <v/>
      </c>
      <c r="X760" s="110" t="str">
        <f t="shared" si="2310"/>
        <v/>
      </c>
      <c r="Y760" s="110" t="str">
        <f t="shared" si="2310"/>
        <v/>
      </c>
      <c r="Z760" s="110" t="str">
        <f t="shared" si="2310"/>
        <v/>
      </c>
      <c r="AA760" s="110" t="str">
        <f t="shared" si="2310"/>
        <v/>
      </c>
      <c r="AB760" s="110" t="str">
        <f t="shared" si="2310"/>
        <v/>
      </c>
      <c r="AC760" s="110" t="str">
        <f t="shared" si="2310"/>
        <v/>
      </c>
      <c r="AD760" s="110" t="str">
        <f t="shared" si="2310"/>
        <v/>
      </c>
      <c r="AE760" s="110" t="str">
        <f t="shared" si="2310"/>
        <v/>
      </c>
      <c r="AF760" s="110" t="str">
        <f t="shared" si="2310"/>
        <v/>
      </c>
      <c r="AG760" s="110" t="str">
        <f t="shared" si="2310"/>
        <v/>
      </c>
      <c r="AH760" s="110" t="str">
        <f t="shared" si="2310"/>
        <v/>
      </c>
      <c r="AI760" s="110" t="str">
        <f t="shared" si="2310"/>
        <v/>
      </c>
    </row>
    <row r="761" spans="1:35" hidden="1" x14ac:dyDescent="0.25">
      <c r="B761" s="131" t="e">
        <f t="shared" si="2227"/>
        <v>#VALUE!</v>
      </c>
      <c r="C761" s="131" t="e">
        <f t="shared" si="2228"/>
        <v>#VALUE!</v>
      </c>
      <c r="D761" s="130">
        <f t="shared" si="2228"/>
        <v>1</v>
      </c>
      <c r="E761" s="168"/>
      <c r="F761" s="96"/>
      <c r="G761" s="170"/>
      <c r="H761"/>
      <c r="I761"/>
      <c r="J761"/>
      <c r="K761" s="69"/>
      <c r="L761" s="29" t="s">
        <v>422</v>
      </c>
      <c r="M761" s="30" t="e">
        <f t="shared" ref="M761" si="2311">HARMEAN($P755:$XX756)</f>
        <v>#N/A</v>
      </c>
      <c r="N761" s="74"/>
      <c r="O761" s="27" t="str">
        <f t="shared" ref="O761" si="2312">"3 POND"</f>
        <v>3 POND</v>
      </c>
      <c r="P761" s="110" t="str">
        <f>IF(IFERROR(VLOOKUP(P752,'Tabela de Apoio'!$D:$E,2,FALSE),1)=1,"",P762)</f>
        <v/>
      </c>
      <c r="Q761" s="110" t="str">
        <f>IF(IFERROR(VLOOKUP(Q752,'Tabela de Apoio'!$D:$E,2,FALSE),1)=1,"",Q762)</f>
        <v/>
      </c>
      <c r="R761" s="110" t="str">
        <f>IF(IFERROR(VLOOKUP(R752,'Tabela de Apoio'!$D:$E,2,FALSE),1)=1,"",R762)</f>
        <v/>
      </c>
      <c r="S761" s="110" t="str">
        <f>IF(IFERROR(VLOOKUP(S752,'Tabela de Apoio'!$D:$E,2,FALSE),1)=1,"",S762)</f>
        <v/>
      </c>
      <c r="T761" s="110" t="str">
        <f>IF(IFERROR(VLOOKUP(T752,'Tabela de Apoio'!$D:$E,2,FALSE),1)=1,"",T762)</f>
        <v/>
      </c>
      <c r="U761" s="110" t="str">
        <f>IF(IFERROR(VLOOKUP(U752,'Tabela de Apoio'!$D:$E,2,FALSE),1)=1,"",U762)</f>
        <v/>
      </c>
      <c r="V761" s="110" t="str">
        <f>IF(IFERROR(VLOOKUP(V752,'Tabela de Apoio'!$D:$E,2,FALSE),1)=1,"",V762)</f>
        <v/>
      </c>
      <c r="W761" s="110" t="str">
        <f>IF(IFERROR(VLOOKUP(W752,'Tabela de Apoio'!$D:$E,2,FALSE),1)=1,"",W762)</f>
        <v/>
      </c>
      <c r="X761" s="110" t="str">
        <f>IF(IFERROR(VLOOKUP(X752,'Tabela de Apoio'!$D:$E,2,FALSE),1)=1,"",X762)</f>
        <v/>
      </c>
      <c r="Y761" s="110" t="str">
        <f>IF(IFERROR(VLOOKUP(Y752,'Tabela de Apoio'!$D:$E,2,FALSE),1)=1,"",Y762)</f>
        <v/>
      </c>
      <c r="Z761" s="110" t="str">
        <f>IF(IFERROR(VLOOKUP(Z752,'Tabela de Apoio'!$D:$E,2,FALSE),1)=1,"",Z762)</f>
        <v/>
      </c>
      <c r="AA761" s="110" t="str">
        <f>IF(IFERROR(VLOOKUP(AA752,'Tabela de Apoio'!$D:$E,2,FALSE),1)=1,"",AA762)</f>
        <v/>
      </c>
      <c r="AB761" s="110" t="str">
        <f>IF(IFERROR(VLOOKUP(AB752,'Tabela de Apoio'!$D:$E,2,FALSE),1)=1,"",AB762)</f>
        <v/>
      </c>
      <c r="AC761" s="110" t="str">
        <f>IF(IFERROR(VLOOKUP(AC752,'Tabela de Apoio'!$D:$E,2,FALSE),1)=1,"",AC762)</f>
        <v/>
      </c>
      <c r="AD761" s="110" t="str">
        <f>IF(IFERROR(VLOOKUP(AD752,'Tabela de Apoio'!$D:$E,2,FALSE),1)=1,"",AD762)</f>
        <v/>
      </c>
      <c r="AE761" s="110" t="str">
        <f>IF(IFERROR(VLOOKUP(AE752,'Tabela de Apoio'!$D:$E,2,FALSE),1)=1,"",AE762)</f>
        <v/>
      </c>
      <c r="AF761" s="110" t="str">
        <f>IF(IFERROR(VLOOKUP(AF752,'Tabela de Apoio'!$D:$E,2,FALSE),1)=1,"",AF762)</f>
        <v/>
      </c>
      <c r="AG761" s="110" t="str">
        <f>IF(IFERROR(VLOOKUP(AG752,'Tabela de Apoio'!$D:$E,2,FALSE),1)=1,"",AG762)</f>
        <v/>
      </c>
      <c r="AH761" s="110" t="str">
        <f>IF(IFERROR(VLOOKUP(AH752,'Tabela de Apoio'!$D:$E,2,FALSE),1)=1,"",AH762)</f>
        <v/>
      </c>
      <c r="AI761" s="110" t="str">
        <f>IF(IFERROR(VLOOKUP(AI752,'Tabela de Apoio'!$D:$E,2,FALSE),1)=1,"",AI762)</f>
        <v/>
      </c>
    </row>
    <row r="762" spans="1:35" hidden="1" x14ac:dyDescent="0.25">
      <c r="B762" s="131" t="e">
        <f t="shared" si="2227"/>
        <v>#VALUE!</v>
      </c>
      <c r="C762" s="131" t="e">
        <f t="shared" si="2228"/>
        <v>#VALUE!</v>
      </c>
      <c r="D762" s="130">
        <f t="shared" si="2228"/>
        <v>1</v>
      </c>
      <c r="E762" s="168"/>
      <c r="F762" s="96"/>
      <c r="G762" s="170"/>
      <c r="H762" s="137">
        <f t="shared" ref="H762" si="2313">COUNT($P762:$XX762)</f>
        <v>0</v>
      </c>
      <c r="I762" s="135" t="e">
        <f t="shared" ref="I762" si="2314">_xlfn.STDEV.P($P761:$XX762)/AVERAGE($P761:$XX762)</f>
        <v>#DIV/0!</v>
      </c>
      <c r="J762" s="7">
        <f t="shared" ref="J762" si="2315">IF(AND(H762&gt;2,
OR(L750="MÉDIA SANEADA",L750="MEDIANA SANEADA",
AND(L750="PREÇO REFERÊNCIA",NOT(AND(P752="Orçamento",COUNTA(P750:XX750)=COUNTIF(P752:XX752,"Orçamento")))))),
ROW(),0)</f>
        <v>0</v>
      </c>
      <c r="K762" s="69"/>
      <c r="L762" s="29" t="s">
        <v>53</v>
      </c>
      <c r="M762" s="30" t="str">
        <f t="shared" ref="M762" si="2316">IFERROR(_xlfn.QUARTILE.EXC($P756:$XX756,1),"")</f>
        <v/>
      </c>
      <c r="N762" s="74"/>
      <c r="O762" s="27" t="str">
        <f t="shared" ref="O762" si="2317">"3 RODADA"</f>
        <v>3 RODADA</v>
      </c>
      <c r="P762" s="110" t="str">
        <f t="shared" ref="P762:AI762" si="2318">IF(P760="","",IF((_xlfn.STDEV.P($P759:$XX760)/AVERAGE($P759:$XX760))&lt;=25%,P760,IF(OR(P760&gt;(AVERAGE($P759:$XX760)+_xlfn.STDEV.P($P759:$XX760)),P760&lt;(AVERAGE($P759:$XX760)-_xlfn.STDEV.P($P759:$XX760))),"DESCARTADO",P760)))</f>
        <v/>
      </c>
      <c r="Q762" s="110" t="str">
        <f t="shared" si="2318"/>
        <v/>
      </c>
      <c r="R762" s="110" t="str">
        <f t="shared" si="2318"/>
        <v/>
      </c>
      <c r="S762" s="110" t="str">
        <f t="shared" si="2318"/>
        <v/>
      </c>
      <c r="T762" s="110" t="str">
        <f t="shared" si="2318"/>
        <v/>
      </c>
      <c r="U762" s="110" t="str">
        <f t="shared" si="2318"/>
        <v/>
      </c>
      <c r="V762" s="110" t="str">
        <f t="shared" si="2318"/>
        <v/>
      </c>
      <c r="W762" s="110" t="str">
        <f t="shared" si="2318"/>
        <v/>
      </c>
      <c r="X762" s="110" t="str">
        <f t="shared" si="2318"/>
        <v/>
      </c>
      <c r="Y762" s="110" t="str">
        <f t="shared" si="2318"/>
        <v/>
      </c>
      <c r="Z762" s="110" t="str">
        <f t="shared" si="2318"/>
        <v/>
      </c>
      <c r="AA762" s="110" t="str">
        <f t="shared" si="2318"/>
        <v/>
      </c>
      <c r="AB762" s="110" t="str">
        <f t="shared" si="2318"/>
        <v/>
      </c>
      <c r="AC762" s="110" t="str">
        <f t="shared" si="2318"/>
        <v/>
      </c>
      <c r="AD762" s="110" t="str">
        <f t="shared" si="2318"/>
        <v/>
      </c>
      <c r="AE762" s="110" t="str">
        <f t="shared" si="2318"/>
        <v/>
      </c>
      <c r="AF762" s="110" t="str">
        <f t="shared" si="2318"/>
        <v/>
      </c>
      <c r="AG762" s="110" t="str">
        <f t="shared" si="2318"/>
        <v/>
      </c>
      <c r="AH762" s="110" t="str">
        <f t="shared" si="2318"/>
        <v/>
      </c>
      <c r="AI762" s="110" t="str">
        <f t="shared" si="2318"/>
        <v/>
      </c>
    </row>
    <row r="763" spans="1:35" hidden="1" x14ac:dyDescent="0.25">
      <c r="B763" s="131" t="e">
        <f t="shared" si="2227"/>
        <v>#VALUE!</v>
      </c>
      <c r="C763" s="131" t="e">
        <f t="shared" si="2228"/>
        <v>#VALUE!</v>
      </c>
      <c r="D763" s="130">
        <f t="shared" si="2228"/>
        <v>1</v>
      </c>
      <c r="E763" s="168"/>
      <c r="F763" s="96"/>
      <c r="G763" s="170"/>
      <c r="H763"/>
      <c r="I763"/>
      <c r="J763"/>
      <c r="K763" s="69"/>
      <c r="L763" s="29" t="s">
        <v>51</v>
      </c>
      <c r="M763" s="30" t="str">
        <f t="shared" ref="M763" si="2319">IFERROR(_xlfn.QUARTILE.EXC($P756:$XX756,3),"")</f>
        <v/>
      </c>
      <c r="N763" s="74"/>
      <c r="O763" s="27" t="str">
        <f t="shared" ref="O763" si="2320">"4 POND"</f>
        <v>4 POND</v>
      </c>
      <c r="P763" s="110" t="str">
        <f>IF(IFERROR(VLOOKUP(P752,'Tabela de Apoio'!$D:$E,2,FALSE),1)=1,"",P764)</f>
        <v/>
      </c>
      <c r="Q763" s="110" t="str">
        <f>IF(IFERROR(VLOOKUP(Q752,'Tabela de Apoio'!$D:$E,2,FALSE),1)=1,"",Q764)</f>
        <v/>
      </c>
      <c r="R763" s="110" t="str">
        <f>IF(IFERROR(VLOOKUP(R752,'Tabela de Apoio'!$D:$E,2,FALSE),1)=1,"",R764)</f>
        <v/>
      </c>
      <c r="S763" s="110" t="str">
        <f>IF(IFERROR(VLOOKUP(S752,'Tabela de Apoio'!$D:$E,2,FALSE),1)=1,"",S764)</f>
        <v/>
      </c>
      <c r="T763" s="110" t="str">
        <f>IF(IFERROR(VLOOKUP(T752,'Tabela de Apoio'!$D:$E,2,FALSE),1)=1,"",T764)</f>
        <v/>
      </c>
      <c r="U763" s="110" t="str">
        <f>IF(IFERROR(VLOOKUP(U752,'Tabela de Apoio'!$D:$E,2,FALSE),1)=1,"",U764)</f>
        <v/>
      </c>
      <c r="V763" s="110" t="str">
        <f>IF(IFERROR(VLOOKUP(V752,'Tabela de Apoio'!$D:$E,2,FALSE),1)=1,"",V764)</f>
        <v/>
      </c>
      <c r="W763" s="110" t="str">
        <f>IF(IFERROR(VLOOKUP(W752,'Tabela de Apoio'!$D:$E,2,FALSE),1)=1,"",W764)</f>
        <v/>
      </c>
      <c r="X763" s="110" t="str">
        <f>IF(IFERROR(VLOOKUP(X752,'Tabela de Apoio'!$D:$E,2,FALSE),1)=1,"",X764)</f>
        <v/>
      </c>
      <c r="Y763" s="110" t="str">
        <f>IF(IFERROR(VLOOKUP(Y752,'Tabela de Apoio'!$D:$E,2,FALSE),1)=1,"",Y764)</f>
        <v/>
      </c>
      <c r="Z763" s="110" t="str">
        <f>IF(IFERROR(VLOOKUP(Z752,'Tabela de Apoio'!$D:$E,2,FALSE),1)=1,"",Z764)</f>
        <v/>
      </c>
      <c r="AA763" s="110" t="str">
        <f>IF(IFERROR(VLOOKUP(AA752,'Tabela de Apoio'!$D:$E,2,FALSE),1)=1,"",AA764)</f>
        <v/>
      </c>
      <c r="AB763" s="110" t="str">
        <f>IF(IFERROR(VLOOKUP(AB752,'Tabela de Apoio'!$D:$E,2,FALSE),1)=1,"",AB764)</f>
        <v/>
      </c>
      <c r="AC763" s="110" t="str">
        <f>IF(IFERROR(VLOOKUP(AC752,'Tabela de Apoio'!$D:$E,2,FALSE),1)=1,"",AC764)</f>
        <v/>
      </c>
      <c r="AD763" s="110" t="str">
        <f>IF(IFERROR(VLOOKUP(AD752,'Tabela de Apoio'!$D:$E,2,FALSE),1)=1,"",AD764)</f>
        <v/>
      </c>
      <c r="AE763" s="110" t="str">
        <f>IF(IFERROR(VLOOKUP(AE752,'Tabela de Apoio'!$D:$E,2,FALSE),1)=1,"",AE764)</f>
        <v/>
      </c>
      <c r="AF763" s="110" t="str">
        <f>IF(IFERROR(VLOOKUP(AF752,'Tabela de Apoio'!$D:$E,2,FALSE),1)=1,"",AF764)</f>
        <v/>
      </c>
      <c r="AG763" s="110" t="str">
        <f>IF(IFERROR(VLOOKUP(AG752,'Tabela de Apoio'!$D:$E,2,FALSE),1)=1,"",AG764)</f>
        <v/>
      </c>
      <c r="AH763" s="110" t="str">
        <f>IF(IFERROR(VLOOKUP(AH752,'Tabela de Apoio'!$D:$E,2,FALSE),1)=1,"",AH764)</f>
        <v/>
      </c>
      <c r="AI763" s="110" t="str">
        <f>IF(IFERROR(VLOOKUP(AI752,'Tabela de Apoio'!$D:$E,2,FALSE),1)=1,"",AI764)</f>
        <v/>
      </c>
    </row>
    <row r="764" spans="1:35" hidden="1" x14ac:dyDescent="0.25">
      <c r="B764" s="131" t="e">
        <f t="shared" si="2227"/>
        <v>#VALUE!</v>
      </c>
      <c r="C764" s="131" t="e">
        <f t="shared" si="2228"/>
        <v>#VALUE!</v>
      </c>
      <c r="D764" s="130">
        <f t="shared" si="2228"/>
        <v>1</v>
      </c>
      <c r="E764" s="168"/>
      <c r="F764" s="96"/>
      <c r="G764" s="170"/>
      <c r="H764" s="137">
        <f t="shared" ref="H764" si="2321">COUNT($P764:$XX764)</f>
        <v>0</v>
      </c>
      <c r="I764" s="135" t="e">
        <f t="shared" ref="I764" si="2322">_xlfn.STDEV.P($P763:$XX764)/AVERAGE($P763:$XX764)</f>
        <v>#DIV/0!</v>
      </c>
      <c r="J764" s="7">
        <f t="shared" ref="J764" si="2323">IF(AND(H764&gt;2,
OR(L750="MÉDIA SANEADA",L750="MEDIANA SANEADA",
AND(L750="PREÇO REFERÊNCIA",NOT(AND(P752="Orçamento",COUNTA(P750:XX750)=COUNTIF(P752:XX752,"Orçamento")))))),
ROW(),0)</f>
        <v>0</v>
      </c>
      <c r="K764" s="69"/>
      <c r="L764" s="29" t="s">
        <v>55</v>
      </c>
      <c r="M764" s="30">
        <f t="shared" ref="M764" si="2324">MIN($P756:$XX756)</f>
        <v>0</v>
      </c>
      <c r="N764" s="74"/>
      <c r="O764" s="27" t="str">
        <f t="shared" ref="O764" si="2325">"4 RODADA"</f>
        <v>4 RODADA</v>
      </c>
      <c r="P764" s="110" t="str">
        <f t="shared" ref="P764:AI764" si="2326">IF(P762="","",IF((_xlfn.STDEV.P($P761:$XX762)/AVERAGE($P761:$XX762))&lt;=25%,P762,IF(OR(P762&gt;(AVERAGE($P761:$XX762)+_xlfn.STDEV.P($P761:$XX762)),P762&lt;(AVERAGE($P761:$XX762)-_xlfn.STDEV.P($P761:$XX762))),"DESCARTADO",P762)))</f>
        <v/>
      </c>
      <c r="Q764" s="110" t="str">
        <f t="shared" si="2326"/>
        <v/>
      </c>
      <c r="R764" s="110" t="str">
        <f t="shared" si="2326"/>
        <v/>
      </c>
      <c r="S764" s="110" t="str">
        <f t="shared" si="2326"/>
        <v/>
      </c>
      <c r="T764" s="110" t="str">
        <f t="shared" si="2326"/>
        <v/>
      </c>
      <c r="U764" s="110" t="str">
        <f t="shared" si="2326"/>
        <v/>
      </c>
      <c r="V764" s="110" t="str">
        <f t="shared" si="2326"/>
        <v/>
      </c>
      <c r="W764" s="110" t="str">
        <f t="shared" si="2326"/>
        <v/>
      </c>
      <c r="X764" s="110" t="str">
        <f t="shared" si="2326"/>
        <v/>
      </c>
      <c r="Y764" s="110" t="str">
        <f t="shared" si="2326"/>
        <v/>
      </c>
      <c r="Z764" s="110" t="str">
        <f t="shared" si="2326"/>
        <v/>
      </c>
      <c r="AA764" s="110" t="str">
        <f t="shared" si="2326"/>
        <v/>
      </c>
      <c r="AB764" s="110" t="str">
        <f t="shared" si="2326"/>
        <v/>
      </c>
      <c r="AC764" s="110" t="str">
        <f t="shared" si="2326"/>
        <v/>
      </c>
      <c r="AD764" s="110" t="str">
        <f t="shared" si="2326"/>
        <v/>
      </c>
      <c r="AE764" s="110" t="str">
        <f t="shared" si="2326"/>
        <v/>
      </c>
      <c r="AF764" s="110" t="str">
        <f t="shared" si="2326"/>
        <v/>
      </c>
      <c r="AG764" s="110" t="str">
        <f t="shared" si="2326"/>
        <v/>
      </c>
      <c r="AH764" s="110" t="str">
        <f t="shared" si="2326"/>
        <v/>
      </c>
      <c r="AI764" s="110" t="str">
        <f t="shared" si="2326"/>
        <v/>
      </c>
    </row>
    <row r="765" spans="1:35" hidden="1" x14ac:dyDescent="0.25">
      <c r="B765" s="131" t="e">
        <f t="shared" si="2227"/>
        <v>#VALUE!</v>
      </c>
      <c r="C765" s="131" t="e">
        <f t="shared" si="2228"/>
        <v>#VALUE!</v>
      </c>
      <c r="D765" s="130">
        <f t="shared" si="2228"/>
        <v>1</v>
      </c>
      <c r="E765" s="168"/>
      <c r="F765" s="96"/>
      <c r="G765" s="170"/>
      <c r="H765"/>
      <c r="I765"/>
      <c r="J765"/>
      <c r="K765" s="69"/>
      <c r="L765" s="29" t="s">
        <v>52</v>
      </c>
      <c r="M765" s="30">
        <f t="shared" ref="M765" si="2327">MAX($P756:$XX756)</f>
        <v>0</v>
      </c>
      <c r="N765" s="74"/>
      <c r="O765" s="27" t="str">
        <f t="shared" ref="O765" si="2328">"5 POND"</f>
        <v>5 POND</v>
      </c>
      <c r="P765" s="110" t="str">
        <f>IF(IFERROR(VLOOKUP(P752,'Tabela de Apoio'!$D:$E,2,FALSE),1)=1,"",P766)</f>
        <v/>
      </c>
      <c r="Q765" s="110" t="str">
        <f>IF(IFERROR(VLOOKUP(Q752,'Tabela de Apoio'!$D:$E,2,FALSE),1)=1,"",Q766)</f>
        <v/>
      </c>
      <c r="R765" s="110" t="str">
        <f>IF(IFERROR(VLOOKUP(R752,'Tabela de Apoio'!$D:$E,2,FALSE),1)=1,"",R766)</f>
        <v/>
      </c>
      <c r="S765" s="110" t="str">
        <f>IF(IFERROR(VLOOKUP(S752,'Tabela de Apoio'!$D:$E,2,FALSE),1)=1,"",S766)</f>
        <v/>
      </c>
      <c r="T765" s="110" t="str">
        <f>IF(IFERROR(VLOOKUP(T752,'Tabela de Apoio'!$D:$E,2,FALSE),1)=1,"",T766)</f>
        <v/>
      </c>
      <c r="U765" s="110" t="str">
        <f>IF(IFERROR(VLOOKUP(U752,'Tabela de Apoio'!$D:$E,2,FALSE),1)=1,"",U766)</f>
        <v/>
      </c>
      <c r="V765" s="110" t="str">
        <f>IF(IFERROR(VLOOKUP(V752,'Tabela de Apoio'!$D:$E,2,FALSE),1)=1,"",V766)</f>
        <v/>
      </c>
      <c r="W765" s="110" t="str">
        <f>IF(IFERROR(VLOOKUP(W752,'Tabela de Apoio'!$D:$E,2,FALSE),1)=1,"",W766)</f>
        <v/>
      </c>
      <c r="X765" s="110" t="str">
        <f>IF(IFERROR(VLOOKUP(X752,'Tabela de Apoio'!$D:$E,2,FALSE),1)=1,"",X766)</f>
        <v/>
      </c>
      <c r="Y765" s="110" t="str">
        <f>IF(IFERROR(VLOOKUP(Y752,'Tabela de Apoio'!$D:$E,2,FALSE),1)=1,"",Y766)</f>
        <v/>
      </c>
      <c r="Z765" s="110" t="str">
        <f>IF(IFERROR(VLOOKUP(Z752,'Tabela de Apoio'!$D:$E,2,FALSE),1)=1,"",Z766)</f>
        <v/>
      </c>
      <c r="AA765" s="110" t="str">
        <f>IF(IFERROR(VLOOKUP(AA752,'Tabela de Apoio'!$D:$E,2,FALSE),1)=1,"",AA766)</f>
        <v/>
      </c>
      <c r="AB765" s="110" t="str">
        <f>IF(IFERROR(VLOOKUP(AB752,'Tabela de Apoio'!$D:$E,2,FALSE),1)=1,"",AB766)</f>
        <v/>
      </c>
      <c r="AC765" s="110" t="str">
        <f>IF(IFERROR(VLOOKUP(AC752,'Tabela de Apoio'!$D:$E,2,FALSE),1)=1,"",AC766)</f>
        <v/>
      </c>
      <c r="AD765" s="110" t="str">
        <f>IF(IFERROR(VLOOKUP(AD752,'Tabela de Apoio'!$D:$E,2,FALSE),1)=1,"",AD766)</f>
        <v/>
      </c>
      <c r="AE765" s="110" t="str">
        <f>IF(IFERROR(VLOOKUP(AE752,'Tabela de Apoio'!$D:$E,2,FALSE),1)=1,"",AE766)</f>
        <v/>
      </c>
      <c r="AF765" s="110" t="str">
        <f>IF(IFERROR(VLOOKUP(AF752,'Tabela de Apoio'!$D:$E,2,FALSE),1)=1,"",AF766)</f>
        <v/>
      </c>
      <c r="AG765" s="110" t="str">
        <f>IF(IFERROR(VLOOKUP(AG752,'Tabela de Apoio'!$D:$E,2,FALSE),1)=1,"",AG766)</f>
        <v/>
      </c>
      <c r="AH765" s="110" t="str">
        <f>IF(IFERROR(VLOOKUP(AH752,'Tabela de Apoio'!$D:$E,2,FALSE),1)=1,"",AH766)</f>
        <v/>
      </c>
      <c r="AI765" s="110" t="str">
        <f>IF(IFERROR(VLOOKUP(AI752,'Tabela de Apoio'!$D:$E,2,FALSE),1)=1,"",AI766)</f>
        <v/>
      </c>
    </row>
    <row r="766" spans="1:35" hidden="1" x14ac:dyDescent="0.25">
      <c r="B766" s="131" t="e">
        <f t="shared" si="2227"/>
        <v>#VALUE!</v>
      </c>
      <c r="C766" s="131" t="e">
        <f t="shared" si="2228"/>
        <v>#VALUE!</v>
      </c>
      <c r="D766" s="130">
        <f t="shared" si="2228"/>
        <v>1</v>
      </c>
      <c r="E766" s="168"/>
      <c r="F766" s="96"/>
      <c r="G766" s="170"/>
      <c r="H766" s="137">
        <f t="shared" ref="H766" si="2329">COUNT($P766:$XX766)</f>
        <v>0</v>
      </c>
      <c r="I766" s="135" t="e">
        <f t="shared" ref="I766" si="2330">_xlfn.STDEV.P($P765:$XX766)/AVERAGE($P765:$XX766)</f>
        <v>#DIV/0!</v>
      </c>
      <c r="J766" s="7">
        <f t="shared" ref="J766" si="2331">IF(AND(H766&gt;2,
OR(L750="MÉDIA SANEADA",L750="MEDIANA SANEADA",
AND(L750="PREÇO REFERÊNCIA",NOT(AND(P752="Orçamento",COUNTA(P750:XX750)=COUNTIF(P752:XX752,"Orçamento")))))),
ROW(),0)</f>
        <v>0</v>
      </c>
      <c r="K766" s="69"/>
      <c r="N766" s="74"/>
      <c r="O766" s="27" t="str">
        <f t="shared" ref="O766" si="2332">"5 RODADA"</f>
        <v>5 RODADA</v>
      </c>
      <c r="P766" s="110" t="str">
        <f t="shared" ref="P766:AI766" si="2333">IF(P764="","",IF((_xlfn.STDEV.P($P763:$XX764)/AVERAGE($P763:$XX764))&lt;=25%,P764,IF(OR(P764&gt;(AVERAGE($P763:$XX764)+_xlfn.STDEV.P($P763:$XX764)),P764&lt;(AVERAGE($P763:$XX764)-_xlfn.STDEV.P($P763:$XX764))),"DESCARTADO",P764)))</f>
        <v/>
      </c>
      <c r="Q766" s="110" t="str">
        <f t="shared" si="2333"/>
        <v/>
      </c>
      <c r="R766" s="110" t="str">
        <f t="shared" si="2333"/>
        <v/>
      </c>
      <c r="S766" s="110" t="str">
        <f t="shared" si="2333"/>
        <v/>
      </c>
      <c r="T766" s="110" t="str">
        <f t="shared" si="2333"/>
        <v/>
      </c>
      <c r="U766" s="110" t="str">
        <f t="shared" si="2333"/>
        <v/>
      </c>
      <c r="V766" s="110" t="str">
        <f t="shared" si="2333"/>
        <v/>
      </c>
      <c r="W766" s="110" t="str">
        <f t="shared" si="2333"/>
        <v/>
      </c>
      <c r="X766" s="110" t="str">
        <f t="shared" si="2333"/>
        <v/>
      </c>
      <c r="Y766" s="110" t="str">
        <f t="shared" si="2333"/>
        <v/>
      </c>
      <c r="Z766" s="110" t="str">
        <f t="shared" si="2333"/>
        <v/>
      </c>
      <c r="AA766" s="110" t="str">
        <f t="shared" si="2333"/>
        <v/>
      </c>
      <c r="AB766" s="110" t="str">
        <f t="shared" si="2333"/>
        <v/>
      </c>
      <c r="AC766" s="110" t="str">
        <f t="shared" si="2333"/>
        <v/>
      </c>
      <c r="AD766" s="110" t="str">
        <f t="shared" si="2333"/>
        <v/>
      </c>
      <c r="AE766" s="110" t="str">
        <f t="shared" si="2333"/>
        <v/>
      </c>
      <c r="AF766" s="110" t="str">
        <f t="shared" si="2333"/>
        <v/>
      </c>
      <c r="AG766" s="110" t="str">
        <f t="shared" si="2333"/>
        <v/>
      </c>
      <c r="AH766" s="110" t="str">
        <f t="shared" si="2333"/>
        <v/>
      </c>
      <c r="AI766" s="110" t="str">
        <f t="shared" si="2333"/>
        <v/>
      </c>
    </row>
    <row r="767" spans="1:35" hidden="1" x14ac:dyDescent="0.25">
      <c r="B767" s="131" t="e">
        <f t="shared" si="2227"/>
        <v>#VALUE!</v>
      </c>
      <c r="C767" s="131" t="e">
        <f t="shared" si="2228"/>
        <v>#VALUE!</v>
      </c>
      <c r="D767" s="130">
        <f t="shared" si="2228"/>
        <v>1</v>
      </c>
      <c r="E767" s="168"/>
      <c r="F767" s="96"/>
      <c r="G767" s="170"/>
      <c r="H767"/>
      <c r="I767"/>
      <c r="J767"/>
      <c r="K767" s="69"/>
      <c r="L767" s="22"/>
      <c r="M767" s="22"/>
      <c r="N767" s="74"/>
      <c r="O767" s="27" t="str">
        <f t="shared" ref="O767" si="2334">"6 POND"</f>
        <v>6 POND</v>
      </c>
      <c r="P767" s="110" t="str">
        <f>IF(IFERROR(VLOOKUP(P752,'Tabela de Apoio'!$D:$E,2,FALSE),1)=1,"",P768)</f>
        <v/>
      </c>
      <c r="Q767" s="110" t="str">
        <f>IF(IFERROR(VLOOKUP(Q752,'Tabela de Apoio'!$D:$E,2,FALSE),1)=1,"",Q768)</f>
        <v/>
      </c>
      <c r="R767" s="110" t="str">
        <f>IF(IFERROR(VLOOKUP(R752,'Tabela de Apoio'!$D:$E,2,FALSE),1)=1,"",R768)</f>
        <v/>
      </c>
      <c r="S767" s="110" t="str">
        <f>IF(IFERROR(VLOOKUP(S752,'Tabela de Apoio'!$D:$E,2,FALSE),1)=1,"",S768)</f>
        <v/>
      </c>
      <c r="T767" s="110" t="str">
        <f>IF(IFERROR(VLOOKUP(T752,'Tabela de Apoio'!$D:$E,2,FALSE),1)=1,"",T768)</f>
        <v/>
      </c>
      <c r="U767" s="110" t="str">
        <f>IF(IFERROR(VLOOKUP(U752,'Tabela de Apoio'!$D:$E,2,FALSE),1)=1,"",U768)</f>
        <v/>
      </c>
      <c r="V767" s="110" t="str">
        <f>IF(IFERROR(VLOOKUP(V752,'Tabela de Apoio'!$D:$E,2,FALSE),1)=1,"",V768)</f>
        <v/>
      </c>
      <c r="W767" s="110" t="str">
        <f>IF(IFERROR(VLOOKUP(W752,'Tabela de Apoio'!$D:$E,2,FALSE),1)=1,"",W768)</f>
        <v/>
      </c>
      <c r="X767" s="110" t="str">
        <f>IF(IFERROR(VLOOKUP(X752,'Tabela de Apoio'!$D:$E,2,FALSE),1)=1,"",X768)</f>
        <v/>
      </c>
      <c r="Y767" s="110" t="str">
        <f>IF(IFERROR(VLOOKUP(Y752,'Tabela de Apoio'!$D:$E,2,FALSE),1)=1,"",Y768)</f>
        <v/>
      </c>
      <c r="Z767" s="110" t="str">
        <f>IF(IFERROR(VLOOKUP(Z752,'Tabela de Apoio'!$D:$E,2,FALSE),1)=1,"",Z768)</f>
        <v/>
      </c>
      <c r="AA767" s="110" t="str">
        <f>IF(IFERROR(VLOOKUP(AA752,'Tabela de Apoio'!$D:$E,2,FALSE),1)=1,"",AA768)</f>
        <v/>
      </c>
      <c r="AB767" s="110" t="str">
        <f>IF(IFERROR(VLOOKUP(AB752,'Tabela de Apoio'!$D:$E,2,FALSE),1)=1,"",AB768)</f>
        <v/>
      </c>
      <c r="AC767" s="110" t="str">
        <f>IF(IFERROR(VLOOKUP(AC752,'Tabela de Apoio'!$D:$E,2,FALSE),1)=1,"",AC768)</f>
        <v/>
      </c>
      <c r="AD767" s="110" t="str">
        <f>IF(IFERROR(VLOOKUP(AD752,'Tabela de Apoio'!$D:$E,2,FALSE),1)=1,"",AD768)</f>
        <v/>
      </c>
      <c r="AE767" s="110" t="str">
        <f>IF(IFERROR(VLOOKUP(AE752,'Tabela de Apoio'!$D:$E,2,FALSE),1)=1,"",AE768)</f>
        <v/>
      </c>
      <c r="AF767" s="110" t="str">
        <f>IF(IFERROR(VLOOKUP(AF752,'Tabela de Apoio'!$D:$E,2,FALSE),1)=1,"",AF768)</f>
        <v/>
      </c>
      <c r="AG767" s="110" t="str">
        <f>IF(IFERROR(VLOOKUP(AG752,'Tabela de Apoio'!$D:$E,2,FALSE),1)=1,"",AG768)</f>
        <v/>
      </c>
      <c r="AH767" s="110" t="str">
        <f>IF(IFERROR(VLOOKUP(AH752,'Tabela de Apoio'!$D:$E,2,FALSE),1)=1,"",AH768)</f>
        <v/>
      </c>
      <c r="AI767" s="110" t="str">
        <f>IF(IFERROR(VLOOKUP(AI752,'Tabela de Apoio'!$D:$E,2,FALSE),1)=1,"",AI768)</f>
        <v/>
      </c>
    </row>
    <row r="768" spans="1:35" hidden="1" x14ac:dyDescent="0.25">
      <c r="B768" s="131" t="e">
        <f t="shared" si="2227"/>
        <v>#VALUE!</v>
      </c>
      <c r="C768" s="131" t="e">
        <f t="shared" si="2228"/>
        <v>#VALUE!</v>
      </c>
      <c r="D768" s="130">
        <f t="shared" si="2228"/>
        <v>1</v>
      </c>
      <c r="E768" s="168"/>
      <c r="F768" s="96"/>
      <c r="G768" s="170"/>
      <c r="H768" s="137">
        <f t="shared" ref="H768" si="2335">COUNT($P768:$XX768)</f>
        <v>0</v>
      </c>
      <c r="I768" s="135" t="e">
        <f t="shared" ref="I768" si="2336">_xlfn.STDEV.P($P767:$XX768)/AVERAGE($P767:$XX768)</f>
        <v>#DIV/0!</v>
      </c>
      <c r="J768" s="7">
        <f t="shared" ref="J768" si="2337">IF(AND(H768&gt;2,
OR(L750="MÉDIA SANEADA",L750="MEDIANA SANEADA",
AND(L750="PREÇO REFERÊNCIA",NOT(AND(P752="Orçamento",COUNTA(P750:XX750)=COUNTIF(P752:XX752,"Orçamento")))))),
ROW(),0)</f>
        <v>0</v>
      </c>
      <c r="N768" s="74"/>
      <c r="O768" s="27" t="str">
        <f t="shared" ref="O768" si="2338">"6 RODADA"</f>
        <v>6 RODADA</v>
      </c>
      <c r="P768" s="110" t="str">
        <f t="shared" ref="P768:AI768" si="2339">IFERROR(IF(P766="","",IF((_xlfn.STDEV.P($P765:$XX766)/AVERAGE($P765:$XX766))&lt;=25%,P766,IF(OR(P766&gt;(AVERAGE($P765:$XX766)+_xlfn.STDEV.P($P765:$XX766)),P766&lt;(AVERAGE($P765:$XX766)-_xlfn.STDEV.P($P765:$XX766))),"DESCARTADO",P766))),)</f>
        <v/>
      </c>
      <c r="Q768" s="110" t="str">
        <f t="shared" si="2339"/>
        <v/>
      </c>
      <c r="R768" s="110" t="str">
        <f t="shared" si="2339"/>
        <v/>
      </c>
      <c r="S768" s="110" t="str">
        <f t="shared" si="2339"/>
        <v/>
      </c>
      <c r="T768" s="110" t="str">
        <f t="shared" si="2339"/>
        <v/>
      </c>
      <c r="U768" s="110" t="str">
        <f t="shared" si="2339"/>
        <v/>
      </c>
      <c r="V768" s="110" t="str">
        <f t="shared" si="2339"/>
        <v/>
      </c>
      <c r="W768" s="110" t="str">
        <f t="shared" si="2339"/>
        <v/>
      </c>
      <c r="X768" s="110" t="str">
        <f t="shared" si="2339"/>
        <v/>
      </c>
      <c r="Y768" s="110" t="str">
        <f t="shared" si="2339"/>
        <v/>
      </c>
      <c r="Z768" s="110" t="str">
        <f t="shared" si="2339"/>
        <v/>
      </c>
      <c r="AA768" s="110" t="str">
        <f t="shared" si="2339"/>
        <v/>
      </c>
      <c r="AB768" s="110" t="str">
        <f t="shared" si="2339"/>
        <v/>
      </c>
      <c r="AC768" s="110" t="str">
        <f t="shared" si="2339"/>
        <v/>
      </c>
      <c r="AD768" s="110" t="str">
        <f t="shared" si="2339"/>
        <v/>
      </c>
      <c r="AE768" s="110" t="str">
        <f t="shared" si="2339"/>
        <v/>
      </c>
      <c r="AF768" s="110" t="str">
        <f t="shared" si="2339"/>
        <v/>
      </c>
      <c r="AG768" s="110" t="str">
        <f t="shared" si="2339"/>
        <v/>
      </c>
      <c r="AH768" s="110" t="str">
        <f t="shared" si="2339"/>
        <v/>
      </c>
      <c r="AI768" s="110" t="str">
        <f t="shared" si="2339"/>
        <v/>
      </c>
    </row>
    <row r="769" spans="1:167" x14ac:dyDescent="0.25">
      <c r="B769" s="131" t="e">
        <f t="shared" si="2227"/>
        <v>#VALUE!</v>
      </c>
      <c r="C769" s="131" t="e">
        <f t="shared" si="2228"/>
        <v>#VALUE!</v>
      </c>
      <c r="D769" s="130">
        <f t="shared" si="2228"/>
        <v>1</v>
      </c>
      <c r="E769" s="168"/>
      <c r="F769" s="139"/>
      <c r="G769" s="170"/>
      <c r="H769" s="173"/>
      <c r="I769" s="173"/>
      <c r="J769" s="174"/>
      <c r="K769" s="70"/>
      <c r="L769" s="1" t="s">
        <v>56</v>
      </c>
      <c r="M769" s="147" t="str">
        <f t="shared" ref="M769" si="2340">IFERROR(ROUND(M750*M752,2),"")</f>
        <v/>
      </c>
      <c r="O769" s="27" t="s">
        <v>426</v>
      </c>
      <c r="P769" s="110" t="str">
        <f t="shared" ref="P769:AI790" si="2341">INDEX(P756:P768,MATCH(MAX($J756:$J768),$J756:$J768,0))</f>
        <v/>
      </c>
      <c r="Q769" s="110" t="str">
        <f t="shared" si="2341"/>
        <v/>
      </c>
      <c r="R769" s="110" t="str">
        <f t="shared" si="2341"/>
        <v/>
      </c>
      <c r="S769" s="110" t="str">
        <f t="shared" si="2341"/>
        <v/>
      </c>
      <c r="T769" s="110" t="str">
        <f t="shared" si="2341"/>
        <v/>
      </c>
      <c r="U769" s="110" t="str">
        <f t="shared" si="2341"/>
        <v/>
      </c>
      <c r="V769" s="110" t="str">
        <f t="shared" si="2341"/>
        <v/>
      </c>
      <c r="W769" s="110" t="str">
        <f t="shared" si="2341"/>
        <v/>
      </c>
      <c r="X769" s="110" t="str">
        <f t="shared" si="2341"/>
        <v/>
      </c>
      <c r="Y769" s="110" t="str">
        <f t="shared" si="2341"/>
        <v/>
      </c>
      <c r="Z769" s="110" t="str">
        <f t="shared" si="2341"/>
        <v/>
      </c>
      <c r="AA769" s="110" t="str">
        <f t="shared" si="2341"/>
        <v/>
      </c>
      <c r="AB769" s="110" t="str">
        <f t="shared" si="2341"/>
        <v/>
      </c>
      <c r="AC769" s="110" t="str">
        <f t="shared" si="2341"/>
        <v/>
      </c>
      <c r="AD769" s="110" t="str">
        <f t="shared" si="2341"/>
        <v/>
      </c>
      <c r="AE769" s="110" t="str">
        <f t="shared" si="2341"/>
        <v/>
      </c>
      <c r="AF769" s="110" t="str">
        <f t="shared" si="2341"/>
        <v/>
      </c>
      <c r="AG769" s="110" t="str">
        <f t="shared" si="2341"/>
        <v/>
      </c>
      <c r="AH769" s="110" t="str">
        <f t="shared" si="2341"/>
        <v/>
      </c>
      <c r="AI769" s="110" t="str">
        <f t="shared" si="2341"/>
        <v/>
      </c>
    </row>
    <row r="771" spans="1:167" s="120" customFormat="1" ht="15" customHeight="1" x14ac:dyDescent="0.25">
      <c r="A771" s="123"/>
      <c r="B771" s="130" t="e">
        <f t="shared" ref="B771" si="2342">LARGE(IFERROR(IF(B769+1&gt;$H$8,"",B769+1),""),1)</f>
        <v>#VALUE!</v>
      </c>
      <c r="C771" s="130" t="e">
        <f>IF(_xlfn.ISFORMULA(E775),MAX(INDEX('BASE FORMAÇÃO'!A:A,B771+1),1),E775)</f>
        <v>#VALUE!</v>
      </c>
      <c r="D771" s="130">
        <f t="shared" ref="D771" si="2343">IFERROR(IF(C771=C761,D761+1,1),1)</f>
        <v>1</v>
      </c>
      <c r="E771" s="41" t="s">
        <v>9</v>
      </c>
      <c r="F771" s="76"/>
      <c r="G771" s="41" t="s">
        <v>15</v>
      </c>
      <c r="H771" s="138" t="e">
        <f>INDEX('BASE FORMAÇÃO'!B:B,B771+1)</f>
        <v>#VALUE!</v>
      </c>
      <c r="I771" s="146" t="s">
        <v>16</v>
      </c>
      <c r="J771" s="6" t="e">
        <f>INDEX('BASE FORMAÇÃO'!K:K,B771+1)</f>
        <v>#VALUE!</v>
      </c>
      <c r="K771" s="68"/>
      <c r="L771" s="175" t="s">
        <v>54</v>
      </c>
      <c r="M771" s="177" t="str">
        <f t="shared" ref="M771" si="2344">IF(OR(ISBLANK($O$8),ISBLANK($O$7),ISBLANK($H$8),ISBLANK($O$6),ISBLANK($O$5),ISBLANK($H$5)),"",IFERROR(IF(VLOOKUP(L771,L777:M786,2,FALSE)&lt;1,ROUND(VLOOKUP(L771,L777:M786,2,FALSE),4),ROUND(VLOOKUP(L771,L777:M786,2,FALSE),2)),""))</f>
        <v/>
      </c>
      <c r="N771" s="72"/>
      <c r="O771" s="27" t="s">
        <v>17</v>
      </c>
      <c r="P771" s="116"/>
      <c r="Q771" s="116"/>
      <c r="R771" s="116"/>
      <c r="S771" s="116"/>
      <c r="T771" s="116"/>
      <c r="U771" s="108"/>
      <c r="V771" s="108"/>
      <c r="W771" s="108"/>
      <c r="X771" s="108"/>
      <c r="Y771" s="108"/>
      <c r="Z771" s="108"/>
      <c r="AA771" s="108"/>
      <c r="AB771" s="108"/>
      <c r="AC771" s="108"/>
      <c r="AD771" s="108"/>
      <c r="AE771" s="108"/>
      <c r="AF771" s="108"/>
      <c r="AG771" s="108"/>
      <c r="AH771" s="108"/>
      <c r="AI771" s="108"/>
      <c r="AJ771" s="119"/>
      <c r="AK771" s="119"/>
      <c r="AL771" s="119"/>
      <c r="AM771" s="119"/>
      <c r="AN771" s="119"/>
      <c r="AO771" s="119"/>
      <c r="AP771" s="119"/>
      <c r="AQ771" s="119"/>
      <c r="AR771" s="119"/>
      <c r="AS771" s="119"/>
      <c r="AT771" s="119"/>
      <c r="AU771" s="119"/>
      <c r="AV771" s="119"/>
      <c r="AW771" s="119"/>
      <c r="AX771" s="119"/>
      <c r="AY771" s="119"/>
      <c r="AZ771" s="119"/>
      <c r="BA771" s="119"/>
      <c r="BB771" s="119"/>
      <c r="BC771" s="119"/>
      <c r="BD771" s="119"/>
      <c r="BE771" s="119"/>
      <c r="BF771" s="119"/>
      <c r="BG771" s="119"/>
      <c r="BH771" s="119"/>
      <c r="BI771" s="119"/>
      <c r="BJ771" s="119"/>
      <c r="BK771" s="119"/>
      <c r="BL771" s="119"/>
      <c r="BM771" s="119"/>
      <c r="BN771" s="119"/>
      <c r="BO771" s="119"/>
      <c r="BP771" s="119"/>
      <c r="BQ771" s="119"/>
      <c r="BR771" s="119"/>
      <c r="BS771" s="119"/>
      <c r="BT771" s="119"/>
      <c r="BU771" s="119"/>
      <c r="BV771" s="119"/>
      <c r="BW771" s="119"/>
      <c r="BX771" s="119"/>
      <c r="BY771" s="119"/>
      <c r="BZ771" s="119"/>
      <c r="CA771" s="119"/>
      <c r="CB771" s="119"/>
      <c r="CC771" s="119"/>
      <c r="CD771" s="119"/>
      <c r="CE771" s="119"/>
      <c r="CF771" s="119"/>
      <c r="CG771" s="119"/>
      <c r="CH771" s="119"/>
      <c r="CI771" s="119"/>
      <c r="CJ771" s="119"/>
      <c r="CK771" s="119"/>
      <c r="CL771" s="119"/>
      <c r="CM771" s="119"/>
      <c r="CN771" s="119"/>
      <c r="CO771" s="119"/>
      <c r="CP771" s="119"/>
      <c r="CQ771" s="119"/>
      <c r="CR771" s="119"/>
      <c r="CS771" s="119"/>
      <c r="CT771" s="119"/>
      <c r="CU771" s="119"/>
      <c r="CV771" s="119"/>
      <c r="CW771" s="119"/>
      <c r="CX771" s="119"/>
      <c r="CY771" s="119"/>
      <c r="CZ771" s="119"/>
      <c r="DA771" s="119"/>
      <c r="DB771" s="119"/>
      <c r="DC771" s="119"/>
      <c r="DD771" s="119"/>
      <c r="DE771" s="119"/>
      <c r="DF771" s="119"/>
      <c r="DG771" s="119"/>
      <c r="DH771" s="119"/>
      <c r="DI771" s="119"/>
      <c r="DJ771" s="119"/>
      <c r="DK771" s="119"/>
      <c r="DL771" s="119"/>
      <c r="DM771" s="119"/>
      <c r="DN771" s="119"/>
      <c r="DO771" s="119"/>
      <c r="DP771" s="119"/>
      <c r="DQ771" s="119"/>
      <c r="DR771" s="119"/>
      <c r="DS771" s="119"/>
      <c r="DT771" s="119"/>
      <c r="DU771" s="119"/>
      <c r="DV771" s="119"/>
      <c r="DW771" s="119"/>
      <c r="DX771" s="119"/>
      <c r="DY771" s="119"/>
      <c r="DZ771" s="119"/>
      <c r="EA771" s="119"/>
      <c r="EB771" s="119"/>
      <c r="EC771" s="119"/>
      <c r="ED771" s="119"/>
      <c r="EE771" s="119"/>
      <c r="EF771" s="119"/>
      <c r="EG771" s="119"/>
      <c r="EH771" s="119"/>
      <c r="EI771" s="119"/>
      <c r="EJ771" s="119"/>
      <c r="EK771" s="119"/>
      <c r="EL771" s="119"/>
      <c r="EM771" s="119"/>
      <c r="EN771" s="119"/>
      <c r="EO771" s="119"/>
      <c r="EP771" s="119"/>
      <c r="EQ771" s="119"/>
      <c r="ER771" s="119"/>
      <c r="ES771" s="119"/>
      <c r="ET771" s="119"/>
      <c r="EU771" s="119"/>
      <c r="EV771" s="119"/>
      <c r="EW771" s="119"/>
      <c r="EX771" s="119"/>
      <c r="EY771" s="119"/>
      <c r="EZ771" s="119"/>
      <c r="FA771" s="119"/>
      <c r="FB771" s="119"/>
      <c r="FC771" s="119"/>
      <c r="FD771" s="119"/>
      <c r="FE771" s="119"/>
      <c r="FF771" s="119"/>
      <c r="FG771" s="119"/>
      <c r="FH771" s="119"/>
      <c r="FI771" s="119"/>
      <c r="FJ771" s="119"/>
      <c r="FK771" s="119"/>
    </row>
    <row r="772" spans="1:167" s="120" customFormat="1" ht="15" customHeight="1" x14ac:dyDescent="0.25">
      <c r="A772" s="69"/>
      <c r="B772" s="131" t="e">
        <f t="shared" ref="B772:D772" si="2345">B771</f>
        <v>#VALUE!</v>
      </c>
      <c r="C772" s="131" t="e">
        <f t="shared" si="2345"/>
        <v>#VALUE!</v>
      </c>
      <c r="D772" s="130">
        <f t="shared" si="2345"/>
        <v>1</v>
      </c>
      <c r="E772" s="179">
        <f t="shared" ref="E772" si="2346">D771</f>
        <v>1</v>
      </c>
      <c r="F772" s="95"/>
      <c r="G772" s="181" t="s">
        <v>1</v>
      </c>
      <c r="H772" s="184" t="e">
        <f>INDEX('BASE FORMAÇÃO'!C:C,B771+1)</f>
        <v>#VALUE!</v>
      </c>
      <c r="I772" s="184"/>
      <c r="J772" s="185"/>
      <c r="K772" s="69"/>
      <c r="L772" s="176"/>
      <c r="M772" s="178"/>
      <c r="N772" s="73"/>
      <c r="O772" s="27" t="s">
        <v>13</v>
      </c>
      <c r="P772" s="125"/>
      <c r="Q772" s="125"/>
      <c r="R772" s="125"/>
      <c r="S772" s="125"/>
      <c r="T772" s="125"/>
      <c r="U772" s="125"/>
      <c r="V772" s="125"/>
      <c r="W772" s="125"/>
      <c r="X772" s="125"/>
      <c r="Y772" s="125"/>
      <c r="Z772" s="125"/>
      <c r="AA772" s="125"/>
      <c r="AB772" s="125"/>
      <c r="AC772" s="125"/>
      <c r="AD772" s="125"/>
      <c r="AE772" s="125"/>
      <c r="AF772" s="125"/>
      <c r="AG772" s="125"/>
      <c r="AH772" s="125"/>
      <c r="AI772" s="125"/>
      <c r="AJ772" s="126"/>
      <c r="AK772" s="126"/>
      <c r="AL772" s="126"/>
      <c r="AM772" s="126"/>
      <c r="AN772" s="126"/>
      <c r="AO772" s="126"/>
      <c r="AP772" s="126"/>
      <c r="AQ772" s="126"/>
      <c r="AR772" s="126"/>
      <c r="AS772" s="126"/>
      <c r="AT772" s="126"/>
      <c r="AU772" s="126"/>
      <c r="AV772" s="126"/>
      <c r="AW772" s="126"/>
      <c r="AX772" s="126"/>
      <c r="AY772" s="126"/>
      <c r="AZ772" s="126"/>
      <c r="BA772" s="126"/>
      <c r="BB772" s="119"/>
      <c r="BC772" s="119"/>
      <c r="BD772" s="119"/>
      <c r="BE772" s="119"/>
      <c r="BF772" s="119"/>
      <c r="BG772" s="119"/>
      <c r="BH772" s="119"/>
      <c r="BI772" s="119"/>
      <c r="BJ772" s="119"/>
      <c r="BK772" s="119"/>
      <c r="BL772" s="119"/>
      <c r="BM772" s="119"/>
      <c r="BN772" s="119"/>
      <c r="BO772" s="119"/>
      <c r="BP772" s="119"/>
      <c r="BQ772" s="119"/>
      <c r="BR772" s="119"/>
      <c r="BS772" s="119"/>
      <c r="BT772" s="119"/>
      <c r="BU772" s="119"/>
      <c r="BV772" s="119"/>
      <c r="BW772" s="119"/>
      <c r="BX772" s="119"/>
      <c r="BY772" s="119"/>
      <c r="BZ772" s="119"/>
      <c r="CA772" s="119"/>
      <c r="CB772" s="119"/>
      <c r="CC772" s="119"/>
      <c r="CD772" s="119"/>
      <c r="CE772" s="119"/>
      <c r="CF772" s="119"/>
      <c r="CG772" s="119"/>
      <c r="CH772" s="119"/>
      <c r="CI772" s="119"/>
      <c r="CJ772" s="119"/>
      <c r="CK772" s="119"/>
      <c r="CL772" s="119"/>
      <c r="CM772" s="119"/>
      <c r="CN772" s="119"/>
      <c r="CO772" s="119"/>
      <c r="CP772" s="119"/>
      <c r="CQ772" s="119"/>
      <c r="CR772" s="119"/>
      <c r="CS772" s="119"/>
      <c r="CT772" s="119"/>
      <c r="CU772" s="119"/>
      <c r="CV772" s="119"/>
      <c r="CW772" s="119"/>
      <c r="CX772" s="119"/>
      <c r="CY772" s="119"/>
      <c r="CZ772" s="119"/>
      <c r="DA772" s="119"/>
      <c r="DB772" s="119"/>
      <c r="DC772" s="119"/>
      <c r="DD772" s="119"/>
      <c r="DE772" s="119"/>
      <c r="DF772" s="119"/>
      <c r="DG772" s="119"/>
      <c r="DH772" s="119"/>
      <c r="DI772" s="119"/>
      <c r="DJ772" s="119"/>
      <c r="DK772" s="119"/>
      <c r="DL772" s="119"/>
      <c r="DM772" s="119"/>
      <c r="DN772" s="119"/>
      <c r="DO772" s="119"/>
      <c r="DP772" s="119"/>
      <c r="DQ772" s="119"/>
      <c r="DR772" s="119"/>
      <c r="DS772" s="119"/>
      <c r="DT772" s="119"/>
      <c r="DU772" s="119"/>
      <c r="DV772" s="119"/>
      <c r="DW772" s="119"/>
      <c r="DX772" s="119"/>
      <c r="DY772" s="119"/>
      <c r="DZ772" s="119"/>
      <c r="EA772" s="119"/>
      <c r="EB772" s="119"/>
      <c r="EC772" s="119"/>
      <c r="ED772" s="119"/>
      <c r="EE772" s="119"/>
      <c r="EF772" s="119"/>
      <c r="EG772" s="119"/>
      <c r="EH772" s="119"/>
      <c r="EI772" s="119"/>
      <c r="EJ772" s="119"/>
      <c r="EK772" s="119"/>
      <c r="EL772" s="119"/>
      <c r="EM772" s="119"/>
      <c r="EN772" s="119"/>
      <c r="EO772" s="119"/>
      <c r="EP772" s="119"/>
      <c r="EQ772" s="119"/>
      <c r="ER772" s="119"/>
      <c r="ES772" s="119"/>
      <c r="ET772" s="119"/>
      <c r="EU772" s="119"/>
      <c r="EV772" s="119"/>
      <c r="EW772" s="119"/>
      <c r="EX772" s="119"/>
      <c r="EY772" s="119"/>
      <c r="EZ772" s="119"/>
      <c r="FA772" s="119"/>
      <c r="FB772" s="119"/>
      <c r="FC772" s="119"/>
      <c r="FD772" s="119"/>
      <c r="FE772" s="119"/>
      <c r="FF772" s="119"/>
      <c r="FG772" s="119"/>
      <c r="FH772" s="119"/>
      <c r="FI772" s="119"/>
      <c r="FJ772" s="119"/>
      <c r="FK772" s="119"/>
    </row>
    <row r="773" spans="1:167" s="119" customFormat="1" x14ac:dyDescent="0.25">
      <c r="A773" s="77"/>
      <c r="B773" s="131" t="e">
        <f t="shared" ref="B773:D773" si="2347">B772</f>
        <v>#VALUE!</v>
      </c>
      <c r="C773" s="131" t="e">
        <f t="shared" si="2347"/>
        <v>#VALUE!</v>
      </c>
      <c r="D773" s="130">
        <f t="shared" si="2347"/>
        <v>1</v>
      </c>
      <c r="E773" s="180"/>
      <c r="F773" s="96"/>
      <c r="G773" s="182"/>
      <c r="H773" s="186"/>
      <c r="I773" s="186"/>
      <c r="J773" s="187"/>
      <c r="K773" s="67"/>
      <c r="L773" s="133" t="s">
        <v>57</v>
      </c>
      <c r="M773" s="134" t="e">
        <f>INDEX('BASE FORMAÇÃO'!H:H,B775+1)</f>
        <v>#VALUE!</v>
      </c>
      <c r="N773" s="74"/>
      <c r="O773" s="27" t="s">
        <v>445</v>
      </c>
      <c r="P773" s="117"/>
      <c r="Q773" s="117"/>
      <c r="R773" s="117"/>
      <c r="S773" s="117"/>
      <c r="T773" s="117"/>
      <c r="U773" s="117"/>
      <c r="V773" s="117"/>
      <c r="W773" s="117"/>
      <c r="X773" s="117"/>
      <c r="Y773" s="117"/>
      <c r="Z773" s="117"/>
      <c r="AA773" s="121"/>
      <c r="AB773" s="121"/>
      <c r="AC773" s="121"/>
      <c r="AD773" s="121"/>
      <c r="AE773" s="121"/>
      <c r="AF773" s="121"/>
      <c r="AG773" s="121"/>
      <c r="AH773" s="121"/>
      <c r="AI773" s="121"/>
    </row>
    <row r="774" spans="1:167" s="119" customFormat="1" x14ac:dyDescent="0.25">
      <c r="A774" s="77"/>
      <c r="B774" s="131" t="e">
        <f t="shared" ref="B774:C774" si="2348">B773</f>
        <v>#VALUE!</v>
      </c>
      <c r="C774" s="131" t="e">
        <f t="shared" si="2348"/>
        <v>#VALUE!</v>
      </c>
      <c r="D774" s="130">
        <f t="shared" si="2228"/>
        <v>1</v>
      </c>
      <c r="E774" s="41" t="s">
        <v>344</v>
      </c>
      <c r="F774" s="96"/>
      <c r="G774" s="183"/>
      <c r="H774" s="188"/>
      <c r="I774" s="188"/>
      <c r="J774" s="189"/>
      <c r="K774" s="67"/>
      <c r="L774" s="1" t="s">
        <v>2</v>
      </c>
      <c r="M774" s="6" t="e">
        <f>INDEX('BASE FORMAÇÃO'!D:D,B775+1)</f>
        <v>#VALUE!</v>
      </c>
      <c r="N774" s="74"/>
      <c r="O774" s="27" t="s">
        <v>446</v>
      </c>
      <c r="P774" s="118"/>
      <c r="Q774" s="118"/>
      <c r="R774" s="118"/>
      <c r="S774" s="118"/>
      <c r="T774" s="118"/>
      <c r="U774" s="121"/>
      <c r="V774" s="121"/>
      <c r="W774" s="121"/>
      <c r="X774" s="121"/>
      <c r="Y774" s="121"/>
      <c r="Z774" s="121"/>
      <c r="AA774" s="121"/>
      <c r="AB774" s="121"/>
      <c r="AC774" s="121"/>
      <c r="AD774" s="121"/>
      <c r="AE774" s="121"/>
      <c r="AF774" s="121"/>
      <c r="AG774" s="121"/>
      <c r="AH774" s="121"/>
      <c r="AI774" s="121"/>
    </row>
    <row r="775" spans="1:167" x14ac:dyDescent="0.25">
      <c r="B775" s="131" t="e">
        <f t="shared" ref="B775:C775" si="2349">B773</f>
        <v>#VALUE!</v>
      </c>
      <c r="C775" s="131" t="e">
        <f t="shared" si="2349"/>
        <v>#VALUE!</v>
      </c>
      <c r="D775" s="130">
        <f t="shared" si="2228"/>
        <v>1</v>
      </c>
      <c r="E775" s="167" t="e">
        <f t="shared" ref="E775" si="2350">C771</f>
        <v>#VALUE!</v>
      </c>
      <c r="F775" s="96"/>
      <c r="G775" s="169" t="s">
        <v>334</v>
      </c>
      <c r="H775" s="171"/>
      <c r="I775" s="172"/>
      <c r="J775" s="172"/>
      <c r="K775" s="70"/>
      <c r="L775" s="28" t="s">
        <v>333</v>
      </c>
      <c r="M775" s="136" t="str">
        <f t="shared" ref="M775" si="2351">IFERROR(INDEX(I777:I789,MATCH(MAX(J777:J789),J777:J789,0)),"")</f>
        <v/>
      </c>
      <c r="N775" s="74"/>
      <c r="O775" s="27" t="s">
        <v>18</v>
      </c>
      <c r="P775" s="109" t="str">
        <f>IF(P771="","",
IF(OR(P773="Orçamento",P772="",MAX('Tabela de Apoio'!$A:$A)&lt;=P772),
P771,
(INDEX('Tabela de Apoio'!$B:$B,MATCH('MAPA DE PREÇOS'!$O$8,'Tabela de Apoio'!$A:$A,1))/INDEX('Tabela de Apoio'!$B:$B,MATCH('MAPA DE PREÇOS'!P772,'Tabela de Apoio'!$A:$A,1)-1))*P771))</f>
        <v/>
      </c>
      <c r="Q775" s="109" t="str">
        <f>IF(Q771="","",
IF(OR(Q773="Orçamento",Q772="",MAX('Tabela de Apoio'!$A:$A)&lt;=Q772),
Q771,
(INDEX('Tabela de Apoio'!$B:$B,MATCH('MAPA DE PREÇOS'!$O$8,'Tabela de Apoio'!$A:$A,1))/INDEX('Tabela de Apoio'!$B:$B,MATCH('MAPA DE PREÇOS'!Q772,'Tabela de Apoio'!$A:$A,1)-1))*Q771))</f>
        <v/>
      </c>
      <c r="R775" s="109" t="str">
        <f>IF(R771="","",
IF(OR(R773="Orçamento",R772="",MAX('Tabela de Apoio'!$A:$A)&lt;=R772),
R771,
(INDEX('Tabela de Apoio'!$B:$B,MATCH('MAPA DE PREÇOS'!$O$8,'Tabela de Apoio'!$A:$A,1))/INDEX('Tabela de Apoio'!$B:$B,MATCH('MAPA DE PREÇOS'!R772,'Tabela de Apoio'!$A:$A,1)-1))*R771))</f>
        <v/>
      </c>
      <c r="S775" s="109" t="str">
        <f>IF(S771="","",
IF(OR(S773="Orçamento",S772="",MAX('Tabela de Apoio'!$A:$A)&lt;=S772),
S771,
(INDEX('Tabela de Apoio'!$B:$B,MATCH('MAPA DE PREÇOS'!$O$8,'Tabela de Apoio'!$A:$A,1))/INDEX('Tabela de Apoio'!$B:$B,MATCH('MAPA DE PREÇOS'!S772,'Tabela de Apoio'!$A:$A,1)-1))*S771))</f>
        <v/>
      </c>
      <c r="T775" s="109" t="str">
        <f>IF(T771="","",
IF(OR(T773="Orçamento",T772="",MAX('Tabela de Apoio'!$A:$A)&lt;=T772),
T771,
(INDEX('Tabela de Apoio'!$B:$B,MATCH('MAPA DE PREÇOS'!$O$8,'Tabela de Apoio'!$A:$A,1))/INDEX('Tabela de Apoio'!$B:$B,MATCH('MAPA DE PREÇOS'!T772,'Tabela de Apoio'!$A:$A,1)-1))*T771))</f>
        <v/>
      </c>
      <c r="U775" s="109" t="str">
        <f>IF(U771="","",
IF(OR(U773="Orçamento",U772="",MAX('Tabela de Apoio'!$A:$A)&lt;=U772),
U771,
(INDEX('Tabela de Apoio'!$B:$B,MATCH('MAPA DE PREÇOS'!$O$8,'Tabela de Apoio'!$A:$A,1))/INDEX('Tabela de Apoio'!$B:$B,MATCH('MAPA DE PREÇOS'!U772,'Tabela de Apoio'!$A:$A,1)-1))*U771))</f>
        <v/>
      </c>
      <c r="V775" s="109" t="str">
        <f>IF(V771="","",
IF(OR(V773="Orçamento",V772="",MAX('Tabela de Apoio'!$A:$A)&lt;=V772),
V771,
(INDEX('Tabela de Apoio'!$B:$B,MATCH('MAPA DE PREÇOS'!$O$8,'Tabela de Apoio'!$A:$A,1))/INDEX('Tabela de Apoio'!$B:$B,MATCH('MAPA DE PREÇOS'!V772,'Tabela de Apoio'!$A:$A,1)-1))*V771))</f>
        <v/>
      </c>
      <c r="W775" s="109" t="str">
        <f>IF(W771="","",
IF(OR(W773="Orçamento",W772="",MAX('Tabela de Apoio'!$A:$A)&lt;=W772),
W771,
(INDEX('Tabela de Apoio'!$B:$B,MATCH('MAPA DE PREÇOS'!$O$8,'Tabela de Apoio'!$A:$A,1))/INDEX('Tabela de Apoio'!$B:$B,MATCH('MAPA DE PREÇOS'!W772,'Tabela de Apoio'!$A:$A,1)-1))*W771))</f>
        <v/>
      </c>
      <c r="X775" s="109" t="str">
        <f>IF(X771="","",
IF(OR(X773="Orçamento",X772="",MAX('Tabela de Apoio'!$A:$A)&lt;=X772),
X771,
(INDEX('Tabela de Apoio'!$B:$B,MATCH('MAPA DE PREÇOS'!$O$8,'Tabela de Apoio'!$A:$A,1))/INDEX('Tabela de Apoio'!$B:$B,MATCH('MAPA DE PREÇOS'!X772,'Tabela de Apoio'!$A:$A,1)-1))*X771))</f>
        <v/>
      </c>
      <c r="Y775" s="109" t="str">
        <f>IF(Y771="","",
IF(OR(Y773="Orçamento",Y772="",MAX('Tabela de Apoio'!$A:$A)&lt;=Y772),
Y771,
(INDEX('Tabela de Apoio'!$B:$B,MATCH('MAPA DE PREÇOS'!$O$8,'Tabela de Apoio'!$A:$A,1))/INDEX('Tabela de Apoio'!$B:$B,MATCH('MAPA DE PREÇOS'!Y772,'Tabela de Apoio'!$A:$A,1)-1))*Y771))</f>
        <v/>
      </c>
      <c r="Z775" s="109" t="str">
        <f>IF(Z771="","",
IF(OR(Z773="Orçamento",Z772="",MAX('Tabela de Apoio'!$A:$A)&lt;=Z772),
Z771,
(INDEX('Tabela de Apoio'!$B:$B,MATCH('MAPA DE PREÇOS'!$O$8,'Tabela de Apoio'!$A:$A,1))/INDEX('Tabela de Apoio'!$B:$B,MATCH('MAPA DE PREÇOS'!Z772,'Tabela de Apoio'!$A:$A,1)-1))*Z771))</f>
        <v/>
      </c>
      <c r="AA775" s="109" t="str">
        <f>IF(AA771="","",
IF(OR(AA773="Orçamento",AA772="",MAX('Tabela de Apoio'!$A:$A)&lt;=AA772),
AA771,
(INDEX('Tabela de Apoio'!$B:$B,MATCH('MAPA DE PREÇOS'!$O$8,'Tabela de Apoio'!$A:$A,1))/INDEX('Tabela de Apoio'!$B:$B,MATCH('MAPA DE PREÇOS'!AA772,'Tabela de Apoio'!$A:$A,1)-1))*AA771))</f>
        <v/>
      </c>
      <c r="AB775" s="109" t="str">
        <f>IF(AB771="","",
IF(OR(AB773="Orçamento",AB772="",MAX('Tabela de Apoio'!$A:$A)&lt;=AB772),
AB771,
(INDEX('Tabela de Apoio'!$B:$B,MATCH('MAPA DE PREÇOS'!$O$8,'Tabela de Apoio'!$A:$A,1))/INDEX('Tabela de Apoio'!$B:$B,MATCH('MAPA DE PREÇOS'!AB772,'Tabela de Apoio'!$A:$A,1)-1))*AB771))</f>
        <v/>
      </c>
      <c r="AC775" s="109" t="str">
        <f>IF(AC771="","",
IF(OR(AC773="Orçamento",AC772="",MAX('Tabela de Apoio'!$A:$A)&lt;=AC772),
AC771,
(INDEX('Tabela de Apoio'!$B:$B,MATCH('MAPA DE PREÇOS'!$O$8,'Tabela de Apoio'!$A:$A,1))/INDEX('Tabela de Apoio'!$B:$B,MATCH('MAPA DE PREÇOS'!AC772,'Tabela de Apoio'!$A:$A,1)-1))*AC771))</f>
        <v/>
      </c>
      <c r="AD775" s="109" t="str">
        <f>IF(AD771="","",
IF(OR(AD773="Orçamento",AD772="",MAX('Tabela de Apoio'!$A:$A)&lt;=AD772),
AD771,
(INDEX('Tabela de Apoio'!$B:$B,MATCH('MAPA DE PREÇOS'!$O$8,'Tabela de Apoio'!$A:$A,1))/INDEX('Tabela de Apoio'!$B:$B,MATCH('MAPA DE PREÇOS'!AD772,'Tabela de Apoio'!$A:$A,1)-1))*AD771))</f>
        <v/>
      </c>
      <c r="AE775" s="109" t="str">
        <f>IF(AE771="","",
IF(OR(AE773="Orçamento",AE772="",MAX('Tabela de Apoio'!$A:$A)&lt;=AE772),
AE771,
(INDEX('Tabela de Apoio'!$B:$B,MATCH('MAPA DE PREÇOS'!$O$8,'Tabela de Apoio'!$A:$A,1))/INDEX('Tabela de Apoio'!$B:$B,MATCH('MAPA DE PREÇOS'!AE772,'Tabela de Apoio'!$A:$A,1)-1))*AE771))</f>
        <v/>
      </c>
      <c r="AF775" s="109" t="str">
        <f>IF(AF771="","",
IF(OR(AF773="Orçamento",AF772="",MAX('Tabela de Apoio'!$A:$A)&lt;=AF772),
AF771,
(INDEX('Tabela de Apoio'!$B:$B,MATCH('MAPA DE PREÇOS'!$O$8,'Tabela de Apoio'!$A:$A,1))/INDEX('Tabela de Apoio'!$B:$B,MATCH('MAPA DE PREÇOS'!AF772,'Tabela de Apoio'!$A:$A,1)-1))*AF771))</f>
        <v/>
      </c>
      <c r="AG775" s="109" t="str">
        <f>IF(AG771="","",
IF(OR(AG773="Orçamento",AG772="",MAX('Tabela de Apoio'!$A:$A)&lt;=AG772),
AG771,
(INDEX('Tabela de Apoio'!$B:$B,MATCH('MAPA DE PREÇOS'!$O$8,'Tabela de Apoio'!$A:$A,1))/INDEX('Tabela de Apoio'!$B:$B,MATCH('MAPA DE PREÇOS'!AG772,'Tabela de Apoio'!$A:$A,1)-1))*AG771))</f>
        <v/>
      </c>
      <c r="AH775" s="109" t="str">
        <f>IF(AH771="","",
IF(OR(AH773="Orçamento",AH772="",MAX('Tabela de Apoio'!$A:$A)&lt;=AH772),
AH771,
(INDEX('Tabela de Apoio'!$B:$B,MATCH('MAPA DE PREÇOS'!$O$8,'Tabela de Apoio'!$A:$A,1))/INDEX('Tabela de Apoio'!$B:$B,MATCH('MAPA DE PREÇOS'!AH772,'Tabela de Apoio'!$A:$A,1)-1))*AH771))</f>
        <v/>
      </c>
      <c r="AI775" s="109" t="str">
        <f>IF(AI771="","",
IF(OR(AI773="Orçamento",AI772="",MAX('Tabela de Apoio'!$A:$A)&lt;=AI772),
AI771,
(INDEX('Tabela de Apoio'!$B:$B,MATCH('MAPA DE PREÇOS'!$O$8,'Tabela de Apoio'!$A:$A,1))/INDEX('Tabela de Apoio'!$B:$B,MATCH('MAPA DE PREÇOS'!AI772,'Tabela de Apoio'!$A:$A,1)-1))*AI771))</f>
        <v/>
      </c>
    </row>
    <row r="776" spans="1:167" hidden="1" x14ac:dyDescent="0.25">
      <c r="B776" s="131" t="e">
        <f t="shared" ref="B776" si="2352">B775</f>
        <v>#VALUE!</v>
      </c>
      <c r="C776" s="131" t="e">
        <f t="shared" ref="C776" si="2353">C775</f>
        <v>#VALUE!</v>
      </c>
      <c r="D776" s="130">
        <f t="shared" si="2228"/>
        <v>1</v>
      </c>
      <c r="E776" s="168"/>
      <c r="F776" s="96"/>
      <c r="G776" s="170"/>
      <c r="H776"/>
      <c r="I776"/>
      <c r="J776"/>
      <c r="N776" s="74"/>
      <c r="O776" s="27" t="s">
        <v>439</v>
      </c>
      <c r="P776" s="110" t="str">
        <f>IF(IFERROR(VLOOKUP(P773,'Tabela de Apoio'!$D:$E,2,FALSE),1)=1,"",P777)</f>
        <v/>
      </c>
      <c r="Q776" s="110" t="str">
        <f>IF(IFERROR(VLOOKUP(Q773,'Tabela de Apoio'!$D:$E,2,FALSE),1)=1,"",Q777)</f>
        <v/>
      </c>
      <c r="R776" s="110" t="str">
        <f>IF(IFERROR(VLOOKUP(R773,'Tabela de Apoio'!$D:$E,2,FALSE),1)=1,"",R777)</f>
        <v/>
      </c>
      <c r="S776" s="110" t="str">
        <f>IF(IFERROR(VLOOKUP(S773,'Tabela de Apoio'!$D:$E,2,FALSE),1)=1,"",S777)</f>
        <v/>
      </c>
      <c r="T776" s="110" t="str">
        <f>IF(IFERROR(VLOOKUP(T773,'Tabela de Apoio'!$D:$E,2,FALSE),1)=1,"",T777)</f>
        <v/>
      </c>
      <c r="U776" s="110" t="str">
        <f>IF(IFERROR(VLOOKUP(U773,'Tabela de Apoio'!$D:$E,2,FALSE),1)=1,"",U777)</f>
        <v/>
      </c>
      <c r="V776" s="110" t="str">
        <f>IF(IFERROR(VLOOKUP(V773,'Tabela de Apoio'!$D:$E,2,FALSE),1)=1,"",V777)</f>
        <v/>
      </c>
      <c r="W776" s="110" t="str">
        <f>IF(IFERROR(VLOOKUP(W773,'Tabela de Apoio'!$D:$E,2,FALSE),1)=1,"",W777)</f>
        <v/>
      </c>
      <c r="X776" s="110" t="str">
        <f>IF(IFERROR(VLOOKUP(X773,'Tabela de Apoio'!$D:$E,2,FALSE),1)=1,"",X777)</f>
        <v/>
      </c>
      <c r="Y776" s="110" t="str">
        <f>IF(IFERROR(VLOOKUP(Y773,'Tabela de Apoio'!$D:$E,2,FALSE),1)=1,"",Y777)</f>
        <v/>
      </c>
      <c r="Z776" s="110" t="str">
        <f>IF(IFERROR(VLOOKUP(Z773,'Tabela de Apoio'!$D:$E,2,FALSE),1)=1,"",Z777)</f>
        <v/>
      </c>
      <c r="AA776" s="110" t="str">
        <f>IF(IFERROR(VLOOKUP(AA773,'Tabela de Apoio'!$D:$E,2,FALSE),1)=1,"",AA777)</f>
        <v/>
      </c>
      <c r="AB776" s="110" t="str">
        <f>IF(IFERROR(VLOOKUP(AB773,'Tabela de Apoio'!$D:$E,2,FALSE),1)=1,"",AB777)</f>
        <v/>
      </c>
      <c r="AC776" s="110" t="str">
        <f>IF(IFERROR(VLOOKUP(AC773,'Tabela de Apoio'!$D:$E,2,FALSE),1)=1,"",AC777)</f>
        <v/>
      </c>
      <c r="AD776" s="110" t="str">
        <f>IF(IFERROR(VLOOKUP(AD773,'Tabela de Apoio'!$D:$E,2,FALSE),1)=1,"",AD777)</f>
        <v/>
      </c>
      <c r="AE776" s="110" t="str">
        <f>IF(IFERROR(VLOOKUP(AE773,'Tabela de Apoio'!$D:$E,2,FALSE),1)=1,"",AE777)</f>
        <v/>
      </c>
      <c r="AF776" s="110" t="str">
        <f>IF(IFERROR(VLOOKUP(AF773,'Tabela de Apoio'!$D:$E,2,FALSE),1)=1,"",AF777)</f>
        <v/>
      </c>
      <c r="AG776" s="110" t="str">
        <f>IF(IFERROR(VLOOKUP(AG773,'Tabela de Apoio'!$D:$E,2,FALSE),1)=1,"",AG777)</f>
        <v/>
      </c>
      <c r="AH776" s="110" t="str">
        <f>IF(IFERROR(VLOOKUP(AH773,'Tabela de Apoio'!$D:$E,2,FALSE),1)=1,"",AH777)</f>
        <v/>
      </c>
      <c r="AI776" s="110" t="str">
        <f>IF(IFERROR(VLOOKUP(AI773,'Tabela de Apoio'!$D:$E,2,FALSE),1)=1,"",AI777)</f>
        <v/>
      </c>
    </row>
    <row r="777" spans="1:167" hidden="1" x14ac:dyDescent="0.25">
      <c r="B777" s="131" t="e">
        <f t="shared" ref="B777:C777" si="2354">B776</f>
        <v>#VALUE!</v>
      </c>
      <c r="C777" s="131" t="e">
        <f t="shared" si="2354"/>
        <v>#VALUE!</v>
      </c>
      <c r="D777" s="130">
        <f t="shared" si="2228"/>
        <v>1</v>
      </c>
      <c r="E777" s="168"/>
      <c r="F777" s="96"/>
      <c r="G777" s="170"/>
      <c r="H777" s="137">
        <f t="shared" ref="H777" si="2355">COUNT($P777:$XX777)</f>
        <v>0</v>
      </c>
      <c r="I777" s="135" t="e">
        <f t="shared" ref="I777" si="2356">_xlfn.STDEV.P($P776:$XX777)/AVERAGE($P776:$XX777)</f>
        <v>#DIV/0!</v>
      </c>
      <c r="J777" s="7">
        <f>ROW()</f>
        <v>777</v>
      </c>
      <c r="K777" s="70"/>
      <c r="L777" s="29" t="s">
        <v>54</v>
      </c>
      <c r="M777" s="30" t="str">
        <f t="shared" ref="M777" si="2357">IFERROR(
IF(AND(P773="Orçamento",COUNTA(P771:AI771)=COUNTIF(P773:XX773,"Orçamento")),MIN(M782,M779),
IF(M780&lt;&gt;"",M780,
IF(M781&lt;&gt;"",M781,
M779
))),"")</f>
        <v/>
      </c>
      <c r="N777" s="74"/>
      <c r="O777" s="27" t="s">
        <v>440</v>
      </c>
      <c r="P777" s="109" t="str">
        <f t="shared" ref="P777:AI777" si="2358">IFERROR(IF(P775="",
            "",
            IF(COUNT($P775:$XX775)&lt;=4,
               P775,
               IF(OR(P775&gt;(QUARTILE($P775:$XX775,3)+(QUARTILE($P775:$XX775,3)-QUARTILE($P775:$XX775,1))),
                     P775&lt;(QUARTILE($P775:$XX775,1)-(QUARTILE($P775:$XX775,3)-QUARTILE($P775:$XX775,1)))
                  ),
               "DESCARTADO",P775)
             )
  ),P775)</f>
        <v/>
      </c>
      <c r="Q777" s="109" t="str">
        <f t="shared" si="2358"/>
        <v/>
      </c>
      <c r="R777" s="109" t="str">
        <f t="shared" si="2358"/>
        <v/>
      </c>
      <c r="S777" s="109" t="str">
        <f t="shared" si="2358"/>
        <v/>
      </c>
      <c r="T777" s="109" t="str">
        <f t="shared" si="2358"/>
        <v/>
      </c>
      <c r="U777" s="109" t="str">
        <f t="shared" si="2358"/>
        <v/>
      </c>
      <c r="V777" s="109" t="str">
        <f t="shared" si="2358"/>
        <v/>
      </c>
      <c r="W777" s="109" t="str">
        <f t="shared" si="2358"/>
        <v/>
      </c>
      <c r="X777" s="109" t="str">
        <f t="shared" si="2358"/>
        <v/>
      </c>
      <c r="Y777" s="109" t="str">
        <f t="shared" si="2358"/>
        <v/>
      </c>
      <c r="Z777" s="109" t="str">
        <f t="shared" si="2358"/>
        <v/>
      </c>
      <c r="AA777" s="109" t="str">
        <f t="shared" si="2358"/>
        <v/>
      </c>
      <c r="AB777" s="109" t="str">
        <f t="shared" si="2358"/>
        <v/>
      </c>
      <c r="AC777" s="109" t="str">
        <f t="shared" si="2358"/>
        <v/>
      </c>
      <c r="AD777" s="109" t="str">
        <f t="shared" si="2358"/>
        <v/>
      </c>
      <c r="AE777" s="109" t="str">
        <f t="shared" si="2358"/>
        <v/>
      </c>
      <c r="AF777" s="109" t="str">
        <f t="shared" si="2358"/>
        <v/>
      </c>
      <c r="AG777" s="109" t="str">
        <f t="shared" si="2358"/>
        <v/>
      </c>
      <c r="AH777" s="109" t="str">
        <f t="shared" si="2358"/>
        <v/>
      </c>
      <c r="AI777" s="109" t="str">
        <f t="shared" si="2358"/>
        <v/>
      </c>
    </row>
    <row r="778" spans="1:167" hidden="1" x14ac:dyDescent="0.25">
      <c r="B778" s="131" t="e">
        <f t="shared" ref="B778" si="2359">B777</f>
        <v>#VALUE!</v>
      </c>
      <c r="C778" s="131" t="e">
        <f t="shared" ref="C778" si="2360">C777</f>
        <v>#VALUE!</v>
      </c>
      <c r="D778" s="130">
        <f t="shared" si="2228"/>
        <v>1</v>
      </c>
      <c r="E778" s="168"/>
      <c r="F778" s="96"/>
      <c r="G778" s="170"/>
      <c r="H778"/>
      <c r="I778"/>
      <c r="J778"/>
      <c r="K778" s="69"/>
      <c r="L778" s="29" t="s">
        <v>423</v>
      </c>
      <c r="M778" s="30" t="e">
        <f t="shared" ref="M778" si="2361">AVERAGE($P777:$XX777)</f>
        <v>#DIV/0!</v>
      </c>
      <c r="N778" s="74"/>
      <c r="O778" s="27" t="str">
        <f t="shared" ref="O778" si="2362">"1 POND"</f>
        <v>1 POND</v>
      </c>
      <c r="P778" s="110" t="str">
        <f>IF(IFERROR(VLOOKUP(P773,'Tabela de Apoio'!$D:$E,2,FALSE),1)=1,"",P779)</f>
        <v/>
      </c>
      <c r="Q778" s="110" t="str">
        <f>IF(IFERROR(VLOOKUP(Q773,'Tabela de Apoio'!$D:$E,2,FALSE),1)=1,"",Q779)</f>
        <v/>
      </c>
      <c r="R778" s="110" t="str">
        <f>IF(IFERROR(VLOOKUP(R773,'Tabela de Apoio'!$D:$E,2,FALSE),1)=1,"",R779)</f>
        <v/>
      </c>
      <c r="S778" s="110" t="str">
        <f>IF(IFERROR(VLOOKUP(S773,'Tabela de Apoio'!$D:$E,2,FALSE),1)=1,"",S779)</f>
        <v/>
      </c>
      <c r="T778" s="110" t="str">
        <f>IF(IFERROR(VLOOKUP(T773,'Tabela de Apoio'!$D:$E,2,FALSE),1)=1,"",T779)</f>
        <v/>
      </c>
      <c r="U778" s="110" t="str">
        <f>IF(IFERROR(VLOOKUP(U773,'Tabela de Apoio'!$D:$E,2,FALSE),1)=1,"",U779)</f>
        <v/>
      </c>
      <c r="V778" s="110" t="str">
        <f>IF(IFERROR(VLOOKUP(V773,'Tabela de Apoio'!$D:$E,2,FALSE),1)=1,"",V779)</f>
        <v/>
      </c>
      <c r="W778" s="110" t="str">
        <f>IF(IFERROR(VLOOKUP(W773,'Tabela de Apoio'!$D:$E,2,FALSE),1)=1,"",W779)</f>
        <v/>
      </c>
      <c r="X778" s="110" t="str">
        <f>IF(IFERROR(VLOOKUP(X773,'Tabela de Apoio'!$D:$E,2,FALSE),1)=1,"",X779)</f>
        <v/>
      </c>
      <c r="Y778" s="110" t="str">
        <f>IF(IFERROR(VLOOKUP(Y773,'Tabela de Apoio'!$D:$E,2,FALSE),1)=1,"",Y779)</f>
        <v/>
      </c>
      <c r="Z778" s="110" t="str">
        <f>IF(IFERROR(VLOOKUP(Z773,'Tabela de Apoio'!$D:$E,2,FALSE),1)=1,"",Z779)</f>
        <v/>
      </c>
      <c r="AA778" s="110" t="str">
        <f>IF(IFERROR(VLOOKUP(AA773,'Tabela de Apoio'!$D:$E,2,FALSE),1)=1,"",AA779)</f>
        <v/>
      </c>
      <c r="AB778" s="110" t="str">
        <f>IF(IFERROR(VLOOKUP(AB773,'Tabela de Apoio'!$D:$E,2,FALSE),1)=1,"",AB779)</f>
        <v/>
      </c>
      <c r="AC778" s="110" t="str">
        <f>IF(IFERROR(VLOOKUP(AC773,'Tabela de Apoio'!$D:$E,2,FALSE),1)=1,"",AC779)</f>
        <v/>
      </c>
      <c r="AD778" s="110" t="str">
        <f>IF(IFERROR(VLOOKUP(AD773,'Tabela de Apoio'!$D:$E,2,FALSE),1)=1,"",AD779)</f>
        <v/>
      </c>
      <c r="AE778" s="110" t="str">
        <f>IF(IFERROR(VLOOKUP(AE773,'Tabela de Apoio'!$D:$E,2,FALSE),1)=1,"",AE779)</f>
        <v/>
      </c>
      <c r="AF778" s="110" t="str">
        <f>IF(IFERROR(VLOOKUP(AF773,'Tabela de Apoio'!$D:$E,2,FALSE),1)=1,"",AF779)</f>
        <v/>
      </c>
      <c r="AG778" s="110" t="str">
        <f>IF(IFERROR(VLOOKUP(AG773,'Tabela de Apoio'!$D:$E,2,FALSE),1)=1,"",AG779)</f>
        <v/>
      </c>
      <c r="AH778" s="110" t="str">
        <f>IF(IFERROR(VLOOKUP(AH773,'Tabela de Apoio'!$D:$E,2,FALSE),1)=1,"",AH779)</f>
        <v/>
      </c>
      <c r="AI778" s="110" t="str">
        <f>IF(IFERROR(VLOOKUP(AI773,'Tabela de Apoio'!$D:$E,2,FALSE),1)=1,"",AI779)</f>
        <v/>
      </c>
    </row>
    <row r="779" spans="1:167" hidden="1" x14ac:dyDescent="0.25">
      <c r="B779" s="131" t="e">
        <f t="shared" si="2227"/>
        <v>#VALUE!</v>
      </c>
      <c r="C779" s="131" t="e">
        <f t="shared" si="2228"/>
        <v>#VALUE!</v>
      </c>
      <c r="D779" s="130">
        <f t="shared" si="2228"/>
        <v>1</v>
      </c>
      <c r="E779" s="168"/>
      <c r="F779" s="96"/>
      <c r="G779" s="170"/>
      <c r="H779" s="137">
        <f t="shared" ref="H779" si="2363">COUNT($P779:$XX779)</f>
        <v>0</v>
      </c>
      <c r="I779" s="135" t="e">
        <f t="shared" ref="I779" si="2364">_xlfn.STDEV.P($P778:$XX779)/AVERAGE($P778:$XX779)</f>
        <v>#DIV/0!</v>
      </c>
      <c r="J779" s="7">
        <f t="shared" ref="J779" si="2365">IF(AND(H779&gt;2,
OR(L771="MÉDIA SANEADA",L771="MEDIANA SANEADA",
AND(L771="PREÇO REFERÊNCIA",NOT(AND(P773="Orçamento",COUNTA(P771:XX771)=COUNTIF(P773:XX773,"Orçamento")))))),
ROW(),0)</f>
        <v>0</v>
      </c>
      <c r="K779" s="69"/>
      <c r="L779" s="29" t="s">
        <v>424</v>
      </c>
      <c r="M779" s="30" t="e">
        <f t="shared" ref="M779" si="2366">MEDIAN($P777:$XX777)</f>
        <v>#NUM!</v>
      </c>
      <c r="N779" s="74"/>
      <c r="O779" s="27" t="str">
        <f t="shared" ref="O779" si="2367">"1 RODADA"</f>
        <v>1 RODADA</v>
      </c>
      <c r="P779" s="110" t="str">
        <f t="shared" ref="P779:AI779" si="2368">IF(P777="","",IF((_xlfn.STDEV.P($P776:$XX777)/AVERAGE($P776:$XX777))&lt;=25%,P777,IF(OR(P777&gt;(AVERAGE($P776:$XX777)+_xlfn.STDEV.P($P776:$XX777)),P777&lt;(AVERAGE($P776:$XX777)-_xlfn.STDEV.P($P776:$XX777))),"DESCARTADO",P777)))</f>
        <v/>
      </c>
      <c r="Q779" s="110" t="str">
        <f t="shared" si="2368"/>
        <v/>
      </c>
      <c r="R779" s="110" t="str">
        <f t="shared" si="2368"/>
        <v/>
      </c>
      <c r="S779" s="110" t="str">
        <f t="shared" si="2368"/>
        <v/>
      </c>
      <c r="T779" s="110" t="str">
        <f t="shared" si="2368"/>
        <v/>
      </c>
      <c r="U779" s="110" t="str">
        <f t="shared" si="2368"/>
        <v/>
      </c>
      <c r="V779" s="110" t="str">
        <f t="shared" si="2368"/>
        <v/>
      </c>
      <c r="W779" s="110" t="str">
        <f t="shared" si="2368"/>
        <v/>
      </c>
      <c r="X779" s="110" t="str">
        <f t="shared" si="2368"/>
        <v/>
      </c>
      <c r="Y779" s="110" t="str">
        <f t="shared" si="2368"/>
        <v/>
      </c>
      <c r="Z779" s="110" t="str">
        <f t="shared" si="2368"/>
        <v/>
      </c>
      <c r="AA779" s="110" t="str">
        <f t="shared" si="2368"/>
        <v/>
      </c>
      <c r="AB779" s="110" t="str">
        <f t="shared" si="2368"/>
        <v/>
      </c>
      <c r="AC779" s="110" t="str">
        <f t="shared" si="2368"/>
        <v/>
      </c>
      <c r="AD779" s="110" t="str">
        <f t="shared" si="2368"/>
        <v/>
      </c>
      <c r="AE779" s="110" t="str">
        <f t="shared" si="2368"/>
        <v/>
      </c>
      <c r="AF779" s="110" t="str">
        <f t="shared" si="2368"/>
        <v/>
      </c>
      <c r="AG779" s="110" t="str">
        <f t="shared" si="2368"/>
        <v/>
      </c>
      <c r="AH779" s="110" t="str">
        <f t="shared" si="2368"/>
        <v/>
      </c>
      <c r="AI779" s="110" t="str">
        <f t="shared" si="2368"/>
        <v/>
      </c>
    </row>
    <row r="780" spans="1:167" hidden="1" x14ac:dyDescent="0.25">
      <c r="B780" s="131" t="e">
        <f t="shared" si="2227"/>
        <v>#VALUE!</v>
      </c>
      <c r="C780" s="131" t="e">
        <f t="shared" si="2228"/>
        <v>#VALUE!</v>
      </c>
      <c r="D780" s="130">
        <f t="shared" si="2228"/>
        <v>1</v>
      </c>
      <c r="E780" s="168"/>
      <c r="F780" s="96"/>
      <c r="G780" s="170"/>
      <c r="H780"/>
      <c r="I780"/>
      <c r="J780"/>
      <c r="L780" s="29" t="s">
        <v>50</v>
      </c>
      <c r="M780" s="30" t="str">
        <f t="shared" ref="M780" si="2369">IFERROR(
IF(AND(H779&gt;2,I779&lt;=25%),AVERAGE(P778:XX779),
IF(AND(H781&gt;2,I781&lt;=25%),AVERAGE(P780:XX781),
IF(AND(H783&gt;2,I783&lt;=25%),AVERAGE(P782:XX783),
IF(AND(H785&gt;2,I785&lt;=25%),AVERAGE(P784:XX785),
IF(AND(H787&gt;2,I787&lt;=25%),AVERAGE(P786:XX787),
IF(AND(H789&gt;2,I789&lt;=25%),AVERAGE(P788:XX789),
IF(I777&lt;=25%,AVERAGE(P776:XX777),""))))))),"")</f>
        <v/>
      </c>
      <c r="N780" s="74"/>
      <c r="O780" s="27" t="str">
        <f t="shared" ref="O780" si="2370">"2 POND"</f>
        <v>2 POND</v>
      </c>
      <c r="P780" s="110" t="str">
        <f>IF(IFERROR(VLOOKUP(P773,'Tabela de Apoio'!$D:$E,2,FALSE),1)=1,"",P781)</f>
        <v/>
      </c>
      <c r="Q780" s="110" t="str">
        <f>IF(IFERROR(VLOOKUP(Q773,'Tabela de Apoio'!$D:$E,2,FALSE),1)=1,"",Q781)</f>
        <v/>
      </c>
      <c r="R780" s="110" t="str">
        <f>IF(IFERROR(VLOOKUP(R773,'Tabela de Apoio'!$D:$E,2,FALSE),1)=1,"",R781)</f>
        <v/>
      </c>
      <c r="S780" s="110" t="str">
        <f>IF(IFERROR(VLOOKUP(S773,'Tabela de Apoio'!$D:$E,2,FALSE),1)=1,"",S781)</f>
        <v/>
      </c>
      <c r="T780" s="110" t="str">
        <f>IF(IFERROR(VLOOKUP(T773,'Tabela de Apoio'!$D:$E,2,FALSE),1)=1,"",T781)</f>
        <v/>
      </c>
      <c r="U780" s="110" t="str">
        <f>IF(IFERROR(VLOOKUP(U773,'Tabela de Apoio'!$D:$E,2,FALSE),1)=1,"",U781)</f>
        <v/>
      </c>
      <c r="V780" s="110" t="str">
        <f>IF(IFERROR(VLOOKUP(V773,'Tabela de Apoio'!$D:$E,2,FALSE),1)=1,"",V781)</f>
        <v/>
      </c>
      <c r="W780" s="110" t="str">
        <f>IF(IFERROR(VLOOKUP(W773,'Tabela de Apoio'!$D:$E,2,FALSE),1)=1,"",W781)</f>
        <v/>
      </c>
      <c r="X780" s="110" t="str">
        <f>IF(IFERROR(VLOOKUP(X773,'Tabela de Apoio'!$D:$E,2,FALSE),1)=1,"",X781)</f>
        <v/>
      </c>
      <c r="Y780" s="110" t="str">
        <f>IF(IFERROR(VLOOKUP(Y773,'Tabela de Apoio'!$D:$E,2,FALSE),1)=1,"",Y781)</f>
        <v/>
      </c>
      <c r="Z780" s="110" t="str">
        <f>IF(IFERROR(VLOOKUP(Z773,'Tabela de Apoio'!$D:$E,2,FALSE),1)=1,"",Z781)</f>
        <v/>
      </c>
      <c r="AA780" s="110" t="str">
        <f>IF(IFERROR(VLOOKUP(AA773,'Tabela de Apoio'!$D:$E,2,FALSE),1)=1,"",AA781)</f>
        <v/>
      </c>
      <c r="AB780" s="110" t="str">
        <f>IF(IFERROR(VLOOKUP(AB773,'Tabela de Apoio'!$D:$E,2,FALSE),1)=1,"",AB781)</f>
        <v/>
      </c>
      <c r="AC780" s="110" t="str">
        <f>IF(IFERROR(VLOOKUP(AC773,'Tabela de Apoio'!$D:$E,2,FALSE),1)=1,"",AC781)</f>
        <v/>
      </c>
      <c r="AD780" s="110" t="str">
        <f>IF(IFERROR(VLOOKUP(AD773,'Tabela de Apoio'!$D:$E,2,FALSE),1)=1,"",AD781)</f>
        <v/>
      </c>
      <c r="AE780" s="110" t="str">
        <f>IF(IFERROR(VLOOKUP(AE773,'Tabela de Apoio'!$D:$E,2,FALSE),1)=1,"",AE781)</f>
        <v/>
      </c>
      <c r="AF780" s="110" t="str">
        <f>IF(IFERROR(VLOOKUP(AF773,'Tabela de Apoio'!$D:$E,2,FALSE),1)=1,"",AF781)</f>
        <v/>
      </c>
      <c r="AG780" s="110" t="str">
        <f>IF(IFERROR(VLOOKUP(AG773,'Tabela de Apoio'!$D:$E,2,FALSE),1)=1,"",AG781)</f>
        <v/>
      </c>
      <c r="AH780" s="110" t="str">
        <f>IF(IFERROR(VLOOKUP(AH773,'Tabela de Apoio'!$D:$E,2,FALSE),1)=1,"",AH781)</f>
        <v/>
      </c>
      <c r="AI780" s="110" t="str">
        <f>IF(IFERROR(VLOOKUP(AI773,'Tabela de Apoio'!$D:$E,2,FALSE),1)=1,"",AI781)</f>
        <v/>
      </c>
    </row>
    <row r="781" spans="1:167" hidden="1" x14ac:dyDescent="0.25">
      <c r="B781" s="131" t="e">
        <f t="shared" si="2227"/>
        <v>#VALUE!</v>
      </c>
      <c r="C781" s="131" t="e">
        <f t="shared" si="2228"/>
        <v>#VALUE!</v>
      </c>
      <c r="D781" s="130">
        <f t="shared" si="2228"/>
        <v>1</v>
      </c>
      <c r="E781" s="168"/>
      <c r="F781" s="96"/>
      <c r="G781" s="170"/>
      <c r="H781" s="137">
        <f t="shared" ref="H781" si="2371">COUNT($P781:$XX781)</f>
        <v>0</v>
      </c>
      <c r="I781" s="135" t="e">
        <f t="shared" ref="I781" si="2372">_xlfn.STDEV.P($P780:$XX781)/AVERAGE($P780:$XX781)</f>
        <v>#DIV/0!</v>
      </c>
      <c r="J781" s="7">
        <f t="shared" ref="J781" si="2373">IF(AND(H781&gt;2,
OR(L771="MÉDIA SANEADA",L771="MEDIANA SANEADA",
AND(L771="PREÇO REFERÊNCIA",NOT(AND(P773="Orçamento",COUNTA(P771:XX771)=COUNTIF(P773:XX773,"Orçamento")))))),
ROW(),0)</f>
        <v>0</v>
      </c>
      <c r="K781" s="69"/>
      <c r="L781" s="29" t="s">
        <v>425</v>
      </c>
      <c r="M781" s="30" t="e">
        <f t="shared" ref="M781" si="2374" xml:space="preserve">
IF(H779&gt;2,MEDIAN(P778:XX779),
IF(H781&gt;2,MEDIAN(P780:XX781),
IF(H783&gt;2,MEDIAN(P782:XX783),
IF(H785&gt;2,MEDIAN(P784:XX785),
IF(H787&gt;2,MEDIAN(P786:XX787),
IF(H789&gt;2,MEDIAN(P788:XX789),
MEDIAN(P776:XX777)))))))</f>
        <v>#NUM!</v>
      </c>
      <c r="N781" s="74"/>
      <c r="O781" s="27" t="str">
        <f t="shared" ref="O781" si="2375">"2 RODADA"</f>
        <v>2 RODADA</v>
      </c>
      <c r="P781" s="110" t="str">
        <f t="shared" ref="P781:AI781" si="2376">IF(P779="","",IF((_xlfn.STDEV.P($P778:$XX779)/AVERAGE($P778:$XX779))&lt;=25%,P779,IF(OR(P779&gt;(AVERAGE($P778:$XX779)+_xlfn.STDEV.P($P778:$XX779)),P779&lt;(AVERAGE($P778:$XX779)-_xlfn.STDEV.P($P778:$XX779))),"DESCARTADO",P779)))</f>
        <v/>
      </c>
      <c r="Q781" s="110" t="str">
        <f t="shared" si="2376"/>
        <v/>
      </c>
      <c r="R781" s="110" t="str">
        <f t="shared" si="2376"/>
        <v/>
      </c>
      <c r="S781" s="110" t="str">
        <f t="shared" si="2376"/>
        <v/>
      </c>
      <c r="T781" s="110" t="str">
        <f t="shared" si="2376"/>
        <v/>
      </c>
      <c r="U781" s="110" t="str">
        <f t="shared" si="2376"/>
        <v/>
      </c>
      <c r="V781" s="110" t="str">
        <f t="shared" si="2376"/>
        <v/>
      </c>
      <c r="W781" s="110" t="str">
        <f t="shared" si="2376"/>
        <v/>
      </c>
      <c r="X781" s="110" t="str">
        <f t="shared" si="2376"/>
        <v/>
      </c>
      <c r="Y781" s="110" t="str">
        <f t="shared" si="2376"/>
        <v/>
      </c>
      <c r="Z781" s="110" t="str">
        <f t="shared" si="2376"/>
        <v/>
      </c>
      <c r="AA781" s="110" t="str">
        <f t="shared" si="2376"/>
        <v/>
      </c>
      <c r="AB781" s="110" t="str">
        <f t="shared" si="2376"/>
        <v/>
      </c>
      <c r="AC781" s="110" t="str">
        <f t="shared" si="2376"/>
        <v/>
      </c>
      <c r="AD781" s="110" t="str">
        <f t="shared" si="2376"/>
        <v/>
      </c>
      <c r="AE781" s="110" t="str">
        <f t="shared" si="2376"/>
        <v/>
      </c>
      <c r="AF781" s="110" t="str">
        <f t="shared" si="2376"/>
        <v/>
      </c>
      <c r="AG781" s="110" t="str">
        <f t="shared" si="2376"/>
        <v/>
      </c>
      <c r="AH781" s="110" t="str">
        <f t="shared" si="2376"/>
        <v/>
      </c>
      <c r="AI781" s="110" t="str">
        <f t="shared" si="2376"/>
        <v/>
      </c>
    </row>
    <row r="782" spans="1:167" hidden="1" x14ac:dyDescent="0.25">
      <c r="B782" s="131" t="e">
        <f t="shared" si="2227"/>
        <v>#VALUE!</v>
      </c>
      <c r="C782" s="131" t="e">
        <f t="shared" si="2228"/>
        <v>#VALUE!</v>
      </c>
      <c r="D782" s="130">
        <f t="shared" si="2228"/>
        <v>1</v>
      </c>
      <c r="E782" s="168"/>
      <c r="F782" s="96"/>
      <c r="G782" s="170"/>
      <c r="H782"/>
      <c r="I782"/>
      <c r="J782"/>
      <c r="K782" s="69"/>
      <c r="L782" s="29" t="s">
        <v>422</v>
      </c>
      <c r="M782" s="30" t="e">
        <f t="shared" ref="M782" si="2377">HARMEAN($P776:$XX777)</f>
        <v>#N/A</v>
      </c>
      <c r="N782" s="74"/>
      <c r="O782" s="27" t="str">
        <f t="shared" ref="O782" si="2378">"3 POND"</f>
        <v>3 POND</v>
      </c>
      <c r="P782" s="110" t="str">
        <f>IF(IFERROR(VLOOKUP(P773,'Tabela de Apoio'!$D:$E,2,FALSE),1)=1,"",P783)</f>
        <v/>
      </c>
      <c r="Q782" s="110" t="str">
        <f>IF(IFERROR(VLOOKUP(Q773,'Tabela de Apoio'!$D:$E,2,FALSE),1)=1,"",Q783)</f>
        <v/>
      </c>
      <c r="R782" s="110" t="str">
        <f>IF(IFERROR(VLOOKUP(R773,'Tabela de Apoio'!$D:$E,2,FALSE),1)=1,"",R783)</f>
        <v/>
      </c>
      <c r="S782" s="110" t="str">
        <f>IF(IFERROR(VLOOKUP(S773,'Tabela de Apoio'!$D:$E,2,FALSE),1)=1,"",S783)</f>
        <v/>
      </c>
      <c r="T782" s="110" t="str">
        <f>IF(IFERROR(VLOOKUP(T773,'Tabela de Apoio'!$D:$E,2,FALSE),1)=1,"",T783)</f>
        <v/>
      </c>
      <c r="U782" s="110" t="str">
        <f>IF(IFERROR(VLOOKUP(U773,'Tabela de Apoio'!$D:$E,2,FALSE),1)=1,"",U783)</f>
        <v/>
      </c>
      <c r="V782" s="110" t="str">
        <f>IF(IFERROR(VLOOKUP(V773,'Tabela de Apoio'!$D:$E,2,FALSE),1)=1,"",V783)</f>
        <v/>
      </c>
      <c r="W782" s="110" t="str">
        <f>IF(IFERROR(VLOOKUP(W773,'Tabela de Apoio'!$D:$E,2,FALSE),1)=1,"",W783)</f>
        <v/>
      </c>
      <c r="X782" s="110" t="str">
        <f>IF(IFERROR(VLOOKUP(X773,'Tabela de Apoio'!$D:$E,2,FALSE),1)=1,"",X783)</f>
        <v/>
      </c>
      <c r="Y782" s="110" t="str">
        <f>IF(IFERROR(VLOOKUP(Y773,'Tabela de Apoio'!$D:$E,2,FALSE),1)=1,"",Y783)</f>
        <v/>
      </c>
      <c r="Z782" s="110" t="str">
        <f>IF(IFERROR(VLOOKUP(Z773,'Tabela de Apoio'!$D:$E,2,FALSE),1)=1,"",Z783)</f>
        <v/>
      </c>
      <c r="AA782" s="110" t="str">
        <f>IF(IFERROR(VLOOKUP(AA773,'Tabela de Apoio'!$D:$E,2,FALSE),1)=1,"",AA783)</f>
        <v/>
      </c>
      <c r="AB782" s="110" t="str">
        <f>IF(IFERROR(VLOOKUP(AB773,'Tabela de Apoio'!$D:$E,2,FALSE),1)=1,"",AB783)</f>
        <v/>
      </c>
      <c r="AC782" s="110" t="str">
        <f>IF(IFERROR(VLOOKUP(AC773,'Tabela de Apoio'!$D:$E,2,FALSE),1)=1,"",AC783)</f>
        <v/>
      </c>
      <c r="AD782" s="110" t="str">
        <f>IF(IFERROR(VLOOKUP(AD773,'Tabela de Apoio'!$D:$E,2,FALSE),1)=1,"",AD783)</f>
        <v/>
      </c>
      <c r="AE782" s="110" t="str">
        <f>IF(IFERROR(VLOOKUP(AE773,'Tabela de Apoio'!$D:$E,2,FALSE),1)=1,"",AE783)</f>
        <v/>
      </c>
      <c r="AF782" s="110" t="str">
        <f>IF(IFERROR(VLOOKUP(AF773,'Tabela de Apoio'!$D:$E,2,FALSE),1)=1,"",AF783)</f>
        <v/>
      </c>
      <c r="AG782" s="110" t="str">
        <f>IF(IFERROR(VLOOKUP(AG773,'Tabela de Apoio'!$D:$E,2,FALSE),1)=1,"",AG783)</f>
        <v/>
      </c>
      <c r="AH782" s="110" t="str">
        <f>IF(IFERROR(VLOOKUP(AH773,'Tabela de Apoio'!$D:$E,2,FALSE),1)=1,"",AH783)</f>
        <v/>
      </c>
      <c r="AI782" s="110" t="str">
        <f>IF(IFERROR(VLOOKUP(AI773,'Tabela de Apoio'!$D:$E,2,FALSE),1)=1,"",AI783)</f>
        <v/>
      </c>
    </row>
    <row r="783" spans="1:167" hidden="1" x14ac:dyDescent="0.25">
      <c r="B783" s="131" t="e">
        <f t="shared" si="2227"/>
        <v>#VALUE!</v>
      </c>
      <c r="C783" s="131" t="e">
        <f t="shared" si="2228"/>
        <v>#VALUE!</v>
      </c>
      <c r="D783" s="130">
        <f t="shared" si="2228"/>
        <v>1</v>
      </c>
      <c r="E783" s="168"/>
      <c r="F783" s="96"/>
      <c r="G783" s="170"/>
      <c r="H783" s="137">
        <f t="shared" ref="H783" si="2379">COUNT($P783:$XX783)</f>
        <v>0</v>
      </c>
      <c r="I783" s="135" t="e">
        <f t="shared" ref="I783" si="2380">_xlfn.STDEV.P($P782:$XX783)/AVERAGE($P782:$XX783)</f>
        <v>#DIV/0!</v>
      </c>
      <c r="J783" s="7">
        <f t="shared" ref="J783" si="2381">IF(AND(H783&gt;2,
OR(L771="MÉDIA SANEADA",L771="MEDIANA SANEADA",
AND(L771="PREÇO REFERÊNCIA",NOT(AND(P773="Orçamento",COUNTA(P771:XX771)=COUNTIF(P773:XX773,"Orçamento")))))),
ROW(),0)</f>
        <v>0</v>
      </c>
      <c r="K783" s="69"/>
      <c r="L783" s="29" t="s">
        <v>53</v>
      </c>
      <c r="M783" s="30" t="str">
        <f t="shared" ref="M783" si="2382">IFERROR(_xlfn.QUARTILE.EXC($P777:$XX777,1),"")</f>
        <v/>
      </c>
      <c r="N783" s="74"/>
      <c r="O783" s="27" t="str">
        <f t="shared" ref="O783" si="2383">"3 RODADA"</f>
        <v>3 RODADA</v>
      </c>
      <c r="P783" s="110" t="str">
        <f t="shared" ref="P783:AI783" si="2384">IF(P781="","",IF((_xlfn.STDEV.P($P780:$XX781)/AVERAGE($P780:$XX781))&lt;=25%,P781,IF(OR(P781&gt;(AVERAGE($P780:$XX781)+_xlfn.STDEV.P($P780:$XX781)),P781&lt;(AVERAGE($P780:$XX781)-_xlfn.STDEV.P($P780:$XX781))),"DESCARTADO",P781)))</f>
        <v/>
      </c>
      <c r="Q783" s="110" t="str">
        <f t="shared" si="2384"/>
        <v/>
      </c>
      <c r="R783" s="110" t="str">
        <f t="shared" si="2384"/>
        <v/>
      </c>
      <c r="S783" s="110" t="str">
        <f t="shared" si="2384"/>
        <v/>
      </c>
      <c r="T783" s="110" t="str">
        <f t="shared" si="2384"/>
        <v/>
      </c>
      <c r="U783" s="110" t="str">
        <f t="shared" si="2384"/>
        <v/>
      </c>
      <c r="V783" s="110" t="str">
        <f t="shared" si="2384"/>
        <v/>
      </c>
      <c r="W783" s="110" t="str">
        <f t="shared" si="2384"/>
        <v/>
      </c>
      <c r="X783" s="110" t="str">
        <f t="shared" si="2384"/>
        <v/>
      </c>
      <c r="Y783" s="110" t="str">
        <f t="shared" si="2384"/>
        <v/>
      </c>
      <c r="Z783" s="110" t="str">
        <f t="shared" si="2384"/>
        <v/>
      </c>
      <c r="AA783" s="110" t="str">
        <f t="shared" si="2384"/>
        <v/>
      </c>
      <c r="AB783" s="110" t="str">
        <f t="shared" si="2384"/>
        <v/>
      </c>
      <c r="AC783" s="110" t="str">
        <f t="shared" si="2384"/>
        <v/>
      </c>
      <c r="AD783" s="110" t="str">
        <f t="shared" si="2384"/>
        <v/>
      </c>
      <c r="AE783" s="110" t="str">
        <f t="shared" si="2384"/>
        <v/>
      </c>
      <c r="AF783" s="110" t="str">
        <f t="shared" si="2384"/>
        <v/>
      </c>
      <c r="AG783" s="110" t="str">
        <f t="shared" si="2384"/>
        <v/>
      </c>
      <c r="AH783" s="110" t="str">
        <f t="shared" si="2384"/>
        <v/>
      </c>
      <c r="AI783" s="110" t="str">
        <f t="shared" si="2384"/>
        <v/>
      </c>
    </row>
    <row r="784" spans="1:167" hidden="1" x14ac:dyDescent="0.25">
      <c r="B784" s="131" t="e">
        <f t="shared" si="2227"/>
        <v>#VALUE!</v>
      </c>
      <c r="C784" s="131" t="e">
        <f t="shared" si="2228"/>
        <v>#VALUE!</v>
      </c>
      <c r="D784" s="130">
        <f t="shared" si="2228"/>
        <v>1</v>
      </c>
      <c r="E784" s="168"/>
      <c r="F784" s="96"/>
      <c r="G784" s="170"/>
      <c r="H784"/>
      <c r="I784"/>
      <c r="J784"/>
      <c r="K784" s="69"/>
      <c r="L784" s="29" t="s">
        <v>51</v>
      </c>
      <c r="M784" s="30" t="str">
        <f t="shared" ref="M784" si="2385">IFERROR(_xlfn.QUARTILE.EXC($P777:$XX777,3),"")</f>
        <v/>
      </c>
      <c r="N784" s="74"/>
      <c r="O784" s="27" t="str">
        <f t="shared" ref="O784" si="2386">"4 POND"</f>
        <v>4 POND</v>
      </c>
      <c r="P784" s="110" t="str">
        <f>IF(IFERROR(VLOOKUP(P773,'Tabela de Apoio'!$D:$E,2,FALSE),1)=1,"",P785)</f>
        <v/>
      </c>
      <c r="Q784" s="110" t="str">
        <f>IF(IFERROR(VLOOKUP(Q773,'Tabela de Apoio'!$D:$E,2,FALSE),1)=1,"",Q785)</f>
        <v/>
      </c>
      <c r="R784" s="110" t="str">
        <f>IF(IFERROR(VLOOKUP(R773,'Tabela de Apoio'!$D:$E,2,FALSE),1)=1,"",R785)</f>
        <v/>
      </c>
      <c r="S784" s="110" t="str">
        <f>IF(IFERROR(VLOOKUP(S773,'Tabela de Apoio'!$D:$E,2,FALSE),1)=1,"",S785)</f>
        <v/>
      </c>
      <c r="T784" s="110" t="str">
        <f>IF(IFERROR(VLOOKUP(T773,'Tabela de Apoio'!$D:$E,2,FALSE),1)=1,"",T785)</f>
        <v/>
      </c>
      <c r="U784" s="110" t="str">
        <f>IF(IFERROR(VLOOKUP(U773,'Tabela de Apoio'!$D:$E,2,FALSE),1)=1,"",U785)</f>
        <v/>
      </c>
      <c r="V784" s="110" t="str">
        <f>IF(IFERROR(VLOOKUP(V773,'Tabela de Apoio'!$D:$E,2,FALSE),1)=1,"",V785)</f>
        <v/>
      </c>
      <c r="W784" s="110" t="str">
        <f>IF(IFERROR(VLOOKUP(W773,'Tabela de Apoio'!$D:$E,2,FALSE),1)=1,"",W785)</f>
        <v/>
      </c>
      <c r="X784" s="110" t="str">
        <f>IF(IFERROR(VLOOKUP(X773,'Tabela de Apoio'!$D:$E,2,FALSE),1)=1,"",X785)</f>
        <v/>
      </c>
      <c r="Y784" s="110" t="str">
        <f>IF(IFERROR(VLOOKUP(Y773,'Tabela de Apoio'!$D:$E,2,FALSE),1)=1,"",Y785)</f>
        <v/>
      </c>
      <c r="Z784" s="110" t="str">
        <f>IF(IFERROR(VLOOKUP(Z773,'Tabela de Apoio'!$D:$E,2,FALSE),1)=1,"",Z785)</f>
        <v/>
      </c>
      <c r="AA784" s="110" t="str">
        <f>IF(IFERROR(VLOOKUP(AA773,'Tabela de Apoio'!$D:$E,2,FALSE),1)=1,"",AA785)</f>
        <v/>
      </c>
      <c r="AB784" s="110" t="str">
        <f>IF(IFERROR(VLOOKUP(AB773,'Tabela de Apoio'!$D:$E,2,FALSE),1)=1,"",AB785)</f>
        <v/>
      </c>
      <c r="AC784" s="110" t="str">
        <f>IF(IFERROR(VLOOKUP(AC773,'Tabela de Apoio'!$D:$E,2,FALSE),1)=1,"",AC785)</f>
        <v/>
      </c>
      <c r="AD784" s="110" t="str">
        <f>IF(IFERROR(VLOOKUP(AD773,'Tabela de Apoio'!$D:$E,2,FALSE),1)=1,"",AD785)</f>
        <v/>
      </c>
      <c r="AE784" s="110" t="str">
        <f>IF(IFERROR(VLOOKUP(AE773,'Tabela de Apoio'!$D:$E,2,FALSE),1)=1,"",AE785)</f>
        <v/>
      </c>
      <c r="AF784" s="110" t="str">
        <f>IF(IFERROR(VLOOKUP(AF773,'Tabela de Apoio'!$D:$E,2,FALSE),1)=1,"",AF785)</f>
        <v/>
      </c>
      <c r="AG784" s="110" t="str">
        <f>IF(IFERROR(VLOOKUP(AG773,'Tabela de Apoio'!$D:$E,2,FALSE),1)=1,"",AG785)</f>
        <v/>
      </c>
      <c r="AH784" s="110" t="str">
        <f>IF(IFERROR(VLOOKUP(AH773,'Tabela de Apoio'!$D:$E,2,FALSE),1)=1,"",AH785)</f>
        <v/>
      </c>
      <c r="AI784" s="110" t="str">
        <f>IF(IFERROR(VLOOKUP(AI773,'Tabela de Apoio'!$D:$E,2,FALSE),1)=1,"",AI785)</f>
        <v/>
      </c>
    </row>
    <row r="785" spans="1:167" hidden="1" x14ac:dyDescent="0.25">
      <c r="B785" s="131" t="e">
        <f t="shared" si="2227"/>
        <v>#VALUE!</v>
      </c>
      <c r="C785" s="131" t="e">
        <f t="shared" si="2228"/>
        <v>#VALUE!</v>
      </c>
      <c r="D785" s="130">
        <f t="shared" si="2228"/>
        <v>1</v>
      </c>
      <c r="E785" s="168"/>
      <c r="F785" s="96"/>
      <c r="G785" s="170"/>
      <c r="H785" s="137">
        <f t="shared" ref="H785" si="2387">COUNT($P785:$XX785)</f>
        <v>0</v>
      </c>
      <c r="I785" s="135" t="e">
        <f t="shared" ref="I785" si="2388">_xlfn.STDEV.P($P784:$XX785)/AVERAGE($P784:$XX785)</f>
        <v>#DIV/0!</v>
      </c>
      <c r="J785" s="7">
        <f t="shared" ref="J785" si="2389">IF(AND(H785&gt;2,
OR(L771="MÉDIA SANEADA",L771="MEDIANA SANEADA",
AND(L771="PREÇO REFERÊNCIA",NOT(AND(P773="Orçamento",COUNTA(P771:XX771)=COUNTIF(P773:XX773,"Orçamento")))))),
ROW(),0)</f>
        <v>0</v>
      </c>
      <c r="K785" s="69"/>
      <c r="L785" s="29" t="s">
        <v>55</v>
      </c>
      <c r="M785" s="30">
        <f t="shared" ref="M785" si="2390">MIN($P777:$XX777)</f>
        <v>0</v>
      </c>
      <c r="N785" s="74"/>
      <c r="O785" s="27" t="str">
        <f t="shared" ref="O785" si="2391">"4 RODADA"</f>
        <v>4 RODADA</v>
      </c>
      <c r="P785" s="110" t="str">
        <f t="shared" ref="P785:AI785" si="2392">IF(P783="","",IF((_xlfn.STDEV.P($P782:$XX783)/AVERAGE($P782:$XX783))&lt;=25%,P783,IF(OR(P783&gt;(AVERAGE($P782:$XX783)+_xlfn.STDEV.P($P782:$XX783)),P783&lt;(AVERAGE($P782:$XX783)-_xlfn.STDEV.P($P782:$XX783))),"DESCARTADO",P783)))</f>
        <v/>
      </c>
      <c r="Q785" s="110" t="str">
        <f t="shared" si="2392"/>
        <v/>
      </c>
      <c r="R785" s="110" t="str">
        <f t="shared" si="2392"/>
        <v/>
      </c>
      <c r="S785" s="110" t="str">
        <f t="shared" si="2392"/>
        <v/>
      </c>
      <c r="T785" s="110" t="str">
        <f t="shared" si="2392"/>
        <v/>
      </c>
      <c r="U785" s="110" t="str">
        <f t="shared" si="2392"/>
        <v/>
      </c>
      <c r="V785" s="110" t="str">
        <f t="shared" si="2392"/>
        <v/>
      </c>
      <c r="W785" s="110" t="str">
        <f t="shared" si="2392"/>
        <v/>
      </c>
      <c r="X785" s="110" t="str">
        <f t="shared" si="2392"/>
        <v/>
      </c>
      <c r="Y785" s="110" t="str">
        <f t="shared" si="2392"/>
        <v/>
      </c>
      <c r="Z785" s="110" t="str">
        <f t="shared" si="2392"/>
        <v/>
      </c>
      <c r="AA785" s="110" t="str">
        <f t="shared" si="2392"/>
        <v/>
      </c>
      <c r="AB785" s="110" t="str">
        <f t="shared" si="2392"/>
        <v/>
      </c>
      <c r="AC785" s="110" t="str">
        <f t="shared" si="2392"/>
        <v/>
      </c>
      <c r="AD785" s="110" t="str">
        <f t="shared" si="2392"/>
        <v/>
      </c>
      <c r="AE785" s="110" t="str">
        <f t="shared" si="2392"/>
        <v/>
      </c>
      <c r="AF785" s="110" t="str">
        <f t="shared" si="2392"/>
        <v/>
      </c>
      <c r="AG785" s="110" t="str">
        <f t="shared" si="2392"/>
        <v/>
      </c>
      <c r="AH785" s="110" t="str">
        <f t="shared" si="2392"/>
        <v/>
      </c>
      <c r="AI785" s="110" t="str">
        <f t="shared" si="2392"/>
        <v/>
      </c>
    </row>
    <row r="786" spans="1:167" hidden="1" x14ac:dyDescent="0.25">
      <c r="B786" s="131" t="e">
        <f t="shared" si="2227"/>
        <v>#VALUE!</v>
      </c>
      <c r="C786" s="131" t="e">
        <f t="shared" si="2228"/>
        <v>#VALUE!</v>
      </c>
      <c r="D786" s="130">
        <f t="shared" si="2228"/>
        <v>1</v>
      </c>
      <c r="E786" s="168"/>
      <c r="F786" s="96"/>
      <c r="G786" s="170"/>
      <c r="H786"/>
      <c r="I786"/>
      <c r="J786"/>
      <c r="K786" s="69"/>
      <c r="L786" s="29" t="s">
        <v>52</v>
      </c>
      <c r="M786" s="30">
        <f t="shared" ref="M786" si="2393">MAX($P777:$XX777)</f>
        <v>0</v>
      </c>
      <c r="N786" s="74"/>
      <c r="O786" s="27" t="str">
        <f t="shared" ref="O786" si="2394">"5 POND"</f>
        <v>5 POND</v>
      </c>
      <c r="P786" s="110" t="str">
        <f>IF(IFERROR(VLOOKUP(P773,'Tabela de Apoio'!$D:$E,2,FALSE),1)=1,"",P787)</f>
        <v/>
      </c>
      <c r="Q786" s="110" t="str">
        <f>IF(IFERROR(VLOOKUP(Q773,'Tabela de Apoio'!$D:$E,2,FALSE),1)=1,"",Q787)</f>
        <v/>
      </c>
      <c r="R786" s="110" t="str">
        <f>IF(IFERROR(VLOOKUP(R773,'Tabela de Apoio'!$D:$E,2,FALSE),1)=1,"",R787)</f>
        <v/>
      </c>
      <c r="S786" s="110" t="str">
        <f>IF(IFERROR(VLOOKUP(S773,'Tabela de Apoio'!$D:$E,2,FALSE),1)=1,"",S787)</f>
        <v/>
      </c>
      <c r="T786" s="110" t="str">
        <f>IF(IFERROR(VLOOKUP(T773,'Tabela de Apoio'!$D:$E,2,FALSE),1)=1,"",T787)</f>
        <v/>
      </c>
      <c r="U786" s="110" t="str">
        <f>IF(IFERROR(VLOOKUP(U773,'Tabela de Apoio'!$D:$E,2,FALSE),1)=1,"",U787)</f>
        <v/>
      </c>
      <c r="V786" s="110" t="str">
        <f>IF(IFERROR(VLOOKUP(V773,'Tabela de Apoio'!$D:$E,2,FALSE),1)=1,"",V787)</f>
        <v/>
      </c>
      <c r="W786" s="110" t="str">
        <f>IF(IFERROR(VLOOKUP(W773,'Tabela de Apoio'!$D:$E,2,FALSE),1)=1,"",W787)</f>
        <v/>
      </c>
      <c r="X786" s="110" t="str">
        <f>IF(IFERROR(VLOOKUP(X773,'Tabela de Apoio'!$D:$E,2,FALSE),1)=1,"",X787)</f>
        <v/>
      </c>
      <c r="Y786" s="110" t="str">
        <f>IF(IFERROR(VLOOKUP(Y773,'Tabela de Apoio'!$D:$E,2,FALSE),1)=1,"",Y787)</f>
        <v/>
      </c>
      <c r="Z786" s="110" t="str">
        <f>IF(IFERROR(VLOOKUP(Z773,'Tabela de Apoio'!$D:$E,2,FALSE),1)=1,"",Z787)</f>
        <v/>
      </c>
      <c r="AA786" s="110" t="str">
        <f>IF(IFERROR(VLOOKUP(AA773,'Tabela de Apoio'!$D:$E,2,FALSE),1)=1,"",AA787)</f>
        <v/>
      </c>
      <c r="AB786" s="110" t="str">
        <f>IF(IFERROR(VLOOKUP(AB773,'Tabela de Apoio'!$D:$E,2,FALSE),1)=1,"",AB787)</f>
        <v/>
      </c>
      <c r="AC786" s="110" t="str">
        <f>IF(IFERROR(VLOOKUP(AC773,'Tabela de Apoio'!$D:$E,2,FALSE),1)=1,"",AC787)</f>
        <v/>
      </c>
      <c r="AD786" s="110" t="str">
        <f>IF(IFERROR(VLOOKUP(AD773,'Tabela de Apoio'!$D:$E,2,FALSE),1)=1,"",AD787)</f>
        <v/>
      </c>
      <c r="AE786" s="110" t="str">
        <f>IF(IFERROR(VLOOKUP(AE773,'Tabela de Apoio'!$D:$E,2,FALSE),1)=1,"",AE787)</f>
        <v/>
      </c>
      <c r="AF786" s="110" t="str">
        <f>IF(IFERROR(VLOOKUP(AF773,'Tabela de Apoio'!$D:$E,2,FALSE),1)=1,"",AF787)</f>
        <v/>
      </c>
      <c r="AG786" s="110" t="str">
        <f>IF(IFERROR(VLOOKUP(AG773,'Tabela de Apoio'!$D:$E,2,FALSE),1)=1,"",AG787)</f>
        <v/>
      </c>
      <c r="AH786" s="110" t="str">
        <f>IF(IFERROR(VLOOKUP(AH773,'Tabela de Apoio'!$D:$E,2,FALSE),1)=1,"",AH787)</f>
        <v/>
      </c>
      <c r="AI786" s="110" t="str">
        <f>IF(IFERROR(VLOOKUP(AI773,'Tabela de Apoio'!$D:$E,2,FALSE),1)=1,"",AI787)</f>
        <v/>
      </c>
    </row>
    <row r="787" spans="1:167" hidden="1" x14ac:dyDescent="0.25">
      <c r="B787" s="131" t="e">
        <f t="shared" si="2227"/>
        <v>#VALUE!</v>
      </c>
      <c r="C787" s="131" t="e">
        <f t="shared" si="2228"/>
        <v>#VALUE!</v>
      </c>
      <c r="D787" s="130">
        <f t="shared" si="2228"/>
        <v>1</v>
      </c>
      <c r="E787" s="168"/>
      <c r="F787" s="96"/>
      <c r="G787" s="170"/>
      <c r="H787" s="137">
        <f t="shared" ref="H787" si="2395">COUNT($P787:$XX787)</f>
        <v>0</v>
      </c>
      <c r="I787" s="135" t="e">
        <f t="shared" ref="I787" si="2396">_xlfn.STDEV.P($P786:$XX787)/AVERAGE($P786:$XX787)</f>
        <v>#DIV/0!</v>
      </c>
      <c r="J787" s="7">
        <f t="shared" ref="J787" si="2397">IF(AND(H787&gt;2,
OR(L771="MÉDIA SANEADA",L771="MEDIANA SANEADA",
AND(L771="PREÇO REFERÊNCIA",NOT(AND(P773="Orçamento",COUNTA(P771:XX771)=COUNTIF(P773:XX773,"Orçamento")))))),
ROW(),0)</f>
        <v>0</v>
      </c>
      <c r="K787" s="69"/>
      <c r="N787" s="74"/>
      <c r="O787" s="27" t="str">
        <f t="shared" ref="O787" si="2398">"5 RODADA"</f>
        <v>5 RODADA</v>
      </c>
      <c r="P787" s="110" t="str">
        <f t="shared" ref="P787:AI787" si="2399">IF(P785="","",IF((_xlfn.STDEV.P($P784:$XX785)/AVERAGE($P784:$XX785))&lt;=25%,P785,IF(OR(P785&gt;(AVERAGE($P784:$XX785)+_xlfn.STDEV.P($P784:$XX785)),P785&lt;(AVERAGE($P784:$XX785)-_xlfn.STDEV.P($P784:$XX785))),"DESCARTADO",P785)))</f>
        <v/>
      </c>
      <c r="Q787" s="110" t="str">
        <f t="shared" si="2399"/>
        <v/>
      </c>
      <c r="R787" s="110" t="str">
        <f t="shared" si="2399"/>
        <v/>
      </c>
      <c r="S787" s="110" t="str">
        <f t="shared" si="2399"/>
        <v/>
      </c>
      <c r="T787" s="110" t="str">
        <f t="shared" si="2399"/>
        <v/>
      </c>
      <c r="U787" s="110" t="str">
        <f t="shared" si="2399"/>
        <v/>
      </c>
      <c r="V787" s="110" t="str">
        <f t="shared" si="2399"/>
        <v/>
      </c>
      <c r="W787" s="110" t="str">
        <f t="shared" si="2399"/>
        <v/>
      </c>
      <c r="X787" s="110" t="str">
        <f t="shared" si="2399"/>
        <v/>
      </c>
      <c r="Y787" s="110" t="str">
        <f t="shared" si="2399"/>
        <v/>
      </c>
      <c r="Z787" s="110" t="str">
        <f t="shared" si="2399"/>
        <v/>
      </c>
      <c r="AA787" s="110" t="str">
        <f t="shared" si="2399"/>
        <v/>
      </c>
      <c r="AB787" s="110" t="str">
        <f t="shared" si="2399"/>
        <v/>
      </c>
      <c r="AC787" s="110" t="str">
        <f t="shared" si="2399"/>
        <v/>
      </c>
      <c r="AD787" s="110" t="str">
        <f t="shared" si="2399"/>
        <v/>
      </c>
      <c r="AE787" s="110" t="str">
        <f t="shared" si="2399"/>
        <v/>
      </c>
      <c r="AF787" s="110" t="str">
        <f t="shared" si="2399"/>
        <v/>
      </c>
      <c r="AG787" s="110" t="str">
        <f t="shared" si="2399"/>
        <v/>
      </c>
      <c r="AH787" s="110" t="str">
        <f t="shared" si="2399"/>
        <v/>
      </c>
      <c r="AI787" s="110" t="str">
        <f t="shared" si="2399"/>
        <v/>
      </c>
    </row>
    <row r="788" spans="1:167" hidden="1" x14ac:dyDescent="0.25">
      <c r="B788" s="131" t="e">
        <f t="shared" si="2227"/>
        <v>#VALUE!</v>
      </c>
      <c r="C788" s="131" t="e">
        <f t="shared" si="2228"/>
        <v>#VALUE!</v>
      </c>
      <c r="D788" s="130">
        <f t="shared" si="2228"/>
        <v>1</v>
      </c>
      <c r="E788" s="168"/>
      <c r="F788" s="96"/>
      <c r="G788" s="170"/>
      <c r="H788"/>
      <c r="I788"/>
      <c r="J788"/>
      <c r="K788" s="69"/>
      <c r="L788" s="22"/>
      <c r="M788" s="22"/>
      <c r="N788" s="74"/>
      <c r="O788" s="27" t="str">
        <f t="shared" ref="O788" si="2400">"6 POND"</f>
        <v>6 POND</v>
      </c>
      <c r="P788" s="110" t="str">
        <f>IF(IFERROR(VLOOKUP(P773,'Tabela de Apoio'!$D:$E,2,FALSE),1)=1,"",P789)</f>
        <v/>
      </c>
      <c r="Q788" s="110" t="str">
        <f>IF(IFERROR(VLOOKUP(Q773,'Tabela de Apoio'!$D:$E,2,FALSE),1)=1,"",Q789)</f>
        <v/>
      </c>
      <c r="R788" s="110" t="str">
        <f>IF(IFERROR(VLOOKUP(R773,'Tabela de Apoio'!$D:$E,2,FALSE),1)=1,"",R789)</f>
        <v/>
      </c>
      <c r="S788" s="110" t="str">
        <f>IF(IFERROR(VLOOKUP(S773,'Tabela de Apoio'!$D:$E,2,FALSE),1)=1,"",S789)</f>
        <v/>
      </c>
      <c r="T788" s="110" t="str">
        <f>IF(IFERROR(VLOOKUP(T773,'Tabela de Apoio'!$D:$E,2,FALSE),1)=1,"",T789)</f>
        <v/>
      </c>
      <c r="U788" s="110" t="str">
        <f>IF(IFERROR(VLOOKUP(U773,'Tabela de Apoio'!$D:$E,2,FALSE),1)=1,"",U789)</f>
        <v/>
      </c>
      <c r="V788" s="110" t="str">
        <f>IF(IFERROR(VLOOKUP(V773,'Tabela de Apoio'!$D:$E,2,FALSE),1)=1,"",V789)</f>
        <v/>
      </c>
      <c r="W788" s="110" t="str">
        <f>IF(IFERROR(VLOOKUP(W773,'Tabela de Apoio'!$D:$E,2,FALSE),1)=1,"",W789)</f>
        <v/>
      </c>
      <c r="X788" s="110" t="str">
        <f>IF(IFERROR(VLOOKUP(X773,'Tabela de Apoio'!$D:$E,2,FALSE),1)=1,"",X789)</f>
        <v/>
      </c>
      <c r="Y788" s="110" t="str">
        <f>IF(IFERROR(VLOOKUP(Y773,'Tabela de Apoio'!$D:$E,2,FALSE),1)=1,"",Y789)</f>
        <v/>
      </c>
      <c r="Z788" s="110" t="str">
        <f>IF(IFERROR(VLOOKUP(Z773,'Tabela de Apoio'!$D:$E,2,FALSE),1)=1,"",Z789)</f>
        <v/>
      </c>
      <c r="AA788" s="110" t="str">
        <f>IF(IFERROR(VLOOKUP(AA773,'Tabela de Apoio'!$D:$E,2,FALSE),1)=1,"",AA789)</f>
        <v/>
      </c>
      <c r="AB788" s="110" t="str">
        <f>IF(IFERROR(VLOOKUP(AB773,'Tabela de Apoio'!$D:$E,2,FALSE),1)=1,"",AB789)</f>
        <v/>
      </c>
      <c r="AC788" s="110" t="str">
        <f>IF(IFERROR(VLOOKUP(AC773,'Tabela de Apoio'!$D:$E,2,FALSE),1)=1,"",AC789)</f>
        <v/>
      </c>
      <c r="AD788" s="110" t="str">
        <f>IF(IFERROR(VLOOKUP(AD773,'Tabela de Apoio'!$D:$E,2,FALSE),1)=1,"",AD789)</f>
        <v/>
      </c>
      <c r="AE788" s="110" t="str">
        <f>IF(IFERROR(VLOOKUP(AE773,'Tabela de Apoio'!$D:$E,2,FALSE),1)=1,"",AE789)</f>
        <v/>
      </c>
      <c r="AF788" s="110" t="str">
        <f>IF(IFERROR(VLOOKUP(AF773,'Tabela de Apoio'!$D:$E,2,FALSE),1)=1,"",AF789)</f>
        <v/>
      </c>
      <c r="AG788" s="110" t="str">
        <f>IF(IFERROR(VLOOKUP(AG773,'Tabela de Apoio'!$D:$E,2,FALSE),1)=1,"",AG789)</f>
        <v/>
      </c>
      <c r="AH788" s="110" t="str">
        <f>IF(IFERROR(VLOOKUP(AH773,'Tabela de Apoio'!$D:$E,2,FALSE),1)=1,"",AH789)</f>
        <v/>
      </c>
      <c r="AI788" s="110" t="str">
        <f>IF(IFERROR(VLOOKUP(AI773,'Tabela de Apoio'!$D:$E,2,FALSE),1)=1,"",AI789)</f>
        <v/>
      </c>
    </row>
    <row r="789" spans="1:167" hidden="1" x14ac:dyDescent="0.25">
      <c r="B789" s="131" t="e">
        <f t="shared" si="2227"/>
        <v>#VALUE!</v>
      </c>
      <c r="C789" s="131" t="e">
        <f t="shared" si="2228"/>
        <v>#VALUE!</v>
      </c>
      <c r="D789" s="130">
        <f t="shared" si="2228"/>
        <v>1</v>
      </c>
      <c r="E789" s="168"/>
      <c r="F789" s="96"/>
      <c r="G789" s="170"/>
      <c r="H789" s="137">
        <f t="shared" ref="H789" si="2401">COUNT($P789:$XX789)</f>
        <v>0</v>
      </c>
      <c r="I789" s="135" t="e">
        <f t="shared" ref="I789" si="2402">_xlfn.STDEV.P($P788:$XX789)/AVERAGE($P788:$XX789)</f>
        <v>#DIV/0!</v>
      </c>
      <c r="J789" s="7">
        <f t="shared" ref="J789" si="2403">IF(AND(H789&gt;2,
OR(L771="MÉDIA SANEADA",L771="MEDIANA SANEADA",
AND(L771="PREÇO REFERÊNCIA",NOT(AND(P773="Orçamento",COUNTA(P771:XX771)=COUNTIF(P773:XX773,"Orçamento")))))),
ROW(),0)</f>
        <v>0</v>
      </c>
      <c r="N789" s="74"/>
      <c r="O789" s="27" t="str">
        <f t="shared" ref="O789" si="2404">"6 RODADA"</f>
        <v>6 RODADA</v>
      </c>
      <c r="P789" s="110" t="str">
        <f t="shared" ref="P789:AI789" si="2405">IFERROR(IF(P787="","",IF((_xlfn.STDEV.P($P786:$XX787)/AVERAGE($P786:$XX787))&lt;=25%,P787,IF(OR(P787&gt;(AVERAGE($P786:$XX787)+_xlfn.STDEV.P($P786:$XX787)),P787&lt;(AVERAGE($P786:$XX787)-_xlfn.STDEV.P($P786:$XX787))),"DESCARTADO",P787))),)</f>
        <v/>
      </c>
      <c r="Q789" s="110" t="str">
        <f t="shared" si="2405"/>
        <v/>
      </c>
      <c r="R789" s="110" t="str">
        <f t="shared" si="2405"/>
        <v/>
      </c>
      <c r="S789" s="110" t="str">
        <f t="shared" si="2405"/>
        <v/>
      </c>
      <c r="T789" s="110" t="str">
        <f t="shared" si="2405"/>
        <v/>
      </c>
      <c r="U789" s="110" t="str">
        <f t="shared" si="2405"/>
        <v/>
      </c>
      <c r="V789" s="110" t="str">
        <f t="shared" si="2405"/>
        <v/>
      </c>
      <c r="W789" s="110" t="str">
        <f t="shared" si="2405"/>
        <v/>
      </c>
      <c r="X789" s="110" t="str">
        <f t="shared" si="2405"/>
        <v/>
      </c>
      <c r="Y789" s="110" t="str">
        <f t="shared" si="2405"/>
        <v/>
      </c>
      <c r="Z789" s="110" t="str">
        <f t="shared" si="2405"/>
        <v/>
      </c>
      <c r="AA789" s="110" t="str">
        <f t="shared" si="2405"/>
        <v/>
      </c>
      <c r="AB789" s="110" t="str">
        <f t="shared" si="2405"/>
        <v/>
      </c>
      <c r="AC789" s="110" t="str">
        <f t="shared" si="2405"/>
        <v/>
      </c>
      <c r="AD789" s="110" t="str">
        <f t="shared" si="2405"/>
        <v/>
      </c>
      <c r="AE789" s="110" t="str">
        <f t="shared" si="2405"/>
        <v/>
      </c>
      <c r="AF789" s="110" t="str">
        <f t="shared" si="2405"/>
        <v/>
      </c>
      <c r="AG789" s="110" t="str">
        <f t="shared" si="2405"/>
        <v/>
      </c>
      <c r="AH789" s="110" t="str">
        <f t="shared" si="2405"/>
        <v/>
      </c>
      <c r="AI789" s="110" t="str">
        <f t="shared" si="2405"/>
        <v/>
      </c>
    </row>
    <row r="790" spans="1:167" x14ac:dyDescent="0.25">
      <c r="B790" s="131" t="e">
        <f t="shared" si="2227"/>
        <v>#VALUE!</v>
      </c>
      <c r="C790" s="131" t="e">
        <f t="shared" si="2228"/>
        <v>#VALUE!</v>
      </c>
      <c r="D790" s="130">
        <f t="shared" si="2228"/>
        <v>1</v>
      </c>
      <c r="E790" s="168"/>
      <c r="F790" s="139"/>
      <c r="G790" s="170"/>
      <c r="H790" s="173"/>
      <c r="I790" s="173"/>
      <c r="J790" s="174"/>
      <c r="K790" s="70"/>
      <c r="L790" s="1" t="s">
        <v>56</v>
      </c>
      <c r="M790" s="147" t="str">
        <f t="shared" ref="M790" si="2406">IFERROR(ROUND(M771*M773,2),"")</f>
        <v/>
      </c>
      <c r="O790" s="27" t="s">
        <v>426</v>
      </c>
      <c r="P790" s="110" t="str">
        <f t="shared" ref="P790:R790" si="2407">INDEX(P777:P789,MATCH(MAX($J777:$J789),$J777:$J789,0))</f>
        <v/>
      </c>
      <c r="Q790" s="110" t="str">
        <f t="shared" si="2407"/>
        <v/>
      </c>
      <c r="R790" s="110" t="str">
        <f t="shared" si="2407"/>
        <v/>
      </c>
      <c r="S790" s="110" t="str">
        <f t="shared" si="2341"/>
        <v/>
      </c>
      <c r="T790" s="110" t="str">
        <f t="shared" si="2341"/>
        <v/>
      </c>
      <c r="U790" s="110" t="str">
        <f t="shared" si="2341"/>
        <v/>
      </c>
      <c r="V790" s="110" t="str">
        <f t="shared" si="2341"/>
        <v/>
      </c>
      <c r="W790" s="110" t="str">
        <f t="shared" si="2341"/>
        <v/>
      </c>
      <c r="X790" s="110" t="str">
        <f t="shared" si="2341"/>
        <v/>
      </c>
      <c r="Y790" s="110" t="str">
        <f t="shared" si="2341"/>
        <v/>
      </c>
      <c r="Z790" s="110" t="str">
        <f t="shared" si="2341"/>
        <v/>
      </c>
      <c r="AA790" s="110" t="str">
        <f t="shared" si="2341"/>
        <v/>
      </c>
      <c r="AB790" s="110" t="str">
        <f t="shared" si="2341"/>
        <v/>
      </c>
      <c r="AC790" s="110" t="str">
        <f t="shared" si="2341"/>
        <v/>
      </c>
      <c r="AD790" s="110" t="str">
        <f t="shared" si="2341"/>
        <v/>
      </c>
      <c r="AE790" s="110" t="str">
        <f t="shared" si="2341"/>
        <v/>
      </c>
      <c r="AF790" s="110" t="str">
        <f t="shared" si="2341"/>
        <v/>
      </c>
      <c r="AG790" s="110" t="str">
        <f t="shared" si="2341"/>
        <v/>
      </c>
      <c r="AH790" s="110" t="str">
        <f t="shared" si="2341"/>
        <v/>
      </c>
      <c r="AI790" s="110" t="str">
        <f t="shared" si="2341"/>
        <v/>
      </c>
    </row>
    <row r="792" spans="1:167" s="120" customFormat="1" ht="15" customHeight="1" x14ac:dyDescent="0.25">
      <c r="A792" s="123"/>
      <c r="B792" s="130" t="e">
        <f t="shared" ref="B792" si="2408">LARGE(IFERROR(IF(B790+1&gt;$H$8,"",B790+1),""),1)</f>
        <v>#VALUE!</v>
      </c>
      <c r="C792" s="130" t="e">
        <f>IF(_xlfn.ISFORMULA(E796),MAX(INDEX('BASE FORMAÇÃO'!A:A,B792+1),1),E796)</f>
        <v>#VALUE!</v>
      </c>
      <c r="D792" s="130">
        <f t="shared" ref="D792" si="2409">IFERROR(IF(C792=C782,D782+1,1),1)</f>
        <v>1</v>
      </c>
      <c r="E792" s="41" t="s">
        <v>9</v>
      </c>
      <c r="F792" s="76"/>
      <c r="G792" s="41" t="s">
        <v>15</v>
      </c>
      <c r="H792" s="138" t="e">
        <f>INDEX('BASE FORMAÇÃO'!B:B,B792+1)</f>
        <v>#VALUE!</v>
      </c>
      <c r="I792" s="146" t="s">
        <v>16</v>
      </c>
      <c r="J792" s="6" t="e">
        <f>INDEX('BASE FORMAÇÃO'!K:K,B792+1)</f>
        <v>#VALUE!</v>
      </c>
      <c r="K792" s="68"/>
      <c r="L792" s="175" t="s">
        <v>54</v>
      </c>
      <c r="M792" s="177" t="str">
        <f t="shared" ref="M792" si="2410">IF(OR(ISBLANK($O$8),ISBLANK($O$7),ISBLANK($H$8),ISBLANK($O$6),ISBLANK($O$5),ISBLANK($H$5)),"",IFERROR(IF(VLOOKUP(L792,L798:M807,2,FALSE)&lt;1,ROUND(VLOOKUP(L792,L798:M807,2,FALSE),4),ROUND(VLOOKUP(L792,L798:M807,2,FALSE),2)),""))</f>
        <v/>
      </c>
      <c r="N792" s="72"/>
      <c r="O792" s="27" t="s">
        <v>17</v>
      </c>
      <c r="P792" s="116"/>
      <c r="Q792" s="116"/>
      <c r="R792" s="116"/>
      <c r="S792" s="116"/>
      <c r="T792" s="116"/>
      <c r="U792" s="108"/>
      <c r="V792" s="108"/>
      <c r="W792" s="108"/>
      <c r="X792" s="108"/>
      <c r="Y792" s="108"/>
      <c r="Z792" s="108"/>
      <c r="AA792" s="108"/>
      <c r="AB792" s="108"/>
      <c r="AC792" s="108"/>
      <c r="AD792" s="108"/>
      <c r="AE792" s="108"/>
      <c r="AF792" s="108"/>
      <c r="AG792" s="108"/>
      <c r="AH792" s="108"/>
      <c r="AI792" s="108"/>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D792" s="119"/>
      <c r="BE792" s="119"/>
      <c r="BF792" s="119"/>
      <c r="BG792" s="119"/>
      <c r="BH792" s="119"/>
      <c r="BI792" s="119"/>
      <c r="BJ792" s="119"/>
      <c r="BK792" s="119"/>
      <c r="BL792" s="119"/>
      <c r="BM792" s="119"/>
      <c r="BN792" s="119"/>
      <c r="BO792" s="119"/>
      <c r="BP792" s="119"/>
      <c r="BQ792" s="119"/>
      <c r="BR792" s="119"/>
      <c r="BS792" s="119"/>
      <c r="BT792" s="119"/>
      <c r="BU792" s="119"/>
      <c r="BV792" s="119"/>
      <c r="BW792" s="119"/>
      <c r="BX792" s="119"/>
      <c r="BY792" s="119"/>
      <c r="BZ792" s="119"/>
      <c r="CA792" s="119"/>
      <c r="CB792" s="119"/>
      <c r="CC792" s="119"/>
      <c r="CD792" s="119"/>
      <c r="CE792" s="119"/>
      <c r="CF792" s="119"/>
      <c r="CG792" s="119"/>
      <c r="CH792" s="119"/>
      <c r="CI792" s="119"/>
      <c r="CJ792" s="119"/>
      <c r="CK792" s="119"/>
      <c r="CL792" s="119"/>
      <c r="CM792" s="119"/>
      <c r="CN792" s="119"/>
      <c r="CO792" s="119"/>
      <c r="CP792" s="119"/>
      <c r="CQ792" s="119"/>
      <c r="CR792" s="119"/>
      <c r="CS792" s="119"/>
      <c r="CT792" s="119"/>
      <c r="CU792" s="119"/>
      <c r="CV792" s="119"/>
      <c r="CW792" s="119"/>
      <c r="CX792" s="119"/>
      <c r="CY792" s="119"/>
      <c r="CZ792" s="119"/>
      <c r="DA792" s="119"/>
      <c r="DB792" s="119"/>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H792" s="119"/>
      <c r="EI792" s="119"/>
      <c r="EJ792" s="119"/>
      <c r="EK792" s="119"/>
      <c r="EL792" s="119"/>
      <c r="EM792" s="119"/>
      <c r="EN792" s="119"/>
      <c r="EO792" s="119"/>
      <c r="EP792" s="119"/>
      <c r="EQ792" s="119"/>
      <c r="ER792" s="119"/>
      <c r="ES792" s="119"/>
      <c r="ET792" s="119"/>
      <c r="EU792" s="119"/>
      <c r="EV792" s="119"/>
      <c r="EW792" s="119"/>
      <c r="EX792" s="119"/>
      <c r="EY792" s="119"/>
      <c r="EZ792" s="119"/>
      <c r="FA792" s="119"/>
      <c r="FB792" s="119"/>
      <c r="FC792" s="119"/>
      <c r="FD792" s="119"/>
      <c r="FE792" s="119"/>
      <c r="FF792" s="119"/>
      <c r="FG792" s="119"/>
      <c r="FH792" s="119"/>
      <c r="FI792" s="119"/>
      <c r="FJ792" s="119"/>
      <c r="FK792" s="119"/>
    </row>
    <row r="793" spans="1:167" s="120" customFormat="1" ht="15" customHeight="1" x14ac:dyDescent="0.25">
      <c r="A793" s="69"/>
      <c r="B793" s="131" t="e">
        <f t="shared" ref="B793:D793" si="2411">B792</f>
        <v>#VALUE!</v>
      </c>
      <c r="C793" s="131" t="e">
        <f t="shared" si="2411"/>
        <v>#VALUE!</v>
      </c>
      <c r="D793" s="130">
        <f t="shared" si="2411"/>
        <v>1</v>
      </c>
      <c r="E793" s="179">
        <f t="shared" ref="E793" si="2412">D792</f>
        <v>1</v>
      </c>
      <c r="F793" s="95"/>
      <c r="G793" s="181" t="s">
        <v>1</v>
      </c>
      <c r="H793" s="184" t="e">
        <f>INDEX('BASE FORMAÇÃO'!C:C,B792+1)</f>
        <v>#VALUE!</v>
      </c>
      <c r="I793" s="184"/>
      <c r="J793" s="185"/>
      <c r="K793" s="69"/>
      <c r="L793" s="176"/>
      <c r="M793" s="178"/>
      <c r="N793" s="73"/>
      <c r="O793" s="27" t="s">
        <v>13</v>
      </c>
      <c r="P793" s="125"/>
      <c r="Q793" s="125"/>
      <c r="R793" s="125"/>
      <c r="S793" s="125"/>
      <c r="T793" s="125"/>
      <c r="U793" s="125"/>
      <c r="V793" s="125"/>
      <c r="W793" s="125"/>
      <c r="X793" s="125"/>
      <c r="Y793" s="125"/>
      <c r="Z793" s="125"/>
      <c r="AA793" s="125"/>
      <c r="AB793" s="125"/>
      <c r="AC793" s="125"/>
      <c r="AD793" s="125"/>
      <c r="AE793" s="125"/>
      <c r="AF793" s="125"/>
      <c r="AG793" s="125"/>
      <c r="AH793" s="125"/>
      <c r="AI793" s="125"/>
      <c r="AJ793" s="126"/>
      <c r="AK793" s="126"/>
      <c r="AL793" s="126"/>
      <c r="AM793" s="126"/>
      <c r="AN793" s="126"/>
      <c r="AO793" s="126"/>
      <c r="AP793" s="126"/>
      <c r="AQ793" s="126"/>
      <c r="AR793" s="126"/>
      <c r="AS793" s="126"/>
      <c r="AT793" s="126"/>
      <c r="AU793" s="126"/>
      <c r="AV793" s="126"/>
      <c r="AW793" s="126"/>
      <c r="AX793" s="126"/>
      <c r="AY793" s="126"/>
      <c r="AZ793" s="126"/>
      <c r="BA793" s="126"/>
      <c r="BB793" s="119"/>
      <c r="BC793" s="119"/>
      <c r="BD793" s="119"/>
      <c r="BE793" s="119"/>
      <c r="BF793" s="119"/>
      <c r="BG793" s="119"/>
      <c r="BH793" s="119"/>
      <c r="BI793" s="119"/>
      <c r="BJ793" s="119"/>
      <c r="BK793" s="119"/>
      <c r="BL793" s="119"/>
      <c r="BM793" s="119"/>
      <c r="BN793" s="119"/>
      <c r="BO793" s="119"/>
      <c r="BP793" s="119"/>
      <c r="BQ793" s="119"/>
      <c r="BR793" s="119"/>
      <c r="BS793" s="119"/>
      <c r="BT793" s="119"/>
      <c r="BU793" s="119"/>
      <c r="BV793" s="119"/>
      <c r="BW793" s="119"/>
      <c r="BX793" s="119"/>
      <c r="BY793" s="119"/>
      <c r="BZ793" s="119"/>
      <c r="CA793" s="119"/>
      <c r="CB793" s="119"/>
      <c r="CC793" s="119"/>
      <c r="CD793" s="119"/>
      <c r="CE793" s="119"/>
      <c r="CF793" s="119"/>
      <c r="CG793" s="119"/>
      <c r="CH793" s="119"/>
      <c r="CI793" s="119"/>
      <c r="CJ793" s="119"/>
      <c r="CK793" s="119"/>
      <c r="CL793" s="119"/>
      <c r="CM793" s="119"/>
      <c r="CN793" s="119"/>
      <c r="CO793" s="119"/>
      <c r="CP793" s="119"/>
      <c r="CQ793" s="119"/>
      <c r="CR793" s="119"/>
      <c r="CS793" s="119"/>
      <c r="CT793" s="119"/>
      <c r="CU793" s="119"/>
      <c r="CV793" s="119"/>
      <c r="CW793" s="119"/>
      <c r="CX793" s="119"/>
      <c r="CY793" s="119"/>
      <c r="CZ793" s="119"/>
      <c r="DA793" s="119"/>
      <c r="DB793" s="119"/>
      <c r="DC793" s="119"/>
      <c r="DD793" s="119"/>
      <c r="DE793" s="119"/>
      <c r="DF793" s="119"/>
      <c r="DG793" s="119"/>
      <c r="DH793" s="119"/>
      <c r="DI793" s="119"/>
      <c r="DJ793" s="119"/>
      <c r="DK793" s="119"/>
      <c r="DL793" s="119"/>
      <c r="DM793" s="119"/>
      <c r="DN793" s="119"/>
      <c r="DO793" s="119"/>
      <c r="DP793" s="119"/>
      <c r="DQ793" s="119"/>
      <c r="DR793" s="119"/>
      <c r="DS793" s="119"/>
      <c r="DT793" s="119"/>
      <c r="DU793" s="119"/>
      <c r="DV793" s="119"/>
      <c r="DW793" s="119"/>
      <c r="DX793" s="119"/>
      <c r="DY793" s="119"/>
      <c r="DZ793" s="119"/>
      <c r="EA793" s="119"/>
      <c r="EB793" s="119"/>
      <c r="EC793" s="119"/>
      <c r="ED793" s="119"/>
      <c r="EE793" s="119"/>
      <c r="EF793" s="119"/>
      <c r="EG793" s="119"/>
      <c r="EH793" s="119"/>
      <c r="EI793" s="119"/>
      <c r="EJ793" s="119"/>
      <c r="EK793" s="119"/>
      <c r="EL793" s="119"/>
      <c r="EM793" s="119"/>
      <c r="EN793" s="119"/>
      <c r="EO793" s="119"/>
      <c r="EP793" s="119"/>
      <c r="EQ793" s="119"/>
      <c r="ER793" s="119"/>
      <c r="ES793" s="119"/>
      <c r="ET793" s="119"/>
      <c r="EU793" s="119"/>
      <c r="EV793" s="119"/>
      <c r="EW793" s="119"/>
      <c r="EX793" s="119"/>
      <c r="EY793" s="119"/>
      <c r="EZ793" s="119"/>
      <c r="FA793" s="119"/>
      <c r="FB793" s="119"/>
      <c r="FC793" s="119"/>
      <c r="FD793" s="119"/>
      <c r="FE793" s="119"/>
      <c r="FF793" s="119"/>
      <c r="FG793" s="119"/>
      <c r="FH793" s="119"/>
      <c r="FI793" s="119"/>
      <c r="FJ793" s="119"/>
      <c r="FK793" s="119"/>
    </row>
    <row r="794" spans="1:167" s="119" customFormat="1" x14ac:dyDescent="0.25">
      <c r="A794" s="77"/>
      <c r="B794" s="131" t="e">
        <f t="shared" ref="B794:D794" si="2413">B793</f>
        <v>#VALUE!</v>
      </c>
      <c r="C794" s="131" t="e">
        <f t="shared" si="2413"/>
        <v>#VALUE!</v>
      </c>
      <c r="D794" s="130">
        <f t="shared" si="2413"/>
        <v>1</v>
      </c>
      <c r="E794" s="180"/>
      <c r="F794" s="96"/>
      <c r="G794" s="182"/>
      <c r="H794" s="186"/>
      <c r="I794" s="186"/>
      <c r="J794" s="187"/>
      <c r="K794" s="67"/>
      <c r="L794" s="133" t="s">
        <v>57</v>
      </c>
      <c r="M794" s="134" t="e">
        <f>INDEX('BASE FORMAÇÃO'!H:H,B796+1)</f>
        <v>#VALUE!</v>
      </c>
      <c r="N794" s="74"/>
      <c r="O794" s="27" t="s">
        <v>445</v>
      </c>
      <c r="P794" s="117"/>
      <c r="Q794" s="117"/>
      <c r="R794" s="117"/>
      <c r="S794" s="117"/>
      <c r="T794" s="117"/>
      <c r="U794" s="117"/>
      <c r="V794" s="117"/>
      <c r="W794" s="117"/>
      <c r="X794" s="117"/>
      <c r="Y794" s="117"/>
      <c r="Z794" s="117"/>
      <c r="AA794" s="121"/>
      <c r="AB794" s="121"/>
      <c r="AC794" s="121"/>
      <c r="AD794" s="121"/>
      <c r="AE794" s="121"/>
      <c r="AF794" s="121"/>
      <c r="AG794" s="121"/>
      <c r="AH794" s="121"/>
      <c r="AI794" s="121"/>
    </row>
    <row r="795" spans="1:167" s="119" customFormat="1" x14ac:dyDescent="0.25">
      <c r="A795" s="77"/>
      <c r="B795" s="131" t="e">
        <f t="shared" ref="B795:C795" si="2414">B794</f>
        <v>#VALUE!</v>
      </c>
      <c r="C795" s="131" t="e">
        <f t="shared" si="2414"/>
        <v>#VALUE!</v>
      </c>
      <c r="D795" s="130">
        <f t="shared" si="2228"/>
        <v>1</v>
      </c>
      <c r="E795" s="41" t="s">
        <v>344</v>
      </c>
      <c r="F795" s="96"/>
      <c r="G795" s="183"/>
      <c r="H795" s="188"/>
      <c r="I795" s="188"/>
      <c r="J795" s="189"/>
      <c r="K795" s="67"/>
      <c r="L795" s="1" t="s">
        <v>2</v>
      </c>
      <c r="M795" s="6" t="e">
        <f>INDEX('BASE FORMAÇÃO'!D:D,B796+1)</f>
        <v>#VALUE!</v>
      </c>
      <c r="N795" s="74"/>
      <c r="O795" s="27" t="s">
        <v>446</v>
      </c>
      <c r="P795" s="118"/>
      <c r="Q795" s="118"/>
      <c r="R795" s="118"/>
      <c r="S795" s="118"/>
      <c r="T795" s="118"/>
      <c r="U795" s="121"/>
      <c r="V795" s="121"/>
      <c r="W795" s="121"/>
      <c r="X795" s="121"/>
      <c r="Y795" s="121"/>
      <c r="Z795" s="121"/>
      <c r="AA795" s="121"/>
      <c r="AB795" s="121"/>
      <c r="AC795" s="121"/>
      <c r="AD795" s="121"/>
      <c r="AE795" s="121"/>
      <c r="AF795" s="121"/>
      <c r="AG795" s="121"/>
      <c r="AH795" s="121"/>
      <c r="AI795" s="121"/>
    </row>
    <row r="796" spans="1:167" x14ac:dyDescent="0.25">
      <c r="B796" s="131" t="e">
        <f t="shared" ref="B796:C796" si="2415">B794</f>
        <v>#VALUE!</v>
      </c>
      <c r="C796" s="131" t="e">
        <f t="shared" si="2415"/>
        <v>#VALUE!</v>
      </c>
      <c r="D796" s="130">
        <f t="shared" si="2228"/>
        <v>1</v>
      </c>
      <c r="E796" s="167" t="e">
        <f t="shared" ref="E796" si="2416">C792</f>
        <v>#VALUE!</v>
      </c>
      <c r="F796" s="96"/>
      <c r="G796" s="169" t="s">
        <v>334</v>
      </c>
      <c r="H796" s="171"/>
      <c r="I796" s="172"/>
      <c r="J796" s="172"/>
      <c r="K796" s="70"/>
      <c r="L796" s="28" t="s">
        <v>333</v>
      </c>
      <c r="M796" s="136" t="str">
        <f t="shared" ref="M796" si="2417">IFERROR(INDEX(I798:I810,MATCH(MAX(J798:J810),J798:J810,0)),"")</f>
        <v/>
      </c>
      <c r="N796" s="74"/>
      <c r="O796" s="27" t="s">
        <v>18</v>
      </c>
      <c r="P796" s="109" t="str">
        <f>IF(P792="","",
IF(OR(P794="Orçamento",P793="",MAX('Tabela de Apoio'!$A:$A)&lt;=P793),
P792,
(INDEX('Tabela de Apoio'!$B:$B,MATCH('MAPA DE PREÇOS'!$O$8,'Tabela de Apoio'!$A:$A,1))/INDEX('Tabela de Apoio'!$B:$B,MATCH('MAPA DE PREÇOS'!P793,'Tabela de Apoio'!$A:$A,1)-1))*P792))</f>
        <v/>
      </c>
      <c r="Q796" s="109" t="str">
        <f>IF(Q792="","",
IF(OR(Q794="Orçamento",Q793="",MAX('Tabela de Apoio'!$A:$A)&lt;=Q793),
Q792,
(INDEX('Tabela de Apoio'!$B:$B,MATCH('MAPA DE PREÇOS'!$O$8,'Tabela de Apoio'!$A:$A,1))/INDEX('Tabela de Apoio'!$B:$B,MATCH('MAPA DE PREÇOS'!Q793,'Tabela de Apoio'!$A:$A,1)-1))*Q792))</f>
        <v/>
      </c>
      <c r="R796" s="109" t="str">
        <f>IF(R792="","",
IF(OR(R794="Orçamento",R793="",MAX('Tabela de Apoio'!$A:$A)&lt;=R793),
R792,
(INDEX('Tabela de Apoio'!$B:$B,MATCH('MAPA DE PREÇOS'!$O$8,'Tabela de Apoio'!$A:$A,1))/INDEX('Tabela de Apoio'!$B:$B,MATCH('MAPA DE PREÇOS'!R793,'Tabela de Apoio'!$A:$A,1)-1))*R792))</f>
        <v/>
      </c>
      <c r="S796" s="109" t="str">
        <f>IF(S792="","",
IF(OR(S794="Orçamento",S793="",MAX('Tabela de Apoio'!$A:$A)&lt;=S793),
S792,
(INDEX('Tabela de Apoio'!$B:$B,MATCH('MAPA DE PREÇOS'!$O$8,'Tabela de Apoio'!$A:$A,1))/INDEX('Tabela de Apoio'!$B:$B,MATCH('MAPA DE PREÇOS'!S793,'Tabela de Apoio'!$A:$A,1)-1))*S792))</f>
        <v/>
      </c>
      <c r="T796" s="109" t="str">
        <f>IF(T792="","",
IF(OR(T794="Orçamento",T793="",MAX('Tabela de Apoio'!$A:$A)&lt;=T793),
T792,
(INDEX('Tabela de Apoio'!$B:$B,MATCH('MAPA DE PREÇOS'!$O$8,'Tabela de Apoio'!$A:$A,1))/INDEX('Tabela de Apoio'!$B:$B,MATCH('MAPA DE PREÇOS'!T793,'Tabela de Apoio'!$A:$A,1)-1))*T792))</f>
        <v/>
      </c>
      <c r="U796" s="109" t="str">
        <f>IF(U792="","",
IF(OR(U794="Orçamento",U793="",MAX('Tabela de Apoio'!$A:$A)&lt;=U793),
U792,
(INDEX('Tabela de Apoio'!$B:$B,MATCH('MAPA DE PREÇOS'!$O$8,'Tabela de Apoio'!$A:$A,1))/INDEX('Tabela de Apoio'!$B:$B,MATCH('MAPA DE PREÇOS'!U793,'Tabela de Apoio'!$A:$A,1)-1))*U792))</f>
        <v/>
      </c>
      <c r="V796" s="109" t="str">
        <f>IF(V792="","",
IF(OR(V794="Orçamento",V793="",MAX('Tabela de Apoio'!$A:$A)&lt;=V793),
V792,
(INDEX('Tabela de Apoio'!$B:$B,MATCH('MAPA DE PREÇOS'!$O$8,'Tabela de Apoio'!$A:$A,1))/INDEX('Tabela de Apoio'!$B:$B,MATCH('MAPA DE PREÇOS'!V793,'Tabela de Apoio'!$A:$A,1)-1))*V792))</f>
        <v/>
      </c>
      <c r="W796" s="109" t="str">
        <f>IF(W792="","",
IF(OR(W794="Orçamento",W793="",MAX('Tabela de Apoio'!$A:$A)&lt;=W793),
W792,
(INDEX('Tabela de Apoio'!$B:$B,MATCH('MAPA DE PREÇOS'!$O$8,'Tabela de Apoio'!$A:$A,1))/INDEX('Tabela de Apoio'!$B:$B,MATCH('MAPA DE PREÇOS'!W793,'Tabela de Apoio'!$A:$A,1)-1))*W792))</f>
        <v/>
      </c>
      <c r="X796" s="109" t="str">
        <f>IF(X792="","",
IF(OR(X794="Orçamento",X793="",MAX('Tabela de Apoio'!$A:$A)&lt;=X793),
X792,
(INDEX('Tabela de Apoio'!$B:$B,MATCH('MAPA DE PREÇOS'!$O$8,'Tabela de Apoio'!$A:$A,1))/INDEX('Tabela de Apoio'!$B:$B,MATCH('MAPA DE PREÇOS'!X793,'Tabela de Apoio'!$A:$A,1)-1))*X792))</f>
        <v/>
      </c>
      <c r="Y796" s="109" t="str">
        <f>IF(Y792="","",
IF(OR(Y794="Orçamento",Y793="",MAX('Tabela de Apoio'!$A:$A)&lt;=Y793),
Y792,
(INDEX('Tabela de Apoio'!$B:$B,MATCH('MAPA DE PREÇOS'!$O$8,'Tabela de Apoio'!$A:$A,1))/INDEX('Tabela de Apoio'!$B:$B,MATCH('MAPA DE PREÇOS'!Y793,'Tabela de Apoio'!$A:$A,1)-1))*Y792))</f>
        <v/>
      </c>
      <c r="Z796" s="109" t="str">
        <f>IF(Z792="","",
IF(OR(Z794="Orçamento",Z793="",MAX('Tabela de Apoio'!$A:$A)&lt;=Z793),
Z792,
(INDEX('Tabela de Apoio'!$B:$B,MATCH('MAPA DE PREÇOS'!$O$8,'Tabela de Apoio'!$A:$A,1))/INDEX('Tabela de Apoio'!$B:$B,MATCH('MAPA DE PREÇOS'!Z793,'Tabela de Apoio'!$A:$A,1)-1))*Z792))</f>
        <v/>
      </c>
      <c r="AA796" s="109" t="str">
        <f>IF(AA792="","",
IF(OR(AA794="Orçamento",AA793="",MAX('Tabela de Apoio'!$A:$A)&lt;=AA793),
AA792,
(INDEX('Tabela de Apoio'!$B:$B,MATCH('MAPA DE PREÇOS'!$O$8,'Tabela de Apoio'!$A:$A,1))/INDEX('Tabela de Apoio'!$B:$B,MATCH('MAPA DE PREÇOS'!AA793,'Tabela de Apoio'!$A:$A,1)-1))*AA792))</f>
        <v/>
      </c>
      <c r="AB796" s="109" t="str">
        <f>IF(AB792="","",
IF(OR(AB794="Orçamento",AB793="",MAX('Tabela de Apoio'!$A:$A)&lt;=AB793),
AB792,
(INDEX('Tabela de Apoio'!$B:$B,MATCH('MAPA DE PREÇOS'!$O$8,'Tabela de Apoio'!$A:$A,1))/INDEX('Tabela de Apoio'!$B:$B,MATCH('MAPA DE PREÇOS'!AB793,'Tabela de Apoio'!$A:$A,1)-1))*AB792))</f>
        <v/>
      </c>
      <c r="AC796" s="109" t="str">
        <f>IF(AC792="","",
IF(OR(AC794="Orçamento",AC793="",MAX('Tabela de Apoio'!$A:$A)&lt;=AC793),
AC792,
(INDEX('Tabela de Apoio'!$B:$B,MATCH('MAPA DE PREÇOS'!$O$8,'Tabela de Apoio'!$A:$A,1))/INDEX('Tabela de Apoio'!$B:$B,MATCH('MAPA DE PREÇOS'!AC793,'Tabela de Apoio'!$A:$A,1)-1))*AC792))</f>
        <v/>
      </c>
      <c r="AD796" s="109" t="str">
        <f>IF(AD792="","",
IF(OR(AD794="Orçamento",AD793="",MAX('Tabela de Apoio'!$A:$A)&lt;=AD793),
AD792,
(INDEX('Tabela de Apoio'!$B:$B,MATCH('MAPA DE PREÇOS'!$O$8,'Tabela de Apoio'!$A:$A,1))/INDEX('Tabela de Apoio'!$B:$B,MATCH('MAPA DE PREÇOS'!AD793,'Tabela de Apoio'!$A:$A,1)-1))*AD792))</f>
        <v/>
      </c>
      <c r="AE796" s="109" t="str">
        <f>IF(AE792="","",
IF(OR(AE794="Orçamento",AE793="",MAX('Tabela de Apoio'!$A:$A)&lt;=AE793),
AE792,
(INDEX('Tabela de Apoio'!$B:$B,MATCH('MAPA DE PREÇOS'!$O$8,'Tabela de Apoio'!$A:$A,1))/INDEX('Tabela de Apoio'!$B:$B,MATCH('MAPA DE PREÇOS'!AE793,'Tabela de Apoio'!$A:$A,1)-1))*AE792))</f>
        <v/>
      </c>
      <c r="AF796" s="109" t="str">
        <f>IF(AF792="","",
IF(OR(AF794="Orçamento",AF793="",MAX('Tabela de Apoio'!$A:$A)&lt;=AF793),
AF792,
(INDEX('Tabela de Apoio'!$B:$B,MATCH('MAPA DE PREÇOS'!$O$8,'Tabela de Apoio'!$A:$A,1))/INDEX('Tabela de Apoio'!$B:$B,MATCH('MAPA DE PREÇOS'!AF793,'Tabela de Apoio'!$A:$A,1)-1))*AF792))</f>
        <v/>
      </c>
      <c r="AG796" s="109" t="str">
        <f>IF(AG792="","",
IF(OR(AG794="Orçamento",AG793="",MAX('Tabela de Apoio'!$A:$A)&lt;=AG793),
AG792,
(INDEX('Tabela de Apoio'!$B:$B,MATCH('MAPA DE PREÇOS'!$O$8,'Tabela de Apoio'!$A:$A,1))/INDEX('Tabela de Apoio'!$B:$B,MATCH('MAPA DE PREÇOS'!AG793,'Tabela de Apoio'!$A:$A,1)-1))*AG792))</f>
        <v/>
      </c>
      <c r="AH796" s="109" t="str">
        <f>IF(AH792="","",
IF(OR(AH794="Orçamento",AH793="",MAX('Tabela de Apoio'!$A:$A)&lt;=AH793),
AH792,
(INDEX('Tabela de Apoio'!$B:$B,MATCH('MAPA DE PREÇOS'!$O$8,'Tabela de Apoio'!$A:$A,1))/INDEX('Tabela de Apoio'!$B:$B,MATCH('MAPA DE PREÇOS'!AH793,'Tabela de Apoio'!$A:$A,1)-1))*AH792))</f>
        <v/>
      </c>
      <c r="AI796" s="109" t="str">
        <f>IF(AI792="","",
IF(OR(AI794="Orçamento",AI793="",MAX('Tabela de Apoio'!$A:$A)&lt;=AI793),
AI792,
(INDEX('Tabela de Apoio'!$B:$B,MATCH('MAPA DE PREÇOS'!$O$8,'Tabela de Apoio'!$A:$A,1))/INDEX('Tabela de Apoio'!$B:$B,MATCH('MAPA DE PREÇOS'!AI793,'Tabela de Apoio'!$A:$A,1)-1))*AI792))</f>
        <v/>
      </c>
    </row>
    <row r="797" spans="1:167" hidden="1" x14ac:dyDescent="0.25">
      <c r="B797" s="131" t="e">
        <f t="shared" ref="B797" si="2418">B796</f>
        <v>#VALUE!</v>
      </c>
      <c r="C797" s="131" t="e">
        <f t="shared" ref="C797" si="2419">C796</f>
        <v>#VALUE!</v>
      </c>
      <c r="D797" s="130">
        <f t="shared" si="2228"/>
        <v>1</v>
      </c>
      <c r="E797" s="168"/>
      <c r="F797" s="96"/>
      <c r="G797" s="170"/>
      <c r="H797"/>
      <c r="I797"/>
      <c r="J797"/>
      <c r="N797" s="74"/>
      <c r="O797" s="27" t="s">
        <v>439</v>
      </c>
      <c r="P797" s="110" t="str">
        <f>IF(IFERROR(VLOOKUP(P794,'Tabela de Apoio'!$D:$E,2,FALSE),1)=1,"",P798)</f>
        <v/>
      </c>
      <c r="Q797" s="110" t="str">
        <f>IF(IFERROR(VLOOKUP(Q794,'Tabela de Apoio'!$D:$E,2,FALSE),1)=1,"",Q798)</f>
        <v/>
      </c>
      <c r="R797" s="110" t="str">
        <f>IF(IFERROR(VLOOKUP(R794,'Tabela de Apoio'!$D:$E,2,FALSE),1)=1,"",R798)</f>
        <v/>
      </c>
      <c r="S797" s="110" t="str">
        <f>IF(IFERROR(VLOOKUP(S794,'Tabela de Apoio'!$D:$E,2,FALSE),1)=1,"",S798)</f>
        <v/>
      </c>
      <c r="T797" s="110" t="str">
        <f>IF(IFERROR(VLOOKUP(T794,'Tabela de Apoio'!$D:$E,2,FALSE),1)=1,"",T798)</f>
        <v/>
      </c>
      <c r="U797" s="110" t="str">
        <f>IF(IFERROR(VLOOKUP(U794,'Tabela de Apoio'!$D:$E,2,FALSE),1)=1,"",U798)</f>
        <v/>
      </c>
      <c r="V797" s="110" t="str">
        <f>IF(IFERROR(VLOOKUP(V794,'Tabela de Apoio'!$D:$E,2,FALSE),1)=1,"",V798)</f>
        <v/>
      </c>
      <c r="W797" s="110" t="str">
        <f>IF(IFERROR(VLOOKUP(W794,'Tabela de Apoio'!$D:$E,2,FALSE),1)=1,"",W798)</f>
        <v/>
      </c>
      <c r="X797" s="110" t="str">
        <f>IF(IFERROR(VLOOKUP(X794,'Tabela de Apoio'!$D:$E,2,FALSE),1)=1,"",X798)</f>
        <v/>
      </c>
      <c r="Y797" s="110" t="str">
        <f>IF(IFERROR(VLOOKUP(Y794,'Tabela de Apoio'!$D:$E,2,FALSE),1)=1,"",Y798)</f>
        <v/>
      </c>
      <c r="Z797" s="110" t="str">
        <f>IF(IFERROR(VLOOKUP(Z794,'Tabela de Apoio'!$D:$E,2,FALSE),1)=1,"",Z798)</f>
        <v/>
      </c>
      <c r="AA797" s="110" t="str">
        <f>IF(IFERROR(VLOOKUP(AA794,'Tabela de Apoio'!$D:$E,2,FALSE),1)=1,"",AA798)</f>
        <v/>
      </c>
      <c r="AB797" s="110" t="str">
        <f>IF(IFERROR(VLOOKUP(AB794,'Tabela de Apoio'!$D:$E,2,FALSE),1)=1,"",AB798)</f>
        <v/>
      </c>
      <c r="AC797" s="110" t="str">
        <f>IF(IFERROR(VLOOKUP(AC794,'Tabela de Apoio'!$D:$E,2,FALSE),1)=1,"",AC798)</f>
        <v/>
      </c>
      <c r="AD797" s="110" t="str">
        <f>IF(IFERROR(VLOOKUP(AD794,'Tabela de Apoio'!$D:$E,2,FALSE),1)=1,"",AD798)</f>
        <v/>
      </c>
      <c r="AE797" s="110" t="str">
        <f>IF(IFERROR(VLOOKUP(AE794,'Tabela de Apoio'!$D:$E,2,FALSE),1)=1,"",AE798)</f>
        <v/>
      </c>
      <c r="AF797" s="110" t="str">
        <f>IF(IFERROR(VLOOKUP(AF794,'Tabela de Apoio'!$D:$E,2,FALSE),1)=1,"",AF798)</f>
        <v/>
      </c>
      <c r="AG797" s="110" t="str">
        <f>IF(IFERROR(VLOOKUP(AG794,'Tabela de Apoio'!$D:$E,2,FALSE),1)=1,"",AG798)</f>
        <v/>
      </c>
      <c r="AH797" s="110" t="str">
        <f>IF(IFERROR(VLOOKUP(AH794,'Tabela de Apoio'!$D:$E,2,FALSE),1)=1,"",AH798)</f>
        <v/>
      </c>
      <c r="AI797" s="110" t="str">
        <f>IF(IFERROR(VLOOKUP(AI794,'Tabela de Apoio'!$D:$E,2,FALSE),1)=1,"",AI798)</f>
        <v/>
      </c>
    </row>
    <row r="798" spans="1:167" hidden="1" x14ac:dyDescent="0.25">
      <c r="B798" s="131" t="e">
        <f t="shared" ref="B798:C798" si="2420">B797</f>
        <v>#VALUE!</v>
      </c>
      <c r="C798" s="131" t="e">
        <f t="shared" si="2420"/>
        <v>#VALUE!</v>
      </c>
      <c r="D798" s="130">
        <f t="shared" si="2228"/>
        <v>1</v>
      </c>
      <c r="E798" s="168"/>
      <c r="F798" s="96"/>
      <c r="G798" s="170"/>
      <c r="H798" s="137">
        <f t="shared" ref="H798" si="2421">COUNT($P798:$XX798)</f>
        <v>0</v>
      </c>
      <c r="I798" s="135" t="e">
        <f t="shared" ref="I798" si="2422">_xlfn.STDEV.P($P797:$XX798)/AVERAGE($P797:$XX798)</f>
        <v>#DIV/0!</v>
      </c>
      <c r="J798" s="7">
        <f>ROW()</f>
        <v>798</v>
      </c>
      <c r="K798" s="70"/>
      <c r="L798" s="29" t="s">
        <v>54</v>
      </c>
      <c r="M798" s="30" t="str">
        <f t="shared" ref="M798" si="2423">IFERROR(
IF(AND(P794="Orçamento",COUNTA(P792:AI792)=COUNTIF(P794:XX794,"Orçamento")),MIN(M803,M800),
IF(M801&lt;&gt;"",M801,
IF(M802&lt;&gt;"",M802,
M800
))),"")</f>
        <v/>
      </c>
      <c r="N798" s="74"/>
      <c r="O798" s="27" t="s">
        <v>440</v>
      </c>
      <c r="P798" s="109" t="str">
        <f t="shared" ref="P798:AI798" si="2424">IFERROR(IF(P796="",
            "",
            IF(COUNT($P796:$XX796)&lt;=4,
               P796,
               IF(OR(P796&gt;(QUARTILE($P796:$XX796,3)+(QUARTILE($P796:$XX796,3)-QUARTILE($P796:$XX796,1))),
                     P796&lt;(QUARTILE($P796:$XX796,1)-(QUARTILE($P796:$XX796,3)-QUARTILE($P796:$XX796,1)))
                  ),
               "DESCARTADO",P796)
             )
  ),P796)</f>
        <v/>
      </c>
      <c r="Q798" s="109" t="str">
        <f t="shared" si="2424"/>
        <v/>
      </c>
      <c r="R798" s="109" t="str">
        <f t="shared" si="2424"/>
        <v/>
      </c>
      <c r="S798" s="109" t="str">
        <f t="shared" si="2424"/>
        <v/>
      </c>
      <c r="T798" s="109" t="str">
        <f t="shared" si="2424"/>
        <v/>
      </c>
      <c r="U798" s="109" t="str">
        <f t="shared" si="2424"/>
        <v/>
      </c>
      <c r="V798" s="109" t="str">
        <f t="shared" si="2424"/>
        <v/>
      </c>
      <c r="W798" s="109" t="str">
        <f t="shared" si="2424"/>
        <v/>
      </c>
      <c r="X798" s="109" t="str">
        <f t="shared" si="2424"/>
        <v/>
      </c>
      <c r="Y798" s="109" t="str">
        <f t="shared" si="2424"/>
        <v/>
      </c>
      <c r="Z798" s="109" t="str">
        <f t="shared" si="2424"/>
        <v/>
      </c>
      <c r="AA798" s="109" t="str">
        <f t="shared" si="2424"/>
        <v/>
      </c>
      <c r="AB798" s="109" t="str">
        <f t="shared" si="2424"/>
        <v/>
      </c>
      <c r="AC798" s="109" t="str">
        <f t="shared" si="2424"/>
        <v/>
      </c>
      <c r="AD798" s="109" t="str">
        <f t="shared" si="2424"/>
        <v/>
      </c>
      <c r="AE798" s="109" t="str">
        <f t="shared" si="2424"/>
        <v/>
      </c>
      <c r="AF798" s="109" t="str">
        <f t="shared" si="2424"/>
        <v/>
      </c>
      <c r="AG798" s="109" t="str">
        <f t="shared" si="2424"/>
        <v/>
      </c>
      <c r="AH798" s="109" t="str">
        <f t="shared" si="2424"/>
        <v/>
      </c>
      <c r="AI798" s="109" t="str">
        <f t="shared" si="2424"/>
        <v/>
      </c>
    </row>
    <row r="799" spans="1:167" hidden="1" x14ac:dyDescent="0.25">
      <c r="B799" s="131" t="e">
        <f t="shared" ref="B799:B853" si="2425">B798</f>
        <v>#VALUE!</v>
      </c>
      <c r="C799" s="131" t="e">
        <f t="shared" ref="C799:D862" si="2426">C798</f>
        <v>#VALUE!</v>
      </c>
      <c r="D799" s="130">
        <f t="shared" si="2228"/>
        <v>1</v>
      </c>
      <c r="E799" s="168"/>
      <c r="F799" s="96"/>
      <c r="G799" s="170"/>
      <c r="H799"/>
      <c r="I799"/>
      <c r="J799"/>
      <c r="K799" s="69"/>
      <c r="L799" s="29" t="s">
        <v>423</v>
      </c>
      <c r="M799" s="30" t="e">
        <f t="shared" ref="M799" si="2427">AVERAGE($P798:$XX798)</f>
        <v>#DIV/0!</v>
      </c>
      <c r="N799" s="74"/>
      <c r="O799" s="27" t="str">
        <f t="shared" ref="O799" si="2428">"1 POND"</f>
        <v>1 POND</v>
      </c>
      <c r="P799" s="110" t="str">
        <f>IF(IFERROR(VLOOKUP(P794,'Tabela de Apoio'!$D:$E,2,FALSE),1)=1,"",P800)</f>
        <v/>
      </c>
      <c r="Q799" s="110" t="str">
        <f>IF(IFERROR(VLOOKUP(Q794,'Tabela de Apoio'!$D:$E,2,FALSE),1)=1,"",Q800)</f>
        <v/>
      </c>
      <c r="R799" s="110" t="str">
        <f>IF(IFERROR(VLOOKUP(R794,'Tabela de Apoio'!$D:$E,2,FALSE),1)=1,"",R800)</f>
        <v/>
      </c>
      <c r="S799" s="110" t="str">
        <f>IF(IFERROR(VLOOKUP(S794,'Tabela de Apoio'!$D:$E,2,FALSE),1)=1,"",S800)</f>
        <v/>
      </c>
      <c r="T799" s="110" t="str">
        <f>IF(IFERROR(VLOOKUP(T794,'Tabela de Apoio'!$D:$E,2,FALSE),1)=1,"",T800)</f>
        <v/>
      </c>
      <c r="U799" s="110" t="str">
        <f>IF(IFERROR(VLOOKUP(U794,'Tabela de Apoio'!$D:$E,2,FALSE),1)=1,"",U800)</f>
        <v/>
      </c>
      <c r="V799" s="110" t="str">
        <f>IF(IFERROR(VLOOKUP(V794,'Tabela de Apoio'!$D:$E,2,FALSE),1)=1,"",V800)</f>
        <v/>
      </c>
      <c r="W799" s="110" t="str">
        <f>IF(IFERROR(VLOOKUP(W794,'Tabela de Apoio'!$D:$E,2,FALSE),1)=1,"",W800)</f>
        <v/>
      </c>
      <c r="X799" s="110" t="str">
        <f>IF(IFERROR(VLOOKUP(X794,'Tabela de Apoio'!$D:$E,2,FALSE),1)=1,"",X800)</f>
        <v/>
      </c>
      <c r="Y799" s="110" t="str">
        <f>IF(IFERROR(VLOOKUP(Y794,'Tabela de Apoio'!$D:$E,2,FALSE),1)=1,"",Y800)</f>
        <v/>
      </c>
      <c r="Z799" s="110" t="str">
        <f>IF(IFERROR(VLOOKUP(Z794,'Tabela de Apoio'!$D:$E,2,FALSE),1)=1,"",Z800)</f>
        <v/>
      </c>
      <c r="AA799" s="110" t="str">
        <f>IF(IFERROR(VLOOKUP(AA794,'Tabela de Apoio'!$D:$E,2,FALSE),1)=1,"",AA800)</f>
        <v/>
      </c>
      <c r="AB799" s="110" t="str">
        <f>IF(IFERROR(VLOOKUP(AB794,'Tabela de Apoio'!$D:$E,2,FALSE),1)=1,"",AB800)</f>
        <v/>
      </c>
      <c r="AC799" s="110" t="str">
        <f>IF(IFERROR(VLOOKUP(AC794,'Tabela de Apoio'!$D:$E,2,FALSE),1)=1,"",AC800)</f>
        <v/>
      </c>
      <c r="AD799" s="110" t="str">
        <f>IF(IFERROR(VLOOKUP(AD794,'Tabela de Apoio'!$D:$E,2,FALSE),1)=1,"",AD800)</f>
        <v/>
      </c>
      <c r="AE799" s="110" t="str">
        <f>IF(IFERROR(VLOOKUP(AE794,'Tabela de Apoio'!$D:$E,2,FALSE),1)=1,"",AE800)</f>
        <v/>
      </c>
      <c r="AF799" s="110" t="str">
        <f>IF(IFERROR(VLOOKUP(AF794,'Tabela de Apoio'!$D:$E,2,FALSE),1)=1,"",AF800)</f>
        <v/>
      </c>
      <c r="AG799" s="110" t="str">
        <f>IF(IFERROR(VLOOKUP(AG794,'Tabela de Apoio'!$D:$E,2,FALSE),1)=1,"",AG800)</f>
        <v/>
      </c>
      <c r="AH799" s="110" t="str">
        <f>IF(IFERROR(VLOOKUP(AH794,'Tabela de Apoio'!$D:$E,2,FALSE),1)=1,"",AH800)</f>
        <v/>
      </c>
      <c r="AI799" s="110" t="str">
        <f>IF(IFERROR(VLOOKUP(AI794,'Tabela de Apoio'!$D:$E,2,FALSE),1)=1,"",AI800)</f>
        <v/>
      </c>
    </row>
    <row r="800" spans="1:167" hidden="1" x14ac:dyDescent="0.25">
      <c r="B800" s="131" t="e">
        <f t="shared" si="2425"/>
        <v>#VALUE!</v>
      </c>
      <c r="C800" s="131" t="e">
        <f t="shared" si="2426"/>
        <v>#VALUE!</v>
      </c>
      <c r="D800" s="130">
        <f t="shared" si="2426"/>
        <v>1</v>
      </c>
      <c r="E800" s="168"/>
      <c r="F800" s="96"/>
      <c r="G800" s="170"/>
      <c r="H800" s="137">
        <f t="shared" ref="H800" si="2429">COUNT($P800:$XX800)</f>
        <v>0</v>
      </c>
      <c r="I800" s="135" t="e">
        <f t="shared" ref="I800" si="2430">_xlfn.STDEV.P($P799:$XX800)/AVERAGE($P799:$XX800)</f>
        <v>#DIV/0!</v>
      </c>
      <c r="J800" s="7">
        <f t="shared" ref="J800" si="2431">IF(AND(H800&gt;2,
OR(L792="MÉDIA SANEADA",L792="MEDIANA SANEADA",
AND(L792="PREÇO REFERÊNCIA",NOT(AND(P794="Orçamento",COUNTA(P792:XX792)=COUNTIF(P794:XX794,"Orçamento")))))),
ROW(),0)</f>
        <v>0</v>
      </c>
      <c r="K800" s="69"/>
      <c r="L800" s="29" t="s">
        <v>424</v>
      </c>
      <c r="M800" s="30" t="e">
        <f t="shared" ref="M800" si="2432">MEDIAN($P798:$XX798)</f>
        <v>#NUM!</v>
      </c>
      <c r="N800" s="74"/>
      <c r="O800" s="27" t="str">
        <f t="shared" ref="O800" si="2433">"1 RODADA"</f>
        <v>1 RODADA</v>
      </c>
      <c r="P800" s="110" t="str">
        <f t="shared" ref="P800:AI800" si="2434">IF(P798="","",IF((_xlfn.STDEV.P($P797:$XX798)/AVERAGE($P797:$XX798))&lt;=25%,P798,IF(OR(P798&gt;(AVERAGE($P797:$XX798)+_xlfn.STDEV.P($P797:$XX798)),P798&lt;(AVERAGE($P797:$XX798)-_xlfn.STDEV.P($P797:$XX798))),"DESCARTADO",P798)))</f>
        <v/>
      </c>
      <c r="Q800" s="110" t="str">
        <f t="shared" si="2434"/>
        <v/>
      </c>
      <c r="R800" s="110" t="str">
        <f t="shared" si="2434"/>
        <v/>
      </c>
      <c r="S800" s="110" t="str">
        <f t="shared" si="2434"/>
        <v/>
      </c>
      <c r="T800" s="110" t="str">
        <f t="shared" si="2434"/>
        <v/>
      </c>
      <c r="U800" s="110" t="str">
        <f t="shared" si="2434"/>
        <v/>
      </c>
      <c r="V800" s="110" t="str">
        <f t="shared" si="2434"/>
        <v/>
      </c>
      <c r="W800" s="110" t="str">
        <f t="shared" si="2434"/>
        <v/>
      </c>
      <c r="X800" s="110" t="str">
        <f t="shared" si="2434"/>
        <v/>
      </c>
      <c r="Y800" s="110" t="str">
        <f t="shared" si="2434"/>
        <v/>
      </c>
      <c r="Z800" s="110" t="str">
        <f t="shared" si="2434"/>
        <v/>
      </c>
      <c r="AA800" s="110" t="str">
        <f t="shared" si="2434"/>
        <v/>
      </c>
      <c r="AB800" s="110" t="str">
        <f t="shared" si="2434"/>
        <v/>
      </c>
      <c r="AC800" s="110" t="str">
        <f t="shared" si="2434"/>
        <v/>
      </c>
      <c r="AD800" s="110" t="str">
        <f t="shared" si="2434"/>
        <v/>
      </c>
      <c r="AE800" s="110" t="str">
        <f t="shared" si="2434"/>
        <v/>
      </c>
      <c r="AF800" s="110" t="str">
        <f t="shared" si="2434"/>
        <v/>
      </c>
      <c r="AG800" s="110" t="str">
        <f t="shared" si="2434"/>
        <v/>
      </c>
      <c r="AH800" s="110" t="str">
        <f t="shared" si="2434"/>
        <v/>
      </c>
      <c r="AI800" s="110" t="str">
        <f t="shared" si="2434"/>
        <v/>
      </c>
    </row>
    <row r="801" spans="1:167" hidden="1" x14ac:dyDescent="0.25">
      <c r="B801" s="131" t="e">
        <f t="shared" si="2425"/>
        <v>#VALUE!</v>
      </c>
      <c r="C801" s="131" t="e">
        <f t="shared" si="2426"/>
        <v>#VALUE!</v>
      </c>
      <c r="D801" s="130">
        <f t="shared" si="2426"/>
        <v>1</v>
      </c>
      <c r="E801" s="168"/>
      <c r="F801" s="96"/>
      <c r="G801" s="170"/>
      <c r="H801"/>
      <c r="I801"/>
      <c r="J801"/>
      <c r="L801" s="29" t="s">
        <v>50</v>
      </c>
      <c r="M801" s="30" t="str">
        <f t="shared" ref="M801" si="2435">IFERROR(
IF(AND(H800&gt;2,I800&lt;=25%),AVERAGE(P799:XX800),
IF(AND(H802&gt;2,I802&lt;=25%),AVERAGE(P801:XX802),
IF(AND(H804&gt;2,I804&lt;=25%),AVERAGE(P803:XX804),
IF(AND(H806&gt;2,I806&lt;=25%),AVERAGE(P805:XX806),
IF(AND(H808&gt;2,I808&lt;=25%),AVERAGE(P807:XX808),
IF(AND(H810&gt;2,I810&lt;=25%),AVERAGE(P809:XX810),
IF(I798&lt;=25%,AVERAGE(P797:XX798),""))))))),"")</f>
        <v/>
      </c>
      <c r="N801" s="74"/>
      <c r="O801" s="27" t="str">
        <f t="shared" ref="O801" si="2436">"2 POND"</f>
        <v>2 POND</v>
      </c>
      <c r="P801" s="110" t="str">
        <f>IF(IFERROR(VLOOKUP(P794,'Tabela de Apoio'!$D:$E,2,FALSE),1)=1,"",P802)</f>
        <v/>
      </c>
      <c r="Q801" s="110" t="str">
        <f>IF(IFERROR(VLOOKUP(Q794,'Tabela de Apoio'!$D:$E,2,FALSE),1)=1,"",Q802)</f>
        <v/>
      </c>
      <c r="R801" s="110" t="str">
        <f>IF(IFERROR(VLOOKUP(R794,'Tabela de Apoio'!$D:$E,2,FALSE),1)=1,"",R802)</f>
        <v/>
      </c>
      <c r="S801" s="110" t="str">
        <f>IF(IFERROR(VLOOKUP(S794,'Tabela de Apoio'!$D:$E,2,FALSE),1)=1,"",S802)</f>
        <v/>
      </c>
      <c r="T801" s="110" t="str">
        <f>IF(IFERROR(VLOOKUP(T794,'Tabela de Apoio'!$D:$E,2,FALSE),1)=1,"",T802)</f>
        <v/>
      </c>
      <c r="U801" s="110" t="str">
        <f>IF(IFERROR(VLOOKUP(U794,'Tabela de Apoio'!$D:$E,2,FALSE),1)=1,"",U802)</f>
        <v/>
      </c>
      <c r="V801" s="110" t="str">
        <f>IF(IFERROR(VLOOKUP(V794,'Tabela de Apoio'!$D:$E,2,FALSE),1)=1,"",V802)</f>
        <v/>
      </c>
      <c r="W801" s="110" t="str">
        <f>IF(IFERROR(VLOOKUP(W794,'Tabela de Apoio'!$D:$E,2,FALSE),1)=1,"",W802)</f>
        <v/>
      </c>
      <c r="X801" s="110" t="str">
        <f>IF(IFERROR(VLOOKUP(X794,'Tabela de Apoio'!$D:$E,2,FALSE),1)=1,"",X802)</f>
        <v/>
      </c>
      <c r="Y801" s="110" t="str">
        <f>IF(IFERROR(VLOOKUP(Y794,'Tabela de Apoio'!$D:$E,2,FALSE),1)=1,"",Y802)</f>
        <v/>
      </c>
      <c r="Z801" s="110" t="str">
        <f>IF(IFERROR(VLOOKUP(Z794,'Tabela de Apoio'!$D:$E,2,FALSE),1)=1,"",Z802)</f>
        <v/>
      </c>
      <c r="AA801" s="110" t="str">
        <f>IF(IFERROR(VLOOKUP(AA794,'Tabela de Apoio'!$D:$E,2,FALSE),1)=1,"",AA802)</f>
        <v/>
      </c>
      <c r="AB801" s="110" t="str">
        <f>IF(IFERROR(VLOOKUP(AB794,'Tabela de Apoio'!$D:$E,2,FALSE),1)=1,"",AB802)</f>
        <v/>
      </c>
      <c r="AC801" s="110" t="str">
        <f>IF(IFERROR(VLOOKUP(AC794,'Tabela de Apoio'!$D:$E,2,FALSE),1)=1,"",AC802)</f>
        <v/>
      </c>
      <c r="AD801" s="110" t="str">
        <f>IF(IFERROR(VLOOKUP(AD794,'Tabela de Apoio'!$D:$E,2,FALSE),1)=1,"",AD802)</f>
        <v/>
      </c>
      <c r="AE801" s="110" t="str">
        <f>IF(IFERROR(VLOOKUP(AE794,'Tabela de Apoio'!$D:$E,2,FALSE),1)=1,"",AE802)</f>
        <v/>
      </c>
      <c r="AF801" s="110" t="str">
        <f>IF(IFERROR(VLOOKUP(AF794,'Tabela de Apoio'!$D:$E,2,FALSE),1)=1,"",AF802)</f>
        <v/>
      </c>
      <c r="AG801" s="110" t="str">
        <f>IF(IFERROR(VLOOKUP(AG794,'Tabela de Apoio'!$D:$E,2,FALSE),1)=1,"",AG802)</f>
        <v/>
      </c>
      <c r="AH801" s="110" t="str">
        <f>IF(IFERROR(VLOOKUP(AH794,'Tabela de Apoio'!$D:$E,2,FALSE),1)=1,"",AH802)</f>
        <v/>
      </c>
      <c r="AI801" s="110" t="str">
        <f>IF(IFERROR(VLOOKUP(AI794,'Tabela de Apoio'!$D:$E,2,FALSE),1)=1,"",AI802)</f>
        <v/>
      </c>
    </row>
    <row r="802" spans="1:167" hidden="1" x14ac:dyDescent="0.25">
      <c r="B802" s="131" t="e">
        <f t="shared" si="2425"/>
        <v>#VALUE!</v>
      </c>
      <c r="C802" s="131" t="e">
        <f t="shared" si="2426"/>
        <v>#VALUE!</v>
      </c>
      <c r="D802" s="130">
        <f t="shared" si="2426"/>
        <v>1</v>
      </c>
      <c r="E802" s="168"/>
      <c r="F802" s="96"/>
      <c r="G802" s="170"/>
      <c r="H802" s="137">
        <f t="shared" ref="H802" si="2437">COUNT($P802:$XX802)</f>
        <v>0</v>
      </c>
      <c r="I802" s="135" t="e">
        <f t="shared" ref="I802" si="2438">_xlfn.STDEV.P($P801:$XX802)/AVERAGE($P801:$XX802)</f>
        <v>#DIV/0!</v>
      </c>
      <c r="J802" s="7">
        <f t="shared" ref="J802" si="2439">IF(AND(H802&gt;2,
OR(L792="MÉDIA SANEADA",L792="MEDIANA SANEADA",
AND(L792="PREÇO REFERÊNCIA",NOT(AND(P794="Orçamento",COUNTA(P792:XX792)=COUNTIF(P794:XX794,"Orçamento")))))),
ROW(),0)</f>
        <v>0</v>
      </c>
      <c r="K802" s="69"/>
      <c r="L802" s="29" t="s">
        <v>425</v>
      </c>
      <c r="M802" s="30" t="e">
        <f t="shared" ref="M802" si="2440" xml:space="preserve">
IF(H800&gt;2,MEDIAN(P799:XX800),
IF(H802&gt;2,MEDIAN(P801:XX802),
IF(H804&gt;2,MEDIAN(P803:XX804),
IF(H806&gt;2,MEDIAN(P805:XX806),
IF(H808&gt;2,MEDIAN(P807:XX808),
IF(H810&gt;2,MEDIAN(P809:XX810),
MEDIAN(P797:XX798)))))))</f>
        <v>#NUM!</v>
      </c>
      <c r="N802" s="74"/>
      <c r="O802" s="27" t="str">
        <f t="shared" ref="O802" si="2441">"2 RODADA"</f>
        <v>2 RODADA</v>
      </c>
      <c r="P802" s="110" t="str">
        <f t="shared" ref="P802:AI802" si="2442">IF(P800="","",IF((_xlfn.STDEV.P($P799:$XX800)/AVERAGE($P799:$XX800))&lt;=25%,P800,IF(OR(P800&gt;(AVERAGE($P799:$XX800)+_xlfn.STDEV.P($P799:$XX800)),P800&lt;(AVERAGE($P799:$XX800)-_xlfn.STDEV.P($P799:$XX800))),"DESCARTADO",P800)))</f>
        <v/>
      </c>
      <c r="Q802" s="110" t="str">
        <f t="shared" si="2442"/>
        <v/>
      </c>
      <c r="R802" s="110" t="str">
        <f t="shared" si="2442"/>
        <v/>
      </c>
      <c r="S802" s="110" t="str">
        <f t="shared" si="2442"/>
        <v/>
      </c>
      <c r="T802" s="110" t="str">
        <f t="shared" si="2442"/>
        <v/>
      </c>
      <c r="U802" s="110" t="str">
        <f t="shared" si="2442"/>
        <v/>
      </c>
      <c r="V802" s="110" t="str">
        <f t="shared" si="2442"/>
        <v/>
      </c>
      <c r="W802" s="110" t="str">
        <f t="shared" si="2442"/>
        <v/>
      </c>
      <c r="X802" s="110" t="str">
        <f t="shared" si="2442"/>
        <v/>
      </c>
      <c r="Y802" s="110" t="str">
        <f t="shared" si="2442"/>
        <v/>
      </c>
      <c r="Z802" s="110" t="str">
        <f t="shared" si="2442"/>
        <v/>
      </c>
      <c r="AA802" s="110" t="str">
        <f t="shared" si="2442"/>
        <v/>
      </c>
      <c r="AB802" s="110" t="str">
        <f t="shared" si="2442"/>
        <v/>
      </c>
      <c r="AC802" s="110" t="str">
        <f t="shared" si="2442"/>
        <v/>
      </c>
      <c r="AD802" s="110" t="str">
        <f t="shared" si="2442"/>
        <v/>
      </c>
      <c r="AE802" s="110" t="str">
        <f t="shared" si="2442"/>
        <v/>
      </c>
      <c r="AF802" s="110" t="str">
        <f t="shared" si="2442"/>
        <v/>
      </c>
      <c r="AG802" s="110" t="str">
        <f t="shared" si="2442"/>
        <v/>
      </c>
      <c r="AH802" s="110" t="str">
        <f t="shared" si="2442"/>
        <v/>
      </c>
      <c r="AI802" s="110" t="str">
        <f t="shared" si="2442"/>
        <v/>
      </c>
    </row>
    <row r="803" spans="1:167" hidden="1" x14ac:dyDescent="0.25">
      <c r="B803" s="131" t="e">
        <f t="shared" si="2425"/>
        <v>#VALUE!</v>
      </c>
      <c r="C803" s="131" t="e">
        <f t="shared" si="2426"/>
        <v>#VALUE!</v>
      </c>
      <c r="D803" s="130">
        <f t="shared" si="2426"/>
        <v>1</v>
      </c>
      <c r="E803" s="168"/>
      <c r="F803" s="96"/>
      <c r="G803" s="170"/>
      <c r="H803"/>
      <c r="I803"/>
      <c r="J803"/>
      <c r="K803" s="69"/>
      <c r="L803" s="29" t="s">
        <v>422</v>
      </c>
      <c r="M803" s="30" t="e">
        <f t="shared" ref="M803" si="2443">HARMEAN($P797:$XX798)</f>
        <v>#N/A</v>
      </c>
      <c r="N803" s="74"/>
      <c r="O803" s="27" t="str">
        <f t="shared" ref="O803" si="2444">"3 POND"</f>
        <v>3 POND</v>
      </c>
      <c r="P803" s="110" t="str">
        <f>IF(IFERROR(VLOOKUP(P794,'Tabela de Apoio'!$D:$E,2,FALSE),1)=1,"",P804)</f>
        <v/>
      </c>
      <c r="Q803" s="110" t="str">
        <f>IF(IFERROR(VLOOKUP(Q794,'Tabela de Apoio'!$D:$E,2,FALSE),1)=1,"",Q804)</f>
        <v/>
      </c>
      <c r="R803" s="110" t="str">
        <f>IF(IFERROR(VLOOKUP(R794,'Tabela de Apoio'!$D:$E,2,FALSE),1)=1,"",R804)</f>
        <v/>
      </c>
      <c r="S803" s="110" t="str">
        <f>IF(IFERROR(VLOOKUP(S794,'Tabela de Apoio'!$D:$E,2,FALSE),1)=1,"",S804)</f>
        <v/>
      </c>
      <c r="T803" s="110" t="str">
        <f>IF(IFERROR(VLOOKUP(T794,'Tabela de Apoio'!$D:$E,2,FALSE),1)=1,"",T804)</f>
        <v/>
      </c>
      <c r="U803" s="110" t="str">
        <f>IF(IFERROR(VLOOKUP(U794,'Tabela de Apoio'!$D:$E,2,FALSE),1)=1,"",U804)</f>
        <v/>
      </c>
      <c r="V803" s="110" t="str">
        <f>IF(IFERROR(VLOOKUP(V794,'Tabela de Apoio'!$D:$E,2,FALSE),1)=1,"",V804)</f>
        <v/>
      </c>
      <c r="W803" s="110" t="str">
        <f>IF(IFERROR(VLOOKUP(W794,'Tabela de Apoio'!$D:$E,2,FALSE),1)=1,"",W804)</f>
        <v/>
      </c>
      <c r="X803" s="110" t="str">
        <f>IF(IFERROR(VLOOKUP(X794,'Tabela de Apoio'!$D:$E,2,FALSE),1)=1,"",X804)</f>
        <v/>
      </c>
      <c r="Y803" s="110" t="str">
        <f>IF(IFERROR(VLOOKUP(Y794,'Tabela de Apoio'!$D:$E,2,FALSE),1)=1,"",Y804)</f>
        <v/>
      </c>
      <c r="Z803" s="110" t="str">
        <f>IF(IFERROR(VLOOKUP(Z794,'Tabela de Apoio'!$D:$E,2,FALSE),1)=1,"",Z804)</f>
        <v/>
      </c>
      <c r="AA803" s="110" t="str">
        <f>IF(IFERROR(VLOOKUP(AA794,'Tabela de Apoio'!$D:$E,2,FALSE),1)=1,"",AA804)</f>
        <v/>
      </c>
      <c r="AB803" s="110" t="str">
        <f>IF(IFERROR(VLOOKUP(AB794,'Tabela de Apoio'!$D:$E,2,FALSE),1)=1,"",AB804)</f>
        <v/>
      </c>
      <c r="AC803" s="110" t="str">
        <f>IF(IFERROR(VLOOKUP(AC794,'Tabela de Apoio'!$D:$E,2,FALSE),1)=1,"",AC804)</f>
        <v/>
      </c>
      <c r="AD803" s="110" t="str">
        <f>IF(IFERROR(VLOOKUP(AD794,'Tabela de Apoio'!$D:$E,2,FALSE),1)=1,"",AD804)</f>
        <v/>
      </c>
      <c r="AE803" s="110" t="str">
        <f>IF(IFERROR(VLOOKUP(AE794,'Tabela de Apoio'!$D:$E,2,FALSE),1)=1,"",AE804)</f>
        <v/>
      </c>
      <c r="AF803" s="110" t="str">
        <f>IF(IFERROR(VLOOKUP(AF794,'Tabela de Apoio'!$D:$E,2,FALSE),1)=1,"",AF804)</f>
        <v/>
      </c>
      <c r="AG803" s="110" t="str">
        <f>IF(IFERROR(VLOOKUP(AG794,'Tabela de Apoio'!$D:$E,2,FALSE),1)=1,"",AG804)</f>
        <v/>
      </c>
      <c r="AH803" s="110" t="str">
        <f>IF(IFERROR(VLOOKUP(AH794,'Tabela de Apoio'!$D:$E,2,FALSE),1)=1,"",AH804)</f>
        <v/>
      </c>
      <c r="AI803" s="110" t="str">
        <f>IF(IFERROR(VLOOKUP(AI794,'Tabela de Apoio'!$D:$E,2,FALSE),1)=1,"",AI804)</f>
        <v/>
      </c>
    </row>
    <row r="804" spans="1:167" hidden="1" x14ac:dyDescent="0.25">
      <c r="B804" s="131" t="e">
        <f t="shared" si="2425"/>
        <v>#VALUE!</v>
      </c>
      <c r="C804" s="131" t="e">
        <f t="shared" si="2426"/>
        <v>#VALUE!</v>
      </c>
      <c r="D804" s="130">
        <f t="shared" si="2426"/>
        <v>1</v>
      </c>
      <c r="E804" s="168"/>
      <c r="F804" s="96"/>
      <c r="G804" s="170"/>
      <c r="H804" s="137">
        <f t="shared" ref="H804" si="2445">COUNT($P804:$XX804)</f>
        <v>0</v>
      </c>
      <c r="I804" s="135" t="e">
        <f t="shared" ref="I804" si="2446">_xlfn.STDEV.P($P803:$XX804)/AVERAGE($P803:$XX804)</f>
        <v>#DIV/0!</v>
      </c>
      <c r="J804" s="7">
        <f t="shared" ref="J804" si="2447">IF(AND(H804&gt;2,
OR(L792="MÉDIA SANEADA",L792="MEDIANA SANEADA",
AND(L792="PREÇO REFERÊNCIA",NOT(AND(P794="Orçamento",COUNTA(P792:XX792)=COUNTIF(P794:XX794,"Orçamento")))))),
ROW(),0)</f>
        <v>0</v>
      </c>
      <c r="K804" s="69"/>
      <c r="L804" s="29" t="s">
        <v>53</v>
      </c>
      <c r="M804" s="30" t="str">
        <f t="shared" ref="M804" si="2448">IFERROR(_xlfn.QUARTILE.EXC($P798:$XX798,1),"")</f>
        <v/>
      </c>
      <c r="N804" s="74"/>
      <c r="O804" s="27" t="str">
        <f t="shared" ref="O804" si="2449">"3 RODADA"</f>
        <v>3 RODADA</v>
      </c>
      <c r="P804" s="110" t="str">
        <f t="shared" ref="P804:AI804" si="2450">IF(P802="","",IF((_xlfn.STDEV.P($P801:$XX802)/AVERAGE($P801:$XX802))&lt;=25%,P802,IF(OR(P802&gt;(AVERAGE($P801:$XX802)+_xlfn.STDEV.P($P801:$XX802)),P802&lt;(AVERAGE($P801:$XX802)-_xlfn.STDEV.P($P801:$XX802))),"DESCARTADO",P802)))</f>
        <v/>
      </c>
      <c r="Q804" s="110" t="str">
        <f t="shared" si="2450"/>
        <v/>
      </c>
      <c r="R804" s="110" t="str">
        <f t="shared" si="2450"/>
        <v/>
      </c>
      <c r="S804" s="110" t="str">
        <f t="shared" si="2450"/>
        <v/>
      </c>
      <c r="T804" s="110" t="str">
        <f t="shared" si="2450"/>
        <v/>
      </c>
      <c r="U804" s="110" t="str">
        <f t="shared" si="2450"/>
        <v/>
      </c>
      <c r="V804" s="110" t="str">
        <f t="shared" si="2450"/>
        <v/>
      </c>
      <c r="W804" s="110" t="str">
        <f t="shared" si="2450"/>
        <v/>
      </c>
      <c r="X804" s="110" t="str">
        <f t="shared" si="2450"/>
        <v/>
      </c>
      <c r="Y804" s="110" t="str">
        <f t="shared" si="2450"/>
        <v/>
      </c>
      <c r="Z804" s="110" t="str">
        <f t="shared" si="2450"/>
        <v/>
      </c>
      <c r="AA804" s="110" t="str">
        <f t="shared" si="2450"/>
        <v/>
      </c>
      <c r="AB804" s="110" t="str">
        <f t="shared" si="2450"/>
        <v/>
      </c>
      <c r="AC804" s="110" t="str">
        <f t="shared" si="2450"/>
        <v/>
      </c>
      <c r="AD804" s="110" t="str">
        <f t="shared" si="2450"/>
        <v/>
      </c>
      <c r="AE804" s="110" t="str">
        <f t="shared" si="2450"/>
        <v/>
      </c>
      <c r="AF804" s="110" t="str">
        <f t="shared" si="2450"/>
        <v/>
      </c>
      <c r="AG804" s="110" t="str">
        <f t="shared" si="2450"/>
        <v/>
      </c>
      <c r="AH804" s="110" t="str">
        <f t="shared" si="2450"/>
        <v/>
      </c>
      <c r="AI804" s="110" t="str">
        <f t="shared" si="2450"/>
        <v/>
      </c>
    </row>
    <row r="805" spans="1:167" hidden="1" x14ac:dyDescent="0.25">
      <c r="B805" s="131" t="e">
        <f t="shared" si="2425"/>
        <v>#VALUE!</v>
      </c>
      <c r="C805" s="131" t="e">
        <f t="shared" si="2426"/>
        <v>#VALUE!</v>
      </c>
      <c r="D805" s="130">
        <f t="shared" si="2426"/>
        <v>1</v>
      </c>
      <c r="E805" s="168"/>
      <c r="F805" s="96"/>
      <c r="G805" s="170"/>
      <c r="H805"/>
      <c r="I805"/>
      <c r="J805"/>
      <c r="K805" s="69"/>
      <c r="L805" s="29" t="s">
        <v>51</v>
      </c>
      <c r="M805" s="30" t="str">
        <f t="shared" ref="M805" si="2451">IFERROR(_xlfn.QUARTILE.EXC($P798:$XX798,3),"")</f>
        <v/>
      </c>
      <c r="N805" s="74"/>
      <c r="O805" s="27" t="str">
        <f t="shared" ref="O805" si="2452">"4 POND"</f>
        <v>4 POND</v>
      </c>
      <c r="P805" s="110" t="str">
        <f>IF(IFERROR(VLOOKUP(P794,'Tabela de Apoio'!$D:$E,2,FALSE),1)=1,"",P806)</f>
        <v/>
      </c>
      <c r="Q805" s="110" t="str">
        <f>IF(IFERROR(VLOOKUP(Q794,'Tabela de Apoio'!$D:$E,2,FALSE),1)=1,"",Q806)</f>
        <v/>
      </c>
      <c r="R805" s="110" t="str">
        <f>IF(IFERROR(VLOOKUP(R794,'Tabela de Apoio'!$D:$E,2,FALSE),1)=1,"",R806)</f>
        <v/>
      </c>
      <c r="S805" s="110" t="str">
        <f>IF(IFERROR(VLOOKUP(S794,'Tabela de Apoio'!$D:$E,2,FALSE),1)=1,"",S806)</f>
        <v/>
      </c>
      <c r="T805" s="110" t="str">
        <f>IF(IFERROR(VLOOKUP(T794,'Tabela de Apoio'!$D:$E,2,FALSE),1)=1,"",T806)</f>
        <v/>
      </c>
      <c r="U805" s="110" t="str">
        <f>IF(IFERROR(VLOOKUP(U794,'Tabela de Apoio'!$D:$E,2,FALSE),1)=1,"",U806)</f>
        <v/>
      </c>
      <c r="V805" s="110" t="str">
        <f>IF(IFERROR(VLOOKUP(V794,'Tabela de Apoio'!$D:$E,2,FALSE),1)=1,"",V806)</f>
        <v/>
      </c>
      <c r="W805" s="110" t="str">
        <f>IF(IFERROR(VLOOKUP(W794,'Tabela de Apoio'!$D:$E,2,FALSE),1)=1,"",W806)</f>
        <v/>
      </c>
      <c r="X805" s="110" t="str">
        <f>IF(IFERROR(VLOOKUP(X794,'Tabela de Apoio'!$D:$E,2,FALSE),1)=1,"",X806)</f>
        <v/>
      </c>
      <c r="Y805" s="110" t="str">
        <f>IF(IFERROR(VLOOKUP(Y794,'Tabela de Apoio'!$D:$E,2,FALSE),1)=1,"",Y806)</f>
        <v/>
      </c>
      <c r="Z805" s="110" t="str">
        <f>IF(IFERROR(VLOOKUP(Z794,'Tabela de Apoio'!$D:$E,2,FALSE),1)=1,"",Z806)</f>
        <v/>
      </c>
      <c r="AA805" s="110" t="str">
        <f>IF(IFERROR(VLOOKUP(AA794,'Tabela de Apoio'!$D:$E,2,FALSE),1)=1,"",AA806)</f>
        <v/>
      </c>
      <c r="AB805" s="110" t="str">
        <f>IF(IFERROR(VLOOKUP(AB794,'Tabela de Apoio'!$D:$E,2,FALSE),1)=1,"",AB806)</f>
        <v/>
      </c>
      <c r="AC805" s="110" t="str">
        <f>IF(IFERROR(VLOOKUP(AC794,'Tabela de Apoio'!$D:$E,2,FALSE),1)=1,"",AC806)</f>
        <v/>
      </c>
      <c r="AD805" s="110" t="str">
        <f>IF(IFERROR(VLOOKUP(AD794,'Tabela de Apoio'!$D:$E,2,FALSE),1)=1,"",AD806)</f>
        <v/>
      </c>
      <c r="AE805" s="110" t="str">
        <f>IF(IFERROR(VLOOKUP(AE794,'Tabela de Apoio'!$D:$E,2,FALSE),1)=1,"",AE806)</f>
        <v/>
      </c>
      <c r="AF805" s="110" t="str">
        <f>IF(IFERROR(VLOOKUP(AF794,'Tabela de Apoio'!$D:$E,2,FALSE),1)=1,"",AF806)</f>
        <v/>
      </c>
      <c r="AG805" s="110" t="str">
        <f>IF(IFERROR(VLOOKUP(AG794,'Tabela de Apoio'!$D:$E,2,FALSE),1)=1,"",AG806)</f>
        <v/>
      </c>
      <c r="AH805" s="110" t="str">
        <f>IF(IFERROR(VLOOKUP(AH794,'Tabela de Apoio'!$D:$E,2,FALSE),1)=1,"",AH806)</f>
        <v/>
      </c>
      <c r="AI805" s="110" t="str">
        <f>IF(IFERROR(VLOOKUP(AI794,'Tabela de Apoio'!$D:$E,2,FALSE),1)=1,"",AI806)</f>
        <v/>
      </c>
    </row>
    <row r="806" spans="1:167" hidden="1" x14ac:dyDescent="0.25">
      <c r="B806" s="131" t="e">
        <f t="shared" si="2425"/>
        <v>#VALUE!</v>
      </c>
      <c r="C806" s="131" t="e">
        <f t="shared" si="2426"/>
        <v>#VALUE!</v>
      </c>
      <c r="D806" s="130">
        <f t="shared" si="2426"/>
        <v>1</v>
      </c>
      <c r="E806" s="168"/>
      <c r="F806" s="96"/>
      <c r="G806" s="170"/>
      <c r="H806" s="137">
        <f t="shared" ref="H806" si="2453">COUNT($P806:$XX806)</f>
        <v>0</v>
      </c>
      <c r="I806" s="135" t="e">
        <f t="shared" ref="I806" si="2454">_xlfn.STDEV.P($P805:$XX806)/AVERAGE($P805:$XX806)</f>
        <v>#DIV/0!</v>
      </c>
      <c r="J806" s="7">
        <f t="shared" ref="J806" si="2455">IF(AND(H806&gt;2,
OR(L792="MÉDIA SANEADA",L792="MEDIANA SANEADA",
AND(L792="PREÇO REFERÊNCIA",NOT(AND(P794="Orçamento",COUNTA(P792:XX792)=COUNTIF(P794:XX794,"Orçamento")))))),
ROW(),0)</f>
        <v>0</v>
      </c>
      <c r="K806" s="69"/>
      <c r="L806" s="29" t="s">
        <v>55</v>
      </c>
      <c r="M806" s="30">
        <f t="shared" ref="M806" si="2456">MIN($P798:$XX798)</f>
        <v>0</v>
      </c>
      <c r="N806" s="74"/>
      <c r="O806" s="27" t="str">
        <f t="shared" ref="O806" si="2457">"4 RODADA"</f>
        <v>4 RODADA</v>
      </c>
      <c r="P806" s="110" t="str">
        <f t="shared" ref="P806:AI806" si="2458">IF(P804="","",IF((_xlfn.STDEV.P($P803:$XX804)/AVERAGE($P803:$XX804))&lt;=25%,P804,IF(OR(P804&gt;(AVERAGE($P803:$XX804)+_xlfn.STDEV.P($P803:$XX804)),P804&lt;(AVERAGE($P803:$XX804)-_xlfn.STDEV.P($P803:$XX804))),"DESCARTADO",P804)))</f>
        <v/>
      </c>
      <c r="Q806" s="110" t="str">
        <f t="shared" si="2458"/>
        <v/>
      </c>
      <c r="R806" s="110" t="str">
        <f t="shared" si="2458"/>
        <v/>
      </c>
      <c r="S806" s="110" t="str">
        <f t="shared" si="2458"/>
        <v/>
      </c>
      <c r="T806" s="110" t="str">
        <f t="shared" si="2458"/>
        <v/>
      </c>
      <c r="U806" s="110" t="str">
        <f t="shared" si="2458"/>
        <v/>
      </c>
      <c r="V806" s="110" t="str">
        <f t="shared" si="2458"/>
        <v/>
      </c>
      <c r="W806" s="110" t="str">
        <f t="shared" si="2458"/>
        <v/>
      </c>
      <c r="X806" s="110" t="str">
        <f t="shared" si="2458"/>
        <v/>
      </c>
      <c r="Y806" s="110" t="str">
        <f t="shared" si="2458"/>
        <v/>
      </c>
      <c r="Z806" s="110" t="str">
        <f t="shared" si="2458"/>
        <v/>
      </c>
      <c r="AA806" s="110" t="str">
        <f t="shared" si="2458"/>
        <v/>
      </c>
      <c r="AB806" s="110" t="str">
        <f t="shared" si="2458"/>
        <v/>
      </c>
      <c r="AC806" s="110" t="str">
        <f t="shared" si="2458"/>
        <v/>
      </c>
      <c r="AD806" s="110" t="str">
        <f t="shared" si="2458"/>
        <v/>
      </c>
      <c r="AE806" s="110" t="str">
        <f t="shared" si="2458"/>
        <v/>
      </c>
      <c r="AF806" s="110" t="str">
        <f t="shared" si="2458"/>
        <v/>
      </c>
      <c r="AG806" s="110" t="str">
        <f t="shared" si="2458"/>
        <v/>
      </c>
      <c r="AH806" s="110" t="str">
        <f t="shared" si="2458"/>
        <v/>
      </c>
      <c r="AI806" s="110" t="str">
        <f t="shared" si="2458"/>
        <v/>
      </c>
    </row>
    <row r="807" spans="1:167" hidden="1" x14ac:dyDescent="0.25">
      <c r="B807" s="131" t="e">
        <f t="shared" si="2425"/>
        <v>#VALUE!</v>
      </c>
      <c r="C807" s="131" t="e">
        <f t="shared" si="2426"/>
        <v>#VALUE!</v>
      </c>
      <c r="D807" s="130">
        <f t="shared" si="2426"/>
        <v>1</v>
      </c>
      <c r="E807" s="168"/>
      <c r="F807" s="96"/>
      <c r="G807" s="170"/>
      <c r="H807"/>
      <c r="I807"/>
      <c r="J807"/>
      <c r="K807" s="69"/>
      <c r="L807" s="29" t="s">
        <v>52</v>
      </c>
      <c r="M807" s="30">
        <f t="shared" ref="M807" si="2459">MAX($P798:$XX798)</f>
        <v>0</v>
      </c>
      <c r="N807" s="74"/>
      <c r="O807" s="27" t="str">
        <f t="shared" ref="O807" si="2460">"5 POND"</f>
        <v>5 POND</v>
      </c>
      <c r="P807" s="110" t="str">
        <f>IF(IFERROR(VLOOKUP(P794,'Tabela de Apoio'!$D:$E,2,FALSE),1)=1,"",P808)</f>
        <v/>
      </c>
      <c r="Q807" s="110" t="str">
        <f>IF(IFERROR(VLOOKUP(Q794,'Tabela de Apoio'!$D:$E,2,FALSE),1)=1,"",Q808)</f>
        <v/>
      </c>
      <c r="R807" s="110" t="str">
        <f>IF(IFERROR(VLOOKUP(R794,'Tabela de Apoio'!$D:$E,2,FALSE),1)=1,"",R808)</f>
        <v/>
      </c>
      <c r="S807" s="110" t="str">
        <f>IF(IFERROR(VLOOKUP(S794,'Tabela de Apoio'!$D:$E,2,FALSE),1)=1,"",S808)</f>
        <v/>
      </c>
      <c r="T807" s="110" t="str">
        <f>IF(IFERROR(VLOOKUP(T794,'Tabela de Apoio'!$D:$E,2,FALSE),1)=1,"",T808)</f>
        <v/>
      </c>
      <c r="U807" s="110" t="str">
        <f>IF(IFERROR(VLOOKUP(U794,'Tabela de Apoio'!$D:$E,2,FALSE),1)=1,"",U808)</f>
        <v/>
      </c>
      <c r="V807" s="110" t="str">
        <f>IF(IFERROR(VLOOKUP(V794,'Tabela de Apoio'!$D:$E,2,FALSE),1)=1,"",V808)</f>
        <v/>
      </c>
      <c r="W807" s="110" t="str">
        <f>IF(IFERROR(VLOOKUP(W794,'Tabela de Apoio'!$D:$E,2,FALSE),1)=1,"",W808)</f>
        <v/>
      </c>
      <c r="X807" s="110" t="str">
        <f>IF(IFERROR(VLOOKUP(X794,'Tabela de Apoio'!$D:$E,2,FALSE),1)=1,"",X808)</f>
        <v/>
      </c>
      <c r="Y807" s="110" t="str">
        <f>IF(IFERROR(VLOOKUP(Y794,'Tabela de Apoio'!$D:$E,2,FALSE),1)=1,"",Y808)</f>
        <v/>
      </c>
      <c r="Z807" s="110" t="str">
        <f>IF(IFERROR(VLOOKUP(Z794,'Tabela de Apoio'!$D:$E,2,FALSE),1)=1,"",Z808)</f>
        <v/>
      </c>
      <c r="AA807" s="110" t="str">
        <f>IF(IFERROR(VLOOKUP(AA794,'Tabela de Apoio'!$D:$E,2,FALSE),1)=1,"",AA808)</f>
        <v/>
      </c>
      <c r="AB807" s="110" t="str">
        <f>IF(IFERROR(VLOOKUP(AB794,'Tabela de Apoio'!$D:$E,2,FALSE),1)=1,"",AB808)</f>
        <v/>
      </c>
      <c r="AC807" s="110" t="str">
        <f>IF(IFERROR(VLOOKUP(AC794,'Tabela de Apoio'!$D:$E,2,FALSE),1)=1,"",AC808)</f>
        <v/>
      </c>
      <c r="AD807" s="110" t="str">
        <f>IF(IFERROR(VLOOKUP(AD794,'Tabela de Apoio'!$D:$E,2,FALSE),1)=1,"",AD808)</f>
        <v/>
      </c>
      <c r="AE807" s="110" t="str">
        <f>IF(IFERROR(VLOOKUP(AE794,'Tabela de Apoio'!$D:$E,2,FALSE),1)=1,"",AE808)</f>
        <v/>
      </c>
      <c r="AF807" s="110" t="str">
        <f>IF(IFERROR(VLOOKUP(AF794,'Tabela de Apoio'!$D:$E,2,FALSE),1)=1,"",AF808)</f>
        <v/>
      </c>
      <c r="AG807" s="110" t="str">
        <f>IF(IFERROR(VLOOKUP(AG794,'Tabela de Apoio'!$D:$E,2,FALSE),1)=1,"",AG808)</f>
        <v/>
      </c>
      <c r="AH807" s="110" t="str">
        <f>IF(IFERROR(VLOOKUP(AH794,'Tabela de Apoio'!$D:$E,2,FALSE),1)=1,"",AH808)</f>
        <v/>
      </c>
      <c r="AI807" s="110" t="str">
        <f>IF(IFERROR(VLOOKUP(AI794,'Tabela de Apoio'!$D:$E,2,FALSE),1)=1,"",AI808)</f>
        <v/>
      </c>
    </row>
    <row r="808" spans="1:167" hidden="1" x14ac:dyDescent="0.25">
      <c r="B808" s="131" t="e">
        <f t="shared" si="2425"/>
        <v>#VALUE!</v>
      </c>
      <c r="C808" s="131" t="e">
        <f t="shared" si="2426"/>
        <v>#VALUE!</v>
      </c>
      <c r="D808" s="130">
        <f t="shared" si="2426"/>
        <v>1</v>
      </c>
      <c r="E808" s="168"/>
      <c r="F808" s="96"/>
      <c r="G808" s="170"/>
      <c r="H808" s="137">
        <f t="shared" ref="H808" si="2461">COUNT($P808:$XX808)</f>
        <v>0</v>
      </c>
      <c r="I808" s="135" t="e">
        <f t="shared" ref="I808" si="2462">_xlfn.STDEV.P($P807:$XX808)/AVERAGE($P807:$XX808)</f>
        <v>#DIV/0!</v>
      </c>
      <c r="J808" s="7">
        <f t="shared" ref="J808" si="2463">IF(AND(H808&gt;2,
OR(L792="MÉDIA SANEADA",L792="MEDIANA SANEADA",
AND(L792="PREÇO REFERÊNCIA",NOT(AND(P794="Orçamento",COUNTA(P792:XX792)=COUNTIF(P794:XX794,"Orçamento")))))),
ROW(),0)</f>
        <v>0</v>
      </c>
      <c r="K808" s="69"/>
      <c r="N808" s="74"/>
      <c r="O808" s="27" t="str">
        <f t="shared" ref="O808" si="2464">"5 RODADA"</f>
        <v>5 RODADA</v>
      </c>
      <c r="P808" s="110" t="str">
        <f t="shared" ref="P808:AI808" si="2465">IF(P806="","",IF((_xlfn.STDEV.P($P805:$XX806)/AVERAGE($P805:$XX806))&lt;=25%,P806,IF(OR(P806&gt;(AVERAGE($P805:$XX806)+_xlfn.STDEV.P($P805:$XX806)),P806&lt;(AVERAGE($P805:$XX806)-_xlfn.STDEV.P($P805:$XX806))),"DESCARTADO",P806)))</f>
        <v/>
      </c>
      <c r="Q808" s="110" t="str">
        <f t="shared" si="2465"/>
        <v/>
      </c>
      <c r="R808" s="110" t="str">
        <f t="shared" si="2465"/>
        <v/>
      </c>
      <c r="S808" s="110" t="str">
        <f t="shared" si="2465"/>
        <v/>
      </c>
      <c r="T808" s="110" t="str">
        <f t="shared" si="2465"/>
        <v/>
      </c>
      <c r="U808" s="110" t="str">
        <f t="shared" si="2465"/>
        <v/>
      </c>
      <c r="V808" s="110" t="str">
        <f t="shared" si="2465"/>
        <v/>
      </c>
      <c r="W808" s="110" t="str">
        <f t="shared" si="2465"/>
        <v/>
      </c>
      <c r="X808" s="110" t="str">
        <f t="shared" si="2465"/>
        <v/>
      </c>
      <c r="Y808" s="110" t="str">
        <f t="shared" si="2465"/>
        <v/>
      </c>
      <c r="Z808" s="110" t="str">
        <f t="shared" si="2465"/>
        <v/>
      </c>
      <c r="AA808" s="110" t="str">
        <f t="shared" si="2465"/>
        <v/>
      </c>
      <c r="AB808" s="110" t="str">
        <f t="shared" si="2465"/>
        <v/>
      </c>
      <c r="AC808" s="110" t="str">
        <f t="shared" si="2465"/>
        <v/>
      </c>
      <c r="AD808" s="110" t="str">
        <f t="shared" si="2465"/>
        <v/>
      </c>
      <c r="AE808" s="110" t="str">
        <f t="shared" si="2465"/>
        <v/>
      </c>
      <c r="AF808" s="110" t="str">
        <f t="shared" si="2465"/>
        <v/>
      </c>
      <c r="AG808" s="110" t="str">
        <f t="shared" si="2465"/>
        <v/>
      </c>
      <c r="AH808" s="110" t="str">
        <f t="shared" si="2465"/>
        <v/>
      </c>
      <c r="AI808" s="110" t="str">
        <f t="shared" si="2465"/>
        <v/>
      </c>
    </row>
    <row r="809" spans="1:167" hidden="1" x14ac:dyDescent="0.25">
      <c r="B809" s="131" t="e">
        <f t="shared" si="2425"/>
        <v>#VALUE!</v>
      </c>
      <c r="C809" s="131" t="e">
        <f t="shared" si="2426"/>
        <v>#VALUE!</v>
      </c>
      <c r="D809" s="130">
        <f t="shared" si="2426"/>
        <v>1</v>
      </c>
      <c r="E809" s="168"/>
      <c r="F809" s="96"/>
      <c r="G809" s="170"/>
      <c r="H809"/>
      <c r="I809"/>
      <c r="J809"/>
      <c r="K809" s="69"/>
      <c r="L809" s="22"/>
      <c r="M809" s="22"/>
      <c r="N809" s="74"/>
      <c r="O809" s="27" t="str">
        <f t="shared" ref="O809" si="2466">"6 POND"</f>
        <v>6 POND</v>
      </c>
      <c r="P809" s="110" t="str">
        <f>IF(IFERROR(VLOOKUP(P794,'Tabela de Apoio'!$D:$E,2,FALSE),1)=1,"",P810)</f>
        <v/>
      </c>
      <c r="Q809" s="110" t="str">
        <f>IF(IFERROR(VLOOKUP(Q794,'Tabela de Apoio'!$D:$E,2,FALSE),1)=1,"",Q810)</f>
        <v/>
      </c>
      <c r="R809" s="110" t="str">
        <f>IF(IFERROR(VLOOKUP(R794,'Tabela de Apoio'!$D:$E,2,FALSE),1)=1,"",R810)</f>
        <v/>
      </c>
      <c r="S809" s="110" t="str">
        <f>IF(IFERROR(VLOOKUP(S794,'Tabela de Apoio'!$D:$E,2,FALSE),1)=1,"",S810)</f>
        <v/>
      </c>
      <c r="T809" s="110" t="str">
        <f>IF(IFERROR(VLOOKUP(T794,'Tabela de Apoio'!$D:$E,2,FALSE),1)=1,"",T810)</f>
        <v/>
      </c>
      <c r="U809" s="110" t="str">
        <f>IF(IFERROR(VLOOKUP(U794,'Tabela de Apoio'!$D:$E,2,FALSE),1)=1,"",U810)</f>
        <v/>
      </c>
      <c r="V809" s="110" t="str">
        <f>IF(IFERROR(VLOOKUP(V794,'Tabela de Apoio'!$D:$E,2,FALSE),1)=1,"",V810)</f>
        <v/>
      </c>
      <c r="W809" s="110" t="str">
        <f>IF(IFERROR(VLOOKUP(W794,'Tabela de Apoio'!$D:$E,2,FALSE),1)=1,"",W810)</f>
        <v/>
      </c>
      <c r="X809" s="110" t="str">
        <f>IF(IFERROR(VLOOKUP(X794,'Tabela de Apoio'!$D:$E,2,FALSE),1)=1,"",X810)</f>
        <v/>
      </c>
      <c r="Y809" s="110" t="str">
        <f>IF(IFERROR(VLOOKUP(Y794,'Tabela de Apoio'!$D:$E,2,FALSE),1)=1,"",Y810)</f>
        <v/>
      </c>
      <c r="Z809" s="110" t="str">
        <f>IF(IFERROR(VLOOKUP(Z794,'Tabela de Apoio'!$D:$E,2,FALSE),1)=1,"",Z810)</f>
        <v/>
      </c>
      <c r="AA809" s="110" t="str">
        <f>IF(IFERROR(VLOOKUP(AA794,'Tabela de Apoio'!$D:$E,2,FALSE),1)=1,"",AA810)</f>
        <v/>
      </c>
      <c r="AB809" s="110" t="str">
        <f>IF(IFERROR(VLOOKUP(AB794,'Tabela de Apoio'!$D:$E,2,FALSE),1)=1,"",AB810)</f>
        <v/>
      </c>
      <c r="AC809" s="110" t="str">
        <f>IF(IFERROR(VLOOKUP(AC794,'Tabela de Apoio'!$D:$E,2,FALSE),1)=1,"",AC810)</f>
        <v/>
      </c>
      <c r="AD809" s="110" t="str">
        <f>IF(IFERROR(VLOOKUP(AD794,'Tabela de Apoio'!$D:$E,2,FALSE),1)=1,"",AD810)</f>
        <v/>
      </c>
      <c r="AE809" s="110" t="str">
        <f>IF(IFERROR(VLOOKUP(AE794,'Tabela de Apoio'!$D:$E,2,FALSE),1)=1,"",AE810)</f>
        <v/>
      </c>
      <c r="AF809" s="110" t="str">
        <f>IF(IFERROR(VLOOKUP(AF794,'Tabela de Apoio'!$D:$E,2,FALSE),1)=1,"",AF810)</f>
        <v/>
      </c>
      <c r="AG809" s="110" t="str">
        <f>IF(IFERROR(VLOOKUP(AG794,'Tabela de Apoio'!$D:$E,2,FALSE),1)=1,"",AG810)</f>
        <v/>
      </c>
      <c r="AH809" s="110" t="str">
        <f>IF(IFERROR(VLOOKUP(AH794,'Tabela de Apoio'!$D:$E,2,FALSE),1)=1,"",AH810)</f>
        <v/>
      </c>
      <c r="AI809" s="110" t="str">
        <f>IF(IFERROR(VLOOKUP(AI794,'Tabela de Apoio'!$D:$E,2,FALSE),1)=1,"",AI810)</f>
        <v/>
      </c>
    </row>
    <row r="810" spans="1:167" hidden="1" x14ac:dyDescent="0.25">
      <c r="B810" s="131" t="e">
        <f t="shared" si="2425"/>
        <v>#VALUE!</v>
      </c>
      <c r="C810" s="131" t="e">
        <f t="shared" si="2426"/>
        <v>#VALUE!</v>
      </c>
      <c r="D810" s="130">
        <f t="shared" si="2426"/>
        <v>1</v>
      </c>
      <c r="E810" s="168"/>
      <c r="F810" s="96"/>
      <c r="G810" s="170"/>
      <c r="H810" s="137">
        <f t="shared" ref="H810" si="2467">COUNT($P810:$XX810)</f>
        <v>0</v>
      </c>
      <c r="I810" s="135" t="e">
        <f t="shared" ref="I810" si="2468">_xlfn.STDEV.P($P809:$XX810)/AVERAGE($P809:$XX810)</f>
        <v>#DIV/0!</v>
      </c>
      <c r="J810" s="7">
        <f t="shared" ref="J810" si="2469">IF(AND(H810&gt;2,
OR(L792="MÉDIA SANEADA",L792="MEDIANA SANEADA",
AND(L792="PREÇO REFERÊNCIA",NOT(AND(P794="Orçamento",COUNTA(P792:XX792)=COUNTIF(P794:XX794,"Orçamento")))))),
ROW(),0)</f>
        <v>0</v>
      </c>
      <c r="N810" s="74"/>
      <c r="O810" s="27" t="str">
        <f t="shared" ref="O810" si="2470">"6 RODADA"</f>
        <v>6 RODADA</v>
      </c>
      <c r="P810" s="110" t="str">
        <f t="shared" ref="P810:AI810" si="2471">IFERROR(IF(P808="","",IF((_xlfn.STDEV.P($P807:$XX808)/AVERAGE($P807:$XX808))&lt;=25%,P808,IF(OR(P808&gt;(AVERAGE($P807:$XX808)+_xlfn.STDEV.P($P807:$XX808)),P808&lt;(AVERAGE($P807:$XX808)-_xlfn.STDEV.P($P807:$XX808))),"DESCARTADO",P808))),)</f>
        <v/>
      </c>
      <c r="Q810" s="110" t="str">
        <f t="shared" si="2471"/>
        <v/>
      </c>
      <c r="R810" s="110" t="str">
        <f t="shared" si="2471"/>
        <v/>
      </c>
      <c r="S810" s="110" t="str">
        <f t="shared" si="2471"/>
        <v/>
      </c>
      <c r="T810" s="110" t="str">
        <f t="shared" si="2471"/>
        <v/>
      </c>
      <c r="U810" s="110" t="str">
        <f t="shared" si="2471"/>
        <v/>
      </c>
      <c r="V810" s="110" t="str">
        <f t="shared" si="2471"/>
        <v/>
      </c>
      <c r="W810" s="110" t="str">
        <f t="shared" si="2471"/>
        <v/>
      </c>
      <c r="X810" s="110" t="str">
        <f t="shared" si="2471"/>
        <v/>
      </c>
      <c r="Y810" s="110" t="str">
        <f t="shared" si="2471"/>
        <v/>
      </c>
      <c r="Z810" s="110" t="str">
        <f t="shared" si="2471"/>
        <v/>
      </c>
      <c r="AA810" s="110" t="str">
        <f t="shared" si="2471"/>
        <v/>
      </c>
      <c r="AB810" s="110" t="str">
        <f t="shared" si="2471"/>
        <v/>
      </c>
      <c r="AC810" s="110" t="str">
        <f t="shared" si="2471"/>
        <v/>
      </c>
      <c r="AD810" s="110" t="str">
        <f t="shared" si="2471"/>
        <v/>
      </c>
      <c r="AE810" s="110" t="str">
        <f t="shared" si="2471"/>
        <v/>
      </c>
      <c r="AF810" s="110" t="str">
        <f t="shared" si="2471"/>
        <v/>
      </c>
      <c r="AG810" s="110" t="str">
        <f t="shared" si="2471"/>
        <v/>
      </c>
      <c r="AH810" s="110" t="str">
        <f t="shared" si="2471"/>
        <v/>
      </c>
      <c r="AI810" s="110" t="str">
        <f t="shared" si="2471"/>
        <v/>
      </c>
    </row>
    <row r="811" spans="1:167" x14ac:dyDescent="0.25">
      <c r="B811" s="131" t="e">
        <f t="shared" si="2425"/>
        <v>#VALUE!</v>
      </c>
      <c r="C811" s="131" t="e">
        <f t="shared" si="2426"/>
        <v>#VALUE!</v>
      </c>
      <c r="D811" s="130">
        <f t="shared" si="2426"/>
        <v>1</v>
      </c>
      <c r="E811" s="168"/>
      <c r="F811" s="139"/>
      <c r="G811" s="170"/>
      <c r="H811" s="173"/>
      <c r="I811" s="173"/>
      <c r="J811" s="174"/>
      <c r="K811" s="70"/>
      <c r="L811" s="1" t="s">
        <v>56</v>
      </c>
      <c r="M811" s="147" t="str">
        <f t="shared" ref="M811" si="2472">IFERROR(ROUND(M792*M794,2),"")</f>
        <v/>
      </c>
      <c r="O811" s="27" t="s">
        <v>426</v>
      </c>
      <c r="P811" s="110" t="str">
        <f t="shared" ref="P811:AI832" si="2473">INDEX(P798:P810,MATCH(MAX($J798:$J810),$J798:$J810,0))</f>
        <v/>
      </c>
      <c r="Q811" s="110" t="str">
        <f t="shared" si="2473"/>
        <v/>
      </c>
      <c r="R811" s="110" t="str">
        <f t="shared" si="2473"/>
        <v/>
      </c>
      <c r="S811" s="110" t="str">
        <f t="shared" si="2473"/>
        <v/>
      </c>
      <c r="T811" s="110" t="str">
        <f t="shared" si="2473"/>
        <v/>
      </c>
      <c r="U811" s="110" t="str">
        <f t="shared" si="2473"/>
        <v/>
      </c>
      <c r="V811" s="110" t="str">
        <f t="shared" si="2473"/>
        <v/>
      </c>
      <c r="W811" s="110" t="str">
        <f t="shared" si="2473"/>
        <v/>
      </c>
      <c r="X811" s="110" t="str">
        <f t="shared" si="2473"/>
        <v/>
      </c>
      <c r="Y811" s="110" t="str">
        <f t="shared" si="2473"/>
        <v/>
      </c>
      <c r="Z811" s="110" t="str">
        <f t="shared" si="2473"/>
        <v/>
      </c>
      <c r="AA811" s="110" t="str">
        <f t="shared" si="2473"/>
        <v/>
      </c>
      <c r="AB811" s="110" t="str">
        <f t="shared" si="2473"/>
        <v/>
      </c>
      <c r="AC811" s="110" t="str">
        <f t="shared" si="2473"/>
        <v/>
      </c>
      <c r="AD811" s="110" t="str">
        <f t="shared" si="2473"/>
        <v/>
      </c>
      <c r="AE811" s="110" t="str">
        <f t="shared" si="2473"/>
        <v/>
      </c>
      <c r="AF811" s="110" t="str">
        <f t="shared" si="2473"/>
        <v/>
      </c>
      <c r="AG811" s="110" t="str">
        <f t="shared" si="2473"/>
        <v/>
      </c>
      <c r="AH811" s="110" t="str">
        <f t="shared" si="2473"/>
        <v/>
      </c>
      <c r="AI811" s="110" t="str">
        <f t="shared" si="2473"/>
        <v/>
      </c>
    </row>
    <row r="813" spans="1:167" s="120" customFormat="1" ht="15" customHeight="1" x14ac:dyDescent="0.25">
      <c r="A813" s="123"/>
      <c r="B813" s="130" t="e">
        <f t="shared" ref="B813" si="2474">LARGE(IFERROR(IF(B811+1&gt;$H$8,"",B811+1),""),1)</f>
        <v>#VALUE!</v>
      </c>
      <c r="C813" s="130" t="e">
        <f>IF(_xlfn.ISFORMULA(E817),MAX(INDEX('BASE FORMAÇÃO'!A:A,B813+1),1),E817)</f>
        <v>#VALUE!</v>
      </c>
      <c r="D813" s="130">
        <f t="shared" ref="D813" si="2475">IFERROR(IF(C813=C803,D803+1,1),1)</f>
        <v>1</v>
      </c>
      <c r="E813" s="41" t="s">
        <v>9</v>
      </c>
      <c r="F813" s="76"/>
      <c r="G813" s="41" t="s">
        <v>15</v>
      </c>
      <c r="H813" s="138" t="e">
        <f>INDEX('BASE FORMAÇÃO'!B:B,B813+1)</f>
        <v>#VALUE!</v>
      </c>
      <c r="I813" s="146" t="s">
        <v>16</v>
      </c>
      <c r="J813" s="6" t="e">
        <f>INDEX('BASE FORMAÇÃO'!K:K,B813+1)</f>
        <v>#VALUE!</v>
      </c>
      <c r="K813" s="68"/>
      <c r="L813" s="175" t="s">
        <v>54</v>
      </c>
      <c r="M813" s="177" t="str">
        <f t="shared" ref="M813" si="2476">IF(OR(ISBLANK($O$8),ISBLANK($O$7),ISBLANK($H$8),ISBLANK($O$6),ISBLANK($O$5),ISBLANK($H$5)),"",IFERROR(IF(VLOOKUP(L813,L819:M828,2,FALSE)&lt;1,ROUND(VLOOKUP(L813,L819:M828,2,FALSE),4),ROUND(VLOOKUP(L813,L819:M828,2,FALSE),2)),""))</f>
        <v/>
      </c>
      <c r="N813" s="72"/>
      <c r="O813" s="27" t="s">
        <v>17</v>
      </c>
      <c r="P813" s="116"/>
      <c r="Q813" s="116"/>
      <c r="R813" s="116"/>
      <c r="S813" s="116"/>
      <c r="T813" s="116"/>
      <c r="U813" s="108"/>
      <c r="V813" s="108"/>
      <c r="W813" s="108"/>
      <c r="X813" s="108"/>
      <c r="Y813" s="108"/>
      <c r="Z813" s="108"/>
      <c r="AA813" s="108"/>
      <c r="AB813" s="108"/>
      <c r="AC813" s="108"/>
      <c r="AD813" s="108"/>
      <c r="AE813" s="108"/>
      <c r="AF813" s="108"/>
      <c r="AG813" s="108"/>
      <c r="AH813" s="108"/>
      <c r="AI813" s="108"/>
      <c r="AJ813" s="119"/>
      <c r="AK813" s="119"/>
      <c r="AL813" s="119"/>
      <c r="AM813" s="119"/>
      <c r="AN813" s="119"/>
      <c r="AO813" s="119"/>
      <c r="AP813" s="119"/>
      <c r="AQ813" s="119"/>
      <c r="AR813" s="119"/>
      <c r="AS813" s="119"/>
      <c r="AT813" s="119"/>
      <c r="AU813" s="119"/>
      <c r="AV813" s="119"/>
      <c r="AW813" s="119"/>
      <c r="AX813" s="119"/>
      <c r="AY813" s="119"/>
      <c r="AZ813" s="119"/>
      <c r="BA813" s="119"/>
      <c r="BB813" s="119"/>
      <c r="BC813" s="119"/>
      <c r="BD813" s="119"/>
      <c r="BE813" s="119"/>
      <c r="BF813" s="119"/>
      <c r="BG813" s="119"/>
      <c r="BH813" s="119"/>
      <c r="BI813" s="119"/>
      <c r="BJ813" s="119"/>
      <c r="BK813" s="119"/>
      <c r="BL813" s="119"/>
      <c r="BM813" s="119"/>
      <c r="BN813" s="119"/>
      <c r="BO813" s="119"/>
      <c r="BP813" s="119"/>
      <c r="BQ813" s="119"/>
      <c r="BR813" s="119"/>
      <c r="BS813" s="119"/>
      <c r="BT813" s="119"/>
      <c r="BU813" s="119"/>
      <c r="BV813" s="119"/>
      <c r="BW813" s="119"/>
      <c r="BX813" s="119"/>
      <c r="BY813" s="119"/>
      <c r="BZ813" s="119"/>
      <c r="CA813" s="119"/>
      <c r="CB813" s="119"/>
      <c r="CC813" s="119"/>
      <c r="CD813" s="119"/>
      <c r="CE813" s="119"/>
      <c r="CF813" s="119"/>
      <c r="CG813" s="119"/>
      <c r="CH813" s="119"/>
      <c r="CI813" s="119"/>
      <c r="CJ813" s="119"/>
      <c r="CK813" s="119"/>
      <c r="CL813" s="119"/>
      <c r="CM813" s="119"/>
      <c r="CN813" s="119"/>
      <c r="CO813" s="119"/>
      <c r="CP813" s="119"/>
      <c r="CQ813" s="119"/>
      <c r="CR813" s="119"/>
      <c r="CS813" s="119"/>
      <c r="CT813" s="119"/>
      <c r="CU813" s="119"/>
      <c r="CV813" s="119"/>
      <c r="CW813" s="119"/>
      <c r="CX813" s="119"/>
      <c r="CY813" s="119"/>
      <c r="CZ813" s="119"/>
      <c r="DA813" s="119"/>
      <c r="DB813" s="119"/>
      <c r="DC813" s="119"/>
      <c r="DD813" s="119"/>
      <c r="DE813" s="119"/>
      <c r="DF813" s="119"/>
      <c r="DG813" s="119"/>
      <c r="DH813" s="119"/>
      <c r="DI813" s="119"/>
      <c r="DJ813" s="119"/>
      <c r="DK813" s="119"/>
      <c r="DL813" s="119"/>
      <c r="DM813" s="119"/>
      <c r="DN813" s="119"/>
      <c r="DO813" s="119"/>
      <c r="DP813" s="119"/>
      <c r="DQ813" s="119"/>
      <c r="DR813" s="119"/>
      <c r="DS813" s="119"/>
      <c r="DT813" s="119"/>
      <c r="DU813" s="119"/>
      <c r="DV813" s="119"/>
      <c r="DW813" s="119"/>
      <c r="DX813" s="119"/>
      <c r="DY813" s="119"/>
      <c r="DZ813" s="119"/>
      <c r="EA813" s="119"/>
      <c r="EB813" s="119"/>
      <c r="EC813" s="119"/>
      <c r="ED813" s="119"/>
      <c r="EE813" s="119"/>
      <c r="EF813" s="119"/>
      <c r="EG813" s="119"/>
      <c r="EH813" s="119"/>
      <c r="EI813" s="119"/>
      <c r="EJ813" s="119"/>
      <c r="EK813" s="119"/>
      <c r="EL813" s="119"/>
      <c r="EM813" s="119"/>
      <c r="EN813" s="119"/>
      <c r="EO813" s="119"/>
      <c r="EP813" s="119"/>
      <c r="EQ813" s="119"/>
      <c r="ER813" s="119"/>
      <c r="ES813" s="119"/>
      <c r="ET813" s="119"/>
      <c r="EU813" s="119"/>
      <c r="EV813" s="119"/>
      <c r="EW813" s="119"/>
      <c r="EX813" s="119"/>
      <c r="EY813" s="119"/>
      <c r="EZ813" s="119"/>
      <c r="FA813" s="119"/>
      <c r="FB813" s="119"/>
      <c r="FC813" s="119"/>
      <c r="FD813" s="119"/>
      <c r="FE813" s="119"/>
      <c r="FF813" s="119"/>
      <c r="FG813" s="119"/>
      <c r="FH813" s="119"/>
      <c r="FI813" s="119"/>
      <c r="FJ813" s="119"/>
      <c r="FK813" s="119"/>
    </row>
    <row r="814" spans="1:167" s="120" customFormat="1" ht="15" customHeight="1" x14ac:dyDescent="0.25">
      <c r="A814" s="69"/>
      <c r="B814" s="131" t="e">
        <f t="shared" ref="B814:D814" si="2477">B813</f>
        <v>#VALUE!</v>
      </c>
      <c r="C814" s="131" t="e">
        <f t="shared" si="2477"/>
        <v>#VALUE!</v>
      </c>
      <c r="D814" s="130">
        <f t="shared" si="2477"/>
        <v>1</v>
      </c>
      <c r="E814" s="179">
        <f t="shared" ref="E814" si="2478">D813</f>
        <v>1</v>
      </c>
      <c r="F814" s="95"/>
      <c r="G814" s="181" t="s">
        <v>1</v>
      </c>
      <c r="H814" s="184" t="e">
        <f>INDEX('BASE FORMAÇÃO'!C:C,B813+1)</f>
        <v>#VALUE!</v>
      </c>
      <c r="I814" s="184"/>
      <c r="J814" s="185"/>
      <c r="K814" s="69"/>
      <c r="L814" s="176"/>
      <c r="M814" s="178"/>
      <c r="N814" s="73"/>
      <c r="O814" s="27" t="s">
        <v>13</v>
      </c>
      <c r="P814" s="125"/>
      <c r="Q814" s="125"/>
      <c r="R814" s="125"/>
      <c r="S814" s="125"/>
      <c r="T814" s="125"/>
      <c r="U814" s="125"/>
      <c r="V814" s="125"/>
      <c r="W814" s="125"/>
      <c r="X814" s="125"/>
      <c r="Y814" s="125"/>
      <c r="Z814" s="125"/>
      <c r="AA814" s="125"/>
      <c r="AB814" s="125"/>
      <c r="AC814" s="125"/>
      <c r="AD814" s="125"/>
      <c r="AE814" s="125"/>
      <c r="AF814" s="125"/>
      <c r="AG814" s="125"/>
      <c r="AH814" s="125"/>
      <c r="AI814" s="125"/>
      <c r="AJ814" s="126"/>
      <c r="AK814" s="126"/>
      <c r="AL814" s="126"/>
      <c r="AM814" s="126"/>
      <c r="AN814" s="126"/>
      <c r="AO814" s="126"/>
      <c r="AP814" s="126"/>
      <c r="AQ814" s="126"/>
      <c r="AR814" s="126"/>
      <c r="AS814" s="126"/>
      <c r="AT814" s="126"/>
      <c r="AU814" s="126"/>
      <c r="AV814" s="126"/>
      <c r="AW814" s="126"/>
      <c r="AX814" s="126"/>
      <c r="AY814" s="126"/>
      <c r="AZ814" s="126"/>
      <c r="BA814" s="126"/>
      <c r="BB814" s="119"/>
      <c r="BC814" s="119"/>
      <c r="BD814" s="119"/>
      <c r="BE814" s="119"/>
      <c r="BF814" s="119"/>
      <c r="BG814" s="119"/>
      <c r="BH814" s="119"/>
      <c r="BI814" s="119"/>
      <c r="BJ814" s="119"/>
      <c r="BK814" s="119"/>
      <c r="BL814" s="119"/>
      <c r="BM814" s="119"/>
      <c r="BN814" s="119"/>
      <c r="BO814" s="119"/>
      <c r="BP814" s="119"/>
      <c r="BQ814" s="119"/>
      <c r="BR814" s="119"/>
      <c r="BS814" s="119"/>
      <c r="BT814" s="119"/>
      <c r="BU814" s="119"/>
      <c r="BV814" s="119"/>
      <c r="BW814" s="119"/>
      <c r="BX814" s="119"/>
      <c r="BY814" s="119"/>
      <c r="BZ814" s="119"/>
      <c r="CA814" s="119"/>
      <c r="CB814" s="119"/>
      <c r="CC814" s="119"/>
      <c r="CD814" s="119"/>
      <c r="CE814" s="119"/>
      <c r="CF814" s="119"/>
      <c r="CG814" s="119"/>
      <c r="CH814" s="119"/>
      <c r="CI814" s="119"/>
      <c r="CJ814" s="119"/>
      <c r="CK814" s="119"/>
      <c r="CL814" s="119"/>
      <c r="CM814" s="119"/>
      <c r="CN814" s="119"/>
      <c r="CO814" s="119"/>
      <c r="CP814" s="119"/>
      <c r="CQ814" s="119"/>
      <c r="CR814" s="119"/>
      <c r="CS814" s="119"/>
      <c r="CT814" s="119"/>
      <c r="CU814" s="119"/>
      <c r="CV814" s="119"/>
      <c r="CW814" s="119"/>
      <c r="CX814" s="119"/>
      <c r="CY814" s="119"/>
      <c r="CZ814" s="119"/>
      <c r="DA814" s="119"/>
      <c r="DB814" s="119"/>
      <c r="DC814" s="119"/>
      <c r="DD814" s="119"/>
      <c r="DE814" s="119"/>
      <c r="DF814" s="119"/>
      <c r="DG814" s="119"/>
      <c r="DH814" s="119"/>
      <c r="DI814" s="119"/>
      <c r="DJ814" s="119"/>
      <c r="DK814" s="119"/>
      <c r="DL814" s="119"/>
      <c r="DM814" s="119"/>
      <c r="DN814" s="119"/>
      <c r="DO814" s="119"/>
      <c r="DP814" s="119"/>
      <c r="DQ814" s="119"/>
      <c r="DR814" s="119"/>
      <c r="DS814" s="119"/>
      <c r="DT814" s="119"/>
      <c r="DU814" s="119"/>
      <c r="DV814" s="119"/>
      <c r="DW814" s="119"/>
      <c r="DX814" s="119"/>
      <c r="DY814" s="119"/>
      <c r="DZ814" s="119"/>
      <c r="EA814" s="119"/>
      <c r="EB814" s="119"/>
      <c r="EC814" s="119"/>
      <c r="ED814" s="119"/>
      <c r="EE814" s="119"/>
      <c r="EF814" s="119"/>
      <c r="EG814" s="119"/>
      <c r="EH814" s="119"/>
      <c r="EI814" s="119"/>
      <c r="EJ814" s="119"/>
      <c r="EK814" s="119"/>
      <c r="EL814" s="119"/>
      <c r="EM814" s="119"/>
      <c r="EN814" s="119"/>
      <c r="EO814" s="119"/>
      <c r="EP814" s="119"/>
      <c r="EQ814" s="119"/>
      <c r="ER814" s="119"/>
      <c r="ES814" s="119"/>
      <c r="ET814" s="119"/>
      <c r="EU814" s="119"/>
      <c r="EV814" s="119"/>
      <c r="EW814" s="119"/>
      <c r="EX814" s="119"/>
      <c r="EY814" s="119"/>
      <c r="EZ814" s="119"/>
      <c r="FA814" s="119"/>
      <c r="FB814" s="119"/>
      <c r="FC814" s="119"/>
      <c r="FD814" s="119"/>
      <c r="FE814" s="119"/>
      <c r="FF814" s="119"/>
      <c r="FG814" s="119"/>
      <c r="FH814" s="119"/>
      <c r="FI814" s="119"/>
      <c r="FJ814" s="119"/>
      <c r="FK814" s="119"/>
    </row>
    <row r="815" spans="1:167" s="119" customFormat="1" x14ac:dyDescent="0.25">
      <c r="A815" s="77"/>
      <c r="B815" s="131" t="e">
        <f t="shared" ref="B815:D815" si="2479">B814</f>
        <v>#VALUE!</v>
      </c>
      <c r="C815" s="131" t="e">
        <f t="shared" si="2479"/>
        <v>#VALUE!</v>
      </c>
      <c r="D815" s="130">
        <f t="shared" si="2479"/>
        <v>1</v>
      </c>
      <c r="E815" s="180"/>
      <c r="F815" s="96"/>
      <c r="G815" s="182"/>
      <c r="H815" s="186"/>
      <c r="I815" s="186"/>
      <c r="J815" s="187"/>
      <c r="K815" s="67"/>
      <c r="L815" s="133" t="s">
        <v>57</v>
      </c>
      <c r="M815" s="134" t="e">
        <f>INDEX('BASE FORMAÇÃO'!H:H,B817+1)</f>
        <v>#VALUE!</v>
      </c>
      <c r="N815" s="74"/>
      <c r="O815" s="27" t="s">
        <v>445</v>
      </c>
      <c r="P815" s="117"/>
      <c r="Q815" s="117"/>
      <c r="R815" s="117"/>
      <c r="S815" s="117"/>
      <c r="T815" s="117"/>
      <c r="U815" s="117"/>
      <c r="V815" s="117"/>
      <c r="W815" s="117"/>
      <c r="X815" s="117"/>
      <c r="Y815" s="117"/>
      <c r="Z815" s="117"/>
      <c r="AA815" s="121"/>
      <c r="AB815" s="121"/>
      <c r="AC815" s="121"/>
      <c r="AD815" s="121"/>
      <c r="AE815" s="121"/>
      <c r="AF815" s="121"/>
      <c r="AG815" s="121"/>
      <c r="AH815" s="121"/>
      <c r="AI815" s="121"/>
    </row>
    <row r="816" spans="1:167" s="119" customFormat="1" x14ac:dyDescent="0.25">
      <c r="A816" s="77"/>
      <c r="B816" s="131" t="e">
        <f t="shared" ref="B816:C816" si="2480">B815</f>
        <v>#VALUE!</v>
      </c>
      <c r="C816" s="131" t="e">
        <f t="shared" si="2480"/>
        <v>#VALUE!</v>
      </c>
      <c r="D816" s="130">
        <f t="shared" si="2426"/>
        <v>1</v>
      </c>
      <c r="E816" s="41" t="s">
        <v>344</v>
      </c>
      <c r="F816" s="96"/>
      <c r="G816" s="183"/>
      <c r="H816" s="188"/>
      <c r="I816" s="188"/>
      <c r="J816" s="189"/>
      <c r="K816" s="67"/>
      <c r="L816" s="1" t="s">
        <v>2</v>
      </c>
      <c r="M816" s="6" t="e">
        <f>INDEX('BASE FORMAÇÃO'!D:D,B817+1)</f>
        <v>#VALUE!</v>
      </c>
      <c r="N816" s="74"/>
      <c r="O816" s="27" t="s">
        <v>446</v>
      </c>
      <c r="P816" s="118"/>
      <c r="Q816" s="118"/>
      <c r="R816" s="118"/>
      <c r="S816" s="118"/>
      <c r="T816" s="118"/>
      <c r="U816" s="121"/>
      <c r="V816" s="121"/>
      <c r="W816" s="121"/>
      <c r="X816" s="121"/>
      <c r="Y816" s="121"/>
      <c r="Z816" s="121"/>
      <c r="AA816" s="121"/>
      <c r="AB816" s="121"/>
      <c r="AC816" s="121"/>
      <c r="AD816" s="121"/>
      <c r="AE816" s="121"/>
      <c r="AF816" s="121"/>
      <c r="AG816" s="121"/>
      <c r="AH816" s="121"/>
      <c r="AI816" s="121"/>
    </row>
    <row r="817" spans="2:35" x14ac:dyDescent="0.25">
      <c r="B817" s="131" t="e">
        <f t="shared" ref="B817:C817" si="2481">B815</f>
        <v>#VALUE!</v>
      </c>
      <c r="C817" s="131" t="e">
        <f t="shared" si="2481"/>
        <v>#VALUE!</v>
      </c>
      <c r="D817" s="130">
        <f t="shared" si="2426"/>
        <v>1</v>
      </c>
      <c r="E817" s="167" t="e">
        <f t="shared" ref="E817" si="2482">C813</f>
        <v>#VALUE!</v>
      </c>
      <c r="F817" s="96"/>
      <c r="G817" s="169" t="s">
        <v>334</v>
      </c>
      <c r="H817" s="171"/>
      <c r="I817" s="172"/>
      <c r="J817" s="172"/>
      <c r="K817" s="70"/>
      <c r="L817" s="28" t="s">
        <v>333</v>
      </c>
      <c r="M817" s="136" t="str">
        <f t="shared" ref="M817" si="2483">IFERROR(INDEX(I819:I831,MATCH(MAX(J819:J831),J819:J831,0)),"")</f>
        <v/>
      </c>
      <c r="N817" s="74"/>
      <c r="O817" s="27" t="s">
        <v>18</v>
      </c>
      <c r="P817" s="109" t="str">
        <f>IF(P813="","",
IF(OR(P815="Orçamento",P814="",MAX('Tabela de Apoio'!$A:$A)&lt;=P814),
P813,
(INDEX('Tabela de Apoio'!$B:$B,MATCH('MAPA DE PREÇOS'!$O$8,'Tabela de Apoio'!$A:$A,1))/INDEX('Tabela de Apoio'!$B:$B,MATCH('MAPA DE PREÇOS'!P814,'Tabela de Apoio'!$A:$A,1)-1))*P813))</f>
        <v/>
      </c>
      <c r="Q817" s="109" t="str">
        <f>IF(Q813="","",
IF(OR(Q815="Orçamento",Q814="",MAX('Tabela de Apoio'!$A:$A)&lt;=Q814),
Q813,
(INDEX('Tabela de Apoio'!$B:$B,MATCH('MAPA DE PREÇOS'!$O$8,'Tabela de Apoio'!$A:$A,1))/INDEX('Tabela de Apoio'!$B:$B,MATCH('MAPA DE PREÇOS'!Q814,'Tabela de Apoio'!$A:$A,1)-1))*Q813))</f>
        <v/>
      </c>
      <c r="R817" s="109" t="str">
        <f>IF(R813="","",
IF(OR(R815="Orçamento",R814="",MAX('Tabela de Apoio'!$A:$A)&lt;=R814),
R813,
(INDEX('Tabela de Apoio'!$B:$B,MATCH('MAPA DE PREÇOS'!$O$8,'Tabela de Apoio'!$A:$A,1))/INDEX('Tabela de Apoio'!$B:$B,MATCH('MAPA DE PREÇOS'!R814,'Tabela de Apoio'!$A:$A,1)-1))*R813))</f>
        <v/>
      </c>
      <c r="S817" s="109" t="str">
        <f>IF(S813="","",
IF(OR(S815="Orçamento",S814="",MAX('Tabela de Apoio'!$A:$A)&lt;=S814),
S813,
(INDEX('Tabela de Apoio'!$B:$B,MATCH('MAPA DE PREÇOS'!$O$8,'Tabela de Apoio'!$A:$A,1))/INDEX('Tabela de Apoio'!$B:$B,MATCH('MAPA DE PREÇOS'!S814,'Tabela de Apoio'!$A:$A,1)-1))*S813))</f>
        <v/>
      </c>
      <c r="T817" s="109" t="str">
        <f>IF(T813="","",
IF(OR(T815="Orçamento",T814="",MAX('Tabela de Apoio'!$A:$A)&lt;=T814),
T813,
(INDEX('Tabela de Apoio'!$B:$B,MATCH('MAPA DE PREÇOS'!$O$8,'Tabela de Apoio'!$A:$A,1))/INDEX('Tabela de Apoio'!$B:$B,MATCH('MAPA DE PREÇOS'!T814,'Tabela de Apoio'!$A:$A,1)-1))*T813))</f>
        <v/>
      </c>
      <c r="U817" s="109" t="str">
        <f>IF(U813="","",
IF(OR(U815="Orçamento",U814="",MAX('Tabela de Apoio'!$A:$A)&lt;=U814),
U813,
(INDEX('Tabela de Apoio'!$B:$B,MATCH('MAPA DE PREÇOS'!$O$8,'Tabela de Apoio'!$A:$A,1))/INDEX('Tabela de Apoio'!$B:$B,MATCH('MAPA DE PREÇOS'!U814,'Tabela de Apoio'!$A:$A,1)-1))*U813))</f>
        <v/>
      </c>
      <c r="V817" s="109" t="str">
        <f>IF(V813="","",
IF(OR(V815="Orçamento",V814="",MAX('Tabela de Apoio'!$A:$A)&lt;=V814),
V813,
(INDEX('Tabela de Apoio'!$B:$B,MATCH('MAPA DE PREÇOS'!$O$8,'Tabela de Apoio'!$A:$A,1))/INDEX('Tabela de Apoio'!$B:$B,MATCH('MAPA DE PREÇOS'!V814,'Tabela de Apoio'!$A:$A,1)-1))*V813))</f>
        <v/>
      </c>
      <c r="W817" s="109" t="str">
        <f>IF(W813="","",
IF(OR(W815="Orçamento",W814="",MAX('Tabela de Apoio'!$A:$A)&lt;=W814),
W813,
(INDEX('Tabela de Apoio'!$B:$B,MATCH('MAPA DE PREÇOS'!$O$8,'Tabela de Apoio'!$A:$A,1))/INDEX('Tabela de Apoio'!$B:$B,MATCH('MAPA DE PREÇOS'!W814,'Tabela de Apoio'!$A:$A,1)-1))*W813))</f>
        <v/>
      </c>
      <c r="X817" s="109" t="str">
        <f>IF(X813="","",
IF(OR(X815="Orçamento",X814="",MAX('Tabela de Apoio'!$A:$A)&lt;=X814),
X813,
(INDEX('Tabela de Apoio'!$B:$B,MATCH('MAPA DE PREÇOS'!$O$8,'Tabela de Apoio'!$A:$A,1))/INDEX('Tabela de Apoio'!$B:$B,MATCH('MAPA DE PREÇOS'!X814,'Tabela de Apoio'!$A:$A,1)-1))*X813))</f>
        <v/>
      </c>
      <c r="Y817" s="109" t="str">
        <f>IF(Y813="","",
IF(OR(Y815="Orçamento",Y814="",MAX('Tabela de Apoio'!$A:$A)&lt;=Y814),
Y813,
(INDEX('Tabela de Apoio'!$B:$B,MATCH('MAPA DE PREÇOS'!$O$8,'Tabela de Apoio'!$A:$A,1))/INDEX('Tabela de Apoio'!$B:$B,MATCH('MAPA DE PREÇOS'!Y814,'Tabela de Apoio'!$A:$A,1)-1))*Y813))</f>
        <v/>
      </c>
      <c r="Z817" s="109" t="str">
        <f>IF(Z813="","",
IF(OR(Z815="Orçamento",Z814="",MAX('Tabela de Apoio'!$A:$A)&lt;=Z814),
Z813,
(INDEX('Tabela de Apoio'!$B:$B,MATCH('MAPA DE PREÇOS'!$O$8,'Tabela de Apoio'!$A:$A,1))/INDEX('Tabela de Apoio'!$B:$B,MATCH('MAPA DE PREÇOS'!Z814,'Tabela de Apoio'!$A:$A,1)-1))*Z813))</f>
        <v/>
      </c>
      <c r="AA817" s="109" t="str">
        <f>IF(AA813="","",
IF(OR(AA815="Orçamento",AA814="",MAX('Tabela de Apoio'!$A:$A)&lt;=AA814),
AA813,
(INDEX('Tabela de Apoio'!$B:$B,MATCH('MAPA DE PREÇOS'!$O$8,'Tabela de Apoio'!$A:$A,1))/INDEX('Tabela de Apoio'!$B:$B,MATCH('MAPA DE PREÇOS'!AA814,'Tabela de Apoio'!$A:$A,1)-1))*AA813))</f>
        <v/>
      </c>
      <c r="AB817" s="109" t="str">
        <f>IF(AB813="","",
IF(OR(AB815="Orçamento",AB814="",MAX('Tabela de Apoio'!$A:$A)&lt;=AB814),
AB813,
(INDEX('Tabela de Apoio'!$B:$B,MATCH('MAPA DE PREÇOS'!$O$8,'Tabela de Apoio'!$A:$A,1))/INDEX('Tabela de Apoio'!$B:$B,MATCH('MAPA DE PREÇOS'!AB814,'Tabela de Apoio'!$A:$A,1)-1))*AB813))</f>
        <v/>
      </c>
      <c r="AC817" s="109" t="str">
        <f>IF(AC813="","",
IF(OR(AC815="Orçamento",AC814="",MAX('Tabela de Apoio'!$A:$A)&lt;=AC814),
AC813,
(INDEX('Tabela de Apoio'!$B:$B,MATCH('MAPA DE PREÇOS'!$O$8,'Tabela de Apoio'!$A:$A,1))/INDEX('Tabela de Apoio'!$B:$B,MATCH('MAPA DE PREÇOS'!AC814,'Tabela de Apoio'!$A:$A,1)-1))*AC813))</f>
        <v/>
      </c>
      <c r="AD817" s="109" t="str">
        <f>IF(AD813="","",
IF(OR(AD815="Orçamento",AD814="",MAX('Tabela de Apoio'!$A:$A)&lt;=AD814),
AD813,
(INDEX('Tabela de Apoio'!$B:$B,MATCH('MAPA DE PREÇOS'!$O$8,'Tabela de Apoio'!$A:$A,1))/INDEX('Tabela de Apoio'!$B:$B,MATCH('MAPA DE PREÇOS'!AD814,'Tabela de Apoio'!$A:$A,1)-1))*AD813))</f>
        <v/>
      </c>
      <c r="AE817" s="109" t="str">
        <f>IF(AE813="","",
IF(OR(AE815="Orçamento",AE814="",MAX('Tabela de Apoio'!$A:$A)&lt;=AE814),
AE813,
(INDEX('Tabela de Apoio'!$B:$B,MATCH('MAPA DE PREÇOS'!$O$8,'Tabela de Apoio'!$A:$A,1))/INDEX('Tabela de Apoio'!$B:$B,MATCH('MAPA DE PREÇOS'!AE814,'Tabela de Apoio'!$A:$A,1)-1))*AE813))</f>
        <v/>
      </c>
      <c r="AF817" s="109" t="str">
        <f>IF(AF813="","",
IF(OR(AF815="Orçamento",AF814="",MAX('Tabela de Apoio'!$A:$A)&lt;=AF814),
AF813,
(INDEX('Tabela de Apoio'!$B:$B,MATCH('MAPA DE PREÇOS'!$O$8,'Tabela de Apoio'!$A:$A,1))/INDEX('Tabela de Apoio'!$B:$B,MATCH('MAPA DE PREÇOS'!AF814,'Tabela de Apoio'!$A:$A,1)-1))*AF813))</f>
        <v/>
      </c>
      <c r="AG817" s="109" t="str">
        <f>IF(AG813="","",
IF(OR(AG815="Orçamento",AG814="",MAX('Tabela de Apoio'!$A:$A)&lt;=AG814),
AG813,
(INDEX('Tabela de Apoio'!$B:$B,MATCH('MAPA DE PREÇOS'!$O$8,'Tabela de Apoio'!$A:$A,1))/INDEX('Tabela de Apoio'!$B:$B,MATCH('MAPA DE PREÇOS'!AG814,'Tabela de Apoio'!$A:$A,1)-1))*AG813))</f>
        <v/>
      </c>
      <c r="AH817" s="109" t="str">
        <f>IF(AH813="","",
IF(OR(AH815="Orçamento",AH814="",MAX('Tabela de Apoio'!$A:$A)&lt;=AH814),
AH813,
(INDEX('Tabela de Apoio'!$B:$B,MATCH('MAPA DE PREÇOS'!$O$8,'Tabela de Apoio'!$A:$A,1))/INDEX('Tabela de Apoio'!$B:$B,MATCH('MAPA DE PREÇOS'!AH814,'Tabela de Apoio'!$A:$A,1)-1))*AH813))</f>
        <v/>
      </c>
      <c r="AI817" s="109" t="str">
        <f>IF(AI813="","",
IF(OR(AI815="Orçamento",AI814="",MAX('Tabela de Apoio'!$A:$A)&lt;=AI814),
AI813,
(INDEX('Tabela de Apoio'!$B:$B,MATCH('MAPA DE PREÇOS'!$O$8,'Tabela de Apoio'!$A:$A,1))/INDEX('Tabela de Apoio'!$B:$B,MATCH('MAPA DE PREÇOS'!AI814,'Tabela de Apoio'!$A:$A,1)-1))*AI813))</f>
        <v/>
      </c>
    </row>
    <row r="818" spans="2:35" hidden="1" x14ac:dyDescent="0.25">
      <c r="B818" s="131" t="e">
        <f t="shared" ref="B818" si="2484">B817</f>
        <v>#VALUE!</v>
      </c>
      <c r="C818" s="131" t="e">
        <f t="shared" ref="C818" si="2485">C817</f>
        <v>#VALUE!</v>
      </c>
      <c r="D818" s="130">
        <f t="shared" si="2426"/>
        <v>1</v>
      </c>
      <c r="E818" s="168"/>
      <c r="F818" s="96"/>
      <c r="G818" s="170"/>
      <c r="H818"/>
      <c r="I818"/>
      <c r="J818"/>
      <c r="N818" s="74"/>
      <c r="O818" s="27" t="s">
        <v>439</v>
      </c>
      <c r="P818" s="110" t="str">
        <f>IF(IFERROR(VLOOKUP(P815,'Tabela de Apoio'!$D:$E,2,FALSE),1)=1,"",P819)</f>
        <v/>
      </c>
      <c r="Q818" s="110" t="str">
        <f>IF(IFERROR(VLOOKUP(Q815,'Tabela de Apoio'!$D:$E,2,FALSE),1)=1,"",Q819)</f>
        <v/>
      </c>
      <c r="R818" s="110" t="str">
        <f>IF(IFERROR(VLOOKUP(R815,'Tabela de Apoio'!$D:$E,2,FALSE),1)=1,"",R819)</f>
        <v/>
      </c>
      <c r="S818" s="110" t="str">
        <f>IF(IFERROR(VLOOKUP(S815,'Tabela de Apoio'!$D:$E,2,FALSE),1)=1,"",S819)</f>
        <v/>
      </c>
      <c r="T818" s="110" t="str">
        <f>IF(IFERROR(VLOOKUP(T815,'Tabela de Apoio'!$D:$E,2,FALSE),1)=1,"",T819)</f>
        <v/>
      </c>
      <c r="U818" s="110" t="str">
        <f>IF(IFERROR(VLOOKUP(U815,'Tabela de Apoio'!$D:$E,2,FALSE),1)=1,"",U819)</f>
        <v/>
      </c>
      <c r="V818" s="110" t="str">
        <f>IF(IFERROR(VLOOKUP(V815,'Tabela de Apoio'!$D:$E,2,FALSE),1)=1,"",V819)</f>
        <v/>
      </c>
      <c r="W818" s="110" t="str">
        <f>IF(IFERROR(VLOOKUP(W815,'Tabela de Apoio'!$D:$E,2,FALSE),1)=1,"",W819)</f>
        <v/>
      </c>
      <c r="X818" s="110" t="str">
        <f>IF(IFERROR(VLOOKUP(X815,'Tabela de Apoio'!$D:$E,2,FALSE),1)=1,"",X819)</f>
        <v/>
      </c>
      <c r="Y818" s="110" t="str">
        <f>IF(IFERROR(VLOOKUP(Y815,'Tabela de Apoio'!$D:$E,2,FALSE),1)=1,"",Y819)</f>
        <v/>
      </c>
      <c r="Z818" s="110" t="str">
        <f>IF(IFERROR(VLOOKUP(Z815,'Tabela de Apoio'!$D:$E,2,FALSE),1)=1,"",Z819)</f>
        <v/>
      </c>
      <c r="AA818" s="110" t="str">
        <f>IF(IFERROR(VLOOKUP(AA815,'Tabela de Apoio'!$D:$E,2,FALSE),1)=1,"",AA819)</f>
        <v/>
      </c>
      <c r="AB818" s="110" t="str">
        <f>IF(IFERROR(VLOOKUP(AB815,'Tabela de Apoio'!$D:$E,2,FALSE),1)=1,"",AB819)</f>
        <v/>
      </c>
      <c r="AC818" s="110" t="str">
        <f>IF(IFERROR(VLOOKUP(AC815,'Tabela de Apoio'!$D:$E,2,FALSE),1)=1,"",AC819)</f>
        <v/>
      </c>
      <c r="AD818" s="110" t="str">
        <f>IF(IFERROR(VLOOKUP(AD815,'Tabela de Apoio'!$D:$E,2,FALSE),1)=1,"",AD819)</f>
        <v/>
      </c>
      <c r="AE818" s="110" t="str">
        <f>IF(IFERROR(VLOOKUP(AE815,'Tabela de Apoio'!$D:$E,2,FALSE),1)=1,"",AE819)</f>
        <v/>
      </c>
      <c r="AF818" s="110" t="str">
        <f>IF(IFERROR(VLOOKUP(AF815,'Tabela de Apoio'!$D:$E,2,FALSE),1)=1,"",AF819)</f>
        <v/>
      </c>
      <c r="AG818" s="110" t="str">
        <f>IF(IFERROR(VLOOKUP(AG815,'Tabela de Apoio'!$D:$E,2,FALSE),1)=1,"",AG819)</f>
        <v/>
      </c>
      <c r="AH818" s="110" t="str">
        <f>IF(IFERROR(VLOOKUP(AH815,'Tabela de Apoio'!$D:$E,2,FALSE),1)=1,"",AH819)</f>
        <v/>
      </c>
      <c r="AI818" s="110" t="str">
        <f>IF(IFERROR(VLOOKUP(AI815,'Tabela de Apoio'!$D:$E,2,FALSE),1)=1,"",AI819)</f>
        <v/>
      </c>
    </row>
    <row r="819" spans="2:35" hidden="1" x14ac:dyDescent="0.25">
      <c r="B819" s="131" t="e">
        <f t="shared" ref="B819:C819" si="2486">B818</f>
        <v>#VALUE!</v>
      </c>
      <c r="C819" s="131" t="e">
        <f t="shared" si="2486"/>
        <v>#VALUE!</v>
      </c>
      <c r="D819" s="130">
        <f t="shared" si="2426"/>
        <v>1</v>
      </c>
      <c r="E819" s="168"/>
      <c r="F819" s="96"/>
      <c r="G819" s="170"/>
      <c r="H819" s="137">
        <f t="shared" ref="H819" si="2487">COUNT($P819:$XX819)</f>
        <v>0</v>
      </c>
      <c r="I819" s="135" t="e">
        <f t="shared" ref="I819" si="2488">_xlfn.STDEV.P($P818:$XX819)/AVERAGE($P818:$XX819)</f>
        <v>#DIV/0!</v>
      </c>
      <c r="J819" s="7">
        <f>ROW()</f>
        <v>819</v>
      </c>
      <c r="K819" s="70"/>
      <c r="L819" s="29" t="s">
        <v>54</v>
      </c>
      <c r="M819" s="30" t="str">
        <f t="shared" ref="M819" si="2489">IFERROR(
IF(AND(P815="Orçamento",COUNTA(P813:AI813)=COUNTIF(P815:XX815,"Orçamento")),MIN(M824,M821),
IF(M822&lt;&gt;"",M822,
IF(M823&lt;&gt;"",M823,
M821
))),"")</f>
        <v/>
      </c>
      <c r="N819" s="74"/>
      <c r="O819" s="27" t="s">
        <v>440</v>
      </c>
      <c r="P819" s="109" t="str">
        <f t="shared" ref="P819:AI819" si="2490">IFERROR(IF(P817="",
            "",
            IF(COUNT($P817:$XX817)&lt;=4,
               P817,
               IF(OR(P817&gt;(QUARTILE($P817:$XX817,3)+(QUARTILE($P817:$XX817,3)-QUARTILE($P817:$XX817,1))),
                     P817&lt;(QUARTILE($P817:$XX817,1)-(QUARTILE($P817:$XX817,3)-QUARTILE($P817:$XX817,1)))
                  ),
               "DESCARTADO",P817)
             )
  ),P817)</f>
        <v/>
      </c>
      <c r="Q819" s="109" t="str">
        <f t="shared" si="2490"/>
        <v/>
      </c>
      <c r="R819" s="109" t="str">
        <f t="shared" si="2490"/>
        <v/>
      </c>
      <c r="S819" s="109" t="str">
        <f t="shared" si="2490"/>
        <v/>
      </c>
      <c r="T819" s="109" t="str">
        <f t="shared" si="2490"/>
        <v/>
      </c>
      <c r="U819" s="109" t="str">
        <f t="shared" si="2490"/>
        <v/>
      </c>
      <c r="V819" s="109" t="str">
        <f t="shared" si="2490"/>
        <v/>
      </c>
      <c r="W819" s="109" t="str">
        <f t="shared" si="2490"/>
        <v/>
      </c>
      <c r="X819" s="109" t="str">
        <f t="shared" si="2490"/>
        <v/>
      </c>
      <c r="Y819" s="109" t="str">
        <f t="shared" si="2490"/>
        <v/>
      </c>
      <c r="Z819" s="109" t="str">
        <f t="shared" si="2490"/>
        <v/>
      </c>
      <c r="AA819" s="109" t="str">
        <f t="shared" si="2490"/>
        <v/>
      </c>
      <c r="AB819" s="109" t="str">
        <f t="shared" si="2490"/>
        <v/>
      </c>
      <c r="AC819" s="109" t="str">
        <f t="shared" si="2490"/>
        <v/>
      </c>
      <c r="AD819" s="109" t="str">
        <f t="shared" si="2490"/>
        <v/>
      </c>
      <c r="AE819" s="109" t="str">
        <f t="shared" si="2490"/>
        <v/>
      </c>
      <c r="AF819" s="109" t="str">
        <f t="shared" si="2490"/>
        <v/>
      </c>
      <c r="AG819" s="109" t="str">
        <f t="shared" si="2490"/>
        <v/>
      </c>
      <c r="AH819" s="109" t="str">
        <f t="shared" si="2490"/>
        <v/>
      </c>
      <c r="AI819" s="109" t="str">
        <f t="shared" si="2490"/>
        <v/>
      </c>
    </row>
    <row r="820" spans="2:35" hidden="1" x14ac:dyDescent="0.25">
      <c r="B820" s="131" t="e">
        <f t="shared" ref="B820" si="2491">B819</f>
        <v>#VALUE!</v>
      </c>
      <c r="C820" s="131" t="e">
        <f t="shared" ref="C820" si="2492">C819</f>
        <v>#VALUE!</v>
      </c>
      <c r="D820" s="130">
        <f t="shared" si="2426"/>
        <v>1</v>
      </c>
      <c r="E820" s="168"/>
      <c r="F820" s="96"/>
      <c r="G820" s="170"/>
      <c r="H820"/>
      <c r="I820"/>
      <c r="J820"/>
      <c r="K820" s="69"/>
      <c r="L820" s="29" t="s">
        <v>423</v>
      </c>
      <c r="M820" s="30" t="e">
        <f t="shared" ref="M820" si="2493">AVERAGE($P819:$XX819)</f>
        <v>#DIV/0!</v>
      </c>
      <c r="N820" s="74"/>
      <c r="O820" s="27" t="str">
        <f t="shared" ref="O820" si="2494">"1 POND"</f>
        <v>1 POND</v>
      </c>
      <c r="P820" s="110" t="str">
        <f>IF(IFERROR(VLOOKUP(P815,'Tabela de Apoio'!$D:$E,2,FALSE),1)=1,"",P821)</f>
        <v/>
      </c>
      <c r="Q820" s="110" t="str">
        <f>IF(IFERROR(VLOOKUP(Q815,'Tabela de Apoio'!$D:$E,2,FALSE),1)=1,"",Q821)</f>
        <v/>
      </c>
      <c r="R820" s="110" t="str">
        <f>IF(IFERROR(VLOOKUP(R815,'Tabela de Apoio'!$D:$E,2,FALSE),1)=1,"",R821)</f>
        <v/>
      </c>
      <c r="S820" s="110" t="str">
        <f>IF(IFERROR(VLOOKUP(S815,'Tabela de Apoio'!$D:$E,2,FALSE),1)=1,"",S821)</f>
        <v/>
      </c>
      <c r="T820" s="110" t="str">
        <f>IF(IFERROR(VLOOKUP(T815,'Tabela de Apoio'!$D:$E,2,FALSE),1)=1,"",T821)</f>
        <v/>
      </c>
      <c r="U820" s="110" t="str">
        <f>IF(IFERROR(VLOOKUP(U815,'Tabela de Apoio'!$D:$E,2,FALSE),1)=1,"",U821)</f>
        <v/>
      </c>
      <c r="V820" s="110" t="str">
        <f>IF(IFERROR(VLOOKUP(V815,'Tabela de Apoio'!$D:$E,2,FALSE),1)=1,"",V821)</f>
        <v/>
      </c>
      <c r="W820" s="110" t="str">
        <f>IF(IFERROR(VLOOKUP(W815,'Tabela de Apoio'!$D:$E,2,FALSE),1)=1,"",W821)</f>
        <v/>
      </c>
      <c r="X820" s="110" t="str">
        <f>IF(IFERROR(VLOOKUP(X815,'Tabela de Apoio'!$D:$E,2,FALSE),1)=1,"",X821)</f>
        <v/>
      </c>
      <c r="Y820" s="110" t="str">
        <f>IF(IFERROR(VLOOKUP(Y815,'Tabela de Apoio'!$D:$E,2,FALSE),1)=1,"",Y821)</f>
        <v/>
      </c>
      <c r="Z820" s="110" t="str">
        <f>IF(IFERROR(VLOOKUP(Z815,'Tabela de Apoio'!$D:$E,2,FALSE),1)=1,"",Z821)</f>
        <v/>
      </c>
      <c r="AA820" s="110" t="str">
        <f>IF(IFERROR(VLOOKUP(AA815,'Tabela de Apoio'!$D:$E,2,FALSE),1)=1,"",AA821)</f>
        <v/>
      </c>
      <c r="AB820" s="110" t="str">
        <f>IF(IFERROR(VLOOKUP(AB815,'Tabela de Apoio'!$D:$E,2,FALSE),1)=1,"",AB821)</f>
        <v/>
      </c>
      <c r="AC820" s="110" t="str">
        <f>IF(IFERROR(VLOOKUP(AC815,'Tabela de Apoio'!$D:$E,2,FALSE),1)=1,"",AC821)</f>
        <v/>
      </c>
      <c r="AD820" s="110" t="str">
        <f>IF(IFERROR(VLOOKUP(AD815,'Tabela de Apoio'!$D:$E,2,FALSE),1)=1,"",AD821)</f>
        <v/>
      </c>
      <c r="AE820" s="110" t="str">
        <f>IF(IFERROR(VLOOKUP(AE815,'Tabela de Apoio'!$D:$E,2,FALSE),1)=1,"",AE821)</f>
        <v/>
      </c>
      <c r="AF820" s="110" t="str">
        <f>IF(IFERROR(VLOOKUP(AF815,'Tabela de Apoio'!$D:$E,2,FALSE),1)=1,"",AF821)</f>
        <v/>
      </c>
      <c r="AG820" s="110" t="str">
        <f>IF(IFERROR(VLOOKUP(AG815,'Tabela de Apoio'!$D:$E,2,FALSE),1)=1,"",AG821)</f>
        <v/>
      </c>
      <c r="AH820" s="110" t="str">
        <f>IF(IFERROR(VLOOKUP(AH815,'Tabela de Apoio'!$D:$E,2,FALSE),1)=1,"",AH821)</f>
        <v/>
      </c>
      <c r="AI820" s="110" t="str">
        <f>IF(IFERROR(VLOOKUP(AI815,'Tabela de Apoio'!$D:$E,2,FALSE),1)=1,"",AI821)</f>
        <v/>
      </c>
    </row>
    <row r="821" spans="2:35" hidden="1" x14ac:dyDescent="0.25">
      <c r="B821" s="131" t="e">
        <f t="shared" si="2425"/>
        <v>#VALUE!</v>
      </c>
      <c r="C821" s="131" t="e">
        <f t="shared" si="2426"/>
        <v>#VALUE!</v>
      </c>
      <c r="D821" s="130">
        <f t="shared" si="2426"/>
        <v>1</v>
      </c>
      <c r="E821" s="168"/>
      <c r="F821" s="96"/>
      <c r="G821" s="170"/>
      <c r="H821" s="137">
        <f t="shared" ref="H821" si="2495">COUNT($P821:$XX821)</f>
        <v>0</v>
      </c>
      <c r="I821" s="135" t="e">
        <f t="shared" ref="I821" si="2496">_xlfn.STDEV.P($P820:$XX821)/AVERAGE($P820:$XX821)</f>
        <v>#DIV/0!</v>
      </c>
      <c r="J821" s="7">
        <f t="shared" ref="J821" si="2497">IF(AND(H821&gt;2,
OR(L813="MÉDIA SANEADA",L813="MEDIANA SANEADA",
AND(L813="PREÇO REFERÊNCIA",NOT(AND(P815="Orçamento",COUNTA(P813:XX813)=COUNTIF(P815:XX815,"Orçamento")))))),
ROW(),0)</f>
        <v>0</v>
      </c>
      <c r="K821" s="69"/>
      <c r="L821" s="29" t="s">
        <v>424</v>
      </c>
      <c r="M821" s="30" t="e">
        <f t="shared" ref="M821" si="2498">MEDIAN($P819:$XX819)</f>
        <v>#NUM!</v>
      </c>
      <c r="N821" s="74"/>
      <c r="O821" s="27" t="str">
        <f t="shared" ref="O821" si="2499">"1 RODADA"</f>
        <v>1 RODADA</v>
      </c>
      <c r="P821" s="110" t="str">
        <f t="shared" ref="P821:AI821" si="2500">IF(P819="","",IF((_xlfn.STDEV.P($P818:$XX819)/AVERAGE($P818:$XX819))&lt;=25%,P819,IF(OR(P819&gt;(AVERAGE($P818:$XX819)+_xlfn.STDEV.P($P818:$XX819)),P819&lt;(AVERAGE($P818:$XX819)-_xlfn.STDEV.P($P818:$XX819))),"DESCARTADO",P819)))</f>
        <v/>
      </c>
      <c r="Q821" s="110" t="str">
        <f t="shared" si="2500"/>
        <v/>
      </c>
      <c r="R821" s="110" t="str">
        <f t="shared" si="2500"/>
        <v/>
      </c>
      <c r="S821" s="110" t="str">
        <f t="shared" si="2500"/>
        <v/>
      </c>
      <c r="T821" s="110" t="str">
        <f t="shared" si="2500"/>
        <v/>
      </c>
      <c r="U821" s="110" t="str">
        <f t="shared" si="2500"/>
        <v/>
      </c>
      <c r="V821" s="110" t="str">
        <f t="shared" si="2500"/>
        <v/>
      </c>
      <c r="W821" s="110" t="str">
        <f t="shared" si="2500"/>
        <v/>
      </c>
      <c r="X821" s="110" t="str">
        <f t="shared" si="2500"/>
        <v/>
      </c>
      <c r="Y821" s="110" t="str">
        <f t="shared" si="2500"/>
        <v/>
      </c>
      <c r="Z821" s="110" t="str">
        <f t="shared" si="2500"/>
        <v/>
      </c>
      <c r="AA821" s="110" t="str">
        <f t="shared" si="2500"/>
        <v/>
      </c>
      <c r="AB821" s="110" t="str">
        <f t="shared" si="2500"/>
        <v/>
      </c>
      <c r="AC821" s="110" t="str">
        <f t="shared" si="2500"/>
        <v/>
      </c>
      <c r="AD821" s="110" t="str">
        <f t="shared" si="2500"/>
        <v/>
      </c>
      <c r="AE821" s="110" t="str">
        <f t="shared" si="2500"/>
        <v/>
      </c>
      <c r="AF821" s="110" t="str">
        <f t="shared" si="2500"/>
        <v/>
      </c>
      <c r="AG821" s="110" t="str">
        <f t="shared" si="2500"/>
        <v/>
      </c>
      <c r="AH821" s="110" t="str">
        <f t="shared" si="2500"/>
        <v/>
      </c>
      <c r="AI821" s="110" t="str">
        <f t="shared" si="2500"/>
        <v/>
      </c>
    </row>
    <row r="822" spans="2:35" hidden="1" x14ac:dyDescent="0.25">
      <c r="B822" s="131" t="e">
        <f t="shared" si="2425"/>
        <v>#VALUE!</v>
      </c>
      <c r="C822" s="131" t="e">
        <f t="shared" si="2426"/>
        <v>#VALUE!</v>
      </c>
      <c r="D822" s="130">
        <f t="shared" si="2426"/>
        <v>1</v>
      </c>
      <c r="E822" s="168"/>
      <c r="F822" s="96"/>
      <c r="G822" s="170"/>
      <c r="H822"/>
      <c r="I822"/>
      <c r="J822"/>
      <c r="L822" s="29" t="s">
        <v>50</v>
      </c>
      <c r="M822" s="30" t="str">
        <f t="shared" ref="M822" si="2501">IFERROR(
IF(AND(H821&gt;2,I821&lt;=25%),AVERAGE(P820:XX821),
IF(AND(H823&gt;2,I823&lt;=25%),AVERAGE(P822:XX823),
IF(AND(H825&gt;2,I825&lt;=25%),AVERAGE(P824:XX825),
IF(AND(H827&gt;2,I827&lt;=25%),AVERAGE(P826:XX827),
IF(AND(H829&gt;2,I829&lt;=25%),AVERAGE(P828:XX829),
IF(AND(H831&gt;2,I831&lt;=25%),AVERAGE(P830:XX831),
IF(I819&lt;=25%,AVERAGE(P818:XX819),""))))))),"")</f>
        <v/>
      </c>
      <c r="N822" s="74"/>
      <c r="O822" s="27" t="str">
        <f t="shared" ref="O822" si="2502">"2 POND"</f>
        <v>2 POND</v>
      </c>
      <c r="P822" s="110" t="str">
        <f>IF(IFERROR(VLOOKUP(P815,'Tabela de Apoio'!$D:$E,2,FALSE),1)=1,"",P823)</f>
        <v/>
      </c>
      <c r="Q822" s="110" t="str">
        <f>IF(IFERROR(VLOOKUP(Q815,'Tabela de Apoio'!$D:$E,2,FALSE),1)=1,"",Q823)</f>
        <v/>
      </c>
      <c r="R822" s="110" t="str">
        <f>IF(IFERROR(VLOOKUP(R815,'Tabela de Apoio'!$D:$E,2,FALSE),1)=1,"",R823)</f>
        <v/>
      </c>
      <c r="S822" s="110" t="str">
        <f>IF(IFERROR(VLOOKUP(S815,'Tabela de Apoio'!$D:$E,2,FALSE),1)=1,"",S823)</f>
        <v/>
      </c>
      <c r="T822" s="110" t="str">
        <f>IF(IFERROR(VLOOKUP(T815,'Tabela de Apoio'!$D:$E,2,FALSE),1)=1,"",T823)</f>
        <v/>
      </c>
      <c r="U822" s="110" t="str">
        <f>IF(IFERROR(VLOOKUP(U815,'Tabela de Apoio'!$D:$E,2,FALSE),1)=1,"",U823)</f>
        <v/>
      </c>
      <c r="V822" s="110" t="str">
        <f>IF(IFERROR(VLOOKUP(V815,'Tabela de Apoio'!$D:$E,2,FALSE),1)=1,"",V823)</f>
        <v/>
      </c>
      <c r="W822" s="110" t="str">
        <f>IF(IFERROR(VLOOKUP(W815,'Tabela de Apoio'!$D:$E,2,FALSE),1)=1,"",W823)</f>
        <v/>
      </c>
      <c r="X822" s="110" t="str">
        <f>IF(IFERROR(VLOOKUP(X815,'Tabela de Apoio'!$D:$E,2,FALSE),1)=1,"",X823)</f>
        <v/>
      </c>
      <c r="Y822" s="110" t="str">
        <f>IF(IFERROR(VLOOKUP(Y815,'Tabela de Apoio'!$D:$E,2,FALSE),1)=1,"",Y823)</f>
        <v/>
      </c>
      <c r="Z822" s="110" t="str">
        <f>IF(IFERROR(VLOOKUP(Z815,'Tabela de Apoio'!$D:$E,2,FALSE),1)=1,"",Z823)</f>
        <v/>
      </c>
      <c r="AA822" s="110" t="str">
        <f>IF(IFERROR(VLOOKUP(AA815,'Tabela de Apoio'!$D:$E,2,FALSE),1)=1,"",AA823)</f>
        <v/>
      </c>
      <c r="AB822" s="110" t="str">
        <f>IF(IFERROR(VLOOKUP(AB815,'Tabela de Apoio'!$D:$E,2,FALSE),1)=1,"",AB823)</f>
        <v/>
      </c>
      <c r="AC822" s="110" t="str">
        <f>IF(IFERROR(VLOOKUP(AC815,'Tabela de Apoio'!$D:$E,2,FALSE),1)=1,"",AC823)</f>
        <v/>
      </c>
      <c r="AD822" s="110" t="str">
        <f>IF(IFERROR(VLOOKUP(AD815,'Tabela de Apoio'!$D:$E,2,FALSE),1)=1,"",AD823)</f>
        <v/>
      </c>
      <c r="AE822" s="110" t="str">
        <f>IF(IFERROR(VLOOKUP(AE815,'Tabela de Apoio'!$D:$E,2,FALSE),1)=1,"",AE823)</f>
        <v/>
      </c>
      <c r="AF822" s="110" t="str">
        <f>IF(IFERROR(VLOOKUP(AF815,'Tabela de Apoio'!$D:$E,2,FALSE),1)=1,"",AF823)</f>
        <v/>
      </c>
      <c r="AG822" s="110" t="str">
        <f>IF(IFERROR(VLOOKUP(AG815,'Tabela de Apoio'!$D:$E,2,FALSE),1)=1,"",AG823)</f>
        <v/>
      </c>
      <c r="AH822" s="110" t="str">
        <f>IF(IFERROR(VLOOKUP(AH815,'Tabela de Apoio'!$D:$E,2,FALSE),1)=1,"",AH823)</f>
        <v/>
      </c>
      <c r="AI822" s="110" t="str">
        <f>IF(IFERROR(VLOOKUP(AI815,'Tabela de Apoio'!$D:$E,2,FALSE),1)=1,"",AI823)</f>
        <v/>
      </c>
    </row>
    <row r="823" spans="2:35" hidden="1" x14ac:dyDescent="0.25">
      <c r="B823" s="131" t="e">
        <f t="shared" si="2425"/>
        <v>#VALUE!</v>
      </c>
      <c r="C823" s="131" t="e">
        <f t="shared" si="2426"/>
        <v>#VALUE!</v>
      </c>
      <c r="D823" s="130">
        <f t="shared" si="2426"/>
        <v>1</v>
      </c>
      <c r="E823" s="168"/>
      <c r="F823" s="96"/>
      <c r="G823" s="170"/>
      <c r="H823" s="137">
        <f t="shared" ref="H823" si="2503">COUNT($P823:$XX823)</f>
        <v>0</v>
      </c>
      <c r="I823" s="135" t="e">
        <f t="shared" ref="I823" si="2504">_xlfn.STDEV.P($P822:$XX823)/AVERAGE($P822:$XX823)</f>
        <v>#DIV/0!</v>
      </c>
      <c r="J823" s="7">
        <f t="shared" ref="J823" si="2505">IF(AND(H823&gt;2,
OR(L813="MÉDIA SANEADA",L813="MEDIANA SANEADA",
AND(L813="PREÇO REFERÊNCIA",NOT(AND(P815="Orçamento",COUNTA(P813:XX813)=COUNTIF(P815:XX815,"Orçamento")))))),
ROW(),0)</f>
        <v>0</v>
      </c>
      <c r="K823" s="69"/>
      <c r="L823" s="29" t="s">
        <v>425</v>
      </c>
      <c r="M823" s="30" t="e">
        <f t="shared" ref="M823" si="2506" xml:space="preserve">
IF(H821&gt;2,MEDIAN(P820:XX821),
IF(H823&gt;2,MEDIAN(P822:XX823),
IF(H825&gt;2,MEDIAN(P824:XX825),
IF(H827&gt;2,MEDIAN(P826:XX827),
IF(H829&gt;2,MEDIAN(P828:XX829),
IF(H831&gt;2,MEDIAN(P830:XX831),
MEDIAN(P818:XX819)))))))</f>
        <v>#NUM!</v>
      </c>
      <c r="N823" s="74"/>
      <c r="O823" s="27" t="str">
        <f t="shared" ref="O823" si="2507">"2 RODADA"</f>
        <v>2 RODADA</v>
      </c>
      <c r="P823" s="110" t="str">
        <f t="shared" ref="P823:AI823" si="2508">IF(P821="","",IF((_xlfn.STDEV.P($P820:$XX821)/AVERAGE($P820:$XX821))&lt;=25%,P821,IF(OR(P821&gt;(AVERAGE($P820:$XX821)+_xlfn.STDEV.P($P820:$XX821)),P821&lt;(AVERAGE($P820:$XX821)-_xlfn.STDEV.P($P820:$XX821))),"DESCARTADO",P821)))</f>
        <v/>
      </c>
      <c r="Q823" s="110" t="str">
        <f t="shared" si="2508"/>
        <v/>
      </c>
      <c r="R823" s="110" t="str">
        <f t="shared" si="2508"/>
        <v/>
      </c>
      <c r="S823" s="110" t="str">
        <f t="shared" si="2508"/>
        <v/>
      </c>
      <c r="T823" s="110" t="str">
        <f t="shared" si="2508"/>
        <v/>
      </c>
      <c r="U823" s="110" t="str">
        <f t="shared" si="2508"/>
        <v/>
      </c>
      <c r="V823" s="110" t="str">
        <f t="shared" si="2508"/>
        <v/>
      </c>
      <c r="W823" s="110" t="str">
        <f t="shared" si="2508"/>
        <v/>
      </c>
      <c r="X823" s="110" t="str">
        <f t="shared" si="2508"/>
        <v/>
      </c>
      <c r="Y823" s="110" t="str">
        <f t="shared" si="2508"/>
        <v/>
      </c>
      <c r="Z823" s="110" t="str">
        <f t="shared" si="2508"/>
        <v/>
      </c>
      <c r="AA823" s="110" t="str">
        <f t="shared" si="2508"/>
        <v/>
      </c>
      <c r="AB823" s="110" t="str">
        <f t="shared" si="2508"/>
        <v/>
      </c>
      <c r="AC823" s="110" t="str">
        <f t="shared" si="2508"/>
        <v/>
      </c>
      <c r="AD823" s="110" t="str">
        <f t="shared" si="2508"/>
        <v/>
      </c>
      <c r="AE823" s="110" t="str">
        <f t="shared" si="2508"/>
        <v/>
      </c>
      <c r="AF823" s="110" t="str">
        <f t="shared" si="2508"/>
        <v/>
      </c>
      <c r="AG823" s="110" t="str">
        <f t="shared" si="2508"/>
        <v/>
      </c>
      <c r="AH823" s="110" t="str">
        <f t="shared" si="2508"/>
        <v/>
      </c>
      <c r="AI823" s="110" t="str">
        <f t="shared" si="2508"/>
        <v/>
      </c>
    </row>
    <row r="824" spans="2:35" hidden="1" x14ac:dyDescent="0.25">
      <c r="B824" s="131" t="e">
        <f t="shared" si="2425"/>
        <v>#VALUE!</v>
      </c>
      <c r="C824" s="131" t="e">
        <f t="shared" si="2426"/>
        <v>#VALUE!</v>
      </c>
      <c r="D824" s="130">
        <f t="shared" si="2426"/>
        <v>1</v>
      </c>
      <c r="E824" s="168"/>
      <c r="F824" s="96"/>
      <c r="G824" s="170"/>
      <c r="H824"/>
      <c r="I824"/>
      <c r="J824"/>
      <c r="K824" s="69"/>
      <c r="L824" s="29" t="s">
        <v>422</v>
      </c>
      <c r="M824" s="30" t="e">
        <f t="shared" ref="M824" si="2509">HARMEAN($P818:$XX819)</f>
        <v>#N/A</v>
      </c>
      <c r="N824" s="74"/>
      <c r="O824" s="27" t="str">
        <f t="shared" ref="O824" si="2510">"3 POND"</f>
        <v>3 POND</v>
      </c>
      <c r="P824" s="110" t="str">
        <f>IF(IFERROR(VLOOKUP(P815,'Tabela de Apoio'!$D:$E,2,FALSE),1)=1,"",P825)</f>
        <v/>
      </c>
      <c r="Q824" s="110" t="str">
        <f>IF(IFERROR(VLOOKUP(Q815,'Tabela de Apoio'!$D:$E,2,FALSE),1)=1,"",Q825)</f>
        <v/>
      </c>
      <c r="R824" s="110" t="str">
        <f>IF(IFERROR(VLOOKUP(R815,'Tabela de Apoio'!$D:$E,2,FALSE),1)=1,"",R825)</f>
        <v/>
      </c>
      <c r="S824" s="110" t="str">
        <f>IF(IFERROR(VLOOKUP(S815,'Tabela de Apoio'!$D:$E,2,FALSE),1)=1,"",S825)</f>
        <v/>
      </c>
      <c r="T824" s="110" t="str">
        <f>IF(IFERROR(VLOOKUP(T815,'Tabela de Apoio'!$D:$E,2,FALSE),1)=1,"",T825)</f>
        <v/>
      </c>
      <c r="U824" s="110" t="str">
        <f>IF(IFERROR(VLOOKUP(U815,'Tabela de Apoio'!$D:$E,2,FALSE),1)=1,"",U825)</f>
        <v/>
      </c>
      <c r="V824" s="110" t="str">
        <f>IF(IFERROR(VLOOKUP(V815,'Tabela de Apoio'!$D:$E,2,FALSE),1)=1,"",V825)</f>
        <v/>
      </c>
      <c r="W824" s="110" t="str">
        <f>IF(IFERROR(VLOOKUP(W815,'Tabela de Apoio'!$D:$E,2,FALSE),1)=1,"",W825)</f>
        <v/>
      </c>
      <c r="X824" s="110" t="str">
        <f>IF(IFERROR(VLOOKUP(X815,'Tabela de Apoio'!$D:$E,2,FALSE),1)=1,"",X825)</f>
        <v/>
      </c>
      <c r="Y824" s="110" t="str">
        <f>IF(IFERROR(VLOOKUP(Y815,'Tabela de Apoio'!$D:$E,2,FALSE),1)=1,"",Y825)</f>
        <v/>
      </c>
      <c r="Z824" s="110" t="str">
        <f>IF(IFERROR(VLOOKUP(Z815,'Tabela de Apoio'!$D:$E,2,FALSE),1)=1,"",Z825)</f>
        <v/>
      </c>
      <c r="AA824" s="110" t="str">
        <f>IF(IFERROR(VLOOKUP(AA815,'Tabela de Apoio'!$D:$E,2,FALSE),1)=1,"",AA825)</f>
        <v/>
      </c>
      <c r="AB824" s="110" t="str">
        <f>IF(IFERROR(VLOOKUP(AB815,'Tabela de Apoio'!$D:$E,2,FALSE),1)=1,"",AB825)</f>
        <v/>
      </c>
      <c r="AC824" s="110" t="str">
        <f>IF(IFERROR(VLOOKUP(AC815,'Tabela de Apoio'!$D:$E,2,FALSE),1)=1,"",AC825)</f>
        <v/>
      </c>
      <c r="AD824" s="110" t="str">
        <f>IF(IFERROR(VLOOKUP(AD815,'Tabela de Apoio'!$D:$E,2,FALSE),1)=1,"",AD825)</f>
        <v/>
      </c>
      <c r="AE824" s="110" t="str">
        <f>IF(IFERROR(VLOOKUP(AE815,'Tabela de Apoio'!$D:$E,2,FALSE),1)=1,"",AE825)</f>
        <v/>
      </c>
      <c r="AF824" s="110" t="str">
        <f>IF(IFERROR(VLOOKUP(AF815,'Tabela de Apoio'!$D:$E,2,FALSE),1)=1,"",AF825)</f>
        <v/>
      </c>
      <c r="AG824" s="110" t="str">
        <f>IF(IFERROR(VLOOKUP(AG815,'Tabela de Apoio'!$D:$E,2,FALSE),1)=1,"",AG825)</f>
        <v/>
      </c>
      <c r="AH824" s="110" t="str">
        <f>IF(IFERROR(VLOOKUP(AH815,'Tabela de Apoio'!$D:$E,2,FALSE),1)=1,"",AH825)</f>
        <v/>
      </c>
      <c r="AI824" s="110" t="str">
        <f>IF(IFERROR(VLOOKUP(AI815,'Tabela de Apoio'!$D:$E,2,FALSE),1)=1,"",AI825)</f>
        <v/>
      </c>
    </row>
    <row r="825" spans="2:35" hidden="1" x14ac:dyDescent="0.25">
      <c r="B825" s="131" t="e">
        <f t="shared" si="2425"/>
        <v>#VALUE!</v>
      </c>
      <c r="C825" s="131" t="e">
        <f t="shared" si="2426"/>
        <v>#VALUE!</v>
      </c>
      <c r="D825" s="130">
        <f t="shared" si="2426"/>
        <v>1</v>
      </c>
      <c r="E825" s="168"/>
      <c r="F825" s="96"/>
      <c r="G825" s="170"/>
      <c r="H825" s="137">
        <f t="shared" ref="H825" si="2511">COUNT($P825:$XX825)</f>
        <v>0</v>
      </c>
      <c r="I825" s="135" t="e">
        <f t="shared" ref="I825" si="2512">_xlfn.STDEV.P($P824:$XX825)/AVERAGE($P824:$XX825)</f>
        <v>#DIV/0!</v>
      </c>
      <c r="J825" s="7">
        <f t="shared" ref="J825" si="2513">IF(AND(H825&gt;2,
OR(L813="MÉDIA SANEADA",L813="MEDIANA SANEADA",
AND(L813="PREÇO REFERÊNCIA",NOT(AND(P815="Orçamento",COUNTA(P813:XX813)=COUNTIF(P815:XX815,"Orçamento")))))),
ROW(),0)</f>
        <v>0</v>
      </c>
      <c r="K825" s="69"/>
      <c r="L825" s="29" t="s">
        <v>53</v>
      </c>
      <c r="M825" s="30" t="str">
        <f t="shared" ref="M825" si="2514">IFERROR(_xlfn.QUARTILE.EXC($P819:$XX819,1),"")</f>
        <v/>
      </c>
      <c r="N825" s="74"/>
      <c r="O825" s="27" t="str">
        <f t="shared" ref="O825" si="2515">"3 RODADA"</f>
        <v>3 RODADA</v>
      </c>
      <c r="P825" s="110" t="str">
        <f t="shared" ref="P825:AI825" si="2516">IF(P823="","",IF((_xlfn.STDEV.P($P822:$XX823)/AVERAGE($P822:$XX823))&lt;=25%,P823,IF(OR(P823&gt;(AVERAGE($P822:$XX823)+_xlfn.STDEV.P($P822:$XX823)),P823&lt;(AVERAGE($P822:$XX823)-_xlfn.STDEV.P($P822:$XX823))),"DESCARTADO",P823)))</f>
        <v/>
      </c>
      <c r="Q825" s="110" t="str">
        <f t="shared" si="2516"/>
        <v/>
      </c>
      <c r="R825" s="110" t="str">
        <f t="shared" si="2516"/>
        <v/>
      </c>
      <c r="S825" s="110" t="str">
        <f t="shared" si="2516"/>
        <v/>
      </c>
      <c r="T825" s="110" t="str">
        <f t="shared" si="2516"/>
        <v/>
      </c>
      <c r="U825" s="110" t="str">
        <f t="shared" si="2516"/>
        <v/>
      </c>
      <c r="V825" s="110" t="str">
        <f t="shared" si="2516"/>
        <v/>
      </c>
      <c r="W825" s="110" t="str">
        <f t="shared" si="2516"/>
        <v/>
      </c>
      <c r="X825" s="110" t="str">
        <f t="shared" si="2516"/>
        <v/>
      </c>
      <c r="Y825" s="110" t="str">
        <f t="shared" si="2516"/>
        <v/>
      </c>
      <c r="Z825" s="110" t="str">
        <f t="shared" si="2516"/>
        <v/>
      </c>
      <c r="AA825" s="110" t="str">
        <f t="shared" si="2516"/>
        <v/>
      </c>
      <c r="AB825" s="110" t="str">
        <f t="shared" si="2516"/>
        <v/>
      </c>
      <c r="AC825" s="110" t="str">
        <f t="shared" si="2516"/>
        <v/>
      </c>
      <c r="AD825" s="110" t="str">
        <f t="shared" si="2516"/>
        <v/>
      </c>
      <c r="AE825" s="110" t="str">
        <f t="shared" si="2516"/>
        <v/>
      </c>
      <c r="AF825" s="110" t="str">
        <f t="shared" si="2516"/>
        <v/>
      </c>
      <c r="AG825" s="110" t="str">
        <f t="shared" si="2516"/>
        <v/>
      </c>
      <c r="AH825" s="110" t="str">
        <f t="shared" si="2516"/>
        <v/>
      </c>
      <c r="AI825" s="110" t="str">
        <f t="shared" si="2516"/>
        <v/>
      </c>
    </row>
    <row r="826" spans="2:35" hidden="1" x14ac:dyDescent="0.25">
      <c r="B826" s="131" t="e">
        <f t="shared" si="2425"/>
        <v>#VALUE!</v>
      </c>
      <c r="C826" s="131" t="e">
        <f t="shared" si="2426"/>
        <v>#VALUE!</v>
      </c>
      <c r="D826" s="130">
        <f t="shared" si="2426"/>
        <v>1</v>
      </c>
      <c r="E826" s="168"/>
      <c r="F826" s="96"/>
      <c r="G826" s="170"/>
      <c r="H826"/>
      <c r="I826"/>
      <c r="J826"/>
      <c r="K826" s="69"/>
      <c r="L826" s="29" t="s">
        <v>51</v>
      </c>
      <c r="M826" s="30" t="str">
        <f t="shared" ref="M826" si="2517">IFERROR(_xlfn.QUARTILE.EXC($P819:$XX819,3),"")</f>
        <v/>
      </c>
      <c r="N826" s="74"/>
      <c r="O826" s="27" t="str">
        <f t="shared" ref="O826" si="2518">"4 POND"</f>
        <v>4 POND</v>
      </c>
      <c r="P826" s="110" t="str">
        <f>IF(IFERROR(VLOOKUP(P815,'Tabela de Apoio'!$D:$E,2,FALSE),1)=1,"",P827)</f>
        <v/>
      </c>
      <c r="Q826" s="110" t="str">
        <f>IF(IFERROR(VLOOKUP(Q815,'Tabela de Apoio'!$D:$E,2,FALSE),1)=1,"",Q827)</f>
        <v/>
      </c>
      <c r="R826" s="110" t="str">
        <f>IF(IFERROR(VLOOKUP(R815,'Tabela de Apoio'!$D:$E,2,FALSE),1)=1,"",R827)</f>
        <v/>
      </c>
      <c r="S826" s="110" t="str">
        <f>IF(IFERROR(VLOOKUP(S815,'Tabela de Apoio'!$D:$E,2,FALSE),1)=1,"",S827)</f>
        <v/>
      </c>
      <c r="T826" s="110" t="str">
        <f>IF(IFERROR(VLOOKUP(T815,'Tabela de Apoio'!$D:$E,2,FALSE),1)=1,"",T827)</f>
        <v/>
      </c>
      <c r="U826" s="110" t="str">
        <f>IF(IFERROR(VLOOKUP(U815,'Tabela de Apoio'!$D:$E,2,FALSE),1)=1,"",U827)</f>
        <v/>
      </c>
      <c r="V826" s="110" t="str">
        <f>IF(IFERROR(VLOOKUP(V815,'Tabela de Apoio'!$D:$E,2,FALSE),1)=1,"",V827)</f>
        <v/>
      </c>
      <c r="W826" s="110" t="str">
        <f>IF(IFERROR(VLOOKUP(W815,'Tabela de Apoio'!$D:$E,2,FALSE),1)=1,"",W827)</f>
        <v/>
      </c>
      <c r="X826" s="110" t="str">
        <f>IF(IFERROR(VLOOKUP(X815,'Tabela de Apoio'!$D:$E,2,FALSE),1)=1,"",X827)</f>
        <v/>
      </c>
      <c r="Y826" s="110" t="str">
        <f>IF(IFERROR(VLOOKUP(Y815,'Tabela de Apoio'!$D:$E,2,FALSE),1)=1,"",Y827)</f>
        <v/>
      </c>
      <c r="Z826" s="110" t="str">
        <f>IF(IFERROR(VLOOKUP(Z815,'Tabela de Apoio'!$D:$E,2,FALSE),1)=1,"",Z827)</f>
        <v/>
      </c>
      <c r="AA826" s="110" t="str">
        <f>IF(IFERROR(VLOOKUP(AA815,'Tabela de Apoio'!$D:$E,2,FALSE),1)=1,"",AA827)</f>
        <v/>
      </c>
      <c r="AB826" s="110" t="str">
        <f>IF(IFERROR(VLOOKUP(AB815,'Tabela de Apoio'!$D:$E,2,FALSE),1)=1,"",AB827)</f>
        <v/>
      </c>
      <c r="AC826" s="110" t="str">
        <f>IF(IFERROR(VLOOKUP(AC815,'Tabela de Apoio'!$D:$E,2,FALSE),1)=1,"",AC827)</f>
        <v/>
      </c>
      <c r="AD826" s="110" t="str">
        <f>IF(IFERROR(VLOOKUP(AD815,'Tabela de Apoio'!$D:$E,2,FALSE),1)=1,"",AD827)</f>
        <v/>
      </c>
      <c r="AE826" s="110" t="str">
        <f>IF(IFERROR(VLOOKUP(AE815,'Tabela de Apoio'!$D:$E,2,FALSE),1)=1,"",AE827)</f>
        <v/>
      </c>
      <c r="AF826" s="110" t="str">
        <f>IF(IFERROR(VLOOKUP(AF815,'Tabela de Apoio'!$D:$E,2,FALSE),1)=1,"",AF827)</f>
        <v/>
      </c>
      <c r="AG826" s="110" t="str">
        <f>IF(IFERROR(VLOOKUP(AG815,'Tabela de Apoio'!$D:$E,2,FALSE),1)=1,"",AG827)</f>
        <v/>
      </c>
      <c r="AH826" s="110" t="str">
        <f>IF(IFERROR(VLOOKUP(AH815,'Tabela de Apoio'!$D:$E,2,FALSE),1)=1,"",AH827)</f>
        <v/>
      </c>
      <c r="AI826" s="110" t="str">
        <f>IF(IFERROR(VLOOKUP(AI815,'Tabela de Apoio'!$D:$E,2,FALSE),1)=1,"",AI827)</f>
        <v/>
      </c>
    </row>
    <row r="827" spans="2:35" hidden="1" x14ac:dyDescent="0.25">
      <c r="B827" s="131" t="e">
        <f t="shared" si="2425"/>
        <v>#VALUE!</v>
      </c>
      <c r="C827" s="131" t="e">
        <f t="shared" si="2426"/>
        <v>#VALUE!</v>
      </c>
      <c r="D827" s="130">
        <f t="shared" si="2426"/>
        <v>1</v>
      </c>
      <c r="E827" s="168"/>
      <c r="F827" s="96"/>
      <c r="G827" s="170"/>
      <c r="H827" s="137">
        <f t="shared" ref="H827" si="2519">COUNT($P827:$XX827)</f>
        <v>0</v>
      </c>
      <c r="I827" s="135" t="e">
        <f t="shared" ref="I827" si="2520">_xlfn.STDEV.P($P826:$XX827)/AVERAGE($P826:$XX827)</f>
        <v>#DIV/0!</v>
      </c>
      <c r="J827" s="7">
        <f t="shared" ref="J827" si="2521">IF(AND(H827&gt;2,
OR(L813="MÉDIA SANEADA",L813="MEDIANA SANEADA",
AND(L813="PREÇO REFERÊNCIA",NOT(AND(P815="Orçamento",COUNTA(P813:XX813)=COUNTIF(P815:XX815,"Orçamento")))))),
ROW(),0)</f>
        <v>0</v>
      </c>
      <c r="K827" s="69"/>
      <c r="L827" s="29" t="s">
        <v>55</v>
      </c>
      <c r="M827" s="30">
        <f t="shared" ref="M827" si="2522">MIN($P819:$XX819)</f>
        <v>0</v>
      </c>
      <c r="N827" s="74"/>
      <c r="O827" s="27" t="str">
        <f t="shared" ref="O827" si="2523">"4 RODADA"</f>
        <v>4 RODADA</v>
      </c>
      <c r="P827" s="110" t="str">
        <f t="shared" ref="P827:AI827" si="2524">IF(P825="","",IF((_xlfn.STDEV.P($P824:$XX825)/AVERAGE($P824:$XX825))&lt;=25%,P825,IF(OR(P825&gt;(AVERAGE($P824:$XX825)+_xlfn.STDEV.P($P824:$XX825)),P825&lt;(AVERAGE($P824:$XX825)-_xlfn.STDEV.P($P824:$XX825))),"DESCARTADO",P825)))</f>
        <v/>
      </c>
      <c r="Q827" s="110" t="str">
        <f t="shared" si="2524"/>
        <v/>
      </c>
      <c r="R827" s="110" t="str">
        <f t="shared" si="2524"/>
        <v/>
      </c>
      <c r="S827" s="110" t="str">
        <f t="shared" si="2524"/>
        <v/>
      </c>
      <c r="T827" s="110" t="str">
        <f t="shared" si="2524"/>
        <v/>
      </c>
      <c r="U827" s="110" t="str">
        <f t="shared" si="2524"/>
        <v/>
      </c>
      <c r="V827" s="110" t="str">
        <f t="shared" si="2524"/>
        <v/>
      </c>
      <c r="W827" s="110" t="str">
        <f t="shared" si="2524"/>
        <v/>
      </c>
      <c r="X827" s="110" t="str">
        <f t="shared" si="2524"/>
        <v/>
      </c>
      <c r="Y827" s="110" t="str">
        <f t="shared" si="2524"/>
        <v/>
      </c>
      <c r="Z827" s="110" t="str">
        <f t="shared" si="2524"/>
        <v/>
      </c>
      <c r="AA827" s="110" t="str">
        <f t="shared" si="2524"/>
        <v/>
      </c>
      <c r="AB827" s="110" t="str">
        <f t="shared" si="2524"/>
        <v/>
      </c>
      <c r="AC827" s="110" t="str">
        <f t="shared" si="2524"/>
        <v/>
      </c>
      <c r="AD827" s="110" t="str">
        <f t="shared" si="2524"/>
        <v/>
      </c>
      <c r="AE827" s="110" t="str">
        <f t="shared" si="2524"/>
        <v/>
      </c>
      <c r="AF827" s="110" t="str">
        <f t="shared" si="2524"/>
        <v/>
      </c>
      <c r="AG827" s="110" t="str">
        <f t="shared" si="2524"/>
        <v/>
      </c>
      <c r="AH827" s="110" t="str">
        <f t="shared" si="2524"/>
        <v/>
      </c>
      <c r="AI827" s="110" t="str">
        <f t="shared" si="2524"/>
        <v/>
      </c>
    </row>
    <row r="828" spans="2:35" hidden="1" x14ac:dyDescent="0.25">
      <c r="B828" s="131" t="e">
        <f t="shared" si="2425"/>
        <v>#VALUE!</v>
      </c>
      <c r="C828" s="131" t="e">
        <f t="shared" si="2426"/>
        <v>#VALUE!</v>
      </c>
      <c r="D828" s="130">
        <f t="shared" si="2426"/>
        <v>1</v>
      </c>
      <c r="E828" s="168"/>
      <c r="F828" s="96"/>
      <c r="G828" s="170"/>
      <c r="H828"/>
      <c r="I828"/>
      <c r="J828"/>
      <c r="K828" s="69"/>
      <c r="L828" s="29" t="s">
        <v>52</v>
      </c>
      <c r="M828" s="30">
        <f t="shared" ref="M828" si="2525">MAX($P819:$XX819)</f>
        <v>0</v>
      </c>
      <c r="N828" s="74"/>
      <c r="O828" s="27" t="str">
        <f t="shared" ref="O828" si="2526">"5 POND"</f>
        <v>5 POND</v>
      </c>
      <c r="P828" s="110" t="str">
        <f>IF(IFERROR(VLOOKUP(P815,'Tabela de Apoio'!$D:$E,2,FALSE),1)=1,"",P829)</f>
        <v/>
      </c>
      <c r="Q828" s="110" t="str">
        <f>IF(IFERROR(VLOOKUP(Q815,'Tabela de Apoio'!$D:$E,2,FALSE),1)=1,"",Q829)</f>
        <v/>
      </c>
      <c r="R828" s="110" t="str">
        <f>IF(IFERROR(VLOOKUP(R815,'Tabela de Apoio'!$D:$E,2,FALSE),1)=1,"",R829)</f>
        <v/>
      </c>
      <c r="S828" s="110" t="str">
        <f>IF(IFERROR(VLOOKUP(S815,'Tabela de Apoio'!$D:$E,2,FALSE),1)=1,"",S829)</f>
        <v/>
      </c>
      <c r="T828" s="110" t="str">
        <f>IF(IFERROR(VLOOKUP(T815,'Tabela de Apoio'!$D:$E,2,FALSE),1)=1,"",T829)</f>
        <v/>
      </c>
      <c r="U828" s="110" t="str">
        <f>IF(IFERROR(VLOOKUP(U815,'Tabela de Apoio'!$D:$E,2,FALSE),1)=1,"",U829)</f>
        <v/>
      </c>
      <c r="V828" s="110" t="str">
        <f>IF(IFERROR(VLOOKUP(V815,'Tabela de Apoio'!$D:$E,2,FALSE),1)=1,"",V829)</f>
        <v/>
      </c>
      <c r="W828" s="110" t="str">
        <f>IF(IFERROR(VLOOKUP(W815,'Tabela de Apoio'!$D:$E,2,FALSE),1)=1,"",W829)</f>
        <v/>
      </c>
      <c r="X828" s="110" t="str">
        <f>IF(IFERROR(VLOOKUP(X815,'Tabela de Apoio'!$D:$E,2,FALSE),1)=1,"",X829)</f>
        <v/>
      </c>
      <c r="Y828" s="110" t="str">
        <f>IF(IFERROR(VLOOKUP(Y815,'Tabela de Apoio'!$D:$E,2,FALSE),1)=1,"",Y829)</f>
        <v/>
      </c>
      <c r="Z828" s="110" t="str">
        <f>IF(IFERROR(VLOOKUP(Z815,'Tabela de Apoio'!$D:$E,2,FALSE),1)=1,"",Z829)</f>
        <v/>
      </c>
      <c r="AA828" s="110" t="str">
        <f>IF(IFERROR(VLOOKUP(AA815,'Tabela de Apoio'!$D:$E,2,FALSE),1)=1,"",AA829)</f>
        <v/>
      </c>
      <c r="AB828" s="110" t="str">
        <f>IF(IFERROR(VLOOKUP(AB815,'Tabela de Apoio'!$D:$E,2,FALSE),1)=1,"",AB829)</f>
        <v/>
      </c>
      <c r="AC828" s="110" t="str">
        <f>IF(IFERROR(VLOOKUP(AC815,'Tabela de Apoio'!$D:$E,2,FALSE),1)=1,"",AC829)</f>
        <v/>
      </c>
      <c r="AD828" s="110" t="str">
        <f>IF(IFERROR(VLOOKUP(AD815,'Tabela de Apoio'!$D:$E,2,FALSE),1)=1,"",AD829)</f>
        <v/>
      </c>
      <c r="AE828" s="110" t="str">
        <f>IF(IFERROR(VLOOKUP(AE815,'Tabela de Apoio'!$D:$E,2,FALSE),1)=1,"",AE829)</f>
        <v/>
      </c>
      <c r="AF828" s="110" t="str">
        <f>IF(IFERROR(VLOOKUP(AF815,'Tabela de Apoio'!$D:$E,2,FALSE),1)=1,"",AF829)</f>
        <v/>
      </c>
      <c r="AG828" s="110" t="str">
        <f>IF(IFERROR(VLOOKUP(AG815,'Tabela de Apoio'!$D:$E,2,FALSE),1)=1,"",AG829)</f>
        <v/>
      </c>
      <c r="AH828" s="110" t="str">
        <f>IF(IFERROR(VLOOKUP(AH815,'Tabela de Apoio'!$D:$E,2,FALSE),1)=1,"",AH829)</f>
        <v/>
      </c>
      <c r="AI828" s="110" t="str">
        <f>IF(IFERROR(VLOOKUP(AI815,'Tabela de Apoio'!$D:$E,2,FALSE),1)=1,"",AI829)</f>
        <v/>
      </c>
    </row>
    <row r="829" spans="2:35" hidden="1" x14ac:dyDescent="0.25">
      <c r="B829" s="131" t="e">
        <f t="shared" si="2425"/>
        <v>#VALUE!</v>
      </c>
      <c r="C829" s="131" t="e">
        <f t="shared" si="2426"/>
        <v>#VALUE!</v>
      </c>
      <c r="D829" s="130">
        <f t="shared" si="2426"/>
        <v>1</v>
      </c>
      <c r="E829" s="168"/>
      <c r="F829" s="96"/>
      <c r="G829" s="170"/>
      <c r="H829" s="137">
        <f t="shared" ref="H829" si="2527">COUNT($P829:$XX829)</f>
        <v>0</v>
      </c>
      <c r="I829" s="135" t="e">
        <f t="shared" ref="I829" si="2528">_xlfn.STDEV.P($P828:$XX829)/AVERAGE($P828:$XX829)</f>
        <v>#DIV/0!</v>
      </c>
      <c r="J829" s="7">
        <f t="shared" ref="J829" si="2529">IF(AND(H829&gt;2,
OR(L813="MÉDIA SANEADA",L813="MEDIANA SANEADA",
AND(L813="PREÇO REFERÊNCIA",NOT(AND(P815="Orçamento",COUNTA(P813:XX813)=COUNTIF(P815:XX815,"Orçamento")))))),
ROW(),0)</f>
        <v>0</v>
      </c>
      <c r="K829" s="69"/>
      <c r="N829" s="74"/>
      <c r="O829" s="27" t="str">
        <f t="shared" ref="O829" si="2530">"5 RODADA"</f>
        <v>5 RODADA</v>
      </c>
      <c r="P829" s="110" t="str">
        <f t="shared" ref="P829:AI829" si="2531">IF(P827="","",IF((_xlfn.STDEV.P($P826:$XX827)/AVERAGE($P826:$XX827))&lt;=25%,P827,IF(OR(P827&gt;(AVERAGE($P826:$XX827)+_xlfn.STDEV.P($P826:$XX827)),P827&lt;(AVERAGE($P826:$XX827)-_xlfn.STDEV.P($P826:$XX827))),"DESCARTADO",P827)))</f>
        <v/>
      </c>
      <c r="Q829" s="110" t="str">
        <f t="shared" si="2531"/>
        <v/>
      </c>
      <c r="R829" s="110" t="str">
        <f t="shared" si="2531"/>
        <v/>
      </c>
      <c r="S829" s="110" t="str">
        <f t="shared" si="2531"/>
        <v/>
      </c>
      <c r="T829" s="110" t="str">
        <f t="shared" si="2531"/>
        <v/>
      </c>
      <c r="U829" s="110" t="str">
        <f t="shared" si="2531"/>
        <v/>
      </c>
      <c r="V829" s="110" t="str">
        <f t="shared" si="2531"/>
        <v/>
      </c>
      <c r="W829" s="110" t="str">
        <f t="shared" si="2531"/>
        <v/>
      </c>
      <c r="X829" s="110" t="str">
        <f t="shared" si="2531"/>
        <v/>
      </c>
      <c r="Y829" s="110" t="str">
        <f t="shared" si="2531"/>
        <v/>
      </c>
      <c r="Z829" s="110" t="str">
        <f t="shared" si="2531"/>
        <v/>
      </c>
      <c r="AA829" s="110" t="str">
        <f t="shared" si="2531"/>
        <v/>
      </c>
      <c r="AB829" s="110" t="str">
        <f t="shared" si="2531"/>
        <v/>
      </c>
      <c r="AC829" s="110" t="str">
        <f t="shared" si="2531"/>
        <v/>
      </c>
      <c r="AD829" s="110" t="str">
        <f t="shared" si="2531"/>
        <v/>
      </c>
      <c r="AE829" s="110" t="str">
        <f t="shared" si="2531"/>
        <v/>
      </c>
      <c r="AF829" s="110" t="str">
        <f t="shared" si="2531"/>
        <v/>
      </c>
      <c r="AG829" s="110" t="str">
        <f t="shared" si="2531"/>
        <v/>
      </c>
      <c r="AH829" s="110" t="str">
        <f t="shared" si="2531"/>
        <v/>
      </c>
      <c r="AI829" s="110" t="str">
        <f t="shared" si="2531"/>
        <v/>
      </c>
    </row>
    <row r="830" spans="2:35" hidden="1" x14ac:dyDescent="0.25">
      <c r="B830" s="131" t="e">
        <f t="shared" si="2425"/>
        <v>#VALUE!</v>
      </c>
      <c r="C830" s="131" t="e">
        <f t="shared" si="2426"/>
        <v>#VALUE!</v>
      </c>
      <c r="D830" s="130">
        <f t="shared" si="2426"/>
        <v>1</v>
      </c>
      <c r="E830" s="168"/>
      <c r="F830" s="96"/>
      <c r="G830" s="170"/>
      <c r="H830"/>
      <c r="I830"/>
      <c r="J830"/>
      <c r="K830" s="69"/>
      <c r="L830" s="22"/>
      <c r="M830" s="22"/>
      <c r="N830" s="74"/>
      <c r="O830" s="27" t="str">
        <f t="shared" ref="O830" si="2532">"6 POND"</f>
        <v>6 POND</v>
      </c>
      <c r="P830" s="110" t="str">
        <f>IF(IFERROR(VLOOKUP(P815,'Tabela de Apoio'!$D:$E,2,FALSE),1)=1,"",P831)</f>
        <v/>
      </c>
      <c r="Q830" s="110" t="str">
        <f>IF(IFERROR(VLOOKUP(Q815,'Tabela de Apoio'!$D:$E,2,FALSE),1)=1,"",Q831)</f>
        <v/>
      </c>
      <c r="R830" s="110" t="str">
        <f>IF(IFERROR(VLOOKUP(R815,'Tabela de Apoio'!$D:$E,2,FALSE),1)=1,"",R831)</f>
        <v/>
      </c>
      <c r="S830" s="110" t="str">
        <f>IF(IFERROR(VLOOKUP(S815,'Tabela de Apoio'!$D:$E,2,FALSE),1)=1,"",S831)</f>
        <v/>
      </c>
      <c r="T830" s="110" t="str">
        <f>IF(IFERROR(VLOOKUP(T815,'Tabela de Apoio'!$D:$E,2,FALSE),1)=1,"",T831)</f>
        <v/>
      </c>
      <c r="U830" s="110" t="str">
        <f>IF(IFERROR(VLOOKUP(U815,'Tabela de Apoio'!$D:$E,2,FALSE),1)=1,"",U831)</f>
        <v/>
      </c>
      <c r="V830" s="110" t="str">
        <f>IF(IFERROR(VLOOKUP(V815,'Tabela de Apoio'!$D:$E,2,FALSE),1)=1,"",V831)</f>
        <v/>
      </c>
      <c r="W830" s="110" t="str">
        <f>IF(IFERROR(VLOOKUP(W815,'Tabela de Apoio'!$D:$E,2,FALSE),1)=1,"",W831)</f>
        <v/>
      </c>
      <c r="X830" s="110" t="str">
        <f>IF(IFERROR(VLOOKUP(X815,'Tabela de Apoio'!$D:$E,2,FALSE),1)=1,"",X831)</f>
        <v/>
      </c>
      <c r="Y830" s="110" t="str">
        <f>IF(IFERROR(VLOOKUP(Y815,'Tabela de Apoio'!$D:$E,2,FALSE),1)=1,"",Y831)</f>
        <v/>
      </c>
      <c r="Z830" s="110" t="str">
        <f>IF(IFERROR(VLOOKUP(Z815,'Tabela de Apoio'!$D:$E,2,FALSE),1)=1,"",Z831)</f>
        <v/>
      </c>
      <c r="AA830" s="110" t="str">
        <f>IF(IFERROR(VLOOKUP(AA815,'Tabela de Apoio'!$D:$E,2,FALSE),1)=1,"",AA831)</f>
        <v/>
      </c>
      <c r="AB830" s="110" t="str">
        <f>IF(IFERROR(VLOOKUP(AB815,'Tabela de Apoio'!$D:$E,2,FALSE),1)=1,"",AB831)</f>
        <v/>
      </c>
      <c r="AC830" s="110" t="str">
        <f>IF(IFERROR(VLOOKUP(AC815,'Tabela de Apoio'!$D:$E,2,FALSE),1)=1,"",AC831)</f>
        <v/>
      </c>
      <c r="AD830" s="110" t="str">
        <f>IF(IFERROR(VLOOKUP(AD815,'Tabela de Apoio'!$D:$E,2,FALSE),1)=1,"",AD831)</f>
        <v/>
      </c>
      <c r="AE830" s="110" t="str">
        <f>IF(IFERROR(VLOOKUP(AE815,'Tabela de Apoio'!$D:$E,2,FALSE),1)=1,"",AE831)</f>
        <v/>
      </c>
      <c r="AF830" s="110" t="str">
        <f>IF(IFERROR(VLOOKUP(AF815,'Tabela de Apoio'!$D:$E,2,FALSE),1)=1,"",AF831)</f>
        <v/>
      </c>
      <c r="AG830" s="110" t="str">
        <f>IF(IFERROR(VLOOKUP(AG815,'Tabela de Apoio'!$D:$E,2,FALSE),1)=1,"",AG831)</f>
        <v/>
      </c>
      <c r="AH830" s="110" t="str">
        <f>IF(IFERROR(VLOOKUP(AH815,'Tabela de Apoio'!$D:$E,2,FALSE),1)=1,"",AH831)</f>
        <v/>
      </c>
      <c r="AI830" s="110" t="str">
        <f>IF(IFERROR(VLOOKUP(AI815,'Tabela de Apoio'!$D:$E,2,FALSE),1)=1,"",AI831)</f>
        <v/>
      </c>
    </row>
    <row r="831" spans="2:35" hidden="1" x14ac:dyDescent="0.25">
      <c r="B831" s="131" t="e">
        <f t="shared" si="2425"/>
        <v>#VALUE!</v>
      </c>
      <c r="C831" s="131" t="e">
        <f t="shared" si="2426"/>
        <v>#VALUE!</v>
      </c>
      <c r="D831" s="130">
        <f t="shared" si="2426"/>
        <v>1</v>
      </c>
      <c r="E831" s="168"/>
      <c r="F831" s="96"/>
      <c r="G831" s="170"/>
      <c r="H831" s="137">
        <f t="shared" ref="H831" si="2533">COUNT($P831:$XX831)</f>
        <v>0</v>
      </c>
      <c r="I831" s="135" t="e">
        <f t="shared" ref="I831" si="2534">_xlfn.STDEV.P($P830:$XX831)/AVERAGE($P830:$XX831)</f>
        <v>#DIV/0!</v>
      </c>
      <c r="J831" s="7">
        <f t="shared" ref="J831" si="2535">IF(AND(H831&gt;2,
OR(L813="MÉDIA SANEADA",L813="MEDIANA SANEADA",
AND(L813="PREÇO REFERÊNCIA",NOT(AND(P815="Orçamento",COUNTA(P813:XX813)=COUNTIF(P815:XX815,"Orçamento")))))),
ROW(),0)</f>
        <v>0</v>
      </c>
      <c r="N831" s="74"/>
      <c r="O831" s="27" t="str">
        <f t="shared" ref="O831" si="2536">"6 RODADA"</f>
        <v>6 RODADA</v>
      </c>
      <c r="P831" s="110" t="str">
        <f t="shared" ref="P831:AI831" si="2537">IFERROR(IF(P829="","",IF((_xlfn.STDEV.P($P828:$XX829)/AVERAGE($P828:$XX829))&lt;=25%,P829,IF(OR(P829&gt;(AVERAGE($P828:$XX829)+_xlfn.STDEV.P($P828:$XX829)),P829&lt;(AVERAGE($P828:$XX829)-_xlfn.STDEV.P($P828:$XX829))),"DESCARTADO",P829))),)</f>
        <v/>
      </c>
      <c r="Q831" s="110" t="str">
        <f t="shared" si="2537"/>
        <v/>
      </c>
      <c r="R831" s="110" t="str">
        <f t="shared" si="2537"/>
        <v/>
      </c>
      <c r="S831" s="110" t="str">
        <f t="shared" si="2537"/>
        <v/>
      </c>
      <c r="T831" s="110" t="str">
        <f t="shared" si="2537"/>
        <v/>
      </c>
      <c r="U831" s="110" t="str">
        <f t="shared" si="2537"/>
        <v/>
      </c>
      <c r="V831" s="110" t="str">
        <f t="shared" si="2537"/>
        <v/>
      </c>
      <c r="W831" s="110" t="str">
        <f t="shared" si="2537"/>
        <v/>
      </c>
      <c r="X831" s="110" t="str">
        <f t="shared" si="2537"/>
        <v/>
      </c>
      <c r="Y831" s="110" t="str">
        <f t="shared" si="2537"/>
        <v/>
      </c>
      <c r="Z831" s="110" t="str">
        <f t="shared" si="2537"/>
        <v/>
      </c>
      <c r="AA831" s="110" t="str">
        <f t="shared" si="2537"/>
        <v/>
      </c>
      <c r="AB831" s="110" t="str">
        <f t="shared" si="2537"/>
        <v/>
      </c>
      <c r="AC831" s="110" t="str">
        <f t="shared" si="2537"/>
        <v/>
      </c>
      <c r="AD831" s="110" t="str">
        <f t="shared" si="2537"/>
        <v/>
      </c>
      <c r="AE831" s="110" t="str">
        <f t="shared" si="2537"/>
        <v/>
      </c>
      <c r="AF831" s="110" t="str">
        <f t="shared" si="2537"/>
        <v/>
      </c>
      <c r="AG831" s="110" t="str">
        <f t="shared" si="2537"/>
        <v/>
      </c>
      <c r="AH831" s="110" t="str">
        <f t="shared" si="2537"/>
        <v/>
      </c>
      <c r="AI831" s="110" t="str">
        <f t="shared" si="2537"/>
        <v/>
      </c>
    </row>
    <row r="832" spans="2:35" x14ac:dyDescent="0.25">
      <c r="B832" s="131" t="e">
        <f t="shared" si="2425"/>
        <v>#VALUE!</v>
      </c>
      <c r="C832" s="131" t="e">
        <f t="shared" si="2426"/>
        <v>#VALUE!</v>
      </c>
      <c r="D832" s="130">
        <f t="shared" si="2426"/>
        <v>1</v>
      </c>
      <c r="E832" s="168"/>
      <c r="F832" s="139"/>
      <c r="G832" s="170"/>
      <c r="H832" s="173"/>
      <c r="I832" s="173"/>
      <c r="J832" s="174"/>
      <c r="K832" s="70"/>
      <c r="L832" s="1" t="s">
        <v>56</v>
      </c>
      <c r="M832" s="147" t="str">
        <f t="shared" ref="M832" si="2538">IFERROR(ROUND(M813*M815,2),"")</f>
        <v/>
      </c>
      <c r="O832" s="27" t="s">
        <v>426</v>
      </c>
      <c r="P832" s="110" t="str">
        <f t="shared" ref="P832:R832" si="2539">INDEX(P819:P831,MATCH(MAX($J819:$J831),$J819:$J831,0))</f>
        <v/>
      </c>
      <c r="Q832" s="110" t="str">
        <f t="shared" si="2539"/>
        <v/>
      </c>
      <c r="R832" s="110" t="str">
        <f t="shared" si="2539"/>
        <v/>
      </c>
      <c r="S832" s="110" t="str">
        <f t="shared" si="2473"/>
        <v/>
      </c>
      <c r="T832" s="110" t="str">
        <f t="shared" si="2473"/>
        <v/>
      </c>
      <c r="U832" s="110" t="str">
        <f t="shared" si="2473"/>
        <v/>
      </c>
      <c r="V832" s="110" t="str">
        <f t="shared" si="2473"/>
        <v/>
      </c>
      <c r="W832" s="110" t="str">
        <f t="shared" si="2473"/>
        <v/>
      </c>
      <c r="X832" s="110" t="str">
        <f t="shared" si="2473"/>
        <v/>
      </c>
      <c r="Y832" s="110" t="str">
        <f t="shared" si="2473"/>
        <v/>
      </c>
      <c r="Z832" s="110" t="str">
        <f t="shared" si="2473"/>
        <v/>
      </c>
      <c r="AA832" s="110" t="str">
        <f t="shared" si="2473"/>
        <v/>
      </c>
      <c r="AB832" s="110" t="str">
        <f t="shared" si="2473"/>
        <v/>
      </c>
      <c r="AC832" s="110" t="str">
        <f t="shared" si="2473"/>
        <v/>
      </c>
      <c r="AD832" s="110" t="str">
        <f t="shared" si="2473"/>
        <v/>
      </c>
      <c r="AE832" s="110" t="str">
        <f t="shared" si="2473"/>
        <v/>
      </c>
      <c r="AF832" s="110" t="str">
        <f t="shared" si="2473"/>
        <v/>
      </c>
      <c r="AG832" s="110" t="str">
        <f t="shared" si="2473"/>
        <v/>
      </c>
      <c r="AH832" s="110" t="str">
        <f t="shared" si="2473"/>
        <v/>
      </c>
      <c r="AI832" s="110" t="str">
        <f t="shared" si="2473"/>
        <v/>
      </c>
    </row>
    <row r="834" spans="1:167" s="120" customFormat="1" ht="15" customHeight="1" x14ac:dyDescent="0.25">
      <c r="A834" s="123"/>
      <c r="B834" s="130" t="e">
        <f t="shared" ref="B834" si="2540">LARGE(IFERROR(IF(B832+1&gt;$H$8,"",B832+1),""),1)</f>
        <v>#VALUE!</v>
      </c>
      <c r="C834" s="130" t="e">
        <f>IF(_xlfn.ISFORMULA(E838),MAX(INDEX('BASE FORMAÇÃO'!A:A,B834+1),1),E838)</f>
        <v>#VALUE!</v>
      </c>
      <c r="D834" s="130">
        <f t="shared" ref="D834" si="2541">IFERROR(IF(C834=C824,D824+1,1),1)</f>
        <v>1</v>
      </c>
      <c r="E834" s="41" t="s">
        <v>9</v>
      </c>
      <c r="F834" s="76"/>
      <c r="G834" s="41" t="s">
        <v>15</v>
      </c>
      <c r="H834" s="138" t="e">
        <f>INDEX('BASE FORMAÇÃO'!B:B,B834+1)</f>
        <v>#VALUE!</v>
      </c>
      <c r="I834" s="146" t="s">
        <v>16</v>
      </c>
      <c r="J834" s="6" t="e">
        <f>INDEX('BASE FORMAÇÃO'!K:K,B834+1)</f>
        <v>#VALUE!</v>
      </c>
      <c r="K834" s="68"/>
      <c r="L834" s="175" t="s">
        <v>54</v>
      </c>
      <c r="M834" s="177" t="str">
        <f t="shared" ref="M834" si="2542">IF(OR(ISBLANK($O$8),ISBLANK($O$7),ISBLANK($H$8),ISBLANK($O$6),ISBLANK($O$5),ISBLANK($H$5)),"",IFERROR(IF(VLOOKUP(L834,L840:M849,2,FALSE)&lt;1,ROUND(VLOOKUP(L834,L840:M849,2,FALSE),4),ROUND(VLOOKUP(L834,L840:M849,2,FALSE),2)),""))</f>
        <v/>
      </c>
      <c r="N834" s="72"/>
      <c r="O834" s="27" t="s">
        <v>17</v>
      </c>
      <c r="P834" s="116"/>
      <c r="Q834" s="116"/>
      <c r="R834" s="116"/>
      <c r="S834" s="116"/>
      <c r="T834" s="116"/>
      <c r="U834" s="108"/>
      <c r="V834" s="108"/>
      <c r="W834" s="108"/>
      <c r="X834" s="108"/>
      <c r="Y834" s="108"/>
      <c r="Z834" s="108"/>
      <c r="AA834" s="108"/>
      <c r="AB834" s="108"/>
      <c r="AC834" s="108"/>
      <c r="AD834" s="108"/>
      <c r="AE834" s="108"/>
      <c r="AF834" s="108"/>
      <c r="AG834" s="108"/>
      <c r="AH834" s="108"/>
      <c r="AI834" s="108"/>
      <c r="AJ834" s="119"/>
      <c r="AK834" s="119"/>
      <c r="AL834" s="119"/>
      <c r="AM834" s="119"/>
      <c r="AN834" s="119"/>
      <c r="AO834" s="119"/>
      <c r="AP834" s="119"/>
      <c r="AQ834" s="119"/>
      <c r="AR834" s="119"/>
      <c r="AS834" s="119"/>
      <c r="AT834" s="119"/>
      <c r="AU834" s="119"/>
      <c r="AV834" s="119"/>
      <c r="AW834" s="119"/>
      <c r="AX834" s="119"/>
      <c r="AY834" s="119"/>
      <c r="AZ834" s="119"/>
      <c r="BA834" s="119"/>
      <c r="BB834" s="119"/>
      <c r="BC834" s="119"/>
      <c r="BD834" s="119"/>
      <c r="BE834" s="119"/>
      <c r="BF834" s="119"/>
      <c r="BG834" s="119"/>
      <c r="BH834" s="119"/>
      <c r="BI834" s="119"/>
      <c r="BJ834" s="119"/>
      <c r="BK834" s="119"/>
      <c r="BL834" s="119"/>
      <c r="BM834" s="119"/>
      <c r="BN834" s="119"/>
      <c r="BO834" s="119"/>
      <c r="BP834" s="119"/>
      <c r="BQ834" s="119"/>
      <c r="BR834" s="119"/>
      <c r="BS834" s="119"/>
      <c r="BT834" s="119"/>
      <c r="BU834" s="119"/>
      <c r="BV834" s="119"/>
      <c r="BW834" s="119"/>
      <c r="BX834" s="119"/>
      <c r="BY834" s="119"/>
      <c r="BZ834" s="119"/>
      <c r="CA834" s="119"/>
      <c r="CB834" s="119"/>
      <c r="CC834" s="119"/>
      <c r="CD834" s="119"/>
      <c r="CE834" s="119"/>
      <c r="CF834" s="119"/>
      <c r="CG834" s="119"/>
      <c r="CH834" s="119"/>
      <c r="CI834" s="119"/>
      <c r="CJ834" s="119"/>
      <c r="CK834" s="119"/>
      <c r="CL834" s="119"/>
      <c r="CM834" s="119"/>
      <c r="CN834" s="119"/>
      <c r="CO834" s="119"/>
      <c r="CP834" s="119"/>
      <c r="CQ834" s="119"/>
      <c r="CR834" s="119"/>
      <c r="CS834" s="119"/>
      <c r="CT834" s="119"/>
      <c r="CU834" s="119"/>
      <c r="CV834" s="119"/>
      <c r="CW834" s="119"/>
      <c r="CX834" s="119"/>
      <c r="CY834" s="119"/>
      <c r="CZ834" s="119"/>
      <c r="DA834" s="119"/>
      <c r="DB834" s="119"/>
      <c r="DC834" s="119"/>
      <c r="DD834" s="119"/>
      <c r="DE834" s="119"/>
      <c r="DF834" s="119"/>
      <c r="DG834" s="119"/>
      <c r="DH834" s="119"/>
      <c r="DI834" s="119"/>
      <c r="DJ834" s="119"/>
      <c r="DK834" s="119"/>
      <c r="DL834" s="119"/>
      <c r="DM834" s="119"/>
      <c r="DN834" s="119"/>
      <c r="DO834" s="119"/>
      <c r="DP834" s="119"/>
      <c r="DQ834" s="119"/>
      <c r="DR834" s="119"/>
      <c r="DS834" s="119"/>
      <c r="DT834" s="119"/>
      <c r="DU834" s="119"/>
      <c r="DV834" s="119"/>
      <c r="DW834" s="119"/>
      <c r="DX834" s="119"/>
      <c r="DY834" s="119"/>
      <c r="DZ834" s="119"/>
      <c r="EA834" s="119"/>
      <c r="EB834" s="119"/>
      <c r="EC834" s="119"/>
      <c r="ED834" s="119"/>
      <c r="EE834" s="119"/>
      <c r="EF834" s="119"/>
      <c r="EG834" s="119"/>
      <c r="EH834" s="119"/>
      <c r="EI834" s="119"/>
      <c r="EJ834" s="119"/>
      <c r="EK834" s="119"/>
      <c r="EL834" s="119"/>
      <c r="EM834" s="119"/>
      <c r="EN834" s="119"/>
      <c r="EO834" s="119"/>
      <c r="EP834" s="119"/>
      <c r="EQ834" s="119"/>
      <c r="ER834" s="119"/>
      <c r="ES834" s="119"/>
      <c r="ET834" s="119"/>
      <c r="EU834" s="119"/>
      <c r="EV834" s="119"/>
      <c r="EW834" s="119"/>
      <c r="EX834" s="119"/>
      <c r="EY834" s="119"/>
      <c r="EZ834" s="119"/>
      <c r="FA834" s="119"/>
      <c r="FB834" s="119"/>
      <c r="FC834" s="119"/>
      <c r="FD834" s="119"/>
      <c r="FE834" s="119"/>
      <c r="FF834" s="119"/>
      <c r="FG834" s="119"/>
      <c r="FH834" s="119"/>
      <c r="FI834" s="119"/>
      <c r="FJ834" s="119"/>
      <c r="FK834" s="119"/>
    </row>
    <row r="835" spans="1:167" s="120" customFormat="1" ht="15" customHeight="1" x14ac:dyDescent="0.25">
      <c r="A835" s="69"/>
      <c r="B835" s="131" t="e">
        <f t="shared" ref="B835:D835" si="2543">B834</f>
        <v>#VALUE!</v>
      </c>
      <c r="C835" s="131" t="e">
        <f t="shared" si="2543"/>
        <v>#VALUE!</v>
      </c>
      <c r="D835" s="130">
        <f t="shared" si="2543"/>
        <v>1</v>
      </c>
      <c r="E835" s="179">
        <f t="shared" ref="E835" si="2544">D834</f>
        <v>1</v>
      </c>
      <c r="F835" s="95"/>
      <c r="G835" s="181" t="s">
        <v>1</v>
      </c>
      <c r="H835" s="184" t="e">
        <f>INDEX('BASE FORMAÇÃO'!C:C,B834+1)</f>
        <v>#VALUE!</v>
      </c>
      <c r="I835" s="184"/>
      <c r="J835" s="185"/>
      <c r="K835" s="69"/>
      <c r="L835" s="176"/>
      <c r="M835" s="178"/>
      <c r="N835" s="73"/>
      <c r="O835" s="27" t="s">
        <v>13</v>
      </c>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6"/>
      <c r="AK835" s="126"/>
      <c r="AL835" s="126"/>
      <c r="AM835" s="126"/>
      <c r="AN835" s="126"/>
      <c r="AO835" s="126"/>
      <c r="AP835" s="126"/>
      <c r="AQ835" s="126"/>
      <c r="AR835" s="126"/>
      <c r="AS835" s="126"/>
      <c r="AT835" s="126"/>
      <c r="AU835" s="126"/>
      <c r="AV835" s="126"/>
      <c r="AW835" s="126"/>
      <c r="AX835" s="126"/>
      <c r="AY835" s="126"/>
      <c r="AZ835" s="126"/>
      <c r="BA835" s="126"/>
      <c r="BB835" s="119"/>
      <c r="BC835" s="119"/>
      <c r="BD835" s="119"/>
      <c r="BE835" s="119"/>
      <c r="BF835" s="119"/>
      <c r="BG835" s="119"/>
      <c r="BH835" s="119"/>
      <c r="BI835" s="119"/>
      <c r="BJ835" s="119"/>
      <c r="BK835" s="119"/>
      <c r="BL835" s="119"/>
      <c r="BM835" s="119"/>
      <c r="BN835" s="119"/>
      <c r="BO835" s="119"/>
      <c r="BP835" s="119"/>
      <c r="BQ835" s="119"/>
      <c r="BR835" s="119"/>
      <c r="BS835" s="119"/>
      <c r="BT835" s="119"/>
      <c r="BU835" s="119"/>
      <c r="BV835" s="119"/>
      <c r="BW835" s="119"/>
      <c r="BX835" s="119"/>
      <c r="BY835" s="119"/>
      <c r="BZ835" s="119"/>
      <c r="CA835" s="119"/>
      <c r="CB835" s="119"/>
      <c r="CC835" s="119"/>
      <c r="CD835" s="119"/>
      <c r="CE835" s="119"/>
      <c r="CF835" s="119"/>
      <c r="CG835" s="119"/>
      <c r="CH835" s="119"/>
      <c r="CI835" s="119"/>
      <c r="CJ835" s="119"/>
      <c r="CK835" s="119"/>
      <c r="CL835" s="119"/>
      <c r="CM835" s="119"/>
      <c r="CN835" s="119"/>
      <c r="CO835" s="119"/>
      <c r="CP835" s="119"/>
      <c r="CQ835" s="119"/>
      <c r="CR835" s="119"/>
      <c r="CS835" s="119"/>
      <c r="CT835" s="119"/>
      <c r="CU835" s="119"/>
      <c r="CV835" s="119"/>
      <c r="CW835" s="119"/>
      <c r="CX835" s="119"/>
      <c r="CY835" s="119"/>
      <c r="CZ835" s="119"/>
      <c r="DA835" s="119"/>
      <c r="DB835" s="119"/>
      <c r="DC835" s="119"/>
      <c r="DD835" s="119"/>
      <c r="DE835" s="119"/>
      <c r="DF835" s="119"/>
      <c r="DG835" s="119"/>
      <c r="DH835" s="119"/>
      <c r="DI835" s="119"/>
      <c r="DJ835" s="119"/>
      <c r="DK835" s="119"/>
      <c r="DL835" s="119"/>
      <c r="DM835" s="119"/>
      <c r="DN835" s="119"/>
      <c r="DO835" s="119"/>
      <c r="DP835" s="119"/>
      <c r="DQ835" s="119"/>
      <c r="DR835" s="119"/>
      <c r="DS835" s="119"/>
      <c r="DT835" s="119"/>
      <c r="DU835" s="119"/>
      <c r="DV835" s="119"/>
      <c r="DW835" s="119"/>
      <c r="DX835" s="119"/>
      <c r="DY835" s="119"/>
      <c r="DZ835" s="119"/>
      <c r="EA835" s="119"/>
      <c r="EB835" s="119"/>
      <c r="EC835" s="119"/>
      <c r="ED835" s="119"/>
      <c r="EE835" s="119"/>
      <c r="EF835" s="119"/>
      <c r="EG835" s="119"/>
      <c r="EH835" s="119"/>
      <c r="EI835" s="119"/>
      <c r="EJ835" s="119"/>
      <c r="EK835" s="119"/>
      <c r="EL835" s="119"/>
      <c r="EM835" s="119"/>
      <c r="EN835" s="119"/>
      <c r="EO835" s="119"/>
      <c r="EP835" s="119"/>
      <c r="EQ835" s="119"/>
      <c r="ER835" s="119"/>
      <c r="ES835" s="119"/>
      <c r="ET835" s="119"/>
      <c r="EU835" s="119"/>
      <c r="EV835" s="119"/>
      <c r="EW835" s="119"/>
      <c r="EX835" s="119"/>
      <c r="EY835" s="119"/>
      <c r="EZ835" s="119"/>
      <c r="FA835" s="119"/>
      <c r="FB835" s="119"/>
      <c r="FC835" s="119"/>
      <c r="FD835" s="119"/>
      <c r="FE835" s="119"/>
      <c r="FF835" s="119"/>
      <c r="FG835" s="119"/>
      <c r="FH835" s="119"/>
      <c r="FI835" s="119"/>
      <c r="FJ835" s="119"/>
      <c r="FK835" s="119"/>
    </row>
    <row r="836" spans="1:167" s="119" customFormat="1" x14ac:dyDescent="0.25">
      <c r="A836" s="77"/>
      <c r="B836" s="131" t="e">
        <f t="shared" ref="B836:D836" si="2545">B835</f>
        <v>#VALUE!</v>
      </c>
      <c r="C836" s="131" t="e">
        <f t="shared" si="2545"/>
        <v>#VALUE!</v>
      </c>
      <c r="D836" s="130">
        <f t="shared" si="2545"/>
        <v>1</v>
      </c>
      <c r="E836" s="180"/>
      <c r="F836" s="96"/>
      <c r="G836" s="182"/>
      <c r="H836" s="186"/>
      <c r="I836" s="186"/>
      <c r="J836" s="187"/>
      <c r="K836" s="67"/>
      <c r="L836" s="133" t="s">
        <v>57</v>
      </c>
      <c r="M836" s="134" t="e">
        <f>INDEX('BASE FORMAÇÃO'!H:H,B838+1)</f>
        <v>#VALUE!</v>
      </c>
      <c r="N836" s="74"/>
      <c r="O836" s="27" t="s">
        <v>445</v>
      </c>
      <c r="P836" s="117"/>
      <c r="Q836" s="117"/>
      <c r="R836" s="117"/>
      <c r="S836" s="117"/>
      <c r="T836" s="117"/>
      <c r="U836" s="117"/>
      <c r="V836" s="117"/>
      <c r="W836" s="117"/>
      <c r="X836" s="117"/>
      <c r="Y836" s="117"/>
      <c r="Z836" s="117"/>
      <c r="AA836" s="121"/>
      <c r="AB836" s="121"/>
      <c r="AC836" s="121"/>
      <c r="AD836" s="121"/>
      <c r="AE836" s="121"/>
      <c r="AF836" s="121"/>
      <c r="AG836" s="121"/>
      <c r="AH836" s="121"/>
      <c r="AI836" s="121"/>
    </row>
    <row r="837" spans="1:167" s="119" customFormat="1" x14ac:dyDescent="0.25">
      <c r="A837" s="77"/>
      <c r="B837" s="131" t="e">
        <f t="shared" ref="B837:C837" si="2546">B836</f>
        <v>#VALUE!</v>
      </c>
      <c r="C837" s="131" t="e">
        <f t="shared" si="2546"/>
        <v>#VALUE!</v>
      </c>
      <c r="D837" s="130">
        <f t="shared" si="2426"/>
        <v>1</v>
      </c>
      <c r="E837" s="41" t="s">
        <v>344</v>
      </c>
      <c r="F837" s="96"/>
      <c r="G837" s="183"/>
      <c r="H837" s="188"/>
      <c r="I837" s="188"/>
      <c r="J837" s="189"/>
      <c r="K837" s="67"/>
      <c r="L837" s="1" t="s">
        <v>2</v>
      </c>
      <c r="M837" s="6" t="e">
        <f>INDEX('BASE FORMAÇÃO'!D:D,B838+1)</f>
        <v>#VALUE!</v>
      </c>
      <c r="N837" s="74"/>
      <c r="O837" s="27" t="s">
        <v>446</v>
      </c>
      <c r="P837" s="118"/>
      <c r="Q837" s="118"/>
      <c r="R837" s="118"/>
      <c r="S837" s="118"/>
      <c r="T837" s="118"/>
      <c r="U837" s="121"/>
      <c r="V837" s="121"/>
      <c r="W837" s="121"/>
      <c r="X837" s="121"/>
      <c r="Y837" s="121"/>
      <c r="Z837" s="121"/>
      <c r="AA837" s="121"/>
      <c r="AB837" s="121"/>
      <c r="AC837" s="121"/>
      <c r="AD837" s="121"/>
      <c r="AE837" s="121"/>
      <c r="AF837" s="121"/>
      <c r="AG837" s="121"/>
      <c r="AH837" s="121"/>
      <c r="AI837" s="121"/>
    </row>
    <row r="838" spans="1:167" x14ac:dyDescent="0.25">
      <c r="B838" s="131" t="e">
        <f t="shared" ref="B838:C838" si="2547">B836</f>
        <v>#VALUE!</v>
      </c>
      <c r="C838" s="131" t="e">
        <f t="shared" si="2547"/>
        <v>#VALUE!</v>
      </c>
      <c r="D838" s="130">
        <f t="shared" si="2426"/>
        <v>1</v>
      </c>
      <c r="E838" s="167" t="e">
        <f t="shared" ref="E838" si="2548">C834</f>
        <v>#VALUE!</v>
      </c>
      <c r="F838" s="96"/>
      <c r="G838" s="169" t="s">
        <v>334</v>
      </c>
      <c r="H838" s="171"/>
      <c r="I838" s="172"/>
      <c r="J838" s="172"/>
      <c r="K838" s="70"/>
      <c r="L838" s="28" t="s">
        <v>333</v>
      </c>
      <c r="M838" s="136" t="str">
        <f t="shared" ref="M838" si="2549">IFERROR(INDEX(I840:I852,MATCH(MAX(J840:J852),J840:J852,0)),"")</f>
        <v/>
      </c>
      <c r="N838" s="74"/>
      <c r="O838" s="27" t="s">
        <v>18</v>
      </c>
      <c r="P838" s="109" t="str">
        <f>IF(P834="","",
IF(OR(P836="Orçamento",P835="",MAX('Tabela de Apoio'!$A:$A)&lt;=P835),
P834,
(INDEX('Tabela de Apoio'!$B:$B,MATCH('MAPA DE PREÇOS'!$O$8,'Tabela de Apoio'!$A:$A,1))/INDEX('Tabela de Apoio'!$B:$B,MATCH('MAPA DE PREÇOS'!P835,'Tabela de Apoio'!$A:$A,1)-1))*P834))</f>
        <v/>
      </c>
      <c r="Q838" s="109" t="str">
        <f>IF(Q834="","",
IF(OR(Q836="Orçamento",Q835="",MAX('Tabela de Apoio'!$A:$A)&lt;=Q835),
Q834,
(INDEX('Tabela de Apoio'!$B:$B,MATCH('MAPA DE PREÇOS'!$O$8,'Tabela de Apoio'!$A:$A,1))/INDEX('Tabela de Apoio'!$B:$B,MATCH('MAPA DE PREÇOS'!Q835,'Tabela de Apoio'!$A:$A,1)-1))*Q834))</f>
        <v/>
      </c>
      <c r="R838" s="109" t="str">
        <f>IF(R834="","",
IF(OR(R836="Orçamento",R835="",MAX('Tabela de Apoio'!$A:$A)&lt;=R835),
R834,
(INDEX('Tabela de Apoio'!$B:$B,MATCH('MAPA DE PREÇOS'!$O$8,'Tabela de Apoio'!$A:$A,1))/INDEX('Tabela de Apoio'!$B:$B,MATCH('MAPA DE PREÇOS'!R835,'Tabela de Apoio'!$A:$A,1)-1))*R834))</f>
        <v/>
      </c>
      <c r="S838" s="109" t="str">
        <f>IF(S834="","",
IF(OR(S836="Orçamento",S835="",MAX('Tabela de Apoio'!$A:$A)&lt;=S835),
S834,
(INDEX('Tabela de Apoio'!$B:$B,MATCH('MAPA DE PREÇOS'!$O$8,'Tabela de Apoio'!$A:$A,1))/INDEX('Tabela de Apoio'!$B:$B,MATCH('MAPA DE PREÇOS'!S835,'Tabela de Apoio'!$A:$A,1)-1))*S834))</f>
        <v/>
      </c>
      <c r="T838" s="109" t="str">
        <f>IF(T834="","",
IF(OR(T836="Orçamento",T835="",MAX('Tabela de Apoio'!$A:$A)&lt;=T835),
T834,
(INDEX('Tabela de Apoio'!$B:$B,MATCH('MAPA DE PREÇOS'!$O$8,'Tabela de Apoio'!$A:$A,1))/INDEX('Tabela de Apoio'!$B:$B,MATCH('MAPA DE PREÇOS'!T835,'Tabela de Apoio'!$A:$A,1)-1))*T834))</f>
        <v/>
      </c>
      <c r="U838" s="109" t="str">
        <f>IF(U834="","",
IF(OR(U836="Orçamento",U835="",MAX('Tabela de Apoio'!$A:$A)&lt;=U835),
U834,
(INDEX('Tabela de Apoio'!$B:$B,MATCH('MAPA DE PREÇOS'!$O$8,'Tabela de Apoio'!$A:$A,1))/INDEX('Tabela de Apoio'!$B:$B,MATCH('MAPA DE PREÇOS'!U835,'Tabela de Apoio'!$A:$A,1)-1))*U834))</f>
        <v/>
      </c>
      <c r="V838" s="109" t="str">
        <f>IF(V834="","",
IF(OR(V836="Orçamento",V835="",MAX('Tabela de Apoio'!$A:$A)&lt;=V835),
V834,
(INDEX('Tabela de Apoio'!$B:$B,MATCH('MAPA DE PREÇOS'!$O$8,'Tabela de Apoio'!$A:$A,1))/INDEX('Tabela de Apoio'!$B:$B,MATCH('MAPA DE PREÇOS'!V835,'Tabela de Apoio'!$A:$A,1)-1))*V834))</f>
        <v/>
      </c>
      <c r="W838" s="109" t="str">
        <f>IF(W834="","",
IF(OR(W836="Orçamento",W835="",MAX('Tabela de Apoio'!$A:$A)&lt;=W835),
W834,
(INDEX('Tabela de Apoio'!$B:$B,MATCH('MAPA DE PREÇOS'!$O$8,'Tabela de Apoio'!$A:$A,1))/INDEX('Tabela de Apoio'!$B:$B,MATCH('MAPA DE PREÇOS'!W835,'Tabela de Apoio'!$A:$A,1)-1))*W834))</f>
        <v/>
      </c>
      <c r="X838" s="109" t="str">
        <f>IF(X834="","",
IF(OR(X836="Orçamento",X835="",MAX('Tabela de Apoio'!$A:$A)&lt;=X835),
X834,
(INDEX('Tabela de Apoio'!$B:$B,MATCH('MAPA DE PREÇOS'!$O$8,'Tabela de Apoio'!$A:$A,1))/INDEX('Tabela de Apoio'!$B:$B,MATCH('MAPA DE PREÇOS'!X835,'Tabela de Apoio'!$A:$A,1)-1))*X834))</f>
        <v/>
      </c>
      <c r="Y838" s="109" t="str">
        <f>IF(Y834="","",
IF(OR(Y836="Orçamento",Y835="",MAX('Tabela de Apoio'!$A:$A)&lt;=Y835),
Y834,
(INDEX('Tabela de Apoio'!$B:$B,MATCH('MAPA DE PREÇOS'!$O$8,'Tabela de Apoio'!$A:$A,1))/INDEX('Tabela de Apoio'!$B:$B,MATCH('MAPA DE PREÇOS'!Y835,'Tabela de Apoio'!$A:$A,1)-1))*Y834))</f>
        <v/>
      </c>
      <c r="Z838" s="109" t="str">
        <f>IF(Z834="","",
IF(OR(Z836="Orçamento",Z835="",MAX('Tabela de Apoio'!$A:$A)&lt;=Z835),
Z834,
(INDEX('Tabela de Apoio'!$B:$B,MATCH('MAPA DE PREÇOS'!$O$8,'Tabela de Apoio'!$A:$A,1))/INDEX('Tabela de Apoio'!$B:$B,MATCH('MAPA DE PREÇOS'!Z835,'Tabela de Apoio'!$A:$A,1)-1))*Z834))</f>
        <v/>
      </c>
      <c r="AA838" s="109" t="str">
        <f>IF(AA834="","",
IF(OR(AA836="Orçamento",AA835="",MAX('Tabela de Apoio'!$A:$A)&lt;=AA835),
AA834,
(INDEX('Tabela de Apoio'!$B:$B,MATCH('MAPA DE PREÇOS'!$O$8,'Tabela de Apoio'!$A:$A,1))/INDEX('Tabela de Apoio'!$B:$B,MATCH('MAPA DE PREÇOS'!AA835,'Tabela de Apoio'!$A:$A,1)-1))*AA834))</f>
        <v/>
      </c>
      <c r="AB838" s="109" t="str">
        <f>IF(AB834="","",
IF(OR(AB836="Orçamento",AB835="",MAX('Tabela de Apoio'!$A:$A)&lt;=AB835),
AB834,
(INDEX('Tabela de Apoio'!$B:$B,MATCH('MAPA DE PREÇOS'!$O$8,'Tabela de Apoio'!$A:$A,1))/INDEX('Tabela de Apoio'!$B:$B,MATCH('MAPA DE PREÇOS'!AB835,'Tabela de Apoio'!$A:$A,1)-1))*AB834))</f>
        <v/>
      </c>
      <c r="AC838" s="109" t="str">
        <f>IF(AC834="","",
IF(OR(AC836="Orçamento",AC835="",MAX('Tabela de Apoio'!$A:$A)&lt;=AC835),
AC834,
(INDEX('Tabela de Apoio'!$B:$B,MATCH('MAPA DE PREÇOS'!$O$8,'Tabela de Apoio'!$A:$A,1))/INDEX('Tabela de Apoio'!$B:$B,MATCH('MAPA DE PREÇOS'!AC835,'Tabela de Apoio'!$A:$A,1)-1))*AC834))</f>
        <v/>
      </c>
      <c r="AD838" s="109" t="str">
        <f>IF(AD834="","",
IF(OR(AD836="Orçamento",AD835="",MAX('Tabela de Apoio'!$A:$A)&lt;=AD835),
AD834,
(INDEX('Tabela de Apoio'!$B:$B,MATCH('MAPA DE PREÇOS'!$O$8,'Tabela de Apoio'!$A:$A,1))/INDEX('Tabela de Apoio'!$B:$B,MATCH('MAPA DE PREÇOS'!AD835,'Tabela de Apoio'!$A:$A,1)-1))*AD834))</f>
        <v/>
      </c>
      <c r="AE838" s="109" t="str">
        <f>IF(AE834="","",
IF(OR(AE836="Orçamento",AE835="",MAX('Tabela de Apoio'!$A:$A)&lt;=AE835),
AE834,
(INDEX('Tabela de Apoio'!$B:$B,MATCH('MAPA DE PREÇOS'!$O$8,'Tabela de Apoio'!$A:$A,1))/INDEX('Tabela de Apoio'!$B:$B,MATCH('MAPA DE PREÇOS'!AE835,'Tabela de Apoio'!$A:$A,1)-1))*AE834))</f>
        <v/>
      </c>
      <c r="AF838" s="109" t="str">
        <f>IF(AF834="","",
IF(OR(AF836="Orçamento",AF835="",MAX('Tabela de Apoio'!$A:$A)&lt;=AF835),
AF834,
(INDEX('Tabela de Apoio'!$B:$B,MATCH('MAPA DE PREÇOS'!$O$8,'Tabela de Apoio'!$A:$A,1))/INDEX('Tabela de Apoio'!$B:$B,MATCH('MAPA DE PREÇOS'!AF835,'Tabela de Apoio'!$A:$A,1)-1))*AF834))</f>
        <v/>
      </c>
      <c r="AG838" s="109" t="str">
        <f>IF(AG834="","",
IF(OR(AG836="Orçamento",AG835="",MAX('Tabela de Apoio'!$A:$A)&lt;=AG835),
AG834,
(INDEX('Tabela de Apoio'!$B:$B,MATCH('MAPA DE PREÇOS'!$O$8,'Tabela de Apoio'!$A:$A,1))/INDEX('Tabela de Apoio'!$B:$B,MATCH('MAPA DE PREÇOS'!AG835,'Tabela de Apoio'!$A:$A,1)-1))*AG834))</f>
        <v/>
      </c>
      <c r="AH838" s="109" t="str">
        <f>IF(AH834="","",
IF(OR(AH836="Orçamento",AH835="",MAX('Tabela de Apoio'!$A:$A)&lt;=AH835),
AH834,
(INDEX('Tabela de Apoio'!$B:$B,MATCH('MAPA DE PREÇOS'!$O$8,'Tabela de Apoio'!$A:$A,1))/INDEX('Tabela de Apoio'!$B:$B,MATCH('MAPA DE PREÇOS'!AH835,'Tabela de Apoio'!$A:$A,1)-1))*AH834))</f>
        <v/>
      </c>
      <c r="AI838" s="109" t="str">
        <f>IF(AI834="","",
IF(OR(AI836="Orçamento",AI835="",MAX('Tabela de Apoio'!$A:$A)&lt;=AI835),
AI834,
(INDEX('Tabela de Apoio'!$B:$B,MATCH('MAPA DE PREÇOS'!$O$8,'Tabela de Apoio'!$A:$A,1))/INDEX('Tabela de Apoio'!$B:$B,MATCH('MAPA DE PREÇOS'!AI835,'Tabela de Apoio'!$A:$A,1)-1))*AI834))</f>
        <v/>
      </c>
    </row>
    <row r="839" spans="1:167" hidden="1" x14ac:dyDescent="0.25">
      <c r="B839" s="131" t="e">
        <f t="shared" ref="B839" si="2550">B838</f>
        <v>#VALUE!</v>
      </c>
      <c r="C839" s="131" t="e">
        <f t="shared" ref="C839" si="2551">C838</f>
        <v>#VALUE!</v>
      </c>
      <c r="D839" s="130">
        <f t="shared" si="2426"/>
        <v>1</v>
      </c>
      <c r="E839" s="168"/>
      <c r="F839" s="96"/>
      <c r="G839" s="170"/>
      <c r="H839"/>
      <c r="I839"/>
      <c r="J839"/>
      <c r="N839" s="74"/>
      <c r="O839" s="27" t="s">
        <v>439</v>
      </c>
      <c r="P839" s="110" t="str">
        <f>IF(IFERROR(VLOOKUP(P836,'Tabela de Apoio'!$D:$E,2,FALSE),1)=1,"",P840)</f>
        <v/>
      </c>
      <c r="Q839" s="110" t="str">
        <f>IF(IFERROR(VLOOKUP(Q836,'Tabela de Apoio'!$D:$E,2,FALSE),1)=1,"",Q840)</f>
        <v/>
      </c>
      <c r="R839" s="110" t="str">
        <f>IF(IFERROR(VLOOKUP(R836,'Tabela de Apoio'!$D:$E,2,FALSE),1)=1,"",R840)</f>
        <v/>
      </c>
      <c r="S839" s="110" t="str">
        <f>IF(IFERROR(VLOOKUP(S836,'Tabela de Apoio'!$D:$E,2,FALSE),1)=1,"",S840)</f>
        <v/>
      </c>
      <c r="T839" s="110" t="str">
        <f>IF(IFERROR(VLOOKUP(T836,'Tabela de Apoio'!$D:$E,2,FALSE),1)=1,"",T840)</f>
        <v/>
      </c>
      <c r="U839" s="110" t="str">
        <f>IF(IFERROR(VLOOKUP(U836,'Tabela de Apoio'!$D:$E,2,FALSE),1)=1,"",U840)</f>
        <v/>
      </c>
      <c r="V839" s="110" t="str">
        <f>IF(IFERROR(VLOOKUP(V836,'Tabela de Apoio'!$D:$E,2,FALSE),1)=1,"",V840)</f>
        <v/>
      </c>
      <c r="W839" s="110" t="str">
        <f>IF(IFERROR(VLOOKUP(W836,'Tabela de Apoio'!$D:$E,2,FALSE),1)=1,"",W840)</f>
        <v/>
      </c>
      <c r="X839" s="110" t="str">
        <f>IF(IFERROR(VLOOKUP(X836,'Tabela de Apoio'!$D:$E,2,FALSE),1)=1,"",X840)</f>
        <v/>
      </c>
      <c r="Y839" s="110" t="str">
        <f>IF(IFERROR(VLOOKUP(Y836,'Tabela de Apoio'!$D:$E,2,FALSE),1)=1,"",Y840)</f>
        <v/>
      </c>
      <c r="Z839" s="110" t="str">
        <f>IF(IFERROR(VLOOKUP(Z836,'Tabela de Apoio'!$D:$E,2,FALSE),1)=1,"",Z840)</f>
        <v/>
      </c>
      <c r="AA839" s="110" t="str">
        <f>IF(IFERROR(VLOOKUP(AA836,'Tabela de Apoio'!$D:$E,2,FALSE),1)=1,"",AA840)</f>
        <v/>
      </c>
      <c r="AB839" s="110" t="str">
        <f>IF(IFERROR(VLOOKUP(AB836,'Tabela de Apoio'!$D:$E,2,FALSE),1)=1,"",AB840)</f>
        <v/>
      </c>
      <c r="AC839" s="110" t="str">
        <f>IF(IFERROR(VLOOKUP(AC836,'Tabela de Apoio'!$D:$E,2,FALSE),1)=1,"",AC840)</f>
        <v/>
      </c>
      <c r="AD839" s="110" t="str">
        <f>IF(IFERROR(VLOOKUP(AD836,'Tabela de Apoio'!$D:$E,2,FALSE),1)=1,"",AD840)</f>
        <v/>
      </c>
      <c r="AE839" s="110" t="str">
        <f>IF(IFERROR(VLOOKUP(AE836,'Tabela de Apoio'!$D:$E,2,FALSE),1)=1,"",AE840)</f>
        <v/>
      </c>
      <c r="AF839" s="110" t="str">
        <f>IF(IFERROR(VLOOKUP(AF836,'Tabela de Apoio'!$D:$E,2,FALSE),1)=1,"",AF840)</f>
        <v/>
      </c>
      <c r="AG839" s="110" t="str">
        <f>IF(IFERROR(VLOOKUP(AG836,'Tabela de Apoio'!$D:$E,2,FALSE),1)=1,"",AG840)</f>
        <v/>
      </c>
      <c r="AH839" s="110" t="str">
        <f>IF(IFERROR(VLOOKUP(AH836,'Tabela de Apoio'!$D:$E,2,FALSE),1)=1,"",AH840)</f>
        <v/>
      </c>
      <c r="AI839" s="110" t="str">
        <f>IF(IFERROR(VLOOKUP(AI836,'Tabela de Apoio'!$D:$E,2,FALSE),1)=1,"",AI840)</f>
        <v/>
      </c>
    </row>
    <row r="840" spans="1:167" hidden="1" x14ac:dyDescent="0.25">
      <c r="B840" s="131" t="e">
        <f t="shared" ref="B840:C840" si="2552">B839</f>
        <v>#VALUE!</v>
      </c>
      <c r="C840" s="131" t="e">
        <f t="shared" si="2552"/>
        <v>#VALUE!</v>
      </c>
      <c r="D840" s="130">
        <f t="shared" si="2426"/>
        <v>1</v>
      </c>
      <c r="E840" s="168"/>
      <c r="F840" s="96"/>
      <c r="G840" s="170"/>
      <c r="H840" s="137">
        <f t="shared" ref="H840" si="2553">COUNT($P840:$XX840)</f>
        <v>0</v>
      </c>
      <c r="I840" s="135" t="e">
        <f t="shared" ref="I840" si="2554">_xlfn.STDEV.P($P839:$XX840)/AVERAGE($P839:$XX840)</f>
        <v>#DIV/0!</v>
      </c>
      <c r="J840" s="7">
        <f>ROW()</f>
        <v>840</v>
      </c>
      <c r="K840" s="70"/>
      <c r="L840" s="29" t="s">
        <v>54</v>
      </c>
      <c r="M840" s="30" t="str">
        <f t="shared" ref="M840" si="2555">IFERROR(
IF(AND(P836="Orçamento",COUNTA(P834:AI834)=COUNTIF(P836:XX836,"Orçamento")),MIN(M845,M842),
IF(M843&lt;&gt;"",M843,
IF(M844&lt;&gt;"",M844,
M842
))),"")</f>
        <v/>
      </c>
      <c r="N840" s="74"/>
      <c r="O840" s="27" t="s">
        <v>440</v>
      </c>
      <c r="P840" s="109" t="str">
        <f t="shared" ref="P840:AI840" si="2556">IFERROR(IF(P838="",
            "",
            IF(COUNT($P838:$XX838)&lt;=4,
               P838,
               IF(OR(P838&gt;(QUARTILE($P838:$XX838,3)+(QUARTILE($P838:$XX838,3)-QUARTILE($P838:$XX838,1))),
                     P838&lt;(QUARTILE($P838:$XX838,1)-(QUARTILE($P838:$XX838,3)-QUARTILE($P838:$XX838,1)))
                  ),
               "DESCARTADO",P838)
             )
  ),P838)</f>
        <v/>
      </c>
      <c r="Q840" s="109" t="str">
        <f t="shared" si="2556"/>
        <v/>
      </c>
      <c r="R840" s="109" t="str">
        <f t="shared" si="2556"/>
        <v/>
      </c>
      <c r="S840" s="109" t="str">
        <f t="shared" si="2556"/>
        <v/>
      </c>
      <c r="T840" s="109" t="str">
        <f t="shared" si="2556"/>
        <v/>
      </c>
      <c r="U840" s="109" t="str">
        <f t="shared" si="2556"/>
        <v/>
      </c>
      <c r="V840" s="109" t="str">
        <f t="shared" si="2556"/>
        <v/>
      </c>
      <c r="W840" s="109" t="str">
        <f t="shared" si="2556"/>
        <v/>
      </c>
      <c r="X840" s="109" t="str">
        <f t="shared" si="2556"/>
        <v/>
      </c>
      <c r="Y840" s="109" t="str">
        <f t="shared" si="2556"/>
        <v/>
      </c>
      <c r="Z840" s="109" t="str">
        <f t="shared" si="2556"/>
        <v/>
      </c>
      <c r="AA840" s="109" t="str">
        <f t="shared" si="2556"/>
        <v/>
      </c>
      <c r="AB840" s="109" t="str">
        <f t="shared" si="2556"/>
        <v/>
      </c>
      <c r="AC840" s="109" t="str">
        <f t="shared" si="2556"/>
        <v/>
      </c>
      <c r="AD840" s="109" t="str">
        <f t="shared" si="2556"/>
        <v/>
      </c>
      <c r="AE840" s="109" t="str">
        <f t="shared" si="2556"/>
        <v/>
      </c>
      <c r="AF840" s="109" t="str">
        <f t="shared" si="2556"/>
        <v/>
      </c>
      <c r="AG840" s="109" t="str">
        <f t="shared" si="2556"/>
        <v/>
      </c>
      <c r="AH840" s="109" t="str">
        <f t="shared" si="2556"/>
        <v/>
      </c>
      <c r="AI840" s="109" t="str">
        <f t="shared" si="2556"/>
        <v/>
      </c>
    </row>
    <row r="841" spans="1:167" hidden="1" x14ac:dyDescent="0.25">
      <c r="B841" s="131" t="e">
        <f t="shared" ref="B841" si="2557">B840</f>
        <v>#VALUE!</v>
      </c>
      <c r="C841" s="131" t="e">
        <f t="shared" ref="C841" si="2558">C840</f>
        <v>#VALUE!</v>
      </c>
      <c r="D841" s="130">
        <f t="shared" si="2426"/>
        <v>1</v>
      </c>
      <c r="E841" s="168"/>
      <c r="F841" s="96"/>
      <c r="G841" s="170"/>
      <c r="H841"/>
      <c r="I841"/>
      <c r="J841"/>
      <c r="K841" s="69"/>
      <c r="L841" s="29" t="s">
        <v>423</v>
      </c>
      <c r="M841" s="30" t="e">
        <f t="shared" ref="M841" si="2559">AVERAGE($P840:$XX840)</f>
        <v>#DIV/0!</v>
      </c>
      <c r="N841" s="74"/>
      <c r="O841" s="27" t="str">
        <f t="shared" ref="O841" si="2560">"1 POND"</f>
        <v>1 POND</v>
      </c>
      <c r="P841" s="110" t="str">
        <f>IF(IFERROR(VLOOKUP(P836,'Tabela de Apoio'!$D:$E,2,FALSE),1)=1,"",P842)</f>
        <v/>
      </c>
      <c r="Q841" s="110" t="str">
        <f>IF(IFERROR(VLOOKUP(Q836,'Tabela de Apoio'!$D:$E,2,FALSE),1)=1,"",Q842)</f>
        <v/>
      </c>
      <c r="R841" s="110" t="str">
        <f>IF(IFERROR(VLOOKUP(R836,'Tabela de Apoio'!$D:$E,2,FALSE),1)=1,"",R842)</f>
        <v/>
      </c>
      <c r="S841" s="110" t="str">
        <f>IF(IFERROR(VLOOKUP(S836,'Tabela de Apoio'!$D:$E,2,FALSE),1)=1,"",S842)</f>
        <v/>
      </c>
      <c r="T841" s="110" t="str">
        <f>IF(IFERROR(VLOOKUP(T836,'Tabela de Apoio'!$D:$E,2,FALSE),1)=1,"",T842)</f>
        <v/>
      </c>
      <c r="U841" s="110" t="str">
        <f>IF(IFERROR(VLOOKUP(U836,'Tabela de Apoio'!$D:$E,2,FALSE),1)=1,"",U842)</f>
        <v/>
      </c>
      <c r="V841" s="110" t="str">
        <f>IF(IFERROR(VLOOKUP(V836,'Tabela de Apoio'!$D:$E,2,FALSE),1)=1,"",V842)</f>
        <v/>
      </c>
      <c r="W841" s="110" t="str">
        <f>IF(IFERROR(VLOOKUP(W836,'Tabela de Apoio'!$D:$E,2,FALSE),1)=1,"",W842)</f>
        <v/>
      </c>
      <c r="X841" s="110" t="str">
        <f>IF(IFERROR(VLOOKUP(X836,'Tabela de Apoio'!$D:$E,2,FALSE),1)=1,"",X842)</f>
        <v/>
      </c>
      <c r="Y841" s="110" t="str">
        <f>IF(IFERROR(VLOOKUP(Y836,'Tabela de Apoio'!$D:$E,2,FALSE),1)=1,"",Y842)</f>
        <v/>
      </c>
      <c r="Z841" s="110" t="str">
        <f>IF(IFERROR(VLOOKUP(Z836,'Tabela de Apoio'!$D:$E,2,FALSE),1)=1,"",Z842)</f>
        <v/>
      </c>
      <c r="AA841" s="110" t="str">
        <f>IF(IFERROR(VLOOKUP(AA836,'Tabela de Apoio'!$D:$E,2,FALSE),1)=1,"",AA842)</f>
        <v/>
      </c>
      <c r="AB841" s="110" t="str">
        <f>IF(IFERROR(VLOOKUP(AB836,'Tabela de Apoio'!$D:$E,2,FALSE),1)=1,"",AB842)</f>
        <v/>
      </c>
      <c r="AC841" s="110" t="str">
        <f>IF(IFERROR(VLOOKUP(AC836,'Tabela de Apoio'!$D:$E,2,FALSE),1)=1,"",AC842)</f>
        <v/>
      </c>
      <c r="AD841" s="110" t="str">
        <f>IF(IFERROR(VLOOKUP(AD836,'Tabela de Apoio'!$D:$E,2,FALSE),1)=1,"",AD842)</f>
        <v/>
      </c>
      <c r="AE841" s="110" t="str">
        <f>IF(IFERROR(VLOOKUP(AE836,'Tabela de Apoio'!$D:$E,2,FALSE),1)=1,"",AE842)</f>
        <v/>
      </c>
      <c r="AF841" s="110" t="str">
        <f>IF(IFERROR(VLOOKUP(AF836,'Tabela de Apoio'!$D:$E,2,FALSE),1)=1,"",AF842)</f>
        <v/>
      </c>
      <c r="AG841" s="110" t="str">
        <f>IF(IFERROR(VLOOKUP(AG836,'Tabela de Apoio'!$D:$E,2,FALSE),1)=1,"",AG842)</f>
        <v/>
      </c>
      <c r="AH841" s="110" t="str">
        <f>IF(IFERROR(VLOOKUP(AH836,'Tabela de Apoio'!$D:$E,2,FALSE),1)=1,"",AH842)</f>
        <v/>
      </c>
      <c r="AI841" s="110" t="str">
        <f>IF(IFERROR(VLOOKUP(AI836,'Tabela de Apoio'!$D:$E,2,FALSE),1)=1,"",AI842)</f>
        <v/>
      </c>
    </row>
    <row r="842" spans="1:167" hidden="1" x14ac:dyDescent="0.25">
      <c r="B842" s="131" t="e">
        <f t="shared" si="2425"/>
        <v>#VALUE!</v>
      </c>
      <c r="C842" s="131" t="e">
        <f t="shared" si="2426"/>
        <v>#VALUE!</v>
      </c>
      <c r="D842" s="130">
        <f t="shared" si="2426"/>
        <v>1</v>
      </c>
      <c r="E842" s="168"/>
      <c r="F842" s="96"/>
      <c r="G842" s="170"/>
      <c r="H842" s="137">
        <f t="shared" ref="H842" si="2561">COUNT($P842:$XX842)</f>
        <v>0</v>
      </c>
      <c r="I842" s="135" t="e">
        <f t="shared" ref="I842" si="2562">_xlfn.STDEV.P($P841:$XX842)/AVERAGE($P841:$XX842)</f>
        <v>#DIV/0!</v>
      </c>
      <c r="J842" s="7">
        <f t="shared" ref="J842" si="2563">IF(AND(H842&gt;2,
OR(L834="MÉDIA SANEADA",L834="MEDIANA SANEADA",
AND(L834="PREÇO REFERÊNCIA",NOT(AND(P836="Orçamento",COUNTA(P834:XX834)=COUNTIF(P836:XX836,"Orçamento")))))),
ROW(),0)</f>
        <v>0</v>
      </c>
      <c r="K842" s="69"/>
      <c r="L842" s="29" t="s">
        <v>424</v>
      </c>
      <c r="M842" s="30" t="e">
        <f t="shared" ref="M842" si="2564">MEDIAN($P840:$XX840)</f>
        <v>#NUM!</v>
      </c>
      <c r="N842" s="74"/>
      <c r="O842" s="27" t="str">
        <f t="shared" ref="O842" si="2565">"1 RODADA"</f>
        <v>1 RODADA</v>
      </c>
      <c r="P842" s="110" t="str">
        <f t="shared" ref="P842:AI842" si="2566">IF(P840="","",IF((_xlfn.STDEV.P($P839:$XX840)/AVERAGE($P839:$XX840))&lt;=25%,P840,IF(OR(P840&gt;(AVERAGE($P839:$XX840)+_xlfn.STDEV.P($P839:$XX840)),P840&lt;(AVERAGE($P839:$XX840)-_xlfn.STDEV.P($P839:$XX840))),"DESCARTADO",P840)))</f>
        <v/>
      </c>
      <c r="Q842" s="110" t="str">
        <f t="shared" si="2566"/>
        <v/>
      </c>
      <c r="R842" s="110" t="str">
        <f t="shared" si="2566"/>
        <v/>
      </c>
      <c r="S842" s="110" t="str">
        <f t="shared" si="2566"/>
        <v/>
      </c>
      <c r="T842" s="110" t="str">
        <f t="shared" si="2566"/>
        <v/>
      </c>
      <c r="U842" s="110" t="str">
        <f t="shared" si="2566"/>
        <v/>
      </c>
      <c r="V842" s="110" t="str">
        <f t="shared" si="2566"/>
        <v/>
      </c>
      <c r="W842" s="110" t="str">
        <f t="shared" si="2566"/>
        <v/>
      </c>
      <c r="X842" s="110" t="str">
        <f t="shared" si="2566"/>
        <v/>
      </c>
      <c r="Y842" s="110" t="str">
        <f t="shared" si="2566"/>
        <v/>
      </c>
      <c r="Z842" s="110" t="str">
        <f t="shared" si="2566"/>
        <v/>
      </c>
      <c r="AA842" s="110" t="str">
        <f t="shared" si="2566"/>
        <v/>
      </c>
      <c r="AB842" s="110" t="str">
        <f t="shared" si="2566"/>
        <v/>
      </c>
      <c r="AC842" s="110" t="str">
        <f t="shared" si="2566"/>
        <v/>
      </c>
      <c r="AD842" s="110" t="str">
        <f t="shared" si="2566"/>
        <v/>
      </c>
      <c r="AE842" s="110" t="str">
        <f t="shared" si="2566"/>
        <v/>
      </c>
      <c r="AF842" s="110" t="str">
        <f t="shared" si="2566"/>
        <v/>
      </c>
      <c r="AG842" s="110" t="str">
        <f t="shared" si="2566"/>
        <v/>
      </c>
      <c r="AH842" s="110" t="str">
        <f t="shared" si="2566"/>
        <v/>
      </c>
      <c r="AI842" s="110" t="str">
        <f t="shared" si="2566"/>
        <v/>
      </c>
    </row>
    <row r="843" spans="1:167" hidden="1" x14ac:dyDescent="0.25">
      <c r="B843" s="131" t="e">
        <f t="shared" si="2425"/>
        <v>#VALUE!</v>
      </c>
      <c r="C843" s="131" t="e">
        <f t="shared" si="2426"/>
        <v>#VALUE!</v>
      </c>
      <c r="D843" s="130">
        <f t="shared" si="2426"/>
        <v>1</v>
      </c>
      <c r="E843" s="168"/>
      <c r="F843" s="96"/>
      <c r="G843" s="170"/>
      <c r="H843"/>
      <c r="I843"/>
      <c r="J843"/>
      <c r="L843" s="29" t="s">
        <v>50</v>
      </c>
      <c r="M843" s="30" t="str">
        <f t="shared" ref="M843" si="2567">IFERROR(
IF(AND(H842&gt;2,I842&lt;=25%),AVERAGE(P841:XX842),
IF(AND(H844&gt;2,I844&lt;=25%),AVERAGE(P843:XX844),
IF(AND(H846&gt;2,I846&lt;=25%),AVERAGE(P845:XX846),
IF(AND(H848&gt;2,I848&lt;=25%),AVERAGE(P847:XX848),
IF(AND(H850&gt;2,I850&lt;=25%),AVERAGE(P849:XX850),
IF(AND(H852&gt;2,I852&lt;=25%),AVERAGE(P851:XX852),
IF(I840&lt;=25%,AVERAGE(P839:XX840),""))))))),"")</f>
        <v/>
      </c>
      <c r="N843" s="74"/>
      <c r="O843" s="27" t="str">
        <f t="shared" ref="O843" si="2568">"2 POND"</f>
        <v>2 POND</v>
      </c>
      <c r="P843" s="110" t="str">
        <f>IF(IFERROR(VLOOKUP(P836,'Tabela de Apoio'!$D:$E,2,FALSE),1)=1,"",P844)</f>
        <v/>
      </c>
      <c r="Q843" s="110" t="str">
        <f>IF(IFERROR(VLOOKUP(Q836,'Tabela de Apoio'!$D:$E,2,FALSE),1)=1,"",Q844)</f>
        <v/>
      </c>
      <c r="R843" s="110" t="str">
        <f>IF(IFERROR(VLOOKUP(R836,'Tabela de Apoio'!$D:$E,2,FALSE),1)=1,"",R844)</f>
        <v/>
      </c>
      <c r="S843" s="110" t="str">
        <f>IF(IFERROR(VLOOKUP(S836,'Tabela de Apoio'!$D:$E,2,FALSE),1)=1,"",S844)</f>
        <v/>
      </c>
      <c r="T843" s="110" t="str">
        <f>IF(IFERROR(VLOOKUP(T836,'Tabela de Apoio'!$D:$E,2,FALSE),1)=1,"",T844)</f>
        <v/>
      </c>
      <c r="U843" s="110" t="str">
        <f>IF(IFERROR(VLOOKUP(U836,'Tabela de Apoio'!$D:$E,2,FALSE),1)=1,"",U844)</f>
        <v/>
      </c>
      <c r="V843" s="110" t="str">
        <f>IF(IFERROR(VLOOKUP(V836,'Tabela de Apoio'!$D:$E,2,FALSE),1)=1,"",V844)</f>
        <v/>
      </c>
      <c r="W843" s="110" t="str">
        <f>IF(IFERROR(VLOOKUP(W836,'Tabela de Apoio'!$D:$E,2,FALSE),1)=1,"",W844)</f>
        <v/>
      </c>
      <c r="X843" s="110" t="str">
        <f>IF(IFERROR(VLOOKUP(X836,'Tabela de Apoio'!$D:$E,2,FALSE),1)=1,"",X844)</f>
        <v/>
      </c>
      <c r="Y843" s="110" t="str">
        <f>IF(IFERROR(VLOOKUP(Y836,'Tabela de Apoio'!$D:$E,2,FALSE),1)=1,"",Y844)</f>
        <v/>
      </c>
      <c r="Z843" s="110" t="str">
        <f>IF(IFERROR(VLOOKUP(Z836,'Tabela de Apoio'!$D:$E,2,FALSE),1)=1,"",Z844)</f>
        <v/>
      </c>
      <c r="AA843" s="110" t="str">
        <f>IF(IFERROR(VLOOKUP(AA836,'Tabela de Apoio'!$D:$E,2,FALSE),1)=1,"",AA844)</f>
        <v/>
      </c>
      <c r="AB843" s="110" t="str">
        <f>IF(IFERROR(VLOOKUP(AB836,'Tabela de Apoio'!$D:$E,2,FALSE),1)=1,"",AB844)</f>
        <v/>
      </c>
      <c r="AC843" s="110" t="str">
        <f>IF(IFERROR(VLOOKUP(AC836,'Tabela de Apoio'!$D:$E,2,FALSE),1)=1,"",AC844)</f>
        <v/>
      </c>
      <c r="AD843" s="110" t="str">
        <f>IF(IFERROR(VLOOKUP(AD836,'Tabela de Apoio'!$D:$E,2,FALSE),1)=1,"",AD844)</f>
        <v/>
      </c>
      <c r="AE843" s="110" t="str">
        <f>IF(IFERROR(VLOOKUP(AE836,'Tabela de Apoio'!$D:$E,2,FALSE),1)=1,"",AE844)</f>
        <v/>
      </c>
      <c r="AF843" s="110" t="str">
        <f>IF(IFERROR(VLOOKUP(AF836,'Tabela de Apoio'!$D:$E,2,FALSE),1)=1,"",AF844)</f>
        <v/>
      </c>
      <c r="AG843" s="110" t="str">
        <f>IF(IFERROR(VLOOKUP(AG836,'Tabela de Apoio'!$D:$E,2,FALSE),1)=1,"",AG844)</f>
        <v/>
      </c>
      <c r="AH843" s="110" t="str">
        <f>IF(IFERROR(VLOOKUP(AH836,'Tabela de Apoio'!$D:$E,2,FALSE),1)=1,"",AH844)</f>
        <v/>
      </c>
      <c r="AI843" s="110" t="str">
        <f>IF(IFERROR(VLOOKUP(AI836,'Tabela de Apoio'!$D:$E,2,FALSE),1)=1,"",AI844)</f>
        <v/>
      </c>
    </row>
    <row r="844" spans="1:167" hidden="1" x14ac:dyDescent="0.25">
      <c r="B844" s="131" t="e">
        <f t="shared" si="2425"/>
        <v>#VALUE!</v>
      </c>
      <c r="C844" s="131" t="e">
        <f t="shared" si="2426"/>
        <v>#VALUE!</v>
      </c>
      <c r="D844" s="130">
        <f t="shared" si="2426"/>
        <v>1</v>
      </c>
      <c r="E844" s="168"/>
      <c r="F844" s="96"/>
      <c r="G844" s="170"/>
      <c r="H844" s="137">
        <f t="shared" ref="H844" si="2569">COUNT($P844:$XX844)</f>
        <v>0</v>
      </c>
      <c r="I844" s="135" t="e">
        <f t="shared" ref="I844" si="2570">_xlfn.STDEV.P($P843:$XX844)/AVERAGE($P843:$XX844)</f>
        <v>#DIV/0!</v>
      </c>
      <c r="J844" s="7">
        <f t="shared" ref="J844" si="2571">IF(AND(H844&gt;2,
OR(L834="MÉDIA SANEADA",L834="MEDIANA SANEADA",
AND(L834="PREÇO REFERÊNCIA",NOT(AND(P836="Orçamento",COUNTA(P834:XX834)=COUNTIF(P836:XX836,"Orçamento")))))),
ROW(),0)</f>
        <v>0</v>
      </c>
      <c r="K844" s="69"/>
      <c r="L844" s="29" t="s">
        <v>425</v>
      </c>
      <c r="M844" s="30" t="e">
        <f t="shared" ref="M844" si="2572" xml:space="preserve">
IF(H842&gt;2,MEDIAN(P841:XX842),
IF(H844&gt;2,MEDIAN(P843:XX844),
IF(H846&gt;2,MEDIAN(P845:XX846),
IF(H848&gt;2,MEDIAN(P847:XX848),
IF(H850&gt;2,MEDIAN(P849:XX850),
IF(H852&gt;2,MEDIAN(P851:XX852),
MEDIAN(P839:XX840)))))))</f>
        <v>#NUM!</v>
      </c>
      <c r="N844" s="74"/>
      <c r="O844" s="27" t="str">
        <f t="shared" ref="O844" si="2573">"2 RODADA"</f>
        <v>2 RODADA</v>
      </c>
      <c r="P844" s="110" t="str">
        <f t="shared" ref="P844:AI844" si="2574">IF(P842="","",IF((_xlfn.STDEV.P($P841:$XX842)/AVERAGE($P841:$XX842))&lt;=25%,P842,IF(OR(P842&gt;(AVERAGE($P841:$XX842)+_xlfn.STDEV.P($P841:$XX842)),P842&lt;(AVERAGE($P841:$XX842)-_xlfn.STDEV.P($P841:$XX842))),"DESCARTADO",P842)))</f>
        <v/>
      </c>
      <c r="Q844" s="110" t="str">
        <f t="shared" si="2574"/>
        <v/>
      </c>
      <c r="R844" s="110" t="str">
        <f t="shared" si="2574"/>
        <v/>
      </c>
      <c r="S844" s="110" t="str">
        <f t="shared" si="2574"/>
        <v/>
      </c>
      <c r="T844" s="110" t="str">
        <f t="shared" si="2574"/>
        <v/>
      </c>
      <c r="U844" s="110" t="str">
        <f t="shared" si="2574"/>
        <v/>
      </c>
      <c r="V844" s="110" t="str">
        <f t="shared" si="2574"/>
        <v/>
      </c>
      <c r="W844" s="110" t="str">
        <f t="shared" si="2574"/>
        <v/>
      </c>
      <c r="X844" s="110" t="str">
        <f t="shared" si="2574"/>
        <v/>
      </c>
      <c r="Y844" s="110" t="str">
        <f t="shared" si="2574"/>
        <v/>
      </c>
      <c r="Z844" s="110" t="str">
        <f t="shared" si="2574"/>
        <v/>
      </c>
      <c r="AA844" s="110" t="str">
        <f t="shared" si="2574"/>
        <v/>
      </c>
      <c r="AB844" s="110" t="str">
        <f t="shared" si="2574"/>
        <v/>
      </c>
      <c r="AC844" s="110" t="str">
        <f t="shared" si="2574"/>
        <v/>
      </c>
      <c r="AD844" s="110" t="str">
        <f t="shared" si="2574"/>
        <v/>
      </c>
      <c r="AE844" s="110" t="str">
        <f t="shared" si="2574"/>
        <v/>
      </c>
      <c r="AF844" s="110" t="str">
        <f t="shared" si="2574"/>
        <v/>
      </c>
      <c r="AG844" s="110" t="str">
        <f t="shared" si="2574"/>
        <v/>
      </c>
      <c r="AH844" s="110" t="str">
        <f t="shared" si="2574"/>
        <v/>
      </c>
      <c r="AI844" s="110" t="str">
        <f t="shared" si="2574"/>
        <v/>
      </c>
    </row>
    <row r="845" spans="1:167" hidden="1" x14ac:dyDescent="0.25">
      <c r="B845" s="131" t="e">
        <f t="shared" si="2425"/>
        <v>#VALUE!</v>
      </c>
      <c r="C845" s="131" t="e">
        <f t="shared" si="2426"/>
        <v>#VALUE!</v>
      </c>
      <c r="D845" s="130">
        <f t="shared" si="2426"/>
        <v>1</v>
      </c>
      <c r="E845" s="168"/>
      <c r="F845" s="96"/>
      <c r="G845" s="170"/>
      <c r="H845"/>
      <c r="I845"/>
      <c r="J845"/>
      <c r="K845" s="69"/>
      <c r="L845" s="29" t="s">
        <v>422</v>
      </c>
      <c r="M845" s="30" t="e">
        <f t="shared" ref="M845" si="2575">HARMEAN($P839:$XX840)</f>
        <v>#N/A</v>
      </c>
      <c r="N845" s="74"/>
      <c r="O845" s="27" t="str">
        <f t="shared" ref="O845" si="2576">"3 POND"</f>
        <v>3 POND</v>
      </c>
      <c r="P845" s="110" t="str">
        <f>IF(IFERROR(VLOOKUP(P836,'Tabela de Apoio'!$D:$E,2,FALSE),1)=1,"",P846)</f>
        <v/>
      </c>
      <c r="Q845" s="110" t="str">
        <f>IF(IFERROR(VLOOKUP(Q836,'Tabela de Apoio'!$D:$E,2,FALSE),1)=1,"",Q846)</f>
        <v/>
      </c>
      <c r="R845" s="110" t="str">
        <f>IF(IFERROR(VLOOKUP(R836,'Tabela de Apoio'!$D:$E,2,FALSE),1)=1,"",R846)</f>
        <v/>
      </c>
      <c r="S845" s="110" t="str">
        <f>IF(IFERROR(VLOOKUP(S836,'Tabela de Apoio'!$D:$E,2,FALSE),1)=1,"",S846)</f>
        <v/>
      </c>
      <c r="T845" s="110" t="str">
        <f>IF(IFERROR(VLOOKUP(T836,'Tabela de Apoio'!$D:$E,2,FALSE),1)=1,"",T846)</f>
        <v/>
      </c>
      <c r="U845" s="110" t="str">
        <f>IF(IFERROR(VLOOKUP(U836,'Tabela de Apoio'!$D:$E,2,FALSE),1)=1,"",U846)</f>
        <v/>
      </c>
      <c r="V845" s="110" t="str">
        <f>IF(IFERROR(VLOOKUP(V836,'Tabela de Apoio'!$D:$E,2,FALSE),1)=1,"",V846)</f>
        <v/>
      </c>
      <c r="W845" s="110" t="str">
        <f>IF(IFERROR(VLOOKUP(W836,'Tabela de Apoio'!$D:$E,2,FALSE),1)=1,"",W846)</f>
        <v/>
      </c>
      <c r="X845" s="110" t="str">
        <f>IF(IFERROR(VLOOKUP(X836,'Tabela de Apoio'!$D:$E,2,FALSE),1)=1,"",X846)</f>
        <v/>
      </c>
      <c r="Y845" s="110" t="str">
        <f>IF(IFERROR(VLOOKUP(Y836,'Tabela de Apoio'!$D:$E,2,FALSE),1)=1,"",Y846)</f>
        <v/>
      </c>
      <c r="Z845" s="110" t="str">
        <f>IF(IFERROR(VLOOKUP(Z836,'Tabela de Apoio'!$D:$E,2,FALSE),1)=1,"",Z846)</f>
        <v/>
      </c>
      <c r="AA845" s="110" t="str">
        <f>IF(IFERROR(VLOOKUP(AA836,'Tabela de Apoio'!$D:$E,2,FALSE),1)=1,"",AA846)</f>
        <v/>
      </c>
      <c r="AB845" s="110" t="str">
        <f>IF(IFERROR(VLOOKUP(AB836,'Tabela de Apoio'!$D:$E,2,FALSE),1)=1,"",AB846)</f>
        <v/>
      </c>
      <c r="AC845" s="110" t="str">
        <f>IF(IFERROR(VLOOKUP(AC836,'Tabela de Apoio'!$D:$E,2,FALSE),1)=1,"",AC846)</f>
        <v/>
      </c>
      <c r="AD845" s="110" t="str">
        <f>IF(IFERROR(VLOOKUP(AD836,'Tabela de Apoio'!$D:$E,2,FALSE),1)=1,"",AD846)</f>
        <v/>
      </c>
      <c r="AE845" s="110" t="str">
        <f>IF(IFERROR(VLOOKUP(AE836,'Tabela de Apoio'!$D:$E,2,FALSE),1)=1,"",AE846)</f>
        <v/>
      </c>
      <c r="AF845" s="110" t="str">
        <f>IF(IFERROR(VLOOKUP(AF836,'Tabela de Apoio'!$D:$E,2,FALSE),1)=1,"",AF846)</f>
        <v/>
      </c>
      <c r="AG845" s="110" t="str">
        <f>IF(IFERROR(VLOOKUP(AG836,'Tabela de Apoio'!$D:$E,2,FALSE),1)=1,"",AG846)</f>
        <v/>
      </c>
      <c r="AH845" s="110" t="str">
        <f>IF(IFERROR(VLOOKUP(AH836,'Tabela de Apoio'!$D:$E,2,FALSE),1)=1,"",AH846)</f>
        <v/>
      </c>
      <c r="AI845" s="110" t="str">
        <f>IF(IFERROR(VLOOKUP(AI836,'Tabela de Apoio'!$D:$E,2,FALSE),1)=1,"",AI846)</f>
        <v/>
      </c>
    </row>
    <row r="846" spans="1:167" hidden="1" x14ac:dyDescent="0.25">
      <c r="B846" s="131" t="e">
        <f t="shared" si="2425"/>
        <v>#VALUE!</v>
      </c>
      <c r="C846" s="131" t="e">
        <f t="shared" si="2426"/>
        <v>#VALUE!</v>
      </c>
      <c r="D846" s="130">
        <f t="shared" si="2426"/>
        <v>1</v>
      </c>
      <c r="E846" s="168"/>
      <c r="F846" s="96"/>
      <c r="G846" s="170"/>
      <c r="H846" s="137">
        <f t="shared" ref="H846" si="2577">COUNT($P846:$XX846)</f>
        <v>0</v>
      </c>
      <c r="I846" s="135" t="e">
        <f t="shared" ref="I846" si="2578">_xlfn.STDEV.P($P845:$XX846)/AVERAGE($P845:$XX846)</f>
        <v>#DIV/0!</v>
      </c>
      <c r="J846" s="7">
        <f t="shared" ref="J846" si="2579">IF(AND(H846&gt;2,
OR(L834="MÉDIA SANEADA",L834="MEDIANA SANEADA",
AND(L834="PREÇO REFERÊNCIA",NOT(AND(P836="Orçamento",COUNTA(P834:XX834)=COUNTIF(P836:XX836,"Orçamento")))))),
ROW(),0)</f>
        <v>0</v>
      </c>
      <c r="K846" s="69"/>
      <c r="L846" s="29" t="s">
        <v>53</v>
      </c>
      <c r="M846" s="30" t="str">
        <f t="shared" ref="M846" si="2580">IFERROR(_xlfn.QUARTILE.EXC($P840:$XX840,1),"")</f>
        <v/>
      </c>
      <c r="N846" s="74"/>
      <c r="O846" s="27" t="str">
        <f t="shared" ref="O846" si="2581">"3 RODADA"</f>
        <v>3 RODADA</v>
      </c>
      <c r="P846" s="110" t="str">
        <f t="shared" ref="P846:AI846" si="2582">IF(P844="","",IF((_xlfn.STDEV.P($P843:$XX844)/AVERAGE($P843:$XX844))&lt;=25%,P844,IF(OR(P844&gt;(AVERAGE($P843:$XX844)+_xlfn.STDEV.P($P843:$XX844)),P844&lt;(AVERAGE($P843:$XX844)-_xlfn.STDEV.P($P843:$XX844))),"DESCARTADO",P844)))</f>
        <v/>
      </c>
      <c r="Q846" s="110" t="str">
        <f t="shared" si="2582"/>
        <v/>
      </c>
      <c r="R846" s="110" t="str">
        <f t="shared" si="2582"/>
        <v/>
      </c>
      <c r="S846" s="110" t="str">
        <f t="shared" si="2582"/>
        <v/>
      </c>
      <c r="T846" s="110" t="str">
        <f t="shared" si="2582"/>
        <v/>
      </c>
      <c r="U846" s="110" t="str">
        <f t="shared" si="2582"/>
        <v/>
      </c>
      <c r="V846" s="110" t="str">
        <f t="shared" si="2582"/>
        <v/>
      </c>
      <c r="W846" s="110" t="str">
        <f t="shared" si="2582"/>
        <v/>
      </c>
      <c r="X846" s="110" t="str">
        <f t="shared" si="2582"/>
        <v/>
      </c>
      <c r="Y846" s="110" t="str">
        <f t="shared" si="2582"/>
        <v/>
      </c>
      <c r="Z846" s="110" t="str">
        <f t="shared" si="2582"/>
        <v/>
      </c>
      <c r="AA846" s="110" t="str">
        <f t="shared" si="2582"/>
        <v/>
      </c>
      <c r="AB846" s="110" t="str">
        <f t="shared" si="2582"/>
        <v/>
      </c>
      <c r="AC846" s="110" t="str">
        <f t="shared" si="2582"/>
        <v/>
      </c>
      <c r="AD846" s="110" t="str">
        <f t="shared" si="2582"/>
        <v/>
      </c>
      <c r="AE846" s="110" t="str">
        <f t="shared" si="2582"/>
        <v/>
      </c>
      <c r="AF846" s="110" t="str">
        <f t="shared" si="2582"/>
        <v/>
      </c>
      <c r="AG846" s="110" t="str">
        <f t="shared" si="2582"/>
        <v/>
      </c>
      <c r="AH846" s="110" t="str">
        <f t="shared" si="2582"/>
        <v/>
      </c>
      <c r="AI846" s="110" t="str">
        <f t="shared" si="2582"/>
        <v/>
      </c>
    </row>
    <row r="847" spans="1:167" hidden="1" x14ac:dyDescent="0.25">
      <c r="B847" s="131" t="e">
        <f t="shared" si="2425"/>
        <v>#VALUE!</v>
      </c>
      <c r="C847" s="131" t="e">
        <f t="shared" si="2426"/>
        <v>#VALUE!</v>
      </c>
      <c r="D847" s="130">
        <f t="shared" si="2426"/>
        <v>1</v>
      </c>
      <c r="E847" s="168"/>
      <c r="F847" s="96"/>
      <c r="G847" s="170"/>
      <c r="H847"/>
      <c r="I847"/>
      <c r="J847"/>
      <c r="K847" s="69"/>
      <c r="L847" s="29" t="s">
        <v>51</v>
      </c>
      <c r="M847" s="30" t="str">
        <f t="shared" ref="M847" si="2583">IFERROR(_xlfn.QUARTILE.EXC($P840:$XX840,3),"")</f>
        <v/>
      </c>
      <c r="N847" s="74"/>
      <c r="O847" s="27" t="str">
        <f t="shared" ref="O847" si="2584">"4 POND"</f>
        <v>4 POND</v>
      </c>
      <c r="P847" s="110" t="str">
        <f>IF(IFERROR(VLOOKUP(P836,'Tabela de Apoio'!$D:$E,2,FALSE),1)=1,"",P848)</f>
        <v/>
      </c>
      <c r="Q847" s="110" t="str">
        <f>IF(IFERROR(VLOOKUP(Q836,'Tabela de Apoio'!$D:$E,2,FALSE),1)=1,"",Q848)</f>
        <v/>
      </c>
      <c r="R847" s="110" t="str">
        <f>IF(IFERROR(VLOOKUP(R836,'Tabela de Apoio'!$D:$E,2,FALSE),1)=1,"",R848)</f>
        <v/>
      </c>
      <c r="S847" s="110" t="str">
        <f>IF(IFERROR(VLOOKUP(S836,'Tabela de Apoio'!$D:$E,2,FALSE),1)=1,"",S848)</f>
        <v/>
      </c>
      <c r="T847" s="110" t="str">
        <f>IF(IFERROR(VLOOKUP(T836,'Tabela de Apoio'!$D:$E,2,FALSE),1)=1,"",T848)</f>
        <v/>
      </c>
      <c r="U847" s="110" t="str">
        <f>IF(IFERROR(VLOOKUP(U836,'Tabela de Apoio'!$D:$E,2,FALSE),1)=1,"",U848)</f>
        <v/>
      </c>
      <c r="V847" s="110" t="str">
        <f>IF(IFERROR(VLOOKUP(V836,'Tabela de Apoio'!$D:$E,2,FALSE),1)=1,"",V848)</f>
        <v/>
      </c>
      <c r="W847" s="110" t="str">
        <f>IF(IFERROR(VLOOKUP(W836,'Tabela de Apoio'!$D:$E,2,FALSE),1)=1,"",W848)</f>
        <v/>
      </c>
      <c r="X847" s="110" t="str">
        <f>IF(IFERROR(VLOOKUP(X836,'Tabela de Apoio'!$D:$E,2,FALSE),1)=1,"",X848)</f>
        <v/>
      </c>
      <c r="Y847" s="110" t="str">
        <f>IF(IFERROR(VLOOKUP(Y836,'Tabela de Apoio'!$D:$E,2,FALSE),1)=1,"",Y848)</f>
        <v/>
      </c>
      <c r="Z847" s="110" t="str">
        <f>IF(IFERROR(VLOOKUP(Z836,'Tabela de Apoio'!$D:$E,2,FALSE),1)=1,"",Z848)</f>
        <v/>
      </c>
      <c r="AA847" s="110" t="str">
        <f>IF(IFERROR(VLOOKUP(AA836,'Tabela de Apoio'!$D:$E,2,FALSE),1)=1,"",AA848)</f>
        <v/>
      </c>
      <c r="AB847" s="110" t="str">
        <f>IF(IFERROR(VLOOKUP(AB836,'Tabela de Apoio'!$D:$E,2,FALSE),1)=1,"",AB848)</f>
        <v/>
      </c>
      <c r="AC847" s="110" t="str">
        <f>IF(IFERROR(VLOOKUP(AC836,'Tabela de Apoio'!$D:$E,2,FALSE),1)=1,"",AC848)</f>
        <v/>
      </c>
      <c r="AD847" s="110" t="str">
        <f>IF(IFERROR(VLOOKUP(AD836,'Tabela de Apoio'!$D:$E,2,FALSE),1)=1,"",AD848)</f>
        <v/>
      </c>
      <c r="AE847" s="110" t="str">
        <f>IF(IFERROR(VLOOKUP(AE836,'Tabela de Apoio'!$D:$E,2,FALSE),1)=1,"",AE848)</f>
        <v/>
      </c>
      <c r="AF847" s="110" t="str">
        <f>IF(IFERROR(VLOOKUP(AF836,'Tabela de Apoio'!$D:$E,2,FALSE),1)=1,"",AF848)</f>
        <v/>
      </c>
      <c r="AG847" s="110" t="str">
        <f>IF(IFERROR(VLOOKUP(AG836,'Tabela de Apoio'!$D:$E,2,FALSE),1)=1,"",AG848)</f>
        <v/>
      </c>
      <c r="AH847" s="110" t="str">
        <f>IF(IFERROR(VLOOKUP(AH836,'Tabela de Apoio'!$D:$E,2,FALSE),1)=1,"",AH848)</f>
        <v/>
      </c>
      <c r="AI847" s="110" t="str">
        <f>IF(IFERROR(VLOOKUP(AI836,'Tabela de Apoio'!$D:$E,2,FALSE),1)=1,"",AI848)</f>
        <v/>
      </c>
    </row>
    <row r="848" spans="1:167" hidden="1" x14ac:dyDescent="0.25">
      <c r="B848" s="131" t="e">
        <f t="shared" si="2425"/>
        <v>#VALUE!</v>
      </c>
      <c r="C848" s="131" t="e">
        <f t="shared" si="2426"/>
        <v>#VALUE!</v>
      </c>
      <c r="D848" s="130">
        <f t="shared" si="2426"/>
        <v>1</v>
      </c>
      <c r="E848" s="168"/>
      <c r="F848" s="96"/>
      <c r="G848" s="170"/>
      <c r="H848" s="137">
        <f t="shared" ref="H848" si="2585">COUNT($P848:$XX848)</f>
        <v>0</v>
      </c>
      <c r="I848" s="135" t="e">
        <f t="shared" ref="I848" si="2586">_xlfn.STDEV.P($P847:$XX848)/AVERAGE($P847:$XX848)</f>
        <v>#DIV/0!</v>
      </c>
      <c r="J848" s="7">
        <f t="shared" ref="J848" si="2587">IF(AND(H848&gt;2,
OR(L834="MÉDIA SANEADA",L834="MEDIANA SANEADA",
AND(L834="PREÇO REFERÊNCIA",NOT(AND(P836="Orçamento",COUNTA(P834:XX834)=COUNTIF(P836:XX836,"Orçamento")))))),
ROW(),0)</f>
        <v>0</v>
      </c>
      <c r="K848" s="69"/>
      <c r="L848" s="29" t="s">
        <v>55</v>
      </c>
      <c r="M848" s="30">
        <f t="shared" ref="M848" si="2588">MIN($P840:$XX840)</f>
        <v>0</v>
      </c>
      <c r="N848" s="74"/>
      <c r="O848" s="27" t="str">
        <f t="shared" ref="O848" si="2589">"4 RODADA"</f>
        <v>4 RODADA</v>
      </c>
      <c r="P848" s="110" t="str">
        <f t="shared" ref="P848:AI848" si="2590">IF(P846="","",IF((_xlfn.STDEV.P($P845:$XX846)/AVERAGE($P845:$XX846))&lt;=25%,P846,IF(OR(P846&gt;(AVERAGE($P845:$XX846)+_xlfn.STDEV.P($P845:$XX846)),P846&lt;(AVERAGE($P845:$XX846)-_xlfn.STDEV.P($P845:$XX846))),"DESCARTADO",P846)))</f>
        <v/>
      </c>
      <c r="Q848" s="110" t="str">
        <f t="shared" si="2590"/>
        <v/>
      </c>
      <c r="R848" s="110" t="str">
        <f t="shared" si="2590"/>
        <v/>
      </c>
      <c r="S848" s="110" t="str">
        <f t="shared" si="2590"/>
        <v/>
      </c>
      <c r="T848" s="110" t="str">
        <f t="shared" si="2590"/>
        <v/>
      </c>
      <c r="U848" s="110" t="str">
        <f t="shared" si="2590"/>
        <v/>
      </c>
      <c r="V848" s="110" t="str">
        <f t="shared" si="2590"/>
        <v/>
      </c>
      <c r="W848" s="110" t="str">
        <f t="shared" si="2590"/>
        <v/>
      </c>
      <c r="X848" s="110" t="str">
        <f t="shared" si="2590"/>
        <v/>
      </c>
      <c r="Y848" s="110" t="str">
        <f t="shared" si="2590"/>
        <v/>
      </c>
      <c r="Z848" s="110" t="str">
        <f t="shared" si="2590"/>
        <v/>
      </c>
      <c r="AA848" s="110" t="str">
        <f t="shared" si="2590"/>
        <v/>
      </c>
      <c r="AB848" s="110" t="str">
        <f t="shared" si="2590"/>
        <v/>
      </c>
      <c r="AC848" s="110" t="str">
        <f t="shared" si="2590"/>
        <v/>
      </c>
      <c r="AD848" s="110" t="str">
        <f t="shared" si="2590"/>
        <v/>
      </c>
      <c r="AE848" s="110" t="str">
        <f t="shared" si="2590"/>
        <v/>
      </c>
      <c r="AF848" s="110" t="str">
        <f t="shared" si="2590"/>
        <v/>
      </c>
      <c r="AG848" s="110" t="str">
        <f t="shared" si="2590"/>
        <v/>
      </c>
      <c r="AH848" s="110" t="str">
        <f t="shared" si="2590"/>
        <v/>
      </c>
      <c r="AI848" s="110" t="str">
        <f t="shared" si="2590"/>
        <v/>
      </c>
    </row>
    <row r="849" spans="1:167" hidden="1" x14ac:dyDescent="0.25">
      <c r="B849" s="131" t="e">
        <f t="shared" si="2425"/>
        <v>#VALUE!</v>
      </c>
      <c r="C849" s="131" t="e">
        <f t="shared" si="2426"/>
        <v>#VALUE!</v>
      </c>
      <c r="D849" s="130">
        <f t="shared" si="2426"/>
        <v>1</v>
      </c>
      <c r="E849" s="168"/>
      <c r="F849" s="96"/>
      <c r="G849" s="170"/>
      <c r="H849"/>
      <c r="I849"/>
      <c r="J849"/>
      <c r="K849" s="69"/>
      <c r="L849" s="29" t="s">
        <v>52</v>
      </c>
      <c r="M849" s="30">
        <f t="shared" ref="M849" si="2591">MAX($P840:$XX840)</f>
        <v>0</v>
      </c>
      <c r="N849" s="74"/>
      <c r="O849" s="27" t="str">
        <f t="shared" ref="O849" si="2592">"5 POND"</f>
        <v>5 POND</v>
      </c>
      <c r="P849" s="110" t="str">
        <f>IF(IFERROR(VLOOKUP(P836,'Tabela de Apoio'!$D:$E,2,FALSE),1)=1,"",P850)</f>
        <v/>
      </c>
      <c r="Q849" s="110" t="str">
        <f>IF(IFERROR(VLOOKUP(Q836,'Tabela de Apoio'!$D:$E,2,FALSE),1)=1,"",Q850)</f>
        <v/>
      </c>
      <c r="R849" s="110" t="str">
        <f>IF(IFERROR(VLOOKUP(R836,'Tabela de Apoio'!$D:$E,2,FALSE),1)=1,"",R850)</f>
        <v/>
      </c>
      <c r="S849" s="110" t="str">
        <f>IF(IFERROR(VLOOKUP(S836,'Tabela de Apoio'!$D:$E,2,FALSE),1)=1,"",S850)</f>
        <v/>
      </c>
      <c r="T849" s="110" t="str">
        <f>IF(IFERROR(VLOOKUP(T836,'Tabela de Apoio'!$D:$E,2,FALSE),1)=1,"",T850)</f>
        <v/>
      </c>
      <c r="U849" s="110" t="str">
        <f>IF(IFERROR(VLOOKUP(U836,'Tabela de Apoio'!$D:$E,2,FALSE),1)=1,"",U850)</f>
        <v/>
      </c>
      <c r="V849" s="110" t="str">
        <f>IF(IFERROR(VLOOKUP(V836,'Tabela de Apoio'!$D:$E,2,FALSE),1)=1,"",V850)</f>
        <v/>
      </c>
      <c r="W849" s="110" t="str">
        <f>IF(IFERROR(VLOOKUP(W836,'Tabela de Apoio'!$D:$E,2,FALSE),1)=1,"",W850)</f>
        <v/>
      </c>
      <c r="X849" s="110" t="str">
        <f>IF(IFERROR(VLOOKUP(X836,'Tabela de Apoio'!$D:$E,2,FALSE),1)=1,"",X850)</f>
        <v/>
      </c>
      <c r="Y849" s="110" t="str">
        <f>IF(IFERROR(VLOOKUP(Y836,'Tabela de Apoio'!$D:$E,2,FALSE),1)=1,"",Y850)</f>
        <v/>
      </c>
      <c r="Z849" s="110" t="str">
        <f>IF(IFERROR(VLOOKUP(Z836,'Tabela de Apoio'!$D:$E,2,FALSE),1)=1,"",Z850)</f>
        <v/>
      </c>
      <c r="AA849" s="110" t="str">
        <f>IF(IFERROR(VLOOKUP(AA836,'Tabela de Apoio'!$D:$E,2,FALSE),1)=1,"",AA850)</f>
        <v/>
      </c>
      <c r="AB849" s="110" t="str">
        <f>IF(IFERROR(VLOOKUP(AB836,'Tabela de Apoio'!$D:$E,2,FALSE),1)=1,"",AB850)</f>
        <v/>
      </c>
      <c r="AC849" s="110" t="str">
        <f>IF(IFERROR(VLOOKUP(AC836,'Tabela de Apoio'!$D:$E,2,FALSE),1)=1,"",AC850)</f>
        <v/>
      </c>
      <c r="AD849" s="110" t="str">
        <f>IF(IFERROR(VLOOKUP(AD836,'Tabela de Apoio'!$D:$E,2,FALSE),1)=1,"",AD850)</f>
        <v/>
      </c>
      <c r="AE849" s="110" t="str">
        <f>IF(IFERROR(VLOOKUP(AE836,'Tabela de Apoio'!$D:$E,2,FALSE),1)=1,"",AE850)</f>
        <v/>
      </c>
      <c r="AF849" s="110" t="str">
        <f>IF(IFERROR(VLOOKUP(AF836,'Tabela de Apoio'!$D:$E,2,FALSE),1)=1,"",AF850)</f>
        <v/>
      </c>
      <c r="AG849" s="110" t="str">
        <f>IF(IFERROR(VLOOKUP(AG836,'Tabela de Apoio'!$D:$E,2,FALSE),1)=1,"",AG850)</f>
        <v/>
      </c>
      <c r="AH849" s="110" t="str">
        <f>IF(IFERROR(VLOOKUP(AH836,'Tabela de Apoio'!$D:$E,2,FALSE),1)=1,"",AH850)</f>
        <v/>
      </c>
      <c r="AI849" s="110" t="str">
        <f>IF(IFERROR(VLOOKUP(AI836,'Tabela de Apoio'!$D:$E,2,FALSE),1)=1,"",AI850)</f>
        <v/>
      </c>
    </row>
    <row r="850" spans="1:167" hidden="1" x14ac:dyDescent="0.25">
      <c r="B850" s="131" t="e">
        <f t="shared" si="2425"/>
        <v>#VALUE!</v>
      </c>
      <c r="C850" s="131" t="e">
        <f t="shared" si="2426"/>
        <v>#VALUE!</v>
      </c>
      <c r="D850" s="130">
        <f t="shared" si="2426"/>
        <v>1</v>
      </c>
      <c r="E850" s="168"/>
      <c r="F850" s="96"/>
      <c r="G850" s="170"/>
      <c r="H850" s="137">
        <f t="shared" ref="H850" si="2593">COUNT($P850:$XX850)</f>
        <v>0</v>
      </c>
      <c r="I850" s="135" t="e">
        <f t="shared" ref="I850" si="2594">_xlfn.STDEV.P($P849:$XX850)/AVERAGE($P849:$XX850)</f>
        <v>#DIV/0!</v>
      </c>
      <c r="J850" s="7">
        <f t="shared" ref="J850" si="2595">IF(AND(H850&gt;2,
OR(L834="MÉDIA SANEADA",L834="MEDIANA SANEADA",
AND(L834="PREÇO REFERÊNCIA",NOT(AND(P836="Orçamento",COUNTA(P834:XX834)=COUNTIF(P836:XX836,"Orçamento")))))),
ROW(),0)</f>
        <v>0</v>
      </c>
      <c r="K850" s="69"/>
      <c r="N850" s="74"/>
      <c r="O850" s="27" t="str">
        <f t="shared" ref="O850" si="2596">"5 RODADA"</f>
        <v>5 RODADA</v>
      </c>
      <c r="P850" s="110" t="str">
        <f t="shared" ref="P850:AI850" si="2597">IF(P848="","",IF((_xlfn.STDEV.P($P847:$XX848)/AVERAGE($P847:$XX848))&lt;=25%,P848,IF(OR(P848&gt;(AVERAGE($P847:$XX848)+_xlfn.STDEV.P($P847:$XX848)),P848&lt;(AVERAGE($P847:$XX848)-_xlfn.STDEV.P($P847:$XX848))),"DESCARTADO",P848)))</f>
        <v/>
      </c>
      <c r="Q850" s="110" t="str">
        <f t="shared" si="2597"/>
        <v/>
      </c>
      <c r="R850" s="110" t="str">
        <f t="shared" si="2597"/>
        <v/>
      </c>
      <c r="S850" s="110" t="str">
        <f t="shared" si="2597"/>
        <v/>
      </c>
      <c r="T850" s="110" t="str">
        <f t="shared" si="2597"/>
        <v/>
      </c>
      <c r="U850" s="110" t="str">
        <f t="shared" si="2597"/>
        <v/>
      </c>
      <c r="V850" s="110" t="str">
        <f t="shared" si="2597"/>
        <v/>
      </c>
      <c r="W850" s="110" t="str">
        <f t="shared" si="2597"/>
        <v/>
      </c>
      <c r="X850" s="110" t="str">
        <f t="shared" si="2597"/>
        <v/>
      </c>
      <c r="Y850" s="110" t="str">
        <f t="shared" si="2597"/>
        <v/>
      </c>
      <c r="Z850" s="110" t="str">
        <f t="shared" si="2597"/>
        <v/>
      </c>
      <c r="AA850" s="110" t="str">
        <f t="shared" si="2597"/>
        <v/>
      </c>
      <c r="AB850" s="110" t="str">
        <f t="shared" si="2597"/>
        <v/>
      </c>
      <c r="AC850" s="110" t="str">
        <f t="shared" si="2597"/>
        <v/>
      </c>
      <c r="AD850" s="110" t="str">
        <f t="shared" si="2597"/>
        <v/>
      </c>
      <c r="AE850" s="110" t="str">
        <f t="shared" si="2597"/>
        <v/>
      </c>
      <c r="AF850" s="110" t="str">
        <f t="shared" si="2597"/>
        <v/>
      </c>
      <c r="AG850" s="110" t="str">
        <f t="shared" si="2597"/>
        <v/>
      </c>
      <c r="AH850" s="110" t="str">
        <f t="shared" si="2597"/>
        <v/>
      </c>
      <c r="AI850" s="110" t="str">
        <f t="shared" si="2597"/>
        <v/>
      </c>
    </row>
    <row r="851" spans="1:167" hidden="1" x14ac:dyDescent="0.25">
      <c r="B851" s="131" t="e">
        <f t="shared" si="2425"/>
        <v>#VALUE!</v>
      </c>
      <c r="C851" s="131" t="e">
        <f t="shared" si="2426"/>
        <v>#VALUE!</v>
      </c>
      <c r="D851" s="130">
        <f t="shared" si="2426"/>
        <v>1</v>
      </c>
      <c r="E851" s="168"/>
      <c r="F851" s="96"/>
      <c r="G851" s="170"/>
      <c r="H851"/>
      <c r="I851"/>
      <c r="J851"/>
      <c r="K851" s="69"/>
      <c r="L851" s="22"/>
      <c r="M851" s="22"/>
      <c r="N851" s="74"/>
      <c r="O851" s="27" t="str">
        <f t="shared" ref="O851" si="2598">"6 POND"</f>
        <v>6 POND</v>
      </c>
      <c r="P851" s="110" t="str">
        <f>IF(IFERROR(VLOOKUP(P836,'Tabela de Apoio'!$D:$E,2,FALSE),1)=1,"",P852)</f>
        <v/>
      </c>
      <c r="Q851" s="110" t="str">
        <f>IF(IFERROR(VLOOKUP(Q836,'Tabela de Apoio'!$D:$E,2,FALSE),1)=1,"",Q852)</f>
        <v/>
      </c>
      <c r="R851" s="110" t="str">
        <f>IF(IFERROR(VLOOKUP(R836,'Tabela de Apoio'!$D:$E,2,FALSE),1)=1,"",R852)</f>
        <v/>
      </c>
      <c r="S851" s="110" t="str">
        <f>IF(IFERROR(VLOOKUP(S836,'Tabela de Apoio'!$D:$E,2,FALSE),1)=1,"",S852)</f>
        <v/>
      </c>
      <c r="T851" s="110" t="str">
        <f>IF(IFERROR(VLOOKUP(T836,'Tabela de Apoio'!$D:$E,2,FALSE),1)=1,"",T852)</f>
        <v/>
      </c>
      <c r="U851" s="110" t="str">
        <f>IF(IFERROR(VLOOKUP(U836,'Tabela de Apoio'!$D:$E,2,FALSE),1)=1,"",U852)</f>
        <v/>
      </c>
      <c r="V851" s="110" t="str">
        <f>IF(IFERROR(VLOOKUP(V836,'Tabela de Apoio'!$D:$E,2,FALSE),1)=1,"",V852)</f>
        <v/>
      </c>
      <c r="W851" s="110" t="str">
        <f>IF(IFERROR(VLOOKUP(W836,'Tabela de Apoio'!$D:$E,2,FALSE),1)=1,"",W852)</f>
        <v/>
      </c>
      <c r="X851" s="110" t="str">
        <f>IF(IFERROR(VLOOKUP(X836,'Tabela de Apoio'!$D:$E,2,FALSE),1)=1,"",X852)</f>
        <v/>
      </c>
      <c r="Y851" s="110" t="str">
        <f>IF(IFERROR(VLOOKUP(Y836,'Tabela de Apoio'!$D:$E,2,FALSE),1)=1,"",Y852)</f>
        <v/>
      </c>
      <c r="Z851" s="110" t="str">
        <f>IF(IFERROR(VLOOKUP(Z836,'Tabela de Apoio'!$D:$E,2,FALSE),1)=1,"",Z852)</f>
        <v/>
      </c>
      <c r="AA851" s="110" t="str">
        <f>IF(IFERROR(VLOOKUP(AA836,'Tabela de Apoio'!$D:$E,2,FALSE),1)=1,"",AA852)</f>
        <v/>
      </c>
      <c r="AB851" s="110" t="str">
        <f>IF(IFERROR(VLOOKUP(AB836,'Tabela de Apoio'!$D:$E,2,FALSE),1)=1,"",AB852)</f>
        <v/>
      </c>
      <c r="AC851" s="110" t="str">
        <f>IF(IFERROR(VLOOKUP(AC836,'Tabela de Apoio'!$D:$E,2,FALSE),1)=1,"",AC852)</f>
        <v/>
      </c>
      <c r="AD851" s="110" t="str">
        <f>IF(IFERROR(VLOOKUP(AD836,'Tabela de Apoio'!$D:$E,2,FALSE),1)=1,"",AD852)</f>
        <v/>
      </c>
      <c r="AE851" s="110" t="str">
        <f>IF(IFERROR(VLOOKUP(AE836,'Tabela de Apoio'!$D:$E,2,FALSE),1)=1,"",AE852)</f>
        <v/>
      </c>
      <c r="AF851" s="110" t="str">
        <f>IF(IFERROR(VLOOKUP(AF836,'Tabela de Apoio'!$D:$E,2,FALSE),1)=1,"",AF852)</f>
        <v/>
      </c>
      <c r="AG851" s="110" t="str">
        <f>IF(IFERROR(VLOOKUP(AG836,'Tabela de Apoio'!$D:$E,2,FALSE),1)=1,"",AG852)</f>
        <v/>
      </c>
      <c r="AH851" s="110" t="str">
        <f>IF(IFERROR(VLOOKUP(AH836,'Tabela de Apoio'!$D:$E,2,FALSE),1)=1,"",AH852)</f>
        <v/>
      </c>
      <c r="AI851" s="110" t="str">
        <f>IF(IFERROR(VLOOKUP(AI836,'Tabela de Apoio'!$D:$E,2,FALSE),1)=1,"",AI852)</f>
        <v/>
      </c>
    </row>
    <row r="852" spans="1:167" hidden="1" x14ac:dyDescent="0.25">
      <c r="B852" s="131" t="e">
        <f t="shared" si="2425"/>
        <v>#VALUE!</v>
      </c>
      <c r="C852" s="131" t="e">
        <f t="shared" si="2426"/>
        <v>#VALUE!</v>
      </c>
      <c r="D852" s="130">
        <f t="shared" si="2426"/>
        <v>1</v>
      </c>
      <c r="E852" s="168"/>
      <c r="F852" s="96"/>
      <c r="G852" s="170"/>
      <c r="H852" s="137">
        <f t="shared" ref="H852" si="2599">COUNT($P852:$XX852)</f>
        <v>0</v>
      </c>
      <c r="I852" s="135" t="e">
        <f t="shared" ref="I852" si="2600">_xlfn.STDEV.P($P851:$XX852)/AVERAGE($P851:$XX852)</f>
        <v>#DIV/0!</v>
      </c>
      <c r="J852" s="7">
        <f t="shared" ref="J852" si="2601">IF(AND(H852&gt;2,
OR(L834="MÉDIA SANEADA",L834="MEDIANA SANEADA",
AND(L834="PREÇO REFERÊNCIA",NOT(AND(P836="Orçamento",COUNTA(P834:XX834)=COUNTIF(P836:XX836,"Orçamento")))))),
ROW(),0)</f>
        <v>0</v>
      </c>
      <c r="N852" s="74"/>
      <c r="O852" s="27" t="str">
        <f t="shared" ref="O852" si="2602">"6 RODADA"</f>
        <v>6 RODADA</v>
      </c>
      <c r="P852" s="110" t="str">
        <f t="shared" ref="P852:AI852" si="2603">IFERROR(IF(P850="","",IF((_xlfn.STDEV.P($P849:$XX850)/AVERAGE($P849:$XX850))&lt;=25%,P850,IF(OR(P850&gt;(AVERAGE($P849:$XX850)+_xlfn.STDEV.P($P849:$XX850)),P850&lt;(AVERAGE($P849:$XX850)-_xlfn.STDEV.P($P849:$XX850))),"DESCARTADO",P850))),)</f>
        <v/>
      </c>
      <c r="Q852" s="110" t="str">
        <f t="shared" si="2603"/>
        <v/>
      </c>
      <c r="R852" s="110" t="str">
        <f t="shared" si="2603"/>
        <v/>
      </c>
      <c r="S852" s="110" t="str">
        <f t="shared" si="2603"/>
        <v/>
      </c>
      <c r="T852" s="110" t="str">
        <f t="shared" si="2603"/>
        <v/>
      </c>
      <c r="U852" s="110" t="str">
        <f t="shared" si="2603"/>
        <v/>
      </c>
      <c r="V852" s="110" t="str">
        <f t="shared" si="2603"/>
        <v/>
      </c>
      <c r="W852" s="110" t="str">
        <f t="shared" si="2603"/>
        <v/>
      </c>
      <c r="X852" s="110" t="str">
        <f t="shared" si="2603"/>
        <v/>
      </c>
      <c r="Y852" s="110" t="str">
        <f t="shared" si="2603"/>
        <v/>
      </c>
      <c r="Z852" s="110" t="str">
        <f t="shared" si="2603"/>
        <v/>
      </c>
      <c r="AA852" s="110" t="str">
        <f t="shared" si="2603"/>
        <v/>
      </c>
      <c r="AB852" s="110" t="str">
        <f t="shared" si="2603"/>
        <v/>
      </c>
      <c r="AC852" s="110" t="str">
        <f t="shared" si="2603"/>
        <v/>
      </c>
      <c r="AD852" s="110" t="str">
        <f t="shared" si="2603"/>
        <v/>
      </c>
      <c r="AE852" s="110" t="str">
        <f t="shared" si="2603"/>
        <v/>
      </c>
      <c r="AF852" s="110" t="str">
        <f t="shared" si="2603"/>
        <v/>
      </c>
      <c r="AG852" s="110" t="str">
        <f t="shared" si="2603"/>
        <v/>
      </c>
      <c r="AH852" s="110" t="str">
        <f t="shared" si="2603"/>
        <v/>
      </c>
      <c r="AI852" s="110" t="str">
        <f t="shared" si="2603"/>
        <v/>
      </c>
    </row>
    <row r="853" spans="1:167" x14ac:dyDescent="0.25">
      <c r="B853" s="131" t="e">
        <f t="shared" si="2425"/>
        <v>#VALUE!</v>
      </c>
      <c r="C853" s="131" t="e">
        <f t="shared" si="2426"/>
        <v>#VALUE!</v>
      </c>
      <c r="D853" s="130">
        <f t="shared" si="2426"/>
        <v>1</v>
      </c>
      <c r="E853" s="168"/>
      <c r="F853" s="139"/>
      <c r="G853" s="170"/>
      <c r="H853" s="173"/>
      <c r="I853" s="173"/>
      <c r="J853" s="174"/>
      <c r="K853" s="70"/>
      <c r="L853" s="1" t="s">
        <v>56</v>
      </c>
      <c r="M853" s="147" t="str">
        <f t="shared" ref="M853" si="2604">IFERROR(ROUND(M834*M836,2),"")</f>
        <v/>
      </c>
      <c r="O853" s="27" t="s">
        <v>426</v>
      </c>
      <c r="P853" s="110" t="str">
        <f t="shared" ref="P853:AI874" si="2605">INDEX(P840:P852,MATCH(MAX($J840:$J852),$J840:$J852,0))</f>
        <v/>
      </c>
      <c r="Q853" s="110" t="str">
        <f t="shared" si="2605"/>
        <v/>
      </c>
      <c r="R853" s="110" t="str">
        <f t="shared" si="2605"/>
        <v/>
      </c>
      <c r="S853" s="110" t="str">
        <f t="shared" si="2605"/>
        <v/>
      </c>
      <c r="T853" s="110" t="str">
        <f t="shared" si="2605"/>
        <v/>
      </c>
      <c r="U853" s="110" t="str">
        <f t="shared" si="2605"/>
        <v/>
      </c>
      <c r="V853" s="110" t="str">
        <f t="shared" si="2605"/>
        <v/>
      </c>
      <c r="W853" s="110" t="str">
        <f t="shared" si="2605"/>
        <v/>
      </c>
      <c r="X853" s="110" t="str">
        <f t="shared" si="2605"/>
        <v/>
      </c>
      <c r="Y853" s="110" t="str">
        <f t="shared" si="2605"/>
        <v/>
      </c>
      <c r="Z853" s="110" t="str">
        <f t="shared" si="2605"/>
        <v/>
      </c>
      <c r="AA853" s="110" t="str">
        <f t="shared" si="2605"/>
        <v/>
      </c>
      <c r="AB853" s="110" t="str">
        <f t="shared" si="2605"/>
        <v/>
      </c>
      <c r="AC853" s="110" t="str">
        <f t="shared" si="2605"/>
        <v/>
      </c>
      <c r="AD853" s="110" t="str">
        <f t="shared" si="2605"/>
        <v/>
      </c>
      <c r="AE853" s="110" t="str">
        <f t="shared" si="2605"/>
        <v/>
      </c>
      <c r="AF853" s="110" t="str">
        <f t="shared" si="2605"/>
        <v/>
      </c>
      <c r="AG853" s="110" t="str">
        <f t="shared" si="2605"/>
        <v/>
      </c>
      <c r="AH853" s="110" t="str">
        <f t="shared" si="2605"/>
        <v/>
      </c>
      <c r="AI853" s="110" t="str">
        <f t="shared" si="2605"/>
        <v/>
      </c>
    </row>
    <row r="855" spans="1:167" s="120" customFormat="1" ht="15" customHeight="1" x14ac:dyDescent="0.25">
      <c r="A855" s="123"/>
      <c r="B855" s="130" t="e">
        <f t="shared" ref="B855" si="2606">LARGE(IFERROR(IF(B853+1&gt;$H$8,"",B853+1),""),1)</f>
        <v>#VALUE!</v>
      </c>
      <c r="C855" s="130" t="e">
        <f>IF(_xlfn.ISFORMULA(E859),MAX(INDEX('BASE FORMAÇÃO'!A:A,B855+1),1),E859)</f>
        <v>#VALUE!</v>
      </c>
      <c r="D855" s="130">
        <f t="shared" ref="D855" si="2607">IFERROR(IF(C855=C845,D845+1,1),1)</f>
        <v>1</v>
      </c>
      <c r="E855" s="41" t="s">
        <v>9</v>
      </c>
      <c r="F855" s="76"/>
      <c r="G855" s="41" t="s">
        <v>15</v>
      </c>
      <c r="H855" s="138" t="e">
        <f>INDEX('BASE FORMAÇÃO'!B:B,B855+1)</f>
        <v>#VALUE!</v>
      </c>
      <c r="I855" s="146" t="s">
        <v>16</v>
      </c>
      <c r="J855" s="6" t="e">
        <f>INDEX('BASE FORMAÇÃO'!K:K,B855+1)</f>
        <v>#VALUE!</v>
      </c>
      <c r="K855" s="68"/>
      <c r="L855" s="175" t="s">
        <v>54</v>
      </c>
      <c r="M855" s="177" t="str">
        <f t="shared" ref="M855" si="2608">IF(OR(ISBLANK($O$8),ISBLANK($O$7),ISBLANK($H$8),ISBLANK($O$6),ISBLANK($O$5),ISBLANK($H$5)),"",IFERROR(IF(VLOOKUP(L855,L861:M870,2,FALSE)&lt;1,ROUND(VLOOKUP(L855,L861:M870,2,FALSE),4),ROUND(VLOOKUP(L855,L861:M870,2,FALSE),2)),""))</f>
        <v/>
      </c>
      <c r="N855" s="72"/>
      <c r="O855" s="27" t="s">
        <v>17</v>
      </c>
      <c r="P855" s="116"/>
      <c r="Q855" s="116"/>
      <c r="R855" s="116"/>
      <c r="S855" s="116"/>
      <c r="T855" s="116"/>
      <c r="U855" s="108"/>
      <c r="V855" s="108"/>
      <c r="W855" s="108"/>
      <c r="X855" s="108"/>
      <c r="Y855" s="108"/>
      <c r="Z855" s="108"/>
      <c r="AA855" s="108"/>
      <c r="AB855" s="108"/>
      <c r="AC855" s="108"/>
      <c r="AD855" s="108"/>
      <c r="AE855" s="108"/>
      <c r="AF855" s="108"/>
      <c r="AG855" s="108"/>
      <c r="AH855" s="108"/>
      <c r="AI855" s="108"/>
      <c r="AJ855" s="119"/>
      <c r="AK855" s="119"/>
      <c r="AL855" s="119"/>
      <c r="AM855" s="119"/>
      <c r="AN855" s="119"/>
      <c r="AO855" s="119"/>
      <c r="AP855" s="119"/>
      <c r="AQ855" s="119"/>
      <c r="AR855" s="119"/>
      <c r="AS855" s="119"/>
      <c r="AT855" s="119"/>
      <c r="AU855" s="119"/>
      <c r="AV855" s="119"/>
      <c r="AW855" s="119"/>
      <c r="AX855" s="119"/>
      <c r="AY855" s="119"/>
      <c r="AZ855" s="119"/>
      <c r="BA855" s="119"/>
      <c r="BB855" s="119"/>
      <c r="BC855" s="119"/>
      <c r="BD855" s="119"/>
      <c r="BE855" s="119"/>
      <c r="BF855" s="119"/>
      <c r="BG855" s="119"/>
      <c r="BH855" s="119"/>
      <c r="BI855" s="119"/>
      <c r="BJ855" s="119"/>
      <c r="BK855" s="119"/>
      <c r="BL855" s="119"/>
      <c r="BM855" s="119"/>
      <c r="BN855" s="119"/>
      <c r="BO855" s="119"/>
      <c r="BP855" s="119"/>
      <c r="BQ855" s="119"/>
      <c r="BR855" s="119"/>
      <c r="BS855" s="119"/>
      <c r="BT855" s="119"/>
      <c r="BU855" s="119"/>
      <c r="BV855" s="119"/>
      <c r="BW855" s="119"/>
      <c r="BX855" s="119"/>
      <c r="BY855" s="119"/>
      <c r="BZ855" s="119"/>
      <c r="CA855" s="119"/>
      <c r="CB855" s="119"/>
      <c r="CC855" s="119"/>
      <c r="CD855" s="119"/>
      <c r="CE855" s="119"/>
      <c r="CF855" s="119"/>
      <c r="CG855" s="119"/>
      <c r="CH855" s="119"/>
      <c r="CI855" s="119"/>
      <c r="CJ855" s="119"/>
      <c r="CK855" s="119"/>
      <c r="CL855" s="119"/>
      <c r="CM855" s="119"/>
      <c r="CN855" s="119"/>
      <c r="CO855" s="119"/>
      <c r="CP855" s="119"/>
      <c r="CQ855" s="119"/>
      <c r="CR855" s="119"/>
      <c r="CS855" s="119"/>
      <c r="CT855" s="119"/>
      <c r="CU855" s="119"/>
      <c r="CV855" s="119"/>
      <c r="CW855" s="119"/>
      <c r="CX855" s="119"/>
      <c r="CY855" s="119"/>
      <c r="CZ855" s="119"/>
      <c r="DA855" s="119"/>
      <c r="DB855" s="119"/>
      <c r="DC855" s="119"/>
      <c r="DD855" s="119"/>
      <c r="DE855" s="119"/>
      <c r="DF855" s="119"/>
      <c r="DG855" s="119"/>
      <c r="DH855" s="119"/>
      <c r="DI855" s="119"/>
      <c r="DJ855" s="119"/>
      <c r="DK855" s="119"/>
      <c r="DL855" s="119"/>
      <c r="DM855" s="119"/>
      <c r="DN855" s="119"/>
      <c r="DO855" s="119"/>
      <c r="DP855" s="119"/>
      <c r="DQ855" s="119"/>
      <c r="DR855" s="119"/>
      <c r="DS855" s="119"/>
      <c r="DT855" s="119"/>
      <c r="DU855" s="119"/>
      <c r="DV855" s="119"/>
      <c r="DW855" s="119"/>
      <c r="DX855" s="119"/>
      <c r="DY855" s="119"/>
      <c r="DZ855" s="119"/>
      <c r="EA855" s="119"/>
      <c r="EB855" s="119"/>
      <c r="EC855" s="119"/>
      <c r="ED855" s="119"/>
      <c r="EE855" s="119"/>
      <c r="EF855" s="119"/>
      <c r="EG855" s="119"/>
      <c r="EH855" s="119"/>
      <c r="EI855" s="119"/>
      <c r="EJ855" s="119"/>
      <c r="EK855" s="119"/>
      <c r="EL855" s="119"/>
      <c r="EM855" s="119"/>
      <c r="EN855" s="119"/>
      <c r="EO855" s="119"/>
      <c r="EP855" s="119"/>
      <c r="EQ855" s="119"/>
      <c r="ER855" s="119"/>
      <c r="ES855" s="119"/>
      <c r="ET855" s="119"/>
      <c r="EU855" s="119"/>
      <c r="EV855" s="119"/>
      <c r="EW855" s="119"/>
      <c r="EX855" s="119"/>
      <c r="EY855" s="119"/>
      <c r="EZ855" s="119"/>
      <c r="FA855" s="119"/>
      <c r="FB855" s="119"/>
      <c r="FC855" s="119"/>
      <c r="FD855" s="119"/>
      <c r="FE855" s="119"/>
      <c r="FF855" s="119"/>
      <c r="FG855" s="119"/>
      <c r="FH855" s="119"/>
      <c r="FI855" s="119"/>
      <c r="FJ855" s="119"/>
      <c r="FK855" s="119"/>
    </row>
    <row r="856" spans="1:167" s="120" customFormat="1" ht="15" customHeight="1" x14ac:dyDescent="0.25">
      <c r="A856" s="69"/>
      <c r="B856" s="131" t="e">
        <f t="shared" ref="B856:D856" si="2609">B855</f>
        <v>#VALUE!</v>
      </c>
      <c r="C856" s="131" t="e">
        <f t="shared" si="2609"/>
        <v>#VALUE!</v>
      </c>
      <c r="D856" s="130">
        <f t="shared" si="2609"/>
        <v>1</v>
      </c>
      <c r="E856" s="179">
        <f t="shared" ref="E856" si="2610">D855</f>
        <v>1</v>
      </c>
      <c r="F856" s="95"/>
      <c r="G856" s="181" t="s">
        <v>1</v>
      </c>
      <c r="H856" s="184" t="e">
        <f>INDEX('BASE FORMAÇÃO'!C:C,B855+1)</f>
        <v>#VALUE!</v>
      </c>
      <c r="I856" s="184"/>
      <c r="J856" s="185"/>
      <c r="K856" s="69"/>
      <c r="L856" s="176"/>
      <c r="M856" s="178"/>
      <c r="N856" s="73"/>
      <c r="O856" s="27" t="s">
        <v>13</v>
      </c>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6"/>
      <c r="AK856" s="126"/>
      <c r="AL856" s="126"/>
      <c r="AM856" s="126"/>
      <c r="AN856" s="126"/>
      <c r="AO856" s="126"/>
      <c r="AP856" s="126"/>
      <c r="AQ856" s="126"/>
      <c r="AR856" s="126"/>
      <c r="AS856" s="126"/>
      <c r="AT856" s="126"/>
      <c r="AU856" s="126"/>
      <c r="AV856" s="126"/>
      <c r="AW856" s="126"/>
      <c r="AX856" s="126"/>
      <c r="AY856" s="126"/>
      <c r="AZ856" s="126"/>
      <c r="BA856" s="126"/>
      <c r="BB856" s="119"/>
      <c r="BC856" s="119"/>
      <c r="BD856" s="119"/>
      <c r="BE856" s="119"/>
      <c r="BF856" s="119"/>
      <c r="BG856" s="119"/>
      <c r="BH856" s="119"/>
      <c r="BI856" s="119"/>
      <c r="BJ856" s="119"/>
      <c r="BK856" s="119"/>
      <c r="BL856" s="119"/>
      <c r="BM856" s="119"/>
      <c r="BN856" s="119"/>
      <c r="BO856" s="119"/>
      <c r="BP856" s="119"/>
      <c r="BQ856" s="119"/>
      <c r="BR856" s="119"/>
      <c r="BS856" s="119"/>
      <c r="BT856" s="119"/>
      <c r="BU856" s="119"/>
      <c r="BV856" s="119"/>
      <c r="BW856" s="119"/>
      <c r="BX856" s="119"/>
      <c r="BY856" s="119"/>
      <c r="BZ856" s="119"/>
      <c r="CA856" s="119"/>
      <c r="CB856" s="119"/>
      <c r="CC856" s="119"/>
      <c r="CD856" s="119"/>
      <c r="CE856" s="119"/>
      <c r="CF856" s="119"/>
      <c r="CG856" s="119"/>
      <c r="CH856" s="119"/>
      <c r="CI856" s="119"/>
      <c r="CJ856" s="119"/>
      <c r="CK856" s="119"/>
      <c r="CL856" s="119"/>
      <c r="CM856" s="119"/>
      <c r="CN856" s="119"/>
      <c r="CO856" s="119"/>
      <c r="CP856" s="119"/>
      <c r="CQ856" s="119"/>
      <c r="CR856" s="119"/>
      <c r="CS856" s="119"/>
      <c r="CT856" s="119"/>
      <c r="CU856" s="119"/>
      <c r="CV856" s="119"/>
      <c r="CW856" s="119"/>
      <c r="CX856" s="119"/>
      <c r="CY856" s="119"/>
      <c r="CZ856" s="119"/>
      <c r="DA856" s="119"/>
      <c r="DB856" s="119"/>
      <c r="DC856" s="119"/>
      <c r="DD856" s="119"/>
      <c r="DE856" s="119"/>
      <c r="DF856" s="119"/>
      <c r="DG856" s="119"/>
      <c r="DH856" s="119"/>
      <c r="DI856" s="119"/>
      <c r="DJ856" s="119"/>
      <c r="DK856" s="119"/>
      <c r="DL856" s="119"/>
      <c r="DM856" s="119"/>
      <c r="DN856" s="119"/>
      <c r="DO856" s="119"/>
      <c r="DP856" s="119"/>
      <c r="DQ856" s="119"/>
      <c r="DR856" s="119"/>
      <c r="DS856" s="119"/>
      <c r="DT856" s="119"/>
      <c r="DU856" s="119"/>
      <c r="DV856" s="119"/>
      <c r="DW856" s="119"/>
      <c r="DX856" s="119"/>
      <c r="DY856" s="119"/>
      <c r="DZ856" s="119"/>
      <c r="EA856" s="119"/>
      <c r="EB856" s="119"/>
      <c r="EC856" s="119"/>
      <c r="ED856" s="119"/>
      <c r="EE856" s="119"/>
      <c r="EF856" s="119"/>
      <c r="EG856" s="119"/>
      <c r="EH856" s="119"/>
      <c r="EI856" s="119"/>
      <c r="EJ856" s="119"/>
      <c r="EK856" s="119"/>
      <c r="EL856" s="119"/>
      <c r="EM856" s="119"/>
      <c r="EN856" s="119"/>
      <c r="EO856" s="119"/>
      <c r="EP856" s="119"/>
      <c r="EQ856" s="119"/>
      <c r="ER856" s="119"/>
      <c r="ES856" s="119"/>
      <c r="ET856" s="119"/>
      <c r="EU856" s="119"/>
      <c r="EV856" s="119"/>
      <c r="EW856" s="119"/>
      <c r="EX856" s="119"/>
      <c r="EY856" s="119"/>
      <c r="EZ856" s="119"/>
      <c r="FA856" s="119"/>
      <c r="FB856" s="119"/>
      <c r="FC856" s="119"/>
      <c r="FD856" s="119"/>
      <c r="FE856" s="119"/>
      <c r="FF856" s="119"/>
      <c r="FG856" s="119"/>
      <c r="FH856" s="119"/>
      <c r="FI856" s="119"/>
      <c r="FJ856" s="119"/>
      <c r="FK856" s="119"/>
    </row>
    <row r="857" spans="1:167" s="119" customFormat="1" x14ac:dyDescent="0.25">
      <c r="A857" s="77"/>
      <c r="B857" s="131" t="e">
        <f t="shared" ref="B857:D857" si="2611">B856</f>
        <v>#VALUE!</v>
      </c>
      <c r="C857" s="131" t="e">
        <f t="shared" si="2611"/>
        <v>#VALUE!</v>
      </c>
      <c r="D857" s="130">
        <f t="shared" si="2611"/>
        <v>1</v>
      </c>
      <c r="E857" s="180"/>
      <c r="F857" s="96"/>
      <c r="G857" s="182"/>
      <c r="H857" s="186"/>
      <c r="I857" s="186"/>
      <c r="J857" s="187"/>
      <c r="K857" s="67"/>
      <c r="L857" s="133" t="s">
        <v>57</v>
      </c>
      <c r="M857" s="134" t="e">
        <f>INDEX('BASE FORMAÇÃO'!H:H,B859+1)</f>
        <v>#VALUE!</v>
      </c>
      <c r="N857" s="74"/>
      <c r="O857" s="27" t="s">
        <v>445</v>
      </c>
      <c r="P857" s="117"/>
      <c r="Q857" s="117"/>
      <c r="R857" s="117"/>
      <c r="S857" s="117"/>
      <c r="T857" s="117"/>
      <c r="U857" s="117"/>
      <c r="V857" s="117"/>
      <c r="W857" s="117"/>
      <c r="X857" s="117"/>
      <c r="Y857" s="117"/>
      <c r="Z857" s="117"/>
      <c r="AA857" s="121"/>
      <c r="AB857" s="121"/>
      <c r="AC857" s="121"/>
      <c r="AD857" s="121"/>
      <c r="AE857" s="121"/>
      <c r="AF857" s="121"/>
      <c r="AG857" s="121"/>
      <c r="AH857" s="121"/>
      <c r="AI857" s="121"/>
    </row>
    <row r="858" spans="1:167" s="119" customFormat="1" x14ac:dyDescent="0.25">
      <c r="A858" s="77"/>
      <c r="B858" s="131" t="e">
        <f t="shared" ref="B858:C858" si="2612">B857</f>
        <v>#VALUE!</v>
      </c>
      <c r="C858" s="131" t="e">
        <f t="shared" si="2612"/>
        <v>#VALUE!</v>
      </c>
      <c r="D858" s="130">
        <f t="shared" si="2426"/>
        <v>1</v>
      </c>
      <c r="E858" s="41" t="s">
        <v>344</v>
      </c>
      <c r="F858" s="96"/>
      <c r="G858" s="183"/>
      <c r="H858" s="188"/>
      <c r="I858" s="188"/>
      <c r="J858" s="189"/>
      <c r="K858" s="67"/>
      <c r="L858" s="1" t="s">
        <v>2</v>
      </c>
      <c r="M858" s="6" t="e">
        <f>INDEX('BASE FORMAÇÃO'!D:D,B859+1)</f>
        <v>#VALUE!</v>
      </c>
      <c r="N858" s="74"/>
      <c r="O858" s="27" t="s">
        <v>446</v>
      </c>
      <c r="P858" s="118"/>
      <c r="Q858" s="118"/>
      <c r="R858" s="118"/>
      <c r="S858" s="118"/>
      <c r="T858" s="118"/>
      <c r="U858" s="121"/>
      <c r="V858" s="121"/>
      <c r="W858" s="121"/>
      <c r="X858" s="121"/>
      <c r="Y858" s="121"/>
      <c r="Z858" s="121"/>
      <c r="AA858" s="121"/>
      <c r="AB858" s="121"/>
      <c r="AC858" s="121"/>
      <c r="AD858" s="121"/>
      <c r="AE858" s="121"/>
      <c r="AF858" s="121"/>
      <c r="AG858" s="121"/>
      <c r="AH858" s="121"/>
      <c r="AI858" s="121"/>
    </row>
    <row r="859" spans="1:167" x14ac:dyDescent="0.25">
      <c r="B859" s="131" t="e">
        <f t="shared" ref="B859:C859" si="2613">B857</f>
        <v>#VALUE!</v>
      </c>
      <c r="C859" s="131" t="e">
        <f t="shared" si="2613"/>
        <v>#VALUE!</v>
      </c>
      <c r="D859" s="130">
        <f t="shared" si="2426"/>
        <v>1</v>
      </c>
      <c r="E859" s="167" t="e">
        <f t="shared" ref="E859" si="2614">C855</f>
        <v>#VALUE!</v>
      </c>
      <c r="F859" s="96"/>
      <c r="G859" s="169" t="s">
        <v>334</v>
      </c>
      <c r="H859" s="171"/>
      <c r="I859" s="172"/>
      <c r="J859" s="172"/>
      <c r="K859" s="70"/>
      <c r="L859" s="28" t="s">
        <v>333</v>
      </c>
      <c r="M859" s="136" t="str">
        <f t="shared" ref="M859" si="2615">IFERROR(INDEX(I861:I873,MATCH(MAX(J861:J873),J861:J873,0)),"")</f>
        <v/>
      </c>
      <c r="N859" s="74"/>
      <c r="O859" s="27" t="s">
        <v>18</v>
      </c>
      <c r="P859" s="109" t="str">
        <f>IF(P855="","",
IF(OR(P857="Orçamento",P856="",MAX('Tabela de Apoio'!$A:$A)&lt;=P856),
P855,
(INDEX('Tabela de Apoio'!$B:$B,MATCH('MAPA DE PREÇOS'!$O$8,'Tabela de Apoio'!$A:$A,1))/INDEX('Tabela de Apoio'!$B:$B,MATCH('MAPA DE PREÇOS'!P856,'Tabela de Apoio'!$A:$A,1)-1))*P855))</f>
        <v/>
      </c>
      <c r="Q859" s="109" t="str">
        <f>IF(Q855="","",
IF(OR(Q857="Orçamento",Q856="",MAX('Tabela de Apoio'!$A:$A)&lt;=Q856),
Q855,
(INDEX('Tabela de Apoio'!$B:$B,MATCH('MAPA DE PREÇOS'!$O$8,'Tabela de Apoio'!$A:$A,1))/INDEX('Tabela de Apoio'!$B:$B,MATCH('MAPA DE PREÇOS'!Q856,'Tabela de Apoio'!$A:$A,1)-1))*Q855))</f>
        <v/>
      </c>
      <c r="R859" s="109" t="str">
        <f>IF(R855="","",
IF(OR(R857="Orçamento",R856="",MAX('Tabela de Apoio'!$A:$A)&lt;=R856),
R855,
(INDEX('Tabela de Apoio'!$B:$B,MATCH('MAPA DE PREÇOS'!$O$8,'Tabela de Apoio'!$A:$A,1))/INDEX('Tabela de Apoio'!$B:$B,MATCH('MAPA DE PREÇOS'!R856,'Tabela de Apoio'!$A:$A,1)-1))*R855))</f>
        <v/>
      </c>
      <c r="S859" s="109" t="str">
        <f>IF(S855="","",
IF(OR(S857="Orçamento",S856="",MAX('Tabela de Apoio'!$A:$A)&lt;=S856),
S855,
(INDEX('Tabela de Apoio'!$B:$B,MATCH('MAPA DE PREÇOS'!$O$8,'Tabela de Apoio'!$A:$A,1))/INDEX('Tabela de Apoio'!$B:$B,MATCH('MAPA DE PREÇOS'!S856,'Tabela de Apoio'!$A:$A,1)-1))*S855))</f>
        <v/>
      </c>
      <c r="T859" s="109" t="str">
        <f>IF(T855="","",
IF(OR(T857="Orçamento",T856="",MAX('Tabela de Apoio'!$A:$A)&lt;=T856),
T855,
(INDEX('Tabela de Apoio'!$B:$B,MATCH('MAPA DE PREÇOS'!$O$8,'Tabela de Apoio'!$A:$A,1))/INDEX('Tabela de Apoio'!$B:$B,MATCH('MAPA DE PREÇOS'!T856,'Tabela de Apoio'!$A:$A,1)-1))*T855))</f>
        <v/>
      </c>
      <c r="U859" s="109" t="str">
        <f>IF(U855="","",
IF(OR(U857="Orçamento",U856="",MAX('Tabela de Apoio'!$A:$A)&lt;=U856),
U855,
(INDEX('Tabela de Apoio'!$B:$B,MATCH('MAPA DE PREÇOS'!$O$8,'Tabela de Apoio'!$A:$A,1))/INDEX('Tabela de Apoio'!$B:$B,MATCH('MAPA DE PREÇOS'!U856,'Tabela de Apoio'!$A:$A,1)-1))*U855))</f>
        <v/>
      </c>
      <c r="V859" s="109" t="str">
        <f>IF(V855="","",
IF(OR(V857="Orçamento",V856="",MAX('Tabela de Apoio'!$A:$A)&lt;=V856),
V855,
(INDEX('Tabela de Apoio'!$B:$B,MATCH('MAPA DE PREÇOS'!$O$8,'Tabela de Apoio'!$A:$A,1))/INDEX('Tabela de Apoio'!$B:$B,MATCH('MAPA DE PREÇOS'!V856,'Tabela de Apoio'!$A:$A,1)-1))*V855))</f>
        <v/>
      </c>
      <c r="W859" s="109" t="str">
        <f>IF(W855="","",
IF(OR(W857="Orçamento",W856="",MAX('Tabela de Apoio'!$A:$A)&lt;=W856),
W855,
(INDEX('Tabela de Apoio'!$B:$B,MATCH('MAPA DE PREÇOS'!$O$8,'Tabela de Apoio'!$A:$A,1))/INDEX('Tabela de Apoio'!$B:$B,MATCH('MAPA DE PREÇOS'!W856,'Tabela de Apoio'!$A:$A,1)-1))*W855))</f>
        <v/>
      </c>
      <c r="X859" s="109" t="str">
        <f>IF(X855="","",
IF(OR(X857="Orçamento",X856="",MAX('Tabela de Apoio'!$A:$A)&lt;=X856),
X855,
(INDEX('Tabela de Apoio'!$B:$B,MATCH('MAPA DE PREÇOS'!$O$8,'Tabela de Apoio'!$A:$A,1))/INDEX('Tabela de Apoio'!$B:$B,MATCH('MAPA DE PREÇOS'!X856,'Tabela de Apoio'!$A:$A,1)-1))*X855))</f>
        <v/>
      </c>
      <c r="Y859" s="109" t="str">
        <f>IF(Y855="","",
IF(OR(Y857="Orçamento",Y856="",MAX('Tabela de Apoio'!$A:$A)&lt;=Y856),
Y855,
(INDEX('Tabela de Apoio'!$B:$B,MATCH('MAPA DE PREÇOS'!$O$8,'Tabela de Apoio'!$A:$A,1))/INDEX('Tabela de Apoio'!$B:$B,MATCH('MAPA DE PREÇOS'!Y856,'Tabela de Apoio'!$A:$A,1)-1))*Y855))</f>
        <v/>
      </c>
      <c r="Z859" s="109" t="str">
        <f>IF(Z855="","",
IF(OR(Z857="Orçamento",Z856="",MAX('Tabela de Apoio'!$A:$A)&lt;=Z856),
Z855,
(INDEX('Tabela de Apoio'!$B:$B,MATCH('MAPA DE PREÇOS'!$O$8,'Tabela de Apoio'!$A:$A,1))/INDEX('Tabela de Apoio'!$B:$B,MATCH('MAPA DE PREÇOS'!Z856,'Tabela de Apoio'!$A:$A,1)-1))*Z855))</f>
        <v/>
      </c>
      <c r="AA859" s="109" t="str">
        <f>IF(AA855="","",
IF(OR(AA857="Orçamento",AA856="",MAX('Tabela de Apoio'!$A:$A)&lt;=AA856),
AA855,
(INDEX('Tabela de Apoio'!$B:$B,MATCH('MAPA DE PREÇOS'!$O$8,'Tabela de Apoio'!$A:$A,1))/INDEX('Tabela de Apoio'!$B:$B,MATCH('MAPA DE PREÇOS'!AA856,'Tabela de Apoio'!$A:$A,1)-1))*AA855))</f>
        <v/>
      </c>
      <c r="AB859" s="109" t="str">
        <f>IF(AB855="","",
IF(OR(AB857="Orçamento",AB856="",MAX('Tabela de Apoio'!$A:$A)&lt;=AB856),
AB855,
(INDEX('Tabela de Apoio'!$B:$B,MATCH('MAPA DE PREÇOS'!$O$8,'Tabela de Apoio'!$A:$A,1))/INDEX('Tabela de Apoio'!$B:$B,MATCH('MAPA DE PREÇOS'!AB856,'Tabela de Apoio'!$A:$A,1)-1))*AB855))</f>
        <v/>
      </c>
      <c r="AC859" s="109" t="str">
        <f>IF(AC855="","",
IF(OR(AC857="Orçamento",AC856="",MAX('Tabela de Apoio'!$A:$A)&lt;=AC856),
AC855,
(INDEX('Tabela de Apoio'!$B:$B,MATCH('MAPA DE PREÇOS'!$O$8,'Tabela de Apoio'!$A:$A,1))/INDEX('Tabela de Apoio'!$B:$B,MATCH('MAPA DE PREÇOS'!AC856,'Tabela de Apoio'!$A:$A,1)-1))*AC855))</f>
        <v/>
      </c>
      <c r="AD859" s="109" t="str">
        <f>IF(AD855="","",
IF(OR(AD857="Orçamento",AD856="",MAX('Tabela de Apoio'!$A:$A)&lt;=AD856),
AD855,
(INDEX('Tabela de Apoio'!$B:$B,MATCH('MAPA DE PREÇOS'!$O$8,'Tabela de Apoio'!$A:$A,1))/INDEX('Tabela de Apoio'!$B:$B,MATCH('MAPA DE PREÇOS'!AD856,'Tabela de Apoio'!$A:$A,1)-1))*AD855))</f>
        <v/>
      </c>
      <c r="AE859" s="109" t="str">
        <f>IF(AE855="","",
IF(OR(AE857="Orçamento",AE856="",MAX('Tabela de Apoio'!$A:$A)&lt;=AE856),
AE855,
(INDEX('Tabela de Apoio'!$B:$B,MATCH('MAPA DE PREÇOS'!$O$8,'Tabela de Apoio'!$A:$A,1))/INDEX('Tabela de Apoio'!$B:$B,MATCH('MAPA DE PREÇOS'!AE856,'Tabela de Apoio'!$A:$A,1)-1))*AE855))</f>
        <v/>
      </c>
      <c r="AF859" s="109" t="str">
        <f>IF(AF855="","",
IF(OR(AF857="Orçamento",AF856="",MAX('Tabela de Apoio'!$A:$A)&lt;=AF856),
AF855,
(INDEX('Tabela de Apoio'!$B:$B,MATCH('MAPA DE PREÇOS'!$O$8,'Tabela de Apoio'!$A:$A,1))/INDEX('Tabela de Apoio'!$B:$B,MATCH('MAPA DE PREÇOS'!AF856,'Tabela de Apoio'!$A:$A,1)-1))*AF855))</f>
        <v/>
      </c>
      <c r="AG859" s="109" t="str">
        <f>IF(AG855="","",
IF(OR(AG857="Orçamento",AG856="",MAX('Tabela de Apoio'!$A:$A)&lt;=AG856),
AG855,
(INDEX('Tabela de Apoio'!$B:$B,MATCH('MAPA DE PREÇOS'!$O$8,'Tabela de Apoio'!$A:$A,1))/INDEX('Tabela de Apoio'!$B:$B,MATCH('MAPA DE PREÇOS'!AG856,'Tabela de Apoio'!$A:$A,1)-1))*AG855))</f>
        <v/>
      </c>
      <c r="AH859" s="109" t="str">
        <f>IF(AH855="","",
IF(OR(AH857="Orçamento",AH856="",MAX('Tabela de Apoio'!$A:$A)&lt;=AH856),
AH855,
(INDEX('Tabela de Apoio'!$B:$B,MATCH('MAPA DE PREÇOS'!$O$8,'Tabela de Apoio'!$A:$A,1))/INDEX('Tabela de Apoio'!$B:$B,MATCH('MAPA DE PREÇOS'!AH856,'Tabela de Apoio'!$A:$A,1)-1))*AH855))</f>
        <v/>
      </c>
      <c r="AI859" s="109" t="str">
        <f>IF(AI855="","",
IF(OR(AI857="Orçamento",AI856="",MAX('Tabela de Apoio'!$A:$A)&lt;=AI856),
AI855,
(INDEX('Tabela de Apoio'!$B:$B,MATCH('MAPA DE PREÇOS'!$O$8,'Tabela de Apoio'!$A:$A,1))/INDEX('Tabela de Apoio'!$B:$B,MATCH('MAPA DE PREÇOS'!AI856,'Tabela de Apoio'!$A:$A,1)-1))*AI855))</f>
        <v/>
      </c>
    </row>
    <row r="860" spans="1:167" hidden="1" x14ac:dyDescent="0.25">
      <c r="B860" s="131" t="e">
        <f t="shared" ref="B860" si="2616">B859</f>
        <v>#VALUE!</v>
      </c>
      <c r="C860" s="131" t="e">
        <f t="shared" ref="C860" si="2617">C859</f>
        <v>#VALUE!</v>
      </c>
      <c r="D860" s="130">
        <f t="shared" si="2426"/>
        <v>1</v>
      </c>
      <c r="E860" s="168"/>
      <c r="F860" s="96"/>
      <c r="G860" s="170"/>
      <c r="H860"/>
      <c r="I860"/>
      <c r="J860"/>
      <c r="N860" s="74"/>
      <c r="O860" s="27" t="s">
        <v>439</v>
      </c>
      <c r="P860" s="110" t="str">
        <f>IF(IFERROR(VLOOKUP(P857,'Tabela de Apoio'!$D:$E,2,FALSE),1)=1,"",P861)</f>
        <v/>
      </c>
      <c r="Q860" s="110" t="str">
        <f>IF(IFERROR(VLOOKUP(Q857,'Tabela de Apoio'!$D:$E,2,FALSE),1)=1,"",Q861)</f>
        <v/>
      </c>
      <c r="R860" s="110" t="str">
        <f>IF(IFERROR(VLOOKUP(R857,'Tabela de Apoio'!$D:$E,2,FALSE),1)=1,"",R861)</f>
        <v/>
      </c>
      <c r="S860" s="110" t="str">
        <f>IF(IFERROR(VLOOKUP(S857,'Tabela de Apoio'!$D:$E,2,FALSE),1)=1,"",S861)</f>
        <v/>
      </c>
      <c r="T860" s="110" t="str">
        <f>IF(IFERROR(VLOOKUP(T857,'Tabela de Apoio'!$D:$E,2,FALSE),1)=1,"",T861)</f>
        <v/>
      </c>
      <c r="U860" s="110" t="str">
        <f>IF(IFERROR(VLOOKUP(U857,'Tabela de Apoio'!$D:$E,2,FALSE),1)=1,"",U861)</f>
        <v/>
      </c>
      <c r="V860" s="110" t="str">
        <f>IF(IFERROR(VLOOKUP(V857,'Tabela de Apoio'!$D:$E,2,FALSE),1)=1,"",V861)</f>
        <v/>
      </c>
      <c r="W860" s="110" t="str">
        <f>IF(IFERROR(VLOOKUP(W857,'Tabela de Apoio'!$D:$E,2,FALSE),1)=1,"",W861)</f>
        <v/>
      </c>
      <c r="X860" s="110" t="str">
        <f>IF(IFERROR(VLOOKUP(X857,'Tabela de Apoio'!$D:$E,2,FALSE),1)=1,"",X861)</f>
        <v/>
      </c>
      <c r="Y860" s="110" t="str">
        <f>IF(IFERROR(VLOOKUP(Y857,'Tabela de Apoio'!$D:$E,2,FALSE),1)=1,"",Y861)</f>
        <v/>
      </c>
      <c r="Z860" s="110" t="str">
        <f>IF(IFERROR(VLOOKUP(Z857,'Tabela de Apoio'!$D:$E,2,FALSE),1)=1,"",Z861)</f>
        <v/>
      </c>
      <c r="AA860" s="110" t="str">
        <f>IF(IFERROR(VLOOKUP(AA857,'Tabela de Apoio'!$D:$E,2,FALSE),1)=1,"",AA861)</f>
        <v/>
      </c>
      <c r="AB860" s="110" t="str">
        <f>IF(IFERROR(VLOOKUP(AB857,'Tabela de Apoio'!$D:$E,2,FALSE),1)=1,"",AB861)</f>
        <v/>
      </c>
      <c r="AC860" s="110" t="str">
        <f>IF(IFERROR(VLOOKUP(AC857,'Tabela de Apoio'!$D:$E,2,FALSE),1)=1,"",AC861)</f>
        <v/>
      </c>
      <c r="AD860" s="110" t="str">
        <f>IF(IFERROR(VLOOKUP(AD857,'Tabela de Apoio'!$D:$E,2,FALSE),1)=1,"",AD861)</f>
        <v/>
      </c>
      <c r="AE860" s="110" t="str">
        <f>IF(IFERROR(VLOOKUP(AE857,'Tabela de Apoio'!$D:$E,2,FALSE),1)=1,"",AE861)</f>
        <v/>
      </c>
      <c r="AF860" s="110" t="str">
        <f>IF(IFERROR(VLOOKUP(AF857,'Tabela de Apoio'!$D:$E,2,FALSE),1)=1,"",AF861)</f>
        <v/>
      </c>
      <c r="AG860" s="110" t="str">
        <f>IF(IFERROR(VLOOKUP(AG857,'Tabela de Apoio'!$D:$E,2,FALSE),1)=1,"",AG861)</f>
        <v/>
      </c>
      <c r="AH860" s="110" t="str">
        <f>IF(IFERROR(VLOOKUP(AH857,'Tabela de Apoio'!$D:$E,2,FALSE),1)=1,"",AH861)</f>
        <v/>
      </c>
      <c r="AI860" s="110" t="str">
        <f>IF(IFERROR(VLOOKUP(AI857,'Tabela de Apoio'!$D:$E,2,FALSE),1)=1,"",AI861)</f>
        <v/>
      </c>
    </row>
    <row r="861" spans="1:167" hidden="1" x14ac:dyDescent="0.25">
      <c r="B861" s="131" t="e">
        <f t="shared" ref="B861:C861" si="2618">B860</f>
        <v>#VALUE!</v>
      </c>
      <c r="C861" s="131" t="e">
        <f t="shared" si="2618"/>
        <v>#VALUE!</v>
      </c>
      <c r="D861" s="130">
        <f t="shared" si="2426"/>
        <v>1</v>
      </c>
      <c r="E861" s="168"/>
      <c r="F861" s="96"/>
      <c r="G861" s="170"/>
      <c r="H861" s="137">
        <f t="shared" ref="H861" si="2619">COUNT($P861:$XX861)</f>
        <v>0</v>
      </c>
      <c r="I861" s="135" t="e">
        <f t="shared" ref="I861" si="2620">_xlfn.STDEV.P($P860:$XX861)/AVERAGE($P860:$XX861)</f>
        <v>#DIV/0!</v>
      </c>
      <c r="J861" s="7">
        <f>ROW()</f>
        <v>861</v>
      </c>
      <c r="K861" s="70"/>
      <c r="L861" s="29" t="s">
        <v>54</v>
      </c>
      <c r="M861" s="30" t="str">
        <f t="shared" ref="M861" si="2621">IFERROR(
IF(AND(P857="Orçamento",COUNTA(P855:AI855)=COUNTIF(P857:XX857,"Orçamento")),MIN(M866,M863),
IF(M864&lt;&gt;"",M864,
IF(M865&lt;&gt;"",M865,
M863
))),"")</f>
        <v/>
      </c>
      <c r="N861" s="74"/>
      <c r="O861" s="27" t="s">
        <v>440</v>
      </c>
      <c r="P861" s="109" t="str">
        <f t="shared" ref="P861:AI861" si="2622">IFERROR(IF(P859="",
            "",
            IF(COUNT($P859:$XX859)&lt;=4,
               P859,
               IF(OR(P859&gt;(QUARTILE($P859:$XX859,3)+(QUARTILE($P859:$XX859,3)-QUARTILE($P859:$XX859,1))),
                     P859&lt;(QUARTILE($P859:$XX859,1)-(QUARTILE($P859:$XX859,3)-QUARTILE($P859:$XX859,1)))
                  ),
               "DESCARTADO",P859)
             )
  ),P859)</f>
        <v/>
      </c>
      <c r="Q861" s="109" t="str">
        <f t="shared" si="2622"/>
        <v/>
      </c>
      <c r="R861" s="109" t="str">
        <f t="shared" si="2622"/>
        <v/>
      </c>
      <c r="S861" s="109" t="str">
        <f t="shared" si="2622"/>
        <v/>
      </c>
      <c r="T861" s="109" t="str">
        <f t="shared" si="2622"/>
        <v/>
      </c>
      <c r="U861" s="109" t="str">
        <f t="shared" si="2622"/>
        <v/>
      </c>
      <c r="V861" s="109" t="str">
        <f t="shared" si="2622"/>
        <v/>
      </c>
      <c r="W861" s="109" t="str">
        <f t="shared" si="2622"/>
        <v/>
      </c>
      <c r="X861" s="109" t="str">
        <f t="shared" si="2622"/>
        <v/>
      </c>
      <c r="Y861" s="109" t="str">
        <f t="shared" si="2622"/>
        <v/>
      </c>
      <c r="Z861" s="109" t="str">
        <f t="shared" si="2622"/>
        <v/>
      </c>
      <c r="AA861" s="109" t="str">
        <f t="shared" si="2622"/>
        <v/>
      </c>
      <c r="AB861" s="109" t="str">
        <f t="shared" si="2622"/>
        <v/>
      </c>
      <c r="AC861" s="109" t="str">
        <f t="shared" si="2622"/>
        <v/>
      </c>
      <c r="AD861" s="109" t="str">
        <f t="shared" si="2622"/>
        <v/>
      </c>
      <c r="AE861" s="109" t="str">
        <f t="shared" si="2622"/>
        <v/>
      </c>
      <c r="AF861" s="109" t="str">
        <f t="shared" si="2622"/>
        <v/>
      </c>
      <c r="AG861" s="109" t="str">
        <f t="shared" si="2622"/>
        <v/>
      </c>
      <c r="AH861" s="109" t="str">
        <f t="shared" si="2622"/>
        <v/>
      </c>
      <c r="AI861" s="109" t="str">
        <f t="shared" si="2622"/>
        <v/>
      </c>
    </row>
    <row r="862" spans="1:167" hidden="1" x14ac:dyDescent="0.25">
      <c r="B862" s="131" t="e">
        <f t="shared" ref="B862:B916" si="2623">B861</f>
        <v>#VALUE!</v>
      </c>
      <c r="C862" s="131" t="e">
        <f t="shared" ref="C862:D925" si="2624">C861</f>
        <v>#VALUE!</v>
      </c>
      <c r="D862" s="130">
        <f t="shared" si="2426"/>
        <v>1</v>
      </c>
      <c r="E862" s="168"/>
      <c r="F862" s="96"/>
      <c r="G862" s="170"/>
      <c r="H862"/>
      <c r="I862"/>
      <c r="J862"/>
      <c r="K862" s="69"/>
      <c r="L862" s="29" t="s">
        <v>423</v>
      </c>
      <c r="M862" s="30" t="e">
        <f t="shared" ref="M862" si="2625">AVERAGE($P861:$XX861)</f>
        <v>#DIV/0!</v>
      </c>
      <c r="N862" s="74"/>
      <c r="O862" s="27" t="str">
        <f t="shared" ref="O862" si="2626">"1 POND"</f>
        <v>1 POND</v>
      </c>
      <c r="P862" s="110" t="str">
        <f>IF(IFERROR(VLOOKUP(P857,'Tabela de Apoio'!$D:$E,2,FALSE),1)=1,"",P863)</f>
        <v/>
      </c>
      <c r="Q862" s="110" t="str">
        <f>IF(IFERROR(VLOOKUP(Q857,'Tabela de Apoio'!$D:$E,2,FALSE),1)=1,"",Q863)</f>
        <v/>
      </c>
      <c r="R862" s="110" t="str">
        <f>IF(IFERROR(VLOOKUP(R857,'Tabela de Apoio'!$D:$E,2,FALSE),1)=1,"",R863)</f>
        <v/>
      </c>
      <c r="S862" s="110" t="str">
        <f>IF(IFERROR(VLOOKUP(S857,'Tabela de Apoio'!$D:$E,2,FALSE),1)=1,"",S863)</f>
        <v/>
      </c>
      <c r="T862" s="110" t="str">
        <f>IF(IFERROR(VLOOKUP(T857,'Tabela de Apoio'!$D:$E,2,FALSE),1)=1,"",T863)</f>
        <v/>
      </c>
      <c r="U862" s="110" t="str">
        <f>IF(IFERROR(VLOOKUP(U857,'Tabela de Apoio'!$D:$E,2,FALSE),1)=1,"",U863)</f>
        <v/>
      </c>
      <c r="V862" s="110" t="str">
        <f>IF(IFERROR(VLOOKUP(V857,'Tabela de Apoio'!$D:$E,2,FALSE),1)=1,"",V863)</f>
        <v/>
      </c>
      <c r="W862" s="110" t="str">
        <f>IF(IFERROR(VLOOKUP(W857,'Tabela de Apoio'!$D:$E,2,FALSE),1)=1,"",W863)</f>
        <v/>
      </c>
      <c r="X862" s="110" t="str">
        <f>IF(IFERROR(VLOOKUP(X857,'Tabela de Apoio'!$D:$E,2,FALSE),1)=1,"",X863)</f>
        <v/>
      </c>
      <c r="Y862" s="110" t="str">
        <f>IF(IFERROR(VLOOKUP(Y857,'Tabela de Apoio'!$D:$E,2,FALSE),1)=1,"",Y863)</f>
        <v/>
      </c>
      <c r="Z862" s="110" t="str">
        <f>IF(IFERROR(VLOOKUP(Z857,'Tabela de Apoio'!$D:$E,2,FALSE),1)=1,"",Z863)</f>
        <v/>
      </c>
      <c r="AA862" s="110" t="str">
        <f>IF(IFERROR(VLOOKUP(AA857,'Tabela de Apoio'!$D:$E,2,FALSE),1)=1,"",AA863)</f>
        <v/>
      </c>
      <c r="AB862" s="110" t="str">
        <f>IF(IFERROR(VLOOKUP(AB857,'Tabela de Apoio'!$D:$E,2,FALSE),1)=1,"",AB863)</f>
        <v/>
      </c>
      <c r="AC862" s="110" t="str">
        <f>IF(IFERROR(VLOOKUP(AC857,'Tabela de Apoio'!$D:$E,2,FALSE),1)=1,"",AC863)</f>
        <v/>
      </c>
      <c r="AD862" s="110" t="str">
        <f>IF(IFERROR(VLOOKUP(AD857,'Tabela de Apoio'!$D:$E,2,FALSE),1)=1,"",AD863)</f>
        <v/>
      </c>
      <c r="AE862" s="110" t="str">
        <f>IF(IFERROR(VLOOKUP(AE857,'Tabela de Apoio'!$D:$E,2,FALSE),1)=1,"",AE863)</f>
        <v/>
      </c>
      <c r="AF862" s="110" t="str">
        <f>IF(IFERROR(VLOOKUP(AF857,'Tabela de Apoio'!$D:$E,2,FALSE),1)=1,"",AF863)</f>
        <v/>
      </c>
      <c r="AG862" s="110" t="str">
        <f>IF(IFERROR(VLOOKUP(AG857,'Tabela de Apoio'!$D:$E,2,FALSE),1)=1,"",AG863)</f>
        <v/>
      </c>
      <c r="AH862" s="110" t="str">
        <f>IF(IFERROR(VLOOKUP(AH857,'Tabela de Apoio'!$D:$E,2,FALSE),1)=1,"",AH863)</f>
        <v/>
      </c>
      <c r="AI862" s="110" t="str">
        <f>IF(IFERROR(VLOOKUP(AI857,'Tabela de Apoio'!$D:$E,2,FALSE),1)=1,"",AI863)</f>
        <v/>
      </c>
    </row>
    <row r="863" spans="1:167" hidden="1" x14ac:dyDescent="0.25">
      <c r="B863" s="131" t="e">
        <f t="shared" si="2623"/>
        <v>#VALUE!</v>
      </c>
      <c r="C863" s="131" t="e">
        <f t="shared" si="2624"/>
        <v>#VALUE!</v>
      </c>
      <c r="D863" s="130">
        <f t="shared" si="2624"/>
        <v>1</v>
      </c>
      <c r="E863" s="168"/>
      <c r="F863" s="96"/>
      <c r="G863" s="170"/>
      <c r="H863" s="137">
        <f t="shared" ref="H863" si="2627">COUNT($P863:$XX863)</f>
        <v>0</v>
      </c>
      <c r="I863" s="135" t="e">
        <f t="shared" ref="I863" si="2628">_xlfn.STDEV.P($P862:$XX863)/AVERAGE($P862:$XX863)</f>
        <v>#DIV/0!</v>
      </c>
      <c r="J863" s="7">
        <f t="shared" ref="J863" si="2629">IF(AND(H863&gt;2,
OR(L855="MÉDIA SANEADA",L855="MEDIANA SANEADA",
AND(L855="PREÇO REFERÊNCIA",NOT(AND(P857="Orçamento",COUNTA(P855:XX855)=COUNTIF(P857:XX857,"Orçamento")))))),
ROW(),0)</f>
        <v>0</v>
      </c>
      <c r="K863" s="69"/>
      <c r="L863" s="29" t="s">
        <v>424</v>
      </c>
      <c r="M863" s="30" t="e">
        <f t="shared" ref="M863" si="2630">MEDIAN($P861:$XX861)</f>
        <v>#NUM!</v>
      </c>
      <c r="N863" s="74"/>
      <c r="O863" s="27" t="str">
        <f t="shared" ref="O863" si="2631">"1 RODADA"</f>
        <v>1 RODADA</v>
      </c>
      <c r="P863" s="110" t="str">
        <f t="shared" ref="P863:AI863" si="2632">IF(P861="","",IF((_xlfn.STDEV.P($P860:$XX861)/AVERAGE($P860:$XX861))&lt;=25%,P861,IF(OR(P861&gt;(AVERAGE($P860:$XX861)+_xlfn.STDEV.P($P860:$XX861)),P861&lt;(AVERAGE($P860:$XX861)-_xlfn.STDEV.P($P860:$XX861))),"DESCARTADO",P861)))</f>
        <v/>
      </c>
      <c r="Q863" s="110" t="str">
        <f t="shared" si="2632"/>
        <v/>
      </c>
      <c r="R863" s="110" t="str">
        <f t="shared" si="2632"/>
        <v/>
      </c>
      <c r="S863" s="110" t="str">
        <f t="shared" si="2632"/>
        <v/>
      </c>
      <c r="T863" s="110" t="str">
        <f t="shared" si="2632"/>
        <v/>
      </c>
      <c r="U863" s="110" t="str">
        <f t="shared" si="2632"/>
        <v/>
      </c>
      <c r="V863" s="110" t="str">
        <f t="shared" si="2632"/>
        <v/>
      </c>
      <c r="W863" s="110" t="str">
        <f t="shared" si="2632"/>
        <v/>
      </c>
      <c r="X863" s="110" t="str">
        <f t="shared" si="2632"/>
        <v/>
      </c>
      <c r="Y863" s="110" t="str">
        <f t="shared" si="2632"/>
        <v/>
      </c>
      <c r="Z863" s="110" t="str">
        <f t="shared" si="2632"/>
        <v/>
      </c>
      <c r="AA863" s="110" t="str">
        <f t="shared" si="2632"/>
        <v/>
      </c>
      <c r="AB863" s="110" t="str">
        <f t="shared" si="2632"/>
        <v/>
      </c>
      <c r="AC863" s="110" t="str">
        <f t="shared" si="2632"/>
        <v/>
      </c>
      <c r="AD863" s="110" t="str">
        <f t="shared" si="2632"/>
        <v/>
      </c>
      <c r="AE863" s="110" t="str">
        <f t="shared" si="2632"/>
        <v/>
      </c>
      <c r="AF863" s="110" t="str">
        <f t="shared" si="2632"/>
        <v/>
      </c>
      <c r="AG863" s="110" t="str">
        <f t="shared" si="2632"/>
        <v/>
      </c>
      <c r="AH863" s="110" t="str">
        <f t="shared" si="2632"/>
        <v/>
      </c>
      <c r="AI863" s="110" t="str">
        <f t="shared" si="2632"/>
        <v/>
      </c>
    </row>
    <row r="864" spans="1:167" hidden="1" x14ac:dyDescent="0.25">
      <c r="B864" s="131" t="e">
        <f t="shared" si="2623"/>
        <v>#VALUE!</v>
      </c>
      <c r="C864" s="131" t="e">
        <f t="shared" si="2624"/>
        <v>#VALUE!</v>
      </c>
      <c r="D864" s="130">
        <f t="shared" si="2624"/>
        <v>1</v>
      </c>
      <c r="E864" s="168"/>
      <c r="F864" s="96"/>
      <c r="G864" s="170"/>
      <c r="H864"/>
      <c r="I864"/>
      <c r="J864"/>
      <c r="L864" s="29" t="s">
        <v>50</v>
      </c>
      <c r="M864" s="30" t="str">
        <f t="shared" ref="M864" si="2633">IFERROR(
IF(AND(H863&gt;2,I863&lt;=25%),AVERAGE(P862:XX863),
IF(AND(H865&gt;2,I865&lt;=25%),AVERAGE(P864:XX865),
IF(AND(H867&gt;2,I867&lt;=25%),AVERAGE(P866:XX867),
IF(AND(H869&gt;2,I869&lt;=25%),AVERAGE(P868:XX869),
IF(AND(H871&gt;2,I871&lt;=25%),AVERAGE(P870:XX871),
IF(AND(H873&gt;2,I873&lt;=25%),AVERAGE(P872:XX873),
IF(I861&lt;=25%,AVERAGE(P860:XX861),""))))))),"")</f>
        <v/>
      </c>
      <c r="N864" s="74"/>
      <c r="O864" s="27" t="str">
        <f t="shared" ref="O864" si="2634">"2 POND"</f>
        <v>2 POND</v>
      </c>
      <c r="P864" s="110" t="str">
        <f>IF(IFERROR(VLOOKUP(P857,'Tabela de Apoio'!$D:$E,2,FALSE),1)=1,"",P865)</f>
        <v/>
      </c>
      <c r="Q864" s="110" t="str">
        <f>IF(IFERROR(VLOOKUP(Q857,'Tabela de Apoio'!$D:$E,2,FALSE),1)=1,"",Q865)</f>
        <v/>
      </c>
      <c r="R864" s="110" t="str">
        <f>IF(IFERROR(VLOOKUP(R857,'Tabela de Apoio'!$D:$E,2,FALSE),1)=1,"",R865)</f>
        <v/>
      </c>
      <c r="S864" s="110" t="str">
        <f>IF(IFERROR(VLOOKUP(S857,'Tabela de Apoio'!$D:$E,2,FALSE),1)=1,"",S865)</f>
        <v/>
      </c>
      <c r="T864" s="110" t="str">
        <f>IF(IFERROR(VLOOKUP(T857,'Tabela de Apoio'!$D:$E,2,FALSE),1)=1,"",T865)</f>
        <v/>
      </c>
      <c r="U864" s="110" t="str">
        <f>IF(IFERROR(VLOOKUP(U857,'Tabela de Apoio'!$D:$E,2,FALSE),1)=1,"",U865)</f>
        <v/>
      </c>
      <c r="V864" s="110" t="str">
        <f>IF(IFERROR(VLOOKUP(V857,'Tabela de Apoio'!$D:$E,2,FALSE),1)=1,"",V865)</f>
        <v/>
      </c>
      <c r="W864" s="110" t="str">
        <f>IF(IFERROR(VLOOKUP(W857,'Tabela de Apoio'!$D:$E,2,FALSE),1)=1,"",W865)</f>
        <v/>
      </c>
      <c r="X864" s="110" t="str">
        <f>IF(IFERROR(VLOOKUP(X857,'Tabela de Apoio'!$D:$E,2,FALSE),1)=1,"",X865)</f>
        <v/>
      </c>
      <c r="Y864" s="110" t="str">
        <f>IF(IFERROR(VLOOKUP(Y857,'Tabela de Apoio'!$D:$E,2,FALSE),1)=1,"",Y865)</f>
        <v/>
      </c>
      <c r="Z864" s="110" t="str">
        <f>IF(IFERROR(VLOOKUP(Z857,'Tabela de Apoio'!$D:$E,2,FALSE),1)=1,"",Z865)</f>
        <v/>
      </c>
      <c r="AA864" s="110" t="str">
        <f>IF(IFERROR(VLOOKUP(AA857,'Tabela de Apoio'!$D:$E,2,FALSE),1)=1,"",AA865)</f>
        <v/>
      </c>
      <c r="AB864" s="110" t="str">
        <f>IF(IFERROR(VLOOKUP(AB857,'Tabela de Apoio'!$D:$E,2,FALSE),1)=1,"",AB865)</f>
        <v/>
      </c>
      <c r="AC864" s="110" t="str">
        <f>IF(IFERROR(VLOOKUP(AC857,'Tabela de Apoio'!$D:$E,2,FALSE),1)=1,"",AC865)</f>
        <v/>
      </c>
      <c r="AD864" s="110" t="str">
        <f>IF(IFERROR(VLOOKUP(AD857,'Tabela de Apoio'!$D:$E,2,FALSE),1)=1,"",AD865)</f>
        <v/>
      </c>
      <c r="AE864" s="110" t="str">
        <f>IF(IFERROR(VLOOKUP(AE857,'Tabela de Apoio'!$D:$E,2,FALSE),1)=1,"",AE865)</f>
        <v/>
      </c>
      <c r="AF864" s="110" t="str">
        <f>IF(IFERROR(VLOOKUP(AF857,'Tabela de Apoio'!$D:$E,2,FALSE),1)=1,"",AF865)</f>
        <v/>
      </c>
      <c r="AG864" s="110" t="str">
        <f>IF(IFERROR(VLOOKUP(AG857,'Tabela de Apoio'!$D:$E,2,FALSE),1)=1,"",AG865)</f>
        <v/>
      </c>
      <c r="AH864" s="110" t="str">
        <f>IF(IFERROR(VLOOKUP(AH857,'Tabela de Apoio'!$D:$E,2,FALSE),1)=1,"",AH865)</f>
        <v/>
      </c>
      <c r="AI864" s="110" t="str">
        <f>IF(IFERROR(VLOOKUP(AI857,'Tabela de Apoio'!$D:$E,2,FALSE),1)=1,"",AI865)</f>
        <v/>
      </c>
    </row>
    <row r="865" spans="1:167" hidden="1" x14ac:dyDescent="0.25">
      <c r="B865" s="131" t="e">
        <f t="shared" si="2623"/>
        <v>#VALUE!</v>
      </c>
      <c r="C865" s="131" t="e">
        <f t="shared" si="2624"/>
        <v>#VALUE!</v>
      </c>
      <c r="D865" s="130">
        <f t="shared" si="2624"/>
        <v>1</v>
      </c>
      <c r="E865" s="168"/>
      <c r="F865" s="96"/>
      <c r="G865" s="170"/>
      <c r="H865" s="137">
        <f t="shared" ref="H865" si="2635">COUNT($P865:$XX865)</f>
        <v>0</v>
      </c>
      <c r="I865" s="135" t="e">
        <f t="shared" ref="I865" si="2636">_xlfn.STDEV.P($P864:$XX865)/AVERAGE($P864:$XX865)</f>
        <v>#DIV/0!</v>
      </c>
      <c r="J865" s="7">
        <f t="shared" ref="J865" si="2637">IF(AND(H865&gt;2,
OR(L855="MÉDIA SANEADA",L855="MEDIANA SANEADA",
AND(L855="PREÇO REFERÊNCIA",NOT(AND(P857="Orçamento",COUNTA(P855:XX855)=COUNTIF(P857:XX857,"Orçamento")))))),
ROW(),0)</f>
        <v>0</v>
      </c>
      <c r="K865" s="69"/>
      <c r="L865" s="29" t="s">
        <v>425</v>
      </c>
      <c r="M865" s="30" t="e">
        <f t="shared" ref="M865" si="2638" xml:space="preserve">
IF(H863&gt;2,MEDIAN(P862:XX863),
IF(H865&gt;2,MEDIAN(P864:XX865),
IF(H867&gt;2,MEDIAN(P866:XX867),
IF(H869&gt;2,MEDIAN(P868:XX869),
IF(H871&gt;2,MEDIAN(P870:XX871),
IF(H873&gt;2,MEDIAN(P872:XX873),
MEDIAN(P860:XX861)))))))</f>
        <v>#NUM!</v>
      </c>
      <c r="N865" s="74"/>
      <c r="O865" s="27" t="str">
        <f t="shared" ref="O865" si="2639">"2 RODADA"</f>
        <v>2 RODADA</v>
      </c>
      <c r="P865" s="110" t="str">
        <f t="shared" ref="P865:AI865" si="2640">IF(P863="","",IF((_xlfn.STDEV.P($P862:$XX863)/AVERAGE($P862:$XX863))&lt;=25%,P863,IF(OR(P863&gt;(AVERAGE($P862:$XX863)+_xlfn.STDEV.P($P862:$XX863)),P863&lt;(AVERAGE($P862:$XX863)-_xlfn.STDEV.P($P862:$XX863))),"DESCARTADO",P863)))</f>
        <v/>
      </c>
      <c r="Q865" s="110" t="str">
        <f t="shared" si="2640"/>
        <v/>
      </c>
      <c r="R865" s="110" t="str">
        <f t="shared" si="2640"/>
        <v/>
      </c>
      <c r="S865" s="110" t="str">
        <f t="shared" si="2640"/>
        <v/>
      </c>
      <c r="T865" s="110" t="str">
        <f t="shared" si="2640"/>
        <v/>
      </c>
      <c r="U865" s="110" t="str">
        <f t="shared" si="2640"/>
        <v/>
      </c>
      <c r="V865" s="110" t="str">
        <f t="shared" si="2640"/>
        <v/>
      </c>
      <c r="W865" s="110" t="str">
        <f t="shared" si="2640"/>
        <v/>
      </c>
      <c r="X865" s="110" t="str">
        <f t="shared" si="2640"/>
        <v/>
      </c>
      <c r="Y865" s="110" t="str">
        <f t="shared" si="2640"/>
        <v/>
      </c>
      <c r="Z865" s="110" t="str">
        <f t="shared" si="2640"/>
        <v/>
      </c>
      <c r="AA865" s="110" t="str">
        <f t="shared" si="2640"/>
        <v/>
      </c>
      <c r="AB865" s="110" t="str">
        <f t="shared" si="2640"/>
        <v/>
      </c>
      <c r="AC865" s="110" t="str">
        <f t="shared" si="2640"/>
        <v/>
      </c>
      <c r="AD865" s="110" t="str">
        <f t="shared" si="2640"/>
        <v/>
      </c>
      <c r="AE865" s="110" t="str">
        <f t="shared" si="2640"/>
        <v/>
      </c>
      <c r="AF865" s="110" t="str">
        <f t="shared" si="2640"/>
        <v/>
      </c>
      <c r="AG865" s="110" t="str">
        <f t="shared" si="2640"/>
        <v/>
      </c>
      <c r="AH865" s="110" t="str">
        <f t="shared" si="2640"/>
        <v/>
      </c>
      <c r="AI865" s="110" t="str">
        <f t="shared" si="2640"/>
        <v/>
      </c>
    </row>
    <row r="866" spans="1:167" hidden="1" x14ac:dyDescent="0.25">
      <c r="B866" s="131" t="e">
        <f t="shared" si="2623"/>
        <v>#VALUE!</v>
      </c>
      <c r="C866" s="131" t="e">
        <f t="shared" si="2624"/>
        <v>#VALUE!</v>
      </c>
      <c r="D866" s="130">
        <f t="shared" si="2624"/>
        <v>1</v>
      </c>
      <c r="E866" s="168"/>
      <c r="F866" s="96"/>
      <c r="G866" s="170"/>
      <c r="H866"/>
      <c r="I866"/>
      <c r="J866"/>
      <c r="K866" s="69"/>
      <c r="L866" s="29" t="s">
        <v>422</v>
      </c>
      <c r="M866" s="30" t="e">
        <f t="shared" ref="M866" si="2641">HARMEAN($P860:$XX861)</f>
        <v>#N/A</v>
      </c>
      <c r="N866" s="74"/>
      <c r="O866" s="27" t="str">
        <f t="shared" ref="O866" si="2642">"3 POND"</f>
        <v>3 POND</v>
      </c>
      <c r="P866" s="110" t="str">
        <f>IF(IFERROR(VLOOKUP(P857,'Tabela de Apoio'!$D:$E,2,FALSE),1)=1,"",P867)</f>
        <v/>
      </c>
      <c r="Q866" s="110" t="str">
        <f>IF(IFERROR(VLOOKUP(Q857,'Tabela de Apoio'!$D:$E,2,FALSE),1)=1,"",Q867)</f>
        <v/>
      </c>
      <c r="R866" s="110" t="str">
        <f>IF(IFERROR(VLOOKUP(R857,'Tabela de Apoio'!$D:$E,2,FALSE),1)=1,"",R867)</f>
        <v/>
      </c>
      <c r="S866" s="110" t="str">
        <f>IF(IFERROR(VLOOKUP(S857,'Tabela de Apoio'!$D:$E,2,FALSE),1)=1,"",S867)</f>
        <v/>
      </c>
      <c r="T866" s="110" t="str">
        <f>IF(IFERROR(VLOOKUP(T857,'Tabela de Apoio'!$D:$E,2,FALSE),1)=1,"",T867)</f>
        <v/>
      </c>
      <c r="U866" s="110" t="str">
        <f>IF(IFERROR(VLOOKUP(U857,'Tabela de Apoio'!$D:$E,2,FALSE),1)=1,"",U867)</f>
        <v/>
      </c>
      <c r="V866" s="110" t="str">
        <f>IF(IFERROR(VLOOKUP(V857,'Tabela de Apoio'!$D:$E,2,FALSE),1)=1,"",V867)</f>
        <v/>
      </c>
      <c r="W866" s="110" t="str">
        <f>IF(IFERROR(VLOOKUP(W857,'Tabela de Apoio'!$D:$E,2,FALSE),1)=1,"",W867)</f>
        <v/>
      </c>
      <c r="X866" s="110" t="str">
        <f>IF(IFERROR(VLOOKUP(X857,'Tabela de Apoio'!$D:$E,2,FALSE),1)=1,"",X867)</f>
        <v/>
      </c>
      <c r="Y866" s="110" t="str">
        <f>IF(IFERROR(VLOOKUP(Y857,'Tabela de Apoio'!$D:$E,2,FALSE),1)=1,"",Y867)</f>
        <v/>
      </c>
      <c r="Z866" s="110" t="str">
        <f>IF(IFERROR(VLOOKUP(Z857,'Tabela de Apoio'!$D:$E,2,FALSE),1)=1,"",Z867)</f>
        <v/>
      </c>
      <c r="AA866" s="110" t="str">
        <f>IF(IFERROR(VLOOKUP(AA857,'Tabela de Apoio'!$D:$E,2,FALSE),1)=1,"",AA867)</f>
        <v/>
      </c>
      <c r="AB866" s="110" t="str">
        <f>IF(IFERROR(VLOOKUP(AB857,'Tabela de Apoio'!$D:$E,2,FALSE),1)=1,"",AB867)</f>
        <v/>
      </c>
      <c r="AC866" s="110" t="str">
        <f>IF(IFERROR(VLOOKUP(AC857,'Tabela de Apoio'!$D:$E,2,FALSE),1)=1,"",AC867)</f>
        <v/>
      </c>
      <c r="AD866" s="110" t="str">
        <f>IF(IFERROR(VLOOKUP(AD857,'Tabela de Apoio'!$D:$E,2,FALSE),1)=1,"",AD867)</f>
        <v/>
      </c>
      <c r="AE866" s="110" t="str">
        <f>IF(IFERROR(VLOOKUP(AE857,'Tabela de Apoio'!$D:$E,2,FALSE),1)=1,"",AE867)</f>
        <v/>
      </c>
      <c r="AF866" s="110" t="str">
        <f>IF(IFERROR(VLOOKUP(AF857,'Tabela de Apoio'!$D:$E,2,FALSE),1)=1,"",AF867)</f>
        <v/>
      </c>
      <c r="AG866" s="110" t="str">
        <f>IF(IFERROR(VLOOKUP(AG857,'Tabela de Apoio'!$D:$E,2,FALSE),1)=1,"",AG867)</f>
        <v/>
      </c>
      <c r="AH866" s="110" t="str">
        <f>IF(IFERROR(VLOOKUP(AH857,'Tabela de Apoio'!$D:$E,2,FALSE),1)=1,"",AH867)</f>
        <v/>
      </c>
      <c r="AI866" s="110" t="str">
        <f>IF(IFERROR(VLOOKUP(AI857,'Tabela de Apoio'!$D:$E,2,FALSE),1)=1,"",AI867)</f>
        <v/>
      </c>
    </row>
    <row r="867" spans="1:167" hidden="1" x14ac:dyDescent="0.25">
      <c r="B867" s="131" t="e">
        <f t="shared" si="2623"/>
        <v>#VALUE!</v>
      </c>
      <c r="C867" s="131" t="e">
        <f t="shared" si="2624"/>
        <v>#VALUE!</v>
      </c>
      <c r="D867" s="130">
        <f t="shared" si="2624"/>
        <v>1</v>
      </c>
      <c r="E867" s="168"/>
      <c r="F867" s="96"/>
      <c r="G867" s="170"/>
      <c r="H867" s="137">
        <f t="shared" ref="H867" si="2643">COUNT($P867:$XX867)</f>
        <v>0</v>
      </c>
      <c r="I867" s="135" t="e">
        <f t="shared" ref="I867" si="2644">_xlfn.STDEV.P($P866:$XX867)/AVERAGE($P866:$XX867)</f>
        <v>#DIV/0!</v>
      </c>
      <c r="J867" s="7">
        <f t="shared" ref="J867" si="2645">IF(AND(H867&gt;2,
OR(L855="MÉDIA SANEADA",L855="MEDIANA SANEADA",
AND(L855="PREÇO REFERÊNCIA",NOT(AND(P857="Orçamento",COUNTA(P855:XX855)=COUNTIF(P857:XX857,"Orçamento")))))),
ROW(),0)</f>
        <v>0</v>
      </c>
      <c r="K867" s="69"/>
      <c r="L867" s="29" t="s">
        <v>53</v>
      </c>
      <c r="M867" s="30" t="str">
        <f t="shared" ref="M867" si="2646">IFERROR(_xlfn.QUARTILE.EXC($P861:$XX861,1),"")</f>
        <v/>
      </c>
      <c r="N867" s="74"/>
      <c r="O867" s="27" t="str">
        <f t="shared" ref="O867" si="2647">"3 RODADA"</f>
        <v>3 RODADA</v>
      </c>
      <c r="P867" s="110" t="str">
        <f t="shared" ref="P867:AI867" si="2648">IF(P865="","",IF((_xlfn.STDEV.P($P864:$XX865)/AVERAGE($P864:$XX865))&lt;=25%,P865,IF(OR(P865&gt;(AVERAGE($P864:$XX865)+_xlfn.STDEV.P($P864:$XX865)),P865&lt;(AVERAGE($P864:$XX865)-_xlfn.STDEV.P($P864:$XX865))),"DESCARTADO",P865)))</f>
        <v/>
      </c>
      <c r="Q867" s="110" t="str">
        <f t="shared" si="2648"/>
        <v/>
      </c>
      <c r="R867" s="110" t="str">
        <f t="shared" si="2648"/>
        <v/>
      </c>
      <c r="S867" s="110" t="str">
        <f t="shared" si="2648"/>
        <v/>
      </c>
      <c r="T867" s="110" t="str">
        <f t="shared" si="2648"/>
        <v/>
      </c>
      <c r="U867" s="110" t="str">
        <f t="shared" si="2648"/>
        <v/>
      </c>
      <c r="V867" s="110" t="str">
        <f t="shared" si="2648"/>
        <v/>
      </c>
      <c r="W867" s="110" t="str">
        <f t="shared" si="2648"/>
        <v/>
      </c>
      <c r="X867" s="110" t="str">
        <f t="shared" si="2648"/>
        <v/>
      </c>
      <c r="Y867" s="110" t="str">
        <f t="shared" si="2648"/>
        <v/>
      </c>
      <c r="Z867" s="110" t="str">
        <f t="shared" si="2648"/>
        <v/>
      </c>
      <c r="AA867" s="110" t="str">
        <f t="shared" si="2648"/>
        <v/>
      </c>
      <c r="AB867" s="110" t="str">
        <f t="shared" si="2648"/>
        <v/>
      </c>
      <c r="AC867" s="110" t="str">
        <f t="shared" si="2648"/>
        <v/>
      </c>
      <c r="AD867" s="110" t="str">
        <f t="shared" si="2648"/>
        <v/>
      </c>
      <c r="AE867" s="110" t="str">
        <f t="shared" si="2648"/>
        <v/>
      </c>
      <c r="AF867" s="110" t="str">
        <f t="shared" si="2648"/>
        <v/>
      </c>
      <c r="AG867" s="110" t="str">
        <f t="shared" si="2648"/>
        <v/>
      </c>
      <c r="AH867" s="110" t="str">
        <f t="shared" si="2648"/>
        <v/>
      </c>
      <c r="AI867" s="110" t="str">
        <f t="shared" si="2648"/>
        <v/>
      </c>
    </row>
    <row r="868" spans="1:167" hidden="1" x14ac:dyDescent="0.25">
      <c r="B868" s="131" t="e">
        <f t="shared" si="2623"/>
        <v>#VALUE!</v>
      </c>
      <c r="C868" s="131" t="e">
        <f t="shared" si="2624"/>
        <v>#VALUE!</v>
      </c>
      <c r="D868" s="130">
        <f t="shared" si="2624"/>
        <v>1</v>
      </c>
      <c r="E868" s="168"/>
      <c r="F868" s="96"/>
      <c r="G868" s="170"/>
      <c r="H868"/>
      <c r="I868"/>
      <c r="J868"/>
      <c r="K868" s="69"/>
      <c r="L868" s="29" t="s">
        <v>51</v>
      </c>
      <c r="M868" s="30" t="str">
        <f t="shared" ref="M868" si="2649">IFERROR(_xlfn.QUARTILE.EXC($P861:$XX861,3),"")</f>
        <v/>
      </c>
      <c r="N868" s="74"/>
      <c r="O868" s="27" t="str">
        <f t="shared" ref="O868" si="2650">"4 POND"</f>
        <v>4 POND</v>
      </c>
      <c r="P868" s="110" t="str">
        <f>IF(IFERROR(VLOOKUP(P857,'Tabela de Apoio'!$D:$E,2,FALSE),1)=1,"",P869)</f>
        <v/>
      </c>
      <c r="Q868" s="110" t="str">
        <f>IF(IFERROR(VLOOKUP(Q857,'Tabela de Apoio'!$D:$E,2,FALSE),1)=1,"",Q869)</f>
        <v/>
      </c>
      <c r="R868" s="110" t="str">
        <f>IF(IFERROR(VLOOKUP(R857,'Tabela de Apoio'!$D:$E,2,FALSE),1)=1,"",R869)</f>
        <v/>
      </c>
      <c r="S868" s="110" t="str">
        <f>IF(IFERROR(VLOOKUP(S857,'Tabela de Apoio'!$D:$E,2,FALSE),1)=1,"",S869)</f>
        <v/>
      </c>
      <c r="T868" s="110" t="str">
        <f>IF(IFERROR(VLOOKUP(T857,'Tabela de Apoio'!$D:$E,2,FALSE),1)=1,"",T869)</f>
        <v/>
      </c>
      <c r="U868" s="110" t="str">
        <f>IF(IFERROR(VLOOKUP(U857,'Tabela de Apoio'!$D:$E,2,FALSE),1)=1,"",U869)</f>
        <v/>
      </c>
      <c r="V868" s="110" t="str">
        <f>IF(IFERROR(VLOOKUP(V857,'Tabela de Apoio'!$D:$E,2,FALSE),1)=1,"",V869)</f>
        <v/>
      </c>
      <c r="W868" s="110" t="str">
        <f>IF(IFERROR(VLOOKUP(W857,'Tabela de Apoio'!$D:$E,2,FALSE),1)=1,"",W869)</f>
        <v/>
      </c>
      <c r="X868" s="110" t="str">
        <f>IF(IFERROR(VLOOKUP(X857,'Tabela de Apoio'!$D:$E,2,FALSE),1)=1,"",X869)</f>
        <v/>
      </c>
      <c r="Y868" s="110" t="str">
        <f>IF(IFERROR(VLOOKUP(Y857,'Tabela de Apoio'!$D:$E,2,FALSE),1)=1,"",Y869)</f>
        <v/>
      </c>
      <c r="Z868" s="110" t="str">
        <f>IF(IFERROR(VLOOKUP(Z857,'Tabela de Apoio'!$D:$E,2,FALSE),1)=1,"",Z869)</f>
        <v/>
      </c>
      <c r="AA868" s="110" t="str">
        <f>IF(IFERROR(VLOOKUP(AA857,'Tabela de Apoio'!$D:$E,2,FALSE),1)=1,"",AA869)</f>
        <v/>
      </c>
      <c r="AB868" s="110" t="str">
        <f>IF(IFERROR(VLOOKUP(AB857,'Tabela de Apoio'!$D:$E,2,FALSE),1)=1,"",AB869)</f>
        <v/>
      </c>
      <c r="AC868" s="110" t="str">
        <f>IF(IFERROR(VLOOKUP(AC857,'Tabela de Apoio'!$D:$E,2,FALSE),1)=1,"",AC869)</f>
        <v/>
      </c>
      <c r="AD868" s="110" t="str">
        <f>IF(IFERROR(VLOOKUP(AD857,'Tabela de Apoio'!$D:$E,2,FALSE),1)=1,"",AD869)</f>
        <v/>
      </c>
      <c r="AE868" s="110" t="str">
        <f>IF(IFERROR(VLOOKUP(AE857,'Tabela de Apoio'!$D:$E,2,FALSE),1)=1,"",AE869)</f>
        <v/>
      </c>
      <c r="AF868" s="110" t="str">
        <f>IF(IFERROR(VLOOKUP(AF857,'Tabela de Apoio'!$D:$E,2,FALSE),1)=1,"",AF869)</f>
        <v/>
      </c>
      <c r="AG868" s="110" t="str">
        <f>IF(IFERROR(VLOOKUP(AG857,'Tabela de Apoio'!$D:$E,2,FALSE),1)=1,"",AG869)</f>
        <v/>
      </c>
      <c r="AH868" s="110" t="str">
        <f>IF(IFERROR(VLOOKUP(AH857,'Tabela de Apoio'!$D:$E,2,FALSE),1)=1,"",AH869)</f>
        <v/>
      </c>
      <c r="AI868" s="110" t="str">
        <f>IF(IFERROR(VLOOKUP(AI857,'Tabela de Apoio'!$D:$E,2,FALSE),1)=1,"",AI869)</f>
        <v/>
      </c>
    </row>
    <row r="869" spans="1:167" hidden="1" x14ac:dyDescent="0.25">
      <c r="B869" s="131" t="e">
        <f t="shared" si="2623"/>
        <v>#VALUE!</v>
      </c>
      <c r="C869" s="131" t="e">
        <f t="shared" si="2624"/>
        <v>#VALUE!</v>
      </c>
      <c r="D869" s="130">
        <f t="shared" si="2624"/>
        <v>1</v>
      </c>
      <c r="E869" s="168"/>
      <c r="F869" s="96"/>
      <c r="G869" s="170"/>
      <c r="H869" s="137">
        <f t="shared" ref="H869" si="2651">COUNT($P869:$XX869)</f>
        <v>0</v>
      </c>
      <c r="I869" s="135" t="e">
        <f t="shared" ref="I869" si="2652">_xlfn.STDEV.P($P868:$XX869)/AVERAGE($P868:$XX869)</f>
        <v>#DIV/0!</v>
      </c>
      <c r="J869" s="7">
        <f t="shared" ref="J869" si="2653">IF(AND(H869&gt;2,
OR(L855="MÉDIA SANEADA",L855="MEDIANA SANEADA",
AND(L855="PREÇO REFERÊNCIA",NOT(AND(P857="Orçamento",COUNTA(P855:XX855)=COUNTIF(P857:XX857,"Orçamento")))))),
ROW(),0)</f>
        <v>0</v>
      </c>
      <c r="K869" s="69"/>
      <c r="L869" s="29" t="s">
        <v>55</v>
      </c>
      <c r="M869" s="30">
        <f t="shared" ref="M869" si="2654">MIN($P861:$XX861)</f>
        <v>0</v>
      </c>
      <c r="N869" s="74"/>
      <c r="O869" s="27" t="str">
        <f t="shared" ref="O869" si="2655">"4 RODADA"</f>
        <v>4 RODADA</v>
      </c>
      <c r="P869" s="110" t="str">
        <f t="shared" ref="P869:AI869" si="2656">IF(P867="","",IF((_xlfn.STDEV.P($P866:$XX867)/AVERAGE($P866:$XX867))&lt;=25%,P867,IF(OR(P867&gt;(AVERAGE($P866:$XX867)+_xlfn.STDEV.P($P866:$XX867)),P867&lt;(AVERAGE($P866:$XX867)-_xlfn.STDEV.P($P866:$XX867))),"DESCARTADO",P867)))</f>
        <v/>
      </c>
      <c r="Q869" s="110" t="str">
        <f t="shared" si="2656"/>
        <v/>
      </c>
      <c r="R869" s="110" t="str">
        <f t="shared" si="2656"/>
        <v/>
      </c>
      <c r="S869" s="110" t="str">
        <f t="shared" si="2656"/>
        <v/>
      </c>
      <c r="T869" s="110" t="str">
        <f t="shared" si="2656"/>
        <v/>
      </c>
      <c r="U869" s="110" t="str">
        <f t="shared" si="2656"/>
        <v/>
      </c>
      <c r="V869" s="110" t="str">
        <f t="shared" si="2656"/>
        <v/>
      </c>
      <c r="W869" s="110" t="str">
        <f t="shared" si="2656"/>
        <v/>
      </c>
      <c r="X869" s="110" t="str">
        <f t="shared" si="2656"/>
        <v/>
      </c>
      <c r="Y869" s="110" t="str">
        <f t="shared" si="2656"/>
        <v/>
      </c>
      <c r="Z869" s="110" t="str">
        <f t="shared" si="2656"/>
        <v/>
      </c>
      <c r="AA869" s="110" t="str">
        <f t="shared" si="2656"/>
        <v/>
      </c>
      <c r="AB869" s="110" t="str">
        <f t="shared" si="2656"/>
        <v/>
      </c>
      <c r="AC869" s="110" t="str">
        <f t="shared" si="2656"/>
        <v/>
      </c>
      <c r="AD869" s="110" t="str">
        <f t="shared" si="2656"/>
        <v/>
      </c>
      <c r="AE869" s="110" t="str">
        <f t="shared" si="2656"/>
        <v/>
      </c>
      <c r="AF869" s="110" t="str">
        <f t="shared" si="2656"/>
        <v/>
      </c>
      <c r="AG869" s="110" t="str">
        <f t="shared" si="2656"/>
        <v/>
      </c>
      <c r="AH869" s="110" t="str">
        <f t="shared" si="2656"/>
        <v/>
      </c>
      <c r="AI869" s="110" t="str">
        <f t="shared" si="2656"/>
        <v/>
      </c>
    </row>
    <row r="870" spans="1:167" hidden="1" x14ac:dyDescent="0.25">
      <c r="B870" s="131" t="e">
        <f t="shared" si="2623"/>
        <v>#VALUE!</v>
      </c>
      <c r="C870" s="131" t="e">
        <f t="shared" si="2624"/>
        <v>#VALUE!</v>
      </c>
      <c r="D870" s="130">
        <f t="shared" si="2624"/>
        <v>1</v>
      </c>
      <c r="E870" s="168"/>
      <c r="F870" s="96"/>
      <c r="G870" s="170"/>
      <c r="H870"/>
      <c r="I870"/>
      <c r="J870"/>
      <c r="K870" s="69"/>
      <c r="L870" s="29" t="s">
        <v>52</v>
      </c>
      <c r="M870" s="30">
        <f t="shared" ref="M870" si="2657">MAX($P861:$XX861)</f>
        <v>0</v>
      </c>
      <c r="N870" s="74"/>
      <c r="O870" s="27" t="str">
        <f t="shared" ref="O870" si="2658">"5 POND"</f>
        <v>5 POND</v>
      </c>
      <c r="P870" s="110" t="str">
        <f>IF(IFERROR(VLOOKUP(P857,'Tabela de Apoio'!$D:$E,2,FALSE),1)=1,"",P871)</f>
        <v/>
      </c>
      <c r="Q870" s="110" t="str">
        <f>IF(IFERROR(VLOOKUP(Q857,'Tabela de Apoio'!$D:$E,2,FALSE),1)=1,"",Q871)</f>
        <v/>
      </c>
      <c r="R870" s="110" t="str">
        <f>IF(IFERROR(VLOOKUP(R857,'Tabela de Apoio'!$D:$E,2,FALSE),1)=1,"",R871)</f>
        <v/>
      </c>
      <c r="S870" s="110" t="str">
        <f>IF(IFERROR(VLOOKUP(S857,'Tabela de Apoio'!$D:$E,2,FALSE),1)=1,"",S871)</f>
        <v/>
      </c>
      <c r="T870" s="110" t="str">
        <f>IF(IFERROR(VLOOKUP(T857,'Tabela de Apoio'!$D:$E,2,FALSE),1)=1,"",T871)</f>
        <v/>
      </c>
      <c r="U870" s="110" t="str">
        <f>IF(IFERROR(VLOOKUP(U857,'Tabela de Apoio'!$D:$E,2,FALSE),1)=1,"",U871)</f>
        <v/>
      </c>
      <c r="V870" s="110" t="str">
        <f>IF(IFERROR(VLOOKUP(V857,'Tabela de Apoio'!$D:$E,2,FALSE),1)=1,"",V871)</f>
        <v/>
      </c>
      <c r="W870" s="110" t="str">
        <f>IF(IFERROR(VLOOKUP(W857,'Tabela de Apoio'!$D:$E,2,FALSE),1)=1,"",W871)</f>
        <v/>
      </c>
      <c r="X870" s="110" t="str">
        <f>IF(IFERROR(VLOOKUP(X857,'Tabela de Apoio'!$D:$E,2,FALSE),1)=1,"",X871)</f>
        <v/>
      </c>
      <c r="Y870" s="110" t="str">
        <f>IF(IFERROR(VLOOKUP(Y857,'Tabela de Apoio'!$D:$E,2,FALSE),1)=1,"",Y871)</f>
        <v/>
      </c>
      <c r="Z870" s="110" t="str">
        <f>IF(IFERROR(VLOOKUP(Z857,'Tabela de Apoio'!$D:$E,2,FALSE),1)=1,"",Z871)</f>
        <v/>
      </c>
      <c r="AA870" s="110" t="str">
        <f>IF(IFERROR(VLOOKUP(AA857,'Tabela de Apoio'!$D:$E,2,FALSE),1)=1,"",AA871)</f>
        <v/>
      </c>
      <c r="AB870" s="110" t="str">
        <f>IF(IFERROR(VLOOKUP(AB857,'Tabela de Apoio'!$D:$E,2,FALSE),1)=1,"",AB871)</f>
        <v/>
      </c>
      <c r="AC870" s="110" t="str">
        <f>IF(IFERROR(VLOOKUP(AC857,'Tabela de Apoio'!$D:$E,2,FALSE),1)=1,"",AC871)</f>
        <v/>
      </c>
      <c r="AD870" s="110" t="str">
        <f>IF(IFERROR(VLOOKUP(AD857,'Tabela de Apoio'!$D:$E,2,FALSE),1)=1,"",AD871)</f>
        <v/>
      </c>
      <c r="AE870" s="110" t="str">
        <f>IF(IFERROR(VLOOKUP(AE857,'Tabela de Apoio'!$D:$E,2,FALSE),1)=1,"",AE871)</f>
        <v/>
      </c>
      <c r="AF870" s="110" t="str">
        <f>IF(IFERROR(VLOOKUP(AF857,'Tabela de Apoio'!$D:$E,2,FALSE),1)=1,"",AF871)</f>
        <v/>
      </c>
      <c r="AG870" s="110" t="str">
        <f>IF(IFERROR(VLOOKUP(AG857,'Tabela de Apoio'!$D:$E,2,FALSE),1)=1,"",AG871)</f>
        <v/>
      </c>
      <c r="AH870" s="110" t="str">
        <f>IF(IFERROR(VLOOKUP(AH857,'Tabela de Apoio'!$D:$E,2,FALSE),1)=1,"",AH871)</f>
        <v/>
      </c>
      <c r="AI870" s="110" t="str">
        <f>IF(IFERROR(VLOOKUP(AI857,'Tabela de Apoio'!$D:$E,2,FALSE),1)=1,"",AI871)</f>
        <v/>
      </c>
    </row>
    <row r="871" spans="1:167" hidden="1" x14ac:dyDescent="0.25">
      <c r="B871" s="131" t="e">
        <f t="shared" si="2623"/>
        <v>#VALUE!</v>
      </c>
      <c r="C871" s="131" t="e">
        <f t="shared" si="2624"/>
        <v>#VALUE!</v>
      </c>
      <c r="D871" s="130">
        <f t="shared" si="2624"/>
        <v>1</v>
      </c>
      <c r="E871" s="168"/>
      <c r="F871" s="96"/>
      <c r="G871" s="170"/>
      <c r="H871" s="137">
        <f t="shared" ref="H871" si="2659">COUNT($P871:$XX871)</f>
        <v>0</v>
      </c>
      <c r="I871" s="135" t="e">
        <f t="shared" ref="I871" si="2660">_xlfn.STDEV.P($P870:$XX871)/AVERAGE($P870:$XX871)</f>
        <v>#DIV/0!</v>
      </c>
      <c r="J871" s="7">
        <f t="shared" ref="J871" si="2661">IF(AND(H871&gt;2,
OR(L855="MÉDIA SANEADA",L855="MEDIANA SANEADA",
AND(L855="PREÇO REFERÊNCIA",NOT(AND(P857="Orçamento",COUNTA(P855:XX855)=COUNTIF(P857:XX857,"Orçamento")))))),
ROW(),0)</f>
        <v>0</v>
      </c>
      <c r="K871" s="69"/>
      <c r="N871" s="74"/>
      <c r="O871" s="27" t="str">
        <f t="shared" ref="O871" si="2662">"5 RODADA"</f>
        <v>5 RODADA</v>
      </c>
      <c r="P871" s="110" t="str">
        <f t="shared" ref="P871:AI871" si="2663">IF(P869="","",IF((_xlfn.STDEV.P($P868:$XX869)/AVERAGE($P868:$XX869))&lt;=25%,P869,IF(OR(P869&gt;(AVERAGE($P868:$XX869)+_xlfn.STDEV.P($P868:$XX869)),P869&lt;(AVERAGE($P868:$XX869)-_xlfn.STDEV.P($P868:$XX869))),"DESCARTADO",P869)))</f>
        <v/>
      </c>
      <c r="Q871" s="110" t="str">
        <f t="shared" si="2663"/>
        <v/>
      </c>
      <c r="R871" s="110" t="str">
        <f t="shared" si="2663"/>
        <v/>
      </c>
      <c r="S871" s="110" t="str">
        <f t="shared" si="2663"/>
        <v/>
      </c>
      <c r="T871" s="110" t="str">
        <f t="shared" si="2663"/>
        <v/>
      </c>
      <c r="U871" s="110" t="str">
        <f t="shared" si="2663"/>
        <v/>
      </c>
      <c r="V871" s="110" t="str">
        <f t="shared" si="2663"/>
        <v/>
      </c>
      <c r="W871" s="110" t="str">
        <f t="shared" si="2663"/>
        <v/>
      </c>
      <c r="X871" s="110" t="str">
        <f t="shared" si="2663"/>
        <v/>
      </c>
      <c r="Y871" s="110" t="str">
        <f t="shared" si="2663"/>
        <v/>
      </c>
      <c r="Z871" s="110" t="str">
        <f t="shared" si="2663"/>
        <v/>
      </c>
      <c r="AA871" s="110" t="str">
        <f t="shared" si="2663"/>
        <v/>
      </c>
      <c r="AB871" s="110" t="str">
        <f t="shared" si="2663"/>
        <v/>
      </c>
      <c r="AC871" s="110" t="str">
        <f t="shared" si="2663"/>
        <v/>
      </c>
      <c r="AD871" s="110" t="str">
        <f t="shared" si="2663"/>
        <v/>
      </c>
      <c r="AE871" s="110" t="str">
        <f t="shared" si="2663"/>
        <v/>
      </c>
      <c r="AF871" s="110" t="str">
        <f t="shared" si="2663"/>
        <v/>
      </c>
      <c r="AG871" s="110" t="str">
        <f t="shared" si="2663"/>
        <v/>
      </c>
      <c r="AH871" s="110" t="str">
        <f t="shared" si="2663"/>
        <v/>
      </c>
      <c r="AI871" s="110" t="str">
        <f t="shared" si="2663"/>
        <v/>
      </c>
    </row>
    <row r="872" spans="1:167" hidden="1" x14ac:dyDescent="0.25">
      <c r="B872" s="131" t="e">
        <f t="shared" si="2623"/>
        <v>#VALUE!</v>
      </c>
      <c r="C872" s="131" t="e">
        <f t="shared" si="2624"/>
        <v>#VALUE!</v>
      </c>
      <c r="D872" s="130">
        <f t="shared" si="2624"/>
        <v>1</v>
      </c>
      <c r="E872" s="168"/>
      <c r="F872" s="96"/>
      <c r="G872" s="170"/>
      <c r="H872"/>
      <c r="I872"/>
      <c r="J872"/>
      <c r="K872" s="69"/>
      <c r="L872" s="22"/>
      <c r="M872" s="22"/>
      <c r="N872" s="74"/>
      <c r="O872" s="27" t="str">
        <f t="shared" ref="O872" si="2664">"6 POND"</f>
        <v>6 POND</v>
      </c>
      <c r="P872" s="110" t="str">
        <f>IF(IFERROR(VLOOKUP(P857,'Tabela de Apoio'!$D:$E,2,FALSE),1)=1,"",P873)</f>
        <v/>
      </c>
      <c r="Q872" s="110" t="str">
        <f>IF(IFERROR(VLOOKUP(Q857,'Tabela de Apoio'!$D:$E,2,FALSE),1)=1,"",Q873)</f>
        <v/>
      </c>
      <c r="R872" s="110" t="str">
        <f>IF(IFERROR(VLOOKUP(R857,'Tabela de Apoio'!$D:$E,2,FALSE),1)=1,"",R873)</f>
        <v/>
      </c>
      <c r="S872" s="110" t="str">
        <f>IF(IFERROR(VLOOKUP(S857,'Tabela de Apoio'!$D:$E,2,FALSE),1)=1,"",S873)</f>
        <v/>
      </c>
      <c r="T872" s="110" t="str">
        <f>IF(IFERROR(VLOOKUP(T857,'Tabela de Apoio'!$D:$E,2,FALSE),1)=1,"",T873)</f>
        <v/>
      </c>
      <c r="U872" s="110" t="str">
        <f>IF(IFERROR(VLOOKUP(U857,'Tabela de Apoio'!$D:$E,2,FALSE),1)=1,"",U873)</f>
        <v/>
      </c>
      <c r="V872" s="110" t="str">
        <f>IF(IFERROR(VLOOKUP(V857,'Tabela de Apoio'!$D:$E,2,FALSE),1)=1,"",V873)</f>
        <v/>
      </c>
      <c r="W872" s="110" t="str">
        <f>IF(IFERROR(VLOOKUP(W857,'Tabela de Apoio'!$D:$E,2,FALSE),1)=1,"",W873)</f>
        <v/>
      </c>
      <c r="X872" s="110" t="str">
        <f>IF(IFERROR(VLOOKUP(X857,'Tabela de Apoio'!$D:$E,2,FALSE),1)=1,"",X873)</f>
        <v/>
      </c>
      <c r="Y872" s="110" t="str">
        <f>IF(IFERROR(VLOOKUP(Y857,'Tabela de Apoio'!$D:$E,2,FALSE),1)=1,"",Y873)</f>
        <v/>
      </c>
      <c r="Z872" s="110" t="str">
        <f>IF(IFERROR(VLOOKUP(Z857,'Tabela de Apoio'!$D:$E,2,FALSE),1)=1,"",Z873)</f>
        <v/>
      </c>
      <c r="AA872" s="110" t="str">
        <f>IF(IFERROR(VLOOKUP(AA857,'Tabela de Apoio'!$D:$E,2,FALSE),1)=1,"",AA873)</f>
        <v/>
      </c>
      <c r="AB872" s="110" t="str">
        <f>IF(IFERROR(VLOOKUP(AB857,'Tabela de Apoio'!$D:$E,2,FALSE),1)=1,"",AB873)</f>
        <v/>
      </c>
      <c r="AC872" s="110" t="str">
        <f>IF(IFERROR(VLOOKUP(AC857,'Tabela de Apoio'!$D:$E,2,FALSE),1)=1,"",AC873)</f>
        <v/>
      </c>
      <c r="AD872" s="110" t="str">
        <f>IF(IFERROR(VLOOKUP(AD857,'Tabela de Apoio'!$D:$E,2,FALSE),1)=1,"",AD873)</f>
        <v/>
      </c>
      <c r="AE872" s="110" t="str">
        <f>IF(IFERROR(VLOOKUP(AE857,'Tabela de Apoio'!$D:$E,2,FALSE),1)=1,"",AE873)</f>
        <v/>
      </c>
      <c r="AF872" s="110" t="str">
        <f>IF(IFERROR(VLOOKUP(AF857,'Tabela de Apoio'!$D:$E,2,FALSE),1)=1,"",AF873)</f>
        <v/>
      </c>
      <c r="AG872" s="110" t="str">
        <f>IF(IFERROR(VLOOKUP(AG857,'Tabela de Apoio'!$D:$E,2,FALSE),1)=1,"",AG873)</f>
        <v/>
      </c>
      <c r="AH872" s="110" t="str">
        <f>IF(IFERROR(VLOOKUP(AH857,'Tabela de Apoio'!$D:$E,2,FALSE),1)=1,"",AH873)</f>
        <v/>
      </c>
      <c r="AI872" s="110" t="str">
        <f>IF(IFERROR(VLOOKUP(AI857,'Tabela de Apoio'!$D:$E,2,FALSE),1)=1,"",AI873)</f>
        <v/>
      </c>
    </row>
    <row r="873" spans="1:167" hidden="1" x14ac:dyDescent="0.25">
      <c r="B873" s="131" t="e">
        <f t="shared" si="2623"/>
        <v>#VALUE!</v>
      </c>
      <c r="C873" s="131" t="e">
        <f t="shared" si="2624"/>
        <v>#VALUE!</v>
      </c>
      <c r="D873" s="130">
        <f t="shared" si="2624"/>
        <v>1</v>
      </c>
      <c r="E873" s="168"/>
      <c r="F873" s="96"/>
      <c r="G873" s="170"/>
      <c r="H873" s="137">
        <f t="shared" ref="H873" si="2665">COUNT($P873:$XX873)</f>
        <v>0</v>
      </c>
      <c r="I873" s="135" t="e">
        <f t="shared" ref="I873" si="2666">_xlfn.STDEV.P($P872:$XX873)/AVERAGE($P872:$XX873)</f>
        <v>#DIV/0!</v>
      </c>
      <c r="J873" s="7">
        <f t="shared" ref="J873" si="2667">IF(AND(H873&gt;2,
OR(L855="MÉDIA SANEADA",L855="MEDIANA SANEADA",
AND(L855="PREÇO REFERÊNCIA",NOT(AND(P857="Orçamento",COUNTA(P855:XX855)=COUNTIF(P857:XX857,"Orçamento")))))),
ROW(),0)</f>
        <v>0</v>
      </c>
      <c r="N873" s="74"/>
      <c r="O873" s="27" t="str">
        <f t="shared" ref="O873" si="2668">"6 RODADA"</f>
        <v>6 RODADA</v>
      </c>
      <c r="P873" s="110" t="str">
        <f t="shared" ref="P873:AI873" si="2669">IFERROR(IF(P871="","",IF((_xlfn.STDEV.P($P870:$XX871)/AVERAGE($P870:$XX871))&lt;=25%,P871,IF(OR(P871&gt;(AVERAGE($P870:$XX871)+_xlfn.STDEV.P($P870:$XX871)),P871&lt;(AVERAGE($P870:$XX871)-_xlfn.STDEV.P($P870:$XX871))),"DESCARTADO",P871))),)</f>
        <v/>
      </c>
      <c r="Q873" s="110" t="str">
        <f t="shared" si="2669"/>
        <v/>
      </c>
      <c r="R873" s="110" t="str">
        <f t="shared" si="2669"/>
        <v/>
      </c>
      <c r="S873" s="110" t="str">
        <f t="shared" si="2669"/>
        <v/>
      </c>
      <c r="T873" s="110" t="str">
        <f t="shared" si="2669"/>
        <v/>
      </c>
      <c r="U873" s="110" t="str">
        <f t="shared" si="2669"/>
        <v/>
      </c>
      <c r="V873" s="110" t="str">
        <f t="shared" si="2669"/>
        <v/>
      </c>
      <c r="W873" s="110" t="str">
        <f t="shared" si="2669"/>
        <v/>
      </c>
      <c r="X873" s="110" t="str">
        <f t="shared" si="2669"/>
        <v/>
      </c>
      <c r="Y873" s="110" t="str">
        <f t="shared" si="2669"/>
        <v/>
      </c>
      <c r="Z873" s="110" t="str">
        <f t="shared" si="2669"/>
        <v/>
      </c>
      <c r="AA873" s="110" t="str">
        <f t="shared" si="2669"/>
        <v/>
      </c>
      <c r="AB873" s="110" t="str">
        <f t="shared" si="2669"/>
        <v/>
      </c>
      <c r="AC873" s="110" t="str">
        <f t="shared" si="2669"/>
        <v/>
      </c>
      <c r="AD873" s="110" t="str">
        <f t="shared" si="2669"/>
        <v/>
      </c>
      <c r="AE873" s="110" t="str">
        <f t="shared" si="2669"/>
        <v/>
      </c>
      <c r="AF873" s="110" t="str">
        <f t="shared" si="2669"/>
        <v/>
      </c>
      <c r="AG873" s="110" t="str">
        <f t="shared" si="2669"/>
        <v/>
      </c>
      <c r="AH873" s="110" t="str">
        <f t="shared" si="2669"/>
        <v/>
      </c>
      <c r="AI873" s="110" t="str">
        <f t="shared" si="2669"/>
        <v/>
      </c>
    </row>
    <row r="874" spans="1:167" x14ac:dyDescent="0.25">
      <c r="B874" s="131" t="e">
        <f t="shared" si="2623"/>
        <v>#VALUE!</v>
      </c>
      <c r="C874" s="131" t="e">
        <f t="shared" si="2624"/>
        <v>#VALUE!</v>
      </c>
      <c r="D874" s="130">
        <f t="shared" si="2624"/>
        <v>1</v>
      </c>
      <c r="E874" s="168"/>
      <c r="F874" s="139"/>
      <c r="G874" s="170"/>
      <c r="H874" s="173"/>
      <c r="I874" s="173"/>
      <c r="J874" s="174"/>
      <c r="K874" s="70"/>
      <c r="L874" s="1" t="s">
        <v>56</v>
      </c>
      <c r="M874" s="147" t="str">
        <f t="shared" ref="M874" si="2670">IFERROR(ROUND(M855*M857,2),"")</f>
        <v/>
      </c>
      <c r="O874" s="27" t="s">
        <v>426</v>
      </c>
      <c r="P874" s="110" t="str">
        <f t="shared" ref="P874:R874" si="2671">INDEX(P861:P873,MATCH(MAX($J861:$J873),$J861:$J873,0))</f>
        <v/>
      </c>
      <c r="Q874" s="110" t="str">
        <f t="shared" si="2671"/>
        <v/>
      </c>
      <c r="R874" s="110" t="str">
        <f t="shared" si="2671"/>
        <v/>
      </c>
      <c r="S874" s="110" t="str">
        <f t="shared" si="2605"/>
        <v/>
      </c>
      <c r="T874" s="110" t="str">
        <f t="shared" si="2605"/>
        <v/>
      </c>
      <c r="U874" s="110" t="str">
        <f t="shared" si="2605"/>
        <v/>
      </c>
      <c r="V874" s="110" t="str">
        <f t="shared" si="2605"/>
        <v/>
      </c>
      <c r="W874" s="110" t="str">
        <f t="shared" si="2605"/>
        <v/>
      </c>
      <c r="X874" s="110" t="str">
        <f t="shared" si="2605"/>
        <v/>
      </c>
      <c r="Y874" s="110" t="str">
        <f t="shared" si="2605"/>
        <v/>
      </c>
      <c r="Z874" s="110" t="str">
        <f t="shared" si="2605"/>
        <v/>
      </c>
      <c r="AA874" s="110" t="str">
        <f t="shared" si="2605"/>
        <v/>
      </c>
      <c r="AB874" s="110" t="str">
        <f t="shared" si="2605"/>
        <v/>
      </c>
      <c r="AC874" s="110" t="str">
        <f t="shared" si="2605"/>
        <v/>
      </c>
      <c r="AD874" s="110" t="str">
        <f t="shared" si="2605"/>
        <v/>
      </c>
      <c r="AE874" s="110" t="str">
        <f t="shared" si="2605"/>
        <v/>
      </c>
      <c r="AF874" s="110" t="str">
        <f t="shared" si="2605"/>
        <v/>
      </c>
      <c r="AG874" s="110" t="str">
        <f t="shared" si="2605"/>
        <v/>
      </c>
      <c r="AH874" s="110" t="str">
        <f t="shared" si="2605"/>
        <v/>
      </c>
      <c r="AI874" s="110" t="str">
        <f t="shared" si="2605"/>
        <v/>
      </c>
    </row>
    <row r="876" spans="1:167" s="120" customFormat="1" ht="15" customHeight="1" x14ac:dyDescent="0.25">
      <c r="A876" s="123"/>
      <c r="B876" s="130" t="e">
        <f t="shared" ref="B876" si="2672">LARGE(IFERROR(IF(B874+1&gt;$H$8,"",B874+1),""),1)</f>
        <v>#VALUE!</v>
      </c>
      <c r="C876" s="130" t="e">
        <f>IF(_xlfn.ISFORMULA(E880),MAX(INDEX('BASE FORMAÇÃO'!A:A,B876+1),1),E880)</f>
        <v>#VALUE!</v>
      </c>
      <c r="D876" s="130">
        <f t="shared" ref="D876" si="2673">IFERROR(IF(C876=C866,D866+1,1),1)</f>
        <v>1</v>
      </c>
      <c r="E876" s="41" t="s">
        <v>9</v>
      </c>
      <c r="F876" s="76"/>
      <c r="G876" s="41" t="s">
        <v>15</v>
      </c>
      <c r="H876" s="138" t="e">
        <f>INDEX('BASE FORMAÇÃO'!B:B,B876+1)</f>
        <v>#VALUE!</v>
      </c>
      <c r="I876" s="146" t="s">
        <v>16</v>
      </c>
      <c r="J876" s="6" t="e">
        <f>INDEX('BASE FORMAÇÃO'!K:K,B876+1)</f>
        <v>#VALUE!</v>
      </c>
      <c r="K876" s="68"/>
      <c r="L876" s="175" t="s">
        <v>54</v>
      </c>
      <c r="M876" s="177" t="str">
        <f t="shared" ref="M876" si="2674">IF(OR(ISBLANK($O$8),ISBLANK($O$7),ISBLANK($H$8),ISBLANK($O$6),ISBLANK($O$5),ISBLANK($H$5)),"",IFERROR(IF(VLOOKUP(L876,L882:M891,2,FALSE)&lt;1,ROUND(VLOOKUP(L876,L882:M891,2,FALSE),4),ROUND(VLOOKUP(L876,L882:M891,2,FALSE),2)),""))</f>
        <v/>
      </c>
      <c r="N876" s="72"/>
      <c r="O876" s="27" t="s">
        <v>17</v>
      </c>
      <c r="P876" s="116"/>
      <c r="Q876" s="116"/>
      <c r="R876" s="116"/>
      <c r="S876" s="116"/>
      <c r="T876" s="116"/>
      <c r="U876" s="108"/>
      <c r="V876" s="108"/>
      <c r="W876" s="108"/>
      <c r="X876" s="108"/>
      <c r="Y876" s="108"/>
      <c r="Z876" s="108"/>
      <c r="AA876" s="108"/>
      <c r="AB876" s="108"/>
      <c r="AC876" s="108"/>
      <c r="AD876" s="108"/>
      <c r="AE876" s="108"/>
      <c r="AF876" s="108"/>
      <c r="AG876" s="108"/>
      <c r="AH876" s="108"/>
      <c r="AI876" s="108"/>
      <c r="AJ876" s="119"/>
      <c r="AK876" s="119"/>
      <c r="AL876" s="119"/>
      <c r="AM876" s="119"/>
      <c r="AN876" s="119"/>
      <c r="AO876" s="119"/>
      <c r="AP876" s="119"/>
      <c r="AQ876" s="119"/>
      <c r="AR876" s="119"/>
      <c r="AS876" s="119"/>
      <c r="AT876" s="119"/>
      <c r="AU876" s="119"/>
      <c r="AV876" s="119"/>
      <c r="AW876" s="119"/>
      <c r="AX876" s="119"/>
      <c r="AY876" s="119"/>
      <c r="AZ876" s="119"/>
      <c r="BA876" s="119"/>
      <c r="BB876" s="119"/>
      <c r="BC876" s="119"/>
      <c r="BD876" s="119"/>
      <c r="BE876" s="119"/>
      <c r="BF876" s="119"/>
      <c r="BG876" s="119"/>
      <c r="BH876" s="119"/>
      <c r="BI876" s="119"/>
      <c r="BJ876" s="119"/>
      <c r="BK876" s="119"/>
      <c r="BL876" s="119"/>
      <c r="BM876" s="119"/>
      <c r="BN876" s="119"/>
      <c r="BO876" s="119"/>
      <c r="BP876" s="119"/>
      <c r="BQ876" s="119"/>
      <c r="BR876" s="119"/>
      <c r="BS876" s="119"/>
      <c r="BT876" s="119"/>
      <c r="BU876" s="119"/>
      <c r="BV876" s="119"/>
      <c r="BW876" s="119"/>
      <c r="BX876" s="119"/>
      <c r="BY876" s="119"/>
      <c r="BZ876" s="119"/>
      <c r="CA876" s="119"/>
      <c r="CB876" s="119"/>
      <c r="CC876" s="119"/>
      <c r="CD876" s="119"/>
      <c r="CE876" s="119"/>
      <c r="CF876" s="119"/>
      <c r="CG876" s="119"/>
      <c r="CH876" s="119"/>
      <c r="CI876" s="119"/>
      <c r="CJ876" s="119"/>
      <c r="CK876" s="119"/>
      <c r="CL876" s="119"/>
      <c r="CM876" s="119"/>
      <c r="CN876" s="119"/>
      <c r="CO876" s="119"/>
      <c r="CP876" s="119"/>
      <c r="CQ876" s="119"/>
      <c r="CR876" s="119"/>
      <c r="CS876" s="119"/>
      <c r="CT876" s="119"/>
      <c r="CU876" s="119"/>
      <c r="CV876" s="119"/>
      <c r="CW876" s="119"/>
      <c r="CX876" s="119"/>
      <c r="CY876" s="119"/>
      <c r="CZ876" s="119"/>
      <c r="DA876" s="119"/>
      <c r="DB876" s="119"/>
      <c r="DC876" s="119"/>
      <c r="DD876" s="119"/>
      <c r="DE876" s="119"/>
      <c r="DF876" s="119"/>
      <c r="DG876" s="119"/>
      <c r="DH876" s="119"/>
      <c r="DI876" s="119"/>
      <c r="DJ876" s="119"/>
      <c r="DK876" s="119"/>
      <c r="DL876" s="119"/>
      <c r="DM876" s="119"/>
      <c r="DN876" s="119"/>
      <c r="DO876" s="119"/>
      <c r="DP876" s="119"/>
      <c r="DQ876" s="119"/>
      <c r="DR876" s="119"/>
      <c r="DS876" s="119"/>
      <c r="DT876" s="119"/>
      <c r="DU876" s="119"/>
      <c r="DV876" s="119"/>
      <c r="DW876" s="119"/>
      <c r="DX876" s="119"/>
      <c r="DY876" s="119"/>
      <c r="DZ876" s="119"/>
      <c r="EA876" s="119"/>
      <c r="EB876" s="119"/>
      <c r="EC876" s="119"/>
      <c r="ED876" s="119"/>
      <c r="EE876" s="119"/>
      <c r="EF876" s="119"/>
      <c r="EG876" s="119"/>
      <c r="EH876" s="119"/>
      <c r="EI876" s="119"/>
      <c r="EJ876" s="119"/>
      <c r="EK876" s="119"/>
      <c r="EL876" s="119"/>
      <c r="EM876" s="119"/>
      <c r="EN876" s="119"/>
      <c r="EO876" s="119"/>
      <c r="EP876" s="119"/>
      <c r="EQ876" s="119"/>
      <c r="ER876" s="119"/>
      <c r="ES876" s="119"/>
      <c r="ET876" s="119"/>
      <c r="EU876" s="119"/>
      <c r="EV876" s="119"/>
      <c r="EW876" s="119"/>
      <c r="EX876" s="119"/>
      <c r="EY876" s="119"/>
      <c r="EZ876" s="119"/>
      <c r="FA876" s="119"/>
      <c r="FB876" s="119"/>
      <c r="FC876" s="119"/>
      <c r="FD876" s="119"/>
      <c r="FE876" s="119"/>
      <c r="FF876" s="119"/>
      <c r="FG876" s="119"/>
      <c r="FH876" s="119"/>
      <c r="FI876" s="119"/>
      <c r="FJ876" s="119"/>
      <c r="FK876" s="119"/>
    </row>
    <row r="877" spans="1:167" s="120" customFormat="1" ht="15" customHeight="1" x14ac:dyDescent="0.25">
      <c r="A877" s="69"/>
      <c r="B877" s="131" t="e">
        <f t="shared" ref="B877:D877" si="2675">B876</f>
        <v>#VALUE!</v>
      </c>
      <c r="C877" s="131" t="e">
        <f t="shared" si="2675"/>
        <v>#VALUE!</v>
      </c>
      <c r="D877" s="130">
        <f t="shared" si="2675"/>
        <v>1</v>
      </c>
      <c r="E877" s="179">
        <f t="shared" ref="E877" si="2676">D876</f>
        <v>1</v>
      </c>
      <c r="F877" s="95"/>
      <c r="G877" s="181" t="s">
        <v>1</v>
      </c>
      <c r="H877" s="184" t="e">
        <f>INDEX('BASE FORMAÇÃO'!C:C,B876+1)</f>
        <v>#VALUE!</v>
      </c>
      <c r="I877" s="184"/>
      <c r="J877" s="185"/>
      <c r="K877" s="69"/>
      <c r="L877" s="176"/>
      <c r="M877" s="178"/>
      <c r="N877" s="73"/>
      <c r="O877" s="27" t="s">
        <v>13</v>
      </c>
      <c r="P877" s="125"/>
      <c r="Q877" s="125"/>
      <c r="R877" s="125"/>
      <c r="S877" s="125"/>
      <c r="T877" s="125"/>
      <c r="U877" s="125"/>
      <c r="V877" s="125"/>
      <c r="W877" s="125"/>
      <c r="X877" s="125"/>
      <c r="Y877" s="125"/>
      <c r="Z877" s="125"/>
      <c r="AA877" s="125"/>
      <c r="AB877" s="125"/>
      <c r="AC877" s="125"/>
      <c r="AD877" s="125"/>
      <c r="AE877" s="125"/>
      <c r="AF877" s="125"/>
      <c r="AG877" s="125"/>
      <c r="AH877" s="125"/>
      <c r="AI877" s="125"/>
      <c r="AJ877" s="126"/>
      <c r="AK877" s="126"/>
      <c r="AL877" s="126"/>
      <c r="AM877" s="126"/>
      <c r="AN877" s="126"/>
      <c r="AO877" s="126"/>
      <c r="AP877" s="126"/>
      <c r="AQ877" s="126"/>
      <c r="AR877" s="126"/>
      <c r="AS877" s="126"/>
      <c r="AT877" s="126"/>
      <c r="AU877" s="126"/>
      <c r="AV877" s="126"/>
      <c r="AW877" s="126"/>
      <c r="AX877" s="126"/>
      <c r="AY877" s="126"/>
      <c r="AZ877" s="126"/>
      <c r="BA877" s="126"/>
      <c r="BB877" s="119"/>
      <c r="BC877" s="119"/>
      <c r="BD877" s="119"/>
      <c r="BE877" s="119"/>
      <c r="BF877" s="119"/>
      <c r="BG877" s="119"/>
      <c r="BH877" s="119"/>
      <c r="BI877" s="119"/>
      <c r="BJ877" s="119"/>
      <c r="BK877" s="119"/>
      <c r="BL877" s="119"/>
      <c r="BM877" s="119"/>
      <c r="BN877" s="119"/>
      <c r="BO877" s="119"/>
      <c r="BP877" s="119"/>
      <c r="BQ877" s="119"/>
      <c r="BR877" s="119"/>
      <c r="BS877" s="119"/>
      <c r="BT877" s="119"/>
      <c r="BU877" s="119"/>
      <c r="BV877" s="119"/>
      <c r="BW877" s="119"/>
      <c r="BX877" s="119"/>
      <c r="BY877" s="119"/>
      <c r="BZ877" s="119"/>
      <c r="CA877" s="119"/>
      <c r="CB877" s="119"/>
      <c r="CC877" s="119"/>
      <c r="CD877" s="119"/>
      <c r="CE877" s="119"/>
      <c r="CF877" s="119"/>
      <c r="CG877" s="119"/>
      <c r="CH877" s="119"/>
      <c r="CI877" s="119"/>
      <c r="CJ877" s="119"/>
      <c r="CK877" s="119"/>
      <c r="CL877" s="119"/>
      <c r="CM877" s="119"/>
      <c r="CN877" s="119"/>
      <c r="CO877" s="119"/>
      <c r="CP877" s="119"/>
      <c r="CQ877" s="119"/>
      <c r="CR877" s="119"/>
      <c r="CS877" s="119"/>
      <c r="CT877" s="119"/>
      <c r="CU877" s="119"/>
      <c r="CV877" s="119"/>
      <c r="CW877" s="119"/>
      <c r="CX877" s="119"/>
      <c r="CY877" s="119"/>
      <c r="CZ877" s="119"/>
      <c r="DA877" s="119"/>
      <c r="DB877" s="119"/>
      <c r="DC877" s="119"/>
      <c r="DD877" s="119"/>
      <c r="DE877" s="119"/>
      <c r="DF877" s="119"/>
      <c r="DG877" s="119"/>
      <c r="DH877" s="119"/>
      <c r="DI877" s="119"/>
      <c r="DJ877" s="119"/>
      <c r="DK877" s="119"/>
      <c r="DL877" s="119"/>
      <c r="DM877" s="119"/>
      <c r="DN877" s="119"/>
      <c r="DO877" s="119"/>
      <c r="DP877" s="119"/>
      <c r="DQ877" s="119"/>
      <c r="DR877" s="119"/>
      <c r="DS877" s="119"/>
      <c r="DT877" s="119"/>
      <c r="DU877" s="119"/>
      <c r="DV877" s="119"/>
      <c r="DW877" s="119"/>
      <c r="DX877" s="119"/>
      <c r="DY877" s="119"/>
      <c r="DZ877" s="119"/>
      <c r="EA877" s="119"/>
      <c r="EB877" s="119"/>
      <c r="EC877" s="119"/>
      <c r="ED877" s="119"/>
      <c r="EE877" s="119"/>
      <c r="EF877" s="119"/>
      <c r="EG877" s="119"/>
      <c r="EH877" s="119"/>
      <c r="EI877" s="119"/>
      <c r="EJ877" s="119"/>
      <c r="EK877" s="119"/>
      <c r="EL877" s="119"/>
      <c r="EM877" s="119"/>
      <c r="EN877" s="119"/>
      <c r="EO877" s="119"/>
      <c r="EP877" s="119"/>
      <c r="EQ877" s="119"/>
      <c r="ER877" s="119"/>
      <c r="ES877" s="119"/>
      <c r="ET877" s="119"/>
      <c r="EU877" s="119"/>
      <c r="EV877" s="119"/>
      <c r="EW877" s="119"/>
      <c r="EX877" s="119"/>
      <c r="EY877" s="119"/>
      <c r="EZ877" s="119"/>
      <c r="FA877" s="119"/>
      <c r="FB877" s="119"/>
      <c r="FC877" s="119"/>
      <c r="FD877" s="119"/>
      <c r="FE877" s="119"/>
      <c r="FF877" s="119"/>
      <c r="FG877" s="119"/>
      <c r="FH877" s="119"/>
      <c r="FI877" s="119"/>
      <c r="FJ877" s="119"/>
      <c r="FK877" s="119"/>
    </row>
    <row r="878" spans="1:167" s="119" customFormat="1" x14ac:dyDescent="0.25">
      <c r="A878" s="77"/>
      <c r="B878" s="131" t="e">
        <f t="shared" ref="B878:D878" si="2677">B877</f>
        <v>#VALUE!</v>
      </c>
      <c r="C878" s="131" t="e">
        <f t="shared" si="2677"/>
        <v>#VALUE!</v>
      </c>
      <c r="D878" s="130">
        <f t="shared" si="2677"/>
        <v>1</v>
      </c>
      <c r="E878" s="180"/>
      <c r="F878" s="96"/>
      <c r="G878" s="182"/>
      <c r="H878" s="186"/>
      <c r="I878" s="186"/>
      <c r="J878" s="187"/>
      <c r="K878" s="67"/>
      <c r="L878" s="133" t="s">
        <v>57</v>
      </c>
      <c r="M878" s="134" t="e">
        <f>INDEX('BASE FORMAÇÃO'!H:H,B880+1)</f>
        <v>#VALUE!</v>
      </c>
      <c r="N878" s="74"/>
      <c r="O878" s="27" t="s">
        <v>445</v>
      </c>
      <c r="P878" s="117"/>
      <c r="Q878" s="117"/>
      <c r="R878" s="117"/>
      <c r="S878" s="117"/>
      <c r="T878" s="117"/>
      <c r="U878" s="117"/>
      <c r="V878" s="117"/>
      <c r="W878" s="117"/>
      <c r="X878" s="117"/>
      <c r="Y878" s="117"/>
      <c r="Z878" s="117"/>
      <c r="AA878" s="121"/>
      <c r="AB878" s="121"/>
      <c r="AC878" s="121"/>
      <c r="AD878" s="121"/>
      <c r="AE878" s="121"/>
      <c r="AF878" s="121"/>
      <c r="AG878" s="121"/>
      <c r="AH878" s="121"/>
      <c r="AI878" s="121"/>
    </row>
    <row r="879" spans="1:167" s="119" customFormat="1" x14ac:dyDescent="0.25">
      <c r="A879" s="77"/>
      <c r="B879" s="131" t="e">
        <f t="shared" ref="B879:C879" si="2678">B878</f>
        <v>#VALUE!</v>
      </c>
      <c r="C879" s="131" t="e">
        <f t="shared" si="2678"/>
        <v>#VALUE!</v>
      </c>
      <c r="D879" s="130">
        <f t="shared" si="2624"/>
        <v>1</v>
      </c>
      <c r="E879" s="41" t="s">
        <v>344</v>
      </c>
      <c r="F879" s="96"/>
      <c r="G879" s="183"/>
      <c r="H879" s="188"/>
      <c r="I879" s="188"/>
      <c r="J879" s="189"/>
      <c r="K879" s="67"/>
      <c r="L879" s="1" t="s">
        <v>2</v>
      </c>
      <c r="M879" s="6" t="e">
        <f>INDEX('BASE FORMAÇÃO'!D:D,B880+1)</f>
        <v>#VALUE!</v>
      </c>
      <c r="N879" s="74"/>
      <c r="O879" s="27" t="s">
        <v>446</v>
      </c>
      <c r="P879" s="118"/>
      <c r="Q879" s="118"/>
      <c r="R879" s="118"/>
      <c r="S879" s="118"/>
      <c r="T879" s="118"/>
      <c r="U879" s="121"/>
      <c r="V879" s="121"/>
      <c r="W879" s="121"/>
      <c r="X879" s="121"/>
      <c r="Y879" s="121"/>
      <c r="Z879" s="121"/>
      <c r="AA879" s="121"/>
      <c r="AB879" s="121"/>
      <c r="AC879" s="121"/>
      <c r="AD879" s="121"/>
      <c r="AE879" s="121"/>
      <c r="AF879" s="121"/>
      <c r="AG879" s="121"/>
      <c r="AH879" s="121"/>
      <c r="AI879" s="121"/>
    </row>
    <row r="880" spans="1:167" x14ac:dyDescent="0.25">
      <c r="B880" s="131" t="e">
        <f t="shared" ref="B880:C880" si="2679">B878</f>
        <v>#VALUE!</v>
      </c>
      <c r="C880" s="131" t="e">
        <f t="shared" si="2679"/>
        <v>#VALUE!</v>
      </c>
      <c r="D880" s="130">
        <f t="shared" si="2624"/>
        <v>1</v>
      </c>
      <c r="E880" s="167" t="e">
        <f t="shared" ref="E880" si="2680">C876</f>
        <v>#VALUE!</v>
      </c>
      <c r="F880" s="96"/>
      <c r="G880" s="169" t="s">
        <v>334</v>
      </c>
      <c r="H880" s="171"/>
      <c r="I880" s="172"/>
      <c r="J880" s="172"/>
      <c r="K880" s="70"/>
      <c r="L880" s="28" t="s">
        <v>333</v>
      </c>
      <c r="M880" s="136" t="str">
        <f t="shared" ref="M880" si="2681">IFERROR(INDEX(I882:I894,MATCH(MAX(J882:J894),J882:J894,0)),"")</f>
        <v/>
      </c>
      <c r="N880" s="74"/>
      <c r="O880" s="27" t="s">
        <v>18</v>
      </c>
      <c r="P880" s="109" t="str">
        <f>IF(P876="","",
IF(OR(P878="Orçamento",P877="",MAX('Tabela de Apoio'!$A:$A)&lt;=P877),
P876,
(INDEX('Tabela de Apoio'!$B:$B,MATCH('MAPA DE PREÇOS'!$O$8,'Tabela de Apoio'!$A:$A,1))/INDEX('Tabela de Apoio'!$B:$B,MATCH('MAPA DE PREÇOS'!P877,'Tabela de Apoio'!$A:$A,1)-1))*P876))</f>
        <v/>
      </c>
      <c r="Q880" s="109" t="str">
        <f>IF(Q876="","",
IF(OR(Q878="Orçamento",Q877="",MAX('Tabela de Apoio'!$A:$A)&lt;=Q877),
Q876,
(INDEX('Tabela de Apoio'!$B:$B,MATCH('MAPA DE PREÇOS'!$O$8,'Tabela de Apoio'!$A:$A,1))/INDEX('Tabela de Apoio'!$B:$B,MATCH('MAPA DE PREÇOS'!Q877,'Tabela de Apoio'!$A:$A,1)-1))*Q876))</f>
        <v/>
      </c>
      <c r="R880" s="109" t="str">
        <f>IF(R876="","",
IF(OR(R878="Orçamento",R877="",MAX('Tabela de Apoio'!$A:$A)&lt;=R877),
R876,
(INDEX('Tabela de Apoio'!$B:$B,MATCH('MAPA DE PREÇOS'!$O$8,'Tabela de Apoio'!$A:$A,1))/INDEX('Tabela de Apoio'!$B:$B,MATCH('MAPA DE PREÇOS'!R877,'Tabela de Apoio'!$A:$A,1)-1))*R876))</f>
        <v/>
      </c>
      <c r="S880" s="109" t="str">
        <f>IF(S876="","",
IF(OR(S878="Orçamento",S877="",MAX('Tabela de Apoio'!$A:$A)&lt;=S877),
S876,
(INDEX('Tabela de Apoio'!$B:$B,MATCH('MAPA DE PREÇOS'!$O$8,'Tabela de Apoio'!$A:$A,1))/INDEX('Tabela de Apoio'!$B:$B,MATCH('MAPA DE PREÇOS'!S877,'Tabela de Apoio'!$A:$A,1)-1))*S876))</f>
        <v/>
      </c>
      <c r="T880" s="109" t="str">
        <f>IF(T876="","",
IF(OR(T878="Orçamento",T877="",MAX('Tabela de Apoio'!$A:$A)&lt;=T877),
T876,
(INDEX('Tabela de Apoio'!$B:$B,MATCH('MAPA DE PREÇOS'!$O$8,'Tabela de Apoio'!$A:$A,1))/INDEX('Tabela de Apoio'!$B:$B,MATCH('MAPA DE PREÇOS'!T877,'Tabela de Apoio'!$A:$A,1)-1))*T876))</f>
        <v/>
      </c>
      <c r="U880" s="109" t="str">
        <f>IF(U876="","",
IF(OR(U878="Orçamento",U877="",MAX('Tabela de Apoio'!$A:$A)&lt;=U877),
U876,
(INDEX('Tabela de Apoio'!$B:$B,MATCH('MAPA DE PREÇOS'!$O$8,'Tabela de Apoio'!$A:$A,1))/INDEX('Tabela de Apoio'!$B:$B,MATCH('MAPA DE PREÇOS'!U877,'Tabela de Apoio'!$A:$A,1)-1))*U876))</f>
        <v/>
      </c>
      <c r="V880" s="109" t="str">
        <f>IF(V876="","",
IF(OR(V878="Orçamento",V877="",MAX('Tabela de Apoio'!$A:$A)&lt;=V877),
V876,
(INDEX('Tabela de Apoio'!$B:$B,MATCH('MAPA DE PREÇOS'!$O$8,'Tabela de Apoio'!$A:$A,1))/INDEX('Tabela de Apoio'!$B:$B,MATCH('MAPA DE PREÇOS'!V877,'Tabela de Apoio'!$A:$A,1)-1))*V876))</f>
        <v/>
      </c>
      <c r="W880" s="109" t="str">
        <f>IF(W876="","",
IF(OR(W878="Orçamento",W877="",MAX('Tabela de Apoio'!$A:$A)&lt;=W877),
W876,
(INDEX('Tabela de Apoio'!$B:$B,MATCH('MAPA DE PREÇOS'!$O$8,'Tabela de Apoio'!$A:$A,1))/INDEX('Tabela de Apoio'!$B:$B,MATCH('MAPA DE PREÇOS'!W877,'Tabela de Apoio'!$A:$A,1)-1))*W876))</f>
        <v/>
      </c>
      <c r="X880" s="109" t="str">
        <f>IF(X876="","",
IF(OR(X878="Orçamento",X877="",MAX('Tabela de Apoio'!$A:$A)&lt;=X877),
X876,
(INDEX('Tabela de Apoio'!$B:$B,MATCH('MAPA DE PREÇOS'!$O$8,'Tabela de Apoio'!$A:$A,1))/INDEX('Tabela de Apoio'!$B:$B,MATCH('MAPA DE PREÇOS'!X877,'Tabela de Apoio'!$A:$A,1)-1))*X876))</f>
        <v/>
      </c>
      <c r="Y880" s="109" t="str">
        <f>IF(Y876="","",
IF(OR(Y878="Orçamento",Y877="",MAX('Tabela de Apoio'!$A:$A)&lt;=Y877),
Y876,
(INDEX('Tabela de Apoio'!$B:$B,MATCH('MAPA DE PREÇOS'!$O$8,'Tabela de Apoio'!$A:$A,1))/INDEX('Tabela de Apoio'!$B:$B,MATCH('MAPA DE PREÇOS'!Y877,'Tabela de Apoio'!$A:$A,1)-1))*Y876))</f>
        <v/>
      </c>
      <c r="Z880" s="109" t="str">
        <f>IF(Z876="","",
IF(OR(Z878="Orçamento",Z877="",MAX('Tabela de Apoio'!$A:$A)&lt;=Z877),
Z876,
(INDEX('Tabela de Apoio'!$B:$B,MATCH('MAPA DE PREÇOS'!$O$8,'Tabela de Apoio'!$A:$A,1))/INDEX('Tabela de Apoio'!$B:$B,MATCH('MAPA DE PREÇOS'!Z877,'Tabela de Apoio'!$A:$A,1)-1))*Z876))</f>
        <v/>
      </c>
      <c r="AA880" s="109" t="str">
        <f>IF(AA876="","",
IF(OR(AA878="Orçamento",AA877="",MAX('Tabela de Apoio'!$A:$A)&lt;=AA877),
AA876,
(INDEX('Tabela de Apoio'!$B:$B,MATCH('MAPA DE PREÇOS'!$O$8,'Tabela de Apoio'!$A:$A,1))/INDEX('Tabela de Apoio'!$B:$B,MATCH('MAPA DE PREÇOS'!AA877,'Tabela de Apoio'!$A:$A,1)-1))*AA876))</f>
        <v/>
      </c>
      <c r="AB880" s="109" t="str">
        <f>IF(AB876="","",
IF(OR(AB878="Orçamento",AB877="",MAX('Tabela de Apoio'!$A:$A)&lt;=AB877),
AB876,
(INDEX('Tabela de Apoio'!$B:$B,MATCH('MAPA DE PREÇOS'!$O$8,'Tabela de Apoio'!$A:$A,1))/INDEX('Tabela de Apoio'!$B:$B,MATCH('MAPA DE PREÇOS'!AB877,'Tabela de Apoio'!$A:$A,1)-1))*AB876))</f>
        <v/>
      </c>
      <c r="AC880" s="109" t="str">
        <f>IF(AC876="","",
IF(OR(AC878="Orçamento",AC877="",MAX('Tabela de Apoio'!$A:$A)&lt;=AC877),
AC876,
(INDEX('Tabela de Apoio'!$B:$B,MATCH('MAPA DE PREÇOS'!$O$8,'Tabela de Apoio'!$A:$A,1))/INDEX('Tabela de Apoio'!$B:$B,MATCH('MAPA DE PREÇOS'!AC877,'Tabela de Apoio'!$A:$A,1)-1))*AC876))</f>
        <v/>
      </c>
      <c r="AD880" s="109" t="str">
        <f>IF(AD876="","",
IF(OR(AD878="Orçamento",AD877="",MAX('Tabela de Apoio'!$A:$A)&lt;=AD877),
AD876,
(INDEX('Tabela de Apoio'!$B:$B,MATCH('MAPA DE PREÇOS'!$O$8,'Tabela de Apoio'!$A:$A,1))/INDEX('Tabela de Apoio'!$B:$B,MATCH('MAPA DE PREÇOS'!AD877,'Tabela de Apoio'!$A:$A,1)-1))*AD876))</f>
        <v/>
      </c>
      <c r="AE880" s="109" t="str">
        <f>IF(AE876="","",
IF(OR(AE878="Orçamento",AE877="",MAX('Tabela de Apoio'!$A:$A)&lt;=AE877),
AE876,
(INDEX('Tabela de Apoio'!$B:$B,MATCH('MAPA DE PREÇOS'!$O$8,'Tabela de Apoio'!$A:$A,1))/INDEX('Tabela de Apoio'!$B:$B,MATCH('MAPA DE PREÇOS'!AE877,'Tabela de Apoio'!$A:$A,1)-1))*AE876))</f>
        <v/>
      </c>
      <c r="AF880" s="109" t="str">
        <f>IF(AF876="","",
IF(OR(AF878="Orçamento",AF877="",MAX('Tabela de Apoio'!$A:$A)&lt;=AF877),
AF876,
(INDEX('Tabela de Apoio'!$B:$B,MATCH('MAPA DE PREÇOS'!$O$8,'Tabela de Apoio'!$A:$A,1))/INDEX('Tabela de Apoio'!$B:$B,MATCH('MAPA DE PREÇOS'!AF877,'Tabela de Apoio'!$A:$A,1)-1))*AF876))</f>
        <v/>
      </c>
      <c r="AG880" s="109" t="str">
        <f>IF(AG876="","",
IF(OR(AG878="Orçamento",AG877="",MAX('Tabela de Apoio'!$A:$A)&lt;=AG877),
AG876,
(INDEX('Tabela de Apoio'!$B:$B,MATCH('MAPA DE PREÇOS'!$O$8,'Tabela de Apoio'!$A:$A,1))/INDEX('Tabela de Apoio'!$B:$B,MATCH('MAPA DE PREÇOS'!AG877,'Tabela de Apoio'!$A:$A,1)-1))*AG876))</f>
        <v/>
      </c>
      <c r="AH880" s="109" t="str">
        <f>IF(AH876="","",
IF(OR(AH878="Orçamento",AH877="",MAX('Tabela de Apoio'!$A:$A)&lt;=AH877),
AH876,
(INDEX('Tabela de Apoio'!$B:$B,MATCH('MAPA DE PREÇOS'!$O$8,'Tabela de Apoio'!$A:$A,1))/INDEX('Tabela de Apoio'!$B:$B,MATCH('MAPA DE PREÇOS'!AH877,'Tabela de Apoio'!$A:$A,1)-1))*AH876))</f>
        <v/>
      </c>
      <c r="AI880" s="109" t="str">
        <f>IF(AI876="","",
IF(OR(AI878="Orçamento",AI877="",MAX('Tabela de Apoio'!$A:$A)&lt;=AI877),
AI876,
(INDEX('Tabela de Apoio'!$B:$B,MATCH('MAPA DE PREÇOS'!$O$8,'Tabela de Apoio'!$A:$A,1))/INDEX('Tabela de Apoio'!$B:$B,MATCH('MAPA DE PREÇOS'!AI877,'Tabela de Apoio'!$A:$A,1)-1))*AI876))</f>
        <v/>
      </c>
    </row>
    <row r="881" spans="2:35" hidden="1" x14ac:dyDescent="0.25">
      <c r="B881" s="131" t="e">
        <f t="shared" ref="B881" si="2682">B880</f>
        <v>#VALUE!</v>
      </c>
      <c r="C881" s="131" t="e">
        <f t="shared" ref="C881" si="2683">C880</f>
        <v>#VALUE!</v>
      </c>
      <c r="D881" s="130">
        <f t="shared" si="2624"/>
        <v>1</v>
      </c>
      <c r="E881" s="168"/>
      <c r="F881" s="96"/>
      <c r="G881" s="170"/>
      <c r="H881"/>
      <c r="I881"/>
      <c r="J881"/>
      <c r="N881" s="74"/>
      <c r="O881" s="27" t="s">
        <v>439</v>
      </c>
      <c r="P881" s="110" t="str">
        <f>IF(IFERROR(VLOOKUP(P878,'Tabela de Apoio'!$D:$E,2,FALSE),1)=1,"",P882)</f>
        <v/>
      </c>
      <c r="Q881" s="110" t="str">
        <f>IF(IFERROR(VLOOKUP(Q878,'Tabela de Apoio'!$D:$E,2,FALSE),1)=1,"",Q882)</f>
        <v/>
      </c>
      <c r="R881" s="110" t="str">
        <f>IF(IFERROR(VLOOKUP(R878,'Tabela de Apoio'!$D:$E,2,FALSE),1)=1,"",R882)</f>
        <v/>
      </c>
      <c r="S881" s="110" t="str">
        <f>IF(IFERROR(VLOOKUP(S878,'Tabela de Apoio'!$D:$E,2,FALSE),1)=1,"",S882)</f>
        <v/>
      </c>
      <c r="T881" s="110" t="str">
        <f>IF(IFERROR(VLOOKUP(T878,'Tabela de Apoio'!$D:$E,2,FALSE),1)=1,"",T882)</f>
        <v/>
      </c>
      <c r="U881" s="110" t="str">
        <f>IF(IFERROR(VLOOKUP(U878,'Tabela de Apoio'!$D:$E,2,FALSE),1)=1,"",U882)</f>
        <v/>
      </c>
      <c r="V881" s="110" t="str">
        <f>IF(IFERROR(VLOOKUP(V878,'Tabela de Apoio'!$D:$E,2,FALSE),1)=1,"",V882)</f>
        <v/>
      </c>
      <c r="W881" s="110" t="str">
        <f>IF(IFERROR(VLOOKUP(W878,'Tabela de Apoio'!$D:$E,2,FALSE),1)=1,"",W882)</f>
        <v/>
      </c>
      <c r="X881" s="110" t="str">
        <f>IF(IFERROR(VLOOKUP(X878,'Tabela de Apoio'!$D:$E,2,FALSE),1)=1,"",X882)</f>
        <v/>
      </c>
      <c r="Y881" s="110" t="str">
        <f>IF(IFERROR(VLOOKUP(Y878,'Tabela de Apoio'!$D:$E,2,FALSE),1)=1,"",Y882)</f>
        <v/>
      </c>
      <c r="Z881" s="110" t="str">
        <f>IF(IFERROR(VLOOKUP(Z878,'Tabela de Apoio'!$D:$E,2,FALSE),1)=1,"",Z882)</f>
        <v/>
      </c>
      <c r="AA881" s="110" t="str">
        <f>IF(IFERROR(VLOOKUP(AA878,'Tabela de Apoio'!$D:$E,2,FALSE),1)=1,"",AA882)</f>
        <v/>
      </c>
      <c r="AB881" s="110" t="str">
        <f>IF(IFERROR(VLOOKUP(AB878,'Tabela de Apoio'!$D:$E,2,FALSE),1)=1,"",AB882)</f>
        <v/>
      </c>
      <c r="AC881" s="110" t="str">
        <f>IF(IFERROR(VLOOKUP(AC878,'Tabela de Apoio'!$D:$E,2,FALSE),1)=1,"",AC882)</f>
        <v/>
      </c>
      <c r="AD881" s="110" t="str">
        <f>IF(IFERROR(VLOOKUP(AD878,'Tabela de Apoio'!$D:$E,2,FALSE),1)=1,"",AD882)</f>
        <v/>
      </c>
      <c r="AE881" s="110" t="str">
        <f>IF(IFERROR(VLOOKUP(AE878,'Tabela de Apoio'!$D:$E,2,FALSE),1)=1,"",AE882)</f>
        <v/>
      </c>
      <c r="AF881" s="110" t="str">
        <f>IF(IFERROR(VLOOKUP(AF878,'Tabela de Apoio'!$D:$E,2,FALSE),1)=1,"",AF882)</f>
        <v/>
      </c>
      <c r="AG881" s="110" t="str">
        <f>IF(IFERROR(VLOOKUP(AG878,'Tabela de Apoio'!$D:$E,2,FALSE),1)=1,"",AG882)</f>
        <v/>
      </c>
      <c r="AH881" s="110" t="str">
        <f>IF(IFERROR(VLOOKUP(AH878,'Tabela de Apoio'!$D:$E,2,FALSE),1)=1,"",AH882)</f>
        <v/>
      </c>
      <c r="AI881" s="110" t="str">
        <f>IF(IFERROR(VLOOKUP(AI878,'Tabela de Apoio'!$D:$E,2,FALSE),1)=1,"",AI882)</f>
        <v/>
      </c>
    </row>
    <row r="882" spans="2:35" hidden="1" x14ac:dyDescent="0.25">
      <c r="B882" s="131" t="e">
        <f t="shared" ref="B882:C882" si="2684">B881</f>
        <v>#VALUE!</v>
      </c>
      <c r="C882" s="131" t="e">
        <f t="shared" si="2684"/>
        <v>#VALUE!</v>
      </c>
      <c r="D882" s="130">
        <f t="shared" si="2624"/>
        <v>1</v>
      </c>
      <c r="E882" s="168"/>
      <c r="F882" s="96"/>
      <c r="G882" s="170"/>
      <c r="H882" s="137">
        <f t="shared" ref="H882" si="2685">COUNT($P882:$XX882)</f>
        <v>0</v>
      </c>
      <c r="I882" s="135" t="e">
        <f t="shared" ref="I882" si="2686">_xlfn.STDEV.P($P881:$XX882)/AVERAGE($P881:$XX882)</f>
        <v>#DIV/0!</v>
      </c>
      <c r="J882" s="7">
        <f>ROW()</f>
        <v>882</v>
      </c>
      <c r="K882" s="70"/>
      <c r="L882" s="29" t="s">
        <v>54</v>
      </c>
      <c r="M882" s="30" t="str">
        <f t="shared" ref="M882" si="2687">IFERROR(
IF(AND(P878="Orçamento",COUNTA(P876:AI876)=COUNTIF(P878:XX878,"Orçamento")),MIN(M887,M884),
IF(M885&lt;&gt;"",M885,
IF(M886&lt;&gt;"",M886,
M884
))),"")</f>
        <v/>
      </c>
      <c r="N882" s="74"/>
      <c r="O882" s="27" t="s">
        <v>440</v>
      </c>
      <c r="P882" s="109" t="str">
        <f t="shared" ref="P882:AI882" si="2688">IFERROR(IF(P880="",
            "",
            IF(COUNT($P880:$XX880)&lt;=4,
               P880,
               IF(OR(P880&gt;(QUARTILE($P880:$XX880,3)+(QUARTILE($P880:$XX880,3)-QUARTILE($P880:$XX880,1))),
                     P880&lt;(QUARTILE($P880:$XX880,1)-(QUARTILE($P880:$XX880,3)-QUARTILE($P880:$XX880,1)))
                  ),
               "DESCARTADO",P880)
             )
  ),P880)</f>
        <v/>
      </c>
      <c r="Q882" s="109" t="str">
        <f t="shared" si="2688"/>
        <v/>
      </c>
      <c r="R882" s="109" t="str">
        <f t="shared" si="2688"/>
        <v/>
      </c>
      <c r="S882" s="109" t="str">
        <f t="shared" si="2688"/>
        <v/>
      </c>
      <c r="T882" s="109" t="str">
        <f t="shared" si="2688"/>
        <v/>
      </c>
      <c r="U882" s="109" t="str">
        <f t="shared" si="2688"/>
        <v/>
      </c>
      <c r="V882" s="109" t="str">
        <f t="shared" si="2688"/>
        <v/>
      </c>
      <c r="W882" s="109" t="str">
        <f t="shared" si="2688"/>
        <v/>
      </c>
      <c r="X882" s="109" t="str">
        <f t="shared" si="2688"/>
        <v/>
      </c>
      <c r="Y882" s="109" t="str">
        <f t="shared" si="2688"/>
        <v/>
      </c>
      <c r="Z882" s="109" t="str">
        <f t="shared" si="2688"/>
        <v/>
      </c>
      <c r="AA882" s="109" t="str">
        <f t="shared" si="2688"/>
        <v/>
      </c>
      <c r="AB882" s="109" t="str">
        <f t="shared" si="2688"/>
        <v/>
      </c>
      <c r="AC882" s="109" t="str">
        <f t="shared" si="2688"/>
        <v/>
      </c>
      <c r="AD882" s="109" t="str">
        <f t="shared" si="2688"/>
        <v/>
      </c>
      <c r="AE882" s="109" t="str">
        <f t="shared" si="2688"/>
        <v/>
      </c>
      <c r="AF882" s="109" t="str">
        <f t="shared" si="2688"/>
        <v/>
      </c>
      <c r="AG882" s="109" t="str">
        <f t="shared" si="2688"/>
        <v/>
      </c>
      <c r="AH882" s="109" t="str">
        <f t="shared" si="2688"/>
        <v/>
      </c>
      <c r="AI882" s="109" t="str">
        <f t="shared" si="2688"/>
        <v/>
      </c>
    </row>
    <row r="883" spans="2:35" hidden="1" x14ac:dyDescent="0.25">
      <c r="B883" s="131" t="e">
        <f t="shared" ref="B883" si="2689">B882</f>
        <v>#VALUE!</v>
      </c>
      <c r="C883" s="131" t="e">
        <f t="shared" ref="C883" si="2690">C882</f>
        <v>#VALUE!</v>
      </c>
      <c r="D883" s="130">
        <f t="shared" si="2624"/>
        <v>1</v>
      </c>
      <c r="E883" s="168"/>
      <c r="F883" s="96"/>
      <c r="G883" s="170"/>
      <c r="H883"/>
      <c r="I883"/>
      <c r="J883"/>
      <c r="K883" s="69"/>
      <c r="L883" s="29" t="s">
        <v>423</v>
      </c>
      <c r="M883" s="30" t="e">
        <f t="shared" ref="M883" si="2691">AVERAGE($P882:$XX882)</f>
        <v>#DIV/0!</v>
      </c>
      <c r="N883" s="74"/>
      <c r="O883" s="27" t="str">
        <f t="shared" ref="O883" si="2692">"1 POND"</f>
        <v>1 POND</v>
      </c>
      <c r="P883" s="110" t="str">
        <f>IF(IFERROR(VLOOKUP(P878,'Tabela de Apoio'!$D:$E,2,FALSE),1)=1,"",P884)</f>
        <v/>
      </c>
      <c r="Q883" s="110" t="str">
        <f>IF(IFERROR(VLOOKUP(Q878,'Tabela de Apoio'!$D:$E,2,FALSE),1)=1,"",Q884)</f>
        <v/>
      </c>
      <c r="R883" s="110" t="str">
        <f>IF(IFERROR(VLOOKUP(R878,'Tabela de Apoio'!$D:$E,2,FALSE),1)=1,"",R884)</f>
        <v/>
      </c>
      <c r="S883" s="110" t="str">
        <f>IF(IFERROR(VLOOKUP(S878,'Tabela de Apoio'!$D:$E,2,FALSE),1)=1,"",S884)</f>
        <v/>
      </c>
      <c r="T883" s="110" t="str">
        <f>IF(IFERROR(VLOOKUP(T878,'Tabela de Apoio'!$D:$E,2,FALSE),1)=1,"",T884)</f>
        <v/>
      </c>
      <c r="U883" s="110" t="str">
        <f>IF(IFERROR(VLOOKUP(U878,'Tabela de Apoio'!$D:$E,2,FALSE),1)=1,"",U884)</f>
        <v/>
      </c>
      <c r="V883" s="110" t="str">
        <f>IF(IFERROR(VLOOKUP(V878,'Tabela de Apoio'!$D:$E,2,FALSE),1)=1,"",V884)</f>
        <v/>
      </c>
      <c r="W883" s="110" t="str">
        <f>IF(IFERROR(VLOOKUP(W878,'Tabela de Apoio'!$D:$E,2,FALSE),1)=1,"",W884)</f>
        <v/>
      </c>
      <c r="X883" s="110" t="str">
        <f>IF(IFERROR(VLOOKUP(X878,'Tabela de Apoio'!$D:$E,2,FALSE),1)=1,"",X884)</f>
        <v/>
      </c>
      <c r="Y883" s="110" t="str">
        <f>IF(IFERROR(VLOOKUP(Y878,'Tabela de Apoio'!$D:$E,2,FALSE),1)=1,"",Y884)</f>
        <v/>
      </c>
      <c r="Z883" s="110" t="str">
        <f>IF(IFERROR(VLOOKUP(Z878,'Tabela de Apoio'!$D:$E,2,FALSE),1)=1,"",Z884)</f>
        <v/>
      </c>
      <c r="AA883" s="110" t="str">
        <f>IF(IFERROR(VLOOKUP(AA878,'Tabela de Apoio'!$D:$E,2,FALSE),1)=1,"",AA884)</f>
        <v/>
      </c>
      <c r="AB883" s="110" t="str">
        <f>IF(IFERROR(VLOOKUP(AB878,'Tabela de Apoio'!$D:$E,2,FALSE),1)=1,"",AB884)</f>
        <v/>
      </c>
      <c r="AC883" s="110" t="str">
        <f>IF(IFERROR(VLOOKUP(AC878,'Tabela de Apoio'!$D:$E,2,FALSE),1)=1,"",AC884)</f>
        <v/>
      </c>
      <c r="AD883" s="110" t="str">
        <f>IF(IFERROR(VLOOKUP(AD878,'Tabela de Apoio'!$D:$E,2,FALSE),1)=1,"",AD884)</f>
        <v/>
      </c>
      <c r="AE883" s="110" t="str">
        <f>IF(IFERROR(VLOOKUP(AE878,'Tabela de Apoio'!$D:$E,2,FALSE),1)=1,"",AE884)</f>
        <v/>
      </c>
      <c r="AF883" s="110" t="str">
        <f>IF(IFERROR(VLOOKUP(AF878,'Tabela de Apoio'!$D:$E,2,FALSE),1)=1,"",AF884)</f>
        <v/>
      </c>
      <c r="AG883" s="110" t="str">
        <f>IF(IFERROR(VLOOKUP(AG878,'Tabela de Apoio'!$D:$E,2,FALSE),1)=1,"",AG884)</f>
        <v/>
      </c>
      <c r="AH883" s="110" t="str">
        <f>IF(IFERROR(VLOOKUP(AH878,'Tabela de Apoio'!$D:$E,2,FALSE),1)=1,"",AH884)</f>
        <v/>
      </c>
      <c r="AI883" s="110" t="str">
        <f>IF(IFERROR(VLOOKUP(AI878,'Tabela de Apoio'!$D:$E,2,FALSE),1)=1,"",AI884)</f>
        <v/>
      </c>
    </row>
    <row r="884" spans="2:35" hidden="1" x14ac:dyDescent="0.25">
      <c r="B884" s="131" t="e">
        <f t="shared" si="2623"/>
        <v>#VALUE!</v>
      </c>
      <c r="C884" s="131" t="e">
        <f t="shared" si="2624"/>
        <v>#VALUE!</v>
      </c>
      <c r="D884" s="130">
        <f t="shared" si="2624"/>
        <v>1</v>
      </c>
      <c r="E884" s="168"/>
      <c r="F884" s="96"/>
      <c r="G884" s="170"/>
      <c r="H884" s="137">
        <f t="shared" ref="H884" si="2693">COUNT($P884:$XX884)</f>
        <v>0</v>
      </c>
      <c r="I884" s="135" t="e">
        <f t="shared" ref="I884" si="2694">_xlfn.STDEV.P($P883:$XX884)/AVERAGE($P883:$XX884)</f>
        <v>#DIV/0!</v>
      </c>
      <c r="J884" s="7">
        <f t="shared" ref="J884" si="2695">IF(AND(H884&gt;2,
OR(L876="MÉDIA SANEADA",L876="MEDIANA SANEADA",
AND(L876="PREÇO REFERÊNCIA",NOT(AND(P878="Orçamento",COUNTA(P876:XX876)=COUNTIF(P878:XX878,"Orçamento")))))),
ROW(),0)</f>
        <v>0</v>
      </c>
      <c r="K884" s="69"/>
      <c r="L884" s="29" t="s">
        <v>424</v>
      </c>
      <c r="M884" s="30" t="e">
        <f t="shared" ref="M884" si="2696">MEDIAN($P882:$XX882)</f>
        <v>#NUM!</v>
      </c>
      <c r="N884" s="74"/>
      <c r="O884" s="27" t="str">
        <f t="shared" ref="O884" si="2697">"1 RODADA"</f>
        <v>1 RODADA</v>
      </c>
      <c r="P884" s="110" t="str">
        <f t="shared" ref="P884:AI884" si="2698">IF(P882="","",IF((_xlfn.STDEV.P($P881:$XX882)/AVERAGE($P881:$XX882))&lt;=25%,P882,IF(OR(P882&gt;(AVERAGE($P881:$XX882)+_xlfn.STDEV.P($P881:$XX882)),P882&lt;(AVERAGE($P881:$XX882)-_xlfn.STDEV.P($P881:$XX882))),"DESCARTADO",P882)))</f>
        <v/>
      </c>
      <c r="Q884" s="110" t="str">
        <f t="shared" si="2698"/>
        <v/>
      </c>
      <c r="R884" s="110" t="str">
        <f t="shared" si="2698"/>
        <v/>
      </c>
      <c r="S884" s="110" t="str">
        <f t="shared" si="2698"/>
        <v/>
      </c>
      <c r="T884" s="110" t="str">
        <f t="shared" si="2698"/>
        <v/>
      </c>
      <c r="U884" s="110" t="str">
        <f t="shared" si="2698"/>
        <v/>
      </c>
      <c r="V884" s="110" t="str">
        <f t="shared" si="2698"/>
        <v/>
      </c>
      <c r="W884" s="110" t="str">
        <f t="shared" si="2698"/>
        <v/>
      </c>
      <c r="X884" s="110" t="str">
        <f t="shared" si="2698"/>
        <v/>
      </c>
      <c r="Y884" s="110" t="str">
        <f t="shared" si="2698"/>
        <v/>
      </c>
      <c r="Z884" s="110" t="str">
        <f t="shared" si="2698"/>
        <v/>
      </c>
      <c r="AA884" s="110" t="str">
        <f t="shared" si="2698"/>
        <v/>
      </c>
      <c r="AB884" s="110" t="str">
        <f t="shared" si="2698"/>
        <v/>
      </c>
      <c r="AC884" s="110" t="str">
        <f t="shared" si="2698"/>
        <v/>
      </c>
      <c r="AD884" s="110" t="str">
        <f t="shared" si="2698"/>
        <v/>
      </c>
      <c r="AE884" s="110" t="str">
        <f t="shared" si="2698"/>
        <v/>
      </c>
      <c r="AF884" s="110" t="str">
        <f t="shared" si="2698"/>
        <v/>
      </c>
      <c r="AG884" s="110" t="str">
        <f t="shared" si="2698"/>
        <v/>
      </c>
      <c r="AH884" s="110" t="str">
        <f t="shared" si="2698"/>
        <v/>
      </c>
      <c r="AI884" s="110" t="str">
        <f t="shared" si="2698"/>
        <v/>
      </c>
    </row>
    <row r="885" spans="2:35" hidden="1" x14ac:dyDescent="0.25">
      <c r="B885" s="131" t="e">
        <f t="shared" si="2623"/>
        <v>#VALUE!</v>
      </c>
      <c r="C885" s="131" t="e">
        <f t="shared" si="2624"/>
        <v>#VALUE!</v>
      </c>
      <c r="D885" s="130">
        <f t="shared" si="2624"/>
        <v>1</v>
      </c>
      <c r="E885" s="168"/>
      <c r="F885" s="96"/>
      <c r="G885" s="170"/>
      <c r="H885"/>
      <c r="I885"/>
      <c r="J885"/>
      <c r="L885" s="29" t="s">
        <v>50</v>
      </c>
      <c r="M885" s="30" t="str">
        <f t="shared" ref="M885" si="2699">IFERROR(
IF(AND(H884&gt;2,I884&lt;=25%),AVERAGE(P883:XX884),
IF(AND(H886&gt;2,I886&lt;=25%),AVERAGE(P885:XX886),
IF(AND(H888&gt;2,I888&lt;=25%),AVERAGE(P887:XX888),
IF(AND(H890&gt;2,I890&lt;=25%),AVERAGE(P889:XX890),
IF(AND(H892&gt;2,I892&lt;=25%),AVERAGE(P891:XX892),
IF(AND(H894&gt;2,I894&lt;=25%),AVERAGE(P893:XX894),
IF(I882&lt;=25%,AVERAGE(P881:XX882),""))))))),"")</f>
        <v/>
      </c>
      <c r="N885" s="74"/>
      <c r="O885" s="27" t="str">
        <f t="shared" ref="O885" si="2700">"2 POND"</f>
        <v>2 POND</v>
      </c>
      <c r="P885" s="110" t="str">
        <f>IF(IFERROR(VLOOKUP(P878,'Tabela de Apoio'!$D:$E,2,FALSE),1)=1,"",P886)</f>
        <v/>
      </c>
      <c r="Q885" s="110" t="str">
        <f>IF(IFERROR(VLOOKUP(Q878,'Tabela de Apoio'!$D:$E,2,FALSE),1)=1,"",Q886)</f>
        <v/>
      </c>
      <c r="R885" s="110" t="str">
        <f>IF(IFERROR(VLOOKUP(R878,'Tabela de Apoio'!$D:$E,2,FALSE),1)=1,"",R886)</f>
        <v/>
      </c>
      <c r="S885" s="110" t="str">
        <f>IF(IFERROR(VLOOKUP(S878,'Tabela de Apoio'!$D:$E,2,FALSE),1)=1,"",S886)</f>
        <v/>
      </c>
      <c r="T885" s="110" t="str">
        <f>IF(IFERROR(VLOOKUP(T878,'Tabela de Apoio'!$D:$E,2,FALSE),1)=1,"",T886)</f>
        <v/>
      </c>
      <c r="U885" s="110" t="str">
        <f>IF(IFERROR(VLOOKUP(U878,'Tabela de Apoio'!$D:$E,2,FALSE),1)=1,"",U886)</f>
        <v/>
      </c>
      <c r="V885" s="110" t="str">
        <f>IF(IFERROR(VLOOKUP(V878,'Tabela de Apoio'!$D:$E,2,FALSE),1)=1,"",V886)</f>
        <v/>
      </c>
      <c r="W885" s="110" t="str">
        <f>IF(IFERROR(VLOOKUP(W878,'Tabela de Apoio'!$D:$E,2,FALSE),1)=1,"",W886)</f>
        <v/>
      </c>
      <c r="X885" s="110" t="str">
        <f>IF(IFERROR(VLOOKUP(X878,'Tabela de Apoio'!$D:$E,2,FALSE),1)=1,"",X886)</f>
        <v/>
      </c>
      <c r="Y885" s="110" t="str">
        <f>IF(IFERROR(VLOOKUP(Y878,'Tabela de Apoio'!$D:$E,2,FALSE),1)=1,"",Y886)</f>
        <v/>
      </c>
      <c r="Z885" s="110" t="str">
        <f>IF(IFERROR(VLOOKUP(Z878,'Tabela de Apoio'!$D:$E,2,FALSE),1)=1,"",Z886)</f>
        <v/>
      </c>
      <c r="AA885" s="110" t="str">
        <f>IF(IFERROR(VLOOKUP(AA878,'Tabela de Apoio'!$D:$E,2,FALSE),1)=1,"",AA886)</f>
        <v/>
      </c>
      <c r="AB885" s="110" t="str">
        <f>IF(IFERROR(VLOOKUP(AB878,'Tabela de Apoio'!$D:$E,2,FALSE),1)=1,"",AB886)</f>
        <v/>
      </c>
      <c r="AC885" s="110" t="str">
        <f>IF(IFERROR(VLOOKUP(AC878,'Tabela de Apoio'!$D:$E,2,FALSE),1)=1,"",AC886)</f>
        <v/>
      </c>
      <c r="AD885" s="110" t="str">
        <f>IF(IFERROR(VLOOKUP(AD878,'Tabela de Apoio'!$D:$E,2,FALSE),1)=1,"",AD886)</f>
        <v/>
      </c>
      <c r="AE885" s="110" t="str">
        <f>IF(IFERROR(VLOOKUP(AE878,'Tabela de Apoio'!$D:$E,2,FALSE),1)=1,"",AE886)</f>
        <v/>
      </c>
      <c r="AF885" s="110" t="str">
        <f>IF(IFERROR(VLOOKUP(AF878,'Tabela de Apoio'!$D:$E,2,FALSE),1)=1,"",AF886)</f>
        <v/>
      </c>
      <c r="AG885" s="110" t="str">
        <f>IF(IFERROR(VLOOKUP(AG878,'Tabela de Apoio'!$D:$E,2,FALSE),1)=1,"",AG886)</f>
        <v/>
      </c>
      <c r="AH885" s="110" t="str">
        <f>IF(IFERROR(VLOOKUP(AH878,'Tabela de Apoio'!$D:$E,2,FALSE),1)=1,"",AH886)</f>
        <v/>
      </c>
      <c r="AI885" s="110" t="str">
        <f>IF(IFERROR(VLOOKUP(AI878,'Tabela de Apoio'!$D:$E,2,FALSE),1)=1,"",AI886)</f>
        <v/>
      </c>
    </row>
    <row r="886" spans="2:35" hidden="1" x14ac:dyDescent="0.25">
      <c r="B886" s="131" t="e">
        <f t="shared" si="2623"/>
        <v>#VALUE!</v>
      </c>
      <c r="C886" s="131" t="e">
        <f t="shared" si="2624"/>
        <v>#VALUE!</v>
      </c>
      <c r="D886" s="130">
        <f t="shared" si="2624"/>
        <v>1</v>
      </c>
      <c r="E886" s="168"/>
      <c r="F886" s="96"/>
      <c r="G886" s="170"/>
      <c r="H886" s="137">
        <f t="shared" ref="H886" si="2701">COUNT($P886:$XX886)</f>
        <v>0</v>
      </c>
      <c r="I886" s="135" t="e">
        <f t="shared" ref="I886" si="2702">_xlfn.STDEV.P($P885:$XX886)/AVERAGE($P885:$XX886)</f>
        <v>#DIV/0!</v>
      </c>
      <c r="J886" s="7">
        <f t="shared" ref="J886" si="2703">IF(AND(H886&gt;2,
OR(L876="MÉDIA SANEADA",L876="MEDIANA SANEADA",
AND(L876="PREÇO REFERÊNCIA",NOT(AND(P878="Orçamento",COUNTA(P876:XX876)=COUNTIF(P878:XX878,"Orçamento")))))),
ROW(),0)</f>
        <v>0</v>
      </c>
      <c r="K886" s="69"/>
      <c r="L886" s="29" t="s">
        <v>425</v>
      </c>
      <c r="M886" s="30" t="e">
        <f t="shared" ref="M886" si="2704" xml:space="preserve">
IF(H884&gt;2,MEDIAN(P883:XX884),
IF(H886&gt;2,MEDIAN(P885:XX886),
IF(H888&gt;2,MEDIAN(P887:XX888),
IF(H890&gt;2,MEDIAN(P889:XX890),
IF(H892&gt;2,MEDIAN(P891:XX892),
IF(H894&gt;2,MEDIAN(P893:XX894),
MEDIAN(P881:XX882)))))))</f>
        <v>#NUM!</v>
      </c>
      <c r="N886" s="74"/>
      <c r="O886" s="27" t="str">
        <f t="shared" ref="O886" si="2705">"2 RODADA"</f>
        <v>2 RODADA</v>
      </c>
      <c r="P886" s="110" t="str">
        <f t="shared" ref="P886:AI886" si="2706">IF(P884="","",IF((_xlfn.STDEV.P($P883:$XX884)/AVERAGE($P883:$XX884))&lt;=25%,P884,IF(OR(P884&gt;(AVERAGE($P883:$XX884)+_xlfn.STDEV.P($P883:$XX884)),P884&lt;(AVERAGE($P883:$XX884)-_xlfn.STDEV.P($P883:$XX884))),"DESCARTADO",P884)))</f>
        <v/>
      </c>
      <c r="Q886" s="110" t="str">
        <f t="shared" si="2706"/>
        <v/>
      </c>
      <c r="R886" s="110" t="str">
        <f t="shared" si="2706"/>
        <v/>
      </c>
      <c r="S886" s="110" t="str">
        <f t="shared" si="2706"/>
        <v/>
      </c>
      <c r="T886" s="110" t="str">
        <f t="shared" si="2706"/>
        <v/>
      </c>
      <c r="U886" s="110" t="str">
        <f t="shared" si="2706"/>
        <v/>
      </c>
      <c r="V886" s="110" t="str">
        <f t="shared" si="2706"/>
        <v/>
      </c>
      <c r="W886" s="110" t="str">
        <f t="shared" si="2706"/>
        <v/>
      </c>
      <c r="X886" s="110" t="str">
        <f t="shared" si="2706"/>
        <v/>
      </c>
      <c r="Y886" s="110" t="str">
        <f t="shared" si="2706"/>
        <v/>
      </c>
      <c r="Z886" s="110" t="str">
        <f t="shared" si="2706"/>
        <v/>
      </c>
      <c r="AA886" s="110" t="str">
        <f t="shared" si="2706"/>
        <v/>
      </c>
      <c r="AB886" s="110" t="str">
        <f t="shared" si="2706"/>
        <v/>
      </c>
      <c r="AC886" s="110" t="str">
        <f t="shared" si="2706"/>
        <v/>
      </c>
      <c r="AD886" s="110" t="str">
        <f t="shared" si="2706"/>
        <v/>
      </c>
      <c r="AE886" s="110" t="str">
        <f t="shared" si="2706"/>
        <v/>
      </c>
      <c r="AF886" s="110" t="str">
        <f t="shared" si="2706"/>
        <v/>
      </c>
      <c r="AG886" s="110" t="str">
        <f t="shared" si="2706"/>
        <v/>
      </c>
      <c r="AH886" s="110" t="str">
        <f t="shared" si="2706"/>
        <v/>
      </c>
      <c r="AI886" s="110" t="str">
        <f t="shared" si="2706"/>
        <v/>
      </c>
    </row>
    <row r="887" spans="2:35" hidden="1" x14ac:dyDescent="0.25">
      <c r="B887" s="131" t="e">
        <f t="shared" si="2623"/>
        <v>#VALUE!</v>
      </c>
      <c r="C887" s="131" t="e">
        <f t="shared" si="2624"/>
        <v>#VALUE!</v>
      </c>
      <c r="D887" s="130">
        <f t="shared" si="2624"/>
        <v>1</v>
      </c>
      <c r="E887" s="168"/>
      <c r="F887" s="96"/>
      <c r="G887" s="170"/>
      <c r="H887"/>
      <c r="I887"/>
      <c r="J887"/>
      <c r="K887" s="69"/>
      <c r="L887" s="29" t="s">
        <v>422</v>
      </c>
      <c r="M887" s="30" t="e">
        <f t="shared" ref="M887" si="2707">HARMEAN($P881:$XX882)</f>
        <v>#N/A</v>
      </c>
      <c r="N887" s="74"/>
      <c r="O887" s="27" t="str">
        <f t="shared" ref="O887" si="2708">"3 POND"</f>
        <v>3 POND</v>
      </c>
      <c r="P887" s="110" t="str">
        <f>IF(IFERROR(VLOOKUP(P878,'Tabela de Apoio'!$D:$E,2,FALSE),1)=1,"",P888)</f>
        <v/>
      </c>
      <c r="Q887" s="110" t="str">
        <f>IF(IFERROR(VLOOKUP(Q878,'Tabela de Apoio'!$D:$E,2,FALSE),1)=1,"",Q888)</f>
        <v/>
      </c>
      <c r="R887" s="110" t="str">
        <f>IF(IFERROR(VLOOKUP(R878,'Tabela de Apoio'!$D:$E,2,FALSE),1)=1,"",R888)</f>
        <v/>
      </c>
      <c r="S887" s="110" t="str">
        <f>IF(IFERROR(VLOOKUP(S878,'Tabela de Apoio'!$D:$E,2,FALSE),1)=1,"",S888)</f>
        <v/>
      </c>
      <c r="T887" s="110" t="str">
        <f>IF(IFERROR(VLOOKUP(T878,'Tabela de Apoio'!$D:$E,2,FALSE),1)=1,"",T888)</f>
        <v/>
      </c>
      <c r="U887" s="110" t="str">
        <f>IF(IFERROR(VLOOKUP(U878,'Tabela de Apoio'!$D:$E,2,FALSE),1)=1,"",U888)</f>
        <v/>
      </c>
      <c r="V887" s="110" t="str">
        <f>IF(IFERROR(VLOOKUP(V878,'Tabela de Apoio'!$D:$E,2,FALSE),1)=1,"",V888)</f>
        <v/>
      </c>
      <c r="W887" s="110" t="str">
        <f>IF(IFERROR(VLOOKUP(W878,'Tabela de Apoio'!$D:$E,2,FALSE),1)=1,"",W888)</f>
        <v/>
      </c>
      <c r="X887" s="110" t="str">
        <f>IF(IFERROR(VLOOKUP(X878,'Tabela de Apoio'!$D:$E,2,FALSE),1)=1,"",X888)</f>
        <v/>
      </c>
      <c r="Y887" s="110" t="str">
        <f>IF(IFERROR(VLOOKUP(Y878,'Tabela de Apoio'!$D:$E,2,FALSE),1)=1,"",Y888)</f>
        <v/>
      </c>
      <c r="Z887" s="110" t="str">
        <f>IF(IFERROR(VLOOKUP(Z878,'Tabela de Apoio'!$D:$E,2,FALSE),1)=1,"",Z888)</f>
        <v/>
      </c>
      <c r="AA887" s="110" t="str">
        <f>IF(IFERROR(VLOOKUP(AA878,'Tabela de Apoio'!$D:$E,2,FALSE),1)=1,"",AA888)</f>
        <v/>
      </c>
      <c r="AB887" s="110" t="str">
        <f>IF(IFERROR(VLOOKUP(AB878,'Tabela de Apoio'!$D:$E,2,FALSE),1)=1,"",AB888)</f>
        <v/>
      </c>
      <c r="AC887" s="110" t="str">
        <f>IF(IFERROR(VLOOKUP(AC878,'Tabela de Apoio'!$D:$E,2,FALSE),1)=1,"",AC888)</f>
        <v/>
      </c>
      <c r="AD887" s="110" t="str">
        <f>IF(IFERROR(VLOOKUP(AD878,'Tabela de Apoio'!$D:$E,2,FALSE),1)=1,"",AD888)</f>
        <v/>
      </c>
      <c r="AE887" s="110" t="str">
        <f>IF(IFERROR(VLOOKUP(AE878,'Tabela de Apoio'!$D:$E,2,FALSE),1)=1,"",AE888)</f>
        <v/>
      </c>
      <c r="AF887" s="110" t="str">
        <f>IF(IFERROR(VLOOKUP(AF878,'Tabela de Apoio'!$D:$E,2,FALSE),1)=1,"",AF888)</f>
        <v/>
      </c>
      <c r="AG887" s="110" t="str">
        <f>IF(IFERROR(VLOOKUP(AG878,'Tabela de Apoio'!$D:$E,2,FALSE),1)=1,"",AG888)</f>
        <v/>
      </c>
      <c r="AH887" s="110" t="str">
        <f>IF(IFERROR(VLOOKUP(AH878,'Tabela de Apoio'!$D:$E,2,FALSE),1)=1,"",AH888)</f>
        <v/>
      </c>
      <c r="AI887" s="110" t="str">
        <f>IF(IFERROR(VLOOKUP(AI878,'Tabela de Apoio'!$D:$E,2,FALSE),1)=1,"",AI888)</f>
        <v/>
      </c>
    </row>
    <row r="888" spans="2:35" hidden="1" x14ac:dyDescent="0.25">
      <c r="B888" s="131" t="e">
        <f t="shared" si="2623"/>
        <v>#VALUE!</v>
      </c>
      <c r="C888" s="131" t="e">
        <f t="shared" si="2624"/>
        <v>#VALUE!</v>
      </c>
      <c r="D888" s="130">
        <f t="shared" si="2624"/>
        <v>1</v>
      </c>
      <c r="E888" s="168"/>
      <c r="F888" s="96"/>
      <c r="G888" s="170"/>
      <c r="H888" s="137">
        <f t="shared" ref="H888" si="2709">COUNT($P888:$XX888)</f>
        <v>0</v>
      </c>
      <c r="I888" s="135" t="e">
        <f t="shared" ref="I888" si="2710">_xlfn.STDEV.P($P887:$XX888)/AVERAGE($P887:$XX888)</f>
        <v>#DIV/0!</v>
      </c>
      <c r="J888" s="7">
        <f t="shared" ref="J888" si="2711">IF(AND(H888&gt;2,
OR(L876="MÉDIA SANEADA",L876="MEDIANA SANEADA",
AND(L876="PREÇO REFERÊNCIA",NOT(AND(P878="Orçamento",COUNTA(P876:XX876)=COUNTIF(P878:XX878,"Orçamento")))))),
ROW(),0)</f>
        <v>0</v>
      </c>
      <c r="K888" s="69"/>
      <c r="L888" s="29" t="s">
        <v>53</v>
      </c>
      <c r="M888" s="30" t="str">
        <f t="shared" ref="M888" si="2712">IFERROR(_xlfn.QUARTILE.EXC($P882:$XX882,1),"")</f>
        <v/>
      </c>
      <c r="N888" s="74"/>
      <c r="O888" s="27" t="str">
        <f t="shared" ref="O888" si="2713">"3 RODADA"</f>
        <v>3 RODADA</v>
      </c>
      <c r="P888" s="110" t="str">
        <f t="shared" ref="P888:AI888" si="2714">IF(P886="","",IF((_xlfn.STDEV.P($P885:$XX886)/AVERAGE($P885:$XX886))&lt;=25%,P886,IF(OR(P886&gt;(AVERAGE($P885:$XX886)+_xlfn.STDEV.P($P885:$XX886)),P886&lt;(AVERAGE($P885:$XX886)-_xlfn.STDEV.P($P885:$XX886))),"DESCARTADO",P886)))</f>
        <v/>
      </c>
      <c r="Q888" s="110" t="str">
        <f t="shared" si="2714"/>
        <v/>
      </c>
      <c r="R888" s="110" t="str">
        <f t="shared" si="2714"/>
        <v/>
      </c>
      <c r="S888" s="110" t="str">
        <f t="shared" si="2714"/>
        <v/>
      </c>
      <c r="T888" s="110" t="str">
        <f t="shared" si="2714"/>
        <v/>
      </c>
      <c r="U888" s="110" t="str">
        <f t="shared" si="2714"/>
        <v/>
      </c>
      <c r="V888" s="110" t="str">
        <f t="shared" si="2714"/>
        <v/>
      </c>
      <c r="W888" s="110" t="str">
        <f t="shared" si="2714"/>
        <v/>
      </c>
      <c r="X888" s="110" t="str">
        <f t="shared" si="2714"/>
        <v/>
      </c>
      <c r="Y888" s="110" t="str">
        <f t="shared" si="2714"/>
        <v/>
      </c>
      <c r="Z888" s="110" t="str">
        <f t="shared" si="2714"/>
        <v/>
      </c>
      <c r="AA888" s="110" t="str">
        <f t="shared" si="2714"/>
        <v/>
      </c>
      <c r="AB888" s="110" t="str">
        <f t="shared" si="2714"/>
        <v/>
      </c>
      <c r="AC888" s="110" t="str">
        <f t="shared" si="2714"/>
        <v/>
      </c>
      <c r="AD888" s="110" t="str">
        <f t="shared" si="2714"/>
        <v/>
      </c>
      <c r="AE888" s="110" t="str">
        <f t="shared" si="2714"/>
        <v/>
      </c>
      <c r="AF888" s="110" t="str">
        <f t="shared" si="2714"/>
        <v/>
      </c>
      <c r="AG888" s="110" t="str">
        <f t="shared" si="2714"/>
        <v/>
      </c>
      <c r="AH888" s="110" t="str">
        <f t="shared" si="2714"/>
        <v/>
      </c>
      <c r="AI888" s="110" t="str">
        <f t="shared" si="2714"/>
        <v/>
      </c>
    </row>
    <row r="889" spans="2:35" hidden="1" x14ac:dyDescent="0.25">
      <c r="B889" s="131" t="e">
        <f t="shared" si="2623"/>
        <v>#VALUE!</v>
      </c>
      <c r="C889" s="131" t="e">
        <f t="shared" si="2624"/>
        <v>#VALUE!</v>
      </c>
      <c r="D889" s="130">
        <f t="shared" si="2624"/>
        <v>1</v>
      </c>
      <c r="E889" s="168"/>
      <c r="F889" s="96"/>
      <c r="G889" s="170"/>
      <c r="H889"/>
      <c r="I889"/>
      <c r="J889"/>
      <c r="K889" s="69"/>
      <c r="L889" s="29" t="s">
        <v>51</v>
      </c>
      <c r="M889" s="30" t="str">
        <f t="shared" ref="M889" si="2715">IFERROR(_xlfn.QUARTILE.EXC($P882:$XX882,3),"")</f>
        <v/>
      </c>
      <c r="N889" s="74"/>
      <c r="O889" s="27" t="str">
        <f t="shared" ref="O889" si="2716">"4 POND"</f>
        <v>4 POND</v>
      </c>
      <c r="P889" s="110" t="str">
        <f>IF(IFERROR(VLOOKUP(P878,'Tabela de Apoio'!$D:$E,2,FALSE),1)=1,"",P890)</f>
        <v/>
      </c>
      <c r="Q889" s="110" t="str">
        <f>IF(IFERROR(VLOOKUP(Q878,'Tabela de Apoio'!$D:$E,2,FALSE),1)=1,"",Q890)</f>
        <v/>
      </c>
      <c r="R889" s="110" t="str">
        <f>IF(IFERROR(VLOOKUP(R878,'Tabela de Apoio'!$D:$E,2,FALSE),1)=1,"",R890)</f>
        <v/>
      </c>
      <c r="S889" s="110" t="str">
        <f>IF(IFERROR(VLOOKUP(S878,'Tabela de Apoio'!$D:$E,2,FALSE),1)=1,"",S890)</f>
        <v/>
      </c>
      <c r="T889" s="110" t="str">
        <f>IF(IFERROR(VLOOKUP(T878,'Tabela de Apoio'!$D:$E,2,FALSE),1)=1,"",T890)</f>
        <v/>
      </c>
      <c r="U889" s="110" t="str">
        <f>IF(IFERROR(VLOOKUP(U878,'Tabela de Apoio'!$D:$E,2,FALSE),1)=1,"",U890)</f>
        <v/>
      </c>
      <c r="V889" s="110" t="str">
        <f>IF(IFERROR(VLOOKUP(V878,'Tabela de Apoio'!$D:$E,2,FALSE),1)=1,"",V890)</f>
        <v/>
      </c>
      <c r="W889" s="110" t="str">
        <f>IF(IFERROR(VLOOKUP(W878,'Tabela de Apoio'!$D:$E,2,FALSE),1)=1,"",W890)</f>
        <v/>
      </c>
      <c r="X889" s="110" t="str">
        <f>IF(IFERROR(VLOOKUP(X878,'Tabela de Apoio'!$D:$E,2,FALSE),1)=1,"",X890)</f>
        <v/>
      </c>
      <c r="Y889" s="110" t="str">
        <f>IF(IFERROR(VLOOKUP(Y878,'Tabela de Apoio'!$D:$E,2,FALSE),1)=1,"",Y890)</f>
        <v/>
      </c>
      <c r="Z889" s="110" t="str">
        <f>IF(IFERROR(VLOOKUP(Z878,'Tabela de Apoio'!$D:$E,2,FALSE),1)=1,"",Z890)</f>
        <v/>
      </c>
      <c r="AA889" s="110" t="str">
        <f>IF(IFERROR(VLOOKUP(AA878,'Tabela de Apoio'!$D:$E,2,FALSE),1)=1,"",AA890)</f>
        <v/>
      </c>
      <c r="AB889" s="110" t="str">
        <f>IF(IFERROR(VLOOKUP(AB878,'Tabela de Apoio'!$D:$E,2,FALSE),1)=1,"",AB890)</f>
        <v/>
      </c>
      <c r="AC889" s="110" t="str">
        <f>IF(IFERROR(VLOOKUP(AC878,'Tabela de Apoio'!$D:$E,2,FALSE),1)=1,"",AC890)</f>
        <v/>
      </c>
      <c r="AD889" s="110" t="str">
        <f>IF(IFERROR(VLOOKUP(AD878,'Tabela de Apoio'!$D:$E,2,FALSE),1)=1,"",AD890)</f>
        <v/>
      </c>
      <c r="AE889" s="110" t="str">
        <f>IF(IFERROR(VLOOKUP(AE878,'Tabela de Apoio'!$D:$E,2,FALSE),1)=1,"",AE890)</f>
        <v/>
      </c>
      <c r="AF889" s="110" t="str">
        <f>IF(IFERROR(VLOOKUP(AF878,'Tabela de Apoio'!$D:$E,2,FALSE),1)=1,"",AF890)</f>
        <v/>
      </c>
      <c r="AG889" s="110" t="str">
        <f>IF(IFERROR(VLOOKUP(AG878,'Tabela de Apoio'!$D:$E,2,FALSE),1)=1,"",AG890)</f>
        <v/>
      </c>
      <c r="AH889" s="110" t="str">
        <f>IF(IFERROR(VLOOKUP(AH878,'Tabela de Apoio'!$D:$E,2,FALSE),1)=1,"",AH890)</f>
        <v/>
      </c>
      <c r="AI889" s="110" t="str">
        <f>IF(IFERROR(VLOOKUP(AI878,'Tabela de Apoio'!$D:$E,2,FALSE),1)=1,"",AI890)</f>
        <v/>
      </c>
    </row>
    <row r="890" spans="2:35" hidden="1" x14ac:dyDescent="0.25">
      <c r="B890" s="131" t="e">
        <f t="shared" si="2623"/>
        <v>#VALUE!</v>
      </c>
      <c r="C890" s="131" t="e">
        <f t="shared" si="2624"/>
        <v>#VALUE!</v>
      </c>
      <c r="D890" s="130">
        <f t="shared" si="2624"/>
        <v>1</v>
      </c>
      <c r="E890" s="168"/>
      <c r="F890" s="96"/>
      <c r="G890" s="170"/>
      <c r="H890" s="137">
        <f t="shared" ref="H890" si="2717">COUNT($P890:$XX890)</f>
        <v>0</v>
      </c>
      <c r="I890" s="135" t="e">
        <f t="shared" ref="I890" si="2718">_xlfn.STDEV.P($P889:$XX890)/AVERAGE($P889:$XX890)</f>
        <v>#DIV/0!</v>
      </c>
      <c r="J890" s="7">
        <f t="shared" ref="J890" si="2719">IF(AND(H890&gt;2,
OR(L876="MÉDIA SANEADA",L876="MEDIANA SANEADA",
AND(L876="PREÇO REFERÊNCIA",NOT(AND(P878="Orçamento",COUNTA(P876:XX876)=COUNTIF(P878:XX878,"Orçamento")))))),
ROW(),0)</f>
        <v>0</v>
      </c>
      <c r="K890" s="69"/>
      <c r="L890" s="29" t="s">
        <v>55</v>
      </c>
      <c r="M890" s="30">
        <f t="shared" ref="M890" si="2720">MIN($P882:$XX882)</f>
        <v>0</v>
      </c>
      <c r="N890" s="74"/>
      <c r="O890" s="27" t="str">
        <f t="shared" ref="O890" si="2721">"4 RODADA"</f>
        <v>4 RODADA</v>
      </c>
      <c r="P890" s="110" t="str">
        <f t="shared" ref="P890:AI890" si="2722">IF(P888="","",IF((_xlfn.STDEV.P($P887:$XX888)/AVERAGE($P887:$XX888))&lt;=25%,P888,IF(OR(P888&gt;(AVERAGE($P887:$XX888)+_xlfn.STDEV.P($P887:$XX888)),P888&lt;(AVERAGE($P887:$XX888)-_xlfn.STDEV.P($P887:$XX888))),"DESCARTADO",P888)))</f>
        <v/>
      </c>
      <c r="Q890" s="110" t="str">
        <f t="shared" si="2722"/>
        <v/>
      </c>
      <c r="R890" s="110" t="str">
        <f t="shared" si="2722"/>
        <v/>
      </c>
      <c r="S890" s="110" t="str">
        <f t="shared" si="2722"/>
        <v/>
      </c>
      <c r="T890" s="110" t="str">
        <f t="shared" si="2722"/>
        <v/>
      </c>
      <c r="U890" s="110" t="str">
        <f t="shared" si="2722"/>
        <v/>
      </c>
      <c r="V890" s="110" t="str">
        <f t="shared" si="2722"/>
        <v/>
      </c>
      <c r="W890" s="110" t="str">
        <f t="shared" si="2722"/>
        <v/>
      </c>
      <c r="X890" s="110" t="str">
        <f t="shared" si="2722"/>
        <v/>
      </c>
      <c r="Y890" s="110" t="str">
        <f t="shared" si="2722"/>
        <v/>
      </c>
      <c r="Z890" s="110" t="str">
        <f t="shared" si="2722"/>
        <v/>
      </c>
      <c r="AA890" s="110" t="str">
        <f t="shared" si="2722"/>
        <v/>
      </c>
      <c r="AB890" s="110" t="str">
        <f t="shared" si="2722"/>
        <v/>
      </c>
      <c r="AC890" s="110" t="str">
        <f t="shared" si="2722"/>
        <v/>
      </c>
      <c r="AD890" s="110" t="str">
        <f t="shared" si="2722"/>
        <v/>
      </c>
      <c r="AE890" s="110" t="str">
        <f t="shared" si="2722"/>
        <v/>
      </c>
      <c r="AF890" s="110" t="str">
        <f t="shared" si="2722"/>
        <v/>
      </c>
      <c r="AG890" s="110" t="str">
        <f t="shared" si="2722"/>
        <v/>
      </c>
      <c r="AH890" s="110" t="str">
        <f t="shared" si="2722"/>
        <v/>
      </c>
      <c r="AI890" s="110" t="str">
        <f t="shared" si="2722"/>
        <v/>
      </c>
    </row>
    <row r="891" spans="2:35" hidden="1" x14ac:dyDescent="0.25">
      <c r="B891" s="131" t="e">
        <f t="shared" si="2623"/>
        <v>#VALUE!</v>
      </c>
      <c r="C891" s="131" t="e">
        <f t="shared" si="2624"/>
        <v>#VALUE!</v>
      </c>
      <c r="D891" s="130">
        <f t="shared" si="2624"/>
        <v>1</v>
      </c>
      <c r="E891" s="168"/>
      <c r="F891" s="96"/>
      <c r="G891" s="170"/>
      <c r="H891"/>
      <c r="I891"/>
      <c r="J891"/>
      <c r="K891" s="69"/>
      <c r="L891" s="29" t="s">
        <v>52</v>
      </c>
      <c r="M891" s="30">
        <f t="shared" ref="M891" si="2723">MAX($P882:$XX882)</f>
        <v>0</v>
      </c>
      <c r="N891" s="74"/>
      <c r="O891" s="27" t="str">
        <f t="shared" ref="O891" si="2724">"5 POND"</f>
        <v>5 POND</v>
      </c>
      <c r="P891" s="110" t="str">
        <f>IF(IFERROR(VLOOKUP(P878,'Tabela de Apoio'!$D:$E,2,FALSE),1)=1,"",P892)</f>
        <v/>
      </c>
      <c r="Q891" s="110" t="str">
        <f>IF(IFERROR(VLOOKUP(Q878,'Tabela de Apoio'!$D:$E,2,FALSE),1)=1,"",Q892)</f>
        <v/>
      </c>
      <c r="R891" s="110" t="str">
        <f>IF(IFERROR(VLOOKUP(R878,'Tabela de Apoio'!$D:$E,2,FALSE),1)=1,"",R892)</f>
        <v/>
      </c>
      <c r="S891" s="110" t="str">
        <f>IF(IFERROR(VLOOKUP(S878,'Tabela de Apoio'!$D:$E,2,FALSE),1)=1,"",S892)</f>
        <v/>
      </c>
      <c r="T891" s="110" t="str">
        <f>IF(IFERROR(VLOOKUP(T878,'Tabela de Apoio'!$D:$E,2,FALSE),1)=1,"",T892)</f>
        <v/>
      </c>
      <c r="U891" s="110" t="str">
        <f>IF(IFERROR(VLOOKUP(U878,'Tabela de Apoio'!$D:$E,2,FALSE),1)=1,"",U892)</f>
        <v/>
      </c>
      <c r="V891" s="110" t="str">
        <f>IF(IFERROR(VLOOKUP(V878,'Tabela de Apoio'!$D:$E,2,FALSE),1)=1,"",V892)</f>
        <v/>
      </c>
      <c r="W891" s="110" t="str">
        <f>IF(IFERROR(VLOOKUP(W878,'Tabela de Apoio'!$D:$E,2,FALSE),1)=1,"",W892)</f>
        <v/>
      </c>
      <c r="X891" s="110" t="str">
        <f>IF(IFERROR(VLOOKUP(X878,'Tabela de Apoio'!$D:$E,2,FALSE),1)=1,"",X892)</f>
        <v/>
      </c>
      <c r="Y891" s="110" t="str">
        <f>IF(IFERROR(VLOOKUP(Y878,'Tabela de Apoio'!$D:$E,2,FALSE),1)=1,"",Y892)</f>
        <v/>
      </c>
      <c r="Z891" s="110" t="str">
        <f>IF(IFERROR(VLOOKUP(Z878,'Tabela de Apoio'!$D:$E,2,FALSE),1)=1,"",Z892)</f>
        <v/>
      </c>
      <c r="AA891" s="110" t="str">
        <f>IF(IFERROR(VLOOKUP(AA878,'Tabela de Apoio'!$D:$E,2,FALSE),1)=1,"",AA892)</f>
        <v/>
      </c>
      <c r="AB891" s="110" t="str">
        <f>IF(IFERROR(VLOOKUP(AB878,'Tabela de Apoio'!$D:$E,2,FALSE),1)=1,"",AB892)</f>
        <v/>
      </c>
      <c r="AC891" s="110" t="str">
        <f>IF(IFERROR(VLOOKUP(AC878,'Tabela de Apoio'!$D:$E,2,FALSE),1)=1,"",AC892)</f>
        <v/>
      </c>
      <c r="AD891" s="110" t="str">
        <f>IF(IFERROR(VLOOKUP(AD878,'Tabela de Apoio'!$D:$E,2,FALSE),1)=1,"",AD892)</f>
        <v/>
      </c>
      <c r="AE891" s="110" t="str">
        <f>IF(IFERROR(VLOOKUP(AE878,'Tabela de Apoio'!$D:$E,2,FALSE),1)=1,"",AE892)</f>
        <v/>
      </c>
      <c r="AF891" s="110" t="str">
        <f>IF(IFERROR(VLOOKUP(AF878,'Tabela de Apoio'!$D:$E,2,FALSE),1)=1,"",AF892)</f>
        <v/>
      </c>
      <c r="AG891" s="110" t="str">
        <f>IF(IFERROR(VLOOKUP(AG878,'Tabela de Apoio'!$D:$E,2,FALSE),1)=1,"",AG892)</f>
        <v/>
      </c>
      <c r="AH891" s="110" t="str">
        <f>IF(IFERROR(VLOOKUP(AH878,'Tabela de Apoio'!$D:$E,2,FALSE),1)=1,"",AH892)</f>
        <v/>
      </c>
      <c r="AI891" s="110" t="str">
        <f>IF(IFERROR(VLOOKUP(AI878,'Tabela de Apoio'!$D:$E,2,FALSE),1)=1,"",AI892)</f>
        <v/>
      </c>
    </row>
    <row r="892" spans="2:35" hidden="1" x14ac:dyDescent="0.25">
      <c r="B892" s="131" t="e">
        <f t="shared" si="2623"/>
        <v>#VALUE!</v>
      </c>
      <c r="C892" s="131" t="e">
        <f t="shared" si="2624"/>
        <v>#VALUE!</v>
      </c>
      <c r="D892" s="130">
        <f t="shared" si="2624"/>
        <v>1</v>
      </c>
      <c r="E892" s="168"/>
      <c r="F892" s="96"/>
      <c r="G892" s="170"/>
      <c r="H892" s="137">
        <f t="shared" ref="H892" si="2725">COUNT($P892:$XX892)</f>
        <v>0</v>
      </c>
      <c r="I892" s="135" t="e">
        <f t="shared" ref="I892" si="2726">_xlfn.STDEV.P($P891:$XX892)/AVERAGE($P891:$XX892)</f>
        <v>#DIV/0!</v>
      </c>
      <c r="J892" s="7">
        <f t="shared" ref="J892" si="2727">IF(AND(H892&gt;2,
OR(L876="MÉDIA SANEADA",L876="MEDIANA SANEADA",
AND(L876="PREÇO REFERÊNCIA",NOT(AND(P878="Orçamento",COUNTA(P876:XX876)=COUNTIF(P878:XX878,"Orçamento")))))),
ROW(),0)</f>
        <v>0</v>
      </c>
      <c r="K892" s="69"/>
      <c r="N892" s="74"/>
      <c r="O892" s="27" t="str">
        <f t="shared" ref="O892" si="2728">"5 RODADA"</f>
        <v>5 RODADA</v>
      </c>
      <c r="P892" s="110" t="str">
        <f t="shared" ref="P892:AI892" si="2729">IF(P890="","",IF((_xlfn.STDEV.P($P889:$XX890)/AVERAGE($P889:$XX890))&lt;=25%,P890,IF(OR(P890&gt;(AVERAGE($P889:$XX890)+_xlfn.STDEV.P($P889:$XX890)),P890&lt;(AVERAGE($P889:$XX890)-_xlfn.STDEV.P($P889:$XX890))),"DESCARTADO",P890)))</f>
        <v/>
      </c>
      <c r="Q892" s="110" t="str">
        <f t="shared" si="2729"/>
        <v/>
      </c>
      <c r="R892" s="110" t="str">
        <f t="shared" si="2729"/>
        <v/>
      </c>
      <c r="S892" s="110" t="str">
        <f t="shared" si="2729"/>
        <v/>
      </c>
      <c r="T892" s="110" t="str">
        <f t="shared" si="2729"/>
        <v/>
      </c>
      <c r="U892" s="110" t="str">
        <f t="shared" si="2729"/>
        <v/>
      </c>
      <c r="V892" s="110" t="str">
        <f t="shared" si="2729"/>
        <v/>
      </c>
      <c r="W892" s="110" t="str">
        <f t="shared" si="2729"/>
        <v/>
      </c>
      <c r="X892" s="110" t="str">
        <f t="shared" si="2729"/>
        <v/>
      </c>
      <c r="Y892" s="110" t="str">
        <f t="shared" si="2729"/>
        <v/>
      </c>
      <c r="Z892" s="110" t="str">
        <f t="shared" si="2729"/>
        <v/>
      </c>
      <c r="AA892" s="110" t="str">
        <f t="shared" si="2729"/>
        <v/>
      </c>
      <c r="AB892" s="110" t="str">
        <f t="shared" si="2729"/>
        <v/>
      </c>
      <c r="AC892" s="110" t="str">
        <f t="shared" si="2729"/>
        <v/>
      </c>
      <c r="AD892" s="110" t="str">
        <f t="shared" si="2729"/>
        <v/>
      </c>
      <c r="AE892" s="110" t="str">
        <f t="shared" si="2729"/>
        <v/>
      </c>
      <c r="AF892" s="110" t="str">
        <f t="shared" si="2729"/>
        <v/>
      </c>
      <c r="AG892" s="110" t="str">
        <f t="shared" si="2729"/>
        <v/>
      </c>
      <c r="AH892" s="110" t="str">
        <f t="shared" si="2729"/>
        <v/>
      </c>
      <c r="AI892" s="110" t="str">
        <f t="shared" si="2729"/>
        <v/>
      </c>
    </row>
    <row r="893" spans="2:35" hidden="1" x14ac:dyDescent="0.25">
      <c r="B893" s="131" t="e">
        <f t="shared" si="2623"/>
        <v>#VALUE!</v>
      </c>
      <c r="C893" s="131" t="e">
        <f t="shared" si="2624"/>
        <v>#VALUE!</v>
      </c>
      <c r="D893" s="130">
        <f t="shared" si="2624"/>
        <v>1</v>
      </c>
      <c r="E893" s="168"/>
      <c r="F893" s="96"/>
      <c r="G893" s="170"/>
      <c r="H893"/>
      <c r="I893"/>
      <c r="J893"/>
      <c r="K893" s="69"/>
      <c r="L893" s="22"/>
      <c r="M893" s="22"/>
      <c r="N893" s="74"/>
      <c r="O893" s="27" t="str">
        <f t="shared" ref="O893" si="2730">"6 POND"</f>
        <v>6 POND</v>
      </c>
      <c r="P893" s="110" t="str">
        <f>IF(IFERROR(VLOOKUP(P878,'Tabela de Apoio'!$D:$E,2,FALSE),1)=1,"",P894)</f>
        <v/>
      </c>
      <c r="Q893" s="110" t="str">
        <f>IF(IFERROR(VLOOKUP(Q878,'Tabela de Apoio'!$D:$E,2,FALSE),1)=1,"",Q894)</f>
        <v/>
      </c>
      <c r="R893" s="110" t="str">
        <f>IF(IFERROR(VLOOKUP(R878,'Tabela de Apoio'!$D:$E,2,FALSE),1)=1,"",R894)</f>
        <v/>
      </c>
      <c r="S893" s="110" t="str">
        <f>IF(IFERROR(VLOOKUP(S878,'Tabela de Apoio'!$D:$E,2,FALSE),1)=1,"",S894)</f>
        <v/>
      </c>
      <c r="T893" s="110" t="str">
        <f>IF(IFERROR(VLOOKUP(T878,'Tabela de Apoio'!$D:$E,2,FALSE),1)=1,"",T894)</f>
        <v/>
      </c>
      <c r="U893" s="110" t="str">
        <f>IF(IFERROR(VLOOKUP(U878,'Tabela de Apoio'!$D:$E,2,FALSE),1)=1,"",U894)</f>
        <v/>
      </c>
      <c r="V893" s="110" t="str">
        <f>IF(IFERROR(VLOOKUP(V878,'Tabela de Apoio'!$D:$E,2,FALSE),1)=1,"",V894)</f>
        <v/>
      </c>
      <c r="W893" s="110" t="str">
        <f>IF(IFERROR(VLOOKUP(W878,'Tabela de Apoio'!$D:$E,2,FALSE),1)=1,"",W894)</f>
        <v/>
      </c>
      <c r="X893" s="110" t="str">
        <f>IF(IFERROR(VLOOKUP(X878,'Tabela de Apoio'!$D:$E,2,FALSE),1)=1,"",X894)</f>
        <v/>
      </c>
      <c r="Y893" s="110" t="str">
        <f>IF(IFERROR(VLOOKUP(Y878,'Tabela de Apoio'!$D:$E,2,FALSE),1)=1,"",Y894)</f>
        <v/>
      </c>
      <c r="Z893" s="110" t="str">
        <f>IF(IFERROR(VLOOKUP(Z878,'Tabela de Apoio'!$D:$E,2,FALSE),1)=1,"",Z894)</f>
        <v/>
      </c>
      <c r="AA893" s="110" t="str">
        <f>IF(IFERROR(VLOOKUP(AA878,'Tabela de Apoio'!$D:$E,2,FALSE),1)=1,"",AA894)</f>
        <v/>
      </c>
      <c r="AB893" s="110" t="str">
        <f>IF(IFERROR(VLOOKUP(AB878,'Tabela de Apoio'!$D:$E,2,FALSE),1)=1,"",AB894)</f>
        <v/>
      </c>
      <c r="AC893" s="110" t="str">
        <f>IF(IFERROR(VLOOKUP(AC878,'Tabela de Apoio'!$D:$E,2,FALSE),1)=1,"",AC894)</f>
        <v/>
      </c>
      <c r="AD893" s="110" t="str">
        <f>IF(IFERROR(VLOOKUP(AD878,'Tabela de Apoio'!$D:$E,2,FALSE),1)=1,"",AD894)</f>
        <v/>
      </c>
      <c r="AE893" s="110" t="str">
        <f>IF(IFERROR(VLOOKUP(AE878,'Tabela de Apoio'!$D:$E,2,FALSE),1)=1,"",AE894)</f>
        <v/>
      </c>
      <c r="AF893" s="110" t="str">
        <f>IF(IFERROR(VLOOKUP(AF878,'Tabela de Apoio'!$D:$E,2,FALSE),1)=1,"",AF894)</f>
        <v/>
      </c>
      <c r="AG893" s="110" t="str">
        <f>IF(IFERROR(VLOOKUP(AG878,'Tabela de Apoio'!$D:$E,2,FALSE),1)=1,"",AG894)</f>
        <v/>
      </c>
      <c r="AH893" s="110" t="str">
        <f>IF(IFERROR(VLOOKUP(AH878,'Tabela de Apoio'!$D:$E,2,FALSE),1)=1,"",AH894)</f>
        <v/>
      </c>
      <c r="AI893" s="110" t="str">
        <f>IF(IFERROR(VLOOKUP(AI878,'Tabela de Apoio'!$D:$E,2,FALSE),1)=1,"",AI894)</f>
        <v/>
      </c>
    </row>
    <row r="894" spans="2:35" hidden="1" x14ac:dyDescent="0.25">
      <c r="B894" s="131" t="e">
        <f t="shared" si="2623"/>
        <v>#VALUE!</v>
      </c>
      <c r="C894" s="131" t="e">
        <f t="shared" si="2624"/>
        <v>#VALUE!</v>
      </c>
      <c r="D894" s="130">
        <f t="shared" si="2624"/>
        <v>1</v>
      </c>
      <c r="E894" s="168"/>
      <c r="F894" s="96"/>
      <c r="G894" s="170"/>
      <c r="H894" s="137">
        <f t="shared" ref="H894" si="2731">COUNT($P894:$XX894)</f>
        <v>0</v>
      </c>
      <c r="I894" s="135" t="e">
        <f t="shared" ref="I894" si="2732">_xlfn.STDEV.P($P893:$XX894)/AVERAGE($P893:$XX894)</f>
        <v>#DIV/0!</v>
      </c>
      <c r="J894" s="7">
        <f t="shared" ref="J894" si="2733">IF(AND(H894&gt;2,
OR(L876="MÉDIA SANEADA",L876="MEDIANA SANEADA",
AND(L876="PREÇO REFERÊNCIA",NOT(AND(P878="Orçamento",COUNTA(P876:XX876)=COUNTIF(P878:XX878,"Orçamento")))))),
ROW(),0)</f>
        <v>0</v>
      </c>
      <c r="N894" s="74"/>
      <c r="O894" s="27" t="str">
        <f t="shared" ref="O894" si="2734">"6 RODADA"</f>
        <v>6 RODADA</v>
      </c>
      <c r="P894" s="110" t="str">
        <f t="shared" ref="P894:AI894" si="2735">IFERROR(IF(P892="","",IF((_xlfn.STDEV.P($P891:$XX892)/AVERAGE($P891:$XX892))&lt;=25%,P892,IF(OR(P892&gt;(AVERAGE($P891:$XX892)+_xlfn.STDEV.P($P891:$XX892)),P892&lt;(AVERAGE($P891:$XX892)-_xlfn.STDEV.P($P891:$XX892))),"DESCARTADO",P892))),)</f>
        <v/>
      </c>
      <c r="Q894" s="110" t="str">
        <f t="shared" si="2735"/>
        <v/>
      </c>
      <c r="R894" s="110" t="str">
        <f t="shared" si="2735"/>
        <v/>
      </c>
      <c r="S894" s="110" t="str">
        <f t="shared" si="2735"/>
        <v/>
      </c>
      <c r="T894" s="110" t="str">
        <f t="shared" si="2735"/>
        <v/>
      </c>
      <c r="U894" s="110" t="str">
        <f t="shared" si="2735"/>
        <v/>
      </c>
      <c r="V894" s="110" t="str">
        <f t="shared" si="2735"/>
        <v/>
      </c>
      <c r="W894" s="110" t="str">
        <f t="shared" si="2735"/>
        <v/>
      </c>
      <c r="X894" s="110" t="str">
        <f t="shared" si="2735"/>
        <v/>
      </c>
      <c r="Y894" s="110" t="str">
        <f t="shared" si="2735"/>
        <v/>
      </c>
      <c r="Z894" s="110" t="str">
        <f t="shared" si="2735"/>
        <v/>
      </c>
      <c r="AA894" s="110" t="str">
        <f t="shared" si="2735"/>
        <v/>
      </c>
      <c r="AB894" s="110" t="str">
        <f t="shared" si="2735"/>
        <v/>
      </c>
      <c r="AC894" s="110" t="str">
        <f t="shared" si="2735"/>
        <v/>
      </c>
      <c r="AD894" s="110" t="str">
        <f t="shared" si="2735"/>
        <v/>
      </c>
      <c r="AE894" s="110" t="str">
        <f t="shared" si="2735"/>
        <v/>
      </c>
      <c r="AF894" s="110" t="str">
        <f t="shared" si="2735"/>
        <v/>
      </c>
      <c r="AG894" s="110" t="str">
        <f t="shared" si="2735"/>
        <v/>
      </c>
      <c r="AH894" s="110" t="str">
        <f t="shared" si="2735"/>
        <v/>
      </c>
      <c r="AI894" s="110" t="str">
        <f t="shared" si="2735"/>
        <v/>
      </c>
    </row>
    <row r="895" spans="2:35" x14ac:dyDescent="0.25">
      <c r="B895" s="131" t="e">
        <f t="shared" si="2623"/>
        <v>#VALUE!</v>
      </c>
      <c r="C895" s="131" t="e">
        <f t="shared" si="2624"/>
        <v>#VALUE!</v>
      </c>
      <c r="D895" s="130">
        <f t="shared" si="2624"/>
        <v>1</v>
      </c>
      <c r="E895" s="168"/>
      <c r="F895" s="139"/>
      <c r="G895" s="170"/>
      <c r="H895" s="173"/>
      <c r="I895" s="173"/>
      <c r="J895" s="174"/>
      <c r="K895" s="70"/>
      <c r="L895" s="1" t="s">
        <v>56</v>
      </c>
      <c r="M895" s="147" t="str">
        <f t="shared" ref="M895" si="2736">IFERROR(ROUND(M876*M878,2),"")</f>
        <v/>
      </c>
      <c r="O895" s="27" t="s">
        <v>426</v>
      </c>
      <c r="P895" s="110" t="str">
        <f t="shared" ref="P895:AI916" si="2737">INDEX(P882:P894,MATCH(MAX($J882:$J894),$J882:$J894,0))</f>
        <v/>
      </c>
      <c r="Q895" s="110" t="str">
        <f t="shared" si="2737"/>
        <v/>
      </c>
      <c r="R895" s="110" t="str">
        <f t="shared" si="2737"/>
        <v/>
      </c>
      <c r="S895" s="110" t="str">
        <f t="shared" si="2737"/>
        <v/>
      </c>
      <c r="T895" s="110" t="str">
        <f t="shared" si="2737"/>
        <v/>
      </c>
      <c r="U895" s="110" t="str">
        <f t="shared" si="2737"/>
        <v/>
      </c>
      <c r="V895" s="110" t="str">
        <f t="shared" si="2737"/>
        <v/>
      </c>
      <c r="W895" s="110" t="str">
        <f t="shared" si="2737"/>
        <v/>
      </c>
      <c r="X895" s="110" t="str">
        <f t="shared" si="2737"/>
        <v/>
      </c>
      <c r="Y895" s="110" t="str">
        <f t="shared" si="2737"/>
        <v/>
      </c>
      <c r="Z895" s="110" t="str">
        <f t="shared" si="2737"/>
        <v/>
      </c>
      <c r="AA895" s="110" t="str">
        <f t="shared" si="2737"/>
        <v/>
      </c>
      <c r="AB895" s="110" t="str">
        <f t="shared" si="2737"/>
        <v/>
      </c>
      <c r="AC895" s="110" t="str">
        <f t="shared" si="2737"/>
        <v/>
      </c>
      <c r="AD895" s="110" t="str">
        <f t="shared" si="2737"/>
        <v/>
      </c>
      <c r="AE895" s="110" t="str">
        <f t="shared" si="2737"/>
        <v/>
      </c>
      <c r="AF895" s="110" t="str">
        <f t="shared" si="2737"/>
        <v/>
      </c>
      <c r="AG895" s="110" t="str">
        <f t="shared" si="2737"/>
        <v/>
      </c>
      <c r="AH895" s="110" t="str">
        <f t="shared" si="2737"/>
        <v/>
      </c>
      <c r="AI895" s="110" t="str">
        <f t="shared" si="2737"/>
        <v/>
      </c>
    </row>
    <row r="897" spans="1:167" s="120" customFormat="1" ht="15" customHeight="1" x14ac:dyDescent="0.25">
      <c r="A897" s="123"/>
      <c r="B897" s="130" t="e">
        <f t="shared" ref="B897" si="2738">LARGE(IFERROR(IF(B895+1&gt;$H$8,"",B895+1),""),1)</f>
        <v>#VALUE!</v>
      </c>
      <c r="C897" s="130" t="e">
        <f>IF(_xlfn.ISFORMULA(E901),MAX(INDEX('BASE FORMAÇÃO'!A:A,B897+1),1),E901)</f>
        <v>#VALUE!</v>
      </c>
      <c r="D897" s="130">
        <f t="shared" ref="D897" si="2739">IFERROR(IF(C897=C887,D887+1,1),1)</f>
        <v>1</v>
      </c>
      <c r="E897" s="41" t="s">
        <v>9</v>
      </c>
      <c r="F897" s="76"/>
      <c r="G897" s="41" t="s">
        <v>15</v>
      </c>
      <c r="H897" s="138" t="e">
        <f>INDEX('BASE FORMAÇÃO'!B:B,B897+1)</f>
        <v>#VALUE!</v>
      </c>
      <c r="I897" s="146" t="s">
        <v>16</v>
      </c>
      <c r="J897" s="6" t="e">
        <f>INDEX('BASE FORMAÇÃO'!K:K,B897+1)</f>
        <v>#VALUE!</v>
      </c>
      <c r="K897" s="68"/>
      <c r="L897" s="175" t="s">
        <v>54</v>
      </c>
      <c r="M897" s="177" t="str">
        <f t="shared" ref="M897" si="2740">IF(OR(ISBLANK($O$8),ISBLANK($O$7),ISBLANK($H$8),ISBLANK($O$6),ISBLANK($O$5),ISBLANK($H$5)),"",IFERROR(IF(VLOOKUP(L897,L903:M912,2,FALSE)&lt;1,ROUND(VLOOKUP(L897,L903:M912,2,FALSE),4),ROUND(VLOOKUP(L897,L903:M912,2,FALSE),2)),""))</f>
        <v/>
      </c>
      <c r="N897" s="72"/>
      <c r="O897" s="27" t="s">
        <v>17</v>
      </c>
      <c r="P897" s="116"/>
      <c r="Q897" s="116"/>
      <c r="R897" s="116"/>
      <c r="S897" s="116"/>
      <c r="T897" s="116"/>
      <c r="U897" s="108"/>
      <c r="V897" s="108"/>
      <c r="W897" s="108"/>
      <c r="X897" s="108"/>
      <c r="Y897" s="108"/>
      <c r="Z897" s="108"/>
      <c r="AA897" s="108"/>
      <c r="AB897" s="108"/>
      <c r="AC897" s="108"/>
      <c r="AD897" s="108"/>
      <c r="AE897" s="108"/>
      <c r="AF897" s="108"/>
      <c r="AG897" s="108"/>
      <c r="AH897" s="108"/>
      <c r="AI897" s="108"/>
      <c r="AJ897" s="119"/>
      <c r="AK897" s="119"/>
      <c r="AL897" s="119"/>
      <c r="AM897" s="119"/>
      <c r="AN897" s="119"/>
      <c r="AO897" s="119"/>
      <c r="AP897" s="119"/>
      <c r="AQ897" s="119"/>
      <c r="AR897" s="119"/>
      <c r="AS897" s="119"/>
      <c r="AT897" s="119"/>
      <c r="AU897" s="119"/>
      <c r="AV897" s="119"/>
      <c r="AW897" s="119"/>
      <c r="AX897" s="119"/>
      <c r="AY897" s="119"/>
      <c r="AZ897" s="119"/>
      <c r="BA897" s="119"/>
      <c r="BB897" s="119"/>
      <c r="BC897" s="119"/>
      <c r="BD897" s="119"/>
      <c r="BE897" s="119"/>
      <c r="BF897" s="119"/>
      <c r="BG897" s="119"/>
      <c r="BH897" s="119"/>
      <c r="BI897" s="119"/>
      <c r="BJ897" s="119"/>
      <c r="BK897" s="119"/>
      <c r="BL897" s="119"/>
      <c r="BM897" s="119"/>
      <c r="BN897" s="119"/>
      <c r="BO897" s="119"/>
      <c r="BP897" s="119"/>
      <c r="BQ897" s="119"/>
      <c r="BR897" s="119"/>
      <c r="BS897" s="119"/>
      <c r="BT897" s="119"/>
      <c r="BU897" s="119"/>
      <c r="BV897" s="119"/>
      <c r="BW897" s="119"/>
      <c r="BX897" s="119"/>
      <c r="BY897" s="119"/>
      <c r="BZ897" s="119"/>
      <c r="CA897" s="119"/>
      <c r="CB897" s="119"/>
      <c r="CC897" s="119"/>
      <c r="CD897" s="119"/>
      <c r="CE897" s="119"/>
      <c r="CF897" s="119"/>
      <c r="CG897" s="119"/>
      <c r="CH897" s="119"/>
      <c r="CI897" s="119"/>
      <c r="CJ897" s="119"/>
      <c r="CK897" s="119"/>
      <c r="CL897" s="119"/>
      <c r="CM897" s="119"/>
      <c r="CN897" s="119"/>
      <c r="CO897" s="119"/>
      <c r="CP897" s="119"/>
      <c r="CQ897" s="119"/>
      <c r="CR897" s="119"/>
      <c r="CS897" s="119"/>
      <c r="CT897" s="119"/>
      <c r="CU897" s="119"/>
      <c r="CV897" s="119"/>
      <c r="CW897" s="119"/>
      <c r="CX897" s="119"/>
      <c r="CY897" s="119"/>
      <c r="CZ897" s="119"/>
      <c r="DA897" s="119"/>
      <c r="DB897" s="119"/>
      <c r="DC897" s="119"/>
      <c r="DD897" s="119"/>
      <c r="DE897" s="119"/>
      <c r="DF897" s="119"/>
      <c r="DG897" s="119"/>
      <c r="DH897" s="119"/>
      <c r="DI897" s="119"/>
      <c r="DJ897" s="119"/>
      <c r="DK897" s="119"/>
      <c r="DL897" s="119"/>
      <c r="DM897" s="119"/>
      <c r="DN897" s="119"/>
      <c r="DO897" s="119"/>
      <c r="DP897" s="119"/>
      <c r="DQ897" s="119"/>
      <c r="DR897" s="119"/>
      <c r="DS897" s="119"/>
      <c r="DT897" s="119"/>
      <c r="DU897" s="119"/>
      <c r="DV897" s="119"/>
      <c r="DW897" s="119"/>
      <c r="DX897" s="119"/>
      <c r="DY897" s="119"/>
      <c r="DZ897" s="119"/>
      <c r="EA897" s="119"/>
      <c r="EB897" s="119"/>
      <c r="EC897" s="119"/>
      <c r="ED897" s="119"/>
      <c r="EE897" s="119"/>
      <c r="EF897" s="119"/>
      <c r="EG897" s="119"/>
      <c r="EH897" s="119"/>
      <c r="EI897" s="119"/>
      <c r="EJ897" s="119"/>
      <c r="EK897" s="119"/>
      <c r="EL897" s="119"/>
      <c r="EM897" s="119"/>
      <c r="EN897" s="119"/>
      <c r="EO897" s="119"/>
      <c r="EP897" s="119"/>
      <c r="EQ897" s="119"/>
      <c r="ER897" s="119"/>
      <c r="ES897" s="119"/>
      <c r="ET897" s="119"/>
      <c r="EU897" s="119"/>
      <c r="EV897" s="119"/>
      <c r="EW897" s="119"/>
      <c r="EX897" s="119"/>
      <c r="EY897" s="119"/>
      <c r="EZ897" s="119"/>
      <c r="FA897" s="119"/>
      <c r="FB897" s="119"/>
      <c r="FC897" s="119"/>
      <c r="FD897" s="119"/>
      <c r="FE897" s="119"/>
      <c r="FF897" s="119"/>
      <c r="FG897" s="119"/>
      <c r="FH897" s="119"/>
      <c r="FI897" s="119"/>
      <c r="FJ897" s="119"/>
      <c r="FK897" s="119"/>
    </row>
    <row r="898" spans="1:167" s="120" customFormat="1" ht="15" customHeight="1" x14ac:dyDescent="0.25">
      <c r="A898" s="69"/>
      <c r="B898" s="131" t="e">
        <f t="shared" ref="B898:D898" si="2741">B897</f>
        <v>#VALUE!</v>
      </c>
      <c r="C898" s="131" t="e">
        <f t="shared" si="2741"/>
        <v>#VALUE!</v>
      </c>
      <c r="D898" s="130">
        <f t="shared" si="2741"/>
        <v>1</v>
      </c>
      <c r="E898" s="179">
        <f t="shared" ref="E898" si="2742">D897</f>
        <v>1</v>
      </c>
      <c r="F898" s="95"/>
      <c r="G898" s="181" t="s">
        <v>1</v>
      </c>
      <c r="H898" s="184" t="e">
        <f>INDEX('BASE FORMAÇÃO'!C:C,B897+1)</f>
        <v>#VALUE!</v>
      </c>
      <c r="I898" s="184"/>
      <c r="J898" s="185"/>
      <c r="K898" s="69"/>
      <c r="L898" s="176"/>
      <c r="M898" s="178"/>
      <c r="N898" s="73"/>
      <c r="O898" s="27" t="s">
        <v>13</v>
      </c>
      <c r="P898" s="125"/>
      <c r="Q898" s="125"/>
      <c r="R898" s="125"/>
      <c r="S898" s="125"/>
      <c r="T898" s="125"/>
      <c r="U898" s="125"/>
      <c r="V898" s="125"/>
      <c r="W898" s="125"/>
      <c r="X898" s="125"/>
      <c r="Y898" s="125"/>
      <c r="Z898" s="125"/>
      <c r="AA898" s="125"/>
      <c r="AB898" s="125"/>
      <c r="AC898" s="125"/>
      <c r="AD898" s="125"/>
      <c r="AE898" s="125"/>
      <c r="AF898" s="125"/>
      <c r="AG898" s="125"/>
      <c r="AH898" s="125"/>
      <c r="AI898" s="125"/>
      <c r="AJ898" s="126"/>
      <c r="AK898" s="126"/>
      <c r="AL898" s="126"/>
      <c r="AM898" s="126"/>
      <c r="AN898" s="126"/>
      <c r="AO898" s="126"/>
      <c r="AP898" s="126"/>
      <c r="AQ898" s="126"/>
      <c r="AR898" s="126"/>
      <c r="AS898" s="126"/>
      <c r="AT898" s="126"/>
      <c r="AU898" s="126"/>
      <c r="AV898" s="126"/>
      <c r="AW898" s="126"/>
      <c r="AX898" s="126"/>
      <c r="AY898" s="126"/>
      <c r="AZ898" s="126"/>
      <c r="BA898" s="126"/>
      <c r="BB898" s="119"/>
      <c r="BC898" s="119"/>
      <c r="BD898" s="119"/>
      <c r="BE898" s="119"/>
      <c r="BF898" s="119"/>
      <c r="BG898" s="119"/>
      <c r="BH898" s="119"/>
      <c r="BI898" s="119"/>
      <c r="BJ898" s="119"/>
      <c r="BK898" s="119"/>
      <c r="BL898" s="119"/>
      <c r="BM898" s="119"/>
      <c r="BN898" s="119"/>
      <c r="BO898" s="119"/>
      <c r="BP898" s="119"/>
      <c r="BQ898" s="119"/>
      <c r="BR898" s="119"/>
      <c r="BS898" s="119"/>
      <c r="BT898" s="119"/>
      <c r="BU898" s="119"/>
      <c r="BV898" s="119"/>
      <c r="BW898" s="119"/>
      <c r="BX898" s="119"/>
      <c r="BY898" s="119"/>
      <c r="BZ898" s="119"/>
      <c r="CA898" s="119"/>
      <c r="CB898" s="119"/>
      <c r="CC898" s="119"/>
      <c r="CD898" s="119"/>
      <c r="CE898" s="119"/>
      <c r="CF898" s="119"/>
      <c r="CG898" s="119"/>
      <c r="CH898" s="119"/>
      <c r="CI898" s="119"/>
      <c r="CJ898" s="119"/>
      <c r="CK898" s="119"/>
      <c r="CL898" s="119"/>
      <c r="CM898" s="119"/>
      <c r="CN898" s="119"/>
      <c r="CO898" s="119"/>
      <c r="CP898" s="119"/>
      <c r="CQ898" s="119"/>
      <c r="CR898" s="119"/>
      <c r="CS898" s="119"/>
      <c r="CT898" s="119"/>
      <c r="CU898" s="119"/>
      <c r="CV898" s="119"/>
      <c r="CW898" s="119"/>
      <c r="CX898" s="119"/>
      <c r="CY898" s="119"/>
      <c r="CZ898" s="119"/>
      <c r="DA898" s="119"/>
      <c r="DB898" s="119"/>
      <c r="DC898" s="119"/>
      <c r="DD898" s="119"/>
      <c r="DE898" s="119"/>
      <c r="DF898" s="119"/>
      <c r="DG898" s="119"/>
      <c r="DH898" s="119"/>
      <c r="DI898" s="119"/>
      <c r="DJ898" s="119"/>
      <c r="DK898" s="119"/>
      <c r="DL898" s="119"/>
      <c r="DM898" s="119"/>
      <c r="DN898" s="119"/>
      <c r="DO898" s="119"/>
      <c r="DP898" s="119"/>
      <c r="DQ898" s="119"/>
      <c r="DR898" s="119"/>
      <c r="DS898" s="119"/>
      <c r="DT898" s="119"/>
      <c r="DU898" s="119"/>
      <c r="DV898" s="119"/>
      <c r="DW898" s="119"/>
      <c r="DX898" s="119"/>
      <c r="DY898" s="119"/>
      <c r="DZ898" s="119"/>
      <c r="EA898" s="119"/>
      <c r="EB898" s="119"/>
      <c r="EC898" s="119"/>
      <c r="ED898" s="119"/>
      <c r="EE898" s="119"/>
      <c r="EF898" s="119"/>
      <c r="EG898" s="119"/>
      <c r="EH898" s="119"/>
      <c r="EI898" s="119"/>
      <c r="EJ898" s="119"/>
      <c r="EK898" s="119"/>
      <c r="EL898" s="119"/>
      <c r="EM898" s="119"/>
      <c r="EN898" s="119"/>
      <c r="EO898" s="119"/>
      <c r="EP898" s="119"/>
      <c r="EQ898" s="119"/>
      <c r="ER898" s="119"/>
      <c r="ES898" s="119"/>
      <c r="ET898" s="119"/>
      <c r="EU898" s="119"/>
      <c r="EV898" s="119"/>
      <c r="EW898" s="119"/>
      <c r="EX898" s="119"/>
      <c r="EY898" s="119"/>
      <c r="EZ898" s="119"/>
      <c r="FA898" s="119"/>
      <c r="FB898" s="119"/>
      <c r="FC898" s="119"/>
      <c r="FD898" s="119"/>
      <c r="FE898" s="119"/>
      <c r="FF898" s="119"/>
      <c r="FG898" s="119"/>
      <c r="FH898" s="119"/>
      <c r="FI898" s="119"/>
      <c r="FJ898" s="119"/>
      <c r="FK898" s="119"/>
    </row>
    <row r="899" spans="1:167" s="119" customFormat="1" x14ac:dyDescent="0.25">
      <c r="A899" s="77"/>
      <c r="B899" s="131" t="e">
        <f t="shared" ref="B899:D899" si="2743">B898</f>
        <v>#VALUE!</v>
      </c>
      <c r="C899" s="131" t="e">
        <f t="shared" si="2743"/>
        <v>#VALUE!</v>
      </c>
      <c r="D899" s="130">
        <f t="shared" si="2743"/>
        <v>1</v>
      </c>
      <c r="E899" s="180"/>
      <c r="F899" s="96"/>
      <c r="G899" s="182"/>
      <c r="H899" s="186"/>
      <c r="I899" s="186"/>
      <c r="J899" s="187"/>
      <c r="K899" s="67"/>
      <c r="L899" s="133" t="s">
        <v>57</v>
      </c>
      <c r="M899" s="134" t="e">
        <f>INDEX('BASE FORMAÇÃO'!H:H,B901+1)</f>
        <v>#VALUE!</v>
      </c>
      <c r="N899" s="74"/>
      <c r="O899" s="27" t="s">
        <v>445</v>
      </c>
      <c r="P899" s="117"/>
      <c r="Q899" s="117"/>
      <c r="R899" s="117"/>
      <c r="S899" s="117"/>
      <c r="T899" s="117"/>
      <c r="U899" s="117"/>
      <c r="V899" s="117"/>
      <c r="W899" s="117"/>
      <c r="X899" s="117"/>
      <c r="Y899" s="117"/>
      <c r="Z899" s="117"/>
      <c r="AA899" s="121"/>
      <c r="AB899" s="121"/>
      <c r="AC899" s="121"/>
      <c r="AD899" s="121"/>
      <c r="AE899" s="121"/>
      <c r="AF899" s="121"/>
      <c r="AG899" s="121"/>
      <c r="AH899" s="121"/>
      <c r="AI899" s="121"/>
    </row>
    <row r="900" spans="1:167" s="119" customFormat="1" x14ac:dyDescent="0.25">
      <c r="A900" s="77"/>
      <c r="B900" s="131" t="e">
        <f t="shared" ref="B900:C900" si="2744">B899</f>
        <v>#VALUE!</v>
      </c>
      <c r="C900" s="131" t="e">
        <f t="shared" si="2744"/>
        <v>#VALUE!</v>
      </c>
      <c r="D900" s="130">
        <f t="shared" si="2624"/>
        <v>1</v>
      </c>
      <c r="E900" s="41" t="s">
        <v>344</v>
      </c>
      <c r="F900" s="96"/>
      <c r="G900" s="183"/>
      <c r="H900" s="188"/>
      <c r="I900" s="188"/>
      <c r="J900" s="189"/>
      <c r="K900" s="67"/>
      <c r="L900" s="1" t="s">
        <v>2</v>
      </c>
      <c r="M900" s="6" t="e">
        <f>INDEX('BASE FORMAÇÃO'!D:D,B901+1)</f>
        <v>#VALUE!</v>
      </c>
      <c r="N900" s="74"/>
      <c r="O900" s="27" t="s">
        <v>446</v>
      </c>
      <c r="P900" s="118"/>
      <c r="Q900" s="118"/>
      <c r="R900" s="118"/>
      <c r="S900" s="118"/>
      <c r="T900" s="118"/>
      <c r="U900" s="121"/>
      <c r="V900" s="121"/>
      <c r="W900" s="121"/>
      <c r="X900" s="121"/>
      <c r="Y900" s="121"/>
      <c r="Z900" s="121"/>
      <c r="AA900" s="121"/>
      <c r="AB900" s="121"/>
      <c r="AC900" s="121"/>
      <c r="AD900" s="121"/>
      <c r="AE900" s="121"/>
      <c r="AF900" s="121"/>
      <c r="AG900" s="121"/>
      <c r="AH900" s="121"/>
      <c r="AI900" s="121"/>
    </row>
    <row r="901" spans="1:167" x14ac:dyDescent="0.25">
      <c r="B901" s="131" t="e">
        <f t="shared" ref="B901:C901" si="2745">B899</f>
        <v>#VALUE!</v>
      </c>
      <c r="C901" s="131" t="e">
        <f t="shared" si="2745"/>
        <v>#VALUE!</v>
      </c>
      <c r="D901" s="130">
        <f t="shared" si="2624"/>
        <v>1</v>
      </c>
      <c r="E901" s="167" t="e">
        <f t="shared" ref="E901" si="2746">C897</f>
        <v>#VALUE!</v>
      </c>
      <c r="F901" s="96"/>
      <c r="G901" s="169" t="s">
        <v>334</v>
      </c>
      <c r="H901" s="171"/>
      <c r="I901" s="172"/>
      <c r="J901" s="172"/>
      <c r="K901" s="70"/>
      <c r="L901" s="28" t="s">
        <v>333</v>
      </c>
      <c r="M901" s="136" t="str">
        <f t="shared" ref="M901" si="2747">IFERROR(INDEX(I903:I915,MATCH(MAX(J903:J915),J903:J915,0)),"")</f>
        <v/>
      </c>
      <c r="N901" s="74"/>
      <c r="O901" s="27" t="s">
        <v>18</v>
      </c>
      <c r="P901" s="109" t="str">
        <f>IF(P897="","",
IF(OR(P899="Orçamento",P898="",MAX('Tabela de Apoio'!$A:$A)&lt;=P898),
P897,
(INDEX('Tabela de Apoio'!$B:$B,MATCH('MAPA DE PREÇOS'!$O$8,'Tabela de Apoio'!$A:$A,1))/INDEX('Tabela de Apoio'!$B:$B,MATCH('MAPA DE PREÇOS'!P898,'Tabela de Apoio'!$A:$A,1)-1))*P897))</f>
        <v/>
      </c>
      <c r="Q901" s="109" t="str">
        <f>IF(Q897="","",
IF(OR(Q899="Orçamento",Q898="",MAX('Tabela de Apoio'!$A:$A)&lt;=Q898),
Q897,
(INDEX('Tabela de Apoio'!$B:$B,MATCH('MAPA DE PREÇOS'!$O$8,'Tabela de Apoio'!$A:$A,1))/INDEX('Tabela de Apoio'!$B:$B,MATCH('MAPA DE PREÇOS'!Q898,'Tabela de Apoio'!$A:$A,1)-1))*Q897))</f>
        <v/>
      </c>
      <c r="R901" s="109" t="str">
        <f>IF(R897="","",
IF(OR(R899="Orçamento",R898="",MAX('Tabela de Apoio'!$A:$A)&lt;=R898),
R897,
(INDEX('Tabela de Apoio'!$B:$B,MATCH('MAPA DE PREÇOS'!$O$8,'Tabela de Apoio'!$A:$A,1))/INDEX('Tabela de Apoio'!$B:$B,MATCH('MAPA DE PREÇOS'!R898,'Tabela de Apoio'!$A:$A,1)-1))*R897))</f>
        <v/>
      </c>
      <c r="S901" s="109" t="str">
        <f>IF(S897="","",
IF(OR(S899="Orçamento",S898="",MAX('Tabela de Apoio'!$A:$A)&lt;=S898),
S897,
(INDEX('Tabela de Apoio'!$B:$B,MATCH('MAPA DE PREÇOS'!$O$8,'Tabela de Apoio'!$A:$A,1))/INDEX('Tabela de Apoio'!$B:$B,MATCH('MAPA DE PREÇOS'!S898,'Tabela de Apoio'!$A:$A,1)-1))*S897))</f>
        <v/>
      </c>
      <c r="T901" s="109" t="str">
        <f>IF(T897="","",
IF(OR(T899="Orçamento",T898="",MAX('Tabela de Apoio'!$A:$A)&lt;=T898),
T897,
(INDEX('Tabela de Apoio'!$B:$B,MATCH('MAPA DE PREÇOS'!$O$8,'Tabela de Apoio'!$A:$A,1))/INDEX('Tabela de Apoio'!$B:$B,MATCH('MAPA DE PREÇOS'!T898,'Tabela de Apoio'!$A:$A,1)-1))*T897))</f>
        <v/>
      </c>
      <c r="U901" s="109" t="str">
        <f>IF(U897="","",
IF(OR(U899="Orçamento",U898="",MAX('Tabela de Apoio'!$A:$A)&lt;=U898),
U897,
(INDEX('Tabela de Apoio'!$B:$B,MATCH('MAPA DE PREÇOS'!$O$8,'Tabela de Apoio'!$A:$A,1))/INDEX('Tabela de Apoio'!$B:$B,MATCH('MAPA DE PREÇOS'!U898,'Tabela de Apoio'!$A:$A,1)-1))*U897))</f>
        <v/>
      </c>
      <c r="V901" s="109" t="str">
        <f>IF(V897="","",
IF(OR(V899="Orçamento",V898="",MAX('Tabela de Apoio'!$A:$A)&lt;=V898),
V897,
(INDEX('Tabela de Apoio'!$B:$B,MATCH('MAPA DE PREÇOS'!$O$8,'Tabela de Apoio'!$A:$A,1))/INDEX('Tabela de Apoio'!$B:$B,MATCH('MAPA DE PREÇOS'!V898,'Tabela de Apoio'!$A:$A,1)-1))*V897))</f>
        <v/>
      </c>
      <c r="W901" s="109" t="str">
        <f>IF(W897="","",
IF(OR(W899="Orçamento",W898="",MAX('Tabela de Apoio'!$A:$A)&lt;=W898),
W897,
(INDEX('Tabela de Apoio'!$B:$B,MATCH('MAPA DE PREÇOS'!$O$8,'Tabela de Apoio'!$A:$A,1))/INDEX('Tabela de Apoio'!$B:$B,MATCH('MAPA DE PREÇOS'!W898,'Tabela de Apoio'!$A:$A,1)-1))*W897))</f>
        <v/>
      </c>
      <c r="X901" s="109" t="str">
        <f>IF(X897="","",
IF(OR(X899="Orçamento",X898="",MAX('Tabela de Apoio'!$A:$A)&lt;=X898),
X897,
(INDEX('Tabela de Apoio'!$B:$B,MATCH('MAPA DE PREÇOS'!$O$8,'Tabela de Apoio'!$A:$A,1))/INDEX('Tabela de Apoio'!$B:$B,MATCH('MAPA DE PREÇOS'!X898,'Tabela de Apoio'!$A:$A,1)-1))*X897))</f>
        <v/>
      </c>
      <c r="Y901" s="109" t="str">
        <f>IF(Y897="","",
IF(OR(Y899="Orçamento",Y898="",MAX('Tabela de Apoio'!$A:$A)&lt;=Y898),
Y897,
(INDEX('Tabela de Apoio'!$B:$B,MATCH('MAPA DE PREÇOS'!$O$8,'Tabela de Apoio'!$A:$A,1))/INDEX('Tabela de Apoio'!$B:$B,MATCH('MAPA DE PREÇOS'!Y898,'Tabela de Apoio'!$A:$A,1)-1))*Y897))</f>
        <v/>
      </c>
      <c r="Z901" s="109" t="str">
        <f>IF(Z897="","",
IF(OR(Z899="Orçamento",Z898="",MAX('Tabela de Apoio'!$A:$A)&lt;=Z898),
Z897,
(INDEX('Tabela de Apoio'!$B:$B,MATCH('MAPA DE PREÇOS'!$O$8,'Tabela de Apoio'!$A:$A,1))/INDEX('Tabela de Apoio'!$B:$B,MATCH('MAPA DE PREÇOS'!Z898,'Tabela de Apoio'!$A:$A,1)-1))*Z897))</f>
        <v/>
      </c>
      <c r="AA901" s="109" t="str">
        <f>IF(AA897="","",
IF(OR(AA899="Orçamento",AA898="",MAX('Tabela de Apoio'!$A:$A)&lt;=AA898),
AA897,
(INDEX('Tabela de Apoio'!$B:$B,MATCH('MAPA DE PREÇOS'!$O$8,'Tabela de Apoio'!$A:$A,1))/INDEX('Tabela de Apoio'!$B:$B,MATCH('MAPA DE PREÇOS'!AA898,'Tabela de Apoio'!$A:$A,1)-1))*AA897))</f>
        <v/>
      </c>
      <c r="AB901" s="109" t="str">
        <f>IF(AB897="","",
IF(OR(AB899="Orçamento",AB898="",MAX('Tabela de Apoio'!$A:$A)&lt;=AB898),
AB897,
(INDEX('Tabela de Apoio'!$B:$B,MATCH('MAPA DE PREÇOS'!$O$8,'Tabela de Apoio'!$A:$A,1))/INDEX('Tabela de Apoio'!$B:$B,MATCH('MAPA DE PREÇOS'!AB898,'Tabela de Apoio'!$A:$A,1)-1))*AB897))</f>
        <v/>
      </c>
      <c r="AC901" s="109" t="str">
        <f>IF(AC897="","",
IF(OR(AC899="Orçamento",AC898="",MAX('Tabela de Apoio'!$A:$A)&lt;=AC898),
AC897,
(INDEX('Tabela de Apoio'!$B:$B,MATCH('MAPA DE PREÇOS'!$O$8,'Tabela de Apoio'!$A:$A,1))/INDEX('Tabela de Apoio'!$B:$B,MATCH('MAPA DE PREÇOS'!AC898,'Tabela de Apoio'!$A:$A,1)-1))*AC897))</f>
        <v/>
      </c>
      <c r="AD901" s="109" t="str">
        <f>IF(AD897="","",
IF(OR(AD899="Orçamento",AD898="",MAX('Tabela de Apoio'!$A:$A)&lt;=AD898),
AD897,
(INDEX('Tabela de Apoio'!$B:$B,MATCH('MAPA DE PREÇOS'!$O$8,'Tabela de Apoio'!$A:$A,1))/INDEX('Tabela de Apoio'!$B:$B,MATCH('MAPA DE PREÇOS'!AD898,'Tabela de Apoio'!$A:$A,1)-1))*AD897))</f>
        <v/>
      </c>
      <c r="AE901" s="109" t="str">
        <f>IF(AE897="","",
IF(OR(AE899="Orçamento",AE898="",MAX('Tabela de Apoio'!$A:$A)&lt;=AE898),
AE897,
(INDEX('Tabela de Apoio'!$B:$B,MATCH('MAPA DE PREÇOS'!$O$8,'Tabela de Apoio'!$A:$A,1))/INDEX('Tabela de Apoio'!$B:$B,MATCH('MAPA DE PREÇOS'!AE898,'Tabela de Apoio'!$A:$A,1)-1))*AE897))</f>
        <v/>
      </c>
      <c r="AF901" s="109" t="str">
        <f>IF(AF897="","",
IF(OR(AF899="Orçamento",AF898="",MAX('Tabela de Apoio'!$A:$A)&lt;=AF898),
AF897,
(INDEX('Tabela de Apoio'!$B:$B,MATCH('MAPA DE PREÇOS'!$O$8,'Tabela de Apoio'!$A:$A,1))/INDEX('Tabela de Apoio'!$B:$B,MATCH('MAPA DE PREÇOS'!AF898,'Tabela de Apoio'!$A:$A,1)-1))*AF897))</f>
        <v/>
      </c>
      <c r="AG901" s="109" t="str">
        <f>IF(AG897="","",
IF(OR(AG899="Orçamento",AG898="",MAX('Tabela de Apoio'!$A:$A)&lt;=AG898),
AG897,
(INDEX('Tabela de Apoio'!$B:$B,MATCH('MAPA DE PREÇOS'!$O$8,'Tabela de Apoio'!$A:$A,1))/INDEX('Tabela de Apoio'!$B:$B,MATCH('MAPA DE PREÇOS'!AG898,'Tabela de Apoio'!$A:$A,1)-1))*AG897))</f>
        <v/>
      </c>
      <c r="AH901" s="109" t="str">
        <f>IF(AH897="","",
IF(OR(AH899="Orçamento",AH898="",MAX('Tabela de Apoio'!$A:$A)&lt;=AH898),
AH897,
(INDEX('Tabela de Apoio'!$B:$B,MATCH('MAPA DE PREÇOS'!$O$8,'Tabela de Apoio'!$A:$A,1))/INDEX('Tabela de Apoio'!$B:$B,MATCH('MAPA DE PREÇOS'!AH898,'Tabela de Apoio'!$A:$A,1)-1))*AH897))</f>
        <v/>
      </c>
      <c r="AI901" s="109" t="str">
        <f>IF(AI897="","",
IF(OR(AI899="Orçamento",AI898="",MAX('Tabela de Apoio'!$A:$A)&lt;=AI898),
AI897,
(INDEX('Tabela de Apoio'!$B:$B,MATCH('MAPA DE PREÇOS'!$O$8,'Tabela de Apoio'!$A:$A,1))/INDEX('Tabela de Apoio'!$B:$B,MATCH('MAPA DE PREÇOS'!AI898,'Tabela de Apoio'!$A:$A,1)-1))*AI897))</f>
        <v/>
      </c>
    </row>
    <row r="902" spans="1:167" hidden="1" x14ac:dyDescent="0.25">
      <c r="B902" s="131" t="e">
        <f t="shared" ref="B902" si="2748">B901</f>
        <v>#VALUE!</v>
      </c>
      <c r="C902" s="131" t="e">
        <f t="shared" ref="C902" si="2749">C901</f>
        <v>#VALUE!</v>
      </c>
      <c r="D902" s="130">
        <f t="shared" si="2624"/>
        <v>1</v>
      </c>
      <c r="E902" s="168"/>
      <c r="F902" s="96"/>
      <c r="G902" s="170"/>
      <c r="H902"/>
      <c r="I902"/>
      <c r="J902"/>
      <c r="N902" s="74"/>
      <c r="O902" s="27" t="s">
        <v>439</v>
      </c>
      <c r="P902" s="110" t="str">
        <f>IF(IFERROR(VLOOKUP(P899,'Tabela de Apoio'!$D:$E,2,FALSE),1)=1,"",P903)</f>
        <v/>
      </c>
      <c r="Q902" s="110" t="str">
        <f>IF(IFERROR(VLOOKUP(Q899,'Tabela de Apoio'!$D:$E,2,FALSE),1)=1,"",Q903)</f>
        <v/>
      </c>
      <c r="R902" s="110" t="str">
        <f>IF(IFERROR(VLOOKUP(R899,'Tabela de Apoio'!$D:$E,2,FALSE),1)=1,"",R903)</f>
        <v/>
      </c>
      <c r="S902" s="110" t="str">
        <f>IF(IFERROR(VLOOKUP(S899,'Tabela de Apoio'!$D:$E,2,FALSE),1)=1,"",S903)</f>
        <v/>
      </c>
      <c r="T902" s="110" t="str">
        <f>IF(IFERROR(VLOOKUP(T899,'Tabela de Apoio'!$D:$E,2,FALSE),1)=1,"",T903)</f>
        <v/>
      </c>
      <c r="U902" s="110" t="str">
        <f>IF(IFERROR(VLOOKUP(U899,'Tabela de Apoio'!$D:$E,2,FALSE),1)=1,"",U903)</f>
        <v/>
      </c>
      <c r="V902" s="110" t="str">
        <f>IF(IFERROR(VLOOKUP(V899,'Tabela de Apoio'!$D:$E,2,FALSE),1)=1,"",V903)</f>
        <v/>
      </c>
      <c r="W902" s="110" t="str">
        <f>IF(IFERROR(VLOOKUP(W899,'Tabela de Apoio'!$D:$E,2,FALSE),1)=1,"",W903)</f>
        <v/>
      </c>
      <c r="X902" s="110" t="str">
        <f>IF(IFERROR(VLOOKUP(X899,'Tabela de Apoio'!$D:$E,2,FALSE),1)=1,"",X903)</f>
        <v/>
      </c>
      <c r="Y902" s="110" t="str">
        <f>IF(IFERROR(VLOOKUP(Y899,'Tabela de Apoio'!$D:$E,2,FALSE),1)=1,"",Y903)</f>
        <v/>
      </c>
      <c r="Z902" s="110" t="str">
        <f>IF(IFERROR(VLOOKUP(Z899,'Tabela de Apoio'!$D:$E,2,FALSE),1)=1,"",Z903)</f>
        <v/>
      </c>
      <c r="AA902" s="110" t="str">
        <f>IF(IFERROR(VLOOKUP(AA899,'Tabela de Apoio'!$D:$E,2,FALSE),1)=1,"",AA903)</f>
        <v/>
      </c>
      <c r="AB902" s="110" t="str">
        <f>IF(IFERROR(VLOOKUP(AB899,'Tabela de Apoio'!$D:$E,2,FALSE),1)=1,"",AB903)</f>
        <v/>
      </c>
      <c r="AC902" s="110" t="str">
        <f>IF(IFERROR(VLOOKUP(AC899,'Tabela de Apoio'!$D:$E,2,FALSE),1)=1,"",AC903)</f>
        <v/>
      </c>
      <c r="AD902" s="110" t="str">
        <f>IF(IFERROR(VLOOKUP(AD899,'Tabela de Apoio'!$D:$E,2,FALSE),1)=1,"",AD903)</f>
        <v/>
      </c>
      <c r="AE902" s="110" t="str">
        <f>IF(IFERROR(VLOOKUP(AE899,'Tabela de Apoio'!$D:$E,2,FALSE),1)=1,"",AE903)</f>
        <v/>
      </c>
      <c r="AF902" s="110" t="str">
        <f>IF(IFERROR(VLOOKUP(AF899,'Tabela de Apoio'!$D:$E,2,FALSE),1)=1,"",AF903)</f>
        <v/>
      </c>
      <c r="AG902" s="110" t="str">
        <f>IF(IFERROR(VLOOKUP(AG899,'Tabela de Apoio'!$D:$E,2,FALSE),1)=1,"",AG903)</f>
        <v/>
      </c>
      <c r="AH902" s="110" t="str">
        <f>IF(IFERROR(VLOOKUP(AH899,'Tabela de Apoio'!$D:$E,2,FALSE),1)=1,"",AH903)</f>
        <v/>
      </c>
      <c r="AI902" s="110" t="str">
        <f>IF(IFERROR(VLOOKUP(AI899,'Tabela de Apoio'!$D:$E,2,FALSE),1)=1,"",AI903)</f>
        <v/>
      </c>
    </row>
    <row r="903" spans="1:167" hidden="1" x14ac:dyDescent="0.25">
      <c r="B903" s="131" t="e">
        <f t="shared" ref="B903:C903" si="2750">B902</f>
        <v>#VALUE!</v>
      </c>
      <c r="C903" s="131" t="e">
        <f t="shared" si="2750"/>
        <v>#VALUE!</v>
      </c>
      <c r="D903" s="130">
        <f t="shared" si="2624"/>
        <v>1</v>
      </c>
      <c r="E903" s="168"/>
      <c r="F903" s="96"/>
      <c r="G903" s="170"/>
      <c r="H903" s="137">
        <f t="shared" ref="H903" si="2751">COUNT($P903:$XX903)</f>
        <v>0</v>
      </c>
      <c r="I903" s="135" t="e">
        <f t="shared" ref="I903" si="2752">_xlfn.STDEV.P($P902:$XX903)/AVERAGE($P902:$XX903)</f>
        <v>#DIV/0!</v>
      </c>
      <c r="J903" s="7">
        <f>ROW()</f>
        <v>903</v>
      </c>
      <c r="K903" s="70"/>
      <c r="L903" s="29" t="s">
        <v>54</v>
      </c>
      <c r="M903" s="30" t="str">
        <f t="shared" ref="M903" si="2753">IFERROR(
IF(AND(P899="Orçamento",COUNTA(P897:AI897)=COUNTIF(P899:XX899,"Orçamento")),MIN(M908,M905),
IF(M906&lt;&gt;"",M906,
IF(M907&lt;&gt;"",M907,
M905
))),"")</f>
        <v/>
      </c>
      <c r="N903" s="74"/>
      <c r="O903" s="27" t="s">
        <v>440</v>
      </c>
      <c r="P903" s="109" t="str">
        <f t="shared" ref="P903:AI903" si="2754">IFERROR(IF(P901="",
            "",
            IF(COUNT($P901:$XX901)&lt;=4,
               P901,
               IF(OR(P901&gt;(QUARTILE($P901:$XX901,3)+(QUARTILE($P901:$XX901,3)-QUARTILE($P901:$XX901,1))),
                     P901&lt;(QUARTILE($P901:$XX901,1)-(QUARTILE($P901:$XX901,3)-QUARTILE($P901:$XX901,1)))
                  ),
               "DESCARTADO",P901)
             )
  ),P901)</f>
        <v/>
      </c>
      <c r="Q903" s="109" t="str">
        <f t="shared" si="2754"/>
        <v/>
      </c>
      <c r="R903" s="109" t="str">
        <f t="shared" si="2754"/>
        <v/>
      </c>
      <c r="S903" s="109" t="str">
        <f t="shared" si="2754"/>
        <v/>
      </c>
      <c r="T903" s="109" t="str">
        <f t="shared" si="2754"/>
        <v/>
      </c>
      <c r="U903" s="109" t="str">
        <f t="shared" si="2754"/>
        <v/>
      </c>
      <c r="V903" s="109" t="str">
        <f t="shared" si="2754"/>
        <v/>
      </c>
      <c r="W903" s="109" t="str">
        <f t="shared" si="2754"/>
        <v/>
      </c>
      <c r="X903" s="109" t="str">
        <f t="shared" si="2754"/>
        <v/>
      </c>
      <c r="Y903" s="109" t="str">
        <f t="shared" si="2754"/>
        <v/>
      </c>
      <c r="Z903" s="109" t="str">
        <f t="shared" si="2754"/>
        <v/>
      </c>
      <c r="AA903" s="109" t="str">
        <f t="shared" si="2754"/>
        <v/>
      </c>
      <c r="AB903" s="109" t="str">
        <f t="shared" si="2754"/>
        <v/>
      </c>
      <c r="AC903" s="109" t="str">
        <f t="shared" si="2754"/>
        <v/>
      </c>
      <c r="AD903" s="109" t="str">
        <f t="shared" si="2754"/>
        <v/>
      </c>
      <c r="AE903" s="109" t="str">
        <f t="shared" si="2754"/>
        <v/>
      </c>
      <c r="AF903" s="109" t="str">
        <f t="shared" si="2754"/>
        <v/>
      </c>
      <c r="AG903" s="109" t="str">
        <f t="shared" si="2754"/>
        <v/>
      </c>
      <c r="AH903" s="109" t="str">
        <f t="shared" si="2754"/>
        <v/>
      </c>
      <c r="AI903" s="109" t="str">
        <f t="shared" si="2754"/>
        <v/>
      </c>
    </row>
    <row r="904" spans="1:167" hidden="1" x14ac:dyDescent="0.25">
      <c r="B904" s="131" t="e">
        <f t="shared" ref="B904" si="2755">B903</f>
        <v>#VALUE!</v>
      </c>
      <c r="C904" s="131" t="e">
        <f t="shared" ref="C904" si="2756">C903</f>
        <v>#VALUE!</v>
      </c>
      <c r="D904" s="130">
        <f t="shared" si="2624"/>
        <v>1</v>
      </c>
      <c r="E904" s="168"/>
      <c r="F904" s="96"/>
      <c r="G904" s="170"/>
      <c r="H904"/>
      <c r="I904"/>
      <c r="J904"/>
      <c r="K904" s="69"/>
      <c r="L904" s="29" t="s">
        <v>423</v>
      </c>
      <c r="M904" s="30" t="e">
        <f t="shared" ref="M904" si="2757">AVERAGE($P903:$XX903)</f>
        <v>#DIV/0!</v>
      </c>
      <c r="N904" s="74"/>
      <c r="O904" s="27" t="str">
        <f t="shared" ref="O904" si="2758">"1 POND"</f>
        <v>1 POND</v>
      </c>
      <c r="P904" s="110" t="str">
        <f>IF(IFERROR(VLOOKUP(P899,'Tabela de Apoio'!$D:$E,2,FALSE),1)=1,"",P905)</f>
        <v/>
      </c>
      <c r="Q904" s="110" t="str">
        <f>IF(IFERROR(VLOOKUP(Q899,'Tabela de Apoio'!$D:$E,2,FALSE),1)=1,"",Q905)</f>
        <v/>
      </c>
      <c r="R904" s="110" t="str">
        <f>IF(IFERROR(VLOOKUP(R899,'Tabela de Apoio'!$D:$E,2,FALSE),1)=1,"",R905)</f>
        <v/>
      </c>
      <c r="S904" s="110" t="str">
        <f>IF(IFERROR(VLOOKUP(S899,'Tabela de Apoio'!$D:$E,2,FALSE),1)=1,"",S905)</f>
        <v/>
      </c>
      <c r="T904" s="110" t="str">
        <f>IF(IFERROR(VLOOKUP(T899,'Tabela de Apoio'!$D:$E,2,FALSE),1)=1,"",T905)</f>
        <v/>
      </c>
      <c r="U904" s="110" t="str">
        <f>IF(IFERROR(VLOOKUP(U899,'Tabela de Apoio'!$D:$E,2,FALSE),1)=1,"",U905)</f>
        <v/>
      </c>
      <c r="V904" s="110" t="str">
        <f>IF(IFERROR(VLOOKUP(V899,'Tabela de Apoio'!$D:$E,2,FALSE),1)=1,"",V905)</f>
        <v/>
      </c>
      <c r="W904" s="110" t="str">
        <f>IF(IFERROR(VLOOKUP(W899,'Tabela de Apoio'!$D:$E,2,FALSE),1)=1,"",W905)</f>
        <v/>
      </c>
      <c r="X904" s="110" t="str">
        <f>IF(IFERROR(VLOOKUP(X899,'Tabela de Apoio'!$D:$E,2,FALSE),1)=1,"",X905)</f>
        <v/>
      </c>
      <c r="Y904" s="110" t="str">
        <f>IF(IFERROR(VLOOKUP(Y899,'Tabela de Apoio'!$D:$E,2,FALSE),1)=1,"",Y905)</f>
        <v/>
      </c>
      <c r="Z904" s="110" t="str">
        <f>IF(IFERROR(VLOOKUP(Z899,'Tabela de Apoio'!$D:$E,2,FALSE),1)=1,"",Z905)</f>
        <v/>
      </c>
      <c r="AA904" s="110" t="str">
        <f>IF(IFERROR(VLOOKUP(AA899,'Tabela de Apoio'!$D:$E,2,FALSE),1)=1,"",AA905)</f>
        <v/>
      </c>
      <c r="AB904" s="110" t="str">
        <f>IF(IFERROR(VLOOKUP(AB899,'Tabela de Apoio'!$D:$E,2,FALSE),1)=1,"",AB905)</f>
        <v/>
      </c>
      <c r="AC904" s="110" t="str">
        <f>IF(IFERROR(VLOOKUP(AC899,'Tabela de Apoio'!$D:$E,2,FALSE),1)=1,"",AC905)</f>
        <v/>
      </c>
      <c r="AD904" s="110" t="str">
        <f>IF(IFERROR(VLOOKUP(AD899,'Tabela de Apoio'!$D:$E,2,FALSE),1)=1,"",AD905)</f>
        <v/>
      </c>
      <c r="AE904" s="110" t="str">
        <f>IF(IFERROR(VLOOKUP(AE899,'Tabela de Apoio'!$D:$E,2,FALSE),1)=1,"",AE905)</f>
        <v/>
      </c>
      <c r="AF904" s="110" t="str">
        <f>IF(IFERROR(VLOOKUP(AF899,'Tabela de Apoio'!$D:$E,2,FALSE),1)=1,"",AF905)</f>
        <v/>
      </c>
      <c r="AG904" s="110" t="str">
        <f>IF(IFERROR(VLOOKUP(AG899,'Tabela de Apoio'!$D:$E,2,FALSE),1)=1,"",AG905)</f>
        <v/>
      </c>
      <c r="AH904" s="110" t="str">
        <f>IF(IFERROR(VLOOKUP(AH899,'Tabela de Apoio'!$D:$E,2,FALSE),1)=1,"",AH905)</f>
        <v/>
      </c>
      <c r="AI904" s="110" t="str">
        <f>IF(IFERROR(VLOOKUP(AI899,'Tabela de Apoio'!$D:$E,2,FALSE),1)=1,"",AI905)</f>
        <v/>
      </c>
    </row>
    <row r="905" spans="1:167" hidden="1" x14ac:dyDescent="0.25">
      <c r="B905" s="131" t="e">
        <f t="shared" si="2623"/>
        <v>#VALUE!</v>
      </c>
      <c r="C905" s="131" t="e">
        <f t="shared" si="2624"/>
        <v>#VALUE!</v>
      </c>
      <c r="D905" s="130">
        <f t="shared" si="2624"/>
        <v>1</v>
      </c>
      <c r="E905" s="168"/>
      <c r="F905" s="96"/>
      <c r="G905" s="170"/>
      <c r="H905" s="137">
        <f t="shared" ref="H905" si="2759">COUNT($P905:$XX905)</f>
        <v>0</v>
      </c>
      <c r="I905" s="135" t="e">
        <f t="shared" ref="I905" si="2760">_xlfn.STDEV.P($P904:$XX905)/AVERAGE($P904:$XX905)</f>
        <v>#DIV/0!</v>
      </c>
      <c r="J905" s="7">
        <f t="shared" ref="J905" si="2761">IF(AND(H905&gt;2,
OR(L897="MÉDIA SANEADA",L897="MEDIANA SANEADA",
AND(L897="PREÇO REFERÊNCIA",NOT(AND(P899="Orçamento",COUNTA(P897:XX897)=COUNTIF(P899:XX899,"Orçamento")))))),
ROW(),0)</f>
        <v>0</v>
      </c>
      <c r="K905" s="69"/>
      <c r="L905" s="29" t="s">
        <v>424</v>
      </c>
      <c r="M905" s="30" t="e">
        <f t="shared" ref="M905" si="2762">MEDIAN($P903:$XX903)</f>
        <v>#NUM!</v>
      </c>
      <c r="N905" s="74"/>
      <c r="O905" s="27" t="str">
        <f t="shared" ref="O905" si="2763">"1 RODADA"</f>
        <v>1 RODADA</v>
      </c>
      <c r="P905" s="110" t="str">
        <f t="shared" ref="P905:AI905" si="2764">IF(P903="","",IF((_xlfn.STDEV.P($P902:$XX903)/AVERAGE($P902:$XX903))&lt;=25%,P903,IF(OR(P903&gt;(AVERAGE($P902:$XX903)+_xlfn.STDEV.P($P902:$XX903)),P903&lt;(AVERAGE($P902:$XX903)-_xlfn.STDEV.P($P902:$XX903))),"DESCARTADO",P903)))</f>
        <v/>
      </c>
      <c r="Q905" s="110" t="str">
        <f t="shared" si="2764"/>
        <v/>
      </c>
      <c r="R905" s="110" t="str">
        <f t="shared" si="2764"/>
        <v/>
      </c>
      <c r="S905" s="110" t="str">
        <f t="shared" si="2764"/>
        <v/>
      </c>
      <c r="T905" s="110" t="str">
        <f t="shared" si="2764"/>
        <v/>
      </c>
      <c r="U905" s="110" t="str">
        <f t="shared" si="2764"/>
        <v/>
      </c>
      <c r="V905" s="110" t="str">
        <f t="shared" si="2764"/>
        <v/>
      </c>
      <c r="W905" s="110" t="str">
        <f t="shared" si="2764"/>
        <v/>
      </c>
      <c r="X905" s="110" t="str">
        <f t="shared" si="2764"/>
        <v/>
      </c>
      <c r="Y905" s="110" t="str">
        <f t="shared" si="2764"/>
        <v/>
      </c>
      <c r="Z905" s="110" t="str">
        <f t="shared" si="2764"/>
        <v/>
      </c>
      <c r="AA905" s="110" t="str">
        <f t="shared" si="2764"/>
        <v/>
      </c>
      <c r="AB905" s="110" t="str">
        <f t="shared" si="2764"/>
        <v/>
      </c>
      <c r="AC905" s="110" t="str">
        <f t="shared" si="2764"/>
        <v/>
      </c>
      <c r="AD905" s="110" t="str">
        <f t="shared" si="2764"/>
        <v/>
      </c>
      <c r="AE905" s="110" t="str">
        <f t="shared" si="2764"/>
        <v/>
      </c>
      <c r="AF905" s="110" t="str">
        <f t="shared" si="2764"/>
        <v/>
      </c>
      <c r="AG905" s="110" t="str">
        <f t="shared" si="2764"/>
        <v/>
      </c>
      <c r="AH905" s="110" t="str">
        <f t="shared" si="2764"/>
        <v/>
      </c>
      <c r="AI905" s="110" t="str">
        <f t="shared" si="2764"/>
        <v/>
      </c>
    </row>
    <row r="906" spans="1:167" hidden="1" x14ac:dyDescent="0.25">
      <c r="B906" s="131" t="e">
        <f t="shared" si="2623"/>
        <v>#VALUE!</v>
      </c>
      <c r="C906" s="131" t="e">
        <f t="shared" si="2624"/>
        <v>#VALUE!</v>
      </c>
      <c r="D906" s="130">
        <f t="shared" si="2624"/>
        <v>1</v>
      </c>
      <c r="E906" s="168"/>
      <c r="F906" s="96"/>
      <c r="G906" s="170"/>
      <c r="H906"/>
      <c r="I906"/>
      <c r="J906"/>
      <c r="L906" s="29" t="s">
        <v>50</v>
      </c>
      <c r="M906" s="30" t="str">
        <f t="shared" ref="M906" si="2765">IFERROR(
IF(AND(H905&gt;2,I905&lt;=25%),AVERAGE(P904:XX905),
IF(AND(H907&gt;2,I907&lt;=25%),AVERAGE(P906:XX907),
IF(AND(H909&gt;2,I909&lt;=25%),AVERAGE(P908:XX909),
IF(AND(H911&gt;2,I911&lt;=25%),AVERAGE(P910:XX911),
IF(AND(H913&gt;2,I913&lt;=25%),AVERAGE(P912:XX913),
IF(AND(H915&gt;2,I915&lt;=25%),AVERAGE(P914:XX915),
IF(I903&lt;=25%,AVERAGE(P902:XX903),""))))))),"")</f>
        <v/>
      </c>
      <c r="N906" s="74"/>
      <c r="O906" s="27" t="str">
        <f t="shared" ref="O906" si="2766">"2 POND"</f>
        <v>2 POND</v>
      </c>
      <c r="P906" s="110" t="str">
        <f>IF(IFERROR(VLOOKUP(P899,'Tabela de Apoio'!$D:$E,2,FALSE),1)=1,"",P907)</f>
        <v/>
      </c>
      <c r="Q906" s="110" t="str">
        <f>IF(IFERROR(VLOOKUP(Q899,'Tabela de Apoio'!$D:$E,2,FALSE),1)=1,"",Q907)</f>
        <v/>
      </c>
      <c r="R906" s="110" t="str">
        <f>IF(IFERROR(VLOOKUP(R899,'Tabela de Apoio'!$D:$E,2,FALSE),1)=1,"",R907)</f>
        <v/>
      </c>
      <c r="S906" s="110" t="str">
        <f>IF(IFERROR(VLOOKUP(S899,'Tabela de Apoio'!$D:$E,2,FALSE),1)=1,"",S907)</f>
        <v/>
      </c>
      <c r="T906" s="110" t="str">
        <f>IF(IFERROR(VLOOKUP(T899,'Tabela de Apoio'!$D:$E,2,FALSE),1)=1,"",T907)</f>
        <v/>
      </c>
      <c r="U906" s="110" t="str">
        <f>IF(IFERROR(VLOOKUP(U899,'Tabela de Apoio'!$D:$E,2,FALSE),1)=1,"",U907)</f>
        <v/>
      </c>
      <c r="V906" s="110" t="str">
        <f>IF(IFERROR(VLOOKUP(V899,'Tabela de Apoio'!$D:$E,2,FALSE),1)=1,"",V907)</f>
        <v/>
      </c>
      <c r="W906" s="110" t="str">
        <f>IF(IFERROR(VLOOKUP(W899,'Tabela de Apoio'!$D:$E,2,FALSE),1)=1,"",W907)</f>
        <v/>
      </c>
      <c r="X906" s="110" t="str">
        <f>IF(IFERROR(VLOOKUP(X899,'Tabela de Apoio'!$D:$E,2,FALSE),1)=1,"",X907)</f>
        <v/>
      </c>
      <c r="Y906" s="110" t="str">
        <f>IF(IFERROR(VLOOKUP(Y899,'Tabela de Apoio'!$D:$E,2,FALSE),1)=1,"",Y907)</f>
        <v/>
      </c>
      <c r="Z906" s="110" t="str">
        <f>IF(IFERROR(VLOOKUP(Z899,'Tabela de Apoio'!$D:$E,2,FALSE),1)=1,"",Z907)</f>
        <v/>
      </c>
      <c r="AA906" s="110" t="str">
        <f>IF(IFERROR(VLOOKUP(AA899,'Tabela de Apoio'!$D:$E,2,FALSE),1)=1,"",AA907)</f>
        <v/>
      </c>
      <c r="AB906" s="110" t="str">
        <f>IF(IFERROR(VLOOKUP(AB899,'Tabela de Apoio'!$D:$E,2,FALSE),1)=1,"",AB907)</f>
        <v/>
      </c>
      <c r="AC906" s="110" t="str">
        <f>IF(IFERROR(VLOOKUP(AC899,'Tabela de Apoio'!$D:$E,2,FALSE),1)=1,"",AC907)</f>
        <v/>
      </c>
      <c r="AD906" s="110" t="str">
        <f>IF(IFERROR(VLOOKUP(AD899,'Tabela de Apoio'!$D:$E,2,FALSE),1)=1,"",AD907)</f>
        <v/>
      </c>
      <c r="AE906" s="110" t="str">
        <f>IF(IFERROR(VLOOKUP(AE899,'Tabela de Apoio'!$D:$E,2,FALSE),1)=1,"",AE907)</f>
        <v/>
      </c>
      <c r="AF906" s="110" t="str">
        <f>IF(IFERROR(VLOOKUP(AF899,'Tabela de Apoio'!$D:$E,2,FALSE),1)=1,"",AF907)</f>
        <v/>
      </c>
      <c r="AG906" s="110" t="str">
        <f>IF(IFERROR(VLOOKUP(AG899,'Tabela de Apoio'!$D:$E,2,FALSE),1)=1,"",AG907)</f>
        <v/>
      </c>
      <c r="AH906" s="110" t="str">
        <f>IF(IFERROR(VLOOKUP(AH899,'Tabela de Apoio'!$D:$E,2,FALSE),1)=1,"",AH907)</f>
        <v/>
      </c>
      <c r="AI906" s="110" t="str">
        <f>IF(IFERROR(VLOOKUP(AI899,'Tabela de Apoio'!$D:$E,2,FALSE),1)=1,"",AI907)</f>
        <v/>
      </c>
    </row>
    <row r="907" spans="1:167" hidden="1" x14ac:dyDescent="0.25">
      <c r="B907" s="131" t="e">
        <f t="shared" si="2623"/>
        <v>#VALUE!</v>
      </c>
      <c r="C907" s="131" t="e">
        <f t="shared" si="2624"/>
        <v>#VALUE!</v>
      </c>
      <c r="D907" s="130">
        <f t="shared" si="2624"/>
        <v>1</v>
      </c>
      <c r="E907" s="168"/>
      <c r="F907" s="96"/>
      <c r="G907" s="170"/>
      <c r="H907" s="137">
        <f t="shared" ref="H907" si="2767">COUNT($P907:$XX907)</f>
        <v>0</v>
      </c>
      <c r="I907" s="135" t="e">
        <f t="shared" ref="I907" si="2768">_xlfn.STDEV.P($P906:$XX907)/AVERAGE($P906:$XX907)</f>
        <v>#DIV/0!</v>
      </c>
      <c r="J907" s="7">
        <f t="shared" ref="J907" si="2769">IF(AND(H907&gt;2,
OR(L897="MÉDIA SANEADA",L897="MEDIANA SANEADA",
AND(L897="PREÇO REFERÊNCIA",NOT(AND(P899="Orçamento",COUNTA(P897:XX897)=COUNTIF(P899:XX899,"Orçamento")))))),
ROW(),0)</f>
        <v>0</v>
      </c>
      <c r="K907" s="69"/>
      <c r="L907" s="29" t="s">
        <v>425</v>
      </c>
      <c r="M907" s="30" t="e">
        <f t="shared" ref="M907" si="2770" xml:space="preserve">
IF(H905&gt;2,MEDIAN(P904:XX905),
IF(H907&gt;2,MEDIAN(P906:XX907),
IF(H909&gt;2,MEDIAN(P908:XX909),
IF(H911&gt;2,MEDIAN(P910:XX911),
IF(H913&gt;2,MEDIAN(P912:XX913),
IF(H915&gt;2,MEDIAN(P914:XX915),
MEDIAN(P902:XX903)))))))</f>
        <v>#NUM!</v>
      </c>
      <c r="N907" s="74"/>
      <c r="O907" s="27" t="str">
        <f t="shared" ref="O907" si="2771">"2 RODADA"</f>
        <v>2 RODADA</v>
      </c>
      <c r="P907" s="110" t="str">
        <f t="shared" ref="P907:AI907" si="2772">IF(P905="","",IF((_xlfn.STDEV.P($P904:$XX905)/AVERAGE($P904:$XX905))&lt;=25%,P905,IF(OR(P905&gt;(AVERAGE($P904:$XX905)+_xlfn.STDEV.P($P904:$XX905)),P905&lt;(AVERAGE($P904:$XX905)-_xlfn.STDEV.P($P904:$XX905))),"DESCARTADO",P905)))</f>
        <v/>
      </c>
      <c r="Q907" s="110" t="str">
        <f t="shared" si="2772"/>
        <v/>
      </c>
      <c r="R907" s="110" t="str">
        <f t="shared" si="2772"/>
        <v/>
      </c>
      <c r="S907" s="110" t="str">
        <f t="shared" si="2772"/>
        <v/>
      </c>
      <c r="T907" s="110" t="str">
        <f t="shared" si="2772"/>
        <v/>
      </c>
      <c r="U907" s="110" t="str">
        <f t="shared" si="2772"/>
        <v/>
      </c>
      <c r="V907" s="110" t="str">
        <f t="shared" si="2772"/>
        <v/>
      </c>
      <c r="W907" s="110" t="str">
        <f t="shared" si="2772"/>
        <v/>
      </c>
      <c r="X907" s="110" t="str">
        <f t="shared" si="2772"/>
        <v/>
      </c>
      <c r="Y907" s="110" t="str">
        <f t="shared" si="2772"/>
        <v/>
      </c>
      <c r="Z907" s="110" t="str">
        <f t="shared" si="2772"/>
        <v/>
      </c>
      <c r="AA907" s="110" t="str">
        <f t="shared" si="2772"/>
        <v/>
      </c>
      <c r="AB907" s="110" t="str">
        <f t="shared" si="2772"/>
        <v/>
      </c>
      <c r="AC907" s="110" t="str">
        <f t="shared" si="2772"/>
        <v/>
      </c>
      <c r="AD907" s="110" t="str">
        <f t="shared" si="2772"/>
        <v/>
      </c>
      <c r="AE907" s="110" t="str">
        <f t="shared" si="2772"/>
        <v/>
      </c>
      <c r="AF907" s="110" t="str">
        <f t="shared" si="2772"/>
        <v/>
      </c>
      <c r="AG907" s="110" t="str">
        <f t="shared" si="2772"/>
        <v/>
      </c>
      <c r="AH907" s="110" t="str">
        <f t="shared" si="2772"/>
        <v/>
      </c>
      <c r="AI907" s="110" t="str">
        <f t="shared" si="2772"/>
        <v/>
      </c>
    </row>
    <row r="908" spans="1:167" hidden="1" x14ac:dyDescent="0.25">
      <c r="B908" s="131" t="e">
        <f t="shared" si="2623"/>
        <v>#VALUE!</v>
      </c>
      <c r="C908" s="131" t="e">
        <f t="shared" si="2624"/>
        <v>#VALUE!</v>
      </c>
      <c r="D908" s="130">
        <f t="shared" si="2624"/>
        <v>1</v>
      </c>
      <c r="E908" s="168"/>
      <c r="F908" s="96"/>
      <c r="G908" s="170"/>
      <c r="H908"/>
      <c r="I908"/>
      <c r="J908"/>
      <c r="K908" s="69"/>
      <c r="L908" s="29" t="s">
        <v>422</v>
      </c>
      <c r="M908" s="30" t="e">
        <f t="shared" ref="M908" si="2773">HARMEAN($P902:$XX903)</f>
        <v>#N/A</v>
      </c>
      <c r="N908" s="74"/>
      <c r="O908" s="27" t="str">
        <f t="shared" ref="O908" si="2774">"3 POND"</f>
        <v>3 POND</v>
      </c>
      <c r="P908" s="110" t="str">
        <f>IF(IFERROR(VLOOKUP(P899,'Tabela de Apoio'!$D:$E,2,FALSE),1)=1,"",P909)</f>
        <v/>
      </c>
      <c r="Q908" s="110" t="str">
        <f>IF(IFERROR(VLOOKUP(Q899,'Tabela de Apoio'!$D:$E,2,FALSE),1)=1,"",Q909)</f>
        <v/>
      </c>
      <c r="R908" s="110" t="str">
        <f>IF(IFERROR(VLOOKUP(R899,'Tabela de Apoio'!$D:$E,2,FALSE),1)=1,"",R909)</f>
        <v/>
      </c>
      <c r="S908" s="110" t="str">
        <f>IF(IFERROR(VLOOKUP(S899,'Tabela de Apoio'!$D:$E,2,FALSE),1)=1,"",S909)</f>
        <v/>
      </c>
      <c r="T908" s="110" t="str">
        <f>IF(IFERROR(VLOOKUP(T899,'Tabela de Apoio'!$D:$E,2,FALSE),1)=1,"",T909)</f>
        <v/>
      </c>
      <c r="U908" s="110" t="str">
        <f>IF(IFERROR(VLOOKUP(U899,'Tabela de Apoio'!$D:$E,2,FALSE),1)=1,"",U909)</f>
        <v/>
      </c>
      <c r="V908" s="110" t="str">
        <f>IF(IFERROR(VLOOKUP(V899,'Tabela de Apoio'!$D:$E,2,FALSE),1)=1,"",V909)</f>
        <v/>
      </c>
      <c r="W908" s="110" t="str">
        <f>IF(IFERROR(VLOOKUP(W899,'Tabela de Apoio'!$D:$E,2,FALSE),1)=1,"",W909)</f>
        <v/>
      </c>
      <c r="X908" s="110" t="str">
        <f>IF(IFERROR(VLOOKUP(X899,'Tabela de Apoio'!$D:$E,2,FALSE),1)=1,"",X909)</f>
        <v/>
      </c>
      <c r="Y908" s="110" t="str">
        <f>IF(IFERROR(VLOOKUP(Y899,'Tabela de Apoio'!$D:$E,2,FALSE),1)=1,"",Y909)</f>
        <v/>
      </c>
      <c r="Z908" s="110" t="str">
        <f>IF(IFERROR(VLOOKUP(Z899,'Tabela de Apoio'!$D:$E,2,FALSE),1)=1,"",Z909)</f>
        <v/>
      </c>
      <c r="AA908" s="110" t="str">
        <f>IF(IFERROR(VLOOKUP(AA899,'Tabela de Apoio'!$D:$E,2,FALSE),1)=1,"",AA909)</f>
        <v/>
      </c>
      <c r="AB908" s="110" t="str">
        <f>IF(IFERROR(VLOOKUP(AB899,'Tabela de Apoio'!$D:$E,2,FALSE),1)=1,"",AB909)</f>
        <v/>
      </c>
      <c r="AC908" s="110" t="str">
        <f>IF(IFERROR(VLOOKUP(AC899,'Tabela de Apoio'!$D:$E,2,FALSE),1)=1,"",AC909)</f>
        <v/>
      </c>
      <c r="AD908" s="110" t="str">
        <f>IF(IFERROR(VLOOKUP(AD899,'Tabela de Apoio'!$D:$E,2,FALSE),1)=1,"",AD909)</f>
        <v/>
      </c>
      <c r="AE908" s="110" t="str">
        <f>IF(IFERROR(VLOOKUP(AE899,'Tabela de Apoio'!$D:$E,2,FALSE),1)=1,"",AE909)</f>
        <v/>
      </c>
      <c r="AF908" s="110" t="str">
        <f>IF(IFERROR(VLOOKUP(AF899,'Tabela de Apoio'!$D:$E,2,FALSE),1)=1,"",AF909)</f>
        <v/>
      </c>
      <c r="AG908" s="110" t="str">
        <f>IF(IFERROR(VLOOKUP(AG899,'Tabela de Apoio'!$D:$E,2,FALSE),1)=1,"",AG909)</f>
        <v/>
      </c>
      <c r="AH908" s="110" t="str">
        <f>IF(IFERROR(VLOOKUP(AH899,'Tabela de Apoio'!$D:$E,2,FALSE),1)=1,"",AH909)</f>
        <v/>
      </c>
      <c r="AI908" s="110" t="str">
        <f>IF(IFERROR(VLOOKUP(AI899,'Tabela de Apoio'!$D:$E,2,FALSE),1)=1,"",AI909)</f>
        <v/>
      </c>
    </row>
    <row r="909" spans="1:167" hidden="1" x14ac:dyDescent="0.25">
      <c r="B909" s="131" t="e">
        <f t="shared" si="2623"/>
        <v>#VALUE!</v>
      </c>
      <c r="C909" s="131" t="e">
        <f t="shared" si="2624"/>
        <v>#VALUE!</v>
      </c>
      <c r="D909" s="130">
        <f t="shared" si="2624"/>
        <v>1</v>
      </c>
      <c r="E909" s="168"/>
      <c r="F909" s="96"/>
      <c r="G909" s="170"/>
      <c r="H909" s="137">
        <f t="shared" ref="H909" si="2775">COUNT($P909:$XX909)</f>
        <v>0</v>
      </c>
      <c r="I909" s="135" t="e">
        <f t="shared" ref="I909" si="2776">_xlfn.STDEV.P($P908:$XX909)/AVERAGE($P908:$XX909)</f>
        <v>#DIV/0!</v>
      </c>
      <c r="J909" s="7">
        <f t="shared" ref="J909" si="2777">IF(AND(H909&gt;2,
OR(L897="MÉDIA SANEADA",L897="MEDIANA SANEADA",
AND(L897="PREÇO REFERÊNCIA",NOT(AND(P899="Orçamento",COUNTA(P897:XX897)=COUNTIF(P899:XX899,"Orçamento")))))),
ROW(),0)</f>
        <v>0</v>
      </c>
      <c r="K909" s="69"/>
      <c r="L909" s="29" t="s">
        <v>53</v>
      </c>
      <c r="M909" s="30" t="str">
        <f t="shared" ref="M909" si="2778">IFERROR(_xlfn.QUARTILE.EXC($P903:$XX903,1),"")</f>
        <v/>
      </c>
      <c r="N909" s="74"/>
      <c r="O909" s="27" t="str">
        <f t="shared" ref="O909" si="2779">"3 RODADA"</f>
        <v>3 RODADA</v>
      </c>
      <c r="P909" s="110" t="str">
        <f t="shared" ref="P909:AI909" si="2780">IF(P907="","",IF((_xlfn.STDEV.P($P906:$XX907)/AVERAGE($P906:$XX907))&lt;=25%,P907,IF(OR(P907&gt;(AVERAGE($P906:$XX907)+_xlfn.STDEV.P($P906:$XX907)),P907&lt;(AVERAGE($P906:$XX907)-_xlfn.STDEV.P($P906:$XX907))),"DESCARTADO",P907)))</f>
        <v/>
      </c>
      <c r="Q909" s="110" t="str">
        <f t="shared" si="2780"/>
        <v/>
      </c>
      <c r="R909" s="110" t="str">
        <f t="shared" si="2780"/>
        <v/>
      </c>
      <c r="S909" s="110" t="str">
        <f t="shared" si="2780"/>
        <v/>
      </c>
      <c r="T909" s="110" t="str">
        <f t="shared" si="2780"/>
        <v/>
      </c>
      <c r="U909" s="110" t="str">
        <f t="shared" si="2780"/>
        <v/>
      </c>
      <c r="V909" s="110" t="str">
        <f t="shared" si="2780"/>
        <v/>
      </c>
      <c r="W909" s="110" t="str">
        <f t="shared" si="2780"/>
        <v/>
      </c>
      <c r="X909" s="110" t="str">
        <f t="shared" si="2780"/>
        <v/>
      </c>
      <c r="Y909" s="110" t="str">
        <f t="shared" si="2780"/>
        <v/>
      </c>
      <c r="Z909" s="110" t="str">
        <f t="shared" si="2780"/>
        <v/>
      </c>
      <c r="AA909" s="110" t="str">
        <f t="shared" si="2780"/>
        <v/>
      </c>
      <c r="AB909" s="110" t="str">
        <f t="shared" si="2780"/>
        <v/>
      </c>
      <c r="AC909" s="110" t="str">
        <f t="shared" si="2780"/>
        <v/>
      </c>
      <c r="AD909" s="110" t="str">
        <f t="shared" si="2780"/>
        <v/>
      </c>
      <c r="AE909" s="110" t="str">
        <f t="shared" si="2780"/>
        <v/>
      </c>
      <c r="AF909" s="110" t="str">
        <f t="shared" si="2780"/>
        <v/>
      </c>
      <c r="AG909" s="110" t="str">
        <f t="shared" si="2780"/>
        <v/>
      </c>
      <c r="AH909" s="110" t="str">
        <f t="shared" si="2780"/>
        <v/>
      </c>
      <c r="AI909" s="110" t="str">
        <f t="shared" si="2780"/>
        <v/>
      </c>
    </row>
    <row r="910" spans="1:167" hidden="1" x14ac:dyDescent="0.25">
      <c r="B910" s="131" t="e">
        <f t="shared" si="2623"/>
        <v>#VALUE!</v>
      </c>
      <c r="C910" s="131" t="e">
        <f t="shared" si="2624"/>
        <v>#VALUE!</v>
      </c>
      <c r="D910" s="130">
        <f t="shared" si="2624"/>
        <v>1</v>
      </c>
      <c r="E910" s="168"/>
      <c r="F910" s="96"/>
      <c r="G910" s="170"/>
      <c r="H910"/>
      <c r="I910"/>
      <c r="J910"/>
      <c r="K910" s="69"/>
      <c r="L910" s="29" t="s">
        <v>51</v>
      </c>
      <c r="M910" s="30" t="str">
        <f t="shared" ref="M910" si="2781">IFERROR(_xlfn.QUARTILE.EXC($P903:$XX903,3),"")</f>
        <v/>
      </c>
      <c r="N910" s="74"/>
      <c r="O910" s="27" t="str">
        <f t="shared" ref="O910" si="2782">"4 POND"</f>
        <v>4 POND</v>
      </c>
      <c r="P910" s="110" t="str">
        <f>IF(IFERROR(VLOOKUP(P899,'Tabela de Apoio'!$D:$E,2,FALSE),1)=1,"",P911)</f>
        <v/>
      </c>
      <c r="Q910" s="110" t="str">
        <f>IF(IFERROR(VLOOKUP(Q899,'Tabela de Apoio'!$D:$E,2,FALSE),1)=1,"",Q911)</f>
        <v/>
      </c>
      <c r="R910" s="110" t="str">
        <f>IF(IFERROR(VLOOKUP(R899,'Tabela de Apoio'!$D:$E,2,FALSE),1)=1,"",R911)</f>
        <v/>
      </c>
      <c r="S910" s="110" t="str">
        <f>IF(IFERROR(VLOOKUP(S899,'Tabela de Apoio'!$D:$E,2,FALSE),1)=1,"",S911)</f>
        <v/>
      </c>
      <c r="T910" s="110" t="str">
        <f>IF(IFERROR(VLOOKUP(T899,'Tabela de Apoio'!$D:$E,2,FALSE),1)=1,"",T911)</f>
        <v/>
      </c>
      <c r="U910" s="110" t="str">
        <f>IF(IFERROR(VLOOKUP(U899,'Tabela de Apoio'!$D:$E,2,FALSE),1)=1,"",U911)</f>
        <v/>
      </c>
      <c r="V910" s="110" t="str">
        <f>IF(IFERROR(VLOOKUP(V899,'Tabela de Apoio'!$D:$E,2,FALSE),1)=1,"",V911)</f>
        <v/>
      </c>
      <c r="W910" s="110" t="str">
        <f>IF(IFERROR(VLOOKUP(W899,'Tabela de Apoio'!$D:$E,2,FALSE),1)=1,"",W911)</f>
        <v/>
      </c>
      <c r="X910" s="110" t="str">
        <f>IF(IFERROR(VLOOKUP(X899,'Tabela de Apoio'!$D:$E,2,FALSE),1)=1,"",X911)</f>
        <v/>
      </c>
      <c r="Y910" s="110" t="str">
        <f>IF(IFERROR(VLOOKUP(Y899,'Tabela de Apoio'!$D:$E,2,FALSE),1)=1,"",Y911)</f>
        <v/>
      </c>
      <c r="Z910" s="110" t="str">
        <f>IF(IFERROR(VLOOKUP(Z899,'Tabela de Apoio'!$D:$E,2,FALSE),1)=1,"",Z911)</f>
        <v/>
      </c>
      <c r="AA910" s="110" t="str">
        <f>IF(IFERROR(VLOOKUP(AA899,'Tabela de Apoio'!$D:$E,2,FALSE),1)=1,"",AA911)</f>
        <v/>
      </c>
      <c r="AB910" s="110" t="str">
        <f>IF(IFERROR(VLOOKUP(AB899,'Tabela de Apoio'!$D:$E,2,FALSE),1)=1,"",AB911)</f>
        <v/>
      </c>
      <c r="AC910" s="110" t="str">
        <f>IF(IFERROR(VLOOKUP(AC899,'Tabela de Apoio'!$D:$E,2,FALSE),1)=1,"",AC911)</f>
        <v/>
      </c>
      <c r="AD910" s="110" t="str">
        <f>IF(IFERROR(VLOOKUP(AD899,'Tabela de Apoio'!$D:$E,2,FALSE),1)=1,"",AD911)</f>
        <v/>
      </c>
      <c r="AE910" s="110" t="str">
        <f>IF(IFERROR(VLOOKUP(AE899,'Tabela de Apoio'!$D:$E,2,FALSE),1)=1,"",AE911)</f>
        <v/>
      </c>
      <c r="AF910" s="110" t="str">
        <f>IF(IFERROR(VLOOKUP(AF899,'Tabela de Apoio'!$D:$E,2,FALSE),1)=1,"",AF911)</f>
        <v/>
      </c>
      <c r="AG910" s="110" t="str">
        <f>IF(IFERROR(VLOOKUP(AG899,'Tabela de Apoio'!$D:$E,2,FALSE),1)=1,"",AG911)</f>
        <v/>
      </c>
      <c r="AH910" s="110" t="str">
        <f>IF(IFERROR(VLOOKUP(AH899,'Tabela de Apoio'!$D:$E,2,FALSE),1)=1,"",AH911)</f>
        <v/>
      </c>
      <c r="AI910" s="110" t="str">
        <f>IF(IFERROR(VLOOKUP(AI899,'Tabela de Apoio'!$D:$E,2,FALSE),1)=1,"",AI911)</f>
        <v/>
      </c>
    </row>
    <row r="911" spans="1:167" hidden="1" x14ac:dyDescent="0.25">
      <c r="B911" s="131" t="e">
        <f t="shared" si="2623"/>
        <v>#VALUE!</v>
      </c>
      <c r="C911" s="131" t="e">
        <f t="shared" si="2624"/>
        <v>#VALUE!</v>
      </c>
      <c r="D911" s="130">
        <f t="shared" si="2624"/>
        <v>1</v>
      </c>
      <c r="E911" s="168"/>
      <c r="F911" s="96"/>
      <c r="G911" s="170"/>
      <c r="H911" s="137">
        <f t="shared" ref="H911" si="2783">COUNT($P911:$XX911)</f>
        <v>0</v>
      </c>
      <c r="I911" s="135" t="e">
        <f t="shared" ref="I911" si="2784">_xlfn.STDEV.P($P910:$XX911)/AVERAGE($P910:$XX911)</f>
        <v>#DIV/0!</v>
      </c>
      <c r="J911" s="7">
        <f t="shared" ref="J911" si="2785">IF(AND(H911&gt;2,
OR(L897="MÉDIA SANEADA",L897="MEDIANA SANEADA",
AND(L897="PREÇO REFERÊNCIA",NOT(AND(P899="Orçamento",COUNTA(P897:XX897)=COUNTIF(P899:XX899,"Orçamento")))))),
ROW(),0)</f>
        <v>0</v>
      </c>
      <c r="K911" s="69"/>
      <c r="L911" s="29" t="s">
        <v>55</v>
      </c>
      <c r="M911" s="30">
        <f t="shared" ref="M911" si="2786">MIN($P903:$XX903)</f>
        <v>0</v>
      </c>
      <c r="N911" s="74"/>
      <c r="O911" s="27" t="str">
        <f t="shared" ref="O911" si="2787">"4 RODADA"</f>
        <v>4 RODADA</v>
      </c>
      <c r="P911" s="110" t="str">
        <f t="shared" ref="P911:AI911" si="2788">IF(P909="","",IF((_xlfn.STDEV.P($P908:$XX909)/AVERAGE($P908:$XX909))&lt;=25%,P909,IF(OR(P909&gt;(AVERAGE($P908:$XX909)+_xlfn.STDEV.P($P908:$XX909)),P909&lt;(AVERAGE($P908:$XX909)-_xlfn.STDEV.P($P908:$XX909))),"DESCARTADO",P909)))</f>
        <v/>
      </c>
      <c r="Q911" s="110" t="str">
        <f t="shared" si="2788"/>
        <v/>
      </c>
      <c r="R911" s="110" t="str">
        <f t="shared" si="2788"/>
        <v/>
      </c>
      <c r="S911" s="110" t="str">
        <f t="shared" si="2788"/>
        <v/>
      </c>
      <c r="T911" s="110" t="str">
        <f t="shared" si="2788"/>
        <v/>
      </c>
      <c r="U911" s="110" t="str">
        <f t="shared" si="2788"/>
        <v/>
      </c>
      <c r="V911" s="110" t="str">
        <f t="shared" si="2788"/>
        <v/>
      </c>
      <c r="W911" s="110" t="str">
        <f t="shared" si="2788"/>
        <v/>
      </c>
      <c r="X911" s="110" t="str">
        <f t="shared" si="2788"/>
        <v/>
      </c>
      <c r="Y911" s="110" t="str">
        <f t="shared" si="2788"/>
        <v/>
      </c>
      <c r="Z911" s="110" t="str">
        <f t="shared" si="2788"/>
        <v/>
      </c>
      <c r="AA911" s="110" t="str">
        <f t="shared" si="2788"/>
        <v/>
      </c>
      <c r="AB911" s="110" t="str">
        <f t="shared" si="2788"/>
        <v/>
      </c>
      <c r="AC911" s="110" t="str">
        <f t="shared" si="2788"/>
        <v/>
      </c>
      <c r="AD911" s="110" t="str">
        <f t="shared" si="2788"/>
        <v/>
      </c>
      <c r="AE911" s="110" t="str">
        <f t="shared" si="2788"/>
        <v/>
      </c>
      <c r="AF911" s="110" t="str">
        <f t="shared" si="2788"/>
        <v/>
      </c>
      <c r="AG911" s="110" t="str">
        <f t="shared" si="2788"/>
        <v/>
      </c>
      <c r="AH911" s="110" t="str">
        <f t="shared" si="2788"/>
        <v/>
      </c>
      <c r="AI911" s="110" t="str">
        <f t="shared" si="2788"/>
        <v/>
      </c>
    </row>
    <row r="912" spans="1:167" hidden="1" x14ac:dyDescent="0.25">
      <c r="B912" s="131" t="e">
        <f t="shared" si="2623"/>
        <v>#VALUE!</v>
      </c>
      <c r="C912" s="131" t="e">
        <f t="shared" si="2624"/>
        <v>#VALUE!</v>
      </c>
      <c r="D912" s="130">
        <f t="shared" si="2624"/>
        <v>1</v>
      </c>
      <c r="E912" s="168"/>
      <c r="F912" s="96"/>
      <c r="G912" s="170"/>
      <c r="H912"/>
      <c r="I912"/>
      <c r="J912"/>
      <c r="K912" s="69"/>
      <c r="L912" s="29" t="s">
        <v>52</v>
      </c>
      <c r="M912" s="30">
        <f t="shared" ref="M912" si="2789">MAX($P903:$XX903)</f>
        <v>0</v>
      </c>
      <c r="N912" s="74"/>
      <c r="O912" s="27" t="str">
        <f t="shared" ref="O912" si="2790">"5 POND"</f>
        <v>5 POND</v>
      </c>
      <c r="P912" s="110" t="str">
        <f>IF(IFERROR(VLOOKUP(P899,'Tabela de Apoio'!$D:$E,2,FALSE),1)=1,"",P913)</f>
        <v/>
      </c>
      <c r="Q912" s="110" t="str">
        <f>IF(IFERROR(VLOOKUP(Q899,'Tabela de Apoio'!$D:$E,2,FALSE),1)=1,"",Q913)</f>
        <v/>
      </c>
      <c r="R912" s="110" t="str">
        <f>IF(IFERROR(VLOOKUP(R899,'Tabela de Apoio'!$D:$E,2,FALSE),1)=1,"",R913)</f>
        <v/>
      </c>
      <c r="S912" s="110" t="str">
        <f>IF(IFERROR(VLOOKUP(S899,'Tabela de Apoio'!$D:$E,2,FALSE),1)=1,"",S913)</f>
        <v/>
      </c>
      <c r="T912" s="110" t="str">
        <f>IF(IFERROR(VLOOKUP(T899,'Tabela de Apoio'!$D:$E,2,FALSE),1)=1,"",T913)</f>
        <v/>
      </c>
      <c r="U912" s="110" t="str">
        <f>IF(IFERROR(VLOOKUP(U899,'Tabela de Apoio'!$D:$E,2,FALSE),1)=1,"",U913)</f>
        <v/>
      </c>
      <c r="V912" s="110" t="str">
        <f>IF(IFERROR(VLOOKUP(V899,'Tabela de Apoio'!$D:$E,2,FALSE),1)=1,"",V913)</f>
        <v/>
      </c>
      <c r="W912" s="110" t="str">
        <f>IF(IFERROR(VLOOKUP(W899,'Tabela de Apoio'!$D:$E,2,FALSE),1)=1,"",W913)</f>
        <v/>
      </c>
      <c r="X912" s="110" t="str">
        <f>IF(IFERROR(VLOOKUP(X899,'Tabela de Apoio'!$D:$E,2,FALSE),1)=1,"",X913)</f>
        <v/>
      </c>
      <c r="Y912" s="110" t="str">
        <f>IF(IFERROR(VLOOKUP(Y899,'Tabela de Apoio'!$D:$E,2,FALSE),1)=1,"",Y913)</f>
        <v/>
      </c>
      <c r="Z912" s="110" t="str">
        <f>IF(IFERROR(VLOOKUP(Z899,'Tabela de Apoio'!$D:$E,2,FALSE),1)=1,"",Z913)</f>
        <v/>
      </c>
      <c r="AA912" s="110" t="str">
        <f>IF(IFERROR(VLOOKUP(AA899,'Tabela de Apoio'!$D:$E,2,FALSE),1)=1,"",AA913)</f>
        <v/>
      </c>
      <c r="AB912" s="110" t="str">
        <f>IF(IFERROR(VLOOKUP(AB899,'Tabela de Apoio'!$D:$E,2,FALSE),1)=1,"",AB913)</f>
        <v/>
      </c>
      <c r="AC912" s="110" t="str">
        <f>IF(IFERROR(VLOOKUP(AC899,'Tabela de Apoio'!$D:$E,2,FALSE),1)=1,"",AC913)</f>
        <v/>
      </c>
      <c r="AD912" s="110" t="str">
        <f>IF(IFERROR(VLOOKUP(AD899,'Tabela de Apoio'!$D:$E,2,FALSE),1)=1,"",AD913)</f>
        <v/>
      </c>
      <c r="AE912" s="110" t="str">
        <f>IF(IFERROR(VLOOKUP(AE899,'Tabela de Apoio'!$D:$E,2,FALSE),1)=1,"",AE913)</f>
        <v/>
      </c>
      <c r="AF912" s="110" t="str">
        <f>IF(IFERROR(VLOOKUP(AF899,'Tabela de Apoio'!$D:$E,2,FALSE),1)=1,"",AF913)</f>
        <v/>
      </c>
      <c r="AG912" s="110" t="str">
        <f>IF(IFERROR(VLOOKUP(AG899,'Tabela de Apoio'!$D:$E,2,FALSE),1)=1,"",AG913)</f>
        <v/>
      </c>
      <c r="AH912" s="110" t="str">
        <f>IF(IFERROR(VLOOKUP(AH899,'Tabela de Apoio'!$D:$E,2,FALSE),1)=1,"",AH913)</f>
        <v/>
      </c>
      <c r="AI912" s="110" t="str">
        <f>IF(IFERROR(VLOOKUP(AI899,'Tabela de Apoio'!$D:$E,2,FALSE),1)=1,"",AI913)</f>
        <v/>
      </c>
    </row>
    <row r="913" spans="1:167" hidden="1" x14ac:dyDescent="0.25">
      <c r="B913" s="131" t="e">
        <f t="shared" si="2623"/>
        <v>#VALUE!</v>
      </c>
      <c r="C913" s="131" t="e">
        <f t="shared" si="2624"/>
        <v>#VALUE!</v>
      </c>
      <c r="D913" s="130">
        <f t="shared" si="2624"/>
        <v>1</v>
      </c>
      <c r="E913" s="168"/>
      <c r="F913" s="96"/>
      <c r="G913" s="170"/>
      <c r="H913" s="137">
        <f t="shared" ref="H913" si="2791">COUNT($P913:$XX913)</f>
        <v>0</v>
      </c>
      <c r="I913" s="135" t="e">
        <f t="shared" ref="I913" si="2792">_xlfn.STDEV.P($P912:$XX913)/AVERAGE($P912:$XX913)</f>
        <v>#DIV/0!</v>
      </c>
      <c r="J913" s="7">
        <f t="shared" ref="J913" si="2793">IF(AND(H913&gt;2,
OR(L897="MÉDIA SANEADA",L897="MEDIANA SANEADA",
AND(L897="PREÇO REFERÊNCIA",NOT(AND(P899="Orçamento",COUNTA(P897:XX897)=COUNTIF(P899:XX899,"Orçamento")))))),
ROW(),0)</f>
        <v>0</v>
      </c>
      <c r="K913" s="69"/>
      <c r="N913" s="74"/>
      <c r="O913" s="27" t="str">
        <f t="shared" ref="O913" si="2794">"5 RODADA"</f>
        <v>5 RODADA</v>
      </c>
      <c r="P913" s="110" t="str">
        <f t="shared" ref="P913:AI913" si="2795">IF(P911="","",IF((_xlfn.STDEV.P($P910:$XX911)/AVERAGE($P910:$XX911))&lt;=25%,P911,IF(OR(P911&gt;(AVERAGE($P910:$XX911)+_xlfn.STDEV.P($P910:$XX911)),P911&lt;(AVERAGE($P910:$XX911)-_xlfn.STDEV.P($P910:$XX911))),"DESCARTADO",P911)))</f>
        <v/>
      </c>
      <c r="Q913" s="110" t="str">
        <f t="shared" si="2795"/>
        <v/>
      </c>
      <c r="R913" s="110" t="str">
        <f t="shared" si="2795"/>
        <v/>
      </c>
      <c r="S913" s="110" t="str">
        <f t="shared" si="2795"/>
        <v/>
      </c>
      <c r="T913" s="110" t="str">
        <f t="shared" si="2795"/>
        <v/>
      </c>
      <c r="U913" s="110" t="str">
        <f t="shared" si="2795"/>
        <v/>
      </c>
      <c r="V913" s="110" t="str">
        <f t="shared" si="2795"/>
        <v/>
      </c>
      <c r="W913" s="110" t="str">
        <f t="shared" si="2795"/>
        <v/>
      </c>
      <c r="X913" s="110" t="str">
        <f t="shared" si="2795"/>
        <v/>
      </c>
      <c r="Y913" s="110" t="str">
        <f t="shared" si="2795"/>
        <v/>
      </c>
      <c r="Z913" s="110" t="str">
        <f t="shared" si="2795"/>
        <v/>
      </c>
      <c r="AA913" s="110" t="str">
        <f t="shared" si="2795"/>
        <v/>
      </c>
      <c r="AB913" s="110" t="str">
        <f t="shared" si="2795"/>
        <v/>
      </c>
      <c r="AC913" s="110" t="str">
        <f t="shared" si="2795"/>
        <v/>
      </c>
      <c r="AD913" s="110" t="str">
        <f t="shared" si="2795"/>
        <v/>
      </c>
      <c r="AE913" s="110" t="str">
        <f t="shared" si="2795"/>
        <v/>
      </c>
      <c r="AF913" s="110" t="str">
        <f t="shared" si="2795"/>
        <v/>
      </c>
      <c r="AG913" s="110" t="str">
        <f t="shared" si="2795"/>
        <v/>
      </c>
      <c r="AH913" s="110" t="str">
        <f t="shared" si="2795"/>
        <v/>
      </c>
      <c r="AI913" s="110" t="str">
        <f t="shared" si="2795"/>
        <v/>
      </c>
    </row>
    <row r="914" spans="1:167" hidden="1" x14ac:dyDescent="0.25">
      <c r="B914" s="131" t="e">
        <f t="shared" si="2623"/>
        <v>#VALUE!</v>
      </c>
      <c r="C914" s="131" t="e">
        <f t="shared" si="2624"/>
        <v>#VALUE!</v>
      </c>
      <c r="D914" s="130">
        <f t="shared" si="2624"/>
        <v>1</v>
      </c>
      <c r="E914" s="168"/>
      <c r="F914" s="96"/>
      <c r="G914" s="170"/>
      <c r="H914"/>
      <c r="I914"/>
      <c r="J914"/>
      <c r="K914" s="69"/>
      <c r="L914" s="22"/>
      <c r="M914" s="22"/>
      <c r="N914" s="74"/>
      <c r="O914" s="27" t="str">
        <f t="shared" ref="O914" si="2796">"6 POND"</f>
        <v>6 POND</v>
      </c>
      <c r="P914" s="110" t="str">
        <f>IF(IFERROR(VLOOKUP(P899,'Tabela de Apoio'!$D:$E,2,FALSE),1)=1,"",P915)</f>
        <v/>
      </c>
      <c r="Q914" s="110" t="str">
        <f>IF(IFERROR(VLOOKUP(Q899,'Tabela de Apoio'!$D:$E,2,FALSE),1)=1,"",Q915)</f>
        <v/>
      </c>
      <c r="R914" s="110" t="str">
        <f>IF(IFERROR(VLOOKUP(R899,'Tabela de Apoio'!$D:$E,2,FALSE),1)=1,"",R915)</f>
        <v/>
      </c>
      <c r="S914" s="110" t="str">
        <f>IF(IFERROR(VLOOKUP(S899,'Tabela de Apoio'!$D:$E,2,FALSE),1)=1,"",S915)</f>
        <v/>
      </c>
      <c r="T914" s="110" t="str">
        <f>IF(IFERROR(VLOOKUP(T899,'Tabela de Apoio'!$D:$E,2,FALSE),1)=1,"",T915)</f>
        <v/>
      </c>
      <c r="U914" s="110" t="str">
        <f>IF(IFERROR(VLOOKUP(U899,'Tabela de Apoio'!$D:$E,2,FALSE),1)=1,"",U915)</f>
        <v/>
      </c>
      <c r="V914" s="110" t="str">
        <f>IF(IFERROR(VLOOKUP(V899,'Tabela de Apoio'!$D:$E,2,FALSE),1)=1,"",V915)</f>
        <v/>
      </c>
      <c r="W914" s="110" t="str">
        <f>IF(IFERROR(VLOOKUP(W899,'Tabela de Apoio'!$D:$E,2,FALSE),1)=1,"",W915)</f>
        <v/>
      </c>
      <c r="X914" s="110" t="str">
        <f>IF(IFERROR(VLOOKUP(X899,'Tabela de Apoio'!$D:$E,2,FALSE),1)=1,"",X915)</f>
        <v/>
      </c>
      <c r="Y914" s="110" t="str">
        <f>IF(IFERROR(VLOOKUP(Y899,'Tabela de Apoio'!$D:$E,2,FALSE),1)=1,"",Y915)</f>
        <v/>
      </c>
      <c r="Z914" s="110" t="str">
        <f>IF(IFERROR(VLOOKUP(Z899,'Tabela de Apoio'!$D:$E,2,FALSE),1)=1,"",Z915)</f>
        <v/>
      </c>
      <c r="AA914" s="110" t="str">
        <f>IF(IFERROR(VLOOKUP(AA899,'Tabela de Apoio'!$D:$E,2,FALSE),1)=1,"",AA915)</f>
        <v/>
      </c>
      <c r="AB914" s="110" t="str">
        <f>IF(IFERROR(VLOOKUP(AB899,'Tabela de Apoio'!$D:$E,2,FALSE),1)=1,"",AB915)</f>
        <v/>
      </c>
      <c r="AC914" s="110" t="str">
        <f>IF(IFERROR(VLOOKUP(AC899,'Tabela de Apoio'!$D:$E,2,FALSE),1)=1,"",AC915)</f>
        <v/>
      </c>
      <c r="AD914" s="110" t="str">
        <f>IF(IFERROR(VLOOKUP(AD899,'Tabela de Apoio'!$D:$E,2,FALSE),1)=1,"",AD915)</f>
        <v/>
      </c>
      <c r="AE914" s="110" t="str">
        <f>IF(IFERROR(VLOOKUP(AE899,'Tabela de Apoio'!$D:$E,2,FALSE),1)=1,"",AE915)</f>
        <v/>
      </c>
      <c r="AF914" s="110" t="str">
        <f>IF(IFERROR(VLOOKUP(AF899,'Tabela de Apoio'!$D:$E,2,FALSE),1)=1,"",AF915)</f>
        <v/>
      </c>
      <c r="AG914" s="110" t="str">
        <f>IF(IFERROR(VLOOKUP(AG899,'Tabela de Apoio'!$D:$E,2,FALSE),1)=1,"",AG915)</f>
        <v/>
      </c>
      <c r="AH914" s="110" t="str">
        <f>IF(IFERROR(VLOOKUP(AH899,'Tabela de Apoio'!$D:$E,2,FALSE),1)=1,"",AH915)</f>
        <v/>
      </c>
      <c r="AI914" s="110" t="str">
        <f>IF(IFERROR(VLOOKUP(AI899,'Tabela de Apoio'!$D:$E,2,FALSE),1)=1,"",AI915)</f>
        <v/>
      </c>
    </row>
    <row r="915" spans="1:167" hidden="1" x14ac:dyDescent="0.25">
      <c r="B915" s="131" t="e">
        <f t="shared" si="2623"/>
        <v>#VALUE!</v>
      </c>
      <c r="C915" s="131" t="e">
        <f t="shared" si="2624"/>
        <v>#VALUE!</v>
      </c>
      <c r="D915" s="130">
        <f t="shared" si="2624"/>
        <v>1</v>
      </c>
      <c r="E915" s="168"/>
      <c r="F915" s="96"/>
      <c r="G915" s="170"/>
      <c r="H915" s="137">
        <f t="shared" ref="H915" si="2797">COUNT($P915:$XX915)</f>
        <v>0</v>
      </c>
      <c r="I915" s="135" t="e">
        <f t="shared" ref="I915" si="2798">_xlfn.STDEV.P($P914:$XX915)/AVERAGE($P914:$XX915)</f>
        <v>#DIV/0!</v>
      </c>
      <c r="J915" s="7">
        <f t="shared" ref="J915" si="2799">IF(AND(H915&gt;2,
OR(L897="MÉDIA SANEADA",L897="MEDIANA SANEADA",
AND(L897="PREÇO REFERÊNCIA",NOT(AND(P899="Orçamento",COUNTA(P897:XX897)=COUNTIF(P899:XX899,"Orçamento")))))),
ROW(),0)</f>
        <v>0</v>
      </c>
      <c r="N915" s="74"/>
      <c r="O915" s="27" t="str">
        <f t="shared" ref="O915" si="2800">"6 RODADA"</f>
        <v>6 RODADA</v>
      </c>
      <c r="P915" s="110" t="str">
        <f t="shared" ref="P915:AI915" si="2801">IFERROR(IF(P913="","",IF((_xlfn.STDEV.P($P912:$XX913)/AVERAGE($P912:$XX913))&lt;=25%,P913,IF(OR(P913&gt;(AVERAGE($P912:$XX913)+_xlfn.STDEV.P($P912:$XX913)),P913&lt;(AVERAGE($P912:$XX913)-_xlfn.STDEV.P($P912:$XX913))),"DESCARTADO",P913))),)</f>
        <v/>
      </c>
      <c r="Q915" s="110" t="str">
        <f t="shared" si="2801"/>
        <v/>
      </c>
      <c r="R915" s="110" t="str">
        <f t="shared" si="2801"/>
        <v/>
      </c>
      <c r="S915" s="110" t="str">
        <f t="shared" si="2801"/>
        <v/>
      </c>
      <c r="T915" s="110" t="str">
        <f t="shared" si="2801"/>
        <v/>
      </c>
      <c r="U915" s="110" t="str">
        <f t="shared" si="2801"/>
        <v/>
      </c>
      <c r="V915" s="110" t="str">
        <f t="shared" si="2801"/>
        <v/>
      </c>
      <c r="W915" s="110" t="str">
        <f t="shared" si="2801"/>
        <v/>
      </c>
      <c r="X915" s="110" t="str">
        <f t="shared" si="2801"/>
        <v/>
      </c>
      <c r="Y915" s="110" t="str">
        <f t="shared" si="2801"/>
        <v/>
      </c>
      <c r="Z915" s="110" t="str">
        <f t="shared" si="2801"/>
        <v/>
      </c>
      <c r="AA915" s="110" t="str">
        <f t="shared" si="2801"/>
        <v/>
      </c>
      <c r="AB915" s="110" t="str">
        <f t="shared" si="2801"/>
        <v/>
      </c>
      <c r="AC915" s="110" t="str">
        <f t="shared" si="2801"/>
        <v/>
      </c>
      <c r="AD915" s="110" t="str">
        <f t="shared" si="2801"/>
        <v/>
      </c>
      <c r="AE915" s="110" t="str">
        <f t="shared" si="2801"/>
        <v/>
      </c>
      <c r="AF915" s="110" t="str">
        <f t="shared" si="2801"/>
        <v/>
      </c>
      <c r="AG915" s="110" t="str">
        <f t="shared" si="2801"/>
        <v/>
      </c>
      <c r="AH915" s="110" t="str">
        <f t="shared" si="2801"/>
        <v/>
      </c>
      <c r="AI915" s="110" t="str">
        <f t="shared" si="2801"/>
        <v/>
      </c>
    </row>
    <row r="916" spans="1:167" x14ac:dyDescent="0.25">
      <c r="B916" s="131" t="e">
        <f t="shared" si="2623"/>
        <v>#VALUE!</v>
      </c>
      <c r="C916" s="131" t="e">
        <f t="shared" si="2624"/>
        <v>#VALUE!</v>
      </c>
      <c r="D916" s="130">
        <f t="shared" si="2624"/>
        <v>1</v>
      </c>
      <c r="E916" s="168"/>
      <c r="F916" s="139"/>
      <c r="G916" s="170"/>
      <c r="H916" s="173"/>
      <c r="I916" s="173"/>
      <c r="J916" s="174"/>
      <c r="K916" s="70"/>
      <c r="L916" s="1" t="s">
        <v>56</v>
      </c>
      <c r="M916" s="147" t="str">
        <f t="shared" ref="M916" si="2802">IFERROR(ROUND(M897*M899,2),"")</f>
        <v/>
      </c>
      <c r="O916" s="27" t="s">
        <v>426</v>
      </c>
      <c r="P916" s="110" t="str">
        <f t="shared" ref="P916:R916" si="2803">INDEX(P903:P915,MATCH(MAX($J903:$J915),$J903:$J915,0))</f>
        <v/>
      </c>
      <c r="Q916" s="110" t="str">
        <f t="shared" si="2803"/>
        <v/>
      </c>
      <c r="R916" s="110" t="str">
        <f t="shared" si="2803"/>
        <v/>
      </c>
      <c r="S916" s="110" t="str">
        <f t="shared" si="2737"/>
        <v/>
      </c>
      <c r="T916" s="110" t="str">
        <f t="shared" si="2737"/>
        <v/>
      </c>
      <c r="U916" s="110" t="str">
        <f t="shared" si="2737"/>
        <v/>
      </c>
      <c r="V916" s="110" t="str">
        <f t="shared" si="2737"/>
        <v/>
      </c>
      <c r="W916" s="110" t="str">
        <f t="shared" si="2737"/>
        <v/>
      </c>
      <c r="X916" s="110" t="str">
        <f t="shared" si="2737"/>
        <v/>
      </c>
      <c r="Y916" s="110" t="str">
        <f t="shared" si="2737"/>
        <v/>
      </c>
      <c r="Z916" s="110" t="str">
        <f t="shared" si="2737"/>
        <v/>
      </c>
      <c r="AA916" s="110" t="str">
        <f t="shared" si="2737"/>
        <v/>
      </c>
      <c r="AB916" s="110" t="str">
        <f t="shared" si="2737"/>
        <v/>
      </c>
      <c r="AC916" s="110" t="str">
        <f t="shared" si="2737"/>
        <v/>
      </c>
      <c r="AD916" s="110" t="str">
        <f t="shared" si="2737"/>
        <v/>
      </c>
      <c r="AE916" s="110" t="str">
        <f t="shared" si="2737"/>
        <v/>
      </c>
      <c r="AF916" s="110" t="str">
        <f t="shared" si="2737"/>
        <v/>
      </c>
      <c r="AG916" s="110" t="str">
        <f t="shared" si="2737"/>
        <v/>
      </c>
      <c r="AH916" s="110" t="str">
        <f t="shared" si="2737"/>
        <v/>
      </c>
      <c r="AI916" s="110" t="str">
        <f t="shared" si="2737"/>
        <v/>
      </c>
    </row>
    <row r="918" spans="1:167" s="120" customFormat="1" ht="15" customHeight="1" x14ac:dyDescent="0.25">
      <c r="A918" s="123"/>
      <c r="B918" s="130" t="e">
        <f t="shared" ref="B918" si="2804">LARGE(IFERROR(IF(B916+1&gt;$H$8,"",B916+1),""),1)</f>
        <v>#VALUE!</v>
      </c>
      <c r="C918" s="130" t="e">
        <f>IF(_xlfn.ISFORMULA(E922),MAX(INDEX('BASE FORMAÇÃO'!A:A,B918+1),1),E922)</f>
        <v>#VALUE!</v>
      </c>
      <c r="D918" s="130">
        <f t="shared" ref="D918" si="2805">IFERROR(IF(C918=C908,D908+1,1),1)</f>
        <v>1</v>
      </c>
      <c r="E918" s="41" t="s">
        <v>9</v>
      </c>
      <c r="F918" s="76"/>
      <c r="G918" s="41" t="s">
        <v>15</v>
      </c>
      <c r="H918" s="138" t="e">
        <f>INDEX('BASE FORMAÇÃO'!B:B,B918+1)</f>
        <v>#VALUE!</v>
      </c>
      <c r="I918" s="146" t="s">
        <v>16</v>
      </c>
      <c r="J918" s="6" t="e">
        <f>INDEX('BASE FORMAÇÃO'!K:K,B918+1)</f>
        <v>#VALUE!</v>
      </c>
      <c r="K918" s="68"/>
      <c r="L918" s="175" t="s">
        <v>54</v>
      </c>
      <c r="M918" s="177" t="str">
        <f t="shared" ref="M918" si="2806">IF(OR(ISBLANK($O$8),ISBLANK($O$7),ISBLANK($H$8),ISBLANK($O$6),ISBLANK($O$5),ISBLANK($H$5)),"",IFERROR(IF(VLOOKUP(L918,L924:M933,2,FALSE)&lt;1,ROUND(VLOOKUP(L918,L924:M933,2,FALSE),4),ROUND(VLOOKUP(L918,L924:M933,2,FALSE),2)),""))</f>
        <v/>
      </c>
      <c r="N918" s="72"/>
      <c r="O918" s="27" t="s">
        <v>17</v>
      </c>
      <c r="P918" s="116"/>
      <c r="Q918" s="116"/>
      <c r="R918" s="116"/>
      <c r="S918" s="116"/>
      <c r="T918" s="116"/>
      <c r="U918" s="108"/>
      <c r="V918" s="108"/>
      <c r="W918" s="108"/>
      <c r="X918" s="108"/>
      <c r="Y918" s="108"/>
      <c r="Z918" s="108"/>
      <c r="AA918" s="108"/>
      <c r="AB918" s="108"/>
      <c r="AC918" s="108"/>
      <c r="AD918" s="108"/>
      <c r="AE918" s="108"/>
      <c r="AF918" s="108"/>
      <c r="AG918" s="108"/>
      <c r="AH918" s="108"/>
      <c r="AI918" s="108"/>
      <c r="AJ918" s="119"/>
      <c r="AK918" s="119"/>
      <c r="AL918" s="119"/>
      <c r="AM918" s="119"/>
      <c r="AN918" s="119"/>
      <c r="AO918" s="119"/>
      <c r="AP918" s="119"/>
      <c r="AQ918" s="119"/>
      <c r="AR918" s="119"/>
      <c r="AS918" s="119"/>
      <c r="AT918" s="119"/>
      <c r="AU918" s="119"/>
      <c r="AV918" s="119"/>
      <c r="AW918" s="119"/>
      <c r="AX918" s="119"/>
      <c r="AY918" s="119"/>
      <c r="AZ918" s="119"/>
      <c r="BA918" s="119"/>
      <c r="BB918" s="119"/>
      <c r="BC918" s="119"/>
      <c r="BD918" s="119"/>
      <c r="BE918" s="119"/>
      <c r="BF918" s="119"/>
      <c r="BG918" s="119"/>
      <c r="BH918" s="119"/>
      <c r="BI918" s="119"/>
      <c r="BJ918" s="119"/>
      <c r="BK918" s="119"/>
      <c r="BL918" s="119"/>
      <c r="BM918" s="119"/>
      <c r="BN918" s="119"/>
      <c r="BO918" s="119"/>
      <c r="BP918" s="119"/>
      <c r="BQ918" s="119"/>
      <c r="BR918" s="119"/>
      <c r="BS918" s="119"/>
      <c r="BT918" s="119"/>
      <c r="BU918" s="119"/>
      <c r="BV918" s="119"/>
      <c r="BW918" s="119"/>
      <c r="BX918" s="119"/>
      <c r="BY918" s="119"/>
      <c r="BZ918" s="119"/>
      <c r="CA918" s="119"/>
      <c r="CB918" s="119"/>
      <c r="CC918" s="119"/>
      <c r="CD918" s="119"/>
      <c r="CE918" s="119"/>
      <c r="CF918" s="119"/>
      <c r="CG918" s="119"/>
      <c r="CH918" s="119"/>
      <c r="CI918" s="119"/>
      <c r="CJ918" s="119"/>
      <c r="CK918" s="119"/>
      <c r="CL918" s="119"/>
      <c r="CM918" s="119"/>
      <c r="CN918" s="119"/>
      <c r="CO918" s="119"/>
      <c r="CP918" s="119"/>
      <c r="CQ918" s="119"/>
      <c r="CR918" s="119"/>
      <c r="CS918" s="119"/>
      <c r="CT918" s="119"/>
      <c r="CU918" s="119"/>
      <c r="CV918" s="119"/>
      <c r="CW918" s="119"/>
      <c r="CX918" s="119"/>
      <c r="CY918" s="119"/>
      <c r="CZ918" s="119"/>
      <c r="DA918" s="119"/>
      <c r="DB918" s="119"/>
      <c r="DC918" s="119"/>
      <c r="DD918" s="119"/>
      <c r="DE918" s="119"/>
      <c r="DF918" s="119"/>
      <c r="DG918" s="119"/>
      <c r="DH918" s="119"/>
      <c r="DI918" s="119"/>
      <c r="DJ918" s="119"/>
      <c r="DK918" s="119"/>
      <c r="DL918" s="119"/>
      <c r="DM918" s="119"/>
      <c r="DN918" s="119"/>
      <c r="DO918" s="119"/>
      <c r="DP918" s="119"/>
      <c r="DQ918" s="119"/>
      <c r="DR918" s="119"/>
      <c r="DS918" s="119"/>
      <c r="DT918" s="119"/>
      <c r="DU918" s="119"/>
      <c r="DV918" s="119"/>
      <c r="DW918" s="119"/>
      <c r="DX918" s="119"/>
      <c r="DY918" s="119"/>
      <c r="DZ918" s="119"/>
      <c r="EA918" s="119"/>
      <c r="EB918" s="119"/>
      <c r="EC918" s="119"/>
      <c r="ED918" s="119"/>
      <c r="EE918" s="119"/>
      <c r="EF918" s="119"/>
      <c r="EG918" s="119"/>
      <c r="EH918" s="119"/>
      <c r="EI918" s="119"/>
      <c r="EJ918" s="119"/>
      <c r="EK918" s="119"/>
      <c r="EL918" s="119"/>
      <c r="EM918" s="119"/>
      <c r="EN918" s="119"/>
      <c r="EO918" s="119"/>
      <c r="EP918" s="119"/>
      <c r="EQ918" s="119"/>
      <c r="ER918" s="119"/>
      <c r="ES918" s="119"/>
      <c r="ET918" s="119"/>
      <c r="EU918" s="119"/>
      <c r="EV918" s="119"/>
      <c r="EW918" s="119"/>
      <c r="EX918" s="119"/>
      <c r="EY918" s="119"/>
      <c r="EZ918" s="119"/>
      <c r="FA918" s="119"/>
      <c r="FB918" s="119"/>
      <c r="FC918" s="119"/>
      <c r="FD918" s="119"/>
      <c r="FE918" s="119"/>
      <c r="FF918" s="119"/>
      <c r="FG918" s="119"/>
      <c r="FH918" s="119"/>
      <c r="FI918" s="119"/>
      <c r="FJ918" s="119"/>
      <c r="FK918" s="119"/>
    </row>
    <row r="919" spans="1:167" s="120" customFormat="1" ht="15" customHeight="1" x14ac:dyDescent="0.25">
      <c r="A919" s="69"/>
      <c r="B919" s="131" t="e">
        <f t="shared" ref="B919:D919" si="2807">B918</f>
        <v>#VALUE!</v>
      </c>
      <c r="C919" s="131" t="e">
        <f t="shared" si="2807"/>
        <v>#VALUE!</v>
      </c>
      <c r="D919" s="130">
        <f t="shared" si="2807"/>
        <v>1</v>
      </c>
      <c r="E919" s="179">
        <f t="shared" ref="E919" si="2808">D918</f>
        <v>1</v>
      </c>
      <c r="F919" s="95"/>
      <c r="G919" s="181" t="s">
        <v>1</v>
      </c>
      <c r="H919" s="184" t="e">
        <f>INDEX('BASE FORMAÇÃO'!C:C,B918+1)</f>
        <v>#VALUE!</v>
      </c>
      <c r="I919" s="184"/>
      <c r="J919" s="185"/>
      <c r="K919" s="69"/>
      <c r="L919" s="176"/>
      <c r="M919" s="178"/>
      <c r="N919" s="73"/>
      <c r="O919" s="27" t="s">
        <v>13</v>
      </c>
      <c r="P919" s="125"/>
      <c r="Q919" s="125"/>
      <c r="R919" s="125"/>
      <c r="S919" s="125"/>
      <c r="T919" s="125"/>
      <c r="U919" s="125"/>
      <c r="V919" s="125"/>
      <c r="W919" s="125"/>
      <c r="X919" s="125"/>
      <c r="Y919" s="125"/>
      <c r="Z919" s="125"/>
      <c r="AA919" s="125"/>
      <c r="AB919" s="125"/>
      <c r="AC919" s="125"/>
      <c r="AD919" s="125"/>
      <c r="AE919" s="125"/>
      <c r="AF919" s="125"/>
      <c r="AG919" s="125"/>
      <c r="AH919" s="125"/>
      <c r="AI919" s="125"/>
      <c r="AJ919" s="126"/>
      <c r="AK919" s="126"/>
      <c r="AL919" s="126"/>
      <c r="AM919" s="126"/>
      <c r="AN919" s="126"/>
      <c r="AO919" s="126"/>
      <c r="AP919" s="126"/>
      <c r="AQ919" s="126"/>
      <c r="AR919" s="126"/>
      <c r="AS919" s="126"/>
      <c r="AT919" s="126"/>
      <c r="AU919" s="126"/>
      <c r="AV919" s="126"/>
      <c r="AW919" s="126"/>
      <c r="AX919" s="126"/>
      <c r="AY919" s="126"/>
      <c r="AZ919" s="126"/>
      <c r="BA919" s="126"/>
      <c r="BB919" s="119"/>
      <c r="BC919" s="119"/>
      <c r="BD919" s="119"/>
      <c r="BE919" s="119"/>
      <c r="BF919" s="119"/>
      <c r="BG919" s="119"/>
      <c r="BH919" s="119"/>
      <c r="BI919" s="119"/>
      <c r="BJ919" s="119"/>
      <c r="BK919" s="119"/>
      <c r="BL919" s="119"/>
      <c r="BM919" s="119"/>
      <c r="BN919" s="119"/>
      <c r="BO919" s="119"/>
      <c r="BP919" s="119"/>
      <c r="BQ919" s="119"/>
      <c r="BR919" s="119"/>
      <c r="BS919" s="119"/>
      <c r="BT919" s="119"/>
      <c r="BU919" s="119"/>
      <c r="BV919" s="119"/>
      <c r="BW919" s="119"/>
      <c r="BX919" s="119"/>
      <c r="BY919" s="119"/>
      <c r="BZ919" s="119"/>
      <c r="CA919" s="119"/>
      <c r="CB919" s="119"/>
      <c r="CC919" s="119"/>
      <c r="CD919" s="119"/>
      <c r="CE919" s="119"/>
      <c r="CF919" s="119"/>
      <c r="CG919" s="119"/>
      <c r="CH919" s="119"/>
      <c r="CI919" s="119"/>
      <c r="CJ919" s="119"/>
      <c r="CK919" s="119"/>
      <c r="CL919" s="119"/>
      <c r="CM919" s="119"/>
      <c r="CN919" s="119"/>
      <c r="CO919" s="119"/>
      <c r="CP919" s="119"/>
      <c r="CQ919" s="119"/>
      <c r="CR919" s="119"/>
      <c r="CS919" s="119"/>
      <c r="CT919" s="119"/>
      <c r="CU919" s="119"/>
      <c r="CV919" s="119"/>
      <c r="CW919" s="119"/>
      <c r="CX919" s="119"/>
      <c r="CY919" s="119"/>
      <c r="CZ919" s="119"/>
      <c r="DA919" s="119"/>
      <c r="DB919" s="119"/>
      <c r="DC919" s="119"/>
      <c r="DD919" s="119"/>
      <c r="DE919" s="119"/>
      <c r="DF919" s="119"/>
      <c r="DG919" s="119"/>
      <c r="DH919" s="119"/>
      <c r="DI919" s="119"/>
      <c r="DJ919" s="119"/>
      <c r="DK919" s="119"/>
      <c r="DL919" s="119"/>
      <c r="DM919" s="119"/>
      <c r="DN919" s="119"/>
      <c r="DO919" s="119"/>
      <c r="DP919" s="119"/>
      <c r="DQ919" s="119"/>
      <c r="DR919" s="119"/>
      <c r="DS919" s="119"/>
      <c r="DT919" s="119"/>
      <c r="DU919" s="119"/>
      <c r="DV919" s="119"/>
      <c r="DW919" s="119"/>
      <c r="DX919" s="119"/>
      <c r="DY919" s="119"/>
      <c r="DZ919" s="119"/>
      <c r="EA919" s="119"/>
      <c r="EB919" s="119"/>
      <c r="EC919" s="119"/>
      <c r="ED919" s="119"/>
      <c r="EE919" s="119"/>
      <c r="EF919" s="119"/>
      <c r="EG919" s="119"/>
      <c r="EH919" s="119"/>
      <c r="EI919" s="119"/>
      <c r="EJ919" s="119"/>
      <c r="EK919" s="119"/>
      <c r="EL919" s="119"/>
      <c r="EM919" s="119"/>
      <c r="EN919" s="119"/>
      <c r="EO919" s="119"/>
      <c r="EP919" s="119"/>
      <c r="EQ919" s="119"/>
      <c r="ER919" s="119"/>
      <c r="ES919" s="119"/>
      <c r="ET919" s="119"/>
      <c r="EU919" s="119"/>
      <c r="EV919" s="119"/>
      <c r="EW919" s="119"/>
      <c r="EX919" s="119"/>
      <c r="EY919" s="119"/>
      <c r="EZ919" s="119"/>
      <c r="FA919" s="119"/>
      <c r="FB919" s="119"/>
      <c r="FC919" s="119"/>
      <c r="FD919" s="119"/>
      <c r="FE919" s="119"/>
      <c r="FF919" s="119"/>
      <c r="FG919" s="119"/>
      <c r="FH919" s="119"/>
      <c r="FI919" s="119"/>
      <c r="FJ919" s="119"/>
      <c r="FK919" s="119"/>
    </row>
    <row r="920" spans="1:167" s="119" customFormat="1" x14ac:dyDescent="0.25">
      <c r="A920" s="77"/>
      <c r="B920" s="131" t="e">
        <f t="shared" ref="B920:D920" si="2809">B919</f>
        <v>#VALUE!</v>
      </c>
      <c r="C920" s="131" t="e">
        <f t="shared" si="2809"/>
        <v>#VALUE!</v>
      </c>
      <c r="D920" s="130">
        <f t="shared" si="2809"/>
        <v>1</v>
      </c>
      <c r="E920" s="180"/>
      <c r="F920" s="96"/>
      <c r="G920" s="182"/>
      <c r="H920" s="186"/>
      <c r="I920" s="186"/>
      <c r="J920" s="187"/>
      <c r="K920" s="67"/>
      <c r="L920" s="133" t="s">
        <v>57</v>
      </c>
      <c r="M920" s="134" t="e">
        <f>INDEX('BASE FORMAÇÃO'!H:H,B922+1)</f>
        <v>#VALUE!</v>
      </c>
      <c r="N920" s="74"/>
      <c r="O920" s="27" t="s">
        <v>445</v>
      </c>
      <c r="P920" s="117"/>
      <c r="Q920" s="117"/>
      <c r="R920" s="117"/>
      <c r="S920" s="117"/>
      <c r="T920" s="117"/>
      <c r="U920" s="117"/>
      <c r="V920" s="117"/>
      <c r="W920" s="117"/>
      <c r="X920" s="117"/>
      <c r="Y920" s="117"/>
      <c r="Z920" s="117"/>
      <c r="AA920" s="121"/>
      <c r="AB920" s="121"/>
      <c r="AC920" s="121"/>
      <c r="AD920" s="121"/>
      <c r="AE920" s="121"/>
      <c r="AF920" s="121"/>
      <c r="AG920" s="121"/>
      <c r="AH920" s="121"/>
      <c r="AI920" s="121"/>
    </row>
    <row r="921" spans="1:167" s="119" customFormat="1" x14ac:dyDescent="0.25">
      <c r="A921" s="77"/>
      <c r="B921" s="131" t="e">
        <f t="shared" ref="B921:C921" si="2810">B920</f>
        <v>#VALUE!</v>
      </c>
      <c r="C921" s="131" t="e">
        <f t="shared" si="2810"/>
        <v>#VALUE!</v>
      </c>
      <c r="D921" s="130">
        <f t="shared" si="2624"/>
        <v>1</v>
      </c>
      <c r="E921" s="41" t="s">
        <v>344</v>
      </c>
      <c r="F921" s="96"/>
      <c r="G921" s="183"/>
      <c r="H921" s="188"/>
      <c r="I921" s="188"/>
      <c r="J921" s="189"/>
      <c r="K921" s="67"/>
      <c r="L921" s="1" t="s">
        <v>2</v>
      </c>
      <c r="M921" s="6" t="e">
        <f>INDEX('BASE FORMAÇÃO'!D:D,B922+1)</f>
        <v>#VALUE!</v>
      </c>
      <c r="N921" s="74"/>
      <c r="O921" s="27" t="s">
        <v>446</v>
      </c>
      <c r="P921" s="118"/>
      <c r="Q921" s="118"/>
      <c r="R921" s="118"/>
      <c r="S921" s="118"/>
      <c r="T921" s="118"/>
      <c r="U921" s="121"/>
      <c r="V921" s="121"/>
      <c r="W921" s="121"/>
      <c r="X921" s="121"/>
      <c r="Y921" s="121"/>
      <c r="Z921" s="121"/>
      <c r="AA921" s="121"/>
      <c r="AB921" s="121"/>
      <c r="AC921" s="121"/>
      <c r="AD921" s="121"/>
      <c r="AE921" s="121"/>
      <c r="AF921" s="121"/>
      <c r="AG921" s="121"/>
      <c r="AH921" s="121"/>
      <c r="AI921" s="121"/>
    </row>
    <row r="922" spans="1:167" x14ac:dyDescent="0.25">
      <c r="B922" s="131" t="e">
        <f t="shared" ref="B922:C922" si="2811">B920</f>
        <v>#VALUE!</v>
      </c>
      <c r="C922" s="131" t="e">
        <f t="shared" si="2811"/>
        <v>#VALUE!</v>
      </c>
      <c r="D922" s="130">
        <f t="shared" si="2624"/>
        <v>1</v>
      </c>
      <c r="E922" s="167" t="e">
        <f t="shared" ref="E922" si="2812">C918</f>
        <v>#VALUE!</v>
      </c>
      <c r="F922" s="96"/>
      <c r="G922" s="169" t="s">
        <v>334</v>
      </c>
      <c r="H922" s="171"/>
      <c r="I922" s="172"/>
      <c r="J922" s="172"/>
      <c r="K922" s="70"/>
      <c r="L922" s="28" t="s">
        <v>333</v>
      </c>
      <c r="M922" s="136" t="str">
        <f t="shared" ref="M922" si="2813">IFERROR(INDEX(I924:I936,MATCH(MAX(J924:J936),J924:J936,0)),"")</f>
        <v/>
      </c>
      <c r="N922" s="74"/>
      <c r="O922" s="27" t="s">
        <v>18</v>
      </c>
      <c r="P922" s="109" t="str">
        <f>IF(P918="","",
IF(OR(P920="Orçamento",P919="",MAX('Tabela de Apoio'!$A:$A)&lt;=P919),
P918,
(INDEX('Tabela de Apoio'!$B:$B,MATCH('MAPA DE PREÇOS'!$O$8,'Tabela de Apoio'!$A:$A,1))/INDEX('Tabela de Apoio'!$B:$B,MATCH('MAPA DE PREÇOS'!P919,'Tabela de Apoio'!$A:$A,1)-1))*P918))</f>
        <v/>
      </c>
      <c r="Q922" s="109" t="str">
        <f>IF(Q918="","",
IF(OR(Q920="Orçamento",Q919="",MAX('Tabela de Apoio'!$A:$A)&lt;=Q919),
Q918,
(INDEX('Tabela de Apoio'!$B:$B,MATCH('MAPA DE PREÇOS'!$O$8,'Tabela de Apoio'!$A:$A,1))/INDEX('Tabela de Apoio'!$B:$B,MATCH('MAPA DE PREÇOS'!Q919,'Tabela de Apoio'!$A:$A,1)-1))*Q918))</f>
        <v/>
      </c>
      <c r="R922" s="109" t="str">
        <f>IF(R918="","",
IF(OR(R920="Orçamento",R919="",MAX('Tabela de Apoio'!$A:$A)&lt;=R919),
R918,
(INDEX('Tabela de Apoio'!$B:$B,MATCH('MAPA DE PREÇOS'!$O$8,'Tabela de Apoio'!$A:$A,1))/INDEX('Tabela de Apoio'!$B:$B,MATCH('MAPA DE PREÇOS'!R919,'Tabela de Apoio'!$A:$A,1)-1))*R918))</f>
        <v/>
      </c>
      <c r="S922" s="109" t="str">
        <f>IF(S918="","",
IF(OR(S920="Orçamento",S919="",MAX('Tabela de Apoio'!$A:$A)&lt;=S919),
S918,
(INDEX('Tabela de Apoio'!$B:$B,MATCH('MAPA DE PREÇOS'!$O$8,'Tabela de Apoio'!$A:$A,1))/INDEX('Tabela de Apoio'!$B:$B,MATCH('MAPA DE PREÇOS'!S919,'Tabela de Apoio'!$A:$A,1)-1))*S918))</f>
        <v/>
      </c>
      <c r="T922" s="109" t="str">
        <f>IF(T918="","",
IF(OR(T920="Orçamento",T919="",MAX('Tabela de Apoio'!$A:$A)&lt;=T919),
T918,
(INDEX('Tabela de Apoio'!$B:$B,MATCH('MAPA DE PREÇOS'!$O$8,'Tabela de Apoio'!$A:$A,1))/INDEX('Tabela de Apoio'!$B:$B,MATCH('MAPA DE PREÇOS'!T919,'Tabela de Apoio'!$A:$A,1)-1))*T918))</f>
        <v/>
      </c>
      <c r="U922" s="109" t="str">
        <f>IF(U918="","",
IF(OR(U920="Orçamento",U919="",MAX('Tabela de Apoio'!$A:$A)&lt;=U919),
U918,
(INDEX('Tabela de Apoio'!$B:$B,MATCH('MAPA DE PREÇOS'!$O$8,'Tabela de Apoio'!$A:$A,1))/INDEX('Tabela de Apoio'!$B:$B,MATCH('MAPA DE PREÇOS'!U919,'Tabela de Apoio'!$A:$A,1)-1))*U918))</f>
        <v/>
      </c>
      <c r="V922" s="109" t="str">
        <f>IF(V918="","",
IF(OR(V920="Orçamento",V919="",MAX('Tabela de Apoio'!$A:$A)&lt;=V919),
V918,
(INDEX('Tabela de Apoio'!$B:$B,MATCH('MAPA DE PREÇOS'!$O$8,'Tabela de Apoio'!$A:$A,1))/INDEX('Tabela de Apoio'!$B:$B,MATCH('MAPA DE PREÇOS'!V919,'Tabela de Apoio'!$A:$A,1)-1))*V918))</f>
        <v/>
      </c>
      <c r="W922" s="109" t="str">
        <f>IF(W918="","",
IF(OR(W920="Orçamento",W919="",MAX('Tabela de Apoio'!$A:$A)&lt;=W919),
W918,
(INDEX('Tabela de Apoio'!$B:$B,MATCH('MAPA DE PREÇOS'!$O$8,'Tabela de Apoio'!$A:$A,1))/INDEX('Tabela de Apoio'!$B:$B,MATCH('MAPA DE PREÇOS'!W919,'Tabela de Apoio'!$A:$A,1)-1))*W918))</f>
        <v/>
      </c>
      <c r="X922" s="109" t="str">
        <f>IF(X918="","",
IF(OR(X920="Orçamento",X919="",MAX('Tabela de Apoio'!$A:$A)&lt;=X919),
X918,
(INDEX('Tabela de Apoio'!$B:$B,MATCH('MAPA DE PREÇOS'!$O$8,'Tabela de Apoio'!$A:$A,1))/INDEX('Tabela de Apoio'!$B:$B,MATCH('MAPA DE PREÇOS'!X919,'Tabela de Apoio'!$A:$A,1)-1))*X918))</f>
        <v/>
      </c>
      <c r="Y922" s="109" t="str">
        <f>IF(Y918="","",
IF(OR(Y920="Orçamento",Y919="",MAX('Tabela de Apoio'!$A:$A)&lt;=Y919),
Y918,
(INDEX('Tabela de Apoio'!$B:$B,MATCH('MAPA DE PREÇOS'!$O$8,'Tabela de Apoio'!$A:$A,1))/INDEX('Tabela de Apoio'!$B:$B,MATCH('MAPA DE PREÇOS'!Y919,'Tabela de Apoio'!$A:$A,1)-1))*Y918))</f>
        <v/>
      </c>
      <c r="Z922" s="109" t="str">
        <f>IF(Z918="","",
IF(OR(Z920="Orçamento",Z919="",MAX('Tabela de Apoio'!$A:$A)&lt;=Z919),
Z918,
(INDEX('Tabela de Apoio'!$B:$B,MATCH('MAPA DE PREÇOS'!$O$8,'Tabela de Apoio'!$A:$A,1))/INDEX('Tabela de Apoio'!$B:$B,MATCH('MAPA DE PREÇOS'!Z919,'Tabela de Apoio'!$A:$A,1)-1))*Z918))</f>
        <v/>
      </c>
      <c r="AA922" s="109" t="str">
        <f>IF(AA918="","",
IF(OR(AA920="Orçamento",AA919="",MAX('Tabela de Apoio'!$A:$A)&lt;=AA919),
AA918,
(INDEX('Tabela de Apoio'!$B:$B,MATCH('MAPA DE PREÇOS'!$O$8,'Tabela de Apoio'!$A:$A,1))/INDEX('Tabela de Apoio'!$B:$B,MATCH('MAPA DE PREÇOS'!AA919,'Tabela de Apoio'!$A:$A,1)-1))*AA918))</f>
        <v/>
      </c>
      <c r="AB922" s="109" t="str">
        <f>IF(AB918="","",
IF(OR(AB920="Orçamento",AB919="",MAX('Tabela de Apoio'!$A:$A)&lt;=AB919),
AB918,
(INDEX('Tabela de Apoio'!$B:$B,MATCH('MAPA DE PREÇOS'!$O$8,'Tabela de Apoio'!$A:$A,1))/INDEX('Tabela de Apoio'!$B:$B,MATCH('MAPA DE PREÇOS'!AB919,'Tabela de Apoio'!$A:$A,1)-1))*AB918))</f>
        <v/>
      </c>
      <c r="AC922" s="109" t="str">
        <f>IF(AC918="","",
IF(OR(AC920="Orçamento",AC919="",MAX('Tabela de Apoio'!$A:$A)&lt;=AC919),
AC918,
(INDEX('Tabela de Apoio'!$B:$B,MATCH('MAPA DE PREÇOS'!$O$8,'Tabela de Apoio'!$A:$A,1))/INDEX('Tabela de Apoio'!$B:$B,MATCH('MAPA DE PREÇOS'!AC919,'Tabela de Apoio'!$A:$A,1)-1))*AC918))</f>
        <v/>
      </c>
      <c r="AD922" s="109" t="str">
        <f>IF(AD918="","",
IF(OR(AD920="Orçamento",AD919="",MAX('Tabela de Apoio'!$A:$A)&lt;=AD919),
AD918,
(INDEX('Tabela de Apoio'!$B:$B,MATCH('MAPA DE PREÇOS'!$O$8,'Tabela de Apoio'!$A:$A,1))/INDEX('Tabela de Apoio'!$B:$B,MATCH('MAPA DE PREÇOS'!AD919,'Tabela de Apoio'!$A:$A,1)-1))*AD918))</f>
        <v/>
      </c>
      <c r="AE922" s="109" t="str">
        <f>IF(AE918="","",
IF(OR(AE920="Orçamento",AE919="",MAX('Tabela de Apoio'!$A:$A)&lt;=AE919),
AE918,
(INDEX('Tabela de Apoio'!$B:$B,MATCH('MAPA DE PREÇOS'!$O$8,'Tabela de Apoio'!$A:$A,1))/INDEX('Tabela de Apoio'!$B:$B,MATCH('MAPA DE PREÇOS'!AE919,'Tabela de Apoio'!$A:$A,1)-1))*AE918))</f>
        <v/>
      </c>
      <c r="AF922" s="109" t="str">
        <f>IF(AF918="","",
IF(OR(AF920="Orçamento",AF919="",MAX('Tabela de Apoio'!$A:$A)&lt;=AF919),
AF918,
(INDEX('Tabela de Apoio'!$B:$B,MATCH('MAPA DE PREÇOS'!$O$8,'Tabela de Apoio'!$A:$A,1))/INDEX('Tabela de Apoio'!$B:$B,MATCH('MAPA DE PREÇOS'!AF919,'Tabela de Apoio'!$A:$A,1)-1))*AF918))</f>
        <v/>
      </c>
      <c r="AG922" s="109" t="str">
        <f>IF(AG918="","",
IF(OR(AG920="Orçamento",AG919="",MAX('Tabela de Apoio'!$A:$A)&lt;=AG919),
AG918,
(INDEX('Tabela de Apoio'!$B:$B,MATCH('MAPA DE PREÇOS'!$O$8,'Tabela de Apoio'!$A:$A,1))/INDEX('Tabela de Apoio'!$B:$B,MATCH('MAPA DE PREÇOS'!AG919,'Tabela de Apoio'!$A:$A,1)-1))*AG918))</f>
        <v/>
      </c>
      <c r="AH922" s="109" t="str">
        <f>IF(AH918="","",
IF(OR(AH920="Orçamento",AH919="",MAX('Tabela de Apoio'!$A:$A)&lt;=AH919),
AH918,
(INDEX('Tabela de Apoio'!$B:$B,MATCH('MAPA DE PREÇOS'!$O$8,'Tabela de Apoio'!$A:$A,1))/INDEX('Tabela de Apoio'!$B:$B,MATCH('MAPA DE PREÇOS'!AH919,'Tabela de Apoio'!$A:$A,1)-1))*AH918))</f>
        <v/>
      </c>
      <c r="AI922" s="109" t="str">
        <f>IF(AI918="","",
IF(OR(AI920="Orçamento",AI919="",MAX('Tabela de Apoio'!$A:$A)&lt;=AI919),
AI918,
(INDEX('Tabela de Apoio'!$B:$B,MATCH('MAPA DE PREÇOS'!$O$8,'Tabela de Apoio'!$A:$A,1))/INDEX('Tabela de Apoio'!$B:$B,MATCH('MAPA DE PREÇOS'!AI919,'Tabela de Apoio'!$A:$A,1)-1))*AI918))</f>
        <v/>
      </c>
    </row>
    <row r="923" spans="1:167" hidden="1" x14ac:dyDescent="0.25">
      <c r="B923" s="131" t="e">
        <f t="shared" ref="B923" si="2814">B922</f>
        <v>#VALUE!</v>
      </c>
      <c r="C923" s="131" t="e">
        <f t="shared" ref="C923" si="2815">C922</f>
        <v>#VALUE!</v>
      </c>
      <c r="D923" s="130">
        <f t="shared" si="2624"/>
        <v>1</v>
      </c>
      <c r="E923" s="168"/>
      <c r="F923" s="96"/>
      <c r="G923" s="170"/>
      <c r="H923"/>
      <c r="I923"/>
      <c r="J923"/>
      <c r="N923" s="74"/>
      <c r="O923" s="27" t="s">
        <v>439</v>
      </c>
      <c r="P923" s="110" t="str">
        <f>IF(IFERROR(VLOOKUP(P920,'Tabela de Apoio'!$D:$E,2,FALSE),1)=1,"",P924)</f>
        <v/>
      </c>
      <c r="Q923" s="110" t="str">
        <f>IF(IFERROR(VLOOKUP(Q920,'Tabela de Apoio'!$D:$E,2,FALSE),1)=1,"",Q924)</f>
        <v/>
      </c>
      <c r="R923" s="110" t="str">
        <f>IF(IFERROR(VLOOKUP(R920,'Tabela de Apoio'!$D:$E,2,FALSE),1)=1,"",R924)</f>
        <v/>
      </c>
      <c r="S923" s="110" t="str">
        <f>IF(IFERROR(VLOOKUP(S920,'Tabela de Apoio'!$D:$E,2,FALSE),1)=1,"",S924)</f>
        <v/>
      </c>
      <c r="T923" s="110" t="str">
        <f>IF(IFERROR(VLOOKUP(T920,'Tabela de Apoio'!$D:$E,2,FALSE),1)=1,"",T924)</f>
        <v/>
      </c>
      <c r="U923" s="110" t="str">
        <f>IF(IFERROR(VLOOKUP(U920,'Tabela de Apoio'!$D:$E,2,FALSE),1)=1,"",U924)</f>
        <v/>
      </c>
      <c r="V923" s="110" t="str">
        <f>IF(IFERROR(VLOOKUP(V920,'Tabela de Apoio'!$D:$E,2,FALSE),1)=1,"",V924)</f>
        <v/>
      </c>
      <c r="W923" s="110" t="str">
        <f>IF(IFERROR(VLOOKUP(W920,'Tabela de Apoio'!$D:$E,2,FALSE),1)=1,"",W924)</f>
        <v/>
      </c>
      <c r="X923" s="110" t="str">
        <f>IF(IFERROR(VLOOKUP(X920,'Tabela de Apoio'!$D:$E,2,FALSE),1)=1,"",X924)</f>
        <v/>
      </c>
      <c r="Y923" s="110" t="str">
        <f>IF(IFERROR(VLOOKUP(Y920,'Tabela de Apoio'!$D:$E,2,FALSE),1)=1,"",Y924)</f>
        <v/>
      </c>
      <c r="Z923" s="110" t="str">
        <f>IF(IFERROR(VLOOKUP(Z920,'Tabela de Apoio'!$D:$E,2,FALSE),1)=1,"",Z924)</f>
        <v/>
      </c>
      <c r="AA923" s="110" t="str">
        <f>IF(IFERROR(VLOOKUP(AA920,'Tabela de Apoio'!$D:$E,2,FALSE),1)=1,"",AA924)</f>
        <v/>
      </c>
      <c r="AB923" s="110" t="str">
        <f>IF(IFERROR(VLOOKUP(AB920,'Tabela de Apoio'!$D:$E,2,FALSE),1)=1,"",AB924)</f>
        <v/>
      </c>
      <c r="AC923" s="110" t="str">
        <f>IF(IFERROR(VLOOKUP(AC920,'Tabela de Apoio'!$D:$E,2,FALSE),1)=1,"",AC924)</f>
        <v/>
      </c>
      <c r="AD923" s="110" t="str">
        <f>IF(IFERROR(VLOOKUP(AD920,'Tabela de Apoio'!$D:$E,2,FALSE),1)=1,"",AD924)</f>
        <v/>
      </c>
      <c r="AE923" s="110" t="str">
        <f>IF(IFERROR(VLOOKUP(AE920,'Tabela de Apoio'!$D:$E,2,FALSE),1)=1,"",AE924)</f>
        <v/>
      </c>
      <c r="AF923" s="110" t="str">
        <f>IF(IFERROR(VLOOKUP(AF920,'Tabela de Apoio'!$D:$E,2,FALSE),1)=1,"",AF924)</f>
        <v/>
      </c>
      <c r="AG923" s="110" t="str">
        <f>IF(IFERROR(VLOOKUP(AG920,'Tabela de Apoio'!$D:$E,2,FALSE),1)=1,"",AG924)</f>
        <v/>
      </c>
      <c r="AH923" s="110" t="str">
        <f>IF(IFERROR(VLOOKUP(AH920,'Tabela de Apoio'!$D:$E,2,FALSE),1)=1,"",AH924)</f>
        <v/>
      </c>
      <c r="AI923" s="110" t="str">
        <f>IF(IFERROR(VLOOKUP(AI920,'Tabela de Apoio'!$D:$E,2,FALSE),1)=1,"",AI924)</f>
        <v/>
      </c>
    </row>
    <row r="924" spans="1:167" hidden="1" x14ac:dyDescent="0.25">
      <c r="B924" s="131" t="e">
        <f t="shared" ref="B924:C924" si="2816">B923</f>
        <v>#VALUE!</v>
      </c>
      <c r="C924" s="131" t="e">
        <f t="shared" si="2816"/>
        <v>#VALUE!</v>
      </c>
      <c r="D924" s="130">
        <f t="shared" si="2624"/>
        <v>1</v>
      </c>
      <c r="E924" s="168"/>
      <c r="F924" s="96"/>
      <c r="G924" s="170"/>
      <c r="H924" s="137">
        <f t="shared" ref="H924" si="2817">COUNT($P924:$XX924)</f>
        <v>0</v>
      </c>
      <c r="I924" s="135" t="e">
        <f t="shared" ref="I924" si="2818">_xlfn.STDEV.P($P923:$XX924)/AVERAGE($P923:$XX924)</f>
        <v>#DIV/0!</v>
      </c>
      <c r="J924" s="7">
        <f>ROW()</f>
        <v>924</v>
      </c>
      <c r="K924" s="70"/>
      <c r="L924" s="29" t="s">
        <v>54</v>
      </c>
      <c r="M924" s="30" t="str">
        <f t="shared" ref="M924" si="2819">IFERROR(
IF(AND(P920="Orçamento",COUNTA(P918:AI918)=COUNTIF(P920:XX920,"Orçamento")),MIN(M929,M926),
IF(M927&lt;&gt;"",M927,
IF(M928&lt;&gt;"",M928,
M926
))),"")</f>
        <v/>
      </c>
      <c r="N924" s="74"/>
      <c r="O924" s="27" t="s">
        <v>440</v>
      </c>
      <c r="P924" s="109" t="str">
        <f t="shared" ref="P924:AI924" si="2820">IFERROR(IF(P922="",
            "",
            IF(COUNT($P922:$XX922)&lt;=4,
               P922,
               IF(OR(P922&gt;(QUARTILE($P922:$XX922,3)+(QUARTILE($P922:$XX922,3)-QUARTILE($P922:$XX922,1))),
                     P922&lt;(QUARTILE($P922:$XX922,1)-(QUARTILE($P922:$XX922,3)-QUARTILE($P922:$XX922,1)))
                  ),
               "DESCARTADO",P922)
             )
  ),P922)</f>
        <v/>
      </c>
      <c r="Q924" s="109" t="str">
        <f t="shared" si="2820"/>
        <v/>
      </c>
      <c r="R924" s="109" t="str">
        <f t="shared" si="2820"/>
        <v/>
      </c>
      <c r="S924" s="109" t="str">
        <f t="shared" si="2820"/>
        <v/>
      </c>
      <c r="T924" s="109" t="str">
        <f t="shared" si="2820"/>
        <v/>
      </c>
      <c r="U924" s="109" t="str">
        <f t="shared" si="2820"/>
        <v/>
      </c>
      <c r="V924" s="109" t="str">
        <f t="shared" si="2820"/>
        <v/>
      </c>
      <c r="W924" s="109" t="str">
        <f t="shared" si="2820"/>
        <v/>
      </c>
      <c r="X924" s="109" t="str">
        <f t="shared" si="2820"/>
        <v/>
      </c>
      <c r="Y924" s="109" t="str">
        <f t="shared" si="2820"/>
        <v/>
      </c>
      <c r="Z924" s="109" t="str">
        <f t="shared" si="2820"/>
        <v/>
      </c>
      <c r="AA924" s="109" t="str">
        <f t="shared" si="2820"/>
        <v/>
      </c>
      <c r="AB924" s="109" t="str">
        <f t="shared" si="2820"/>
        <v/>
      </c>
      <c r="AC924" s="109" t="str">
        <f t="shared" si="2820"/>
        <v/>
      </c>
      <c r="AD924" s="109" t="str">
        <f t="shared" si="2820"/>
        <v/>
      </c>
      <c r="AE924" s="109" t="str">
        <f t="shared" si="2820"/>
        <v/>
      </c>
      <c r="AF924" s="109" t="str">
        <f t="shared" si="2820"/>
        <v/>
      </c>
      <c r="AG924" s="109" t="str">
        <f t="shared" si="2820"/>
        <v/>
      </c>
      <c r="AH924" s="109" t="str">
        <f t="shared" si="2820"/>
        <v/>
      </c>
      <c r="AI924" s="109" t="str">
        <f t="shared" si="2820"/>
        <v/>
      </c>
    </row>
    <row r="925" spans="1:167" hidden="1" x14ac:dyDescent="0.25">
      <c r="B925" s="131" t="e">
        <f t="shared" ref="B925:B979" si="2821">B924</f>
        <v>#VALUE!</v>
      </c>
      <c r="C925" s="131" t="e">
        <f t="shared" ref="C925:D988" si="2822">C924</f>
        <v>#VALUE!</v>
      </c>
      <c r="D925" s="130">
        <f t="shared" si="2624"/>
        <v>1</v>
      </c>
      <c r="E925" s="168"/>
      <c r="F925" s="96"/>
      <c r="G925" s="170"/>
      <c r="H925"/>
      <c r="I925"/>
      <c r="J925"/>
      <c r="K925" s="69"/>
      <c r="L925" s="29" t="s">
        <v>423</v>
      </c>
      <c r="M925" s="30" t="e">
        <f t="shared" ref="M925" si="2823">AVERAGE($P924:$XX924)</f>
        <v>#DIV/0!</v>
      </c>
      <c r="N925" s="74"/>
      <c r="O925" s="27" t="str">
        <f t="shared" ref="O925" si="2824">"1 POND"</f>
        <v>1 POND</v>
      </c>
      <c r="P925" s="110" t="str">
        <f>IF(IFERROR(VLOOKUP(P920,'Tabela de Apoio'!$D:$E,2,FALSE),1)=1,"",P926)</f>
        <v/>
      </c>
      <c r="Q925" s="110" t="str">
        <f>IF(IFERROR(VLOOKUP(Q920,'Tabela de Apoio'!$D:$E,2,FALSE),1)=1,"",Q926)</f>
        <v/>
      </c>
      <c r="R925" s="110" t="str">
        <f>IF(IFERROR(VLOOKUP(R920,'Tabela de Apoio'!$D:$E,2,FALSE),1)=1,"",R926)</f>
        <v/>
      </c>
      <c r="S925" s="110" t="str">
        <f>IF(IFERROR(VLOOKUP(S920,'Tabela de Apoio'!$D:$E,2,FALSE),1)=1,"",S926)</f>
        <v/>
      </c>
      <c r="T925" s="110" t="str">
        <f>IF(IFERROR(VLOOKUP(T920,'Tabela de Apoio'!$D:$E,2,FALSE),1)=1,"",T926)</f>
        <v/>
      </c>
      <c r="U925" s="110" t="str">
        <f>IF(IFERROR(VLOOKUP(U920,'Tabela de Apoio'!$D:$E,2,FALSE),1)=1,"",U926)</f>
        <v/>
      </c>
      <c r="V925" s="110" t="str">
        <f>IF(IFERROR(VLOOKUP(V920,'Tabela de Apoio'!$D:$E,2,FALSE),1)=1,"",V926)</f>
        <v/>
      </c>
      <c r="W925" s="110" t="str">
        <f>IF(IFERROR(VLOOKUP(W920,'Tabela de Apoio'!$D:$E,2,FALSE),1)=1,"",W926)</f>
        <v/>
      </c>
      <c r="X925" s="110" t="str">
        <f>IF(IFERROR(VLOOKUP(X920,'Tabela de Apoio'!$D:$E,2,FALSE),1)=1,"",X926)</f>
        <v/>
      </c>
      <c r="Y925" s="110" t="str">
        <f>IF(IFERROR(VLOOKUP(Y920,'Tabela de Apoio'!$D:$E,2,FALSE),1)=1,"",Y926)</f>
        <v/>
      </c>
      <c r="Z925" s="110" t="str">
        <f>IF(IFERROR(VLOOKUP(Z920,'Tabela de Apoio'!$D:$E,2,FALSE),1)=1,"",Z926)</f>
        <v/>
      </c>
      <c r="AA925" s="110" t="str">
        <f>IF(IFERROR(VLOOKUP(AA920,'Tabela de Apoio'!$D:$E,2,FALSE),1)=1,"",AA926)</f>
        <v/>
      </c>
      <c r="AB925" s="110" t="str">
        <f>IF(IFERROR(VLOOKUP(AB920,'Tabela de Apoio'!$D:$E,2,FALSE),1)=1,"",AB926)</f>
        <v/>
      </c>
      <c r="AC925" s="110" t="str">
        <f>IF(IFERROR(VLOOKUP(AC920,'Tabela de Apoio'!$D:$E,2,FALSE),1)=1,"",AC926)</f>
        <v/>
      </c>
      <c r="AD925" s="110" t="str">
        <f>IF(IFERROR(VLOOKUP(AD920,'Tabela de Apoio'!$D:$E,2,FALSE),1)=1,"",AD926)</f>
        <v/>
      </c>
      <c r="AE925" s="110" t="str">
        <f>IF(IFERROR(VLOOKUP(AE920,'Tabela de Apoio'!$D:$E,2,FALSE),1)=1,"",AE926)</f>
        <v/>
      </c>
      <c r="AF925" s="110" t="str">
        <f>IF(IFERROR(VLOOKUP(AF920,'Tabela de Apoio'!$D:$E,2,FALSE),1)=1,"",AF926)</f>
        <v/>
      </c>
      <c r="AG925" s="110" t="str">
        <f>IF(IFERROR(VLOOKUP(AG920,'Tabela de Apoio'!$D:$E,2,FALSE),1)=1,"",AG926)</f>
        <v/>
      </c>
      <c r="AH925" s="110" t="str">
        <f>IF(IFERROR(VLOOKUP(AH920,'Tabela de Apoio'!$D:$E,2,FALSE),1)=1,"",AH926)</f>
        <v/>
      </c>
      <c r="AI925" s="110" t="str">
        <f>IF(IFERROR(VLOOKUP(AI920,'Tabela de Apoio'!$D:$E,2,FALSE),1)=1,"",AI926)</f>
        <v/>
      </c>
    </row>
    <row r="926" spans="1:167" hidden="1" x14ac:dyDescent="0.25">
      <c r="B926" s="131" t="e">
        <f t="shared" si="2821"/>
        <v>#VALUE!</v>
      </c>
      <c r="C926" s="131" t="e">
        <f t="shared" si="2822"/>
        <v>#VALUE!</v>
      </c>
      <c r="D926" s="130">
        <f t="shared" si="2822"/>
        <v>1</v>
      </c>
      <c r="E926" s="168"/>
      <c r="F926" s="96"/>
      <c r="G926" s="170"/>
      <c r="H926" s="137">
        <f t="shared" ref="H926" si="2825">COUNT($P926:$XX926)</f>
        <v>0</v>
      </c>
      <c r="I926" s="135" t="e">
        <f t="shared" ref="I926" si="2826">_xlfn.STDEV.P($P925:$XX926)/AVERAGE($P925:$XX926)</f>
        <v>#DIV/0!</v>
      </c>
      <c r="J926" s="7">
        <f t="shared" ref="J926" si="2827">IF(AND(H926&gt;2,
OR(L918="MÉDIA SANEADA",L918="MEDIANA SANEADA",
AND(L918="PREÇO REFERÊNCIA",NOT(AND(P920="Orçamento",COUNTA(P918:XX918)=COUNTIF(P920:XX920,"Orçamento")))))),
ROW(),0)</f>
        <v>0</v>
      </c>
      <c r="K926" s="69"/>
      <c r="L926" s="29" t="s">
        <v>424</v>
      </c>
      <c r="M926" s="30" t="e">
        <f t="shared" ref="M926" si="2828">MEDIAN($P924:$XX924)</f>
        <v>#NUM!</v>
      </c>
      <c r="N926" s="74"/>
      <c r="O926" s="27" t="str">
        <f t="shared" ref="O926" si="2829">"1 RODADA"</f>
        <v>1 RODADA</v>
      </c>
      <c r="P926" s="110" t="str">
        <f t="shared" ref="P926:AI926" si="2830">IF(P924="","",IF((_xlfn.STDEV.P($P923:$XX924)/AVERAGE($P923:$XX924))&lt;=25%,P924,IF(OR(P924&gt;(AVERAGE($P923:$XX924)+_xlfn.STDEV.P($P923:$XX924)),P924&lt;(AVERAGE($P923:$XX924)-_xlfn.STDEV.P($P923:$XX924))),"DESCARTADO",P924)))</f>
        <v/>
      </c>
      <c r="Q926" s="110" t="str">
        <f t="shared" si="2830"/>
        <v/>
      </c>
      <c r="R926" s="110" t="str">
        <f t="shared" si="2830"/>
        <v/>
      </c>
      <c r="S926" s="110" t="str">
        <f t="shared" si="2830"/>
        <v/>
      </c>
      <c r="T926" s="110" t="str">
        <f t="shared" si="2830"/>
        <v/>
      </c>
      <c r="U926" s="110" t="str">
        <f t="shared" si="2830"/>
        <v/>
      </c>
      <c r="V926" s="110" t="str">
        <f t="shared" si="2830"/>
        <v/>
      </c>
      <c r="W926" s="110" t="str">
        <f t="shared" si="2830"/>
        <v/>
      </c>
      <c r="X926" s="110" t="str">
        <f t="shared" si="2830"/>
        <v/>
      </c>
      <c r="Y926" s="110" t="str">
        <f t="shared" si="2830"/>
        <v/>
      </c>
      <c r="Z926" s="110" t="str">
        <f t="shared" si="2830"/>
        <v/>
      </c>
      <c r="AA926" s="110" t="str">
        <f t="shared" si="2830"/>
        <v/>
      </c>
      <c r="AB926" s="110" t="str">
        <f t="shared" si="2830"/>
        <v/>
      </c>
      <c r="AC926" s="110" t="str">
        <f t="shared" si="2830"/>
        <v/>
      </c>
      <c r="AD926" s="110" t="str">
        <f t="shared" si="2830"/>
        <v/>
      </c>
      <c r="AE926" s="110" t="str">
        <f t="shared" si="2830"/>
        <v/>
      </c>
      <c r="AF926" s="110" t="str">
        <f t="shared" si="2830"/>
        <v/>
      </c>
      <c r="AG926" s="110" t="str">
        <f t="shared" si="2830"/>
        <v/>
      </c>
      <c r="AH926" s="110" t="str">
        <f t="shared" si="2830"/>
        <v/>
      </c>
      <c r="AI926" s="110" t="str">
        <f t="shared" si="2830"/>
        <v/>
      </c>
    </row>
    <row r="927" spans="1:167" hidden="1" x14ac:dyDescent="0.25">
      <c r="B927" s="131" t="e">
        <f t="shared" si="2821"/>
        <v>#VALUE!</v>
      </c>
      <c r="C927" s="131" t="e">
        <f t="shared" si="2822"/>
        <v>#VALUE!</v>
      </c>
      <c r="D927" s="130">
        <f t="shared" si="2822"/>
        <v>1</v>
      </c>
      <c r="E927" s="168"/>
      <c r="F927" s="96"/>
      <c r="G927" s="170"/>
      <c r="H927"/>
      <c r="I927"/>
      <c r="J927"/>
      <c r="L927" s="29" t="s">
        <v>50</v>
      </c>
      <c r="M927" s="30" t="str">
        <f t="shared" ref="M927" si="2831">IFERROR(
IF(AND(H926&gt;2,I926&lt;=25%),AVERAGE(P925:XX926),
IF(AND(H928&gt;2,I928&lt;=25%),AVERAGE(P927:XX928),
IF(AND(H930&gt;2,I930&lt;=25%),AVERAGE(P929:XX930),
IF(AND(H932&gt;2,I932&lt;=25%),AVERAGE(P931:XX932),
IF(AND(H934&gt;2,I934&lt;=25%),AVERAGE(P933:XX934),
IF(AND(H936&gt;2,I936&lt;=25%),AVERAGE(P935:XX936),
IF(I924&lt;=25%,AVERAGE(P923:XX924),""))))))),"")</f>
        <v/>
      </c>
      <c r="N927" s="74"/>
      <c r="O927" s="27" t="str">
        <f t="shared" ref="O927" si="2832">"2 POND"</f>
        <v>2 POND</v>
      </c>
      <c r="P927" s="110" t="str">
        <f>IF(IFERROR(VLOOKUP(P920,'Tabela de Apoio'!$D:$E,2,FALSE),1)=1,"",P928)</f>
        <v/>
      </c>
      <c r="Q927" s="110" t="str">
        <f>IF(IFERROR(VLOOKUP(Q920,'Tabela de Apoio'!$D:$E,2,FALSE),1)=1,"",Q928)</f>
        <v/>
      </c>
      <c r="R927" s="110" t="str">
        <f>IF(IFERROR(VLOOKUP(R920,'Tabela de Apoio'!$D:$E,2,FALSE),1)=1,"",R928)</f>
        <v/>
      </c>
      <c r="S927" s="110" t="str">
        <f>IF(IFERROR(VLOOKUP(S920,'Tabela de Apoio'!$D:$E,2,FALSE),1)=1,"",S928)</f>
        <v/>
      </c>
      <c r="T927" s="110" t="str">
        <f>IF(IFERROR(VLOOKUP(T920,'Tabela de Apoio'!$D:$E,2,FALSE),1)=1,"",T928)</f>
        <v/>
      </c>
      <c r="U927" s="110" t="str">
        <f>IF(IFERROR(VLOOKUP(U920,'Tabela de Apoio'!$D:$E,2,FALSE),1)=1,"",U928)</f>
        <v/>
      </c>
      <c r="V927" s="110" t="str">
        <f>IF(IFERROR(VLOOKUP(V920,'Tabela de Apoio'!$D:$E,2,FALSE),1)=1,"",V928)</f>
        <v/>
      </c>
      <c r="W927" s="110" t="str">
        <f>IF(IFERROR(VLOOKUP(W920,'Tabela de Apoio'!$D:$E,2,FALSE),1)=1,"",W928)</f>
        <v/>
      </c>
      <c r="X927" s="110" t="str">
        <f>IF(IFERROR(VLOOKUP(X920,'Tabela de Apoio'!$D:$E,2,FALSE),1)=1,"",X928)</f>
        <v/>
      </c>
      <c r="Y927" s="110" t="str">
        <f>IF(IFERROR(VLOOKUP(Y920,'Tabela de Apoio'!$D:$E,2,FALSE),1)=1,"",Y928)</f>
        <v/>
      </c>
      <c r="Z927" s="110" t="str">
        <f>IF(IFERROR(VLOOKUP(Z920,'Tabela de Apoio'!$D:$E,2,FALSE),1)=1,"",Z928)</f>
        <v/>
      </c>
      <c r="AA927" s="110" t="str">
        <f>IF(IFERROR(VLOOKUP(AA920,'Tabela de Apoio'!$D:$E,2,FALSE),1)=1,"",AA928)</f>
        <v/>
      </c>
      <c r="AB927" s="110" t="str">
        <f>IF(IFERROR(VLOOKUP(AB920,'Tabela de Apoio'!$D:$E,2,FALSE),1)=1,"",AB928)</f>
        <v/>
      </c>
      <c r="AC927" s="110" t="str">
        <f>IF(IFERROR(VLOOKUP(AC920,'Tabela de Apoio'!$D:$E,2,FALSE),1)=1,"",AC928)</f>
        <v/>
      </c>
      <c r="AD927" s="110" t="str">
        <f>IF(IFERROR(VLOOKUP(AD920,'Tabela de Apoio'!$D:$E,2,FALSE),1)=1,"",AD928)</f>
        <v/>
      </c>
      <c r="AE927" s="110" t="str">
        <f>IF(IFERROR(VLOOKUP(AE920,'Tabela de Apoio'!$D:$E,2,FALSE),1)=1,"",AE928)</f>
        <v/>
      </c>
      <c r="AF927" s="110" t="str">
        <f>IF(IFERROR(VLOOKUP(AF920,'Tabela de Apoio'!$D:$E,2,FALSE),1)=1,"",AF928)</f>
        <v/>
      </c>
      <c r="AG927" s="110" t="str">
        <f>IF(IFERROR(VLOOKUP(AG920,'Tabela de Apoio'!$D:$E,2,FALSE),1)=1,"",AG928)</f>
        <v/>
      </c>
      <c r="AH927" s="110" t="str">
        <f>IF(IFERROR(VLOOKUP(AH920,'Tabela de Apoio'!$D:$E,2,FALSE),1)=1,"",AH928)</f>
        <v/>
      </c>
      <c r="AI927" s="110" t="str">
        <f>IF(IFERROR(VLOOKUP(AI920,'Tabela de Apoio'!$D:$E,2,FALSE),1)=1,"",AI928)</f>
        <v/>
      </c>
    </row>
    <row r="928" spans="1:167" hidden="1" x14ac:dyDescent="0.25">
      <c r="B928" s="131" t="e">
        <f t="shared" si="2821"/>
        <v>#VALUE!</v>
      </c>
      <c r="C928" s="131" t="e">
        <f t="shared" si="2822"/>
        <v>#VALUE!</v>
      </c>
      <c r="D928" s="130">
        <f t="shared" si="2822"/>
        <v>1</v>
      </c>
      <c r="E928" s="168"/>
      <c r="F928" s="96"/>
      <c r="G928" s="170"/>
      <c r="H928" s="137">
        <f t="shared" ref="H928" si="2833">COUNT($P928:$XX928)</f>
        <v>0</v>
      </c>
      <c r="I928" s="135" t="e">
        <f t="shared" ref="I928" si="2834">_xlfn.STDEV.P($P927:$XX928)/AVERAGE($P927:$XX928)</f>
        <v>#DIV/0!</v>
      </c>
      <c r="J928" s="7">
        <f t="shared" ref="J928" si="2835">IF(AND(H928&gt;2,
OR(L918="MÉDIA SANEADA",L918="MEDIANA SANEADA",
AND(L918="PREÇO REFERÊNCIA",NOT(AND(P920="Orçamento",COUNTA(P918:XX918)=COUNTIF(P920:XX920,"Orçamento")))))),
ROW(),0)</f>
        <v>0</v>
      </c>
      <c r="K928" s="69"/>
      <c r="L928" s="29" t="s">
        <v>425</v>
      </c>
      <c r="M928" s="30" t="e">
        <f t="shared" ref="M928" si="2836" xml:space="preserve">
IF(H926&gt;2,MEDIAN(P925:XX926),
IF(H928&gt;2,MEDIAN(P927:XX928),
IF(H930&gt;2,MEDIAN(P929:XX930),
IF(H932&gt;2,MEDIAN(P931:XX932),
IF(H934&gt;2,MEDIAN(P933:XX934),
IF(H936&gt;2,MEDIAN(P935:XX936),
MEDIAN(P923:XX924)))))))</f>
        <v>#NUM!</v>
      </c>
      <c r="N928" s="74"/>
      <c r="O928" s="27" t="str">
        <f t="shared" ref="O928" si="2837">"2 RODADA"</f>
        <v>2 RODADA</v>
      </c>
      <c r="P928" s="110" t="str">
        <f t="shared" ref="P928:AI928" si="2838">IF(P926="","",IF((_xlfn.STDEV.P($P925:$XX926)/AVERAGE($P925:$XX926))&lt;=25%,P926,IF(OR(P926&gt;(AVERAGE($P925:$XX926)+_xlfn.STDEV.P($P925:$XX926)),P926&lt;(AVERAGE($P925:$XX926)-_xlfn.STDEV.P($P925:$XX926))),"DESCARTADO",P926)))</f>
        <v/>
      </c>
      <c r="Q928" s="110" t="str">
        <f t="shared" si="2838"/>
        <v/>
      </c>
      <c r="R928" s="110" t="str">
        <f t="shared" si="2838"/>
        <v/>
      </c>
      <c r="S928" s="110" t="str">
        <f t="shared" si="2838"/>
        <v/>
      </c>
      <c r="T928" s="110" t="str">
        <f t="shared" si="2838"/>
        <v/>
      </c>
      <c r="U928" s="110" t="str">
        <f t="shared" si="2838"/>
        <v/>
      </c>
      <c r="V928" s="110" t="str">
        <f t="shared" si="2838"/>
        <v/>
      </c>
      <c r="W928" s="110" t="str">
        <f t="shared" si="2838"/>
        <v/>
      </c>
      <c r="X928" s="110" t="str">
        <f t="shared" si="2838"/>
        <v/>
      </c>
      <c r="Y928" s="110" t="str">
        <f t="shared" si="2838"/>
        <v/>
      </c>
      <c r="Z928" s="110" t="str">
        <f t="shared" si="2838"/>
        <v/>
      </c>
      <c r="AA928" s="110" t="str">
        <f t="shared" si="2838"/>
        <v/>
      </c>
      <c r="AB928" s="110" t="str">
        <f t="shared" si="2838"/>
        <v/>
      </c>
      <c r="AC928" s="110" t="str">
        <f t="shared" si="2838"/>
        <v/>
      </c>
      <c r="AD928" s="110" t="str">
        <f t="shared" si="2838"/>
        <v/>
      </c>
      <c r="AE928" s="110" t="str">
        <f t="shared" si="2838"/>
        <v/>
      </c>
      <c r="AF928" s="110" t="str">
        <f t="shared" si="2838"/>
        <v/>
      </c>
      <c r="AG928" s="110" t="str">
        <f t="shared" si="2838"/>
        <v/>
      </c>
      <c r="AH928" s="110" t="str">
        <f t="shared" si="2838"/>
        <v/>
      </c>
      <c r="AI928" s="110" t="str">
        <f t="shared" si="2838"/>
        <v/>
      </c>
    </row>
    <row r="929" spans="1:167" hidden="1" x14ac:dyDescent="0.25">
      <c r="B929" s="131" t="e">
        <f t="shared" si="2821"/>
        <v>#VALUE!</v>
      </c>
      <c r="C929" s="131" t="e">
        <f t="shared" si="2822"/>
        <v>#VALUE!</v>
      </c>
      <c r="D929" s="130">
        <f t="shared" si="2822"/>
        <v>1</v>
      </c>
      <c r="E929" s="168"/>
      <c r="F929" s="96"/>
      <c r="G929" s="170"/>
      <c r="H929"/>
      <c r="I929"/>
      <c r="J929"/>
      <c r="K929" s="69"/>
      <c r="L929" s="29" t="s">
        <v>422</v>
      </c>
      <c r="M929" s="30" t="e">
        <f t="shared" ref="M929" si="2839">HARMEAN($P923:$XX924)</f>
        <v>#N/A</v>
      </c>
      <c r="N929" s="74"/>
      <c r="O929" s="27" t="str">
        <f t="shared" ref="O929" si="2840">"3 POND"</f>
        <v>3 POND</v>
      </c>
      <c r="P929" s="110" t="str">
        <f>IF(IFERROR(VLOOKUP(P920,'Tabela de Apoio'!$D:$E,2,FALSE),1)=1,"",P930)</f>
        <v/>
      </c>
      <c r="Q929" s="110" t="str">
        <f>IF(IFERROR(VLOOKUP(Q920,'Tabela de Apoio'!$D:$E,2,FALSE),1)=1,"",Q930)</f>
        <v/>
      </c>
      <c r="R929" s="110" t="str">
        <f>IF(IFERROR(VLOOKUP(R920,'Tabela de Apoio'!$D:$E,2,FALSE),1)=1,"",R930)</f>
        <v/>
      </c>
      <c r="S929" s="110" t="str">
        <f>IF(IFERROR(VLOOKUP(S920,'Tabela de Apoio'!$D:$E,2,FALSE),1)=1,"",S930)</f>
        <v/>
      </c>
      <c r="T929" s="110" t="str">
        <f>IF(IFERROR(VLOOKUP(T920,'Tabela de Apoio'!$D:$E,2,FALSE),1)=1,"",T930)</f>
        <v/>
      </c>
      <c r="U929" s="110" t="str">
        <f>IF(IFERROR(VLOOKUP(U920,'Tabela de Apoio'!$D:$E,2,FALSE),1)=1,"",U930)</f>
        <v/>
      </c>
      <c r="V929" s="110" t="str">
        <f>IF(IFERROR(VLOOKUP(V920,'Tabela de Apoio'!$D:$E,2,FALSE),1)=1,"",V930)</f>
        <v/>
      </c>
      <c r="W929" s="110" t="str">
        <f>IF(IFERROR(VLOOKUP(W920,'Tabela de Apoio'!$D:$E,2,FALSE),1)=1,"",W930)</f>
        <v/>
      </c>
      <c r="X929" s="110" t="str">
        <f>IF(IFERROR(VLOOKUP(X920,'Tabela de Apoio'!$D:$E,2,FALSE),1)=1,"",X930)</f>
        <v/>
      </c>
      <c r="Y929" s="110" t="str">
        <f>IF(IFERROR(VLOOKUP(Y920,'Tabela de Apoio'!$D:$E,2,FALSE),1)=1,"",Y930)</f>
        <v/>
      </c>
      <c r="Z929" s="110" t="str">
        <f>IF(IFERROR(VLOOKUP(Z920,'Tabela de Apoio'!$D:$E,2,FALSE),1)=1,"",Z930)</f>
        <v/>
      </c>
      <c r="AA929" s="110" t="str">
        <f>IF(IFERROR(VLOOKUP(AA920,'Tabela de Apoio'!$D:$E,2,FALSE),1)=1,"",AA930)</f>
        <v/>
      </c>
      <c r="AB929" s="110" t="str">
        <f>IF(IFERROR(VLOOKUP(AB920,'Tabela de Apoio'!$D:$E,2,FALSE),1)=1,"",AB930)</f>
        <v/>
      </c>
      <c r="AC929" s="110" t="str">
        <f>IF(IFERROR(VLOOKUP(AC920,'Tabela de Apoio'!$D:$E,2,FALSE),1)=1,"",AC930)</f>
        <v/>
      </c>
      <c r="AD929" s="110" t="str">
        <f>IF(IFERROR(VLOOKUP(AD920,'Tabela de Apoio'!$D:$E,2,FALSE),1)=1,"",AD930)</f>
        <v/>
      </c>
      <c r="AE929" s="110" t="str">
        <f>IF(IFERROR(VLOOKUP(AE920,'Tabela de Apoio'!$D:$E,2,FALSE),1)=1,"",AE930)</f>
        <v/>
      </c>
      <c r="AF929" s="110" t="str">
        <f>IF(IFERROR(VLOOKUP(AF920,'Tabela de Apoio'!$D:$E,2,FALSE),1)=1,"",AF930)</f>
        <v/>
      </c>
      <c r="AG929" s="110" t="str">
        <f>IF(IFERROR(VLOOKUP(AG920,'Tabela de Apoio'!$D:$E,2,FALSE),1)=1,"",AG930)</f>
        <v/>
      </c>
      <c r="AH929" s="110" t="str">
        <f>IF(IFERROR(VLOOKUP(AH920,'Tabela de Apoio'!$D:$E,2,FALSE),1)=1,"",AH930)</f>
        <v/>
      </c>
      <c r="AI929" s="110" t="str">
        <f>IF(IFERROR(VLOOKUP(AI920,'Tabela de Apoio'!$D:$E,2,FALSE),1)=1,"",AI930)</f>
        <v/>
      </c>
    </row>
    <row r="930" spans="1:167" hidden="1" x14ac:dyDescent="0.25">
      <c r="B930" s="131" t="e">
        <f t="shared" si="2821"/>
        <v>#VALUE!</v>
      </c>
      <c r="C930" s="131" t="e">
        <f t="shared" si="2822"/>
        <v>#VALUE!</v>
      </c>
      <c r="D930" s="130">
        <f t="shared" si="2822"/>
        <v>1</v>
      </c>
      <c r="E930" s="168"/>
      <c r="F930" s="96"/>
      <c r="G930" s="170"/>
      <c r="H930" s="137">
        <f t="shared" ref="H930" si="2841">COUNT($P930:$XX930)</f>
        <v>0</v>
      </c>
      <c r="I930" s="135" t="e">
        <f t="shared" ref="I930" si="2842">_xlfn.STDEV.P($P929:$XX930)/AVERAGE($P929:$XX930)</f>
        <v>#DIV/0!</v>
      </c>
      <c r="J930" s="7">
        <f t="shared" ref="J930" si="2843">IF(AND(H930&gt;2,
OR(L918="MÉDIA SANEADA",L918="MEDIANA SANEADA",
AND(L918="PREÇO REFERÊNCIA",NOT(AND(P920="Orçamento",COUNTA(P918:XX918)=COUNTIF(P920:XX920,"Orçamento")))))),
ROW(),0)</f>
        <v>0</v>
      </c>
      <c r="K930" s="69"/>
      <c r="L930" s="29" t="s">
        <v>53</v>
      </c>
      <c r="M930" s="30" t="str">
        <f t="shared" ref="M930" si="2844">IFERROR(_xlfn.QUARTILE.EXC($P924:$XX924,1),"")</f>
        <v/>
      </c>
      <c r="N930" s="74"/>
      <c r="O930" s="27" t="str">
        <f t="shared" ref="O930" si="2845">"3 RODADA"</f>
        <v>3 RODADA</v>
      </c>
      <c r="P930" s="110" t="str">
        <f t="shared" ref="P930:AI930" si="2846">IF(P928="","",IF((_xlfn.STDEV.P($P927:$XX928)/AVERAGE($P927:$XX928))&lt;=25%,P928,IF(OR(P928&gt;(AVERAGE($P927:$XX928)+_xlfn.STDEV.P($P927:$XX928)),P928&lt;(AVERAGE($P927:$XX928)-_xlfn.STDEV.P($P927:$XX928))),"DESCARTADO",P928)))</f>
        <v/>
      </c>
      <c r="Q930" s="110" t="str">
        <f t="shared" si="2846"/>
        <v/>
      </c>
      <c r="R930" s="110" t="str">
        <f t="shared" si="2846"/>
        <v/>
      </c>
      <c r="S930" s="110" t="str">
        <f t="shared" si="2846"/>
        <v/>
      </c>
      <c r="T930" s="110" t="str">
        <f t="shared" si="2846"/>
        <v/>
      </c>
      <c r="U930" s="110" t="str">
        <f t="shared" si="2846"/>
        <v/>
      </c>
      <c r="V930" s="110" t="str">
        <f t="shared" si="2846"/>
        <v/>
      </c>
      <c r="W930" s="110" t="str">
        <f t="shared" si="2846"/>
        <v/>
      </c>
      <c r="X930" s="110" t="str">
        <f t="shared" si="2846"/>
        <v/>
      </c>
      <c r="Y930" s="110" t="str">
        <f t="shared" si="2846"/>
        <v/>
      </c>
      <c r="Z930" s="110" t="str">
        <f t="shared" si="2846"/>
        <v/>
      </c>
      <c r="AA930" s="110" t="str">
        <f t="shared" si="2846"/>
        <v/>
      </c>
      <c r="AB930" s="110" t="str">
        <f t="shared" si="2846"/>
        <v/>
      </c>
      <c r="AC930" s="110" t="str">
        <f t="shared" si="2846"/>
        <v/>
      </c>
      <c r="AD930" s="110" t="str">
        <f t="shared" si="2846"/>
        <v/>
      </c>
      <c r="AE930" s="110" t="str">
        <f t="shared" si="2846"/>
        <v/>
      </c>
      <c r="AF930" s="110" t="str">
        <f t="shared" si="2846"/>
        <v/>
      </c>
      <c r="AG930" s="110" t="str">
        <f t="shared" si="2846"/>
        <v/>
      </c>
      <c r="AH930" s="110" t="str">
        <f t="shared" si="2846"/>
        <v/>
      </c>
      <c r="AI930" s="110" t="str">
        <f t="shared" si="2846"/>
        <v/>
      </c>
    </row>
    <row r="931" spans="1:167" hidden="1" x14ac:dyDescent="0.25">
      <c r="B931" s="131" t="e">
        <f t="shared" si="2821"/>
        <v>#VALUE!</v>
      </c>
      <c r="C931" s="131" t="e">
        <f t="shared" si="2822"/>
        <v>#VALUE!</v>
      </c>
      <c r="D931" s="130">
        <f t="shared" si="2822"/>
        <v>1</v>
      </c>
      <c r="E931" s="168"/>
      <c r="F931" s="96"/>
      <c r="G931" s="170"/>
      <c r="H931"/>
      <c r="I931"/>
      <c r="J931"/>
      <c r="K931" s="69"/>
      <c r="L931" s="29" t="s">
        <v>51</v>
      </c>
      <c r="M931" s="30" t="str">
        <f t="shared" ref="M931" si="2847">IFERROR(_xlfn.QUARTILE.EXC($P924:$XX924,3),"")</f>
        <v/>
      </c>
      <c r="N931" s="74"/>
      <c r="O931" s="27" t="str">
        <f t="shared" ref="O931" si="2848">"4 POND"</f>
        <v>4 POND</v>
      </c>
      <c r="P931" s="110" t="str">
        <f>IF(IFERROR(VLOOKUP(P920,'Tabela de Apoio'!$D:$E,2,FALSE),1)=1,"",P932)</f>
        <v/>
      </c>
      <c r="Q931" s="110" t="str">
        <f>IF(IFERROR(VLOOKUP(Q920,'Tabela de Apoio'!$D:$E,2,FALSE),1)=1,"",Q932)</f>
        <v/>
      </c>
      <c r="R931" s="110" t="str">
        <f>IF(IFERROR(VLOOKUP(R920,'Tabela de Apoio'!$D:$E,2,FALSE),1)=1,"",R932)</f>
        <v/>
      </c>
      <c r="S931" s="110" t="str">
        <f>IF(IFERROR(VLOOKUP(S920,'Tabela de Apoio'!$D:$E,2,FALSE),1)=1,"",S932)</f>
        <v/>
      </c>
      <c r="T931" s="110" t="str">
        <f>IF(IFERROR(VLOOKUP(T920,'Tabela de Apoio'!$D:$E,2,FALSE),1)=1,"",T932)</f>
        <v/>
      </c>
      <c r="U931" s="110" t="str">
        <f>IF(IFERROR(VLOOKUP(U920,'Tabela de Apoio'!$D:$E,2,FALSE),1)=1,"",U932)</f>
        <v/>
      </c>
      <c r="V931" s="110" t="str">
        <f>IF(IFERROR(VLOOKUP(V920,'Tabela de Apoio'!$D:$E,2,FALSE),1)=1,"",V932)</f>
        <v/>
      </c>
      <c r="W931" s="110" t="str">
        <f>IF(IFERROR(VLOOKUP(W920,'Tabela de Apoio'!$D:$E,2,FALSE),1)=1,"",W932)</f>
        <v/>
      </c>
      <c r="X931" s="110" t="str">
        <f>IF(IFERROR(VLOOKUP(X920,'Tabela de Apoio'!$D:$E,2,FALSE),1)=1,"",X932)</f>
        <v/>
      </c>
      <c r="Y931" s="110" t="str">
        <f>IF(IFERROR(VLOOKUP(Y920,'Tabela de Apoio'!$D:$E,2,FALSE),1)=1,"",Y932)</f>
        <v/>
      </c>
      <c r="Z931" s="110" t="str">
        <f>IF(IFERROR(VLOOKUP(Z920,'Tabela de Apoio'!$D:$E,2,FALSE),1)=1,"",Z932)</f>
        <v/>
      </c>
      <c r="AA931" s="110" t="str">
        <f>IF(IFERROR(VLOOKUP(AA920,'Tabela de Apoio'!$D:$E,2,FALSE),1)=1,"",AA932)</f>
        <v/>
      </c>
      <c r="AB931" s="110" t="str">
        <f>IF(IFERROR(VLOOKUP(AB920,'Tabela de Apoio'!$D:$E,2,FALSE),1)=1,"",AB932)</f>
        <v/>
      </c>
      <c r="AC931" s="110" t="str">
        <f>IF(IFERROR(VLOOKUP(AC920,'Tabela de Apoio'!$D:$E,2,FALSE),1)=1,"",AC932)</f>
        <v/>
      </c>
      <c r="AD931" s="110" t="str">
        <f>IF(IFERROR(VLOOKUP(AD920,'Tabela de Apoio'!$D:$E,2,FALSE),1)=1,"",AD932)</f>
        <v/>
      </c>
      <c r="AE931" s="110" t="str">
        <f>IF(IFERROR(VLOOKUP(AE920,'Tabela de Apoio'!$D:$E,2,FALSE),1)=1,"",AE932)</f>
        <v/>
      </c>
      <c r="AF931" s="110" t="str">
        <f>IF(IFERROR(VLOOKUP(AF920,'Tabela de Apoio'!$D:$E,2,FALSE),1)=1,"",AF932)</f>
        <v/>
      </c>
      <c r="AG931" s="110" t="str">
        <f>IF(IFERROR(VLOOKUP(AG920,'Tabela de Apoio'!$D:$E,2,FALSE),1)=1,"",AG932)</f>
        <v/>
      </c>
      <c r="AH931" s="110" t="str">
        <f>IF(IFERROR(VLOOKUP(AH920,'Tabela de Apoio'!$D:$E,2,FALSE),1)=1,"",AH932)</f>
        <v/>
      </c>
      <c r="AI931" s="110" t="str">
        <f>IF(IFERROR(VLOOKUP(AI920,'Tabela de Apoio'!$D:$E,2,FALSE),1)=1,"",AI932)</f>
        <v/>
      </c>
    </row>
    <row r="932" spans="1:167" hidden="1" x14ac:dyDescent="0.25">
      <c r="B932" s="131" t="e">
        <f t="shared" si="2821"/>
        <v>#VALUE!</v>
      </c>
      <c r="C932" s="131" t="e">
        <f t="shared" si="2822"/>
        <v>#VALUE!</v>
      </c>
      <c r="D932" s="130">
        <f t="shared" si="2822"/>
        <v>1</v>
      </c>
      <c r="E932" s="168"/>
      <c r="F932" s="96"/>
      <c r="G932" s="170"/>
      <c r="H932" s="137">
        <f t="shared" ref="H932" si="2849">COUNT($P932:$XX932)</f>
        <v>0</v>
      </c>
      <c r="I932" s="135" t="e">
        <f t="shared" ref="I932" si="2850">_xlfn.STDEV.P($P931:$XX932)/AVERAGE($P931:$XX932)</f>
        <v>#DIV/0!</v>
      </c>
      <c r="J932" s="7">
        <f t="shared" ref="J932" si="2851">IF(AND(H932&gt;2,
OR(L918="MÉDIA SANEADA",L918="MEDIANA SANEADA",
AND(L918="PREÇO REFERÊNCIA",NOT(AND(P920="Orçamento",COUNTA(P918:XX918)=COUNTIF(P920:XX920,"Orçamento")))))),
ROW(),0)</f>
        <v>0</v>
      </c>
      <c r="K932" s="69"/>
      <c r="L932" s="29" t="s">
        <v>55</v>
      </c>
      <c r="M932" s="30">
        <f t="shared" ref="M932" si="2852">MIN($P924:$XX924)</f>
        <v>0</v>
      </c>
      <c r="N932" s="74"/>
      <c r="O932" s="27" t="str">
        <f t="shared" ref="O932" si="2853">"4 RODADA"</f>
        <v>4 RODADA</v>
      </c>
      <c r="P932" s="110" t="str">
        <f t="shared" ref="P932:AI932" si="2854">IF(P930="","",IF((_xlfn.STDEV.P($P929:$XX930)/AVERAGE($P929:$XX930))&lt;=25%,P930,IF(OR(P930&gt;(AVERAGE($P929:$XX930)+_xlfn.STDEV.P($P929:$XX930)),P930&lt;(AVERAGE($P929:$XX930)-_xlfn.STDEV.P($P929:$XX930))),"DESCARTADO",P930)))</f>
        <v/>
      </c>
      <c r="Q932" s="110" t="str">
        <f t="shared" si="2854"/>
        <v/>
      </c>
      <c r="R932" s="110" t="str">
        <f t="shared" si="2854"/>
        <v/>
      </c>
      <c r="S932" s="110" t="str">
        <f t="shared" si="2854"/>
        <v/>
      </c>
      <c r="T932" s="110" t="str">
        <f t="shared" si="2854"/>
        <v/>
      </c>
      <c r="U932" s="110" t="str">
        <f t="shared" si="2854"/>
        <v/>
      </c>
      <c r="V932" s="110" t="str">
        <f t="shared" si="2854"/>
        <v/>
      </c>
      <c r="W932" s="110" t="str">
        <f t="shared" si="2854"/>
        <v/>
      </c>
      <c r="X932" s="110" t="str">
        <f t="shared" si="2854"/>
        <v/>
      </c>
      <c r="Y932" s="110" t="str">
        <f t="shared" si="2854"/>
        <v/>
      </c>
      <c r="Z932" s="110" t="str">
        <f t="shared" si="2854"/>
        <v/>
      </c>
      <c r="AA932" s="110" t="str">
        <f t="shared" si="2854"/>
        <v/>
      </c>
      <c r="AB932" s="110" t="str">
        <f t="shared" si="2854"/>
        <v/>
      </c>
      <c r="AC932" s="110" t="str">
        <f t="shared" si="2854"/>
        <v/>
      </c>
      <c r="AD932" s="110" t="str">
        <f t="shared" si="2854"/>
        <v/>
      </c>
      <c r="AE932" s="110" t="str">
        <f t="shared" si="2854"/>
        <v/>
      </c>
      <c r="AF932" s="110" t="str">
        <f t="shared" si="2854"/>
        <v/>
      </c>
      <c r="AG932" s="110" t="str">
        <f t="shared" si="2854"/>
        <v/>
      </c>
      <c r="AH932" s="110" t="str">
        <f t="shared" si="2854"/>
        <v/>
      </c>
      <c r="AI932" s="110" t="str">
        <f t="shared" si="2854"/>
        <v/>
      </c>
    </row>
    <row r="933" spans="1:167" hidden="1" x14ac:dyDescent="0.25">
      <c r="B933" s="131" t="e">
        <f t="shared" si="2821"/>
        <v>#VALUE!</v>
      </c>
      <c r="C933" s="131" t="e">
        <f t="shared" si="2822"/>
        <v>#VALUE!</v>
      </c>
      <c r="D933" s="130">
        <f t="shared" si="2822"/>
        <v>1</v>
      </c>
      <c r="E933" s="168"/>
      <c r="F933" s="96"/>
      <c r="G933" s="170"/>
      <c r="H933"/>
      <c r="I933"/>
      <c r="J933"/>
      <c r="K933" s="69"/>
      <c r="L933" s="29" t="s">
        <v>52</v>
      </c>
      <c r="M933" s="30">
        <f t="shared" ref="M933" si="2855">MAX($P924:$XX924)</f>
        <v>0</v>
      </c>
      <c r="N933" s="74"/>
      <c r="O933" s="27" t="str">
        <f t="shared" ref="O933" si="2856">"5 POND"</f>
        <v>5 POND</v>
      </c>
      <c r="P933" s="110" t="str">
        <f>IF(IFERROR(VLOOKUP(P920,'Tabela de Apoio'!$D:$E,2,FALSE),1)=1,"",P934)</f>
        <v/>
      </c>
      <c r="Q933" s="110" t="str">
        <f>IF(IFERROR(VLOOKUP(Q920,'Tabela de Apoio'!$D:$E,2,FALSE),1)=1,"",Q934)</f>
        <v/>
      </c>
      <c r="R933" s="110" t="str">
        <f>IF(IFERROR(VLOOKUP(R920,'Tabela de Apoio'!$D:$E,2,FALSE),1)=1,"",R934)</f>
        <v/>
      </c>
      <c r="S933" s="110" t="str">
        <f>IF(IFERROR(VLOOKUP(S920,'Tabela de Apoio'!$D:$E,2,FALSE),1)=1,"",S934)</f>
        <v/>
      </c>
      <c r="T933" s="110" t="str">
        <f>IF(IFERROR(VLOOKUP(T920,'Tabela de Apoio'!$D:$E,2,FALSE),1)=1,"",T934)</f>
        <v/>
      </c>
      <c r="U933" s="110" t="str">
        <f>IF(IFERROR(VLOOKUP(U920,'Tabela de Apoio'!$D:$E,2,FALSE),1)=1,"",U934)</f>
        <v/>
      </c>
      <c r="V933" s="110" t="str">
        <f>IF(IFERROR(VLOOKUP(V920,'Tabela de Apoio'!$D:$E,2,FALSE),1)=1,"",V934)</f>
        <v/>
      </c>
      <c r="W933" s="110" t="str">
        <f>IF(IFERROR(VLOOKUP(W920,'Tabela de Apoio'!$D:$E,2,FALSE),1)=1,"",W934)</f>
        <v/>
      </c>
      <c r="X933" s="110" t="str">
        <f>IF(IFERROR(VLOOKUP(X920,'Tabela de Apoio'!$D:$E,2,FALSE),1)=1,"",X934)</f>
        <v/>
      </c>
      <c r="Y933" s="110" t="str">
        <f>IF(IFERROR(VLOOKUP(Y920,'Tabela de Apoio'!$D:$E,2,FALSE),1)=1,"",Y934)</f>
        <v/>
      </c>
      <c r="Z933" s="110" t="str">
        <f>IF(IFERROR(VLOOKUP(Z920,'Tabela de Apoio'!$D:$E,2,FALSE),1)=1,"",Z934)</f>
        <v/>
      </c>
      <c r="AA933" s="110" t="str">
        <f>IF(IFERROR(VLOOKUP(AA920,'Tabela de Apoio'!$D:$E,2,FALSE),1)=1,"",AA934)</f>
        <v/>
      </c>
      <c r="AB933" s="110" t="str">
        <f>IF(IFERROR(VLOOKUP(AB920,'Tabela de Apoio'!$D:$E,2,FALSE),1)=1,"",AB934)</f>
        <v/>
      </c>
      <c r="AC933" s="110" t="str">
        <f>IF(IFERROR(VLOOKUP(AC920,'Tabela de Apoio'!$D:$E,2,FALSE),1)=1,"",AC934)</f>
        <v/>
      </c>
      <c r="AD933" s="110" t="str">
        <f>IF(IFERROR(VLOOKUP(AD920,'Tabela de Apoio'!$D:$E,2,FALSE),1)=1,"",AD934)</f>
        <v/>
      </c>
      <c r="AE933" s="110" t="str">
        <f>IF(IFERROR(VLOOKUP(AE920,'Tabela de Apoio'!$D:$E,2,FALSE),1)=1,"",AE934)</f>
        <v/>
      </c>
      <c r="AF933" s="110" t="str">
        <f>IF(IFERROR(VLOOKUP(AF920,'Tabela de Apoio'!$D:$E,2,FALSE),1)=1,"",AF934)</f>
        <v/>
      </c>
      <c r="AG933" s="110" t="str">
        <f>IF(IFERROR(VLOOKUP(AG920,'Tabela de Apoio'!$D:$E,2,FALSE),1)=1,"",AG934)</f>
        <v/>
      </c>
      <c r="AH933" s="110" t="str">
        <f>IF(IFERROR(VLOOKUP(AH920,'Tabela de Apoio'!$D:$E,2,FALSE),1)=1,"",AH934)</f>
        <v/>
      </c>
      <c r="AI933" s="110" t="str">
        <f>IF(IFERROR(VLOOKUP(AI920,'Tabela de Apoio'!$D:$E,2,FALSE),1)=1,"",AI934)</f>
        <v/>
      </c>
    </row>
    <row r="934" spans="1:167" hidden="1" x14ac:dyDescent="0.25">
      <c r="B934" s="131" t="e">
        <f t="shared" si="2821"/>
        <v>#VALUE!</v>
      </c>
      <c r="C934" s="131" t="e">
        <f t="shared" si="2822"/>
        <v>#VALUE!</v>
      </c>
      <c r="D934" s="130">
        <f t="shared" si="2822"/>
        <v>1</v>
      </c>
      <c r="E934" s="168"/>
      <c r="F934" s="96"/>
      <c r="G934" s="170"/>
      <c r="H934" s="137">
        <f t="shared" ref="H934" si="2857">COUNT($P934:$XX934)</f>
        <v>0</v>
      </c>
      <c r="I934" s="135" t="e">
        <f t="shared" ref="I934" si="2858">_xlfn.STDEV.P($P933:$XX934)/AVERAGE($P933:$XX934)</f>
        <v>#DIV/0!</v>
      </c>
      <c r="J934" s="7">
        <f t="shared" ref="J934" si="2859">IF(AND(H934&gt;2,
OR(L918="MÉDIA SANEADA",L918="MEDIANA SANEADA",
AND(L918="PREÇO REFERÊNCIA",NOT(AND(P920="Orçamento",COUNTA(P918:XX918)=COUNTIF(P920:XX920,"Orçamento")))))),
ROW(),0)</f>
        <v>0</v>
      </c>
      <c r="K934" s="69"/>
      <c r="N934" s="74"/>
      <c r="O934" s="27" t="str">
        <f t="shared" ref="O934" si="2860">"5 RODADA"</f>
        <v>5 RODADA</v>
      </c>
      <c r="P934" s="110" t="str">
        <f t="shared" ref="P934:AI934" si="2861">IF(P932="","",IF((_xlfn.STDEV.P($P931:$XX932)/AVERAGE($P931:$XX932))&lt;=25%,P932,IF(OR(P932&gt;(AVERAGE($P931:$XX932)+_xlfn.STDEV.P($P931:$XX932)),P932&lt;(AVERAGE($P931:$XX932)-_xlfn.STDEV.P($P931:$XX932))),"DESCARTADO",P932)))</f>
        <v/>
      </c>
      <c r="Q934" s="110" t="str">
        <f t="shared" si="2861"/>
        <v/>
      </c>
      <c r="R934" s="110" t="str">
        <f t="shared" si="2861"/>
        <v/>
      </c>
      <c r="S934" s="110" t="str">
        <f t="shared" si="2861"/>
        <v/>
      </c>
      <c r="T934" s="110" t="str">
        <f t="shared" si="2861"/>
        <v/>
      </c>
      <c r="U934" s="110" t="str">
        <f t="shared" si="2861"/>
        <v/>
      </c>
      <c r="V934" s="110" t="str">
        <f t="shared" si="2861"/>
        <v/>
      </c>
      <c r="W934" s="110" t="str">
        <f t="shared" si="2861"/>
        <v/>
      </c>
      <c r="X934" s="110" t="str">
        <f t="shared" si="2861"/>
        <v/>
      </c>
      <c r="Y934" s="110" t="str">
        <f t="shared" si="2861"/>
        <v/>
      </c>
      <c r="Z934" s="110" t="str">
        <f t="shared" si="2861"/>
        <v/>
      </c>
      <c r="AA934" s="110" t="str">
        <f t="shared" si="2861"/>
        <v/>
      </c>
      <c r="AB934" s="110" t="str">
        <f t="shared" si="2861"/>
        <v/>
      </c>
      <c r="AC934" s="110" t="str">
        <f t="shared" si="2861"/>
        <v/>
      </c>
      <c r="AD934" s="110" t="str">
        <f t="shared" si="2861"/>
        <v/>
      </c>
      <c r="AE934" s="110" t="str">
        <f t="shared" si="2861"/>
        <v/>
      </c>
      <c r="AF934" s="110" t="str">
        <f t="shared" si="2861"/>
        <v/>
      </c>
      <c r="AG934" s="110" t="str">
        <f t="shared" si="2861"/>
        <v/>
      </c>
      <c r="AH934" s="110" t="str">
        <f t="shared" si="2861"/>
        <v/>
      </c>
      <c r="AI934" s="110" t="str">
        <f t="shared" si="2861"/>
        <v/>
      </c>
    </row>
    <row r="935" spans="1:167" hidden="1" x14ac:dyDescent="0.25">
      <c r="B935" s="131" t="e">
        <f t="shared" si="2821"/>
        <v>#VALUE!</v>
      </c>
      <c r="C935" s="131" t="e">
        <f t="shared" si="2822"/>
        <v>#VALUE!</v>
      </c>
      <c r="D935" s="130">
        <f t="shared" si="2822"/>
        <v>1</v>
      </c>
      <c r="E935" s="168"/>
      <c r="F935" s="96"/>
      <c r="G935" s="170"/>
      <c r="H935"/>
      <c r="I935"/>
      <c r="J935"/>
      <c r="K935" s="69"/>
      <c r="L935" s="22"/>
      <c r="M935" s="22"/>
      <c r="N935" s="74"/>
      <c r="O935" s="27" t="str">
        <f t="shared" ref="O935" si="2862">"6 POND"</f>
        <v>6 POND</v>
      </c>
      <c r="P935" s="110" t="str">
        <f>IF(IFERROR(VLOOKUP(P920,'Tabela de Apoio'!$D:$E,2,FALSE),1)=1,"",P936)</f>
        <v/>
      </c>
      <c r="Q935" s="110" t="str">
        <f>IF(IFERROR(VLOOKUP(Q920,'Tabela de Apoio'!$D:$E,2,FALSE),1)=1,"",Q936)</f>
        <v/>
      </c>
      <c r="R935" s="110" t="str">
        <f>IF(IFERROR(VLOOKUP(R920,'Tabela de Apoio'!$D:$E,2,FALSE),1)=1,"",R936)</f>
        <v/>
      </c>
      <c r="S935" s="110" t="str">
        <f>IF(IFERROR(VLOOKUP(S920,'Tabela de Apoio'!$D:$E,2,FALSE),1)=1,"",S936)</f>
        <v/>
      </c>
      <c r="T935" s="110" t="str">
        <f>IF(IFERROR(VLOOKUP(T920,'Tabela de Apoio'!$D:$E,2,FALSE),1)=1,"",T936)</f>
        <v/>
      </c>
      <c r="U935" s="110" t="str">
        <f>IF(IFERROR(VLOOKUP(U920,'Tabela de Apoio'!$D:$E,2,FALSE),1)=1,"",U936)</f>
        <v/>
      </c>
      <c r="V935" s="110" t="str">
        <f>IF(IFERROR(VLOOKUP(V920,'Tabela de Apoio'!$D:$E,2,FALSE),1)=1,"",V936)</f>
        <v/>
      </c>
      <c r="W935" s="110" t="str">
        <f>IF(IFERROR(VLOOKUP(W920,'Tabela de Apoio'!$D:$E,2,FALSE),1)=1,"",W936)</f>
        <v/>
      </c>
      <c r="X935" s="110" t="str">
        <f>IF(IFERROR(VLOOKUP(X920,'Tabela de Apoio'!$D:$E,2,FALSE),1)=1,"",X936)</f>
        <v/>
      </c>
      <c r="Y935" s="110" t="str">
        <f>IF(IFERROR(VLOOKUP(Y920,'Tabela de Apoio'!$D:$E,2,FALSE),1)=1,"",Y936)</f>
        <v/>
      </c>
      <c r="Z935" s="110" t="str">
        <f>IF(IFERROR(VLOOKUP(Z920,'Tabela de Apoio'!$D:$E,2,FALSE),1)=1,"",Z936)</f>
        <v/>
      </c>
      <c r="AA935" s="110" t="str">
        <f>IF(IFERROR(VLOOKUP(AA920,'Tabela de Apoio'!$D:$E,2,FALSE),1)=1,"",AA936)</f>
        <v/>
      </c>
      <c r="AB935" s="110" t="str">
        <f>IF(IFERROR(VLOOKUP(AB920,'Tabela de Apoio'!$D:$E,2,FALSE),1)=1,"",AB936)</f>
        <v/>
      </c>
      <c r="AC935" s="110" t="str">
        <f>IF(IFERROR(VLOOKUP(AC920,'Tabela de Apoio'!$D:$E,2,FALSE),1)=1,"",AC936)</f>
        <v/>
      </c>
      <c r="AD935" s="110" t="str">
        <f>IF(IFERROR(VLOOKUP(AD920,'Tabela de Apoio'!$D:$E,2,FALSE),1)=1,"",AD936)</f>
        <v/>
      </c>
      <c r="AE935" s="110" t="str">
        <f>IF(IFERROR(VLOOKUP(AE920,'Tabela de Apoio'!$D:$E,2,FALSE),1)=1,"",AE936)</f>
        <v/>
      </c>
      <c r="AF935" s="110" t="str">
        <f>IF(IFERROR(VLOOKUP(AF920,'Tabela de Apoio'!$D:$E,2,FALSE),1)=1,"",AF936)</f>
        <v/>
      </c>
      <c r="AG935" s="110" t="str">
        <f>IF(IFERROR(VLOOKUP(AG920,'Tabela de Apoio'!$D:$E,2,FALSE),1)=1,"",AG936)</f>
        <v/>
      </c>
      <c r="AH935" s="110" t="str">
        <f>IF(IFERROR(VLOOKUP(AH920,'Tabela de Apoio'!$D:$E,2,FALSE),1)=1,"",AH936)</f>
        <v/>
      </c>
      <c r="AI935" s="110" t="str">
        <f>IF(IFERROR(VLOOKUP(AI920,'Tabela de Apoio'!$D:$E,2,FALSE),1)=1,"",AI936)</f>
        <v/>
      </c>
    </row>
    <row r="936" spans="1:167" hidden="1" x14ac:dyDescent="0.25">
      <c r="B936" s="131" t="e">
        <f t="shared" si="2821"/>
        <v>#VALUE!</v>
      </c>
      <c r="C936" s="131" t="e">
        <f t="shared" si="2822"/>
        <v>#VALUE!</v>
      </c>
      <c r="D936" s="130">
        <f t="shared" si="2822"/>
        <v>1</v>
      </c>
      <c r="E936" s="168"/>
      <c r="F936" s="96"/>
      <c r="G936" s="170"/>
      <c r="H936" s="137">
        <f t="shared" ref="H936" si="2863">COUNT($P936:$XX936)</f>
        <v>0</v>
      </c>
      <c r="I936" s="135" t="e">
        <f t="shared" ref="I936" si="2864">_xlfn.STDEV.P($P935:$XX936)/AVERAGE($P935:$XX936)</f>
        <v>#DIV/0!</v>
      </c>
      <c r="J936" s="7">
        <f t="shared" ref="J936" si="2865">IF(AND(H936&gt;2,
OR(L918="MÉDIA SANEADA",L918="MEDIANA SANEADA",
AND(L918="PREÇO REFERÊNCIA",NOT(AND(P920="Orçamento",COUNTA(P918:XX918)=COUNTIF(P920:XX920,"Orçamento")))))),
ROW(),0)</f>
        <v>0</v>
      </c>
      <c r="N936" s="74"/>
      <c r="O936" s="27" t="str">
        <f t="shared" ref="O936" si="2866">"6 RODADA"</f>
        <v>6 RODADA</v>
      </c>
      <c r="P936" s="110" t="str">
        <f t="shared" ref="P936:AI936" si="2867">IFERROR(IF(P934="","",IF((_xlfn.STDEV.P($P933:$XX934)/AVERAGE($P933:$XX934))&lt;=25%,P934,IF(OR(P934&gt;(AVERAGE($P933:$XX934)+_xlfn.STDEV.P($P933:$XX934)),P934&lt;(AVERAGE($P933:$XX934)-_xlfn.STDEV.P($P933:$XX934))),"DESCARTADO",P934))),)</f>
        <v/>
      </c>
      <c r="Q936" s="110" t="str">
        <f t="shared" si="2867"/>
        <v/>
      </c>
      <c r="R936" s="110" t="str">
        <f t="shared" si="2867"/>
        <v/>
      </c>
      <c r="S936" s="110" t="str">
        <f t="shared" si="2867"/>
        <v/>
      </c>
      <c r="T936" s="110" t="str">
        <f t="shared" si="2867"/>
        <v/>
      </c>
      <c r="U936" s="110" t="str">
        <f t="shared" si="2867"/>
        <v/>
      </c>
      <c r="V936" s="110" t="str">
        <f t="shared" si="2867"/>
        <v/>
      </c>
      <c r="W936" s="110" t="str">
        <f t="shared" si="2867"/>
        <v/>
      </c>
      <c r="X936" s="110" t="str">
        <f t="shared" si="2867"/>
        <v/>
      </c>
      <c r="Y936" s="110" t="str">
        <f t="shared" si="2867"/>
        <v/>
      </c>
      <c r="Z936" s="110" t="str">
        <f t="shared" si="2867"/>
        <v/>
      </c>
      <c r="AA936" s="110" t="str">
        <f t="shared" si="2867"/>
        <v/>
      </c>
      <c r="AB936" s="110" t="str">
        <f t="shared" si="2867"/>
        <v/>
      </c>
      <c r="AC936" s="110" t="str">
        <f t="shared" si="2867"/>
        <v/>
      </c>
      <c r="AD936" s="110" t="str">
        <f t="shared" si="2867"/>
        <v/>
      </c>
      <c r="AE936" s="110" t="str">
        <f t="shared" si="2867"/>
        <v/>
      </c>
      <c r="AF936" s="110" t="str">
        <f t="shared" si="2867"/>
        <v/>
      </c>
      <c r="AG936" s="110" t="str">
        <f t="shared" si="2867"/>
        <v/>
      </c>
      <c r="AH936" s="110" t="str">
        <f t="shared" si="2867"/>
        <v/>
      </c>
      <c r="AI936" s="110" t="str">
        <f t="shared" si="2867"/>
        <v/>
      </c>
    </row>
    <row r="937" spans="1:167" x14ac:dyDescent="0.25">
      <c r="B937" s="131" t="e">
        <f t="shared" si="2821"/>
        <v>#VALUE!</v>
      </c>
      <c r="C937" s="131" t="e">
        <f t="shared" si="2822"/>
        <v>#VALUE!</v>
      </c>
      <c r="D937" s="130">
        <f t="shared" si="2822"/>
        <v>1</v>
      </c>
      <c r="E937" s="168"/>
      <c r="F937" s="139"/>
      <c r="G937" s="170"/>
      <c r="H937" s="173"/>
      <c r="I937" s="173"/>
      <c r="J937" s="174"/>
      <c r="K937" s="70"/>
      <c r="L937" s="1" t="s">
        <v>56</v>
      </c>
      <c r="M937" s="147" t="str">
        <f t="shared" ref="M937" si="2868">IFERROR(ROUND(M918*M920,2),"")</f>
        <v/>
      </c>
      <c r="O937" s="27" t="s">
        <v>426</v>
      </c>
      <c r="P937" s="110" t="str">
        <f t="shared" ref="P937:AI958" si="2869">INDEX(P924:P936,MATCH(MAX($J924:$J936),$J924:$J936,0))</f>
        <v/>
      </c>
      <c r="Q937" s="110" t="str">
        <f t="shared" si="2869"/>
        <v/>
      </c>
      <c r="R937" s="110" t="str">
        <f t="shared" si="2869"/>
        <v/>
      </c>
      <c r="S937" s="110" t="str">
        <f t="shared" si="2869"/>
        <v/>
      </c>
      <c r="T937" s="110" t="str">
        <f t="shared" si="2869"/>
        <v/>
      </c>
      <c r="U937" s="110" t="str">
        <f t="shared" si="2869"/>
        <v/>
      </c>
      <c r="V937" s="110" t="str">
        <f t="shared" si="2869"/>
        <v/>
      </c>
      <c r="W937" s="110" t="str">
        <f t="shared" si="2869"/>
        <v/>
      </c>
      <c r="X937" s="110" t="str">
        <f t="shared" si="2869"/>
        <v/>
      </c>
      <c r="Y937" s="110" t="str">
        <f t="shared" si="2869"/>
        <v/>
      </c>
      <c r="Z937" s="110" t="str">
        <f t="shared" si="2869"/>
        <v/>
      </c>
      <c r="AA937" s="110" t="str">
        <f t="shared" si="2869"/>
        <v/>
      </c>
      <c r="AB937" s="110" t="str">
        <f t="shared" si="2869"/>
        <v/>
      </c>
      <c r="AC937" s="110" t="str">
        <f t="shared" si="2869"/>
        <v/>
      </c>
      <c r="AD937" s="110" t="str">
        <f t="shared" si="2869"/>
        <v/>
      </c>
      <c r="AE937" s="110" t="str">
        <f t="shared" si="2869"/>
        <v/>
      </c>
      <c r="AF937" s="110" t="str">
        <f t="shared" si="2869"/>
        <v/>
      </c>
      <c r="AG937" s="110" t="str">
        <f t="shared" si="2869"/>
        <v/>
      </c>
      <c r="AH937" s="110" t="str">
        <f t="shared" si="2869"/>
        <v/>
      </c>
      <c r="AI937" s="110" t="str">
        <f t="shared" si="2869"/>
        <v/>
      </c>
    </row>
    <row r="939" spans="1:167" s="120" customFormat="1" ht="15" customHeight="1" x14ac:dyDescent="0.25">
      <c r="A939" s="123"/>
      <c r="B939" s="130" t="e">
        <f t="shared" ref="B939" si="2870">LARGE(IFERROR(IF(B937+1&gt;$H$8,"",B937+1),""),1)</f>
        <v>#VALUE!</v>
      </c>
      <c r="C939" s="130" t="e">
        <f>IF(_xlfn.ISFORMULA(E943),MAX(INDEX('BASE FORMAÇÃO'!A:A,B939+1),1),E943)</f>
        <v>#VALUE!</v>
      </c>
      <c r="D939" s="130">
        <f t="shared" ref="D939" si="2871">IFERROR(IF(C939=C929,D929+1,1),1)</f>
        <v>1</v>
      </c>
      <c r="E939" s="41" t="s">
        <v>9</v>
      </c>
      <c r="F939" s="76"/>
      <c r="G939" s="41" t="s">
        <v>15</v>
      </c>
      <c r="H939" s="138" t="e">
        <f>INDEX('BASE FORMAÇÃO'!B:B,B939+1)</f>
        <v>#VALUE!</v>
      </c>
      <c r="I939" s="146" t="s">
        <v>16</v>
      </c>
      <c r="J939" s="6" t="e">
        <f>INDEX('BASE FORMAÇÃO'!K:K,B939+1)</f>
        <v>#VALUE!</v>
      </c>
      <c r="K939" s="68"/>
      <c r="L939" s="175" t="s">
        <v>54</v>
      </c>
      <c r="M939" s="177" t="str">
        <f t="shared" ref="M939" si="2872">IF(OR(ISBLANK($O$8),ISBLANK($O$7),ISBLANK($H$8),ISBLANK($O$6),ISBLANK($O$5),ISBLANK($H$5)),"",IFERROR(IF(VLOOKUP(L939,L945:M954,2,FALSE)&lt;1,ROUND(VLOOKUP(L939,L945:M954,2,FALSE),4),ROUND(VLOOKUP(L939,L945:M954,2,FALSE),2)),""))</f>
        <v/>
      </c>
      <c r="N939" s="72"/>
      <c r="O939" s="27" t="s">
        <v>17</v>
      </c>
      <c r="P939" s="116"/>
      <c r="Q939" s="116"/>
      <c r="R939" s="116"/>
      <c r="S939" s="116"/>
      <c r="T939" s="116"/>
      <c r="U939" s="108"/>
      <c r="V939" s="108"/>
      <c r="W939" s="108"/>
      <c r="X939" s="108"/>
      <c r="Y939" s="108"/>
      <c r="Z939" s="108"/>
      <c r="AA939" s="108"/>
      <c r="AB939" s="108"/>
      <c r="AC939" s="108"/>
      <c r="AD939" s="108"/>
      <c r="AE939" s="108"/>
      <c r="AF939" s="108"/>
      <c r="AG939" s="108"/>
      <c r="AH939" s="108"/>
      <c r="AI939" s="108"/>
      <c r="AJ939" s="119"/>
      <c r="AK939" s="119"/>
      <c r="AL939" s="119"/>
      <c r="AM939" s="119"/>
      <c r="AN939" s="119"/>
      <c r="AO939" s="119"/>
      <c r="AP939" s="119"/>
      <c r="AQ939" s="119"/>
      <c r="AR939" s="119"/>
      <c r="AS939" s="119"/>
      <c r="AT939" s="119"/>
      <c r="AU939" s="119"/>
      <c r="AV939" s="119"/>
      <c r="AW939" s="119"/>
      <c r="AX939" s="119"/>
      <c r="AY939" s="119"/>
      <c r="AZ939" s="119"/>
      <c r="BA939" s="119"/>
      <c r="BB939" s="119"/>
      <c r="BC939" s="119"/>
      <c r="BD939" s="119"/>
      <c r="BE939" s="119"/>
      <c r="BF939" s="119"/>
      <c r="BG939" s="119"/>
      <c r="BH939" s="119"/>
      <c r="BI939" s="119"/>
      <c r="BJ939" s="119"/>
      <c r="BK939" s="119"/>
      <c r="BL939" s="119"/>
      <c r="BM939" s="119"/>
      <c r="BN939" s="119"/>
      <c r="BO939" s="119"/>
      <c r="BP939" s="119"/>
      <c r="BQ939" s="119"/>
      <c r="BR939" s="119"/>
      <c r="BS939" s="119"/>
      <c r="BT939" s="119"/>
      <c r="BU939" s="119"/>
      <c r="BV939" s="119"/>
      <c r="BW939" s="119"/>
      <c r="BX939" s="119"/>
      <c r="BY939" s="119"/>
      <c r="BZ939" s="119"/>
      <c r="CA939" s="119"/>
      <c r="CB939" s="119"/>
      <c r="CC939" s="119"/>
      <c r="CD939" s="119"/>
      <c r="CE939" s="119"/>
      <c r="CF939" s="119"/>
      <c r="CG939" s="119"/>
      <c r="CH939" s="119"/>
      <c r="CI939" s="119"/>
      <c r="CJ939" s="119"/>
      <c r="CK939" s="119"/>
      <c r="CL939" s="119"/>
      <c r="CM939" s="119"/>
      <c r="CN939" s="119"/>
      <c r="CO939" s="119"/>
      <c r="CP939" s="119"/>
      <c r="CQ939" s="119"/>
      <c r="CR939" s="119"/>
      <c r="CS939" s="119"/>
      <c r="CT939" s="119"/>
      <c r="CU939" s="119"/>
      <c r="CV939" s="119"/>
      <c r="CW939" s="119"/>
      <c r="CX939" s="119"/>
      <c r="CY939" s="119"/>
      <c r="CZ939" s="119"/>
      <c r="DA939" s="119"/>
      <c r="DB939" s="119"/>
      <c r="DC939" s="119"/>
      <c r="DD939" s="119"/>
      <c r="DE939" s="119"/>
      <c r="DF939" s="119"/>
      <c r="DG939" s="119"/>
      <c r="DH939" s="119"/>
      <c r="DI939" s="119"/>
      <c r="DJ939" s="119"/>
      <c r="DK939" s="119"/>
      <c r="DL939" s="119"/>
      <c r="DM939" s="119"/>
      <c r="DN939" s="119"/>
      <c r="DO939" s="119"/>
      <c r="DP939" s="119"/>
      <c r="DQ939" s="119"/>
      <c r="DR939" s="119"/>
      <c r="DS939" s="119"/>
      <c r="DT939" s="119"/>
      <c r="DU939" s="119"/>
      <c r="DV939" s="119"/>
      <c r="DW939" s="119"/>
      <c r="DX939" s="119"/>
      <c r="DY939" s="119"/>
      <c r="DZ939" s="119"/>
      <c r="EA939" s="119"/>
      <c r="EB939" s="119"/>
      <c r="EC939" s="119"/>
      <c r="ED939" s="119"/>
      <c r="EE939" s="119"/>
      <c r="EF939" s="119"/>
      <c r="EG939" s="119"/>
      <c r="EH939" s="119"/>
      <c r="EI939" s="119"/>
      <c r="EJ939" s="119"/>
      <c r="EK939" s="119"/>
      <c r="EL939" s="119"/>
      <c r="EM939" s="119"/>
      <c r="EN939" s="119"/>
      <c r="EO939" s="119"/>
      <c r="EP939" s="119"/>
      <c r="EQ939" s="119"/>
      <c r="ER939" s="119"/>
      <c r="ES939" s="119"/>
      <c r="ET939" s="119"/>
      <c r="EU939" s="119"/>
      <c r="EV939" s="119"/>
      <c r="EW939" s="119"/>
      <c r="EX939" s="119"/>
      <c r="EY939" s="119"/>
      <c r="EZ939" s="119"/>
      <c r="FA939" s="119"/>
      <c r="FB939" s="119"/>
      <c r="FC939" s="119"/>
      <c r="FD939" s="119"/>
      <c r="FE939" s="119"/>
      <c r="FF939" s="119"/>
      <c r="FG939" s="119"/>
      <c r="FH939" s="119"/>
      <c r="FI939" s="119"/>
      <c r="FJ939" s="119"/>
      <c r="FK939" s="119"/>
    </row>
    <row r="940" spans="1:167" s="120" customFormat="1" ht="15" customHeight="1" x14ac:dyDescent="0.25">
      <c r="A940" s="69"/>
      <c r="B940" s="131" t="e">
        <f t="shared" ref="B940:D940" si="2873">B939</f>
        <v>#VALUE!</v>
      </c>
      <c r="C940" s="131" t="e">
        <f t="shared" si="2873"/>
        <v>#VALUE!</v>
      </c>
      <c r="D940" s="130">
        <f t="shared" si="2873"/>
        <v>1</v>
      </c>
      <c r="E940" s="179">
        <f t="shared" ref="E940" si="2874">D939</f>
        <v>1</v>
      </c>
      <c r="F940" s="95"/>
      <c r="G940" s="181" t="s">
        <v>1</v>
      </c>
      <c r="H940" s="184" t="e">
        <f>INDEX('BASE FORMAÇÃO'!C:C,B939+1)</f>
        <v>#VALUE!</v>
      </c>
      <c r="I940" s="184"/>
      <c r="J940" s="185"/>
      <c r="K940" s="69"/>
      <c r="L940" s="176"/>
      <c r="M940" s="178"/>
      <c r="N940" s="73"/>
      <c r="O940" s="27" t="s">
        <v>13</v>
      </c>
      <c r="P940" s="125"/>
      <c r="Q940" s="125"/>
      <c r="R940" s="125"/>
      <c r="S940" s="125"/>
      <c r="T940" s="125"/>
      <c r="U940" s="125"/>
      <c r="V940" s="125"/>
      <c r="W940" s="125"/>
      <c r="X940" s="125"/>
      <c r="Y940" s="125"/>
      <c r="Z940" s="125"/>
      <c r="AA940" s="125"/>
      <c r="AB940" s="125"/>
      <c r="AC940" s="125"/>
      <c r="AD940" s="125"/>
      <c r="AE940" s="125"/>
      <c r="AF940" s="125"/>
      <c r="AG940" s="125"/>
      <c r="AH940" s="125"/>
      <c r="AI940" s="125"/>
      <c r="AJ940" s="126"/>
      <c r="AK940" s="126"/>
      <c r="AL940" s="126"/>
      <c r="AM940" s="126"/>
      <c r="AN940" s="126"/>
      <c r="AO940" s="126"/>
      <c r="AP940" s="126"/>
      <c r="AQ940" s="126"/>
      <c r="AR940" s="126"/>
      <c r="AS940" s="126"/>
      <c r="AT940" s="126"/>
      <c r="AU940" s="126"/>
      <c r="AV940" s="126"/>
      <c r="AW940" s="126"/>
      <c r="AX940" s="126"/>
      <c r="AY940" s="126"/>
      <c r="AZ940" s="126"/>
      <c r="BA940" s="126"/>
      <c r="BB940" s="119"/>
      <c r="BC940" s="119"/>
      <c r="BD940" s="119"/>
      <c r="BE940" s="119"/>
      <c r="BF940" s="119"/>
      <c r="BG940" s="119"/>
      <c r="BH940" s="119"/>
      <c r="BI940" s="119"/>
      <c r="BJ940" s="119"/>
      <c r="BK940" s="119"/>
      <c r="BL940" s="119"/>
      <c r="BM940" s="119"/>
      <c r="BN940" s="119"/>
      <c r="BO940" s="119"/>
      <c r="BP940" s="119"/>
      <c r="BQ940" s="119"/>
      <c r="BR940" s="119"/>
      <c r="BS940" s="119"/>
      <c r="BT940" s="119"/>
      <c r="BU940" s="119"/>
      <c r="BV940" s="119"/>
      <c r="BW940" s="119"/>
      <c r="BX940" s="119"/>
      <c r="BY940" s="119"/>
      <c r="BZ940" s="119"/>
      <c r="CA940" s="119"/>
      <c r="CB940" s="119"/>
      <c r="CC940" s="119"/>
      <c r="CD940" s="119"/>
      <c r="CE940" s="119"/>
      <c r="CF940" s="119"/>
      <c r="CG940" s="119"/>
      <c r="CH940" s="119"/>
      <c r="CI940" s="119"/>
      <c r="CJ940" s="119"/>
      <c r="CK940" s="119"/>
      <c r="CL940" s="119"/>
      <c r="CM940" s="119"/>
      <c r="CN940" s="119"/>
      <c r="CO940" s="119"/>
      <c r="CP940" s="119"/>
      <c r="CQ940" s="119"/>
      <c r="CR940" s="119"/>
      <c r="CS940" s="119"/>
      <c r="CT940" s="119"/>
      <c r="CU940" s="119"/>
      <c r="CV940" s="119"/>
      <c r="CW940" s="119"/>
      <c r="CX940" s="119"/>
      <c r="CY940" s="119"/>
      <c r="CZ940" s="119"/>
      <c r="DA940" s="119"/>
      <c r="DB940" s="119"/>
      <c r="DC940" s="119"/>
      <c r="DD940" s="119"/>
      <c r="DE940" s="119"/>
      <c r="DF940" s="119"/>
      <c r="DG940" s="119"/>
      <c r="DH940" s="119"/>
      <c r="DI940" s="119"/>
      <c r="DJ940" s="119"/>
      <c r="DK940" s="119"/>
      <c r="DL940" s="119"/>
      <c r="DM940" s="119"/>
      <c r="DN940" s="119"/>
      <c r="DO940" s="119"/>
      <c r="DP940" s="119"/>
      <c r="DQ940" s="119"/>
      <c r="DR940" s="119"/>
      <c r="DS940" s="119"/>
      <c r="DT940" s="119"/>
      <c r="DU940" s="119"/>
      <c r="DV940" s="119"/>
      <c r="DW940" s="119"/>
      <c r="DX940" s="119"/>
      <c r="DY940" s="119"/>
      <c r="DZ940" s="119"/>
      <c r="EA940" s="119"/>
      <c r="EB940" s="119"/>
      <c r="EC940" s="119"/>
      <c r="ED940" s="119"/>
      <c r="EE940" s="119"/>
      <c r="EF940" s="119"/>
      <c r="EG940" s="119"/>
      <c r="EH940" s="119"/>
      <c r="EI940" s="119"/>
      <c r="EJ940" s="119"/>
      <c r="EK940" s="119"/>
      <c r="EL940" s="119"/>
      <c r="EM940" s="119"/>
      <c r="EN940" s="119"/>
      <c r="EO940" s="119"/>
      <c r="EP940" s="119"/>
      <c r="EQ940" s="119"/>
      <c r="ER940" s="119"/>
      <c r="ES940" s="119"/>
      <c r="ET940" s="119"/>
      <c r="EU940" s="119"/>
      <c r="EV940" s="119"/>
      <c r="EW940" s="119"/>
      <c r="EX940" s="119"/>
      <c r="EY940" s="119"/>
      <c r="EZ940" s="119"/>
      <c r="FA940" s="119"/>
      <c r="FB940" s="119"/>
      <c r="FC940" s="119"/>
      <c r="FD940" s="119"/>
      <c r="FE940" s="119"/>
      <c r="FF940" s="119"/>
      <c r="FG940" s="119"/>
      <c r="FH940" s="119"/>
      <c r="FI940" s="119"/>
      <c r="FJ940" s="119"/>
      <c r="FK940" s="119"/>
    </row>
    <row r="941" spans="1:167" s="119" customFormat="1" x14ac:dyDescent="0.25">
      <c r="A941" s="77"/>
      <c r="B941" s="131" t="e">
        <f t="shared" ref="B941:D941" si="2875">B940</f>
        <v>#VALUE!</v>
      </c>
      <c r="C941" s="131" t="e">
        <f t="shared" si="2875"/>
        <v>#VALUE!</v>
      </c>
      <c r="D941" s="130">
        <f t="shared" si="2875"/>
        <v>1</v>
      </c>
      <c r="E941" s="180"/>
      <c r="F941" s="96"/>
      <c r="G941" s="182"/>
      <c r="H941" s="186"/>
      <c r="I941" s="186"/>
      <c r="J941" s="187"/>
      <c r="K941" s="67"/>
      <c r="L941" s="133" t="s">
        <v>57</v>
      </c>
      <c r="M941" s="134" t="e">
        <f>INDEX('BASE FORMAÇÃO'!H:H,B943+1)</f>
        <v>#VALUE!</v>
      </c>
      <c r="N941" s="74"/>
      <c r="O941" s="27" t="s">
        <v>445</v>
      </c>
      <c r="P941" s="117"/>
      <c r="Q941" s="117"/>
      <c r="R941" s="117"/>
      <c r="S941" s="117"/>
      <c r="T941" s="117"/>
      <c r="U941" s="117"/>
      <c r="V941" s="117"/>
      <c r="W941" s="117"/>
      <c r="X941" s="117"/>
      <c r="Y941" s="117"/>
      <c r="Z941" s="117"/>
      <c r="AA941" s="121"/>
      <c r="AB941" s="121"/>
      <c r="AC941" s="121"/>
      <c r="AD941" s="121"/>
      <c r="AE941" s="121"/>
      <c r="AF941" s="121"/>
      <c r="AG941" s="121"/>
      <c r="AH941" s="121"/>
      <c r="AI941" s="121"/>
    </row>
    <row r="942" spans="1:167" s="119" customFormat="1" x14ac:dyDescent="0.25">
      <c r="A942" s="77"/>
      <c r="B942" s="131" t="e">
        <f t="shared" ref="B942:C942" si="2876">B941</f>
        <v>#VALUE!</v>
      </c>
      <c r="C942" s="131" t="e">
        <f t="shared" si="2876"/>
        <v>#VALUE!</v>
      </c>
      <c r="D942" s="130">
        <f t="shared" si="2822"/>
        <v>1</v>
      </c>
      <c r="E942" s="41" t="s">
        <v>344</v>
      </c>
      <c r="F942" s="96"/>
      <c r="G942" s="183"/>
      <c r="H942" s="188"/>
      <c r="I942" s="188"/>
      <c r="J942" s="189"/>
      <c r="K942" s="67"/>
      <c r="L942" s="1" t="s">
        <v>2</v>
      </c>
      <c r="M942" s="6" t="e">
        <f>INDEX('BASE FORMAÇÃO'!D:D,B943+1)</f>
        <v>#VALUE!</v>
      </c>
      <c r="N942" s="74"/>
      <c r="O942" s="27" t="s">
        <v>446</v>
      </c>
      <c r="P942" s="118"/>
      <c r="Q942" s="118"/>
      <c r="R942" s="118"/>
      <c r="S942" s="118"/>
      <c r="T942" s="118"/>
      <c r="U942" s="121"/>
      <c r="V942" s="121"/>
      <c r="W942" s="121"/>
      <c r="X942" s="121"/>
      <c r="Y942" s="121"/>
      <c r="Z942" s="121"/>
      <c r="AA942" s="121"/>
      <c r="AB942" s="121"/>
      <c r="AC942" s="121"/>
      <c r="AD942" s="121"/>
      <c r="AE942" s="121"/>
      <c r="AF942" s="121"/>
      <c r="AG942" s="121"/>
      <c r="AH942" s="121"/>
      <c r="AI942" s="121"/>
    </row>
    <row r="943" spans="1:167" x14ac:dyDescent="0.25">
      <c r="B943" s="131" t="e">
        <f t="shared" ref="B943:C943" si="2877">B941</f>
        <v>#VALUE!</v>
      </c>
      <c r="C943" s="131" t="e">
        <f t="shared" si="2877"/>
        <v>#VALUE!</v>
      </c>
      <c r="D943" s="130">
        <f t="shared" si="2822"/>
        <v>1</v>
      </c>
      <c r="E943" s="167" t="e">
        <f t="shared" ref="E943" si="2878">C939</f>
        <v>#VALUE!</v>
      </c>
      <c r="F943" s="96"/>
      <c r="G943" s="169" t="s">
        <v>334</v>
      </c>
      <c r="H943" s="171"/>
      <c r="I943" s="172"/>
      <c r="J943" s="172"/>
      <c r="K943" s="70"/>
      <c r="L943" s="28" t="s">
        <v>333</v>
      </c>
      <c r="M943" s="136" t="str">
        <f t="shared" ref="M943" si="2879">IFERROR(INDEX(I945:I957,MATCH(MAX(J945:J957),J945:J957,0)),"")</f>
        <v/>
      </c>
      <c r="N943" s="74"/>
      <c r="O943" s="27" t="s">
        <v>18</v>
      </c>
      <c r="P943" s="109" t="str">
        <f>IF(P939="","",
IF(OR(P941="Orçamento",P940="",MAX('Tabela de Apoio'!$A:$A)&lt;=P940),
P939,
(INDEX('Tabela de Apoio'!$B:$B,MATCH('MAPA DE PREÇOS'!$O$8,'Tabela de Apoio'!$A:$A,1))/INDEX('Tabela de Apoio'!$B:$B,MATCH('MAPA DE PREÇOS'!P940,'Tabela de Apoio'!$A:$A,1)-1))*P939))</f>
        <v/>
      </c>
      <c r="Q943" s="109" t="str">
        <f>IF(Q939="","",
IF(OR(Q941="Orçamento",Q940="",MAX('Tabela de Apoio'!$A:$A)&lt;=Q940),
Q939,
(INDEX('Tabela de Apoio'!$B:$B,MATCH('MAPA DE PREÇOS'!$O$8,'Tabela de Apoio'!$A:$A,1))/INDEX('Tabela de Apoio'!$B:$B,MATCH('MAPA DE PREÇOS'!Q940,'Tabela de Apoio'!$A:$A,1)-1))*Q939))</f>
        <v/>
      </c>
      <c r="R943" s="109" t="str">
        <f>IF(R939="","",
IF(OR(R941="Orçamento",R940="",MAX('Tabela de Apoio'!$A:$A)&lt;=R940),
R939,
(INDEX('Tabela de Apoio'!$B:$B,MATCH('MAPA DE PREÇOS'!$O$8,'Tabela de Apoio'!$A:$A,1))/INDEX('Tabela de Apoio'!$B:$B,MATCH('MAPA DE PREÇOS'!R940,'Tabela de Apoio'!$A:$A,1)-1))*R939))</f>
        <v/>
      </c>
      <c r="S943" s="109" t="str">
        <f>IF(S939="","",
IF(OR(S941="Orçamento",S940="",MAX('Tabela de Apoio'!$A:$A)&lt;=S940),
S939,
(INDEX('Tabela de Apoio'!$B:$B,MATCH('MAPA DE PREÇOS'!$O$8,'Tabela de Apoio'!$A:$A,1))/INDEX('Tabela de Apoio'!$B:$B,MATCH('MAPA DE PREÇOS'!S940,'Tabela de Apoio'!$A:$A,1)-1))*S939))</f>
        <v/>
      </c>
      <c r="T943" s="109" t="str">
        <f>IF(T939="","",
IF(OR(T941="Orçamento",T940="",MAX('Tabela de Apoio'!$A:$A)&lt;=T940),
T939,
(INDEX('Tabela de Apoio'!$B:$B,MATCH('MAPA DE PREÇOS'!$O$8,'Tabela de Apoio'!$A:$A,1))/INDEX('Tabela de Apoio'!$B:$B,MATCH('MAPA DE PREÇOS'!T940,'Tabela de Apoio'!$A:$A,1)-1))*T939))</f>
        <v/>
      </c>
      <c r="U943" s="109" t="str">
        <f>IF(U939="","",
IF(OR(U941="Orçamento",U940="",MAX('Tabela de Apoio'!$A:$A)&lt;=U940),
U939,
(INDEX('Tabela de Apoio'!$B:$B,MATCH('MAPA DE PREÇOS'!$O$8,'Tabela de Apoio'!$A:$A,1))/INDEX('Tabela de Apoio'!$B:$B,MATCH('MAPA DE PREÇOS'!U940,'Tabela de Apoio'!$A:$A,1)-1))*U939))</f>
        <v/>
      </c>
      <c r="V943" s="109" t="str">
        <f>IF(V939="","",
IF(OR(V941="Orçamento",V940="",MAX('Tabela de Apoio'!$A:$A)&lt;=V940),
V939,
(INDEX('Tabela de Apoio'!$B:$B,MATCH('MAPA DE PREÇOS'!$O$8,'Tabela de Apoio'!$A:$A,1))/INDEX('Tabela de Apoio'!$B:$B,MATCH('MAPA DE PREÇOS'!V940,'Tabela de Apoio'!$A:$A,1)-1))*V939))</f>
        <v/>
      </c>
      <c r="W943" s="109" t="str">
        <f>IF(W939="","",
IF(OR(W941="Orçamento",W940="",MAX('Tabela de Apoio'!$A:$A)&lt;=W940),
W939,
(INDEX('Tabela de Apoio'!$B:$B,MATCH('MAPA DE PREÇOS'!$O$8,'Tabela de Apoio'!$A:$A,1))/INDEX('Tabela de Apoio'!$B:$B,MATCH('MAPA DE PREÇOS'!W940,'Tabela de Apoio'!$A:$A,1)-1))*W939))</f>
        <v/>
      </c>
      <c r="X943" s="109" t="str">
        <f>IF(X939="","",
IF(OR(X941="Orçamento",X940="",MAX('Tabela de Apoio'!$A:$A)&lt;=X940),
X939,
(INDEX('Tabela de Apoio'!$B:$B,MATCH('MAPA DE PREÇOS'!$O$8,'Tabela de Apoio'!$A:$A,1))/INDEX('Tabela de Apoio'!$B:$B,MATCH('MAPA DE PREÇOS'!X940,'Tabela de Apoio'!$A:$A,1)-1))*X939))</f>
        <v/>
      </c>
      <c r="Y943" s="109" t="str">
        <f>IF(Y939="","",
IF(OR(Y941="Orçamento",Y940="",MAX('Tabela de Apoio'!$A:$A)&lt;=Y940),
Y939,
(INDEX('Tabela de Apoio'!$B:$B,MATCH('MAPA DE PREÇOS'!$O$8,'Tabela de Apoio'!$A:$A,1))/INDEX('Tabela de Apoio'!$B:$B,MATCH('MAPA DE PREÇOS'!Y940,'Tabela de Apoio'!$A:$A,1)-1))*Y939))</f>
        <v/>
      </c>
      <c r="Z943" s="109" t="str">
        <f>IF(Z939="","",
IF(OR(Z941="Orçamento",Z940="",MAX('Tabela de Apoio'!$A:$A)&lt;=Z940),
Z939,
(INDEX('Tabela de Apoio'!$B:$B,MATCH('MAPA DE PREÇOS'!$O$8,'Tabela de Apoio'!$A:$A,1))/INDEX('Tabela de Apoio'!$B:$B,MATCH('MAPA DE PREÇOS'!Z940,'Tabela de Apoio'!$A:$A,1)-1))*Z939))</f>
        <v/>
      </c>
      <c r="AA943" s="109" t="str">
        <f>IF(AA939="","",
IF(OR(AA941="Orçamento",AA940="",MAX('Tabela de Apoio'!$A:$A)&lt;=AA940),
AA939,
(INDEX('Tabela de Apoio'!$B:$B,MATCH('MAPA DE PREÇOS'!$O$8,'Tabela de Apoio'!$A:$A,1))/INDEX('Tabela de Apoio'!$B:$B,MATCH('MAPA DE PREÇOS'!AA940,'Tabela de Apoio'!$A:$A,1)-1))*AA939))</f>
        <v/>
      </c>
      <c r="AB943" s="109" t="str">
        <f>IF(AB939="","",
IF(OR(AB941="Orçamento",AB940="",MAX('Tabela de Apoio'!$A:$A)&lt;=AB940),
AB939,
(INDEX('Tabela de Apoio'!$B:$B,MATCH('MAPA DE PREÇOS'!$O$8,'Tabela de Apoio'!$A:$A,1))/INDEX('Tabela de Apoio'!$B:$B,MATCH('MAPA DE PREÇOS'!AB940,'Tabela de Apoio'!$A:$A,1)-1))*AB939))</f>
        <v/>
      </c>
      <c r="AC943" s="109" t="str">
        <f>IF(AC939="","",
IF(OR(AC941="Orçamento",AC940="",MAX('Tabela de Apoio'!$A:$A)&lt;=AC940),
AC939,
(INDEX('Tabela de Apoio'!$B:$B,MATCH('MAPA DE PREÇOS'!$O$8,'Tabela de Apoio'!$A:$A,1))/INDEX('Tabela de Apoio'!$B:$B,MATCH('MAPA DE PREÇOS'!AC940,'Tabela de Apoio'!$A:$A,1)-1))*AC939))</f>
        <v/>
      </c>
      <c r="AD943" s="109" t="str">
        <f>IF(AD939="","",
IF(OR(AD941="Orçamento",AD940="",MAX('Tabela de Apoio'!$A:$A)&lt;=AD940),
AD939,
(INDEX('Tabela de Apoio'!$B:$B,MATCH('MAPA DE PREÇOS'!$O$8,'Tabela de Apoio'!$A:$A,1))/INDEX('Tabela de Apoio'!$B:$B,MATCH('MAPA DE PREÇOS'!AD940,'Tabela de Apoio'!$A:$A,1)-1))*AD939))</f>
        <v/>
      </c>
      <c r="AE943" s="109" t="str">
        <f>IF(AE939="","",
IF(OR(AE941="Orçamento",AE940="",MAX('Tabela de Apoio'!$A:$A)&lt;=AE940),
AE939,
(INDEX('Tabela de Apoio'!$B:$B,MATCH('MAPA DE PREÇOS'!$O$8,'Tabela de Apoio'!$A:$A,1))/INDEX('Tabela de Apoio'!$B:$B,MATCH('MAPA DE PREÇOS'!AE940,'Tabela de Apoio'!$A:$A,1)-1))*AE939))</f>
        <v/>
      </c>
      <c r="AF943" s="109" t="str">
        <f>IF(AF939="","",
IF(OR(AF941="Orçamento",AF940="",MAX('Tabela de Apoio'!$A:$A)&lt;=AF940),
AF939,
(INDEX('Tabela de Apoio'!$B:$B,MATCH('MAPA DE PREÇOS'!$O$8,'Tabela de Apoio'!$A:$A,1))/INDEX('Tabela de Apoio'!$B:$B,MATCH('MAPA DE PREÇOS'!AF940,'Tabela de Apoio'!$A:$A,1)-1))*AF939))</f>
        <v/>
      </c>
      <c r="AG943" s="109" t="str">
        <f>IF(AG939="","",
IF(OR(AG941="Orçamento",AG940="",MAX('Tabela de Apoio'!$A:$A)&lt;=AG940),
AG939,
(INDEX('Tabela de Apoio'!$B:$B,MATCH('MAPA DE PREÇOS'!$O$8,'Tabela de Apoio'!$A:$A,1))/INDEX('Tabela de Apoio'!$B:$B,MATCH('MAPA DE PREÇOS'!AG940,'Tabela de Apoio'!$A:$A,1)-1))*AG939))</f>
        <v/>
      </c>
      <c r="AH943" s="109" t="str">
        <f>IF(AH939="","",
IF(OR(AH941="Orçamento",AH940="",MAX('Tabela de Apoio'!$A:$A)&lt;=AH940),
AH939,
(INDEX('Tabela de Apoio'!$B:$B,MATCH('MAPA DE PREÇOS'!$O$8,'Tabela de Apoio'!$A:$A,1))/INDEX('Tabela de Apoio'!$B:$B,MATCH('MAPA DE PREÇOS'!AH940,'Tabela de Apoio'!$A:$A,1)-1))*AH939))</f>
        <v/>
      </c>
      <c r="AI943" s="109" t="str">
        <f>IF(AI939="","",
IF(OR(AI941="Orçamento",AI940="",MAX('Tabela de Apoio'!$A:$A)&lt;=AI940),
AI939,
(INDEX('Tabela de Apoio'!$B:$B,MATCH('MAPA DE PREÇOS'!$O$8,'Tabela de Apoio'!$A:$A,1))/INDEX('Tabela de Apoio'!$B:$B,MATCH('MAPA DE PREÇOS'!AI940,'Tabela de Apoio'!$A:$A,1)-1))*AI939))</f>
        <v/>
      </c>
    </row>
    <row r="944" spans="1:167" hidden="1" x14ac:dyDescent="0.25">
      <c r="B944" s="131" t="e">
        <f t="shared" ref="B944" si="2880">B943</f>
        <v>#VALUE!</v>
      </c>
      <c r="C944" s="131" t="e">
        <f t="shared" ref="C944" si="2881">C943</f>
        <v>#VALUE!</v>
      </c>
      <c r="D944" s="130">
        <f t="shared" si="2822"/>
        <v>1</v>
      </c>
      <c r="E944" s="168"/>
      <c r="F944" s="96"/>
      <c r="G944" s="170"/>
      <c r="H944"/>
      <c r="I944"/>
      <c r="J944"/>
      <c r="N944" s="74"/>
      <c r="O944" s="27" t="s">
        <v>439</v>
      </c>
      <c r="P944" s="110" t="str">
        <f>IF(IFERROR(VLOOKUP(P941,'Tabela de Apoio'!$D:$E,2,FALSE),1)=1,"",P945)</f>
        <v/>
      </c>
      <c r="Q944" s="110" t="str">
        <f>IF(IFERROR(VLOOKUP(Q941,'Tabela de Apoio'!$D:$E,2,FALSE),1)=1,"",Q945)</f>
        <v/>
      </c>
      <c r="R944" s="110" t="str">
        <f>IF(IFERROR(VLOOKUP(R941,'Tabela de Apoio'!$D:$E,2,FALSE),1)=1,"",R945)</f>
        <v/>
      </c>
      <c r="S944" s="110" t="str">
        <f>IF(IFERROR(VLOOKUP(S941,'Tabela de Apoio'!$D:$E,2,FALSE),1)=1,"",S945)</f>
        <v/>
      </c>
      <c r="T944" s="110" t="str">
        <f>IF(IFERROR(VLOOKUP(T941,'Tabela de Apoio'!$D:$E,2,FALSE),1)=1,"",T945)</f>
        <v/>
      </c>
      <c r="U944" s="110" t="str">
        <f>IF(IFERROR(VLOOKUP(U941,'Tabela de Apoio'!$D:$E,2,FALSE),1)=1,"",U945)</f>
        <v/>
      </c>
      <c r="V944" s="110" t="str">
        <f>IF(IFERROR(VLOOKUP(V941,'Tabela de Apoio'!$D:$E,2,FALSE),1)=1,"",V945)</f>
        <v/>
      </c>
      <c r="W944" s="110" t="str">
        <f>IF(IFERROR(VLOOKUP(W941,'Tabela de Apoio'!$D:$E,2,FALSE),1)=1,"",W945)</f>
        <v/>
      </c>
      <c r="X944" s="110" t="str">
        <f>IF(IFERROR(VLOOKUP(X941,'Tabela de Apoio'!$D:$E,2,FALSE),1)=1,"",X945)</f>
        <v/>
      </c>
      <c r="Y944" s="110" t="str">
        <f>IF(IFERROR(VLOOKUP(Y941,'Tabela de Apoio'!$D:$E,2,FALSE),1)=1,"",Y945)</f>
        <v/>
      </c>
      <c r="Z944" s="110" t="str">
        <f>IF(IFERROR(VLOOKUP(Z941,'Tabela de Apoio'!$D:$E,2,FALSE),1)=1,"",Z945)</f>
        <v/>
      </c>
      <c r="AA944" s="110" t="str">
        <f>IF(IFERROR(VLOOKUP(AA941,'Tabela de Apoio'!$D:$E,2,FALSE),1)=1,"",AA945)</f>
        <v/>
      </c>
      <c r="AB944" s="110" t="str">
        <f>IF(IFERROR(VLOOKUP(AB941,'Tabela de Apoio'!$D:$E,2,FALSE),1)=1,"",AB945)</f>
        <v/>
      </c>
      <c r="AC944" s="110" t="str">
        <f>IF(IFERROR(VLOOKUP(AC941,'Tabela de Apoio'!$D:$E,2,FALSE),1)=1,"",AC945)</f>
        <v/>
      </c>
      <c r="AD944" s="110" t="str">
        <f>IF(IFERROR(VLOOKUP(AD941,'Tabela de Apoio'!$D:$E,2,FALSE),1)=1,"",AD945)</f>
        <v/>
      </c>
      <c r="AE944" s="110" t="str">
        <f>IF(IFERROR(VLOOKUP(AE941,'Tabela de Apoio'!$D:$E,2,FALSE),1)=1,"",AE945)</f>
        <v/>
      </c>
      <c r="AF944" s="110" t="str">
        <f>IF(IFERROR(VLOOKUP(AF941,'Tabela de Apoio'!$D:$E,2,FALSE),1)=1,"",AF945)</f>
        <v/>
      </c>
      <c r="AG944" s="110" t="str">
        <f>IF(IFERROR(VLOOKUP(AG941,'Tabela de Apoio'!$D:$E,2,FALSE),1)=1,"",AG945)</f>
        <v/>
      </c>
      <c r="AH944" s="110" t="str">
        <f>IF(IFERROR(VLOOKUP(AH941,'Tabela de Apoio'!$D:$E,2,FALSE),1)=1,"",AH945)</f>
        <v/>
      </c>
      <c r="AI944" s="110" t="str">
        <f>IF(IFERROR(VLOOKUP(AI941,'Tabela de Apoio'!$D:$E,2,FALSE),1)=1,"",AI945)</f>
        <v/>
      </c>
    </row>
    <row r="945" spans="1:167" hidden="1" x14ac:dyDescent="0.25">
      <c r="B945" s="131" t="e">
        <f t="shared" ref="B945:C945" si="2882">B944</f>
        <v>#VALUE!</v>
      </c>
      <c r="C945" s="131" t="e">
        <f t="shared" si="2882"/>
        <v>#VALUE!</v>
      </c>
      <c r="D945" s="130">
        <f t="shared" si="2822"/>
        <v>1</v>
      </c>
      <c r="E945" s="168"/>
      <c r="F945" s="96"/>
      <c r="G945" s="170"/>
      <c r="H945" s="137">
        <f t="shared" ref="H945" si="2883">COUNT($P945:$XX945)</f>
        <v>0</v>
      </c>
      <c r="I945" s="135" t="e">
        <f t="shared" ref="I945" si="2884">_xlfn.STDEV.P($P944:$XX945)/AVERAGE($P944:$XX945)</f>
        <v>#DIV/0!</v>
      </c>
      <c r="J945" s="7">
        <f>ROW()</f>
        <v>945</v>
      </c>
      <c r="K945" s="70"/>
      <c r="L945" s="29" t="s">
        <v>54</v>
      </c>
      <c r="M945" s="30" t="str">
        <f t="shared" ref="M945" si="2885">IFERROR(
IF(AND(P941="Orçamento",COUNTA(P939:AI939)=COUNTIF(P941:XX941,"Orçamento")),MIN(M950,M947),
IF(M948&lt;&gt;"",M948,
IF(M949&lt;&gt;"",M949,
M947
))),"")</f>
        <v/>
      </c>
      <c r="N945" s="74"/>
      <c r="O945" s="27" t="s">
        <v>440</v>
      </c>
      <c r="P945" s="109" t="str">
        <f t="shared" ref="P945:AI945" si="2886">IFERROR(IF(P943="",
            "",
            IF(COUNT($P943:$XX943)&lt;=4,
               P943,
               IF(OR(P943&gt;(QUARTILE($P943:$XX943,3)+(QUARTILE($P943:$XX943,3)-QUARTILE($P943:$XX943,1))),
                     P943&lt;(QUARTILE($P943:$XX943,1)-(QUARTILE($P943:$XX943,3)-QUARTILE($P943:$XX943,1)))
                  ),
               "DESCARTADO",P943)
             )
  ),P943)</f>
        <v/>
      </c>
      <c r="Q945" s="109" t="str">
        <f t="shared" si="2886"/>
        <v/>
      </c>
      <c r="R945" s="109" t="str">
        <f t="shared" si="2886"/>
        <v/>
      </c>
      <c r="S945" s="109" t="str">
        <f t="shared" si="2886"/>
        <v/>
      </c>
      <c r="T945" s="109" t="str">
        <f t="shared" si="2886"/>
        <v/>
      </c>
      <c r="U945" s="109" t="str">
        <f t="shared" si="2886"/>
        <v/>
      </c>
      <c r="V945" s="109" t="str">
        <f t="shared" si="2886"/>
        <v/>
      </c>
      <c r="W945" s="109" t="str">
        <f t="shared" si="2886"/>
        <v/>
      </c>
      <c r="X945" s="109" t="str">
        <f t="shared" si="2886"/>
        <v/>
      </c>
      <c r="Y945" s="109" t="str">
        <f t="shared" si="2886"/>
        <v/>
      </c>
      <c r="Z945" s="109" t="str">
        <f t="shared" si="2886"/>
        <v/>
      </c>
      <c r="AA945" s="109" t="str">
        <f t="shared" si="2886"/>
        <v/>
      </c>
      <c r="AB945" s="109" t="str">
        <f t="shared" si="2886"/>
        <v/>
      </c>
      <c r="AC945" s="109" t="str">
        <f t="shared" si="2886"/>
        <v/>
      </c>
      <c r="AD945" s="109" t="str">
        <f t="shared" si="2886"/>
        <v/>
      </c>
      <c r="AE945" s="109" t="str">
        <f t="shared" si="2886"/>
        <v/>
      </c>
      <c r="AF945" s="109" t="str">
        <f t="shared" si="2886"/>
        <v/>
      </c>
      <c r="AG945" s="109" t="str">
        <f t="shared" si="2886"/>
        <v/>
      </c>
      <c r="AH945" s="109" t="str">
        <f t="shared" si="2886"/>
        <v/>
      </c>
      <c r="AI945" s="109" t="str">
        <f t="shared" si="2886"/>
        <v/>
      </c>
    </row>
    <row r="946" spans="1:167" hidden="1" x14ac:dyDescent="0.25">
      <c r="B946" s="131" t="e">
        <f t="shared" ref="B946" si="2887">B945</f>
        <v>#VALUE!</v>
      </c>
      <c r="C946" s="131" t="e">
        <f t="shared" ref="C946" si="2888">C945</f>
        <v>#VALUE!</v>
      </c>
      <c r="D946" s="130">
        <f t="shared" si="2822"/>
        <v>1</v>
      </c>
      <c r="E946" s="168"/>
      <c r="F946" s="96"/>
      <c r="G946" s="170"/>
      <c r="H946"/>
      <c r="I946"/>
      <c r="J946"/>
      <c r="K946" s="69"/>
      <c r="L946" s="29" t="s">
        <v>423</v>
      </c>
      <c r="M946" s="30" t="e">
        <f t="shared" ref="M946" si="2889">AVERAGE($P945:$XX945)</f>
        <v>#DIV/0!</v>
      </c>
      <c r="N946" s="74"/>
      <c r="O946" s="27" t="str">
        <f t="shared" ref="O946" si="2890">"1 POND"</f>
        <v>1 POND</v>
      </c>
      <c r="P946" s="110" t="str">
        <f>IF(IFERROR(VLOOKUP(P941,'Tabela de Apoio'!$D:$E,2,FALSE),1)=1,"",P947)</f>
        <v/>
      </c>
      <c r="Q946" s="110" t="str">
        <f>IF(IFERROR(VLOOKUP(Q941,'Tabela de Apoio'!$D:$E,2,FALSE),1)=1,"",Q947)</f>
        <v/>
      </c>
      <c r="R946" s="110" t="str">
        <f>IF(IFERROR(VLOOKUP(R941,'Tabela de Apoio'!$D:$E,2,FALSE),1)=1,"",R947)</f>
        <v/>
      </c>
      <c r="S946" s="110" t="str">
        <f>IF(IFERROR(VLOOKUP(S941,'Tabela de Apoio'!$D:$E,2,FALSE),1)=1,"",S947)</f>
        <v/>
      </c>
      <c r="T946" s="110" t="str">
        <f>IF(IFERROR(VLOOKUP(T941,'Tabela de Apoio'!$D:$E,2,FALSE),1)=1,"",T947)</f>
        <v/>
      </c>
      <c r="U946" s="110" t="str">
        <f>IF(IFERROR(VLOOKUP(U941,'Tabela de Apoio'!$D:$E,2,FALSE),1)=1,"",U947)</f>
        <v/>
      </c>
      <c r="V946" s="110" t="str">
        <f>IF(IFERROR(VLOOKUP(V941,'Tabela de Apoio'!$D:$E,2,FALSE),1)=1,"",V947)</f>
        <v/>
      </c>
      <c r="W946" s="110" t="str">
        <f>IF(IFERROR(VLOOKUP(W941,'Tabela de Apoio'!$D:$E,2,FALSE),1)=1,"",W947)</f>
        <v/>
      </c>
      <c r="X946" s="110" t="str">
        <f>IF(IFERROR(VLOOKUP(X941,'Tabela de Apoio'!$D:$E,2,FALSE),1)=1,"",X947)</f>
        <v/>
      </c>
      <c r="Y946" s="110" t="str">
        <f>IF(IFERROR(VLOOKUP(Y941,'Tabela de Apoio'!$D:$E,2,FALSE),1)=1,"",Y947)</f>
        <v/>
      </c>
      <c r="Z946" s="110" t="str">
        <f>IF(IFERROR(VLOOKUP(Z941,'Tabela de Apoio'!$D:$E,2,FALSE),1)=1,"",Z947)</f>
        <v/>
      </c>
      <c r="AA946" s="110" t="str">
        <f>IF(IFERROR(VLOOKUP(AA941,'Tabela de Apoio'!$D:$E,2,FALSE),1)=1,"",AA947)</f>
        <v/>
      </c>
      <c r="AB946" s="110" t="str">
        <f>IF(IFERROR(VLOOKUP(AB941,'Tabela de Apoio'!$D:$E,2,FALSE),1)=1,"",AB947)</f>
        <v/>
      </c>
      <c r="AC946" s="110" t="str">
        <f>IF(IFERROR(VLOOKUP(AC941,'Tabela de Apoio'!$D:$E,2,FALSE),1)=1,"",AC947)</f>
        <v/>
      </c>
      <c r="AD946" s="110" t="str">
        <f>IF(IFERROR(VLOOKUP(AD941,'Tabela de Apoio'!$D:$E,2,FALSE),1)=1,"",AD947)</f>
        <v/>
      </c>
      <c r="AE946" s="110" t="str">
        <f>IF(IFERROR(VLOOKUP(AE941,'Tabela de Apoio'!$D:$E,2,FALSE),1)=1,"",AE947)</f>
        <v/>
      </c>
      <c r="AF946" s="110" t="str">
        <f>IF(IFERROR(VLOOKUP(AF941,'Tabela de Apoio'!$D:$E,2,FALSE),1)=1,"",AF947)</f>
        <v/>
      </c>
      <c r="AG946" s="110" t="str">
        <f>IF(IFERROR(VLOOKUP(AG941,'Tabela de Apoio'!$D:$E,2,FALSE),1)=1,"",AG947)</f>
        <v/>
      </c>
      <c r="AH946" s="110" t="str">
        <f>IF(IFERROR(VLOOKUP(AH941,'Tabela de Apoio'!$D:$E,2,FALSE),1)=1,"",AH947)</f>
        <v/>
      </c>
      <c r="AI946" s="110" t="str">
        <f>IF(IFERROR(VLOOKUP(AI941,'Tabela de Apoio'!$D:$E,2,FALSE),1)=1,"",AI947)</f>
        <v/>
      </c>
    </row>
    <row r="947" spans="1:167" hidden="1" x14ac:dyDescent="0.25">
      <c r="B947" s="131" t="e">
        <f t="shared" si="2821"/>
        <v>#VALUE!</v>
      </c>
      <c r="C947" s="131" t="e">
        <f t="shared" si="2822"/>
        <v>#VALUE!</v>
      </c>
      <c r="D947" s="130">
        <f t="shared" si="2822"/>
        <v>1</v>
      </c>
      <c r="E947" s="168"/>
      <c r="F947" s="96"/>
      <c r="G947" s="170"/>
      <c r="H947" s="137">
        <f t="shared" ref="H947" si="2891">COUNT($P947:$XX947)</f>
        <v>0</v>
      </c>
      <c r="I947" s="135" t="e">
        <f t="shared" ref="I947" si="2892">_xlfn.STDEV.P($P946:$XX947)/AVERAGE($P946:$XX947)</f>
        <v>#DIV/0!</v>
      </c>
      <c r="J947" s="7">
        <f t="shared" ref="J947" si="2893">IF(AND(H947&gt;2,
OR(L939="MÉDIA SANEADA",L939="MEDIANA SANEADA",
AND(L939="PREÇO REFERÊNCIA",NOT(AND(P941="Orçamento",COUNTA(P939:XX939)=COUNTIF(P941:XX941,"Orçamento")))))),
ROW(),0)</f>
        <v>0</v>
      </c>
      <c r="K947" s="69"/>
      <c r="L947" s="29" t="s">
        <v>424</v>
      </c>
      <c r="M947" s="30" t="e">
        <f t="shared" ref="M947" si="2894">MEDIAN($P945:$XX945)</f>
        <v>#NUM!</v>
      </c>
      <c r="N947" s="74"/>
      <c r="O947" s="27" t="str">
        <f t="shared" ref="O947" si="2895">"1 RODADA"</f>
        <v>1 RODADA</v>
      </c>
      <c r="P947" s="110" t="str">
        <f t="shared" ref="P947:AI947" si="2896">IF(P945="","",IF((_xlfn.STDEV.P($P944:$XX945)/AVERAGE($P944:$XX945))&lt;=25%,P945,IF(OR(P945&gt;(AVERAGE($P944:$XX945)+_xlfn.STDEV.P($P944:$XX945)),P945&lt;(AVERAGE($P944:$XX945)-_xlfn.STDEV.P($P944:$XX945))),"DESCARTADO",P945)))</f>
        <v/>
      </c>
      <c r="Q947" s="110" t="str">
        <f t="shared" si="2896"/>
        <v/>
      </c>
      <c r="R947" s="110" t="str">
        <f t="shared" si="2896"/>
        <v/>
      </c>
      <c r="S947" s="110" t="str">
        <f t="shared" si="2896"/>
        <v/>
      </c>
      <c r="T947" s="110" t="str">
        <f t="shared" si="2896"/>
        <v/>
      </c>
      <c r="U947" s="110" t="str">
        <f t="shared" si="2896"/>
        <v/>
      </c>
      <c r="V947" s="110" t="str">
        <f t="shared" si="2896"/>
        <v/>
      </c>
      <c r="W947" s="110" t="str">
        <f t="shared" si="2896"/>
        <v/>
      </c>
      <c r="X947" s="110" t="str">
        <f t="shared" si="2896"/>
        <v/>
      </c>
      <c r="Y947" s="110" t="str">
        <f t="shared" si="2896"/>
        <v/>
      </c>
      <c r="Z947" s="110" t="str">
        <f t="shared" si="2896"/>
        <v/>
      </c>
      <c r="AA947" s="110" t="str">
        <f t="shared" si="2896"/>
        <v/>
      </c>
      <c r="AB947" s="110" t="str">
        <f t="shared" si="2896"/>
        <v/>
      </c>
      <c r="AC947" s="110" t="str">
        <f t="shared" si="2896"/>
        <v/>
      </c>
      <c r="AD947" s="110" t="str">
        <f t="shared" si="2896"/>
        <v/>
      </c>
      <c r="AE947" s="110" t="str">
        <f t="shared" si="2896"/>
        <v/>
      </c>
      <c r="AF947" s="110" t="str">
        <f t="shared" si="2896"/>
        <v/>
      </c>
      <c r="AG947" s="110" t="str">
        <f t="shared" si="2896"/>
        <v/>
      </c>
      <c r="AH947" s="110" t="str">
        <f t="shared" si="2896"/>
        <v/>
      </c>
      <c r="AI947" s="110" t="str">
        <f t="shared" si="2896"/>
        <v/>
      </c>
    </row>
    <row r="948" spans="1:167" hidden="1" x14ac:dyDescent="0.25">
      <c r="B948" s="131" t="e">
        <f t="shared" si="2821"/>
        <v>#VALUE!</v>
      </c>
      <c r="C948" s="131" t="e">
        <f t="shared" si="2822"/>
        <v>#VALUE!</v>
      </c>
      <c r="D948" s="130">
        <f t="shared" si="2822"/>
        <v>1</v>
      </c>
      <c r="E948" s="168"/>
      <c r="F948" s="96"/>
      <c r="G948" s="170"/>
      <c r="H948"/>
      <c r="I948"/>
      <c r="J948"/>
      <c r="L948" s="29" t="s">
        <v>50</v>
      </c>
      <c r="M948" s="30" t="str">
        <f t="shared" ref="M948" si="2897">IFERROR(
IF(AND(H947&gt;2,I947&lt;=25%),AVERAGE(P946:XX947),
IF(AND(H949&gt;2,I949&lt;=25%),AVERAGE(P948:XX949),
IF(AND(H951&gt;2,I951&lt;=25%),AVERAGE(P950:XX951),
IF(AND(H953&gt;2,I953&lt;=25%),AVERAGE(P952:XX953),
IF(AND(H955&gt;2,I955&lt;=25%),AVERAGE(P954:XX955),
IF(AND(H957&gt;2,I957&lt;=25%),AVERAGE(P956:XX957),
IF(I945&lt;=25%,AVERAGE(P944:XX945),""))))))),"")</f>
        <v/>
      </c>
      <c r="N948" s="74"/>
      <c r="O948" s="27" t="str">
        <f t="shared" ref="O948" si="2898">"2 POND"</f>
        <v>2 POND</v>
      </c>
      <c r="P948" s="110" t="str">
        <f>IF(IFERROR(VLOOKUP(P941,'Tabela de Apoio'!$D:$E,2,FALSE),1)=1,"",P949)</f>
        <v/>
      </c>
      <c r="Q948" s="110" t="str">
        <f>IF(IFERROR(VLOOKUP(Q941,'Tabela de Apoio'!$D:$E,2,FALSE),1)=1,"",Q949)</f>
        <v/>
      </c>
      <c r="R948" s="110" t="str">
        <f>IF(IFERROR(VLOOKUP(R941,'Tabela de Apoio'!$D:$E,2,FALSE),1)=1,"",R949)</f>
        <v/>
      </c>
      <c r="S948" s="110" t="str">
        <f>IF(IFERROR(VLOOKUP(S941,'Tabela de Apoio'!$D:$E,2,FALSE),1)=1,"",S949)</f>
        <v/>
      </c>
      <c r="T948" s="110" t="str">
        <f>IF(IFERROR(VLOOKUP(T941,'Tabela de Apoio'!$D:$E,2,FALSE),1)=1,"",T949)</f>
        <v/>
      </c>
      <c r="U948" s="110" t="str">
        <f>IF(IFERROR(VLOOKUP(U941,'Tabela de Apoio'!$D:$E,2,FALSE),1)=1,"",U949)</f>
        <v/>
      </c>
      <c r="V948" s="110" t="str">
        <f>IF(IFERROR(VLOOKUP(V941,'Tabela de Apoio'!$D:$E,2,FALSE),1)=1,"",V949)</f>
        <v/>
      </c>
      <c r="W948" s="110" t="str">
        <f>IF(IFERROR(VLOOKUP(W941,'Tabela de Apoio'!$D:$E,2,FALSE),1)=1,"",W949)</f>
        <v/>
      </c>
      <c r="X948" s="110" t="str">
        <f>IF(IFERROR(VLOOKUP(X941,'Tabela de Apoio'!$D:$E,2,FALSE),1)=1,"",X949)</f>
        <v/>
      </c>
      <c r="Y948" s="110" t="str">
        <f>IF(IFERROR(VLOOKUP(Y941,'Tabela de Apoio'!$D:$E,2,FALSE),1)=1,"",Y949)</f>
        <v/>
      </c>
      <c r="Z948" s="110" t="str">
        <f>IF(IFERROR(VLOOKUP(Z941,'Tabela de Apoio'!$D:$E,2,FALSE),1)=1,"",Z949)</f>
        <v/>
      </c>
      <c r="AA948" s="110" t="str">
        <f>IF(IFERROR(VLOOKUP(AA941,'Tabela de Apoio'!$D:$E,2,FALSE),1)=1,"",AA949)</f>
        <v/>
      </c>
      <c r="AB948" s="110" t="str">
        <f>IF(IFERROR(VLOOKUP(AB941,'Tabela de Apoio'!$D:$E,2,FALSE),1)=1,"",AB949)</f>
        <v/>
      </c>
      <c r="AC948" s="110" t="str">
        <f>IF(IFERROR(VLOOKUP(AC941,'Tabela de Apoio'!$D:$E,2,FALSE),1)=1,"",AC949)</f>
        <v/>
      </c>
      <c r="AD948" s="110" t="str">
        <f>IF(IFERROR(VLOOKUP(AD941,'Tabela de Apoio'!$D:$E,2,FALSE),1)=1,"",AD949)</f>
        <v/>
      </c>
      <c r="AE948" s="110" t="str">
        <f>IF(IFERROR(VLOOKUP(AE941,'Tabela de Apoio'!$D:$E,2,FALSE),1)=1,"",AE949)</f>
        <v/>
      </c>
      <c r="AF948" s="110" t="str">
        <f>IF(IFERROR(VLOOKUP(AF941,'Tabela de Apoio'!$D:$E,2,FALSE),1)=1,"",AF949)</f>
        <v/>
      </c>
      <c r="AG948" s="110" t="str">
        <f>IF(IFERROR(VLOOKUP(AG941,'Tabela de Apoio'!$D:$E,2,FALSE),1)=1,"",AG949)</f>
        <v/>
      </c>
      <c r="AH948" s="110" t="str">
        <f>IF(IFERROR(VLOOKUP(AH941,'Tabela de Apoio'!$D:$E,2,FALSE),1)=1,"",AH949)</f>
        <v/>
      </c>
      <c r="AI948" s="110" t="str">
        <f>IF(IFERROR(VLOOKUP(AI941,'Tabela de Apoio'!$D:$E,2,FALSE),1)=1,"",AI949)</f>
        <v/>
      </c>
    </row>
    <row r="949" spans="1:167" hidden="1" x14ac:dyDescent="0.25">
      <c r="B949" s="131" t="e">
        <f t="shared" si="2821"/>
        <v>#VALUE!</v>
      </c>
      <c r="C949" s="131" t="e">
        <f t="shared" si="2822"/>
        <v>#VALUE!</v>
      </c>
      <c r="D949" s="130">
        <f t="shared" si="2822"/>
        <v>1</v>
      </c>
      <c r="E949" s="168"/>
      <c r="F949" s="96"/>
      <c r="G949" s="170"/>
      <c r="H949" s="137">
        <f t="shared" ref="H949" si="2899">COUNT($P949:$XX949)</f>
        <v>0</v>
      </c>
      <c r="I949" s="135" t="e">
        <f t="shared" ref="I949" si="2900">_xlfn.STDEV.P($P948:$XX949)/AVERAGE($P948:$XX949)</f>
        <v>#DIV/0!</v>
      </c>
      <c r="J949" s="7">
        <f t="shared" ref="J949" si="2901">IF(AND(H949&gt;2,
OR(L939="MÉDIA SANEADA",L939="MEDIANA SANEADA",
AND(L939="PREÇO REFERÊNCIA",NOT(AND(P941="Orçamento",COUNTA(P939:XX939)=COUNTIF(P941:XX941,"Orçamento")))))),
ROW(),0)</f>
        <v>0</v>
      </c>
      <c r="K949" s="69"/>
      <c r="L949" s="29" t="s">
        <v>425</v>
      </c>
      <c r="M949" s="30" t="e">
        <f t="shared" ref="M949" si="2902" xml:space="preserve">
IF(H947&gt;2,MEDIAN(P946:XX947),
IF(H949&gt;2,MEDIAN(P948:XX949),
IF(H951&gt;2,MEDIAN(P950:XX951),
IF(H953&gt;2,MEDIAN(P952:XX953),
IF(H955&gt;2,MEDIAN(P954:XX955),
IF(H957&gt;2,MEDIAN(P956:XX957),
MEDIAN(P944:XX945)))))))</f>
        <v>#NUM!</v>
      </c>
      <c r="N949" s="74"/>
      <c r="O949" s="27" t="str">
        <f t="shared" ref="O949" si="2903">"2 RODADA"</f>
        <v>2 RODADA</v>
      </c>
      <c r="P949" s="110" t="str">
        <f t="shared" ref="P949:AI949" si="2904">IF(P947="","",IF((_xlfn.STDEV.P($P946:$XX947)/AVERAGE($P946:$XX947))&lt;=25%,P947,IF(OR(P947&gt;(AVERAGE($P946:$XX947)+_xlfn.STDEV.P($P946:$XX947)),P947&lt;(AVERAGE($P946:$XX947)-_xlfn.STDEV.P($P946:$XX947))),"DESCARTADO",P947)))</f>
        <v/>
      </c>
      <c r="Q949" s="110" t="str">
        <f t="shared" si="2904"/>
        <v/>
      </c>
      <c r="R949" s="110" t="str">
        <f t="shared" si="2904"/>
        <v/>
      </c>
      <c r="S949" s="110" t="str">
        <f t="shared" si="2904"/>
        <v/>
      </c>
      <c r="T949" s="110" t="str">
        <f t="shared" si="2904"/>
        <v/>
      </c>
      <c r="U949" s="110" t="str">
        <f t="shared" si="2904"/>
        <v/>
      </c>
      <c r="V949" s="110" t="str">
        <f t="shared" si="2904"/>
        <v/>
      </c>
      <c r="W949" s="110" t="str">
        <f t="shared" si="2904"/>
        <v/>
      </c>
      <c r="X949" s="110" t="str">
        <f t="shared" si="2904"/>
        <v/>
      </c>
      <c r="Y949" s="110" t="str">
        <f t="shared" si="2904"/>
        <v/>
      </c>
      <c r="Z949" s="110" t="str">
        <f t="shared" si="2904"/>
        <v/>
      </c>
      <c r="AA949" s="110" t="str">
        <f t="shared" si="2904"/>
        <v/>
      </c>
      <c r="AB949" s="110" t="str">
        <f t="shared" si="2904"/>
        <v/>
      </c>
      <c r="AC949" s="110" t="str">
        <f t="shared" si="2904"/>
        <v/>
      </c>
      <c r="AD949" s="110" t="str">
        <f t="shared" si="2904"/>
        <v/>
      </c>
      <c r="AE949" s="110" t="str">
        <f t="shared" si="2904"/>
        <v/>
      </c>
      <c r="AF949" s="110" t="str">
        <f t="shared" si="2904"/>
        <v/>
      </c>
      <c r="AG949" s="110" t="str">
        <f t="shared" si="2904"/>
        <v/>
      </c>
      <c r="AH949" s="110" t="str">
        <f t="shared" si="2904"/>
        <v/>
      </c>
      <c r="AI949" s="110" t="str">
        <f t="shared" si="2904"/>
        <v/>
      </c>
    </row>
    <row r="950" spans="1:167" hidden="1" x14ac:dyDescent="0.25">
      <c r="B950" s="131" t="e">
        <f t="shared" si="2821"/>
        <v>#VALUE!</v>
      </c>
      <c r="C950" s="131" t="e">
        <f t="shared" si="2822"/>
        <v>#VALUE!</v>
      </c>
      <c r="D950" s="130">
        <f t="shared" si="2822"/>
        <v>1</v>
      </c>
      <c r="E950" s="168"/>
      <c r="F950" s="96"/>
      <c r="G950" s="170"/>
      <c r="H950"/>
      <c r="I950"/>
      <c r="J950"/>
      <c r="K950" s="69"/>
      <c r="L950" s="29" t="s">
        <v>422</v>
      </c>
      <c r="M950" s="30" t="e">
        <f t="shared" ref="M950" si="2905">HARMEAN($P944:$XX945)</f>
        <v>#N/A</v>
      </c>
      <c r="N950" s="74"/>
      <c r="O950" s="27" t="str">
        <f t="shared" ref="O950" si="2906">"3 POND"</f>
        <v>3 POND</v>
      </c>
      <c r="P950" s="110" t="str">
        <f>IF(IFERROR(VLOOKUP(P941,'Tabela de Apoio'!$D:$E,2,FALSE),1)=1,"",P951)</f>
        <v/>
      </c>
      <c r="Q950" s="110" t="str">
        <f>IF(IFERROR(VLOOKUP(Q941,'Tabela de Apoio'!$D:$E,2,FALSE),1)=1,"",Q951)</f>
        <v/>
      </c>
      <c r="R950" s="110" t="str">
        <f>IF(IFERROR(VLOOKUP(R941,'Tabela de Apoio'!$D:$E,2,FALSE),1)=1,"",R951)</f>
        <v/>
      </c>
      <c r="S950" s="110" t="str">
        <f>IF(IFERROR(VLOOKUP(S941,'Tabela de Apoio'!$D:$E,2,FALSE),1)=1,"",S951)</f>
        <v/>
      </c>
      <c r="T950" s="110" t="str">
        <f>IF(IFERROR(VLOOKUP(T941,'Tabela de Apoio'!$D:$E,2,FALSE),1)=1,"",T951)</f>
        <v/>
      </c>
      <c r="U950" s="110" t="str">
        <f>IF(IFERROR(VLOOKUP(U941,'Tabela de Apoio'!$D:$E,2,FALSE),1)=1,"",U951)</f>
        <v/>
      </c>
      <c r="V950" s="110" t="str">
        <f>IF(IFERROR(VLOOKUP(V941,'Tabela de Apoio'!$D:$E,2,FALSE),1)=1,"",V951)</f>
        <v/>
      </c>
      <c r="W950" s="110" t="str">
        <f>IF(IFERROR(VLOOKUP(W941,'Tabela de Apoio'!$D:$E,2,FALSE),1)=1,"",W951)</f>
        <v/>
      </c>
      <c r="X950" s="110" t="str">
        <f>IF(IFERROR(VLOOKUP(X941,'Tabela de Apoio'!$D:$E,2,FALSE),1)=1,"",X951)</f>
        <v/>
      </c>
      <c r="Y950" s="110" t="str">
        <f>IF(IFERROR(VLOOKUP(Y941,'Tabela de Apoio'!$D:$E,2,FALSE),1)=1,"",Y951)</f>
        <v/>
      </c>
      <c r="Z950" s="110" t="str">
        <f>IF(IFERROR(VLOOKUP(Z941,'Tabela de Apoio'!$D:$E,2,FALSE),1)=1,"",Z951)</f>
        <v/>
      </c>
      <c r="AA950" s="110" t="str">
        <f>IF(IFERROR(VLOOKUP(AA941,'Tabela de Apoio'!$D:$E,2,FALSE),1)=1,"",AA951)</f>
        <v/>
      </c>
      <c r="AB950" s="110" t="str">
        <f>IF(IFERROR(VLOOKUP(AB941,'Tabela de Apoio'!$D:$E,2,FALSE),1)=1,"",AB951)</f>
        <v/>
      </c>
      <c r="AC950" s="110" t="str">
        <f>IF(IFERROR(VLOOKUP(AC941,'Tabela de Apoio'!$D:$E,2,FALSE),1)=1,"",AC951)</f>
        <v/>
      </c>
      <c r="AD950" s="110" t="str">
        <f>IF(IFERROR(VLOOKUP(AD941,'Tabela de Apoio'!$D:$E,2,FALSE),1)=1,"",AD951)</f>
        <v/>
      </c>
      <c r="AE950" s="110" t="str">
        <f>IF(IFERROR(VLOOKUP(AE941,'Tabela de Apoio'!$D:$E,2,FALSE),1)=1,"",AE951)</f>
        <v/>
      </c>
      <c r="AF950" s="110" t="str">
        <f>IF(IFERROR(VLOOKUP(AF941,'Tabela de Apoio'!$D:$E,2,FALSE),1)=1,"",AF951)</f>
        <v/>
      </c>
      <c r="AG950" s="110" t="str">
        <f>IF(IFERROR(VLOOKUP(AG941,'Tabela de Apoio'!$D:$E,2,FALSE),1)=1,"",AG951)</f>
        <v/>
      </c>
      <c r="AH950" s="110" t="str">
        <f>IF(IFERROR(VLOOKUP(AH941,'Tabela de Apoio'!$D:$E,2,FALSE),1)=1,"",AH951)</f>
        <v/>
      </c>
      <c r="AI950" s="110" t="str">
        <f>IF(IFERROR(VLOOKUP(AI941,'Tabela de Apoio'!$D:$E,2,FALSE),1)=1,"",AI951)</f>
        <v/>
      </c>
    </row>
    <row r="951" spans="1:167" hidden="1" x14ac:dyDescent="0.25">
      <c r="B951" s="131" t="e">
        <f t="shared" si="2821"/>
        <v>#VALUE!</v>
      </c>
      <c r="C951" s="131" t="e">
        <f t="shared" si="2822"/>
        <v>#VALUE!</v>
      </c>
      <c r="D951" s="130">
        <f t="shared" si="2822"/>
        <v>1</v>
      </c>
      <c r="E951" s="168"/>
      <c r="F951" s="96"/>
      <c r="G951" s="170"/>
      <c r="H951" s="137">
        <f t="shared" ref="H951" si="2907">COUNT($P951:$XX951)</f>
        <v>0</v>
      </c>
      <c r="I951" s="135" t="e">
        <f t="shared" ref="I951" si="2908">_xlfn.STDEV.P($P950:$XX951)/AVERAGE($P950:$XX951)</f>
        <v>#DIV/0!</v>
      </c>
      <c r="J951" s="7">
        <f t="shared" ref="J951" si="2909">IF(AND(H951&gt;2,
OR(L939="MÉDIA SANEADA",L939="MEDIANA SANEADA",
AND(L939="PREÇO REFERÊNCIA",NOT(AND(P941="Orçamento",COUNTA(P939:XX939)=COUNTIF(P941:XX941,"Orçamento")))))),
ROW(),0)</f>
        <v>0</v>
      </c>
      <c r="K951" s="69"/>
      <c r="L951" s="29" t="s">
        <v>53</v>
      </c>
      <c r="M951" s="30" t="str">
        <f t="shared" ref="M951" si="2910">IFERROR(_xlfn.QUARTILE.EXC($P945:$XX945,1),"")</f>
        <v/>
      </c>
      <c r="N951" s="74"/>
      <c r="O951" s="27" t="str">
        <f t="shared" ref="O951" si="2911">"3 RODADA"</f>
        <v>3 RODADA</v>
      </c>
      <c r="P951" s="110" t="str">
        <f t="shared" ref="P951:AI951" si="2912">IF(P949="","",IF((_xlfn.STDEV.P($P948:$XX949)/AVERAGE($P948:$XX949))&lt;=25%,P949,IF(OR(P949&gt;(AVERAGE($P948:$XX949)+_xlfn.STDEV.P($P948:$XX949)),P949&lt;(AVERAGE($P948:$XX949)-_xlfn.STDEV.P($P948:$XX949))),"DESCARTADO",P949)))</f>
        <v/>
      </c>
      <c r="Q951" s="110" t="str">
        <f t="shared" si="2912"/>
        <v/>
      </c>
      <c r="R951" s="110" t="str">
        <f t="shared" si="2912"/>
        <v/>
      </c>
      <c r="S951" s="110" t="str">
        <f t="shared" si="2912"/>
        <v/>
      </c>
      <c r="T951" s="110" t="str">
        <f t="shared" si="2912"/>
        <v/>
      </c>
      <c r="U951" s="110" t="str">
        <f t="shared" si="2912"/>
        <v/>
      </c>
      <c r="V951" s="110" t="str">
        <f t="shared" si="2912"/>
        <v/>
      </c>
      <c r="W951" s="110" t="str">
        <f t="shared" si="2912"/>
        <v/>
      </c>
      <c r="X951" s="110" t="str">
        <f t="shared" si="2912"/>
        <v/>
      </c>
      <c r="Y951" s="110" t="str">
        <f t="shared" si="2912"/>
        <v/>
      </c>
      <c r="Z951" s="110" t="str">
        <f t="shared" si="2912"/>
        <v/>
      </c>
      <c r="AA951" s="110" t="str">
        <f t="shared" si="2912"/>
        <v/>
      </c>
      <c r="AB951" s="110" t="str">
        <f t="shared" si="2912"/>
        <v/>
      </c>
      <c r="AC951" s="110" t="str">
        <f t="shared" si="2912"/>
        <v/>
      </c>
      <c r="AD951" s="110" t="str">
        <f t="shared" si="2912"/>
        <v/>
      </c>
      <c r="AE951" s="110" t="str">
        <f t="shared" si="2912"/>
        <v/>
      </c>
      <c r="AF951" s="110" t="str">
        <f t="shared" si="2912"/>
        <v/>
      </c>
      <c r="AG951" s="110" t="str">
        <f t="shared" si="2912"/>
        <v/>
      </c>
      <c r="AH951" s="110" t="str">
        <f t="shared" si="2912"/>
        <v/>
      </c>
      <c r="AI951" s="110" t="str">
        <f t="shared" si="2912"/>
        <v/>
      </c>
    </row>
    <row r="952" spans="1:167" hidden="1" x14ac:dyDescent="0.25">
      <c r="B952" s="131" t="e">
        <f t="shared" si="2821"/>
        <v>#VALUE!</v>
      </c>
      <c r="C952" s="131" t="e">
        <f t="shared" si="2822"/>
        <v>#VALUE!</v>
      </c>
      <c r="D952" s="130">
        <f t="shared" si="2822"/>
        <v>1</v>
      </c>
      <c r="E952" s="168"/>
      <c r="F952" s="96"/>
      <c r="G952" s="170"/>
      <c r="H952"/>
      <c r="I952"/>
      <c r="J952"/>
      <c r="K952" s="69"/>
      <c r="L952" s="29" t="s">
        <v>51</v>
      </c>
      <c r="M952" s="30" t="str">
        <f t="shared" ref="M952" si="2913">IFERROR(_xlfn.QUARTILE.EXC($P945:$XX945,3),"")</f>
        <v/>
      </c>
      <c r="N952" s="74"/>
      <c r="O952" s="27" t="str">
        <f t="shared" ref="O952" si="2914">"4 POND"</f>
        <v>4 POND</v>
      </c>
      <c r="P952" s="110" t="str">
        <f>IF(IFERROR(VLOOKUP(P941,'Tabela de Apoio'!$D:$E,2,FALSE),1)=1,"",P953)</f>
        <v/>
      </c>
      <c r="Q952" s="110" t="str">
        <f>IF(IFERROR(VLOOKUP(Q941,'Tabela de Apoio'!$D:$E,2,FALSE),1)=1,"",Q953)</f>
        <v/>
      </c>
      <c r="R952" s="110" t="str">
        <f>IF(IFERROR(VLOOKUP(R941,'Tabela de Apoio'!$D:$E,2,FALSE),1)=1,"",R953)</f>
        <v/>
      </c>
      <c r="S952" s="110" t="str">
        <f>IF(IFERROR(VLOOKUP(S941,'Tabela de Apoio'!$D:$E,2,FALSE),1)=1,"",S953)</f>
        <v/>
      </c>
      <c r="T952" s="110" t="str">
        <f>IF(IFERROR(VLOOKUP(T941,'Tabela de Apoio'!$D:$E,2,FALSE),1)=1,"",T953)</f>
        <v/>
      </c>
      <c r="U952" s="110" t="str">
        <f>IF(IFERROR(VLOOKUP(U941,'Tabela de Apoio'!$D:$E,2,FALSE),1)=1,"",U953)</f>
        <v/>
      </c>
      <c r="V952" s="110" t="str">
        <f>IF(IFERROR(VLOOKUP(V941,'Tabela de Apoio'!$D:$E,2,FALSE),1)=1,"",V953)</f>
        <v/>
      </c>
      <c r="W952" s="110" t="str">
        <f>IF(IFERROR(VLOOKUP(W941,'Tabela de Apoio'!$D:$E,2,FALSE),1)=1,"",W953)</f>
        <v/>
      </c>
      <c r="X952" s="110" t="str">
        <f>IF(IFERROR(VLOOKUP(X941,'Tabela de Apoio'!$D:$E,2,FALSE),1)=1,"",X953)</f>
        <v/>
      </c>
      <c r="Y952" s="110" t="str">
        <f>IF(IFERROR(VLOOKUP(Y941,'Tabela de Apoio'!$D:$E,2,FALSE),1)=1,"",Y953)</f>
        <v/>
      </c>
      <c r="Z952" s="110" t="str">
        <f>IF(IFERROR(VLOOKUP(Z941,'Tabela de Apoio'!$D:$E,2,FALSE),1)=1,"",Z953)</f>
        <v/>
      </c>
      <c r="AA952" s="110" t="str">
        <f>IF(IFERROR(VLOOKUP(AA941,'Tabela de Apoio'!$D:$E,2,FALSE),1)=1,"",AA953)</f>
        <v/>
      </c>
      <c r="AB952" s="110" t="str">
        <f>IF(IFERROR(VLOOKUP(AB941,'Tabela de Apoio'!$D:$E,2,FALSE),1)=1,"",AB953)</f>
        <v/>
      </c>
      <c r="AC952" s="110" t="str">
        <f>IF(IFERROR(VLOOKUP(AC941,'Tabela de Apoio'!$D:$E,2,FALSE),1)=1,"",AC953)</f>
        <v/>
      </c>
      <c r="AD952" s="110" t="str">
        <f>IF(IFERROR(VLOOKUP(AD941,'Tabela de Apoio'!$D:$E,2,FALSE),1)=1,"",AD953)</f>
        <v/>
      </c>
      <c r="AE952" s="110" t="str">
        <f>IF(IFERROR(VLOOKUP(AE941,'Tabela de Apoio'!$D:$E,2,FALSE),1)=1,"",AE953)</f>
        <v/>
      </c>
      <c r="AF952" s="110" t="str">
        <f>IF(IFERROR(VLOOKUP(AF941,'Tabela de Apoio'!$D:$E,2,FALSE),1)=1,"",AF953)</f>
        <v/>
      </c>
      <c r="AG952" s="110" t="str">
        <f>IF(IFERROR(VLOOKUP(AG941,'Tabela de Apoio'!$D:$E,2,FALSE),1)=1,"",AG953)</f>
        <v/>
      </c>
      <c r="AH952" s="110" t="str">
        <f>IF(IFERROR(VLOOKUP(AH941,'Tabela de Apoio'!$D:$E,2,FALSE),1)=1,"",AH953)</f>
        <v/>
      </c>
      <c r="AI952" s="110" t="str">
        <f>IF(IFERROR(VLOOKUP(AI941,'Tabela de Apoio'!$D:$E,2,FALSE),1)=1,"",AI953)</f>
        <v/>
      </c>
    </row>
    <row r="953" spans="1:167" hidden="1" x14ac:dyDescent="0.25">
      <c r="B953" s="131" t="e">
        <f t="shared" si="2821"/>
        <v>#VALUE!</v>
      </c>
      <c r="C953" s="131" t="e">
        <f t="shared" si="2822"/>
        <v>#VALUE!</v>
      </c>
      <c r="D953" s="130">
        <f t="shared" si="2822"/>
        <v>1</v>
      </c>
      <c r="E953" s="168"/>
      <c r="F953" s="96"/>
      <c r="G953" s="170"/>
      <c r="H953" s="137">
        <f t="shared" ref="H953" si="2915">COUNT($P953:$XX953)</f>
        <v>0</v>
      </c>
      <c r="I953" s="135" t="e">
        <f t="shared" ref="I953" si="2916">_xlfn.STDEV.P($P952:$XX953)/AVERAGE($P952:$XX953)</f>
        <v>#DIV/0!</v>
      </c>
      <c r="J953" s="7">
        <f t="shared" ref="J953" si="2917">IF(AND(H953&gt;2,
OR(L939="MÉDIA SANEADA",L939="MEDIANA SANEADA",
AND(L939="PREÇO REFERÊNCIA",NOT(AND(P941="Orçamento",COUNTA(P939:XX939)=COUNTIF(P941:XX941,"Orçamento")))))),
ROW(),0)</f>
        <v>0</v>
      </c>
      <c r="K953" s="69"/>
      <c r="L953" s="29" t="s">
        <v>55</v>
      </c>
      <c r="M953" s="30">
        <f t="shared" ref="M953" si="2918">MIN($P945:$XX945)</f>
        <v>0</v>
      </c>
      <c r="N953" s="74"/>
      <c r="O953" s="27" t="str">
        <f t="shared" ref="O953" si="2919">"4 RODADA"</f>
        <v>4 RODADA</v>
      </c>
      <c r="P953" s="110" t="str">
        <f t="shared" ref="P953:AI953" si="2920">IF(P951="","",IF((_xlfn.STDEV.P($P950:$XX951)/AVERAGE($P950:$XX951))&lt;=25%,P951,IF(OR(P951&gt;(AVERAGE($P950:$XX951)+_xlfn.STDEV.P($P950:$XX951)),P951&lt;(AVERAGE($P950:$XX951)-_xlfn.STDEV.P($P950:$XX951))),"DESCARTADO",P951)))</f>
        <v/>
      </c>
      <c r="Q953" s="110" t="str">
        <f t="shared" si="2920"/>
        <v/>
      </c>
      <c r="R953" s="110" t="str">
        <f t="shared" si="2920"/>
        <v/>
      </c>
      <c r="S953" s="110" t="str">
        <f t="shared" si="2920"/>
        <v/>
      </c>
      <c r="T953" s="110" t="str">
        <f t="shared" si="2920"/>
        <v/>
      </c>
      <c r="U953" s="110" t="str">
        <f t="shared" si="2920"/>
        <v/>
      </c>
      <c r="V953" s="110" t="str">
        <f t="shared" si="2920"/>
        <v/>
      </c>
      <c r="W953" s="110" t="str">
        <f t="shared" si="2920"/>
        <v/>
      </c>
      <c r="X953" s="110" t="str">
        <f t="shared" si="2920"/>
        <v/>
      </c>
      <c r="Y953" s="110" t="str">
        <f t="shared" si="2920"/>
        <v/>
      </c>
      <c r="Z953" s="110" t="str">
        <f t="shared" si="2920"/>
        <v/>
      </c>
      <c r="AA953" s="110" t="str">
        <f t="shared" si="2920"/>
        <v/>
      </c>
      <c r="AB953" s="110" t="str">
        <f t="shared" si="2920"/>
        <v/>
      </c>
      <c r="AC953" s="110" t="str">
        <f t="shared" si="2920"/>
        <v/>
      </c>
      <c r="AD953" s="110" t="str">
        <f t="shared" si="2920"/>
        <v/>
      </c>
      <c r="AE953" s="110" t="str">
        <f t="shared" si="2920"/>
        <v/>
      </c>
      <c r="AF953" s="110" t="str">
        <f t="shared" si="2920"/>
        <v/>
      </c>
      <c r="AG953" s="110" t="str">
        <f t="shared" si="2920"/>
        <v/>
      </c>
      <c r="AH953" s="110" t="str">
        <f t="shared" si="2920"/>
        <v/>
      </c>
      <c r="AI953" s="110" t="str">
        <f t="shared" si="2920"/>
        <v/>
      </c>
    </row>
    <row r="954" spans="1:167" hidden="1" x14ac:dyDescent="0.25">
      <c r="B954" s="131" t="e">
        <f t="shared" si="2821"/>
        <v>#VALUE!</v>
      </c>
      <c r="C954" s="131" t="e">
        <f t="shared" si="2822"/>
        <v>#VALUE!</v>
      </c>
      <c r="D954" s="130">
        <f t="shared" si="2822"/>
        <v>1</v>
      </c>
      <c r="E954" s="168"/>
      <c r="F954" s="96"/>
      <c r="G954" s="170"/>
      <c r="H954"/>
      <c r="I954"/>
      <c r="J954"/>
      <c r="K954" s="69"/>
      <c r="L954" s="29" t="s">
        <v>52</v>
      </c>
      <c r="M954" s="30">
        <f t="shared" ref="M954" si="2921">MAX($P945:$XX945)</f>
        <v>0</v>
      </c>
      <c r="N954" s="74"/>
      <c r="O954" s="27" t="str">
        <f t="shared" ref="O954" si="2922">"5 POND"</f>
        <v>5 POND</v>
      </c>
      <c r="P954" s="110" t="str">
        <f>IF(IFERROR(VLOOKUP(P941,'Tabela de Apoio'!$D:$E,2,FALSE),1)=1,"",P955)</f>
        <v/>
      </c>
      <c r="Q954" s="110" t="str">
        <f>IF(IFERROR(VLOOKUP(Q941,'Tabela de Apoio'!$D:$E,2,FALSE),1)=1,"",Q955)</f>
        <v/>
      </c>
      <c r="R954" s="110" t="str">
        <f>IF(IFERROR(VLOOKUP(R941,'Tabela de Apoio'!$D:$E,2,FALSE),1)=1,"",R955)</f>
        <v/>
      </c>
      <c r="S954" s="110" t="str">
        <f>IF(IFERROR(VLOOKUP(S941,'Tabela de Apoio'!$D:$E,2,FALSE),1)=1,"",S955)</f>
        <v/>
      </c>
      <c r="T954" s="110" t="str">
        <f>IF(IFERROR(VLOOKUP(T941,'Tabela de Apoio'!$D:$E,2,FALSE),1)=1,"",T955)</f>
        <v/>
      </c>
      <c r="U954" s="110" t="str">
        <f>IF(IFERROR(VLOOKUP(U941,'Tabela de Apoio'!$D:$E,2,FALSE),1)=1,"",U955)</f>
        <v/>
      </c>
      <c r="V954" s="110" t="str">
        <f>IF(IFERROR(VLOOKUP(V941,'Tabela de Apoio'!$D:$E,2,FALSE),1)=1,"",V955)</f>
        <v/>
      </c>
      <c r="W954" s="110" t="str">
        <f>IF(IFERROR(VLOOKUP(W941,'Tabela de Apoio'!$D:$E,2,FALSE),1)=1,"",W955)</f>
        <v/>
      </c>
      <c r="X954" s="110" t="str">
        <f>IF(IFERROR(VLOOKUP(X941,'Tabela de Apoio'!$D:$E,2,FALSE),1)=1,"",X955)</f>
        <v/>
      </c>
      <c r="Y954" s="110" t="str">
        <f>IF(IFERROR(VLOOKUP(Y941,'Tabela de Apoio'!$D:$E,2,FALSE),1)=1,"",Y955)</f>
        <v/>
      </c>
      <c r="Z954" s="110" t="str">
        <f>IF(IFERROR(VLOOKUP(Z941,'Tabela de Apoio'!$D:$E,2,FALSE),1)=1,"",Z955)</f>
        <v/>
      </c>
      <c r="AA954" s="110" t="str">
        <f>IF(IFERROR(VLOOKUP(AA941,'Tabela de Apoio'!$D:$E,2,FALSE),1)=1,"",AA955)</f>
        <v/>
      </c>
      <c r="AB954" s="110" t="str">
        <f>IF(IFERROR(VLOOKUP(AB941,'Tabela de Apoio'!$D:$E,2,FALSE),1)=1,"",AB955)</f>
        <v/>
      </c>
      <c r="AC954" s="110" t="str">
        <f>IF(IFERROR(VLOOKUP(AC941,'Tabela de Apoio'!$D:$E,2,FALSE),1)=1,"",AC955)</f>
        <v/>
      </c>
      <c r="AD954" s="110" t="str">
        <f>IF(IFERROR(VLOOKUP(AD941,'Tabela de Apoio'!$D:$E,2,FALSE),1)=1,"",AD955)</f>
        <v/>
      </c>
      <c r="AE954" s="110" t="str">
        <f>IF(IFERROR(VLOOKUP(AE941,'Tabela de Apoio'!$D:$E,2,FALSE),1)=1,"",AE955)</f>
        <v/>
      </c>
      <c r="AF954" s="110" t="str">
        <f>IF(IFERROR(VLOOKUP(AF941,'Tabela de Apoio'!$D:$E,2,FALSE),1)=1,"",AF955)</f>
        <v/>
      </c>
      <c r="AG954" s="110" t="str">
        <f>IF(IFERROR(VLOOKUP(AG941,'Tabela de Apoio'!$D:$E,2,FALSE),1)=1,"",AG955)</f>
        <v/>
      </c>
      <c r="AH954" s="110" t="str">
        <f>IF(IFERROR(VLOOKUP(AH941,'Tabela de Apoio'!$D:$E,2,FALSE),1)=1,"",AH955)</f>
        <v/>
      </c>
      <c r="AI954" s="110" t="str">
        <f>IF(IFERROR(VLOOKUP(AI941,'Tabela de Apoio'!$D:$E,2,FALSE),1)=1,"",AI955)</f>
        <v/>
      </c>
    </row>
    <row r="955" spans="1:167" hidden="1" x14ac:dyDescent="0.25">
      <c r="B955" s="131" t="e">
        <f t="shared" si="2821"/>
        <v>#VALUE!</v>
      </c>
      <c r="C955" s="131" t="e">
        <f t="shared" si="2822"/>
        <v>#VALUE!</v>
      </c>
      <c r="D955" s="130">
        <f t="shared" si="2822"/>
        <v>1</v>
      </c>
      <c r="E955" s="168"/>
      <c r="F955" s="96"/>
      <c r="G955" s="170"/>
      <c r="H955" s="137">
        <f t="shared" ref="H955" si="2923">COUNT($P955:$XX955)</f>
        <v>0</v>
      </c>
      <c r="I955" s="135" t="e">
        <f t="shared" ref="I955" si="2924">_xlfn.STDEV.P($P954:$XX955)/AVERAGE($P954:$XX955)</f>
        <v>#DIV/0!</v>
      </c>
      <c r="J955" s="7">
        <f t="shared" ref="J955" si="2925">IF(AND(H955&gt;2,
OR(L939="MÉDIA SANEADA",L939="MEDIANA SANEADA",
AND(L939="PREÇO REFERÊNCIA",NOT(AND(P941="Orçamento",COUNTA(P939:XX939)=COUNTIF(P941:XX941,"Orçamento")))))),
ROW(),0)</f>
        <v>0</v>
      </c>
      <c r="K955" s="69"/>
      <c r="N955" s="74"/>
      <c r="O955" s="27" t="str">
        <f t="shared" ref="O955" si="2926">"5 RODADA"</f>
        <v>5 RODADA</v>
      </c>
      <c r="P955" s="110" t="str">
        <f t="shared" ref="P955:AI955" si="2927">IF(P953="","",IF((_xlfn.STDEV.P($P952:$XX953)/AVERAGE($P952:$XX953))&lt;=25%,P953,IF(OR(P953&gt;(AVERAGE($P952:$XX953)+_xlfn.STDEV.P($P952:$XX953)),P953&lt;(AVERAGE($P952:$XX953)-_xlfn.STDEV.P($P952:$XX953))),"DESCARTADO",P953)))</f>
        <v/>
      </c>
      <c r="Q955" s="110" t="str">
        <f t="shared" si="2927"/>
        <v/>
      </c>
      <c r="R955" s="110" t="str">
        <f t="shared" si="2927"/>
        <v/>
      </c>
      <c r="S955" s="110" t="str">
        <f t="shared" si="2927"/>
        <v/>
      </c>
      <c r="T955" s="110" t="str">
        <f t="shared" si="2927"/>
        <v/>
      </c>
      <c r="U955" s="110" t="str">
        <f t="shared" si="2927"/>
        <v/>
      </c>
      <c r="V955" s="110" t="str">
        <f t="shared" si="2927"/>
        <v/>
      </c>
      <c r="W955" s="110" t="str">
        <f t="shared" si="2927"/>
        <v/>
      </c>
      <c r="X955" s="110" t="str">
        <f t="shared" si="2927"/>
        <v/>
      </c>
      <c r="Y955" s="110" t="str">
        <f t="shared" si="2927"/>
        <v/>
      </c>
      <c r="Z955" s="110" t="str">
        <f t="shared" si="2927"/>
        <v/>
      </c>
      <c r="AA955" s="110" t="str">
        <f t="shared" si="2927"/>
        <v/>
      </c>
      <c r="AB955" s="110" t="str">
        <f t="shared" si="2927"/>
        <v/>
      </c>
      <c r="AC955" s="110" t="str">
        <f t="shared" si="2927"/>
        <v/>
      </c>
      <c r="AD955" s="110" t="str">
        <f t="shared" si="2927"/>
        <v/>
      </c>
      <c r="AE955" s="110" t="str">
        <f t="shared" si="2927"/>
        <v/>
      </c>
      <c r="AF955" s="110" t="str">
        <f t="shared" si="2927"/>
        <v/>
      </c>
      <c r="AG955" s="110" t="str">
        <f t="shared" si="2927"/>
        <v/>
      </c>
      <c r="AH955" s="110" t="str">
        <f t="shared" si="2927"/>
        <v/>
      </c>
      <c r="AI955" s="110" t="str">
        <f t="shared" si="2927"/>
        <v/>
      </c>
    </row>
    <row r="956" spans="1:167" hidden="1" x14ac:dyDescent="0.25">
      <c r="B956" s="131" t="e">
        <f t="shared" si="2821"/>
        <v>#VALUE!</v>
      </c>
      <c r="C956" s="131" t="e">
        <f t="shared" si="2822"/>
        <v>#VALUE!</v>
      </c>
      <c r="D956" s="130">
        <f t="shared" si="2822"/>
        <v>1</v>
      </c>
      <c r="E956" s="168"/>
      <c r="F956" s="96"/>
      <c r="G956" s="170"/>
      <c r="H956"/>
      <c r="I956"/>
      <c r="J956"/>
      <c r="K956" s="69"/>
      <c r="L956" s="22"/>
      <c r="M956" s="22"/>
      <c r="N956" s="74"/>
      <c r="O956" s="27" t="str">
        <f t="shared" ref="O956" si="2928">"6 POND"</f>
        <v>6 POND</v>
      </c>
      <c r="P956" s="110" t="str">
        <f>IF(IFERROR(VLOOKUP(P941,'Tabela de Apoio'!$D:$E,2,FALSE),1)=1,"",P957)</f>
        <v/>
      </c>
      <c r="Q956" s="110" t="str">
        <f>IF(IFERROR(VLOOKUP(Q941,'Tabela de Apoio'!$D:$E,2,FALSE),1)=1,"",Q957)</f>
        <v/>
      </c>
      <c r="R956" s="110" t="str">
        <f>IF(IFERROR(VLOOKUP(R941,'Tabela de Apoio'!$D:$E,2,FALSE),1)=1,"",R957)</f>
        <v/>
      </c>
      <c r="S956" s="110" t="str">
        <f>IF(IFERROR(VLOOKUP(S941,'Tabela de Apoio'!$D:$E,2,FALSE),1)=1,"",S957)</f>
        <v/>
      </c>
      <c r="T956" s="110" t="str">
        <f>IF(IFERROR(VLOOKUP(T941,'Tabela de Apoio'!$D:$E,2,FALSE),1)=1,"",T957)</f>
        <v/>
      </c>
      <c r="U956" s="110" t="str">
        <f>IF(IFERROR(VLOOKUP(U941,'Tabela de Apoio'!$D:$E,2,FALSE),1)=1,"",U957)</f>
        <v/>
      </c>
      <c r="V956" s="110" t="str">
        <f>IF(IFERROR(VLOOKUP(V941,'Tabela de Apoio'!$D:$E,2,FALSE),1)=1,"",V957)</f>
        <v/>
      </c>
      <c r="W956" s="110" t="str">
        <f>IF(IFERROR(VLOOKUP(W941,'Tabela de Apoio'!$D:$E,2,FALSE),1)=1,"",W957)</f>
        <v/>
      </c>
      <c r="X956" s="110" t="str">
        <f>IF(IFERROR(VLOOKUP(X941,'Tabela de Apoio'!$D:$E,2,FALSE),1)=1,"",X957)</f>
        <v/>
      </c>
      <c r="Y956" s="110" t="str">
        <f>IF(IFERROR(VLOOKUP(Y941,'Tabela de Apoio'!$D:$E,2,FALSE),1)=1,"",Y957)</f>
        <v/>
      </c>
      <c r="Z956" s="110" t="str">
        <f>IF(IFERROR(VLOOKUP(Z941,'Tabela de Apoio'!$D:$E,2,FALSE),1)=1,"",Z957)</f>
        <v/>
      </c>
      <c r="AA956" s="110" t="str">
        <f>IF(IFERROR(VLOOKUP(AA941,'Tabela de Apoio'!$D:$E,2,FALSE),1)=1,"",AA957)</f>
        <v/>
      </c>
      <c r="AB956" s="110" t="str">
        <f>IF(IFERROR(VLOOKUP(AB941,'Tabela de Apoio'!$D:$E,2,FALSE),1)=1,"",AB957)</f>
        <v/>
      </c>
      <c r="AC956" s="110" t="str">
        <f>IF(IFERROR(VLOOKUP(AC941,'Tabela de Apoio'!$D:$E,2,FALSE),1)=1,"",AC957)</f>
        <v/>
      </c>
      <c r="AD956" s="110" t="str">
        <f>IF(IFERROR(VLOOKUP(AD941,'Tabela de Apoio'!$D:$E,2,FALSE),1)=1,"",AD957)</f>
        <v/>
      </c>
      <c r="AE956" s="110" t="str">
        <f>IF(IFERROR(VLOOKUP(AE941,'Tabela de Apoio'!$D:$E,2,FALSE),1)=1,"",AE957)</f>
        <v/>
      </c>
      <c r="AF956" s="110" t="str">
        <f>IF(IFERROR(VLOOKUP(AF941,'Tabela de Apoio'!$D:$E,2,FALSE),1)=1,"",AF957)</f>
        <v/>
      </c>
      <c r="AG956" s="110" t="str">
        <f>IF(IFERROR(VLOOKUP(AG941,'Tabela de Apoio'!$D:$E,2,FALSE),1)=1,"",AG957)</f>
        <v/>
      </c>
      <c r="AH956" s="110" t="str">
        <f>IF(IFERROR(VLOOKUP(AH941,'Tabela de Apoio'!$D:$E,2,FALSE),1)=1,"",AH957)</f>
        <v/>
      </c>
      <c r="AI956" s="110" t="str">
        <f>IF(IFERROR(VLOOKUP(AI941,'Tabela de Apoio'!$D:$E,2,FALSE),1)=1,"",AI957)</f>
        <v/>
      </c>
    </row>
    <row r="957" spans="1:167" hidden="1" x14ac:dyDescent="0.25">
      <c r="B957" s="131" t="e">
        <f t="shared" si="2821"/>
        <v>#VALUE!</v>
      </c>
      <c r="C957" s="131" t="e">
        <f t="shared" si="2822"/>
        <v>#VALUE!</v>
      </c>
      <c r="D957" s="130">
        <f t="shared" si="2822"/>
        <v>1</v>
      </c>
      <c r="E957" s="168"/>
      <c r="F957" s="96"/>
      <c r="G957" s="170"/>
      <c r="H957" s="137">
        <f t="shared" ref="H957" si="2929">COUNT($P957:$XX957)</f>
        <v>0</v>
      </c>
      <c r="I957" s="135" t="e">
        <f t="shared" ref="I957" si="2930">_xlfn.STDEV.P($P956:$XX957)/AVERAGE($P956:$XX957)</f>
        <v>#DIV/0!</v>
      </c>
      <c r="J957" s="7">
        <f t="shared" ref="J957" si="2931">IF(AND(H957&gt;2,
OR(L939="MÉDIA SANEADA",L939="MEDIANA SANEADA",
AND(L939="PREÇO REFERÊNCIA",NOT(AND(P941="Orçamento",COUNTA(P939:XX939)=COUNTIF(P941:XX941,"Orçamento")))))),
ROW(),0)</f>
        <v>0</v>
      </c>
      <c r="N957" s="74"/>
      <c r="O957" s="27" t="str">
        <f t="shared" ref="O957" si="2932">"6 RODADA"</f>
        <v>6 RODADA</v>
      </c>
      <c r="P957" s="110" t="str">
        <f t="shared" ref="P957:AI957" si="2933">IFERROR(IF(P955="","",IF((_xlfn.STDEV.P($P954:$XX955)/AVERAGE($P954:$XX955))&lt;=25%,P955,IF(OR(P955&gt;(AVERAGE($P954:$XX955)+_xlfn.STDEV.P($P954:$XX955)),P955&lt;(AVERAGE($P954:$XX955)-_xlfn.STDEV.P($P954:$XX955))),"DESCARTADO",P955))),)</f>
        <v/>
      </c>
      <c r="Q957" s="110" t="str">
        <f t="shared" si="2933"/>
        <v/>
      </c>
      <c r="R957" s="110" t="str">
        <f t="shared" si="2933"/>
        <v/>
      </c>
      <c r="S957" s="110" t="str">
        <f t="shared" si="2933"/>
        <v/>
      </c>
      <c r="T957" s="110" t="str">
        <f t="shared" si="2933"/>
        <v/>
      </c>
      <c r="U957" s="110" t="str">
        <f t="shared" si="2933"/>
        <v/>
      </c>
      <c r="V957" s="110" t="str">
        <f t="shared" si="2933"/>
        <v/>
      </c>
      <c r="W957" s="110" t="str">
        <f t="shared" si="2933"/>
        <v/>
      </c>
      <c r="X957" s="110" t="str">
        <f t="shared" si="2933"/>
        <v/>
      </c>
      <c r="Y957" s="110" t="str">
        <f t="shared" si="2933"/>
        <v/>
      </c>
      <c r="Z957" s="110" t="str">
        <f t="shared" si="2933"/>
        <v/>
      </c>
      <c r="AA957" s="110" t="str">
        <f t="shared" si="2933"/>
        <v/>
      </c>
      <c r="AB957" s="110" t="str">
        <f t="shared" si="2933"/>
        <v/>
      </c>
      <c r="AC957" s="110" t="str">
        <f t="shared" si="2933"/>
        <v/>
      </c>
      <c r="AD957" s="110" t="str">
        <f t="shared" si="2933"/>
        <v/>
      </c>
      <c r="AE957" s="110" t="str">
        <f t="shared" si="2933"/>
        <v/>
      </c>
      <c r="AF957" s="110" t="str">
        <f t="shared" si="2933"/>
        <v/>
      </c>
      <c r="AG957" s="110" t="str">
        <f t="shared" si="2933"/>
        <v/>
      </c>
      <c r="AH957" s="110" t="str">
        <f t="shared" si="2933"/>
        <v/>
      </c>
      <c r="AI957" s="110" t="str">
        <f t="shared" si="2933"/>
        <v/>
      </c>
    </row>
    <row r="958" spans="1:167" x14ac:dyDescent="0.25">
      <c r="B958" s="131" t="e">
        <f t="shared" si="2821"/>
        <v>#VALUE!</v>
      </c>
      <c r="C958" s="131" t="e">
        <f t="shared" si="2822"/>
        <v>#VALUE!</v>
      </c>
      <c r="D958" s="130">
        <f t="shared" si="2822"/>
        <v>1</v>
      </c>
      <c r="E958" s="168"/>
      <c r="F958" s="139"/>
      <c r="G958" s="170"/>
      <c r="H958" s="173"/>
      <c r="I958" s="173"/>
      <c r="J958" s="174"/>
      <c r="K958" s="70"/>
      <c r="L958" s="1" t="s">
        <v>56</v>
      </c>
      <c r="M958" s="147" t="str">
        <f t="shared" ref="M958" si="2934">IFERROR(ROUND(M939*M941,2),"")</f>
        <v/>
      </c>
      <c r="O958" s="27" t="s">
        <v>426</v>
      </c>
      <c r="P958" s="110" t="str">
        <f t="shared" ref="P958:R958" si="2935">INDEX(P945:P957,MATCH(MAX($J945:$J957),$J945:$J957,0))</f>
        <v/>
      </c>
      <c r="Q958" s="110" t="str">
        <f t="shared" si="2935"/>
        <v/>
      </c>
      <c r="R958" s="110" t="str">
        <f t="shared" si="2935"/>
        <v/>
      </c>
      <c r="S958" s="110" t="str">
        <f t="shared" si="2869"/>
        <v/>
      </c>
      <c r="T958" s="110" t="str">
        <f t="shared" si="2869"/>
        <v/>
      </c>
      <c r="U958" s="110" t="str">
        <f t="shared" si="2869"/>
        <v/>
      </c>
      <c r="V958" s="110" t="str">
        <f t="shared" si="2869"/>
        <v/>
      </c>
      <c r="W958" s="110" t="str">
        <f t="shared" si="2869"/>
        <v/>
      </c>
      <c r="X958" s="110" t="str">
        <f t="shared" si="2869"/>
        <v/>
      </c>
      <c r="Y958" s="110" t="str">
        <f t="shared" si="2869"/>
        <v/>
      </c>
      <c r="Z958" s="110" t="str">
        <f t="shared" si="2869"/>
        <v/>
      </c>
      <c r="AA958" s="110" t="str">
        <f t="shared" si="2869"/>
        <v/>
      </c>
      <c r="AB958" s="110" t="str">
        <f t="shared" si="2869"/>
        <v/>
      </c>
      <c r="AC958" s="110" t="str">
        <f t="shared" si="2869"/>
        <v/>
      </c>
      <c r="AD958" s="110" t="str">
        <f t="shared" si="2869"/>
        <v/>
      </c>
      <c r="AE958" s="110" t="str">
        <f t="shared" si="2869"/>
        <v/>
      </c>
      <c r="AF958" s="110" t="str">
        <f t="shared" si="2869"/>
        <v/>
      </c>
      <c r="AG958" s="110" t="str">
        <f t="shared" si="2869"/>
        <v/>
      </c>
      <c r="AH958" s="110" t="str">
        <f t="shared" si="2869"/>
        <v/>
      </c>
      <c r="AI958" s="110" t="str">
        <f t="shared" si="2869"/>
        <v/>
      </c>
    </row>
    <row r="960" spans="1:167" s="120" customFormat="1" ht="15" customHeight="1" x14ac:dyDescent="0.25">
      <c r="A960" s="123"/>
      <c r="B960" s="130" t="e">
        <f t="shared" ref="B960" si="2936">LARGE(IFERROR(IF(B958+1&gt;$H$8,"",B958+1),""),1)</f>
        <v>#VALUE!</v>
      </c>
      <c r="C960" s="130" t="e">
        <f>IF(_xlfn.ISFORMULA(E964),MAX(INDEX('BASE FORMAÇÃO'!A:A,B960+1),1),E964)</f>
        <v>#VALUE!</v>
      </c>
      <c r="D960" s="130">
        <f t="shared" ref="D960" si="2937">IFERROR(IF(C960=C950,D950+1,1),1)</f>
        <v>1</v>
      </c>
      <c r="E960" s="41" t="s">
        <v>9</v>
      </c>
      <c r="F960" s="76"/>
      <c r="G960" s="41" t="s">
        <v>15</v>
      </c>
      <c r="H960" s="138" t="e">
        <f>INDEX('BASE FORMAÇÃO'!B:B,B960+1)</f>
        <v>#VALUE!</v>
      </c>
      <c r="I960" s="146" t="s">
        <v>16</v>
      </c>
      <c r="J960" s="6" t="e">
        <f>INDEX('BASE FORMAÇÃO'!K:K,B960+1)</f>
        <v>#VALUE!</v>
      </c>
      <c r="K960" s="68"/>
      <c r="L960" s="175" t="s">
        <v>54</v>
      </c>
      <c r="M960" s="177" t="str">
        <f t="shared" ref="M960" si="2938">IF(OR(ISBLANK($O$8),ISBLANK($O$7),ISBLANK($H$8),ISBLANK($O$6),ISBLANK($O$5),ISBLANK($H$5)),"",IFERROR(IF(VLOOKUP(L960,L966:M975,2,FALSE)&lt;1,ROUND(VLOOKUP(L960,L966:M975,2,FALSE),4),ROUND(VLOOKUP(L960,L966:M975,2,FALSE),2)),""))</f>
        <v/>
      </c>
      <c r="N960" s="72"/>
      <c r="O960" s="27" t="s">
        <v>17</v>
      </c>
      <c r="P960" s="116"/>
      <c r="Q960" s="116"/>
      <c r="R960" s="116"/>
      <c r="S960" s="116"/>
      <c r="T960" s="116"/>
      <c r="U960" s="108"/>
      <c r="V960" s="108"/>
      <c r="W960" s="108"/>
      <c r="X960" s="108"/>
      <c r="Y960" s="108"/>
      <c r="Z960" s="108"/>
      <c r="AA960" s="108"/>
      <c r="AB960" s="108"/>
      <c r="AC960" s="108"/>
      <c r="AD960" s="108"/>
      <c r="AE960" s="108"/>
      <c r="AF960" s="108"/>
      <c r="AG960" s="108"/>
      <c r="AH960" s="108"/>
      <c r="AI960" s="108"/>
      <c r="AJ960" s="119"/>
      <c r="AK960" s="119"/>
      <c r="AL960" s="119"/>
      <c r="AM960" s="119"/>
      <c r="AN960" s="119"/>
      <c r="AO960" s="119"/>
      <c r="AP960" s="119"/>
      <c r="AQ960" s="119"/>
      <c r="AR960" s="119"/>
      <c r="AS960" s="119"/>
      <c r="AT960" s="119"/>
      <c r="AU960" s="119"/>
      <c r="AV960" s="119"/>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Q960" s="119"/>
      <c r="BR960" s="119"/>
      <c r="BS960" s="119"/>
      <c r="BT960" s="119"/>
      <c r="BU960" s="119"/>
      <c r="BV960" s="119"/>
      <c r="BW960" s="119"/>
      <c r="BX960" s="119"/>
      <c r="BY960" s="119"/>
      <c r="BZ960" s="119"/>
      <c r="CA960" s="119"/>
      <c r="CB960" s="119"/>
      <c r="CC960" s="119"/>
      <c r="CD960" s="119"/>
      <c r="CE960" s="119"/>
      <c r="CF960" s="119"/>
      <c r="CG960" s="119"/>
      <c r="CH960" s="119"/>
      <c r="CI960" s="119"/>
      <c r="CJ960" s="119"/>
      <c r="CK960" s="119"/>
      <c r="CL960" s="119"/>
      <c r="CM960" s="119"/>
      <c r="CN960" s="119"/>
      <c r="CO960" s="119"/>
      <c r="CP960" s="119"/>
      <c r="CQ960" s="119"/>
      <c r="CR960" s="119"/>
      <c r="CS960" s="119"/>
      <c r="CT960" s="119"/>
      <c r="CU960" s="119"/>
      <c r="CV960" s="119"/>
      <c r="CW960" s="119"/>
      <c r="CX960" s="119"/>
      <c r="CY960" s="119"/>
      <c r="CZ960" s="119"/>
      <c r="DA960" s="119"/>
      <c r="DB960" s="119"/>
      <c r="DC960" s="119"/>
      <c r="DD960" s="119"/>
      <c r="DE960" s="119"/>
      <c r="DF960" s="119"/>
      <c r="DG960" s="119"/>
      <c r="DH960" s="119"/>
      <c r="DI960" s="119"/>
      <c r="DJ960" s="119"/>
      <c r="DK960" s="119"/>
      <c r="DL960" s="119"/>
      <c r="DM960" s="119"/>
      <c r="DN960" s="119"/>
      <c r="DO960" s="119"/>
      <c r="DP960" s="119"/>
      <c r="DQ960" s="119"/>
      <c r="DR960" s="119"/>
      <c r="DS960" s="119"/>
      <c r="DT960" s="119"/>
      <c r="DU960" s="119"/>
      <c r="DV960" s="119"/>
      <c r="DW960" s="119"/>
      <c r="DX960" s="119"/>
      <c r="DY960" s="119"/>
      <c r="DZ960" s="119"/>
      <c r="EA960" s="119"/>
      <c r="EB960" s="119"/>
      <c r="EC960" s="119"/>
      <c r="ED960" s="119"/>
      <c r="EE960" s="119"/>
      <c r="EF960" s="119"/>
      <c r="EG960" s="119"/>
      <c r="EH960" s="119"/>
      <c r="EI960" s="119"/>
      <c r="EJ960" s="119"/>
      <c r="EK960" s="119"/>
      <c r="EL960" s="119"/>
      <c r="EM960" s="119"/>
      <c r="EN960" s="119"/>
      <c r="EO960" s="119"/>
      <c r="EP960" s="119"/>
      <c r="EQ960" s="119"/>
      <c r="ER960" s="119"/>
      <c r="ES960" s="119"/>
      <c r="ET960" s="119"/>
      <c r="EU960" s="119"/>
      <c r="EV960" s="119"/>
      <c r="EW960" s="119"/>
      <c r="EX960" s="119"/>
      <c r="EY960" s="119"/>
      <c r="EZ960" s="119"/>
      <c r="FA960" s="119"/>
      <c r="FB960" s="119"/>
      <c r="FC960" s="119"/>
      <c r="FD960" s="119"/>
      <c r="FE960" s="119"/>
      <c r="FF960" s="119"/>
      <c r="FG960" s="119"/>
      <c r="FH960" s="119"/>
      <c r="FI960" s="119"/>
      <c r="FJ960" s="119"/>
      <c r="FK960" s="119"/>
    </row>
    <row r="961" spans="1:167" s="120" customFormat="1" ht="15" customHeight="1" x14ac:dyDescent="0.25">
      <c r="A961" s="69"/>
      <c r="B961" s="131" t="e">
        <f t="shared" ref="B961:D961" si="2939">B960</f>
        <v>#VALUE!</v>
      </c>
      <c r="C961" s="131" t="e">
        <f t="shared" si="2939"/>
        <v>#VALUE!</v>
      </c>
      <c r="D961" s="130">
        <f t="shared" si="2939"/>
        <v>1</v>
      </c>
      <c r="E961" s="179">
        <f t="shared" ref="E961" si="2940">D960</f>
        <v>1</v>
      </c>
      <c r="F961" s="95"/>
      <c r="G961" s="181" t="s">
        <v>1</v>
      </c>
      <c r="H961" s="184" t="e">
        <f>INDEX('BASE FORMAÇÃO'!C:C,B960+1)</f>
        <v>#VALUE!</v>
      </c>
      <c r="I961" s="184"/>
      <c r="J961" s="185"/>
      <c r="K961" s="69"/>
      <c r="L961" s="176"/>
      <c r="M961" s="178"/>
      <c r="N961" s="73"/>
      <c r="O961" s="27" t="s">
        <v>13</v>
      </c>
      <c r="P961" s="125"/>
      <c r="Q961" s="125"/>
      <c r="R961" s="125"/>
      <c r="S961" s="125"/>
      <c r="T961" s="125"/>
      <c r="U961" s="125"/>
      <c r="V961" s="125"/>
      <c r="W961" s="125"/>
      <c r="X961" s="125"/>
      <c r="Y961" s="125"/>
      <c r="Z961" s="125"/>
      <c r="AA961" s="125"/>
      <c r="AB961" s="125"/>
      <c r="AC961" s="125"/>
      <c r="AD961" s="125"/>
      <c r="AE961" s="125"/>
      <c r="AF961" s="125"/>
      <c r="AG961" s="125"/>
      <c r="AH961" s="125"/>
      <c r="AI961" s="125"/>
      <c r="AJ961" s="126"/>
      <c r="AK961" s="126"/>
      <c r="AL961" s="126"/>
      <c r="AM961" s="126"/>
      <c r="AN961" s="126"/>
      <c r="AO961" s="126"/>
      <c r="AP961" s="126"/>
      <c r="AQ961" s="126"/>
      <c r="AR961" s="126"/>
      <c r="AS961" s="126"/>
      <c r="AT961" s="126"/>
      <c r="AU961" s="126"/>
      <c r="AV961" s="126"/>
      <c r="AW961" s="126"/>
      <c r="AX961" s="126"/>
      <c r="AY961" s="126"/>
      <c r="AZ961" s="126"/>
      <c r="BA961" s="126"/>
      <c r="BB961" s="119"/>
      <c r="BC961" s="119"/>
      <c r="BD961" s="119"/>
      <c r="BE961" s="119"/>
      <c r="BF961" s="119"/>
      <c r="BG961" s="119"/>
      <c r="BH961" s="119"/>
      <c r="BI961" s="119"/>
      <c r="BJ961" s="119"/>
      <c r="BK961" s="119"/>
      <c r="BL961" s="119"/>
      <c r="BM961" s="119"/>
      <c r="BN961" s="119"/>
      <c r="BO961" s="119"/>
      <c r="BP961" s="119"/>
      <c r="BQ961" s="119"/>
      <c r="BR961" s="119"/>
      <c r="BS961" s="119"/>
      <c r="BT961" s="119"/>
      <c r="BU961" s="119"/>
      <c r="BV961" s="119"/>
      <c r="BW961" s="119"/>
      <c r="BX961" s="119"/>
      <c r="BY961" s="119"/>
      <c r="BZ961" s="119"/>
      <c r="CA961" s="119"/>
      <c r="CB961" s="119"/>
      <c r="CC961" s="119"/>
      <c r="CD961" s="119"/>
      <c r="CE961" s="119"/>
      <c r="CF961" s="119"/>
      <c r="CG961" s="119"/>
      <c r="CH961" s="119"/>
      <c r="CI961" s="119"/>
      <c r="CJ961" s="119"/>
      <c r="CK961" s="119"/>
      <c r="CL961" s="119"/>
      <c r="CM961" s="119"/>
      <c r="CN961" s="119"/>
      <c r="CO961" s="119"/>
      <c r="CP961" s="119"/>
      <c r="CQ961" s="119"/>
      <c r="CR961" s="119"/>
      <c r="CS961" s="119"/>
      <c r="CT961" s="119"/>
      <c r="CU961" s="119"/>
      <c r="CV961" s="119"/>
      <c r="CW961" s="119"/>
      <c r="CX961" s="119"/>
      <c r="CY961" s="119"/>
      <c r="CZ961" s="119"/>
      <c r="DA961" s="119"/>
      <c r="DB961" s="119"/>
      <c r="DC961" s="119"/>
      <c r="DD961" s="119"/>
      <c r="DE961" s="119"/>
      <c r="DF961" s="119"/>
      <c r="DG961" s="119"/>
      <c r="DH961" s="119"/>
      <c r="DI961" s="119"/>
      <c r="DJ961" s="119"/>
      <c r="DK961" s="119"/>
      <c r="DL961" s="119"/>
      <c r="DM961" s="119"/>
      <c r="DN961" s="119"/>
      <c r="DO961" s="119"/>
      <c r="DP961" s="119"/>
      <c r="DQ961" s="119"/>
      <c r="DR961" s="119"/>
      <c r="DS961" s="119"/>
      <c r="DT961" s="119"/>
      <c r="DU961" s="119"/>
      <c r="DV961" s="119"/>
      <c r="DW961" s="119"/>
      <c r="DX961" s="119"/>
      <c r="DY961" s="119"/>
      <c r="DZ961" s="119"/>
      <c r="EA961" s="119"/>
      <c r="EB961" s="119"/>
      <c r="EC961" s="119"/>
      <c r="ED961" s="119"/>
      <c r="EE961" s="119"/>
      <c r="EF961" s="119"/>
      <c r="EG961" s="119"/>
      <c r="EH961" s="119"/>
      <c r="EI961" s="119"/>
      <c r="EJ961" s="119"/>
      <c r="EK961" s="119"/>
      <c r="EL961" s="119"/>
      <c r="EM961" s="119"/>
      <c r="EN961" s="119"/>
      <c r="EO961" s="119"/>
      <c r="EP961" s="119"/>
      <c r="EQ961" s="119"/>
      <c r="ER961" s="119"/>
      <c r="ES961" s="119"/>
      <c r="ET961" s="119"/>
      <c r="EU961" s="119"/>
      <c r="EV961" s="119"/>
      <c r="EW961" s="119"/>
      <c r="EX961" s="119"/>
      <c r="EY961" s="119"/>
      <c r="EZ961" s="119"/>
      <c r="FA961" s="119"/>
      <c r="FB961" s="119"/>
      <c r="FC961" s="119"/>
      <c r="FD961" s="119"/>
      <c r="FE961" s="119"/>
      <c r="FF961" s="119"/>
      <c r="FG961" s="119"/>
      <c r="FH961" s="119"/>
      <c r="FI961" s="119"/>
      <c r="FJ961" s="119"/>
      <c r="FK961" s="119"/>
    </row>
    <row r="962" spans="1:167" s="119" customFormat="1" x14ac:dyDescent="0.25">
      <c r="A962" s="77"/>
      <c r="B962" s="131" t="e">
        <f t="shared" ref="B962:D962" si="2941">B961</f>
        <v>#VALUE!</v>
      </c>
      <c r="C962" s="131" t="e">
        <f t="shared" si="2941"/>
        <v>#VALUE!</v>
      </c>
      <c r="D962" s="130">
        <f t="shared" si="2941"/>
        <v>1</v>
      </c>
      <c r="E962" s="180"/>
      <c r="F962" s="96"/>
      <c r="G962" s="182"/>
      <c r="H962" s="186"/>
      <c r="I962" s="186"/>
      <c r="J962" s="187"/>
      <c r="K962" s="67"/>
      <c r="L962" s="133" t="s">
        <v>57</v>
      </c>
      <c r="M962" s="134" t="e">
        <f>INDEX('BASE FORMAÇÃO'!H:H,B964+1)</f>
        <v>#VALUE!</v>
      </c>
      <c r="N962" s="74"/>
      <c r="O962" s="27" t="s">
        <v>445</v>
      </c>
      <c r="P962" s="117"/>
      <c r="Q962" s="117"/>
      <c r="R962" s="117"/>
      <c r="S962" s="117"/>
      <c r="T962" s="117"/>
      <c r="U962" s="117"/>
      <c r="V962" s="117"/>
      <c r="W962" s="117"/>
      <c r="X962" s="117"/>
      <c r="Y962" s="117"/>
      <c r="Z962" s="117"/>
      <c r="AA962" s="121"/>
      <c r="AB962" s="121"/>
      <c r="AC962" s="121"/>
      <c r="AD962" s="121"/>
      <c r="AE962" s="121"/>
      <c r="AF962" s="121"/>
      <c r="AG962" s="121"/>
      <c r="AH962" s="121"/>
      <c r="AI962" s="121"/>
    </row>
    <row r="963" spans="1:167" s="119" customFormat="1" x14ac:dyDescent="0.25">
      <c r="A963" s="77"/>
      <c r="B963" s="131" t="e">
        <f t="shared" ref="B963:C963" si="2942">B962</f>
        <v>#VALUE!</v>
      </c>
      <c r="C963" s="131" t="e">
        <f t="shared" si="2942"/>
        <v>#VALUE!</v>
      </c>
      <c r="D963" s="130">
        <f t="shared" si="2822"/>
        <v>1</v>
      </c>
      <c r="E963" s="41" t="s">
        <v>344</v>
      </c>
      <c r="F963" s="96"/>
      <c r="G963" s="183"/>
      <c r="H963" s="188"/>
      <c r="I963" s="188"/>
      <c r="J963" s="189"/>
      <c r="K963" s="67"/>
      <c r="L963" s="1" t="s">
        <v>2</v>
      </c>
      <c r="M963" s="6" t="e">
        <f>INDEX('BASE FORMAÇÃO'!D:D,B964+1)</f>
        <v>#VALUE!</v>
      </c>
      <c r="N963" s="74"/>
      <c r="O963" s="27" t="s">
        <v>446</v>
      </c>
      <c r="P963" s="118"/>
      <c r="Q963" s="118"/>
      <c r="R963" s="118"/>
      <c r="S963" s="118"/>
      <c r="T963" s="118"/>
      <c r="U963" s="121"/>
      <c r="V963" s="121"/>
      <c r="W963" s="121"/>
      <c r="X963" s="121"/>
      <c r="Y963" s="121"/>
      <c r="Z963" s="121"/>
      <c r="AA963" s="121"/>
      <c r="AB963" s="121"/>
      <c r="AC963" s="121"/>
      <c r="AD963" s="121"/>
      <c r="AE963" s="121"/>
      <c r="AF963" s="121"/>
      <c r="AG963" s="121"/>
      <c r="AH963" s="121"/>
      <c r="AI963" s="121"/>
    </row>
    <row r="964" spans="1:167" x14ac:dyDescent="0.25">
      <c r="B964" s="131" t="e">
        <f t="shared" ref="B964:C964" si="2943">B962</f>
        <v>#VALUE!</v>
      </c>
      <c r="C964" s="131" t="e">
        <f t="shared" si="2943"/>
        <v>#VALUE!</v>
      </c>
      <c r="D964" s="130">
        <f t="shared" si="2822"/>
        <v>1</v>
      </c>
      <c r="E964" s="167" t="e">
        <f t="shared" ref="E964" si="2944">C960</f>
        <v>#VALUE!</v>
      </c>
      <c r="F964" s="96"/>
      <c r="G964" s="169" t="s">
        <v>334</v>
      </c>
      <c r="H964" s="171"/>
      <c r="I964" s="172"/>
      <c r="J964" s="172"/>
      <c r="K964" s="70"/>
      <c r="L964" s="28" t="s">
        <v>333</v>
      </c>
      <c r="M964" s="136" t="str">
        <f t="shared" ref="M964" si="2945">IFERROR(INDEX(I966:I978,MATCH(MAX(J966:J978),J966:J978,0)),"")</f>
        <v/>
      </c>
      <c r="N964" s="74"/>
      <c r="O964" s="27" t="s">
        <v>18</v>
      </c>
      <c r="P964" s="109" t="str">
        <f>IF(P960="","",
IF(OR(P962="Orçamento",P961="",MAX('Tabela de Apoio'!$A:$A)&lt;=P961),
P960,
(INDEX('Tabela de Apoio'!$B:$B,MATCH('MAPA DE PREÇOS'!$O$8,'Tabela de Apoio'!$A:$A,1))/INDEX('Tabela de Apoio'!$B:$B,MATCH('MAPA DE PREÇOS'!P961,'Tabela de Apoio'!$A:$A,1)-1))*P960))</f>
        <v/>
      </c>
      <c r="Q964" s="109" t="str">
        <f>IF(Q960="","",
IF(OR(Q962="Orçamento",Q961="",MAX('Tabela de Apoio'!$A:$A)&lt;=Q961),
Q960,
(INDEX('Tabela de Apoio'!$B:$B,MATCH('MAPA DE PREÇOS'!$O$8,'Tabela de Apoio'!$A:$A,1))/INDEX('Tabela de Apoio'!$B:$B,MATCH('MAPA DE PREÇOS'!Q961,'Tabela de Apoio'!$A:$A,1)-1))*Q960))</f>
        <v/>
      </c>
      <c r="R964" s="109" t="str">
        <f>IF(R960="","",
IF(OR(R962="Orçamento",R961="",MAX('Tabela de Apoio'!$A:$A)&lt;=R961),
R960,
(INDEX('Tabela de Apoio'!$B:$B,MATCH('MAPA DE PREÇOS'!$O$8,'Tabela de Apoio'!$A:$A,1))/INDEX('Tabela de Apoio'!$B:$B,MATCH('MAPA DE PREÇOS'!R961,'Tabela de Apoio'!$A:$A,1)-1))*R960))</f>
        <v/>
      </c>
      <c r="S964" s="109" t="str">
        <f>IF(S960="","",
IF(OR(S962="Orçamento",S961="",MAX('Tabela de Apoio'!$A:$A)&lt;=S961),
S960,
(INDEX('Tabela de Apoio'!$B:$B,MATCH('MAPA DE PREÇOS'!$O$8,'Tabela de Apoio'!$A:$A,1))/INDEX('Tabela de Apoio'!$B:$B,MATCH('MAPA DE PREÇOS'!S961,'Tabela de Apoio'!$A:$A,1)-1))*S960))</f>
        <v/>
      </c>
      <c r="T964" s="109" t="str">
        <f>IF(T960="","",
IF(OR(T962="Orçamento",T961="",MAX('Tabela de Apoio'!$A:$A)&lt;=T961),
T960,
(INDEX('Tabela de Apoio'!$B:$B,MATCH('MAPA DE PREÇOS'!$O$8,'Tabela de Apoio'!$A:$A,1))/INDEX('Tabela de Apoio'!$B:$B,MATCH('MAPA DE PREÇOS'!T961,'Tabela de Apoio'!$A:$A,1)-1))*T960))</f>
        <v/>
      </c>
      <c r="U964" s="109" t="str">
        <f>IF(U960="","",
IF(OR(U962="Orçamento",U961="",MAX('Tabela de Apoio'!$A:$A)&lt;=U961),
U960,
(INDEX('Tabela de Apoio'!$B:$B,MATCH('MAPA DE PREÇOS'!$O$8,'Tabela de Apoio'!$A:$A,1))/INDEX('Tabela de Apoio'!$B:$B,MATCH('MAPA DE PREÇOS'!U961,'Tabela de Apoio'!$A:$A,1)-1))*U960))</f>
        <v/>
      </c>
      <c r="V964" s="109" t="str">
        <f>IF(V960="","",
IF(OR(V962="Orçamento",V961="",MAX('Tabela de Apoio'!$A:$A)&lt;=V961),
V960,
(INDEX('Tabela de Apoio'!$B:$B,MATCH('MAPA DE PREÇOS'!$O$8,'Tabela de Apoio'!$A:$A,1))/INDEX('Tabela de Apoio'!$B:$B,MATCH('MAPA DE PREÇOS'!V961,'Tabela de Apoio'!$A:$A,1)-1))*V960))</f>
        <v/>
      </c>
      <c r="W964" s="109" t="str">
        <f>IF(W960="","",
IF(OR(W962="Orçamento",W961="",MAX('Tabela de Apoio'!$A:$A)&lt;=W961),
W960,
(INDEX('Tabela de Apoio'!$B:$B,MATCH('MAPA DE PREÇOS'!$O$8,'Tabela de Apoio'!$A:$A,1))/INDEX('Tabela de Apoio'!$B:$B,MATCH('MAPA DE PREÇOS'!W961,'Tabela de Apoio'!$A:$A,1)-1))*W960))</f>
        <v/>
      </c>
      <c r="X964" s="109" t="str">
        <f>IF(X960="","",
IF(OR(X962="Orçamento",X961="",MAX('Tabela de Apoio'!$A:$A)&lt;=X961),
X960,
(INDEX('Tabela de Apoio'!$B:$B,MATCH('MAPA DE PREÇOS'!$O$8,'Tabela de Apoio'!$A:$A,1))/INDEX('Tabela de Apoio'!$B:$B,MATCH('MAPA DE PREÇOS'!X961,'Tabela de Apoio'!$A:$A,1)-1))*X960))</f>
        <v/>
      </c>
      <c r="Y964" s="109" t="str">
        <f>IF(Y960="","",
IF(OR(Y962="Orçamento",Y961="",MAX('Tabela de Apoio'!$A:$A)&lt;=Y961),
Y960,
(INDEX('Tabela de Apoio'!$B:$B,MATCH('MAPA DE PREÇOS'!$O$8,'Tabela de Apoio'!$A:$A,1))/INDEX('Tabela de Apoio'!$B:$B,MATCH('MAPA DE PREÇOS'!Y961,'Tabela de Apoio'!$A:$A,1)-1))*Y960))</f>
        <v/>
      </c>
      <c r="Z964" s="109" t="str">
        <f>IF(Z960="","",
IF(OR(Z962="Orçamento",Z961="",MAX('Tabela de Apoio'!$A:$A)&lt;=Z961),
Z960,
(INDEX('Tabela de Apoio'!$B:$B,MATCH('MAPA DE PREÇOS'!$O$8,'Tabela de Apoio'!$A:$A,1))/INDEX('Tabela de Apoio'!$B:$B,MATCH('MAPA DE PREÇOS'!Z961,'Tabela de Apoio'!$A:$A,1)-1))*Z960))</f>
        <v/>
      </c>
      <c r="AA964" s="109" t="str">
        <f>IF(AA960="","",
IF(OR(AA962="Orçamento",AA961="",MAX('Tabela de Apoio'!$A:$A)&lt;=AA961),
AA960,
(INDEX('Tabela de Apoio'!$B:$B,MATCH('MAPA DE PREÇOS'!$O$8,'Tabela de Apoio'!$A:$A,1))/INDEX('Tabela de Apoio'!$B:$B,MATCH('MAPA DE PREÇOS'!AA961,'Tabela de Apoio'!$A:$A,1)-1))*AA960))</f>
        <v/>
      </c>
      <c r="AB964" s="109" t="str">
        <f>IF(AB960="","",
IF(OR(AB962="Orçamento",AB961="",MAX('Tabela de Apoio'!$A:$A)&lt;=AB961),
AB960,
(INDEX('Tabela de Apoio'!$B:$B,MATCH('MAPA DE PREÇOS'!$O$8,'Tabela de Apoio'!$A:$A,1))/INDEX('Tabela de Apoio'!$B:$B,MATCH('MAPA DE PREÇOS'!AB961,'Tabela de Apoio'!$A:$A,1)-1))*AB960))</f>
        <v/>
      </c>
      <c r="AC964" s="109" t="str">
        <f>IF(AC960="","",
IF(OR(AC962="Orçamento",AC961="",MAX('Tabela de Apoio'!$A:$A)&lt;=AC961),
AC960,
(INDEX('Tabela de Apoio'!$B:$B,MATCH('MAPA DE PREÇOS'!$O$8,'Tabela de Apoio'!$A:$A,1))/INDEX('Tabela de Apoio'!$B:$B,MATCH('MAPA DE PREÇOS'!AC961,'Tabela de Apoio'!$A:$A,1)-1))*AC960))</f>
        <v/>
      </c>
      <c r="AD964" s="109" t="str">
        <f>IF(AD960="","",
IF(OR(AD962="Orçamento",AD961="",MAX('Tabela de Apoio'!$A:$A)&lt;=AD961),
AD960,
(INDEX('Tabela de Apoio'!$B:$B,MATCH('MAPA DE PREÇOS'!$O$8,'Tabela de Apoio'!$A:$A,1))/INDEX('Tabela de Apoio'!$B:$B,MATCH('MAPA DE PREÇOS'!AD961,'Tabela de Apoio'!$A:$A,1)-1))*AD960))</f>
        <v/>
      </c>
      <c r="AE964" s="109" t="str">
        <f>IF(AE960="","",
IF(OR(AE962="Orçamento",AE961="",MAX('Tabela de Apoio'!$A:$A)&lt;=AE961),
AE960,
(INDEX('Tabela de Apoio'!$B:$B,MATCH('MAPA DE PREÇOS'!$O$8,'Tabela de Apoio'!$A:$A,1))/INDEX('Tabela de Apoio'!$B:$B,MATCH('MAPA DE PREÇOS'!AE961,'Tabela de Apoio'!$A:$A,1)-1))*AE960))</f>
        <v/>
      </c>
      <c r="AF964" s="109" t="str">
        <f>IF(AF960="","",
IF(OR(AF962="Orçamento",AF961="",MAX('Tabela de Apoio'!$A:$A)&lt;=AF961),
AF960,
(INDEX('Tabela de Apoio'!$B:$B,MATCH('MAPA DE PREÇOS'!$O$8,'Tabela de Apoio'!$A:$A,1))/INDEX('Tabela de Apoio'!$B:$B,MATCH('MAPA DE PREÇOS'!AF961,'Tabela de Apoio'!$A:$A,1)-1))*AF960))</f>
        <v/>
      </c>
      <c r="AG964" s="109" t="str">
        <f>IF(AG960="","",
IF(OR(AG962="Orçamento",AG961="",MAX('Tabela de Apoio'!$A:$A)&lt;=AG961),
AG960,
(INDEX('Tabela de Apoio'!$B:$B,MATCH('MAPA DE PREÇOS'!$O$8,'Tabela de Apoio'!$A:$A,1))/INDEX('Tabela de Apoio'!$B:$B,MATCH('MAPA DE PREÇOS'!AG961,'Tabela de Apoio'!$A:$A,1)-1))*AG960))</f>
        <v/>
      </c>
      <c r="AH964" s="109" t="str">
        <f>IF(AH960="","",
IF(OR(AH962="Orçamento",AH961="",MAX('Tabela de Apoio'!$A:$A)&lt;=AH961),
AH960,
(INDEX('Tabela de Apoio'!$B:$B,MATCH('MAPA DE PREÇOS'!$O$8,'Tabela de Apoio'!$A:$A,1))/INDEX('Tabela de Apoio'!$B:$B,MATCH('MAPA DE PREÇOS'!AH961,'Tabela de Apoio'!$A:$A,1)-1))*AH960))</f>
        <v/>
      </c>
      <c r="AI964" s="109" t="str">
        <f>IF(AI960="","",
IF(OR(AI962="Orçamento",AI961="",MAX('Tabela de Apoio'!$A:$A)&lt;=AI961),
AI960,
(INDEX('Tabela de Apoio'!$B:$B,MATCH('MAPA DE PREÇOS'!$O$8,'Tabela de Apoio'!$A:$A,1))/INDEX('Tabela de Apoio'!$B:$B,MATCH('MAPA DE PREÇOS'!AI961,'Tabela de Apoio'!$A:$A,1)-1))*AI960))</f>
        <v/>
      </c>
    </row>
    <row r="965" spans="1:167" hidden="1" x14ac:dyDescent="0.25">
      <c r="B965" s="131" t="e">
        <f t="shared" ref="B965" si="2946">B964</f>
        <v>#VALUE!</v>
      </c>
      <c r="C965" s="131" t="e">
        <f t="shared" ref="C965" si="2947">C964</f>
        <v>#VALUE!</v>
      </c>
      <c r="D965" s="130">
        <f t="shared" si="2822"/>
        <v>1</v>
      </c>
      <c r="E965" s="168"/>
      <c r="F965" s="96"/>
      <c r="G965" s="170"/>
      <c r="H965"/>
      <c r="I965"/>
      <c r="J965"/>
      <c r="N965" s="74"/>
      <c r="O965" s="27" t="s">
        <v>439</v>
      </c>
      <c r="P965" s="110" t="str">
        <f>IF(IFERROR(VLOOKUP(P962,'Tabela de Apoio'!$D:$E,2,FALSE),1)=1,"",P966)</f>
        <v/>
      </c>
      <c r="Q965" s="110" t="str">
        <f>IF(IFERROR(VLOOKUP(Q962,'Tabela de Apoio'!$D:$E,2,FALSE),1)=1,"",Q966)</f>
        <v/>
      </c>
      <c r="R965" s="110" t="str">
        <f>IF(IFERROR(VLOOKUP(R962,'Tabela de Apoio'!$D:$E,2,FALSE),1)=1,"",R966)</f>
        <v/>
      </c>
      <c r="S965" s="110" t="str">
        <f>IF(IFERROR(VLOOKUP(S962,'Tabela de Apoio'!$D:$E,2,FALSE),1)=1,"",S966)</f>
        <v/>
      </c>
      <c r="T965" s="110" t="str">
        <f>IF(IFERROR(VLOOKUP(T962,'Tabela de Apoio'!$D:$E,2,FALSE),1)=1,"",T966)</f>
        <v/>
      </c>
      <c r="U965" s="110" t="str">
        <f>IF(IFERROR(VLOOKUP(U962,'Tabela de Apoio'!$D:$E,2,FALSE),1)=1,"",U966)</f>
        <v/>
      </c>
      <c r="V965" s="110" t="str">
        <f>IF(IFERROR(VLOOKUP(V962,'Tabela de Apoio'!$D:$E,2,FALSE),1)=1,"",V966)</f>
        <v/>
      </c>
      <c r="W965" s="110" t="str">
        <f>IF(IFERROR(VLOOKUP(W962,'Tabela de Apoio'!$D:$E,2,FALSE),1)=1,"",W966)</f>
        <v/>
      </c>
      <c r="X965" s="110" t="str">
        <f>IF(IFERROR(VLOOKUP(X962,'Tabela de Apoio'!$D:$E,2,FALSE),1)=1,"",X966)</f>
        <v/>
      </c>
      <c r="Y965" s="110" t="str">
        <f>IF(IFERROR(VLOOKUP(Y962,'Tabela de Apoio'!$D:$E,2,FALSE),1)=1,"",Y966)</f>
        <v/>
      </c>
      <c r="Z965" s="110" t="str">
        <f>IF(IFERROR(VLOOKUP(Z962,'Tabela de Apoio'!$D:$E,2,FALSE),1)=1,"",Z966)</f>
        <v/>
      </c>
      <c r="AA965" s="110" t="str">
        <f>IF(IFERROR(VLOOKUP(AA962,'Tabela de Apoio'!$D:$E,2,FALSE),1)=1,"",AA966)</f>
        <v/>
      </c>
      <c r="AB965" s="110" t="str">
        <f>IF(IFERROR(VLOOKUP(AB962,'Tabela de Apoio'!$D:$E,2,FALSE),1)=1,"",AB966)</f>
        <v/>
      </c>
      <c r="AC965" s="110" t="str">
        <f>IF(IFERROR(VLOOKUP(AC962,'Tabela de Apoio'!$D:$E,2,FALSE),1)=1,"",AC966)</f>
        <v/>
      </c>
      <c r="AD965" s="110" t="str">
        <f>IF(IFERROR(VLOOKUP(AD962,'Tabela de Apoio'!$D:$E,2,FALSE),1)=1,"",AD966)</f>
        <v/>
      </c>
      <c r="AE965" s="110" t="str">
        <f>IF(IFERROR(VLOOKUP(AE962,'Tabela de Apoio'!$D:$E,2,FALSE),1)=1,"",AE966)</f>
        <v/>
      </c>
      <c r="AF965" s="110" t="str">
        <f>IF(IFERROR(VLOOKUP(AF962,'Tabela de Apoio'!$D:$E,2,FALSE),1)=1,"",AF966)</f>
        <v/>
      </c>
      <c r="AG965" s="110" t="str">
        <f>IF(IFERROR(VLOOKUP(AG962,'Tabela de Apoio'!$D:$E,2,FALSE),1)=1,"",AG966)</f>
        <v/>
      </c>
      <c r="AH965" s="110" t="str">
        <f>IF(IFERROR(VLOOKUP(AH962,'Tabela de Apoio'!$D:$E,2,FALSE),1)=1,"",AH966)</f>
        <v/>
      </c>
      <c r="AI965" s="110" t="str">
        <f>IF(IFERROR(VLOOKUP(AI962,'Tabela de Apoio'!$D:$E,2,FALSE),1)=1,"",AI966)</f>
        <v/>
      </c>
    </row>
    <row r="966" spans="1:167" hidden="1" x14ac:dyDescent="0.25">
      <c r="B966" s="131" t="e">
        <f t="shared" ref="B966:C966" si="2948">B965</f>
        <v>#VALUE!</v>
      </c>
      <c r="C966" s="131" t="e">
        <f t="shared" si="2948"/>
        <v>#VALUE!</v>
      </c>
      <c r="D966" s="130">
        <f t="shared" si="2822"/>
        <v>1</v>
      </c>
      <c r="E966" s="168"/>
      <c r="F966" s="96"/>
      <c r="G966" s="170"/>
      <c r="H966" s="137">
        <f t="shared" ref="H966" si="2949">COUNT($P966:$XX966)</f>
        <v>0</v>
      </c>
      <c r="I966" s="135" t="e">
        <f t="shared" ref="I966" si="2950">_xlfn.STDEV.P($P965:$XX966)/AVERAGE($P965:$XX966)</f>
        <v>#DIV/0!</v>
      </c>
      <c r="J966" s="7">
        <f>ROW()</f>
        <v>966</v>
      </c>
      <c r="K966" s="70"/>
      <c r="L966" s="29" t="s">
        <v>54</v>
      </c>
      <c r="M966" s="30" t="str">
        <f t="shared" ref="M966" si="2951">IFERROR(
IF(AND(P962="Orçamento",COUNTA(P960:AI960)=COUNTIF(P962:XX962,"Orçamento")),MIN(M971,M968),
IF(M969&lt;&gt;"",M969,
IF(M970&lt;&gt;"",M970,
M968
))),"")</f>
        <v/>
      </c>
      <c r="N966" s="74"/>
      <c r="O966" s="27" t="s">
        <v>440</v>
      </c>
      <c r="P966" s="109" t="str">
        <f t="shared" ref="P966:AI966" si="2952">IFERROR(IF(P964="",
            "",
            IF(COUNT($P964:$XX964)&lt;=4,
               P964,
               IF(OR(P964&gt;(QUARTILE($P964:$XX964,3)+(QUARTILE($P964:$XX964,3)-QUARTILE($P964:$XX964,1))),
                     P964&lt;(QUARTILE($P964:$XX964,1)-(QUARTILE($P964:$XX964,3)-QUARTILE($P964:$XX964,1)))
                  ),
               "DESCARTADO",P964)
             )
  ),P964)</f>
        <v/>
      </c>
      <c r="Q966" s="109" t="str">
        <f t="shared" si="2952"/>
        <v/>
      </c>
      <c r="R966" s="109" t="str">
        <f t="shared" si="2952"/>
        <v/>
      </c>
      <c r="S966" s="109" t="str">
        <f t="shared" si="2952"/>
        <v/>
      </c>
      <c r="T966" s="109" t="str">
        <f t="shared" si="2952"/>
        <v/>
      </c>
      <c r="U966" s="109" t="str">
        <f t="shared" si="2952"/>
        <v/>
      </c>
      <c r="V966" s="109" t="str">
        <f t="shared" si="2952"/>
        <v/>
      </c>
      <c r="W966" s="109" t="str">
        <f t="shared" si="2952"/>
        <v/>
      </c>
      <c r="X966" s="109" t="str">
        <f t="shared" si="2952"/>
        <v/>
      </c>
      <c r="Y966" s="109" t="str">
        <f t="shared" si="2952"/>
        <v/>
      </c>
      <c r="Z966" s="109" t="str">
        <f t="shared" si="2952"/>
        <v/>
      </c>
      <c r="AA966" s="109" t="str">
        <f t="shared" si="2952"/>
        <v/>
      </c>
      <c r="AB966" s="109" t="str">
        <f t="shared" si="2952"/>
        <v/>
      </c>
      <c r="AC966" s="109" t="str">
        <f t="shared" si="2952"/>
        <v/>
      </c>
      <c r="AD966" s="109" t="str">
        <f t="shared" si="2952"/>
        <v/>
      </c>
      <c r="AE966" s="109" t="str">
        <f t="shared" si="2952"/>
        <v/>
      </c>
      <c r="AF966" s="109" t="str">
        <f t="shared" si="2952"/>
        <v/>
      </c>
      <c r="AG966" s="109" t="str">
        <f t="shared" si="2952"/>
        <v/>
      </c>
      <c r="AH966" s="109" t="str">
        <f t="shared" si="2952"/>
        <v/>
      </c>
      <c r="AI966" s="109" t="str">
        <f t="shared" si="2952"/>
        <v/>
      </c>
    </row>
    <row r="967" spans="1:167" hidden="1" x14ac:dyDescent="0.25">
      <c r="B967" s="131" t="e">
        <f t="shared" ref="B967" si="2953">B966</f>
        <v>#VALUE!</v>
      </c>
      <c r="C967" s="131" t="e">
        <f t="shared" ref="C967" si="2954">C966</f>
        <v>#VALUE!</v>
      </c>
      <c r="D967" s="130">
        <f t="shared" si="2822"/>
        <v>1</v>
      </c>
      <c r="E967" s="168"/>
      <c r="F967" s="96"/>
      <c r="G967" s="170"/>
      <c r="H967"/>
      <c r="I967"/>
      <c r="J967"/>
      <c r="K967" s="69"/>
      <c r="L967" s="29" t="s">
        <v>423</v>
      </c>
      <c r="M967" s="30" t="e">
        <f t="shared" ref="M967" si="2955">AVERAGE($P966:$XX966)</f>
        <v>#DIV/0!</v>
      </c>
      <c r="N967" s="74"/>
      <c r="O967" s="27" t="str">
        <f t="shared" ref="O967" si="2956">"1 POND"</f>
        <v>1 POND</v>
      </c>
      <c r="P967" s="110" t="str">
        <f>IF(IFERROR(VLOOKUP(P962,'Tabela de Apoio'!$D:$E,2,FALSE),1)=1,"",P968)</f>
        <v/>
      </c>
      <c r="Q967" s="110" t="str">
        <f>IF(IFERROR(VLOOKUP(Q962,'Tabela de Apoio'!$D:$E,2,FALSE),1)=1,"",Q968)</f>
        <v/>
      </c>
      <c r="R967" s="110" t="str">
        <f>IF(IFERROR(VLOOKUP(R962,'Tabela de Apoio'!$D:$E,2,FALSE),1)=1,"",R968)</f>
        <v/>
      </c>
      <c r="S967" s="110" t="str">
        <f>IF(IFERROR(VLOOKUP(S962,'Tabela de Apoio'!$D:$E,2,FALSE),1)=1,"",S968)</f>
        <v/>
      </c>
      <c r="T967" s="110" t="str">
        <f>IF(IFERROR(VLOOKUP(T962,'Tabela de Apoio'!$D:$E,2,FALSE),1)=1,"",T968)</f>
        <v/>
      </c>
      <c r="U967" s="110" t="str">
        <f>IF(IFERROR(VLOOKUP(U962,'Tabela de Apoio'!$D:$E,2,FALSE),1)=1,"",U968)</f>
        <v/>
      </c>
      <c r="V967" s="110" t="str">
        <f>IF(IFERROR(VLOOKUP(V962,'Tabela de Apoio'!$D:$E,2,FALSE),1)=1,"",V968)</f>
        <v/>
      </c>
      <c r="W967" s="110" t="str">
        <f>IF(IFERROR(VLOOKUP(W962,'Tabela de Apoio'!$D:$E,2,FALSE),1)=1,"",W968)</f>
        <v/>
      </c>
      <c r="X967" s="110" t="str">
        <f>IF(IFERROR(VLOOKUP(X962,'Tabela de Apoio'!$D:$E,2,FALSE),1)=1,"",X968)</f>
        <v/>
      </c>
      <c r="Y967" s="110" t="str">
        <f>IF(IFERROR(VLOOKUP(Y962,'Tabela de Apoio'!$D:$E,2,FALSE),1)=1,"",Y968)</f>
        <v/>
      </c>
      <c r="Z967" s="110" t="str">
        <f>IF(IFERROR(VLOOKUP(Z962,'Tabela de Apoio'!$D:$E,2,FALSE),1)=1,"",Z968)</f>
        <v/>
      </c>
      <c r="AA967" s="110" t="str">
        <f>IF(IFERROR(VLOOKUP(AA962,'Tabela de Apoio'!$D:$E,2,FALSE),1)=1,"",AA968)</f>
        <v/>
      </c>
      <c r="AB967" s="110" t="str">
        <f>IF(IFERROR(VLOOKUP(AB962,'Tabela de Apoio'!$D:$E,2,FALSE),1)=1,"",AB968)</f>
        <v/>
      </c>
      <c r="AC967" s="110" t="str">
        <f>IF(IFERROR(VLOOKUP(AC962,'Tabela de Apoio'!$D:$E,2,FALSE),1)=1,"",AC968)</f>
        <v/>
      </c>
      <c r="AD967" s="110" t="str">
        <f>IF(IFERROR(VLOOKUP(AD962,'Tabela de Apoio'!$D:$E,2,FALSE),1)=1,"",AD968)</f>
        <v/>
      </c>
      <c r="AE967" s="110" t="str">
        <f>IF(IFERROR(VLOOKUP(AE962,'Tabela de Apoio'!$D:$E,2,FALSE),1)=1,"",AE968)</f>
        <v/>
      </c>
      <c r="AF967" s="110" t="str">
        <f>IF(IFERROR(VLOOKUP(AF962,'Tabela de Apoio'!$D:$E,2,FALSE),1)=1,"",AF968)</f>
        <v/>
      </c>
      <c r="AG967" s="110" t="str">
        <f>IF(IFERROR(VLOOKUP(AG962,'Tabela de Apoio'!$D:$E,2,FALSE),1)=1,"",AG968)</f>
        <v/>
      </c>
      <c r="AH967" s="110" t="str">
        <f>IF(IFERROR(VLOOKUP(AH962,'Tabela de Apoio'!$D:$E,2,FALSE),1)=1,"",AH968)</f>
        <v/>
      </c>
      <c r="AI967" s="110" t="str">
        <f>IF(IFERROR(VLOOKUP(AI962,'Tabela de Apoio'!$D:$E,2,FALSE),1)=1,"",AI968)</f>
        <v/>
      </c>
    </row>
    <row r="968" spans="1:167" hidden="1" x14ac:dyDescent="0.25">
      <c r="B968" s="131" t="e">
        <f t="shared" si="2821"/>
        <v>#VALUE!</v>
      </c>
      <c r="C968" s="131" t="e">
        <f t="shared" si="2822"/>
        <v>#VALUE!</v>
      </c>
      <c r="D968" s="130">
        <f t="shared" si="2822"/>
        <v>1</v>
      </c>
      <c r="E968" s="168"/>
      <c r="F968" s="96"/>
      <c r="G968" s="170"/>
      <c r="H968" s="137">
        <f t="shared" ref="H968" si="2957">COUNT($P968:$XX968)</f>
        <v>0</v>
      </c>
      <c r="I968" s="135" t="e">
        <f t="shared" ref="I968" si="2958">_xlfn.STDEV.P($P967:$XX968)/AVERAGE($P967:$XX968)</f>
        <v>#DIV/0!</v>
      </c>
      <c r="J968" s="7">
        <f t="shared" ref="J968" si="2959">IF(AND(H968&gt;2,
OR(L960="MÉDIA SANEADA",L960="MEDIANA SANEADA",
AND(L960="PREÇO REFERÊNCIA",NOT(AND(P962="Orçamento",COUNTA(P960:XX960)=COUNTIF(P962:XX962,"Orçamento")))))),
ROW(),0)</f>
        <v>0</v>
      </c>
      <c r="K968" s="69"/>
      <c r="L968" s="29" t="s">
        <v>424</v>
      </c>
      <c r="M968" s="30" t="e">
        <f t="shared" ref="M968" si="2960">MEDIAN($P966:$XX966)</f>
        <v>#NUM!</v>
      </c>
      <c r="N968" s="74"/>
      <c r="O968" s="27" t="str">
        <f t="shared" ref="O968" si="2961">"1 RODADA"</f>
        <v>1 RODADA</v>
      </c>
      <c r="P968" s="110" t="str">
        <f t="shared" ref="P968:AI968" si="2962">IF(P966="","",IF((_xlfn.STDEV.P($P965:$XX966)/AVERAGE($P965:$XX966))&lt;=25%,P966,IF(OR(P966&gt;(AVERAGE($P965:$XX966)+_xlfn.STDEV.P($P965:$XX966)),P966&lt;(AVERAGE($P965:$XX966)-_xlfn.STDEV.P($P965:$XX966))),"DESCARTADO",P966)))</f>
        <v/>
      </c>
      <c r="Q968" s="110" t="str">
        <f t="shared" si="2962"/>
        <v/>
      </c>
      <c r="R968" s="110" t="str">
        <f t="shared" si="2962"/>
        <v/>
      </c>
      <c r="S968" s="110" t="str">
        <f t="shared" si="2962"/>
        <v/>
      </c>
      <c r="T968" s="110" t="str">
        <f t="shared" si="2962"/>
        <v/>
      </c>
      <c r="U968" s="110" t="str">
        <f t="shared" si="2962"/>
        <v/>
      </c>
      <c r="V968" s="110" t="str">
        <f t="shared" si="2962"/>
        <v/>
      </c>
      <c r="W968" s="110" t="str">
        <f t="shared" si="2962"/>
        <v/>
      </c>
      <c r="X968" s="110" t="str">
        <f t="shared" si="2962"/>
        <v/>
      </c>
      <c r="Y968" s="110" t="str">
        <f t="shared" si="2962"/>
        <v/>
      </c>
      <c r="Z968" s="110" t="str">
        <f t="shared" si="2962"/>
        <v/>
      </c>
      <c r="AA968" s="110" t="str">
        <f t="shared" si="2962"/>
        <v/>
      </c>
      <c r="AB968" s="110" t="str">
        <f t="shared" si="2962"/>
        <v/>
      </c>
      <c r="AC968" s="110" t="str">
        <f t="shared" si="2962"/>
        <v/>
      </c>
      <c r="AD968" s="110" t="str">
        <f t="shared" si="2962"/>
        <v/>
      </c>
      <c r="AE968" s="110" t="str">
        <f t="shared" si="2962"/>
        <v/>
      </c>
      <c r="AF968" s="110" t="str">
        <f t="shared" si="2962"/>
        <v/>
      </c>
      <c r="AG968" s="110" t="str">
        <f t="shared" si="2962"/>
        <v/>
      </c>
      <c r="AH968" s="110" t="str">
        <f t="shared" si="2962"/>
        <v/>
      </c>
      <c r="AI968" s="110" t="str">
        <f t="shared" si="2962"/>
        <v/>
      </c>
    </row>
    <row r="969" spans="1:167" hidden="1" x14ac:dyDescent="0.25">
      <c r="B969" s="131" t="e">
        <f t="shared" si="2821"/>
        <v>#VALUE!</v>
      </c>
      <c r="C969" s="131" t="e">
        <f t="shared" si="2822"/>
        <v>#VALUE!</v>
      </c>
      <c r="D969" s="130">
        <f t="shared" si="2822"/>
        <v>1</v>
      </c>
      <c r="E969" s="168"/>
      <c r="F969" s="96"/>
      <c r="G969" s="170"/>
      <c r="H969"/>
      <c r="I969"/>
      <c r="J969"/>
      <c r="L969" s="29" t="s">
        <v>50</v>
      </c>
      <c r="M969" s="30" t="str">
        <f t="shared" ref="M969" si="2963">IFERROR(
IF(AND(H968&gt;2,I968&lt;=25%),AVERAGE(P967:XX968),
IF(AND(H970&gt;2,I970&lt;=25%),AVERAGE(P969:XX970),
IF(AND(H972&gt;2,I972&lt;=25%),AVERAGE(P971:XX972),
IF(AND(H974&gt;2,I974&lt;=25%),AVERAGE(P973:XX974),
IF(AND(H976&gt;2,I976&lt;=25%),AVERAGE(P975:XX976),
IF(AND(H978&gt;2,I978&lt;=25%),AVERAGE(P977:XX978),
IF(I966&lt;=25%,AVERAGE(P965:XX966),""))))))),"")</f>
        <v/>
      </c>
      <c r="N969" s="74"/>
      <c r="O969" s="27" t="str">
        <f t="shared" ref="O969" si="2964">"2 POND"</f>
        <v>2 POND</v>
      </c>
      <c r="P969" s="110" t="str">
        <f>IF(IFERROR(VLOOKUP(P962,'Tabela de Apoio'!$D:$E,2,FALSE),1)=1,"",P970)</f>
        <v/>
      </c>
      <c r="Q969" s="110" t="str">
        <f>IF(IFERROR(VLOOKUP(Q962,'Tabela de Apoio'!$D:$E,2,FALSE),1)=1,"",Q970)</f>
        <v/>
      </c>
      <c r="R969" s="110" t="str">
        <f>IF(IFERROR(VLOOKUP(R962,'Tabela de Apoio'!$D:$E,2,FALSE),1)=1,"",R970)</f>
        <v/>
      </c>
      <c r="S969" s="110" t="str">
        <f>IF(IFERROR(VLOOKUP(S962,'Tabela de Apoio'!$D:$E,2,FALSE),1)=1,"",S970)</f>
        <v/>
      </c>
      <c r="T969" s="110" t="str">
        <f>IF(IFERROR(VLOOKUP(T962,'Tabela de Apoio'!$D:$E,2,FALSE),1)=1,"",T970)</f>
        <v/>
      </c>
      <c r="U969" s="110" t="str">
        <f>IF(IFERROR(VLOOKUP(U962,'Tabela de Apoio'!$D:$E,2,FALSE),1)=1,"",U970)</f>
        <v/>
      </c>
      <c r="V969" s="110" t="str">
        <f>IF(IFERROR(VLOOKUP(V962,'Tabela de Apoio'!$D:$E,2,FALSE),1)=1,"",V970)</f>
        <v/>
      </c>
      <c r="W969" s="110" t="str">
        <f>IF(IFERROR(VLOOKUP(W962,'Tabela de Apoio'!$D:$E,2,FALSE),1)=1,"",W970)</f>
        <v/>
      </c>
      <c r="X969" s="110" t="str">
        <f>IF(IFERROR(VLOOKUP(X962,'Tabela de Apoio'!$D:$E,2,FALSE),1)=1,"",X970)</f>
        <v/>
      </c>
      <c r="Y969" s="110" t="str">
        <f>IF(IFERROR(VLOOKUP(Y962,'Tabela de Apoio'!$D:$E,2,FALSE),1)=1,"",Y970)</f>
        <v/>
      </c>
      <c r="Z969" s="110" t="str">
        <f>IF(IFERROR(VLOOKUP(Z962,'Tabela de Apoio'!$D:$E,2,FALSE),1)=1,"",Z970)</f>
        <v/>
      </c>
      <c r="AA969" s="110" t="str">
        <f>IF(IFERROR(VLOOKUP(AA962,'Tabela de Apoio'!$D:$E,2,FALSE),1)=1,"",AA970)</f>
        <v/>
      </c>
      <c r="AB969" s="110" t="str">
        <f>IF(IFERROR(VLOOKUP(AB962,'Tabela de Apoio'!$D:$E,2,FALSE),1)=1,"",AB970)</f>
        <v/>
      </c>
      <c r="AC969" s="110" t="str">
        <f>IF(IFERROR(VLOOKUP(AC962,'Tabela de Apoio'!$D:$E,2,FALSE),1)=1,"",AC970)</f>
        <v/>
      </c>
      <c r="AD969" s="110" t="str">
        <f>IF(IFERROR(VLOOKUP(AD962,'Tabela de Apoio'!$D:$E,2,FALSE),1)=1,"",AD970)</f>
        <v/>
      </c>
      <c r="AE969" s="110" t="str">
        <f>IF(IFERROR(VLOOKUP(AE962,'Tabela de Apoio'!$D:$E,2,FALSE),1)=1,"",AE970)</f>
        <v/>
      </c>
      <c r="AF969" s="110" t="str">
        <f>IF(IFERROR(VLOOKUP(AF962,'Tabela de Apoio'!$D:$E,2,FALSE),1)=1,"",AF970)</f>
        <v/>
      </c>
      <c r="AG969" s="110" t="str">
        <f>IF(IFERROR(VLOOKUP(AG962,'Tabela de Apoio'!$D:$E,2,FALSE),1)=1,"",AG970)</f>
        <v/>
      </c>
      <c r="AH969" s="110" t="str">
        <f>IF(IFERROR(VLOOKUP(AH962,'Tabela de Apoio'!$D:$E,2,FALSE),1)=1,"",AH970)</f>
        <v/>
      </c>
      <c r="AI969" s="110" t="str">
        <f>IF(IFERROR(VLOOKUP(AI962,'Tabela de Apoio'!$D:$E,2,FALSE),1)=1,"",AI970)</f>
        <v/>
      </c>
    </row>
    <row r="970" spans="1:167" hidden="1" x14ac:dyDescent="0.25">
      <c r="B970" s="131" t="e">
        <f t="shared" si="2821"/>
        <v>#VALUE!</v>
      </c>
      <c r="C970" s="131" t="e">
        <f t="shared" si="2822"/>
        <v>#VALUE!</v>
      </c>
      <c r="D970" s="130">
        <f t="shared" si="2822"/>
        <v>1</v>
      </c>
      <c r="E970" s="168"/>
      <c r="F970" s="96"/>
      <c r="G970" s="170"/>
      <c r="H970" s="137">
        <f t="shared" ref="H970" si="2965">COUNT($P970:$XX970)</f>
        <v>0</v>
      </c>
      <c r="I970" s="135" t="e">
        <f t="shared" ref="I970" si="2966">_xlfn.STDEV.P($P969:$XX970)/AVERAGE($P969:$XX970)</f>
        <v>#DIV/0!</v>
      </c>
      <c r="J970" s="7">
        <f t="shared" ref="J970" si="2967">IF(AND(H970&gt;2,
OR(L960="MÉDIA SANEADA",L960="MEDIANA SANEADA",
AND(L960="PREÇO REFERÊNCIA",NOT(AND(P962="Orçamento",COUNTA(P960:XX960)=COUNTIF(P962:XX962,"Orçamento")))))),
ROW(),0)</f>
        <v>0</v>
      </c>
      <c r="K970" s="69"/>
      <c r="L970" s="29" t="s">
        <v>425</v>
      </c>
      <c r="M970" s="30" t="e">
        <f t="shared" ref="M970" si="2968" xml:space="preserve">
IF(H968&gt;2,MEDIAN(P967:XX968),
IF(H970&gt;2,MEDIAN(P969:XX970),
IF(H972&gt;2,MEDIAN(P971:XX972),
IF(H974&gt;2,MEDIAN(P973:XX974),
IF(H976&gt;2,MEDIAN(P975:XX976),
IF(H978&gt;2,MEDIAN(P977:XX978),
MEDIAN(P965:XX966)))))))</f>
        <v>#NUM!</v>
      </c>
      <c r="N970" s="74"/>
      <c r="O970" s="27" t="str">
        <f t="shared" ref="O970" si="2969">"2 RODADA"</f>
        <v>2 RODADA</v>
      </c>
      <c r="P970" s="110" t="str">
        <f t="shared" ref="P970:AI970" si="2970">IF(P968="","",IF((_xlfn.STDEV.P($P967:$XX968)/AVERAGE($P967:$XX968))&lt;=25%,P968,IF(OR(P968&gt;(AVERAGE($P967:$XX968)+_xlfn.STDEV.P($P967:$XX968)),P968&lt;(AVERAGE($P967:$XX968)-_xlfn.STDEV.P($P967:$XX968))),"DESCARTADO",P968)))</f>
        <v/>
      </c>
      <c r="Q970" s="110" t="str">
        <f t="shared" si="2970"/>
        <v/>
      </c>
      <c r="R970" s="110" t="str">
        <f t="shared" si="2970"/>
        <v/>
      </c>
      <c r="S970" s="110" t="str">
        <f t="shared" si="2970"/>
        <v/>
      </c>
      <c r="T970" s="110" t="str">
        <f t="shared" si="2970"/>
        <v/>
      </c>
      <c r="U970" s="110" t="str">
        <f t="shared" si="2970"/>
        <v/>
      </c>
      <c r="V970" s="110" t="str">
        <f t="shared" si="2970"/>
        <v/>
      </c>
      <c r="W970" s="110" t="str">
        <f t="shared" si="2970"/>
        <v/>
      </c>
      <c r="X970" s="110" t="str">
        <f t="shared" si="2970"/>
        <v/>
      </c>
      <c r="Y970" s="110" t="str">
        <f t="shared" si="2970"/>
        <v/>
      </c>
      <c r="Z970" s="110" t="str">
        <f t="shared" si="2970"/>
        <v/>
      </c>
      <c r="AA970" s="110" t="str">
        <f t="shared" si="2970"/>
        <v/>
      </c>
      <c r="AB970" s="110" t="str">
        <f t="shared" si="2970"/>
        <v/>
      </c>
      <c r="AC970" s="110" t="str">
        <f t="shared" si="2970"/>
        <v/>
      </c>
      <c r="AD970" s="110" t="str">
        <f t="shared" si="2970"/>
        <v/>
      </c>
      <c r="AE970" s="110" t="str">
        <f t="shared" si="2970"/>
        <v/>
      </c>
      <c r="AF970" s="110" t="str">
        <f t="shared" si="2970"/>
        <v/>
      </c>
      <c r="AG970" s="110" t="str">
        <f t="shared" si="2970"/>
        <v/>
      </c>
      <c r="AH970" s="110" t="str">
        <f t="shared" si="2970"/>
        <v/>
      </c>
      <c r="AI970" s="110" t="str">
        <f t="shared" si="2970"/>
        <v/>
      </c>
    </row>
    <row r="971" spans="1:167" hidden="1" x14ac:dyDescent="0.25">
      <c r="B971" s="131" t="e">
        <f t="shared" si="2821"/>
        <v>#VALUE!</v>
      </c>
      <c r="C971" s="131" t="e">
        <f t="shared" si="2822"/>
        <v>#VALUE!</v>
      </c>
      <c r="D971" s="130">
        <f t="shared" si="2822"/>
        <v>1</v>
      </c>
      <c r="E971" s="168"/>
      <c r="F971" s="96"/>
      <c r="G971" s="170"/>
      <c r="H971"/>
      <c r="I971"/>
      <c r="J971"/>
      <c r="K971" s="69"/>
      <c r="L971" s="29" t="s">
        <v>422</v>
      </c>
      <c r="M971" s="30" t="e">
        <f t="shared" ref="M971" si="2971">HARMEAN($P965:$XX966)</f>
        <v>#N/A</v>
      </c>
      <c r="N971" s="74"/>
      <c r="O971" s="27" t="str">
        <f t="shared" ref="O971" si="2972">"3 POND"</f>
        <v>3 POND</v>
      </c>
      <c r="P971" s="110" t="str">
        <f>IF(IFERROR(VLOOKUP(P962,'Tabela de Apoio'!$D:$E,2,FALSE),1)=1,"",P972)</f>
        <v/>
      </c>
      <c r="Q971" s="110" t="str">
        <f>IF(IFERROR(VLOOKUP(Q962,'Tabela de Apoio'!$D:$E,2,FALSE),1)=1,"",Q972)</f>
        <v/>
      </c>
      <c r="R971" s="110" t="str">
        <f>IF(IFERROR(VLOOKUP(R962,'Tabela de Apoio'!$D:$E,2,FALSE),1)=1,"",R972)</f>
        <v/>
      </c>
      <c r="S971" s="110" t="str">
        <f>IF(IFERROR(VLOOKUP(S962,'Tabela de Apoio'!$D:$E,2,FALSE),1)=1,"",S972)</f>
        <v/>
      </c>
      <c r="T971" s="110" t="str">
        <f>IF(IFERROR(VLOOKUP(T962,'Tabela de Apoio'!$D:$E,2,FALSE),1)=1,"",T972)</f>
        <v/>
      </c>
      <c r="U971" s="110" t="str">
        <f>IF(IFERROR(VLOOKUP(U962,'Tabela de Apoio'!$D:$E,2,FALSE),1)=1,"",U972)</f>
        <v/>
      </c>
      <c r="V971" s="110" t="str">
        <f>IF(IFERROR(VLOOKUP(V962,'Tabela de Apoio'!$D:$E,2,FALSE),1)=1,"",V972)</f>
        <v/>
      </c>
      <c r="W971" s="110" t="str">
        <f>IF(IFERROR(VLOOKUP(W962,'Tabela de Apoio'!$D:$E,2,FALSE),1)=1,"",W972)</f>
        <v/>
      </c>
      <c r="X971" s="110" t="str">
        <f>IF(IFERROR(VLOOKUP(X962,'Tabela de Apoio'!$D:$E,2,FALSE),1)=1,"",X972)</f>
        <v/>
      </c>
      <c r="Y971" s="110" t="str">
        <f>IF(IFERROR(VLOOKUP(Y962,'Tabela de Apoio'!$D:$E,2,FALSE),1)=1,"",Y972)</f>
        <v/>
      </c>
      <c r="Z971" s="110" t="str">
        <f>IF(IFERROR(VLOOKUP(Z962,'Tabela de Apoio'!$D:$E,2,FALSE),1)=1,"",Z972)</f>
        <v/>
      </c>
      <c r="AA971" s="110" t="str">
        <f>IF(IFERROR(VLOOKUP(AA962,'Tabela de Apoio'!$D:$E,2,FALSE),1)=1,"",AA972)</f>
        <v/>
      </c>
      <c r="AB971" s="110" t="str">
        <f>IF(IFERROR(VLOOKUP(AB962,'Tabela de Apoio'!$D:$E,2,FALSE),1)=1,"",AB972)</f>
        <v/>
      </c>
      <c r="AC971" s="110" t="str">
        <f>IF(IFERROR(VLOOKUP(AC962,'Tabela de Apoio'!$D:$E,2,FALSE),1)=1,"",AC972)</f>
        <v/>
      </c>
      <c r="AD971" s="110" t="str">
        <f>IF(IFERROR(VLOOKUP(AD962,'Tabela de Apoio'!$D:$E,2,FALSE),1)=1,"",AD972)</f>
        <v/>
      </c>
      <c r="AE971" s="110" t="str">
        <f>IF(IFERROR(VLOOKUP(AE962,'Tabela de Apoio'!$D:$E,2,FALSE),1)=1,"",AE972)</f>
        <v/>
      </c>
      <c r="AF971" s="110" t="str">
        <f>IF(IFERROR(VLOOKUP(AF962,'Tabela de Apoio'!$D:$E,2,FALSE),1)=1,"",AF972)</f>
        <v/>
      </c>
      <c r="AG971" s="110" t="str">
        <f>IF(IFERROR(VLOOKUP(AG962,'Tabela de Apoio'!$D:$E,2,FALSE),1)=1,"",AG972)</f>
        <v/>
      </c>
      <c r="AH971" s="110" t="str">
        <f>IF(IFERROR(VLOOKUP(AH962,'Tabela de Apoio'!$D:$E,2,FALSE),1)=1,"",AH972)</f>
        <v/>
      </c>
      <c r="AI971" s="110" t="str">
        <f>IF(IFERROR(VLOOKUP(AI962,'Tabela de Apoio'!$D:$E,2,FALSE),1)=1,"",AI972)</f>
        <v/>
      </c>
    </row>
    <row r="972" spans="1:167" hidden="1" x14ac:dyDescent="0.25">
      <c r="B972" s="131" t="e">
        <f t="shared" si="2821"/>
        <v>#VALUE!</v>
      </c>
      <c r="C972" s="131" t="e">
        <f t="shared" si="2822"/>
        <v>#VALUE!</v>
      </c>
      <c r="D972" s="130">
        <f t="shared" si="2822"/>
        <v>1</v>
      </c>
      <c r="E972" s="168"/>
      <c r="F972" s="96"/>
      <c r="G972" s="170"/>
      <c r="H972" s="137">
        <f t="shared" ref="H972" si="2973">COUNT($P972:$XX972)</f>
        <v>0</v>
      </c>
      <c r="I972" s="135" t="e">
        <f t="shared" ref="I972" si="2974">_xlfn.STDEV.P($P971:$XX972)/AVERAGE($P971:$XX972)</f>
        <v>#DIV/0!</v>
      </c>
      <c r="J972" s="7">
        <f t="shared" ref="J972" si="2975">IF(AND(H972&gt;2,
OR(L960="MÉDIA SANEADA",L960="MEDIANA SANEADA",
AND(L960="PREÇO REFERÊNCIA",NOT(AND(P962="Orçamento",COUNTA(P960:XX960)=COUNTIF(P962:XX962,"Orçamento")))))),
ROW(),0)</f>
        <v>0</v>
      </c>
      <c r="K972" s="69"/>
      <c r="L972" s="29" t="s">
        <v>53</v>
      </c>
      <c r="M972" s="30" t="str">
        <f t="shared" ref="M972" si="2976">IFERROR(_xlfn.QUARTILE.EXC($P966:$XX966,1),"")</f>
        <v/>
      </c>
      <c r="N972" s="74"/>
      <c r="O972" s="27" t="str">
        <f t="shared" ref="O972" si="2977">"3 RODADA"</f>
        <v>3 RODADA</v>
      </c>
      <c r="P972" s="110" t="str">
        <f t="shared" ref="P972:AI972" si="2978">IF(P970="","",IF((_xlfn.STDEV.P($P969:$XX970)/AVERAGE($P969:$XX970))&lt;=25%,P970,IF(OR(P970&gt;(AVERAGE($P969:$XX970)+_xlfn.STDEV.P($P969:$XX970)),P970&lt;(AVERAGE($P969:$XX970)-_xlfn.STDEV.P($P969:$XX970))),"DESCARTADO",P970)))</f>
        <v/>
      </c>
      <c r="Q972" s="110" t="str">
        <f t="shared" si="2978"/>
        <v/>
      </c>
      <c r="R972" s="110" t="str">
        <f t="shared" si="2978"/>
        <v/>
      </c>
      <c r="S972" s="110" t="str">
        <f t="shared" si="2978"/>
        <v/>
      </c>
      <c r="T972" s="110" t="str">
        <f t="shared" si="2978"/>
        <v/>
      </c>
      <c r="U972" s="110" t="str">
        <f t="shared" si="2978"/>
        <v/>
      </c>
      <c r="V972" s="110" t="str">
        <f t="shared" si="2978"/>
        <v/>
      </c>
      <c r="W972" s="110" t="str">
        <f t="shared" si="2978"/>
        <v/>
      </c>
      <c r="X972" s="110" t="str">
        <f t="shared" si="2978"/>
        <v/>
      </c>
      <c r="Y972" s="110" t="str">
        <f t="shared" si="2978"/>
        <v/>
      </c>
      <c r="Z972" s="110" t="str">
        <f t="shared" si="2978"/>
        <v/>
      </c>
      <c r="AA972" s="110" t="str">
        <f t="shared" si="2978"/>
        <v/>
      </c>
      <c r="AB972" s="110" t="str">
        <f t="shared" si="2978"/>
        <v/>
      </c>
      <c r="AC972" s="110" t="str">
        <f t="shared" si="2978"/>
        <v/>
      </c>
      <c r="AD972" s="110" t="str">
        <f t="shared" si="2978"/>
        <v/>
      </c>
      <c r="AE972" s="110" t="str">
        <f t="shared" si="2978"/>
        <v/>
      </c>
      <c r="AF972" s="110" t="str">
        <f t="shared" si="2978"/>
        <v/>
      </c>
      <c r="AG972" s="110" t="str">
        <f t="shared" si="2978"/>
        <v/>
      </c>
      <c r="AH972" s="110" t="str">
        <f t="shared" si="2978"/>
        <v/>
      </c>
      <c r="AI972" s="110" t="str">
        <f t="shared" si="2978"/>
        <v/>
      </c>
    </row>
    <row r="973" spans="1:167" hidden="1" x14ac:dyDescent="0.25">
      <c r="B973" s="131" t="e">
        <f t="shared" si="2821"/>
        <v>#VALUE!</v>
      </c>
      <c r="C973" s="131" t="e">
        <f t="shared" si="2822"/>
        <v>#VALUE!</v>
      </c>
      <c r="D973" s="130">
        <f t="shared" si="2822"/>
        <v>1</v>
      </c>
      <c r="E973" s="168"/>
      <c r="F973" s="96"/>
      <c r="G973" s="170"/>
      <c r="H973"/>
      <c r="I973"/>
      <c r="J973"/>
      <c r="K973" s="69"/>
      <c r="L973" s="29" t="s">
        <v>51</v>
      </c>
      <c r="M973" s="30" t="str">
        <f t="shared" ref="M973" si="2979">IFERROR(_xlfn.QUARTILE.EXC($P966:$XX966,3),"")</f>
        <v/>
      </c>
      <c r="N973" s="74"/>
      <c r="O973" s="27" t="str">
        <f t="shared" ref="O973" si="2980">"4 POND"</f>
        <v>4 POND</v>
      </c>
      <c r="P973" s="110" t="str">
        <f>IF(IFERROR(VLOOKUP(P962,'Tabela de Apoio'!$D:$E,2,FALSE),1)=1,"",P974)</f>
        <v/>
      </c>
      <c r="Q973" s="110" t="str">
        <f>IF(IFERROR(VLOOKUP(Q962,'Tabela de Apoio'!$D:$E,2,FALSE),1)=1,"",Q974)</f>
        <v/>
      </c>
      <c r="R973" s="110" t="str">
        <f>IF(IFERROR(VLOOKUP(R962,'Tabela de Apoio'!$D:$E,2,FALSE),1)=1,"",R974)</f>
        <v/>
      </c>
      <c r="S973" s="110" t="str">
        <f>IF(IFERROR(VLOOKUP(S962,'Tabela de Apoio'!$D:$E,2,FALSE),1)=1,"",S974)</f>
        <v/>
      </c>
      <c r="T973" s="110" t="str">
        <f>IF(IFERROR(VLOOKUP(T962,'Tabela de Apoio'!$D:$E,2,FALSE),1)=1,"",T974)</f>
        <v/>
      </c>
      <c r="U973" s="110" t="str">
        <f>IF(IFERROR(VLOOKUP(U962,'Tabela de Apoio'!$D:$E,2,FALSE),1)=1,"",U974)</f>
        <v/>
      </c>
      <c r="V973" s="110" t="str">
        <f>IF(IFERROR(VLOOKUP(V962,'Tabela de Apoio'!$D:$E,2,FALSE),1)=1,"",V974)</f>
        <v/>
      </c>
      <c r="W973" s="110" t="str">
        <f>IF(IFERROR(VLOOKUP(W962,'Tabela de Apoio'!$D:$E,2,FALSE),1)=1,"",W974)</f>
        <v/>
      </c>
      <c r="X973" s="110" t="str">
        <f>IF(IFERROR(VLOOKUP(X962,'Tabela de Apoio'!$D:$E,2,FALSE),1)=1,"",X974)</f>
        <v/>
      </c>
      <c r="Y973" s="110" t="str">
        <f>IF(IFERROR(VLOOKUP(Y962,'Tabela de Apoio'!$D:$E,2,FALSE),1)=1,"",Y974)</f>
        <v/>
      </c>
      <c r="Z973" s="110" t="str">
        <f>IF(IFERROR(VLOOKUP(Z962,'Tabela de Apoio'!$D:$E,2,FALSE),1)=1,"",Z974)</f>
        <v/>
      </c>
      <c r="AA973" s="110" t="str">
        <f>IF(IFERROR(VLOOKUP(AA962,'Tabela de Apoio'!$D:$E,2,FALSE),1)=1,"",AA974)</f>
        <v/>
      </c>
      <c r="AB973" s="110" t="str">
        <f>IF(IFERROR(VLOOKUP(AB962,'Tabela de Apoio'!$D:$E,2,FALSE),1)=1,"",AB974)</f>
        <v/>
      </c>
      <c r="AC973" s="110" t="str">
        <f>IF(IFERROR(VLOOKUP(AC962,'Tabela de Apoio'!$D:$E,2,FALSE),1)=1,"",AC974)</f>
        <v/>
      </c>
      <c r="AD973" s="110" t="str">
        <f>IF(IFERROR(VLOOKUP(AD962,'Tabela de Apoio'!$D:$E,2,FALSE),1)=1,"",AD974)</f>
        <v/>
      </c>
      <c r="AE973" s="110" t="str">
        <f>IF(IFERROR(VLOOKUP(AE962,'Tabela de Apoio'!$D:$E,2,FALSE),1)=1,"",AE974)</f>
        <v/>
      </c>
      <c r="AF973" s="110" t="str">
        <f>IF(IFERROR(VLOOKUP(AF962,'Tabela de Apoio'!$D:$E,2,FALSE),1)=1,"",AF974)</f>
        <v/>
      </c>
      <c r="AG973" s="110" t="str">
        <f>IF(IFERROR(VLOOKUP(AG962,'Tabela de Apoio'!$D:$E,2,FALSE),1)=1,"",AG974)</f>
        <v/>
      </c>
      <c r="AH973" s="110" t="str">
        <f>IF(IFERROR(VLOOKUP(AH962,'Tabela de Apoio'!$D:$E,2,FALSE),1)=1,"",AH974)</f>
        <v/>
      </c>
      <c r="AI973" s="110" t="str">
        <f>IF(IFERROR(VLOOKUP(AI962,'Tabela de Apoio'!$D:$E,2,FALSE),1)=1,"",AI974)</f>
        <v/>
      </c>
    </row>
    <row r="974" spans="1:167" hidden="1" x14ac:dyDescent="0.25">
      <c r="B974" s="131" t="e">
        <f t="shared" si="2821"/>
        <v>#VALUE!</v>
      </c>
      <c r="C974" s="131" t="e">
        <f t="shared" si="2822"/>
        <v>#VALUE!</v>
      </c>
      <c r="D974" s="130">
        <f t="shared" si="2822"/>
        <v>1</v>
      </c>
      <c r="E974" s="168"/>
      <c r="F974" s="96"/>
      <c r="G974" s="170"/>
      <c r="H974" s="137">
        <f t="shared" ref="H974" si="2981">COUNT($P974:$XX974)</f>
        <v>0</v>
      </c>
      <c r="I974" s="135" t="e">
        <f t="shared" ref="I974" si="2982">_xlfn.STDEV.P($P973:$XX974)/AVERAGE($P973:$XX974)</f>
        <v>#DIV/0!</v>
      </c>
      <c r="J974" s="7">
        <f t="shared" ref="J974" si="2983">IF(AND(H974&gt;2,
OR(L960="MÉDIA SANEADA",L960="MEDIANA SANEADA",
AND(L960="PREÇO REFERÊNCIA",NOT(AND(P962="Orçamento",COUNTA(P960:XX960)=COUNTIF(P962:XX962,"Orçamento")))))),
ROW(),0)</f>
        <v>0</v>
      </c>
      <c r="K974" s="69"/>
      <c r="L974" s="29" t="s">
        <v>55</v>
      </c>
      <c r="M974" s="30">
        <f t="shared" ref="M974" si="2984">MIN($P966:$XX966)</f>
        <v>0</v>
      </c>
      <c r="N974" s="74"/>
      <c r="O974" s="27" t="str">
        <f t="shared" ref="O974" si="2985">"4 RODADA"</f>
        <v>4 RODADA</v>
      </c>
      <c r="P974" s="110" t="str">
        <f t="shared" ref="P974:AI974" si="2986">IF(P972="","",IF((_xlfn.STDEV.P($P971:$XX972)/AVERAGE($P971:$XX972))&lt;=25%,P972,IF(OR(P972&gt;(AVERAGE($P971:$XX972)+_xlfn.STDEV.P($P971:$XX972)),P972&lt;(AVERAGE($P971:$XX972)-_xlfn.STDEV.P($P971:$XX972))),"DESCARTADO",P972)))</f>
        <v/>
      </c>
      <c r="Q974" s="110" t="str">
        <f t="shared" si="2986"/>
        <v/>
      </c>
      <c r="R974" s="110" t="str">
        <f t="shared" si="2986"/>
        <v/>
      </c>
      <c r="S974" s="110" t="str">
        <f t="shared" si="2986"/>
        <v/>
      </c>
      <c r="T974" s="110" t="str">
        <f t="shared" si="2986"/>
        <v/>
      </c>
      <c r="U974" s="110" t="str">
        <f t="shared" si="2986"/>
        <v/>
      </c>
      <c r="V974" s="110" t="str">
        <f t="shared" si="2986"/>
        <v/>
      </c>
      <c r="W974" s="110" t="str">
        <f t="shared" si="2986"/>
        <v/>
      </c>
      <c r="X974" s="110" t="str">
        <f t="shared" si="2986"/>
        <v/>
      </c>
      <c r="Y974" s="110" t="str">
        <f t="shared" si="2986"/>
        <v/>
      </c>
      <c r="Z974" s="110" t="str">
        <f t="shared" si="2986"/>
        <v/>
      </c>
      <c r="AA974" s="110" t="str">
        <f t="shared" si="2986"/>
        <v/>
      </c>
      <c r="AB974" s="110" t="str">
        <f t="shared" si="2986"/>
        <v/>
      </c>
      <c r="AC974" s="110" t="str">
        <f t="shared" si="2986"/>
        <v/>
      </c>
      <c r="AD974" s="110" t="str">
        <f t="shared" si="2986"/>
        <v/>
      </c>
      <c r="AE974" s="110" t="str">
        <f t="shared" si="2986"/>
        <v/>
      </c>
      <c r="AF974" s="110" t="str">
        <f t="shared" si="2986"/>
        <v/>
      </c>
      <c r="AG974" s="110" t="str">
        <f t="shared" si="2986"/>
        <v/>
      </c>
      <c r="AH974" s="110" t="str">
        <f t="shared" si="2986"/>
        <v/>
      </c>
      <c r="AI974" s="110" t="str">
        <f t="shared" si="2986"/>
        <v/>
      </c>
    </row>
    <row r="975" spans="1:167" hidden="1" x14ac:dyDescent="0.25">
      <c r="B975" s="131" t="e">
        <f t="shared" si="2821"/>
        <v>#VALUE!</v>
      </c>
      <c r="C975" s="131" t="e">
        <f t="shared" si="2822"/>
        <v>#VALUE!</v>
      </c>
      <c r="D975" s="130">
        <f t="shared" si="2822"/>
        <v>1</v>
      </c>
      <c r="E975" s="168"/>
      <c r="F975" s="96"/>
      <c r="G975" s="170"/>
      <c r="H975"/>
      <c r="I975"/>
      <c r="J975"/>
      <c r="K975" s="69"/>
      <c r="L975" s="29" t="s">
        <v>52</v>
      </c>
      <c r="M975" s="30">
        <f t="shared" ref="M975" si="2987">MAX($P966:$XX966)</f>
        <v>0</v>
      </c>
      <c r="N975" s="74"/>
      <c r="O975" s="27" t="str">
        <f t="shared" ref="O975" si="2988">"5 POND"</f>
        <v>5 POND</v>
      </c>
      <c r="P975" s="110" t="str">
        <f>IF(IFERROR(VLOOKUP(P962,'Tabela de Apoio'!$D:$E,2,FALSE),1)=1,"",P976)</f>
        <v/>
      </c>
      <c r="Q975" s="110" t="str">
        <f>IF(IFERROR(VLOOKUP(Q962,'Tabela de Apoio'!$D:$E,2,FALSE),1)=1,"",Q976)</f>
        <v/>
      </c>
      <c r="R975" s="110" t="str">
        <f>IF(IFERROR(VLOOKUP(R962,'Tabela de Apoio'!$D:$E,2,FALSE),1)=1,"",R976)</f>
        <v/>
      </c>
      <c r="S975" s="110" t="str">
        <f>IF(IFERROR(VLOOKUP(S962,'Tabela de Apoio'!$D:$E,2,FALSE),1)=1,"",S976)</f>
        <v/>
      </c>
      <c r="T975" s="110" t="str">
        <f>IF(IFERROR(VLOOKUP(T962,'Tabela de Apoio'!$D:$E,2,FALSE),1)=1,"",T976)</f>
        <v/>
      </c>
      <c r="U975" s="110" t="str">
        <f>IF(IFERROR(VLOOKUP(U962,'Tabela de Apoio'!$D:$E,2,FALSE),1)=1,"",U976)</f>
        <v/>
      </c>
      <c r="V975" s="110" t="str">
        <f>IF(IFERROR(VLOOKUP(V962,'Tabela de Apoio'!$D:$E,2,FALSE),1)=1,"",V976)</f>
        <v/>
      </c>
      <c r="W975" s="110" t="str">
        <f>IF(IFERROR(VLOOKUP(W962,'Tabela de Apoio'!$D:$E,2,FALSE),1)=1,"",W976)</f>
        <v/>
      </c>
      <c r="X975" s="110" t="str">
        <f>IF(IFERROR(VLOOKUP(X962,'Tabela de Apoio'!$D:$E,2,FALSE),1)=1,"",X976)</f>
        <v/>
      </c>
      <c r="Y975" s="110" t="str">
        <f>IF(IFERROR(VLOOKUP(Y962,'Tabela de Apoio'!$D:$E,2,FALSE),1)=1,"",Y976)</f>
        <v/>
      </c>
      <c r="Z975" s="110" t="str">
        <f>IF(IFERROR(VLOOKUP(Z962,'Tabela de Apoio'!$D:$E,2,FALSE),1)=1,"",Z976)</f>
        <v/>
      </c>
      <c r="AA975" s="110" t="str">
        <f>IF(IFERROR(VLOOKUP(AA962,'Tabela de Apoio'!$D:$E,2,FALSE),1)=1,"",AA976)</f>
        <v/>
      </c>
      <c r="AB975" s="110" t="str">
        <f>IF(IFERROR(VLOOKUP(AB962,'Tabela de Apoio'!$D:$E,2,FALSE),1)=1,"",AB976)</f>
        <v/>
      </c>
      <c r="AC975" s="110" t="str">
        <f>IF(IFERROR(VLOOKUP(AC962,'Tabela de Apoio'!$D:$E,2,FALSE),1)=1,"",AC976)</f>
        <v/>
      </c>
      <c r="AD975" s="110" t="str">
        <f>IF(IFERROR(VLOOKUP(AD962,'Tabela de Apoio'!$D:$E,2,FALSE),1)=1,"",AD976)</f>
        <v/>
      </c>
      <c r="AE975" s="110" t="str">
        <f>IF(IFERROR(VLOOKUP(AE962,'Tabela de Apoio'!$D:$E,2,FALSE),1)=1,"",AE976)</f>
        <v/>
      </c>
      <c r="AF975" s="110" t="str">
        <f>IF(IFERROR(VLOOKUP(AF962,'Tabela de Apoio'!$D:$E,2,FALSE),1)=1,"",AF976)</f>
        <v/>
      </c>
      <c r="AG975" s="110" t="str">
        <f>IF(IFERROR(VLOOKUP(AG962,'Tabela de Apoio'!$D:$E,2,FALSE),1)=1,"",AG976)</f>
        <v/>
      </c>
      <c r="AH975" s="110" t="str">
        <f>IF(IFERROR(VLOOKUP(AH962,'Tabela de Apoio'!$D:$E,2,FALSE),1)=1,"",AH976)</f>
        <v/>
      </c>
      <c r="AI975" s="110" t="str">
        <f>IF(IFERROR(VLOOKUP(AI962,'Tabela de Apoio'!$D:$E,2,FALSE),1)=1,"",AI976)</f>
        <v/>
      </c>
    </row>
    <row r="976" spans="1:167" hidden="1" x14ac:dyDescent="0.25">
      <c r="B976" s="131" t="e">
        <f t="shared" si="2821"/>
        <v>#VALUE!</v>
      </c>
      <c r="C976" s="131" t="e">
        <f t="shared" si="2822"/>
        <v>#VALUE!</v>
      </c>
      <c r="D976" s="130">
        <f t="shared" si="2822"/>
        <v>1</v>
      </c>
      <c r="E976" s="168"/>
      <c r="F976" s="96"/>
      <c r="G976" s="170"/>
      <c r="H976" s="137">
        <f t="shared" ref="H976" si="2989">COUNT($P976:$XX976)</f>
        <v>0</v>
      </c>
      <c r="I976" s="135" t="e">
        <f t="shared" ref="I976" si="2990">_xlfn.STDEV.P($P975:$XX976)/AVERAGE($P975:$XX976)</f>
        <v>#DIV/0!</v>
      </c>
      <c r="J976" s="7">
        <f t="shared" ref="J976" si="2991">IF(AND(H976&gt;2,
OR(L960="MÉDIA SANEADA",L960="MEDIANA SANEADA",
AND(L960="PREÇO REFERÊNCIA",NOT(AND(P962="Orçamento",COUNTA(P960:XX960)=COUNTIF(P962:XX962,"Orçamento")))))),
ROW(),0)</f>
        <v>0</v>
      </c>
      <c r="K976" s="69"/>
      <c r="N976" s="74"/>
      <c r="O976" s="27" t="str">
        <f t="shared" ref="O976" si="2992">"5 RODADA"</f>
        <v>5 RODADA</v>
      </c>
      <c r="P976" s="110" t="str">
        <f t="shared" ref="P976:AI976" si="2993">IF(P974="","",IF((_xlfn.STDEV.P($P973:$XX974)/AVERAGE($P973:$XX974))&lt;=25%,P974,IF(OR(P974&gt;(AVERAGE($P973:$XX974)+_xlfn.STDEV.P($P973:$XX974)),P974&lt;(AVERAGE($P973:$XX974)-_xlfn.STDEV.P($P973:$XX974))),"DESCARTADO",P974)))</f>
        <v/>
      </c>
      <c r="Q976" s="110" t="str">
        <f t="shared" si="2993"/>
        <v/>
      </c>
      <c r="R976" s="110" t="str">
        <f t="shared" si="2993"/>
        <v/>
      </c>
      <c r="S976" s="110" t="str">
        <f t="shared" si="2993"/>
        <v/>
      </c>
      <c r="T976" s="110" t="str">
        <f t="shared" si="2993"/>
        <v/>
      </c>
      <c r="U976" s="110" t="str">
        <f t="shared" si="2993"/>
        <v/>
      </c>
      <c r="V976" s="110" t="str">
        <f t="shared" si="2993"/>
        <v/>
      </c>
      <c r="W976" s="110" t="str">
        <f t="shared" si="2993"/>
        <v/>
      </c>
      <c r="X976" s="110" t="str">
        <f t="shared" si="2993"/>
        <v/>
      </c>
      <c r="Y976" s="110" t="str">
        <f t="shared" si="2993"/>
        <v/>
      </c>
      <c r="Z976" s="110" t="str">
        <f t="shared" si="2993"/>
        <v/>
      </c>
      <c r="AA976" s="110" t="str">
        <f t="shared" si="2993"/>
        <v/>
      </c>
      <c r="AB976" s="110" t="str">
        <f t="shared" si="2993"/>
        <v/>
      </c>
      <c r="AC976" s="110" t="str">
        <f t="shared" si="2993"/>
        <v/>
      </c>
      <c r="AD976" s="110" t="str">
        <f t="shared" si="2993"/>
        <v/>
      </c>
      <c r="AE976" s="110" t="str">
        <f t="shared" si="2993"/>
        <v/>
      </c>
      <c r="AF976" s="110" t="str">
        <f t="shared" si="2993"/>
        <v/>
      </c>
      <c r="AG976" s="110" t="str">
        <f t="shared" si="2993"/>
        <v/>
      </c>
      <c r="AH976" s="110" t="str">
        <f t="shared" si="2993"/>
        <v/>
      </c>
      <c r="AI976" s="110" t="str">
        <f t="shared" si="2993"/>
        <v/>
      </c>
    </row>
    <row r="977" spans="1:167" hidden="1" x14ac:dyDescent="0.25">
      <c r="B977" s="131" t="e">
        <f t="shared" si="2821"/>
        <v>#VALUE!</v>
      </c>
      <c r="C977" s="131" t="e">
        <f t="shared" si="2822"/>
        <v>#VALUE!</v>
      </c>
      <c r="D977" s="130">
        <f t="shared" si="2822"/>
        <v>1</v>
      </c>
      <c r="E977" s="168"/>
      <c r="F977" s="96"/>
      <c r="G977" s="170"/>
      <c r="H977"/>
      <c r="I977"/>
      <c r="J977"/>
      <c r="K977" s="69"/>
      <c r="L977" s="22"/>
      <c r="M977" s="22"/>
      <c r="N977" s="74"/>
      <c r="O977" s="27" t="str">
        <f t="shared" ref="O977" si="2994">"6 POND"</f>
        <v>6 POND</v>
      </c>
      <c r="P977" s="110" t="str">
        <f>IF(IFERROR(VLOOKUP(P962,'Tabela de Apoio'!$D:$E,2,FALSE),1)=1,"",P978)</f>
        <v/>
      </c>
      <c r="Q977" s="110" t="str">
        <f>IF(IFERROR(VLOOKUP(Q962,'Tabela de Apoio'!$D:$E,2,FALSE),1)=1,"",Q978)</f>
        <v/>
      </c>
      <c r="R977" s="110" t="str">
        <f>IF(IFERROR(VLOOKUP(R962,'Tabela de Apoio'!$D:$E,2,FALSE),1)=1,"",R978)</f>
        <v/>
      </c>
      <c r="S977" s="110" t="str">
        <f>IF(IFERROR(VLOOKUP(S962,'Tabela de Apoio'!$D:$E,2,FALSE),1)=1,"",S978)</f>
        <v/>
      </c>
      <c r="T977" s="110" t="str">
        <f>IF(IFERROR(VLOOKUP(T962,'Tabela de Apoio'!$D:$E,2,FALSE),1)=1,"",T978)</f>
        <v/>
      </c>
      <c r="U977" s="110" t="str">
        <f>IF(IFERROR(VLOOKUP(U962,'Tabela de Apoio'!$D:$E,2,FALSE),1)=1,"",U978)</f>
        <v/>
      </c>
      <c r="V977" s="110" t="str">
        <f>IF(IFERROR(VLOOKUP(V962,'Tabela de Apoio'!$D:$E,2,FALSE),1)=1,"",V978)</f>
        <v/>
      </c>
      <c r="W977" s="110" t="str">
        <f>IF(IFERROR(VLOOKUP(W962,'Tabela de Apoio'!$D:$E,2,FALSE),1)=1,"",W978)</f>
        <v/>
      </c>
      <c r="X977" s="110" t="str">
        <f>IF(IFERROR(VLOOKUP(X962,'Tabela de Apoio'!$D:$E,2,FALSE),1)=1,"",X978)</f>
        <v/>
      </c>
      <c r="Y977" s="110" t="str">
        <f>IF(IFERROR(VLOOKUP(Y962,'Tabela de Apoio'!$D:$E,2,FALSE),1)=1,"",Y978)</f>
        <v/>
      </c>
      <c r="Z977" s="110" t="str">
        <f>IF(IFERROR(VLOOKUP(Z962,'Tabela de Apoio'!$D:$E,2,FALSE),1)=1,"",Z978)</f>
        <v/>
      </c>
      <c r="AA977" s="110" t="str">
        <f>IF(IFERROR(VLOOKUP(AA962,'Tabela de Apoio'!$D:$E,2,FALSE),1)=1,"",AA978)</f>
        <v/>
      </c>
      <c r="AB977" s="110" t="str">
        <f>IF(IFERROR(VLOOKUP(AB962,'Tabela de Apoio'!$D:$E,2,FALSE),1)=1,"",AB978)</f>
        <v/>
      </c>
      <c r="AC977" s="110" t="str">
        <f>IF(IFERROR(VLOOKUP(AC962,'Tabela de Apoio'!$D:$E,2,FALSE),1)=1,"",AC978)</f>
        <v/>
      </c>
      <c r="AD977" s="110" t="str">
        <f>IF(IFERROR(VLOOKUP(AD962,'Tabela de Apoio'!$D:$E,2,FALSE),1)=1,"",AD978)</f>
        <v/>
      </c>
      <c r="AE977" s="110" t="str">
        <f>IF(IFERROR(VLOOKUP(AE962,'Tabela de Apoio'!$D:$E,2,FALSE),1)=1,"",AE978)</f>
        <v/>
      </c>
      <c r="AF977" s="110" t="str">
        <f>IF(IFERROR(VLOOKUP(AF962,'Tabela de Apoio'!$D:$E,2,FALSE),1)=1,"",AF978)</f>
        <v/>
      </c>
      <c r="AG977" s="110" t="str">
        <f>IF(IFERROR(VLOOKUP(AG962,'Tabela de Apoio'!$D:$E,2,FALSE),1)=1,"",AG978)</f>
        <v/>
      </c>
      <c r="AH977" s="110" t="str">
        <f>IF(IFERROR(VLOOKUP(AH962,'Tabela de Apoio'!$D:$E,2,FALSE),1)=1,"",AH978)</f>
        <v/>
      </c>
      <c r="AI977" s="110" t="str">
        <f>IF(IFERROR(VLOOKUP(AI962,'Tabela de Apoio'!$D:$E,2,FALSE),1)=1,"",AI978)</f>
        <v/>
      </c>
    </row>
    <row r="978" spans="1:167" hidden="1" x14ac:dyDescent="0.25">
      <c r="B978" s="131" t="e">
        <f t="shared" si="2821"/>
        <v>#VALUE!</v>
      </c>
      <c r="C978" s="131" t="e">
        <f t="shared" si="2822"/>
        <v>#VALUE!</v>
      </c>
      <c r="D978" s="130">
        <f t="shared" si="2822"/>
        <v>1</v>
      </c>
      <c r="E978" s="168"/>
      <c r="F978" s="96"/>
      <c r="G978" s="170"/>
      <c r="H978" s="137">
        <f t="shared" ref="H978" si="2995">COUNT($P978:$XX978)</f>
        <v>0</v>
      </c>
      <c r="I978" s="135" t="e">
        <f t="shared" ref="I978" si="2996">_xlfn.STDEV.P($P977:$XX978)/AVERAGE($P977:$XX978)</f>
        <v>#DIV/0!</v>
      </c>
      <c r="J978" s="7">
        <f t="shared" ref="J978" si="2997">IF(AND(H978&gt;2,
OR(L960="MÉDIA SANEADA",L960="MEDIANA SANEADA",
AND(L960="PREÇO REFERÊNCIA",NOT(AND(P962="Orçamento",COUNTA(P960:XX960)=COUNTIF(P962:XX962,"Orçamento")))))),
ROW(),0)</f>
        <v>0</v>
      </c>
      <c r="N978" s="74"/>
      <c r="O978" s="27" t="str">
        <f t="shared" ref="O978" si="2998">"6 RODADA"</f>
        <v>6 RODADA</v>
      </c>
      <c r="P978" s="110" t="str">
        <f t="shared" ref="P978:AI978" si="2999">IFERROR(IF(P976="","",IF((_xlfn.STDEV.P($P975:$XX976)/AVERAGE($P975:$XX976))&lt;=25%,P976,IF(OR(P976&gt;(AVERAGE($P975:$XX976)+_xlfn.STDEV.P($P975:$XX976)),P976&lt;(AVERAGE($P975:$XX976)-_xlfn.STDEV.P($P975:$XX976))),"DESCARTADO",P976))),)</f>
        <v/>
      </c>
      <c r="Q978" s="110" t="str">
        <f t="shared" si="2999"/>
        <v/>
      </c>
      <c r="R978" s="110" t="str">
        <f t="shared" si="2999"/>
        <v/>
      </c>
      <c r="S978" s="110" t="str">
        <f t="shared" si="2999"/>
        <v/>
      </c>
      <c r="T978" s="110" t="str">
        <f t="shared" si="2999"/>
        <v/>
      </c>
      <c r="U978" s="110" t="str">
        <f t="shared" si="2999"/>
        <v/>
      </c>
      <c r="V978" s="110" t="str">
        <f t="shared" si="2999"/>
        <v/>
      </c>
      <c r="W978" s="110" t="str">
        <f t="shared" si="2999"/>
        <v/>
      </c>
      <c r="X978" s="110" t="str">
        <f t="shared" si="2999"/>
        <v/>
      </c>
      <c r="Y978" s="110" t="str">
        <f t="shared" si="2999"/>
        <v/>
      </c>
      <c r="Z978" s="110" t="str">
        <f t="shared" si="2999"/>
        <v/>
      </c>
      <c r="AA978" s="110" t="str">
        <f t="shared" si="2999"/>
        <v/>
      </c>
      <c r="AB978" s="110" t="str">
        <f t="shared" si="2999"/>
        <v/>
      </c>
      <c r="AC978" s="110" t="str">
        <f t="shared" si="2999"/>
        <v/>
      </c>
      <c r="AD978" s="110" t="str">
        <f t="shared" si="2999"/>
        <v/>
      </c>
      <c r="AE978" s="110" t="str">
        <f t="shared" si="2999"/>
        <v/>
      </c>
      <c r="AF978" s="110" t="str">
        <f t="shared" si="2999"/>
        <v/>
      </c>
      <c r="AG978" s="110" t="str">
        <f t="shared" si="2999"/>
        <v/>
      </c>
      <c r="AH978" s="110" t="str">
        <f t="shared" si="2999"/>
        <v/>
      </c>
      <c r="AI978" s="110" t="str">
        <f t="shared" si="2999"/>
        <v/>
      </c>
    </row>
    <row r="979" spans="1:167" x14ac:dyDescent="0.25">
      <c r="B979" s="131" t="e">
        <f t="shared" si="2821"/>
        <v>#VALUE!</v>
      </c>
      <c r="C979" s="131" t="e">
        <f t="shared" si="2822"/>
        <v>#VALUE!</v>
      </c>
      <c r="D979" s="130">
        <f t="shared" si="2822"/>
        <v>1</v>
      </c>
      <c r="E979" s="168"/>
      <c r="F979" s="139"/>
      <c r="G979" s="170"/>
      <c r="H979" s="173"/>
      <c r="I979" s="173"/>
      <c r="J979" s="174"/>
      <c r="K979" s="70"/>
      <c r="L979" s="1" t="s">
        <v>56</v>
      </c>
      <c r="M979" s="147" t="str">
        <f t="shared" ref="M979" si="3000">IFERROR(ROUND(M960*M962,2),"")</f>
        <v/>
      </c>
      <c r="O979" s="27" t="s">
        <v>426</v>
      </c>
      <c r="P979" s="110" t="str">
        <f t="shared" ref="P979:AI1000" si="3001">INDEX(P966:P978,MATCH(MAX($J966:$J978),$J966:$J978,0))</f>
        <v/>
      </c>
      <c r="Q979" s="110" t="str">
        <f t="shared" si="3001"/>
        <v/>
      </c>
      <c r="R979" s="110" t="str">
        <f t="shared" si="3001"/>
        <v/>
      </c>
      <c r="S979" s="110" t="str">
        <f t="shared" si="3001"/>
        <v/>
      </c>
      <c r="T979" s="110" t="str">
        <f t="shared" si="3001"/>
        <v/>
      </c>
      <c r="U979" s="110" t="str">
        <f t="shared" si="3001"/>
        <v/>
      </c>
      <c r="V979" s="110" t="str">
        <f t="shared" si="3001"/>
        <v/>
      </c>
      <c r="W979" s="110" t="str">
        <f t="shared" si="3001"/>
        <v/>
      </c>
      <c r="X979" s="110" t="str">
        <f t="shared" si="3001"/>
        <v/>
      </c>
      <c r="Y979" s="110" t="str">
        <f t="shared" si="3001"/>
        <v/>
      </c>
      <c r="Z979" s="110" t="str">
        <f t="shared" si="3001"/>
        <v/>
      </c>
      <c r="AA979" s="110" t="str">
        <f t="shared" si="3001"/>
        <v/>
      </c>
      <c r="AB979" s="110" t="str">
        <f t="shared" si="3001"/>
        <v/>
      </c>
      <c r="AC979" s="110" t="str">
        <f t="shared" si="3001"/>
        <v/>
      </c>
      <c r="AD979" s="110" t="str">
        <f t="shared" si="3001"/>
        <v/>
      </c>
      <c r="AE979" s="110" t="str">
        <f t="shared" si="3001"/>
        <v/>
      </c>
      <c r="AF979" s="110" t="str">
        <f t="shared" si="3001"/>
        <v/>
      </c>
      <c r="AG979" s="110" t="str">
        <f t="shared" si="3001"/>
        <v/>
      </c>
      <c r="AH979" s="110" t="str">
        <f t="shared" si="3001"/>
        <v/>
      </c>
      <c r="AI979" s="110" t="str">
        <f t="shared" si="3001"/>
        <v/>
      </c>
    </row>
    <row r="981" spans="1:167" s="120" customFormat="1" ht="15" customHeight="1" x14ac:dyDescent="0.25">
      <c r="A981" s="123"/>
      <c r="B981" s="130" t="e">
        <f t="shared" ref="B981" si="3002">LARGE(IFERROR(IF(B979+1&gt;$H$8,"",B979+1),""),1)</f>
        <v>#VALUE!</v>
      </c>
      <c r="C981" s="130" t="e">
        <f>IF(_xlfn.ISFORMULA(E985),MAX(INDEX('BASE FORMAÇÃO'!A:A,B981+1),1),E985)</f>
        <v>#VALUE!</v>
      </c>
      <c r="D981" s="130">
        <f t="shared" ref="D981" si="3003">IFERROR(IF(C981=C971,D971+1,1),1)</f>
        <v>1</v>
      </c>
      <c r="E981" s="41" t="s">
        <v>9</v>
      </c>
      <c r="F981" s="76"/>
      <c r="G981" s="41" t="s">
        <v>15</v>
      </c>
      <c r="H981" s="138" t="e">
        <f>INDEX('BASE FORMAÇÃO'!B:B,B981+1)</f>
        <v>#VALUE!</v>
      </c>
      <c r="I981" s="146" t="s">
        <v>16</v>
      </c>
      <c r="J981" s="6" t="e">
        <f>INDEX('BASE FORMAÇÃO'!K:K,B981+1)</f>
        <v>#VALUE!</v>
      </c>
      <c r="K981" s="68"/>
      <c r="L981" s="175" t="s">
        <v>54</v>
      </c>
      <c r="M981" s="177" t="str">
        <f t="shared" ref="M981" si="3004">IF(OR(ISBLANK($O$8),ISBLANK($O$7),ISBLANK($H$8),ISBLANK($O$6),ISBLANK($O$5),ISBLANK($H$5)),"",IFERROR(IF(VLOOKUP(L981,L987:M996,2,FALSE)&lt;1,ROUND(VLOOKUP(L981,L987:M996,2,FALSE),4),ROUND(VLOOKUP(L981,L987:M996,2,FALSE),2)),""))</f>
        <v/>
      </c>
      <c r="N981" s="72"/>
      <c r="O981" s="27" t="s">
        <v>17</v>
      </c>
      <c r="P981" s="116"/>
      <c r="Q981" s="116"/>
      <c r="R981" s="116"/>
      <c r="S981" s="116"/>
      <c r="T981" s="116"/>
      <c r="U981" s="108"/>
      <c r="V981" s="108"/>
      <c r="W981" s="108"/>
      <c r="X981" s="108"/>
      <c r="Y981" s="108"/>
      <c r="Z981" s="108"/>
      <c r="AA981" s="108"/>
      <c r="AB981" s="108"/>
      <c r="AC981" s="108"/>
      <c r="AD981" s="108"/>
      <c r="AE981" s="108"/>
      <c r="AF981" s="108"/>
      <c r="AG981" s="108"/>
      <c r="AH981" s="108"/>
      <c r="AI981" s="108"/>
      <c r="AJ981" s="119"/>
      <c r="AK981" s="119"/>
      <c r="AL981" s="119"/>
      <c r="AM981" s="119"/>
      <c r="AN981" s="119"/>
      <c r="AO981" s="119"/>
      <c r="AP981" s="119"/>
      <c r="AQ981" s="119"/>
      <c r="AR981" s="119"/>
      <c r="AS981" s="119"/>
      <c r="AT981" s="119"/>
      <c r="AU981" s="119"/>
      <c r="AV981" s="119"/>
      <c r="AW981" s="119"/>
      <c r="AX981" s="119"/>
      <c r="AY981" s="119"/>
      <c r="AZ981" s="119"/>
      <c r="BA981" s="119"/>
      <c r="BB981" s="119"/>
      <c r="BC981" s="119"/>
      <c r="BD981" s="119"/>
      <c r="BE981" s="119"/>
      <c r="BF981" s="119"/>
      <c r="BG981" s="119"/>
      <c r="BH981" s="119"/>
      <c r="BI981" s="119"/>
      <c r="BJ981" s="119"/>
      <c r="BK981" s="119"/>
      <c r="BL981" s="119"/>
      <c r="BM981" s="119"/>
      <c r="BN981" s="119"/>
      <c r="BO981" s="119"/>
      <c r="BP981" s="119"/>
      <c r="BQ981" s="119"/>
      <c r="BR981" s="119"/>
      <c r="BS981" s="119"/>
      <c r="BT981" s="119"/>
      <c r="BU981" s="119"/>
      <c r="BV981" s="119"/>
      <c r="BW981" s="119"/>
      <c r="BX981" s="119"/>
      <c r="BY981" s="119"/>
      <c r="BZ981" s="119"/>
      <c r="CA981" s="119"/>
      <c r="CB981" s="119"/>
      <c r="CC981" s="119"/>
      <c r="CD981" s="119"/>
      <c r="CE981" s="119"/>
      <c r="CF981" s="119"/>
      <c r="CG981" s="119"/>
      <c r="CH981" s="119"/>
      <c r="CI981" s="119"/>
      <c r="CJ981" s="119"/>
      <c r="CK981" s="119"/>
      <c r="CL981" s="119"/>
      <c r="CM981" s="119"/>
      <c r="CN981" s="119"/>
      <c r="CO981" s="119"/>
      <c r="CP981" s="119"/>
      <c r="CQ981" s="119"/>
      <c r="CR981" s="119"/>
      <c r="CS981" s="119"/>
      <c r="CT981" s="119"/>
      <c r="CU981" s="119"/>
      <c r="CV981" s="119"/>
      <c r="CW981" s="119"/>
      <c r="CX981" s="119"/>
      <c r="CY981" s="119"/>
      <c r="CZ981" s="119"/>
      <c r="DA981" s="119"/>
      <c r="DB981" s="119"/>
      <c r="DC981" s="119"/>
      <c r="DD981" s="119"/>
      <c r="DE981" s="119"/>
      <c r="DF981" s="119"/>
      <c r="DG981" s="119"/>
      <c r="DH981" s="119"/>
      <c r="DI981" s="119"/>
      <c r="DJ981" s="119"/>
      <c r="DK981" s="119"/>
      <c r="DL981" s="119"/>
      <c r="DM981" s="119"/>
      <c r="DN981" s="119"/>
      <c r="DO981" s="119"/>
      <c r="DP981" s="119"/>
      <c r="DQ981" s="119"/>
      <c r="DR981" s="119"/>
      <c r="DS981" s="119"/>
      <c r="DT981" s="119"/>
      <c r="DU981" s="119"/>
      <c r="DV981" s="119"/>
      <c r="DW981" s="119"/>
      <c r="DX981" s="119"/>
      <c r="DY981" s="119"/>
      <c r="DZ981" s="119"/>
      <c r="EA981" s="119"/>
      <c r="EB981" s="119"/>
      <c r="EC981" s="119"/>
      <c r="ED981" s="119"/>
      <c r="EE981" s="119"/>
      <c r="EF981" s="119"/>
      <c r="EG981" s="119"/>
      <c r="EH981" s="119"/>
      <c r="EI981" s="119"/>
      <c r="EJ981" s="119"/>
      <c r="EK981" s="119"/>
      <c r="EL981" s="119"/>
      <c r="EM981" s="119"/>
      <c r="EN981" s="119"/>
      <c r="EO981" s="119"/>
      <c r="EP981" s="119"/>
      <c r="EQ981" s="119"/>
      <c r="ER981" s="119"/>
      <c r="ES981" s="119"/>
      <c r="ET981" s="119"/>
      <c r="EU981" s="119"/>
      <c r="EV981" s="119"/>
      <c r="EW981" s="119"/>
      <c r="EX981" s="119"/>
      <c r="EY981" s="119"/>
      <c r="EZ981" s="119"/>
      <c r="FA981" s="119"/>
      <c r="FB981" s="119"/>
      <c r="FC981" s="119"/>
      <c r="FD981" s="119"/>
      <c r="FE981" s="119"/>
      <c r="FF981" s="119"/>
      <c r="FG981" s="119"/>
      <c r="FH981" s="119"/>
      <c r="FI981" s="119"/>
      <c r="FJ981" s="119"/>
      <c r="FK981" s="119"/>
    </row>
    <row r="982" spans="1:167" s="120" customFormat="1" ht="15" customHeight="1" x14ac:dyDescent="0.25">
      <c r="A982" s="69"/>
      <c r="B982" s="131" t="e">
        <f t="shared" ref="B982:D982" si="3005">B981</f>
        <v>#VALUE!</v>
      </c>
      <c r="C982" s="131" t="e">
        <f t="shared" si="3005"/>
        <v>#VALUE!</v>
      </c>
      <c r="D982" s="130">
        <f t="shared" si="3005"/>
        <v>1</v>
      </c>
      <c r="E982" s="179">
        <f t="shared" ref="E982" si="3006">D981</f>
        <v>1</v>
      </c>
      <c r="F982" s="95"/>
      <c r="G982" s="181" t="s">
        <v>1</v>
      </c>
      <c r="H982" s="184" t="e">
        <f>INDEX('BASE FORMAÇÃO'!C:C,B981+1)</f>
        <v>#VALUE!</v>
      </c>
      <c r="I982" s="184"/>
      <c r="J982" s="185"/>
      <c r="K982" s="69"/>
      <c r="L982" s="176"/>
      <c r="M982" s="178"/>
      <c r="N982" s="73"/>
      <c r="O982" s="27" t="s">
        <v>13</v>
      </c>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6"/>
      <c r="AK982" s="126"/>
      <c r="AL982" s="126"/>
      <c r="AM982" s="126"/>
      <c r="AN982" s="126"/>
      <c r="AO982" s="126"/>
      <c r="AP982" s="126"/>
      <c r="AQ982" s="126"/>
      <c r="AR982" s="126"/>
      <c r="AS982" s="126"/>
      <c r="AT982" s="126"/>
      <c r="AU982" s="126"/>
      <c r="AV982" s="126"/>
      <c r="AW982" s="126"/>
      <c r="AX982" s="126"/>
      <c r="AY982" s="126"/>
      <c r="AZ982" s="126"/>
      <c r="BA982" s="126"/>
      <c r="BB982" s="119"/>
      <c r="BC982" s="119"/>
      <c r="BD982" s="119"/>
      <c r="BE982" s="119"/>
      <c r="BF982" s="119"/>
      <c r="BG982" s="119"/>
      <c r="BH982" s="119"/>
      <c r="BI982" s="119"/>
      <c r="BJ982" s="119"/>
      <c r="BK982" s="119"/>
      <c r="BL982" s="119"/>
      <c r="BM982" s="119"/>
      <c r="BN982" s="119"/>
      <c r="BO982" s="119"/>
      <c r="BP982" s="119"/>
      <c r="BQ982" s="119"/>
      <c r="BR982" s="119"/>
      <c r="BS982" s="119"/>
      <c r="BT982" s="119"/>
      <c r="BU982" s="119"/>
      <c r="BV982" s="119"/>
      <c r="BW982" s="119"/>
      <c r="BX982" s="119"/>
      <c r="BY982" s="119"/>
      <c r="BZ982" s="119"/>
      <c r="CA982" s="119"/>
      <c r="CB982" s="119"/>
      <c r="CC982" s="119"/>
      <c r="CD982" s="119"/>
      <c r="CE982" s="119"/>
      <c r="CF982" s="119"/>
      <c r="CG982" s="119"/>
      <c r="CH982" s="119"/>
      <c r="CI982" s="119"/>
      <c r="CJ982" s="119"/>
      <c r="CK982" s="119"/>
      <c r="CL982" s="119"/>
      <c r="CM982" s="119"/>
      <c r="CN982" s="119"/>
      <c r="CO982" s="119"/>
      <c r="CP982" s="119"/>
      <c r="CQ982" s="119"/>
      <c r="CR982" s="119"/>
      <c r="CS982" s="119"/>
      <c r="CT982" s="119"/>
      <c r="CU982" s="119"/>
      <c r="CV982" s="119"/>
      <c r="CW982" s="119"/>
      <c r="CX982" s="119"/>
      <c r="CY982" s="119"/>
      <c r="CZ982" s="119"/>
      <c r="DA982" s="119"/>
      <c r="DB982" s="119"/>
      <c r="DC982" s="119"/>
      <c r="DD982" s="119"/>
      <c r="DE982" s="119"/>
      <c r="DF982" s="119"/>
      <c r="DG982" s="119"/>
      <c r="DH982" s="119"/>
      <c r="DI982" s="119"/>
      <c r="DJ982" s="119"/>
      <c r="DK982" s="119"/>
      <c r="DL982" s="119"/>
      <c r="DM982" s="119"/>
      <c r="DN982" s="119"/>
      <c r="DO982" s="119"/>
      <c r="DP982" s="119"/>
      <c r="DQ982" s="119"/>
      <c r="DR982" s="119"/>
      <c r="DS982" s="119"/>
      <c r="DT982" s="119"/>
      <c r="DU982" s="119"/>
      <c r="DV982" s="119"/>
      <c r="DW982" s="119"/>
      <c r="DX982" s="119"/>
      <c r="DY982" s="119"/>
      <c r="DZ982" s="119"/>
      <c r="EA982" s="119"/>
      <c r="EB982" s="119"/>
      <c r="EC982" s="119"/>
      <c r="ED982" s="119"/>
      <c r="EE982" s="119"/>
      <c r="EF982" s="119"/>
      <c r="EG982" s="119"/>
      <c r="EH982" s="119"/>
      <c r="EI982" s="119"/>
      <c r="EJ982" s="119"/>
      <c r="EK982" s="119"/>
      <c r="EL982" s="119"/>
      <c r="EM982" s="119"/>
      <c r="EN982" s="119"/>
      <c r="EO982" s="119"/>
      <c r="EP982" s="119"/>
      <c r="EQ982" s="119"/>
      <c r="ER982" s="119"/>
      <c r="ES982" s="119"/>
      <c r="ET982" s="119"/>
      <c r="EU982" s="119"/>
      <c r="EV982" s="119"/>
      <c r="EW982" s="119"/>
      <c r="EX982" s="119"/>
      <c r="EY982" s="119"/>
      <c r="EZ982" s="119"/>
      <c r="FA982" s="119"/>
      <c r="FB982" s="119"/>
      <c r="FC982" s="119"/>
      <c r="FD982" s="119"/>
      <c r="FE982" s="119"/>
      <c r="FF982" s="119"/>
      <c r="FG982" s="119"/>
      <c r="FH982" s="119"/>
      <c r="FI982" s="119"/>
      <c r="FJ982" s="119"/>
      <c r="FK982" s="119"/>
    </row>
    <row r="983" spans="1:167" s="119" customFormat="1" x14ac:dyDescent="0.25">
      <c r="A983" s="77"/>
      <c r="B983" s="131" t="e">
        <f t="shared" ref="B983:D983" si="3007">B982</f>
        <v>#VALUE!</v>
      </c>
      <c r="C983" s="131" t="e">
        <f t="shared" si="3007"/>
        <v>#VALUE!</v>
      </c>
      <c r="D983" s="130">
        <f t="shared" si="3007"/>
        <v>1</v>
      </c>
      <c r="E983" s="180"/>
      <c r="F983" s="96"/>
      <c r="G983" s="182"/>
      <c r="H983" s="186"/>
      <c r="I983" s="186"/>
      <c r="J983" s="187"/>
      <c r="K983" s="67"/>
      <c r="L983" s="133" t="s">
        <v>57</v>
      </c>
      <c r="M983" s="134" t="e">
        <f>INDEX('BASE FORMAÇÃO'!H:H,B985+1)</f>
        <v>#VALUE!</v>
      </c>
      <c r="N983" s="74"/>
      <c r="O983" s="27" t="s">
        <v>445</v>
      </c>
      <c r="P983" s="117"/>
      <c r="Q983" s="117"/>
      <c r="R983" s="117"/>
      <c r="S983" s="117"/>
      <c r="T983" s="117"/>
      <c r="U983" s="117"/>
      <c r="V983" s="117"/>
      <c r="W983" s="117"/>
      <c r="X983" s="117"/>
      <c r="Y983" s="117"/>
      <c r="Z983" s="117"/>
      <c r="AA983" s="121"/>
      <c r="AB983" s="121"/>
      <c r="AC983" s="121"/>
      <c r="AD983" s="121"/>
      <c r="AE983" s="121"/>
      <c r="AF983" s="121"/>
      <c r="AG983" s="121"/>
      <c r="AH983" s="121"/>
      <c r="AI983" s="121"/>
    </row>
    <row r="984" spans="1:167" s="119" customFormat="1" x14ac:dyDescent="0.25">
      <c r="A984" s="77"/>
      <c r="B984" s="131" t="e">
        <f t="shared" ref="B984:C984" si="3008">B983</f>
        <v>#VALUE!</v>
      </c>
      <c r="C984" s="131" t="e">
        <f t="shared" si="3008"/>
        <v>#VALUE!</v>
      </c>
      <c r="D984" s="130">
        <f t="shared" si="2822"/>
        <v>1</v>
      </c>
      <c r="E984" s="41" t="s">
        <v>344</v>
      </c>
      <c r="F984" s="96"/>
      <c r="G984" s="183"/>
      <c r="H984" s="188"/>
      <c r="I984" s="188"/>
      <c r="J984" s="189"/>
      <c r="K984" s="67"/>
      <c r="L984" s="1" t="s">
        <v>2</v>
      </c>
      <c r="M984" s="6" t="e">
        <f>INDEX('BASE FORMAÇÃO'!D:D,B985+1)</f>
        <v>#VALUE!</v>
      </c>
      <c r="N984" s="74"/>
      <c r="O984" s="27" t="s">
        <v>446</v>
      </c>
      <c r="P984" s="118"/>
      <c r="Q984" s="118"/>
      <c r="R984" s="118"/>
      <c r="S984" s="118"/>
      <c r="T984" s="118"/>
      <c r="U984" s="121"/>
      <c r="V984" s="121"/>
      <c r="W984" s="121"/>
      <c r="X984" s="121"/>
      <c r="Y984" s="121"/>
      <c r="Z984" s="121"/>
      <c r="AA984" s="121"/>
      <c r="AB984" s="121"/>
      <c r="AC984" s="121"/>
      <c r="AD984" s="121"/>
      <c r="AE984" s="121"/>
      <c r="AF984" s="121"/>
      <c r="AG984" s="121"/>
      <c r="AH984" s="121"/>
      <c r="AI984" s="121"/>
    </row>
    <row r="985" spans="1:167" x14ac:dyDescent="0.25">
      <c r="B985" s="131" t="e">
        <f t="shared" ref="B985:C985" si="3009">B983</f>
        <v>#VALUE!</v>
      </c>
      <c r="C985" s="131" t="e">
        <f t="shared" si="3009"/>
        <v>#VALUE!</v>
      </c>
      <c r="D985" s="130">
        <f t="shared" si="2822"/>
        <v>1</v>
      </c>
      <c r="E985" s="167" t="e">
        <f t="shared" ref="E985" si="3010">C981</f>
        <v>#VALUE!</v>
      </c>
      <c r="F985" s="96"/>
      <c r="G985" s="169" t="s">
        <v>334</v>
      </c>
      <c r="H985" s="171"/>
      <c r="I985" s="172"/>
      <c r="J985" s="172"/>
      <c r="K985" s="70"/>
      <c r="L985" s="28" t="s">
        <v>333</v>
      </c>
      <c r="M985" s="136" t="str">
        <f t="shared" ref="M985" si="3011">IFERROR(INDEX(I987:I999,MATCH(MAX(J987:J999),J987:J999,0)),"")</f>
        <v/>
      </c>
      <c r="N985" s="74"/>
      <c r="O985" s="27" t="s">
        <v>18</v>
      </c>
      <c r="P985" s="109" t="str">
        <f>IF(P981="","",
IF(OR(P983="Orçamento",P982="",MAX('Tabela de Apoio'!$A:$A)&lt;=P982),
P981,
(INDEX('Tabela de Apoio'!$B:$B,MATCH('MAPA DE PREÇOS'!$O$8,'Tabela de Apoio'!$A:$A,1))/INDEX('Tabela de Apoio'!$B:$B,MATCH('MAPA DE PREÇOS'!P982,'Tabela de Apoio'!$A:$A,1)-1))*P981))</f>
        <v/>
      </c>
      <c r="Q985" s="109" t="str">
        <f>IF(Q981="","",
IF(OR(Q983="Orçamento",Q982="",MAX('Tabela de Apoio'!$A:$A)&lt;=Q982),
Q981,
(INDEX('Tabela de Apoio'!$B:$B,MATCH('MAPA DE PREÇOS'!$O$8,'Tabela de Apoio'!$A:$A,1))/INDEX('Tabela de Apoio'!$B:$B,MATCH('MAPA DE PREÇOS'!Q982,'Tabela de Apoio'!$A:$A,1)-1))*Q981))</f>
        <v/>
      </c>
      <c r="R985" s="109" t="str">
        <f>IF(R981="","",
IF(OR(R983="Orçamento",R982="",MAX('Tabela de Apoio'!$A:$A)&lt;=R982),
R981,
(INDEX('Tabela de Apoio'!$B:$B,MATCH('MAPA DE PREÇOS'!$O$8,'Tabela de Apoio'!$A:$A,1))/INDEX('Tabela de Apoio'!$B:$B,MATCH('MAPA DE PREÇOS'!R982,'Tabela de Apoio'!$A:$A,1)-1))*R981))</f>
        <v/>
      </c>
      <c r="S985" s="109" t="str">
        <f>IF(S981="","",
IF(OR(S983="Orçamento",S982="",MAX('Tabela de Apoio'!$A:$A)&lt;=S982),
S981,
(INDEX('Tabela de Apoio'!$B:$B,MATCH('MAPA DE PREÇOS'!$O$8,'Tabela de Apoio'!$A:$A,1))/INDEX('Tabela de Apoio'!$B:$B,MATCH('MAPA DE PREÇOS'!S982,'Tabela de Apoio'!$A:$A,1)-1))*S981))</f>
        <v/>
      </c>
      <c r="T985" s="109" t="str">
        <f>IF(T981="","",
IF(OR(T983="Orçamento",T982="",MAX('Tabela de Apoio'!$A:$A)&lt;=T982),
T981,
(INDEX('Tabela de Apoio'!$B:$B,MATCH('MAPA DE PREÇOS'!$O$8,'Tabela de Apoio'!$A:$A,1))/INDEX('Tabela de Apoio'!$B:$B,MATCH('MAPA DE PREÇOS'!T982,'Tabela de Apoio'!$A:$A,1)-1))*T981))</f>
        <v/>
      </c>
      <c r="U985" s="109" t="str">
        <f>IF(U981="","",
IF(OR(U983="Orçamento",U982="",MAX('Tabela de Apoio'!$A:$A)&lt;=U982),
U981,
(INDEX('Tabela de Apoio'!$B:$B,MATCH('MAPA DE PREÇOS'!$O$8,'Tabela de Apoio'!$A:$A,1))/INDEX('Tabela de Apoio'!$B:$B,MATCH('MAPA DE PREÇOS'!U982,'Tabela de Apoio'!$A:$A,1)-1))*U981))</f>
        <v/>
      </c>
      <c r="V985" s="109" t="str">
        <f>IF(V981="","",
IF(OR(V983="Orçamento",V982="",MAX('Tabela de Apoio'!$A:$A)&lt;=V982),
V981,
(INDEX('Tabela de Apoio'!$B:$B,MATCH('MAPA DE PREÇOS'!$O$8,'Tabela de Apoio'!$A:$A,1))/INDEX('Tabela de Apoio'!$B:$B,MATCH('MAPA DE PREÇOS'!V982,'Tabela de Apoio'!$A:$A,1)-1))*V981))</f>
        <v/>
      </c>
      <c r="W985" s="109" t="str">
        <f>IF(W981="","",
IF(OR(W983="Orçamento",W982="",MAX('Tabela de Apoio'!$A:$A)&lt;=W982),
W981,
(INDEX('Tabela de Apoio'!$B:$B,MATCH('MAPA DE PREÇOS'!$O$8,'Tabela de Apoio'!$A:$A,1))/INDEX('Tabela de Apoio'!$B:$B,MATCH('MAPA DE PREÇOS'!W982,'Tabela de Apoio'!$A:$A,1)-1))*W981))</f>
        <v/>
      </c>
      <c r="X985" s="109" t="str">
        <f>IF(X981="","",
IF(OR(X983="Orçamento",X982="",MAX('Tabela de Apoio'!$A:$A)&lt;=X982),
X981,
(INDEX('Tabela de Apoio'!$B:$B,MATCH('MAPA DE PREÇOS'!$O$8,'Tabela de Apoio'!$A:$A,1))/INDEX('Tabela de Apoio'!$B:$B,MATCH('MAPA DE PREÇOS'!X982,'Tabela de Apoio'!$A:$A,1)-1))*X981))</f>
        <v/>
      </c>
      <c r="Y985" s="109" t="str">
        <f>IF(Y981="","",
IF(OR(Y983="Orçamento",Y982="",MAX('Tabela de Apoio'!$A:$A)&lt;=Y982),
Y981,
(INDEX('Tabela de Apoio'!$B:$B,MATCH('MAPA DE PREÇOS'!$O$8,'Tabela de Apoio'!$A:$A,1))/INDEX('Tabela de Apoio'!$B:$B,MATCH('MAPA DE PREÇOS'!Y982,'Tabela de Apoio'!$A:$A,1)-1))*Y981))</f>
        <v/>
      </c>
      <c r="Z985" s="109" t="str">
        <f>IF(Z981="","",
IF(OR(Z983="Orçamento",Z982="",MAX('Tabela de Apoio'!$A:$A)&lt;=Z982),
Z981,
(INDEX('Tabela de Apoio'!$B:$B,MATCH('MAPA DE PREÇOS'!$O$8,'Tabela de Apoio'!$A:$A,1))/INDEX('Tabela de Apoio'!$B:$B,MATCH('MAPA DE PREÇOS'!Z982,'Tabela de Apoio'!$A:$A,1)-1))*Z981))</f>
        <v/>
      </c>
      <c r="AA985" s="109" t="str">
        <f>IF(AA981="","",
IF(OR(AA983="Orçamento",AA982="",MAX('Tabela de Apoio'!$A:$A)&lt;=AA982),
AA981,
(INDEX('Tabela de Apoio'!$B:$B,MATCH('MAPA DE PREÇOS'!$O$8,'Tabela de Apoio'!$A:$A,1))/INDEX('Tabela de Apoio'!$B:$B,MATCH('MAPA DE PREÇOS'!AA982,'Tabela de Apoio'!$A:$A,1)-1))*AA981))</f>
        <v/>
      </c>
      <c r="AB985" s="109" t="str">
        <f>IF(AB981="","",
IF(OR(AB983="Orçamento",AB982="",MAX('Tabela de Apoio'!$A:$A)&lt;=AB982),
AB981,
(INDEX('Tabela de Apoio'!$B:$B,MATCH('MAPA DE PREÇOS'!$O$8,'Tabela de Apoio'!$A:$A,1))/INDEX('Tabela de Apoio'!$B:$B,MATCH('MAPA DE PREÇOS'!AB982,'Tabela de Apoio'!$A:$A,1)-1))*AB981))</f>
        <v/>
      </c>
      <c r="AC985" s="109" t="str">
        <f>IF(AC981="","",
IF(OR(AC983="Orçamento",AC982="",MAX('Tabela de Apoio'!$A:$A)&lt;=AC982),
AC981,
(INDEX('Tabela de Apoio'!$B:$B,MATCH('MAPA DE PREÇOS'!$O$8,'Tabela de Apoio'!$A:$A,1))/INDEX('Tabela de Apoio'!$B:$B,MATCH('MAPA DE PREÇOS'!AC982,'Tabela de Apoio'!$A:$A,1)-1))*AC981))</f>
        <v/>
      </c>
      <c r="AD985" s="109" t="str">
        <f>IF(AD981="","",
IF(OR(AD983="Orçamento",AD982="",MAX('Tabela de Apoio'!$A:$A)&lt;=AD982),
AD981,
(INDEX('Tabela de Apoio'!$B:$B,MATCH('MAPA DE PREÇOS'!$O$8,'Tabela de Apoio'!$A:$A,1))/INDEX('Tabela de Apoio'!$B:$B,MATCH('MAPA DE PREÇOS'!AD982,'Tabela de Apoio'!$A:$A,1)-1))*AD981))</f>
        <v/>
      </c>
      <c r="AE985" s="109" t="str">
        <f>IF(AE981="","",
IF(OR(AE983="Orçamento",AE982="",MAX('Tabela de Apoio'!$A:$A)&lt;=AE982),
AE981,
(INDEX('Tabela de Apoio'!$B:$B,MATCH('MAPA DE PREÇOS'!$O$8,'Tabela de Apoio'!$A:$A,1))/INDEX('Tabela de Apoio'!$B:$B,MATCH('MAPA DE PREÇOS'!AE982,'Tabela de Apoio'!$A:$A,1)-1))*AE981))</f>
        <v/>
      </c>
      <c r="AF985" s="109" t="str">
        <f>IF(AF981="","",
IF(OR(AF983="Orçamento",AF982="",MAX('Tabela de Apoio'!$A:$A)&lt;=AF982),
AF981,
(INDEX('Tabela de Apoio'!$B:$B,MATCH('MAPA DE PREÇOS'!$O$8,'Tabela de Apoio'!$A:$A,1))/INDEX('Tabela de Apoio'!$B:$B,MATCH('MAPA DE PREÇOS'!AF982,'Tabela de Apoio'!$A:$A,1)-1))*AF981))</f>
        <v/>
      </c>
      <c r="AG985" s="109" t="str">
        <f>IF(AG981="","",
IF(OR(AG983="Orçamento",AG982="",MAX('Tabela de Apoio'!$A:$A)&lt;=AG982),
AG981,
(INDEX('Tabela de Apoio'!$B:$B,MATCH('MAPA DE PREÇOS'!$O$8,'Tabela de Apoio'!$A:$A,1))/INDEX('Tabela de Apoio'!$B:$B,MATCH('MAPA DE PREÇOS'!AG982,'Tabela de Apoio'!$A:$A,1)-1))*AG981))</f>
        <v/>
      </c>
      <c r="AH985" s="109" t="str">
        <f>IF(AH981="","",
IF(OR(AH983="Orçamento",AH982="",MAX('Tabela de Apoio'!$A:$A)&lt;=AH982),
AH981,
(INDEX('Tabela de Apoio'!$B:$B,MATCH('MAPA DE PREÇOS'!$O$8,'Tabela de Apoio'!$A:$A,1))/INDEX('Tabela de Apoio'!$B:$B,MATCH('MAPA DE PREÇOS'!AH982,'Tabela de Apoio'!$A:$A,1)-1))*AH981))</f>
        <v/>
      </c>
      <c r="AI985" s="109" t="str">
        <f>IF(AI981="","",
IF(OR(AI983="Orçamento",AI982="",MAX('Tabela de Apoio'!$A:$A)&lt;=AI982),
AI981,
(INDEX('Tabela de Apoio'!$B:$B,MATCH('MAPA DE PREÇOS'!$O$8,'Tabela de Apoio'!$A:$A,1))/INDEX('Tabela de Apoio'!$B:$B,MATCH('MAPA DE PREÇOS'!AI982,'Tabela de Apoio'!$A:$A,1)-1))*AI981))</f>
        <v/>
      </c>
    </row>
    <row r="986" spans="1:167" hidden="1" x14ac:dyDescent="0.25">
      <c r="B986" s="131" t="e">
        <f t="shared" ref="B986" si="3012">B985</f>
        <v>#VALUE!</v>
      </c>
      <c r="C986" s="131" t="e">
        <f t="shared" ref="C986" si="3013">C985</f>
        <v>#VALUE!</v>
      </c>
      <c r="D986" s="130">
        <f t="shared" si="2822"/>
        <v>1</v>
      </c>
      <c r="E986" s="168"/>
      <c r="F986" s="96"/>
      <c r="G986" s="170"/>
      <c r="H986"/>
      <c r="I986"/>
      <c r="J986"/>
      <c r="N986" s="74"/>
      <c r="O986" s="27" t="s">
        <v>439</v>
      </c>
      <c r="P986" s="110" t="str">
        <f>IF(IFERROR(VLOOKUP(P983,'Tabela de Apoio'!$D:$E,2,FALSE),1)=1,"",P987)</f>
        <v/>
      </c>
      <c r="Q986" s="110" t="str">
        <f>IF(IFERROR(VLOOKUP(Q983,'Tabela de Apoio'!$D:$E,2,FALSE),1)=1,"",Q987)</f>
        <v/>
      </c>
      <c r="R986" s="110" t="str">
        <f>IF(IFERROR(VLOOKUP(R983,'Tabela de Apoio'!$D:$E,2,FALSE),1)=1,"",R987)</f>
        <v/>
      </c>
      <c r="S986" s="110" t="str">
        <f>IF(IFERROR(VLOOKUP(S983,'Tabela de Apoio'!$D:$E,2,FALSE),1)=1,"",S987)</f>
        <v/>
      </c>
      <c r="T986" s="110" t="str">
        <f>IF(IFERROR(VLOOKUP(T983,'Tabela de Apoio'!$D:$E,2,FALSE),1)=1,"",T987)</f>
        <v/>
      </c>
      <c r="U986" s="110" t="str">
        <f>IF(IFERROR(VLOOKUP(U983,'Tabela de Apoio'!$D:$E,2,FALSE),1)=1,"",U987)</f>
        <v/>
      </c>
      <c r="V986" s="110" t="str">
        <f>IF(IFERROR(VLOOKUP(V983,'Tabela de Apoio'!$D:$E,2,FALSE),1)=1,"",V987)</f>
        <v/>
      </c>
      <c r="W986" s="110" t="str">
        <f>IF(IFERROR(VLOOKUP(W983,'Tabela de Apoio'!$D:$E,2,FALSE),1)=1,"",W987)</f>
        <v/>
      </c>
      <c r="X986" s="110" t="str">
        <f>IF(IFERROR(VLOOKUP(X983,'Tabela de Apoio'!$D:$E,2,FALSE),1)=1,"",X987)</f>
        <v/>
      </c>
      <c r="Y986" s="110" t="str">
        <f>IF(IFERROR(VLOOKUP(Y983,'Tabela de Apoio'!$D:$E,2,FALSE),1)=1,"",Y987)</f>
        <v/>
      </c>
      <c r="Z986" s="110" t="str">
        <f>IF(IFERROR(VLOOKUP(Z983,'Tabela de Apoio'!$D:$E,2,FALSE),1)=1,"",Z987)</f>
        <v/>
      </c>
      <c r="AA986" s="110" t="str">
        <f>IF(IFERROR(VLOOKUP(AA983,'Tabela de Apoio'!$D:$E,2,FALSE),1)=1,"",AA987)</f>
        <v/>
      </c>
      <c r="AB986" s="110" t="str">
        <f>IF(IFERROR(VLOOKUP(AB983,'Tabela de Apoio'!$D:$E,2,FALSE),1)=1,"",AB987)</f>
        <v/>
      </c>
      <c r="AC986" s="110" t="str">
        <f>IF(IFERROR(VLOOKUP(AC983,'Tabela de Apoio'!$D:$E,2,FALSE),1)=1,"",AC987)</f>
        <v/>
      </c>
      <c r="AD986" s="110" t="str">
        <f>IF(IFERROR(VLOOKUP(AD983,'Tabela de Apoio'!$D:$E,2,FALSE),1)=1,"",AD987)</f>
        <v/>
      </c>
      <c r="AE986" s="110" t="str">
        <f>IF(IFERROR(VLOOKUP(AE983,'Tabela de Apoio'!$D:$E,2,FALSE),1)=1,"",AE987)</f>
        <v/>
      </c>
      <c r="AF986" s="110" t="str">
        <f>IF(IFERROR(VLOOKUP(AF983,'Tabela de Apoio'!$D:$E,2,FALSE),1)=1,"",AF987)</f>
        <v/>
      </c>
      <c r="AG986" s="110" t="str">
        <f>IF(IFERROR(VLOOKUP(AG983,'Tabela de Apoio'!$D:$E,2,FALSE),1)=1,"",AG987)</f>
        <v/>
      </c>
      <c r="AH986" s="110" t="str">
        <f>IF(IFERROR(VLOOKUP(AH983,'Tabela de Apoio'!$D:$E,2,FALSE),1)=1,"",AH987)</f>
        <v/>
      </c>
      <c r="AI986" s="110" t="str">
        <f>IF(IFERROR(VLOOKUP(AI983,'Tabela de Apoio'!$D:$E,2,FALSE),1)=1,"",AI987)</f>
        <v/>
      </c>
    </row>
    <row r="987" spans="1:167" hidden="1" x14ac:dyDescent="0.25">
      <c r="B987" s="131" t="e">
        <f t="shared" ref="B987:C987" si="3014">B986</f>
        <v>#VALUE!</v>
      </c>
      <c r="C987" s="131" t="e">
        <f t="shared" si="3014"/>
        <v>#VALUE!</v>
      </c>
      <c r="D987" s="130">
        <f t="shared" si="2822"/>
        <v>1</v>
      </c>
      <c r="E987" s="168"/>
      <c r="F987" s="96"/>
      <c r="G987" s="170"/>
      <c r="H987" s="137">
        <f t="shared" ref="H987" si="3015">COUNT($P987:$XX987)</f>
        <v>0</v>
      </c>
      <c r="I987" s="135" t="e">
        <f t="shared" ref="I987" si="3016">_xlfn.STDEV.P($P986:$XX987)/AVERAGE($P986:$XX987)</f>
        <v>#DIV/0!</v>
      </c>
      <c r="J987" s="7">
        <f>ROW()</f>
        <v>987</v>
      </c>
      <c r="K987" s="70"/>
      <c r="L987" s="29" t="s">
        <v>54</v>
      </c>
      <c r="M987" s="30" t="str">
        <f t="shared" ref="M987" si="3017">IFERROR(
IF(AND(P983="Orçamento",COUNTA(P981:AI981)=COUNTIF(P983:XX983,"Orçamento")),MIN(M992,M989),
IF(M990&lt;&gt;"",M990,
IF(M991&lt;&gt;"",M991,
M989
))),"")</f>
        <v/>
      </c>
      <c r="N987" s="74"/>
      <c r="O987" s="27" t="s">
        <v>440</v>
      </c>
      <c r="P987" s="109" t="str">
        <f t="shared" ref="P987:AI987" si="3018">IFERROR(IF(P985="",
            "",
            IF(COUNT($P985:$XX985)&lt;=4,
               P985,
               IF(OR(P985&gt;(QUARTILE($P985:$XX985,3)+(QUARTILE($P985:$XX985,3)-QUARTILE($P985:$XX985,1))),
                     P985&lt;(QUARTILE($P985:$XX985,1)-(QUARTILE($P985:$XX985,3)-QUARTILE($P985:$XX985,1)))
                  ),
               "DESCARTADO",P985)
             )
  ),P985)</f>
        <v/>
      </c>
      <c r="Q987" s="109" t="str">
        <f t="shared" si="3018"/>
        <v/>
      </c>
      <c r="R987" s="109" t="str">
        <f t="shared" si="3018"/>
        <v/>
      </c>
      <c r="S987" s="109" t="str">
        <f t="shared" si="3018"/>
        <v/>
      </c>
      <c r="T987" s="109" t="str">
        <f t="shared" si="3018"/>
        <v/>
      </c>
      <c r="U987" s="109" t="str">
        <f t="shared" si="3018"/>
        <v/>
      </c>
      <c r="V987" s="109" t="str">
        <f t="shared" si="3018"/>
        <v/>
      </c>
      <c r="W987" s="109" t="str">
        <f t="shared" si="3018"/>
        <v/>
      </c>
      <c r="X987" s="109" t="str">
        <f t="shared" si="3018"/>
        <v/>
      </c>
      <c r="Y987" s="109" t="str">
        <f t="shared" si="3018"/>
        <v/>
      </c>
      <c r="Z987" s="109" t="str">
        <f t="shared" si="3018"/>
        <v/>
      </c>
      <c r="AA987" s="109" t="str">
        <f t="shared" si="3018"/>
        <v/>
      </c>
      <c r="AB987" s="109" t="str">
        <f t="shared" si="3018"/>
        <v/>
      </c>
      <c r="AC987" s="109" t="str">
        <f t="shared" si="3018"/>
        <v/>
      </c>
      <c r="AD987" s="109" t="str">
        <f t="shared" si="3018"/>
        <v/>
      </c>
      <c r="AE987" s="109" t="str">
        <f t="shared" si="3018"/>
        <v/>
      </c>
      <c r="AF987" s="109" t="str">
        <f t="shared" si="3018"/>
        <v/>
      </c>
      <c r="AG987" s="109" t="str">
        <f t="shared" si="3018"/>
        <v/>
      </c>
      <c r="AH987" s="109" t="str">
        <f t="shared" si="3018"/>
        <v/>
      </c>
      <c r="AI987" s="109" t="str">
        <f t="shared" si="3018"/>
        <v/>
      </c>
    </row>
    <row r="988" spans="1:167" hidden="1" x14ac:dyDescent="0.25">
      <c r="B988" s="131" t="e">
        <f t="shared" ref="B988:B1042" si="3019">B987</f>
        <v>#VALUE!</v>
      </c>
      <c r="C988" s="131" t="e">
        <f t="shared" ref="C988:D1051" si="3020">C987</f>
        <v>#VALUE!</v>
      </c>
      <c r="D988" s="130">
        <f t="shared" si="2822"/>
        <v>1</v>
      </c>
      <c r="E988" s="168"/>
      <c r="F988" s="96"/>
      <c r="G988" s="170"/>
      <c r="H988"/>
      <c r="I988"/>
      <c r="J988"/>
      <c r="K988" s="69"/>
      <c r="L988" s="29" t="s">
        <v>423</v>
      </c>
      <c r="M988" s="30" t="e">
        <f t="shared" ref="M988" si="3021">AVERAGE($P987:$XX987)</f>
        <v>#DIV/0!</v>
      </c>
      <c r="N988" s="74"/>
      <c r="O988" s="27" t="str">
        <f t="shared" ref="O988" si="3022">"1 POND"</f>
        <v>1 POND</v>
      </c>
      <c r="P988" s="110" t="str">
        <f>IF(IFERROR(VLOOKUP(P983,'Tabela de Apoio'!$D:$E,2,FALSE),1)=1,"",P989)</f>
        <v/>
      </c>
      <c r="Q988" s="110" t="str">
        <f>IF(IFERROR(VLOOKUP(Q983,'Tabela de Apoio'!$D:$E,2,FALSE),1)=1,"",Q989)</f>
        <v/>
      </c>
      <c r="R988" s="110" t="str">
        <f>IF(IFERROR(VLOOKUP(R983,'Tabela de Apoio'!$D:$E,2,FALSE),1)=1,"",R989)</f>
        <v/>
      </c>
      <c r="S988" s="110" t="str">
        <f>IF(IFERROR(VLOOKUP(S983,'Tabela de Apoio'!$D:$E,2,FALSE),1)=1,"",S989)</f>
        <v/>
      </c>
      <c r="T988" s="110" t="str">
        <f>IF(IFERROR(VLOOKUP(T983,'Tabela de Apoio'!$D:$E,2,FALSE),1)=1,"",T989)</f>
        <v/>
      </c>
      <c r="U988" s="110" t="str">
        <f>IF(IFERROR(VLOOKUP(U983,'Tabela de Apoio'!$D:$E,2,FALSE),1)=1,"",U989)</f>
        <v/>
      </c>
      <c r="V988" s="110" t="str">
        <f>IF(IFERROR(VLOOKUP(V983,'Tabela de Apoio'!$D:$E,2,FALSE),1)=1,"",V989)</f>
        <v/>
      </c>
      <c r="W988" s="110" t="str">
        <f>IF(IFERROR(VLOOKUP(W983,'Tabela de Apoio'!$D:$E,2,FALSE),1)=1,"",W989)</f>
        <v/>
      </c>
      <c r="X988" s="110" t="str">
        <f>IF(IFERROR(VLOOKUP(X983,'Tabela de Apoio'!$D:$E,2,FALSE),1)=1,"",X989)</f>
        <v/>
      </c>
      <c r="Y988" s="110" t="str">
        <f>IF(IFERROR(VLOOKUP(Y983,'Tabela de Apoio'!$D:$E,2,FALSE),1)=1,"",Y989)</f>
        <v/>
      </c>
      <c r="Z988" s="110" t="str">
        <f>IF(IFERROR(VLOOKUP(Z983,'Tabela de Apoio'!$D:$E,2,FALSE),1)=1,"",Z989)</f>
        <v/>
      </c>
      <c r="AA988" s="110" t="str">
        <f>IF(IFERROR(VLOOKUP(AA983,'Tabela de Apoio'!$D:$E,2,FALSE),1)=1,"",AA989)</f>
        <v/>
      </c>
      <c r="AB988" s="110" t="str">
        <f>IF(IFERROR(VLOOKUP(AB983,'Tabela de Apoio'!$D:$E,2,FALSE),1)=1,"",AB989)</f>
        <v/>
      </c>
      <c r="AC988" s="110" t="str">
        <f>IF(IFERROR(VLOOKUP(AC983,'Tabela de Apoio'!$D:$E,2,FALSE),1)=1,"",AC989)</f>
        <v/>
      </c>
      <c r="AD988" s="110" t="str">
        <f>IF(IFERROR(VLOOKUP(AD983,'Tabela de Apoio'!$D:$E,2,FALSE),1)=1,"",AD989)</f>
        <v/>
      </c>
      <c r="AE988" s="110" t="str">
        <f>IF(IFERROR(VLOOKUP(AE983,'Tabela de Apoio'!$D:$E,2,FALSE),1)=1,"",AE989)</f>
        <v/>
      </c>
      <c r="AF988" s="110" t="str">
        <f>IF(IFERROR(VLOOKUP(AF983,'Tabela de Apoio'!$D:$E,2,FALSE),1)=1,"",AF989)</f>
        <v/>
      </c>
      <c r="AG988" s="110" t="str">
        <f>IF(IFERROR(VLOOKUP(AG983,'Tabela de Apoio'!$D:$E,2,FALSE),1)=1,"",AG989)</f>
        <v/>
      </c>
      <c r="AH988" s="110" t="str">
        <f>IF(IFERROR(VLOOKUP(AH983,'Tabela de Apoio'!$D:$E,2,FALSE),1)=1,"",AH989)</f>
        <v/>
      </c>
      <c r="AI988" s="110" t="str">
        <f>IF(IFERROR(VLOOKUP(AI983,'Tabela de Apoio'!$D:$E,2,FALSE),1)=1,"",AI989)</f>
        <v/>
      </c>
    </row>
    <row r="989" spans="1:167" hidden="1" x14ac:dyDescent="0.25">
      <c r="B989" s="131" t="e">
        <f t="shared" si="3019"/>
        <v>#VALUE!</v>
      </c>
      <c r="C989" s="131" t="e">
        <f t="shared" si="3020"/>
        <v>#VALUE!</v>
      </c>
      <c r="D989" s="130">
        <f t="shared" si="3020"/>
        <v>1</v>
      </c>
      <c r="E989" s="168"/>
      <c r="F989" s="96"/>
      <c r="G989" s="170"/>
      <c r="H989" s="137">
        <f t="shared" ref="H989" si="3023">COUNT($P989:$XX989)</f>
        <v>0</v>
      </c>
      <c r="I989" s="135" t="e">
        <f t="shared" ref="I989" si="3024">_xlfn.STDEV.P($P988:$XX989)/AVERAGE($P988:$XX989)</f>
        <v>#DIV/0!</v>
      </c>
      <c r="J989" s="7">
        <f t="shared" ref="J989" si="3025">IF(AND(H989&gt;2,
OR(L981="MÉDIA SANEADA",L981="MEDIANA SANEADA",
AND(L981="PREÇO REFERÊNCIA",NOT(AND(P983="Orçamento",COUNTA(P981:XX981)=COUNTIF(P983:XX983,"Orçamento")))))),
ROW(),0)</f>
        <v>0</v>
      </c>
      <c r="K989" s="69"/>
      <c r="L989" s="29" t="s">
        <v>424</v>
      </c>
      <c r="M989" s="30" t="e">
        <f t="shared" ref="M989" si="3026">MEDIAN($P987:$XX987)</f>
        <v>#NUM!</v>
      </c>
      <c r="N989" s="74"/>
      <c r="O989" s="27" t="str">
        <f t="shared" ref="O989" si="3027">"1 RODADA"</f>
        <v>1 RODADA</v>
      </c>
      <c r="P989" s="110" t="str">
        <f t="shared" ref="P989:AI989" si="3028">IF(P987="","",IF((_xlfn.STDEV.P($P986:$XX987)/AVERAGE($P986:$XX987))&lt;=25%,P987,IF(OR(P987&gt;(AVERAGE($P986:$XX987)+_xlfn.STDEV.P($P986:$XX987)),P987&lt;(AVERAGE($P986:$XX987)-_xlfn.STDEV.P($P986:$XX987))),"DESCARTADO",P987)))</f>
        <v/>
      </c>
      <c r="Q989" s="110" t="str">
        <f t="shared" si="3028"/>
        <v/>
      </c>
      <c r="R989" s="110" t="str">
        <f t="shared" si="3028"/>
        <v/>
      </c>
      <c r="S989" s="110" t="str">
        <f t="shared" si="3028"/>
        <v/>
      </c>
      <c r="T989" s="110" t="str">
        <f t="shared" si="3028"/>
        <v/>
      </c>
      <c r="U989" s="110" t="str">
        <f t="shared" si="3028"/>
        <v/>
      </c>
      <c r="V989" s="110" t="str">
        <f t="shared" si="3028"/>
        <v/>
      </c>
      <c r="W989" s="110" t="str">
        <f t="shared" si="3028"/>
        <v/>
      </c>
      <c r="X989" s="110" t="str">
        <f t="shared" si="3028"/>
        <v/>
      </c>
      <c r="Y989" s="110" t="str">
        <f t="shared" si="3028"/>
        <v/>
      </c>
      <c r="Z989" s="110" t="str">
        <f t="shared" si="3028"/>
        <v/>
      </c>
      <c r="AA989" s="110" t="str">
        <f t="shared" si="3028"/>
        <v/>
      </c>
      <c r="AB989" s="110" t="str">
        <f t="shared" si="3028"/>
        <v/>
      </c>
      <c r="AC989" s="110" t="str">
        <f t="shared" si="3028"/>
        <v/>
      </c>
      <c r="AD989" s="110" t="str">
        <f t="shared" si="3028"/>
        <v/>
      </c>
      <c r="AE989" s="110" t="str">
        <f t="shared" si="3028"/>
        <v/>
      </c>
      <c r="AF989" s="110" t="str">
        <f t="shared" si="3028"/>
        <v/>
      </c>
      <c r="AG989" s="110" t="str">
        <f t="shared" si="3028"/>
        <v/>
      </c>
      <c r="AH989" s="110" t="str">
        <f t="shared" si="3028"/>
        <v/>
      </c>
      <c r="AI989" s="110" t="str">
        <f t="shared" si="3028"/>
        <v/>
      </c>
    </row>
    <row r="990" spans="1:167" hidden="1" x14ac:dyDescent="0.25">
      <c r="B990" s="131" t="e">
        <f t="shared" si="3019"/>
        <v>#VALUE!</v>
      </c>
      <c r="C990" s="131" t="e">
        <f t="shared" si="3020"/>
        <v>#VALUE!</v>
      </c>
      <c r="D990" s="130">
        <f t="shared" si="3020"/>
        <v>1</v>
      </c>
      <c r="E990" s="168"/>
      <c r="F990" s="96"/>
      <c r="G990" s="170"/>
      <c r="H990"/>
      <c r="I990"/>
      <c r="J990"/>
      <c r="L990" s="29" t="s">
        <v>50</v>
      </c>
      <c r="M990" s="30" t="str">
        <f t="shared" ref="M990" si="3029">IFERROR(
IF(AND(H989&gt;2,I989&lt;=25%),AVERAGE(P988:XX989),
IF(AND(H991&gt;2,I991&lt;=25%),AVERAGE(P990:XX991),
IF(AND(H993&gt;2,I993&lt;=25%),AVERAGE(P992:XX993),
IF(AND(H995&gt;2,I995&lt;=25%),AVERAGE(P994:XX995),
IF(AND(H997&gt;2,I997&lt;=25%),AVERAGE(P996:XX997),
IF(AND(H999&gt;2,I999&lt;=25%),AVERAGE(P998:XX999),
IF(I987&lt;=25%,AVERAGE(P986:XX987),""))))))),"")</f>
        <v/>
      </c>
      <c r="N990" s="74"/>
      <c r="O990" s="27" t="str">
        <f t="shared" ref="O990" si="3030">"2 POND"</f>
        <v>2 POND</v>
      </c>
      <c r="P990" s="110" t="str">
        <f>IF(IFERROR(VLOOKUP(P983,'Tabela de Apoio'!$D:$E,2,FALSE),1)=1,"",P991)</f>
        <v/>
      </c>
      <c r="Q990" s="110" t="str">
        <f>IF(IFERROR(VLOOKUP(Q983,'Tabela de Apoio'!$D:$E,2,FALSE),1)=1,"",Q991)</f>
        <v/>
      </c>
      <c r="R990" s="110" t="str">
        <f>IF(IFERROR(VLOOKUP(R983,'Tabela de Apoio'!$D:$E,2,FALSE),1)=1,"",R991)</f>
        <v/>
      </c>
      <c r="S990" s="110" t="str">
        <f>IF(IFERROR(VLOOKUP(S983,'Tabela de Apoio'!$D:$E,2,FALSE),1)=1,"",S991)</f>
        <v/>
      </c>
      <c r="T990" s="110" t="str">
        <f>IF(IFERROR(VLOOKUP(T983,'Tabela de Apoio'!$D:$E,2,FALSE),1)=1,"",T991)</f>
        <v/>
      </c>
      <c r="U990" s="110" t="str">
        <f>IF(IFERROR(VLOOKUP(U983,'Tabela de Apoio'!$D:$E,2,FALSE),1)=1,"",U991)</f>
        <v/>
      </c>
      <c r="V990" s="110" t="str">
        <f>IF(IFERROR(VLOOKUP(V983,'Tabela de Apoio'!$D:$E,2,FALSE),1)=1,"",V991)</f>
        <v/>
      </c>
      <c r="W990" s="110" t="str">
        <f>IF(IFERROR(VLOOKUP(W983,'Tabela de Apoio'!$D:$E,2,FALSE),1)=1,"",W991)</f>
        <v/>
      </c>
      <c r="X990" s="110" t="str">
        <f>IF(IFERROR(VLOOKUP(X983,'Tabela de Apoio'!$D:$E,2,FALSE),1)=1,"",X991)</f>
        <v/>
      </c>
      <c r="Y990" s="110" t="str">
        <f>IF(IFERROR(VLOOKUP(Y983,'Tabela de Apoio'!$D:$E,2,FALSE),1)=1,"",Y991)</f>
        <v/>
      </c>
      <c r="Z990" s="110" t="str">
        <f>IF(IFERROR(VLOOKUP(Z983,'Tabela de Apoio'!$D:$E,2,FALSE),1)=1,"",Z991)</f>
        <v/>
      </c>
      <c r="AA990" s="110" t="str">
        <f>IF(IFERROR(VLOOKUP(AA983,'Tabela de Apoio'!$D:$E,2,FALSE),1)=1,"",AA991)</f>
        <v/>
      </c>
      <c r="AB990" s="110" t="str">
        <f>IF(IFERROR(VLOOKUP(AB983,'Tabela de Apoio'!$D:$E,2,FALSE),1)=1,"",AB991)</f>
        <v/>
      </c>
      <c r="AC990" s="110" t="str">
        <f>IF(IFERROR(VLOOKUP(AC983,'Tabela de Apoio'!$D:$E,2,FALSE),1)=1,"",AC991)</f>
        <v/>
      </c>
      <c r="AD990" s="110" t="str">
        <f>IF(IFERROR(VLOOKUP(AD983,'Tabela de Apoio'!$D:$E,2,FALSE),1)=1,"",AD991)</f>
        <v/>
      </c>
      <c r="AE990" s="110" t="str">
        <f>IF(IFERROR(VLOOKUP(AE983,'Tabela de Apoio'!$D:$E,2,FALSE),1)=1,"",AE991)</f>
        <v/>
      </c>
      <c r="AF990" s="110" t="str">
        <f>IF(IFERROR(VLOOKUP(AF983,'Tabela de Apoio'!$D:$E,2,FALSE),1)=1,"",AF991)</f>
        <v/>
      </c>
      <c r="AG990" s="110" t="str">
        <f>IF(IFERROR(VLOOKUP(AG983,'Tabela de Apoio'!$D:$E,2,FALSE),1)=1,"",AG991)</f>
        <v/>
      </c>
      <c r="AH990" s="110" t="str">
        <f>IF(IFERROR(VLOOKUP(AH983,'Tabela de Apoio'!$D:$E,2,FALSE),1)=1,"",AH991)</f>
        <v/>
      </c>
      <c r="AI990" s="110" t="str">
        <f>IF(IFERROR(VLOOKUP(AI983,'Tabela de Apoio'!$D:$E,2,FALSE),1)=1,"",AI991)</f>
        <v/>
      </c>
    </row>
    <row r="991" spans="1:167" hidden="1" x14ac:dyDescent="0.25">
      <c r="B991" s="131" t="e">
        <f t="shared" si="3019"/>
        <v>#VALUE!</v>
      </c>
      <c r="C991" s="131" t="e">
        <f t="shared" si="3020"/>
        <v>#VALUE!</v>
      </c>
      <c r="D991" s="130">
        <f t="shared" si="3020"/>
        <v>1</v>
      </c>
      <c r="E991" s="168"/>
      <c r="F991" s="96"/>
      <c r="G991" s="170"/>
      <c r="H991" s="137">
        <f t="shared" ref="H991" si="3031">COUNT($P991:$XX991)</f>
        <v>0</v>
      </c>
      <c r="I991" s="135" t="e">
        <f t="shared" ref="I991" si="3032">_xlfn.STDEV.P($P990:$XX991)/AVERAGE($P990:$XX991)</f>
        <v>#DIV/0!</v>
      </c>
      <c r="J991" s="7">
        <f t="shared" ref="J991" si="3033">IF(AND(H991&gt;2,
OR(L981="MÉDIA SANEADA",L981="MEDIANA SANEADA",
AND(L981="PREÇO REFERÊNCIA",NOT(AND(P983="Orçamento",COUNTA(P981:XX981)=COUNTIF(P983:XX983,"Orçamento")))))),
ROW(),0)</f>
        <v>0</v>
      </c>
      <c r="K991" s="69"/>
      <c r="L991" s="29" t="s">
        <v>425</v>
      </c>
      <c r="M991" s="30" t="e">
        <f t="shared" ref="M991" si="3034" xml:space="preserve">
IF(H989&gt;2,MEDIAN(P988:XX989),
IF(H991&gt;2,MEDIAN(P990:XX991),
IF(H993&gt;2,MEDIAN(P992:XX993),
IF(H995&gt;2,MEDIAN(P994:XX995),
IF(H997&gt;2,MEDIAN(P996:XX997),
IF(H999&gt;2,MEDIAN(P998:XX999),
MEDIAN(P986:XX987)))))))</f>
        <v>#NUM!</v>
      </c>
      <c r="N991" s="74"/>
      <c r="O991" s="27" t="str">
        <f t="shared" ref="O991" si="3035">"2 RODADA"</f>
        <v>2 RODADA</v>
      </c>
      <c r="P991" s="110" t="str">
        <f t="shared" ref="P991:AI991" si="3036">IF(P989="","",IF((_xlfn.STDEV.P($P988:$XX989)/AVERAGE($P988:$XX989))&lt;=25%,P989,IF(OR(P989&gt;(AVERAGE($P988:$XX989)+_xlfn.STDEV.P($P988:$XX989)),P989&lt;(AVERAGE($P988:$XX989)-_xlfn.STDEV.P($P988:$XX989))),"DESCARTADO",P989)))</f>
        <v/>
      </c>
      <c r="Q991" s="110" t="str">
        <f t="shared" si="3036"/>
        <v/>
      </c>
      <c r="R991" s="110" t="str">
        <f t="shared" si="3036"/>
        <v/>
      </c>
      <c r="S991" s="110" t="str">
        <f t="shared" si="3036"/>
        <v/>
      </c>
      <c r="T991" s="110" t="str">
        <f t="shared" si="3036"/>
        <v/>
      </c>
      <c r="U991" s="110" t="str">
        <f t="shared" si="3036"/>
        <v/>
      </c>
      <c r="V991" s="110" t="str">
        <f t="shared" si="3036"/>
        <v/>
      </c>
      <c r="W991" s="110" t="str">
        <f t="shared" si="3036"/>
        <v/>
      </c>
      <c r="X991" s="110" t="str">
        <f t="shared" si="3036"/>
        <v/>
      </c>
      <c r="Y991" s="110" t="str">
        <f t="shared" si="3036"/>
        <v/>
      </c>
      <c r="Z991" s="110" t="str">
        <f t="shared" si="3036"/>
        <v/>
      </c>
      <c r="AA991" s="110" t="str">
        <f t="shared" si="3036"/>
        <v/>
      </c>
      <c r="AB991" s="110" t="str">
        <f t="shared" si="3036"/>
        <v/>
      </c>
      <c r="AC991" s="110" t="str">
        <f t="shared" si="3036"/>
        <v/>
      </c>
      <c r="AD991" s="110" t="str">
        <f t="shared" si="3036"/>
        <v/>
      </c>
      <c r="AE991" s="110" t="str">
        <f t="shared" si="3036"/>
        <v/>
      </c>
      <c r="AF991" s="110" t="str">
        <f t="shared" si="3036"/>
        <v/>
      </c>
      <c r="AG991" s="110" t="str">
        <f t="shared" si="3036"/>
        <v/>
      </c>
      <c r="AH991" s="110" t="str">
        <f t="shared" si="3036"/>
        <v/>
      </c>
      <c r="AI991" s="110" t="str">
        <f t="shared" si="3036"/>
        <v/>
      </c>
    </row>
    <row r="992" spans="1:167" hidden="1" x14ac:dyDescent="0.25">
      <c r="B992" s="131" t="e">
        <f t="shared" si="3019"/>
        <v>#VALUE!</v>
      </c>
      <c r="C992" s="131" t="e">
        <f t="shared" si="3020"/>
        <v>#VALUE!</v>
      </c>
      <c r="D992" s="130">
        <f t="shared" si="3020"/>
        <v>1</v>
      </c>
      <c r="E992" s="168"/>
      <c r="F992" s="96"/>
      <c r="G992" s="170"/>
      <c r="H992"/>
      <c r="I992"/>
      <c r="J992"/>
      <c r="K992" s="69"/>
      <c r="L992" s="29" t="s">
        <v>422</v>
      </c>
      <c r="M992" s="30" t="e">
        <f t="shared" ref="M992" si="3037">HARMEAN($P986:$XX987)</f>
        <v>#N/A</v>
      </c>
      <c r="N992" s="74"/>
      <c r="O992" s="27" t="str">
        <f t="shared" ref="O992" si="3038">"3 POND"</f>
        <v>3 POND</v>
      </c>
      <c r="P992" s="110" t="str">
        <f>IF(IFERROR(VLOOKUP(P983,'Tabela de Apoio'!$D:$E,2,FALSE),1)=1,"",P993)</f>
        <v/>
      </c>
      <c r="Q992" s="110" t="str">
        <f>IF(IFERROR(VLOOKUP(Q983,'Tabela de Apoio'!$D:$E,2,FALSE),1)=1,"",Q993)</f>
        <v/>
      </c>
      <c r="R992" s="110" t="str">
        <f>IF(IFERROR(VLOOKUP(R983,'Tabela de Apoio'!$D:$E,2,FALSE),1)=1,"",R993)</f>
        <v/>
      </c>
      <c r="S992" s="110" t="str">
        <f>IF(IFERROR(VLOOKUP(S983,'Tabela de Apoio'!$D:$E,2,FALSE),1)=1,"",S993)</f>
        <v/>
      </c>
      <c r="T992" s="110" t="str">
        <f>IF(IFERROR(VLOOKUP(T983,'Tabela de Apoio'!$D:$E,2,FALSE),1)=1,"",T993)</f>
        <v/>
      </c>
      <c r="U992" s="110" t="str">
        <f>IF(IFERROR(VLOOKUP(U983,'Tabela de Apoio'!$D:$E,2,FALSE),1)=1,"",U993)</f>
        <v/>
      </c>
      <c r="V992" s="110" t="str">
        <f>IF(IFERROR(VLOOKUP(V983,'Tabela de Apoio'!$D:$E,2,FALSE),1)=1,"",V993)</f>
        <v/>
      </c>
      <c r="W992" s="110" t="str">
        <f>IF(IFERROR(VLOOKUP(W983,'Tabela de Apoio'!$D:$E,2,FALSE),1)=1,"",W993)</f>
        <v/>
      </c>
      <c r="X992" s="110" t="str">
        <f>IF(IFERROR(VLOOKUP(X983,'Tabela de Apoio'!$D:$E,2,FALSE),1)=1,"",X993)</f>
        <v/>
      </c>
      <c r="Y992" s="110" t="str">
        <f>IF(IFERROR(VLOOKUP(Y983,'Tabela de Apoio'!$D:$E,2,FALSE),1)=1,"",Y993)</f>
        <v/>
      </c>
      <c r="Z992" s="110" t="str">
        <f>IF(IFERROR(VLOOKUP(Z983,'Tabela de Apoio'!$D:$E,2,FALSE),1)=1,"",Z993)</f>
        <v/>
      </c>
      <c r="AA992" s="110" t="str">
        <f>IF(IFERROR(VLOOKUP(AA983,'Tabela de Apoio'!$D:$E,2,FALSE),1)=1,"",AA993)</f>
        <v/>
      </c>
      <c r="AB992" s="110" t="str">
        <f>IF(IFERROR(VLOOKUP(AB983,'Tabela de Apoio'!$D:$E,2,FALSE),1)=1,"",AB993)</f>
        <v/>
      </c>
      <c r="AC992" s="110" t="str">
        <f>IF(IFERROR(VLOOKUP(AC983,'Tabela de Apoio'!$D:$E,2,FALSE),1)=1,"",AC993)</f>
        <v/>
      </c>
      <c r="AD992" s="110" t="str">
        <f>IF(IFERROR(VLOOKUP(AD983,'Tabela de Apoio'!$D:$E,2,FALSE),1)=1,"",AD993)</f>
        <v/>
      </c>
      <c r="AE992" s="110" t="str">
        <f>IF(IFERROR(VLOOKUP(AE983,'Tabela de Apoio'!$D:$E,2,FALSE),1)=1,"",AE993)</f>
        <v/>
      </c>
      <c r="AF992" s="110" t="str">
        <f>IF(IFERROR(VLOOKUP(AF983,'Tabela de Apoio'!$D:$E,2,FALSE),1)=1,"",AF993)</f>
        <v/>
      </c>
      <c r="AG992" s="110" t="str">
        <f>IF(IFERROR(VLOOKUP(AG983,'Tabela de Apoio'!$D:$E,2,FALSE),1)=1,"",AG993)</f>
        <v/>
      </c>
      <c r="AH992" s="110" t="str">
        <f>IF(IFERROR(VLOOKUP(AH983,'Tabela de Apoio'!$D:$E,2,FALSE),1)=1,"",AH993)</f>
        <v/>
      </c>
      <c r="AI992" s="110" t="str">
        <f>IF(IFERROR(VLOOKUP(AI983,'Tabela de Apoio'!$D:$E,2,FALSE),1)=1,"",AI993)</f>
        <v/>
      </c>
    </row>
    <row r="993" spans="1:167" hidden="1" x14ac:dyDescent="0.25">
      <c r="B993" s="131" t="e">
        <f t="shared" si="3019"/>
        <v>#VALUE!</v>
      </c>
      <c r="C993" s="131" t="e">
        <f t="shared" si="3020"/>
        <v>#VALUE!</v>
      </c>
      <c r="D993" s="130">
        <f t="shared" si="3020"/>
        <v>1</v>
      </c>
      <c r="E993" s="168"/>
      <c r="F993" s="96"/>
      <c r="G993" s="170"/>
      <c r="H993" s="137">
        <f t="shared" ref="H993" si="3039">COUNT($P993:$XX993)</f>
        <v>0</v>
      </c>
      <c r="I993" s="135" t="e">
        <f t="shared" ref="I993" si="3040">_xlfn.STDEV.P($P992:$XX993)/AVERAGE($P992:$XX993)</f>
        <v>#DIV/0!</v>
      </c>
      <c r="J993" s="7">
        <f t="shared" ref="J993" si="3041">IF(AND(H993&gt;2,
OR(L981="MÉDIA SANEADA",L981="MEDIANA SANEADA",
AND(L981="PREÇO REFERÊNCIA",NOT(AND(P983="Orçamento",COUNTA(P981:XX981)=COUNTIF(P983:XX983,"Orçamento")))))),
ROW(),0)</f>
        <v>0</v>
      </c>
      <c r="K993" s="69"/>
      <c r="L993" s="29" t="s">
        <v>53</v>
      </c>
      <c r="M993" s="30" t="str">
        <f t="shared" ref="M993" si="3042">IFERROR(_xlfn.QUARTILE.EXC($P987:$XX987,1),"")</f>
        <v/>
      </c>
      <c r="N993" s="74"/>
      <c r="O993" s="27" t="str">
        <f t="shared" ref="O993" si="3043">"3 RODADA"</f>
        <v>3 RODADA</v>
      </c>
      <c r="P993" s="110" t="str">
        <f t="shared" ref="P993:AI993" si="3044">IF(P991="","",IF((_xlfn.STDEV.P($P990:$XX991)/AVERAGE($P990:$XX991))&lt;=25%,P991,IF(OR(P991&gt;(AVERAGE($P990:$XX991)+_xlfn.STDEV.P($P990:$XX991)),P991&lt;(AVERAGE($P990:$XX991)-_xlfn.STDEV.P($P990:$XX991))),"DESCARTADO",P991)))</f>
        <v/>
      </c>
      <c r="Q993" s="110" t="str">
        <f t="shared" si="3044"/>
        <v/>
      </c>
      <c r="R993" s="110" t="str">
        <f t="shared" si="3044"/>
        <v/>
      </c>
      <c r="S993" s="110" t="str">
        <f t="shared" si="3044"/>
        <v/>
      </c>
      <c r="T993" s="110" t="str">
        <f t="shared" si="3044"/>
        <v/>
      </c>
      <c r="U993" s="110" t="str">
        <f t="shared" si="3044"/>
        <v/>
      </c>
      <c r="V993" s="110" t="str">
        <f t="shared" si="3044"/>
        <v/>
      </c>
      <c r="W993" s="110" t="str">
        <f t="shared" si="3044"/>
        <v/>
      </c>
      <c r="X993" s="110" t="str">
        <f t="shared" si="3044"/>
        <v/>
      </c>
      <c r="Y993" s="110" t="str">
        <f t="shared" si="3044"/>
        <v/>
      </c>
      <c r="Z993" s="110" t="str">
        <f t="shared" si="3044"/>
        <v/>
      </c>
      <c r="AA993" s="110" t="str">
        <f t="shared" si="3044"/>
        <v/>
      </c>
      <c r="AB993" s="110" t="str">
        <f t="shared" si="3044"/>
        <v/>
      </c>
      <c r="AC993" s="110" t="str">
        <f t="shared" si="3044"/>
        <v/>
      </c>
      <c r="AD993" s="110" t="str">
        <f t="shared" si="3044"/>
        <v/>
      </c>
      <c r="AE993" s="110" t="str">
        <f t="shared" si="3044"/>
        <v/>
      </c>
      <c r="AF993" s="110" t="str">
        <f t="shared" si="3044"/>
        <v/>
      </c>
      <c r="AG993" s="110" t="str">
        <f t="shared" si="3044"/>
        <v/>
      </c>
      <c r="AH993" s="110" t="str">
        <f t="shared" si="3044"/>
        <v/>
      </c>
      <c r="AI993" s="110" t="str">
        <f t="shared" si="3044"/>
        <v/>
      </c>
    </row>
    <row r="994" spans="1:167" hidden="1" x14ac:dyDescent="0.25">
      <c r="B994" s="131" t="e">
        <f t="shared" si="3019"/>
        <v>#VALUE!</v>
      </c>
      <c r="C994" s="131" t="e">
        <f t="shared" si="3020"/>
        <v>#VALUE!</v>
      </c>
      <c r="D994" s="130">
        <f t="shared" si="3020"/>
        <v>1</v>
      </c>
      <c r="E994" s="168"/>
      <c r="F994" s="96"/>
      <c r="G994" s="170"/>
      <c r="H994"/>
      <c r="I994"/>
      <c r="J994"/>
      <c r="K994" s="69"/>
      <c r="L994" s="29" t="s">
        <v>51</v>
      </c>
      <c r="M994" s="30" t="str">
        <f t="shared" ref="M994" si="3045">IFERROR(_xlfn.QUARTILE.EXC($P987:$XX987,3),"")</f>
        <v/>
      </c>
      <c r="N994" s="74"/>
      <c r="O994" s="27" t="str">
        <f t="shared" ref="O994" si="3046">"4 POND"</f>
        <v>4 POND</v>
      </c>
      <c r="P994" s="110" t="str">
        <f>IF(IFERROR(VLOOKUP(P983,'Tabela de Apoio'!$D:$E,2,FALSE),1)=1,"",P995)</f>
        <v/>
      </c>
      <c r="Q994" s="110" t="str">
        <f>IF(IFERROR(VLOOKUP(Q983,'Tabela de Apoio'!$D:$E,2,FALSE),1)=1,"",Q995)</f>
        <v/>
      </c>
      <c r="R994" s="110" t="str">
        <f>IF(IFERROR(VLOOKUP(R983,'Tabela de Apoio'!$D:$E,2,FALSE),1)=1,"",R995)</f>
        <v/>
      </c>
      <c r="S994" s="110" t="str">
        <f>IF(IFERROR(VLOOKUP(S983,'Tabela de Apoio'!$D:$E,2,FALSE),1)=1,"",S995)</f>
        <v/>
      </c>
      <c r="T994" s="110" t="str">
        <f>IF(IFERROR(VLOOKUP(T983,'Tabela de Apoio'!$D:$E,2,FALSE),1)=1,"",T995)</f>
        <v/>
      </c>
      <c r="U994" s="110" t="str">
        <f>IF(IFERROR(VLOOKUP(U983,'Tabela de Apoio'!$D:$E,2,FALSE),1)=1,"",U995)</f>
        <v/>
      </c>
      <c r="V994" s="110" t="str">
        <f>IF(IFERROR(VLOOKUP(V983,'Tabela de Apoio'!$D:$E,2,FALSE),1)=1,"",V995)</f>
        <v/>
      </c>
      <c r="W994" s="110" t="str">
        <f>IF(IFERROR(VLOOKUP(W983,'Tabela de Apoio'!$D:$E,2,FALSE),1)=1,"",W995)</f>
        <v/>
      </c>
      <c r="X994" s="110" t="str">
        <f>IF(IFERROR(VLOOKUP(X983,'Tabela de Apoio'!$D:$E,2,FALSE),1)=1,"",X995)</f>
        <v/>
      </c>
      <c r="Y994" s="110" t="str">
        <f>IF(IFERROR(VLOOKUP(Y983,'Tabela de Apoio'!$D:$E,2,FALSE),1)=1,"",Y995)</f>
        <v/>
      </c>
      <c r="Z994" s="110" t="str">
        <f>IF(IFERROR(VLOOKUP(Z983,'Tabela de Apoio'!$D:$E,2,FALSE),1)=1,"",Z995)</f>
        <v/>
      </c>
      <c r="AA994" s="110" t="str">
        <f>IF(IFERROR(VLOOKUP(AA983,'Tabela de Apoio'!$D:$E,2,FALSE),1)=1,"",AA995)</f>
        <v/>
      </c>
      <c r="AB994" s="110" t="str">
        <f>IF(IFERROR(VLOOKUP(AB983,'Tabela de Apoio'!$D:$E,2,FALSE),1)=1,"",AB995)</f>
        <v/>
      </c>
      <c r="AC994" s="110" t="str">
        <f>IF(IFERROR(VLOOKUP(AC983,'Tabela de Apoio'!$D:$E,2,FALSE),1)=1,"",AC995)</f>
        <v/>
      </c>
      <c r="AD994" s="110" t="str">
        <f>IF(IFERROR(VLOOKUP(AD983,'Tabela de Apoio'!$D:$E,2,FALSE),1)=1,"",AD995)</f>
        <v/>
      </c>
      <c r="AE994" s="110" t="str">
        <f>IF(IFERROR(VLOOKUP(AE983,'Tabela de Apoio'!$D:$E,2,FALSE),1)=1,"",AE995)</f>
        <v/>
      </c>
      <c r="AF994" s="110" t="str">
        <f>IF(IFERROR(VLOOKUP(AF983,'Tabela de Apoio'!$D:$E,2,FALSE),1)=1,"",AF995)</f>
        <v/>
      </c>
      <c r="AG994" s="110" t="str">
        <f>IF(IFERROR(VLOOKUP(AG983,'Tabela de Apoio'!$D:$E,2,FALSE),1)=1,"",AG995)</f>
        <v/>
      </c>
      <c r="AH994" s="110" t="str">
        <f>IF(IFERROR(VLOOKUP(AH983,'Tabela de Apoio'!$D:$E,2,FALSE),1)=1,"",AH995)</f>
        <v/>
      </c>
      <c r="AI994" s="110" t="str">
        <f>IF(IFERROR(VLOOKUP(AI983,'Tabela de Apoio'!$D:$E,2,FALSE),1)=1,"",AI995)</f>
        <v/>
      </c>
    </row>
    <row r="995" spans="1:167" hidden="1" x14ac:dyDescent="0.25">
      <c r="B995" s="131" t="e">
        <f t="shared" si="3019"/>
        <v>#VALUE!</v>
      </c>
      <c r="C995" s="131" t="e">
        <f t="shared" si="3020"/>
        <v>#VALUE!</v>
      </c>
      <c r="D995" s="130">
        <f t="shared" si="3020"/>
        <v>1</v>
      </c>
      <c r="E995" s="168"/>
      <c r="F995" s="96"/>
      <c r="G995" s="170"/>
      <c r="H995" s="137">
        <f t="shared" ref="H995" si="3047">COUNT($P995:$XX995)</f>
        <v>0</v>
      </c>
      <c r="I995" s="135" t="e">
        <f t="shared" ref="I995" si="3048">_xlfn.STDEV.P($P994:$XX995)/AVERAGE($P994:$XX995)</f>
        <v>#DIV/0!</v>
      </c>
      <c r="J995" s="7">
        <f t="shared" ref="J995" si="3049">IF(AND(H995&gt;2,
OR(L981="MÉDIA SANEADA",L981="MEDIANA SANEADA",
AND(L981="PREÇO REFERÊNCIA",NOT(AND(P983="Orçamento",COUNTA(P981:XX981)=COUNTIF(P983:XX983,"Orçamento")))))),
ROW(),0)</f>
        <v>0</v>
      </c>
      <c r="K995" s="69"/>
      <c r="L995" s="29" t="s">
        <v>55</v>
      </c>
      <c r="M995" s="30">
        <f t="shared" ref="M995" si="3050">MIN($P987:$XX987)</f>
        <v>0</v>
      </c>
      <c r="N995" s="74"/>
      <c r="O995" s="27" t="str">
        <f t="shared" ref="O995" si="3051">"4 RODADA"</f>
        <v>4 RODADA</v>
      </c>
      <c r="P995" s="110" t="str">
        <f t="shared" ref="P995:AI995" si="3052">IF(P993="","",IF((_xlfn.STDEV.P($P992:$XX993)/AVERAGE($P992:$XX993))&lt;=25%,P993,IF(OR(P993&gt;(AVERAGE($P992:$XX993)+_xlfn.STDEV.P($P992:$XX993)),P993&lt;(AVERAGE($P992:$XX993)-_xlfn.STDEV.P($P992:$XX993))),"DESCARTADO",P993)))</f>
        <v/>
      </c>
      <c r="Q995" s="110" t="str">
        <f t="shared" si="3052"/>
        <v/>
      </c>
      <c r="R995" s="110" t="str">
        <f t="shared" si="3052"/>
        <v/>
      </c>
      <c r="S995" s="110" t="str">
        <f t="shared" si="3052"/>
        <v/>
      </c>
      <c r="T995" s="110" t="str">
        <f t="shared" si="3052"/>
        <v/>
      </c>
      <c r="U995" s="110" t="str">
        <f t="shared" si="3052"/>
        <v/>
      </c>
      <c r="V995" s="110" t="str">
        <f t="shared" si="3052"/>
        <v/>
      </c>
      <c r="W995" s="110" t="str">
        <f t="shared" si="3052"/>
        <v/>
      </c>
      <c r="X995" s="110" t="str">
        <f t="shared" si="3052"/>
        <v/>
      </c>
      <c r="Y995" s="110" t="str">
        <f t="shared" si="3052"/>
        <v/>
      </c>
      <c r="Z995" s="110" t="str">
        <f t="shared" si="3052"/>
        <v/>
      </c>
      <c r="AA995" s="110" t="str">
        <f t="shared" si="3052"/>
        <v/>
      </c>
      <c r="AB995" s="110" t="str">
        <f t="shared" si="3052"/>
        <v/>
      </c>
      <c r="AC995" s="110" t="str">
        <f t="shared" si="3052"/>
        <v/>
      </c>
      <c r="AD995" s="110" t="str">
        <f t="shared" si="3052"/>
        <v/>
      </c>
      <c r="AE995" s="110" t="str">
        <f t="shared" si="3052"/>
        <v/>
      </c>
      <c r="AF995" s="110" t="str">
        <f t="shared" si="3052"/>
        <v/>
      </c>
      <c r="AG995" s="110" t="str">
        <f t="shared" si="3052"/>
        <v/>
      </c>
      <c r="AH995" s="110" t="str">
        <f t="shared" si="3052"/>
        <v/>
      </c>
      <c r="AI995" s="110" t="str">
        <f t="shared" si="3052"/>
        <v/>
      </c>
    </row>
    <row r="996" spans="1:167" hidden="1" x14ac:dyDescent="0.25">
      <c r="B996" s="131" t="e">
        <f t="shared" si="3019"/>
        <v>#VALUE!</v>
      </c>
      <c r="C996" s="131" t="e">
        <f t="shared" si="3020"/>
        <v>#VALUE!</v>
      </c>
      <c r="D996" s="130">
        <f t="shared" si="3020"/>
        <v>1</v>
      </c>
      <c r="E996" s="168"/>
      <c r="F996" s="96"/>
      <c r="G996" s="170"/>
      <c r="H996"/>
      <c r="I996"/>
      <c r="J996"/>
      <c r="K996" s="69"/>
      <c r="L996" s="29" t="s">
        <v>52</v>
      </c>
      <c r="M996" s="30">
        <f t="shared" ref="M996" si="3053">MAX($P987:$XX987)</f>
        <v>0</v>
      </c>
      <c r="N996" s="74"/>
      <c r="O996" s="27" t="str">
        <f t="shared" ref="O996" si="3054">"5 POND"</f>
        <v>5 POND</v>
      </c>
      <c r="P996" s="110" t="str">
        <f>IF(IFERROR(VLOOKUP(P983,'Tabela de Apoio'!$D:$E,2,FALSE),1)=1,"",P997)</f>
        <v/>
      </c>
      <c r="Q996" s="110" t="str">
        <f>IF(IFERROR(VLOOKUP(Q983,'Tabela de Apoio'!$D:$E,2,FALSE),1)=1,"",Q997)</f>
        <v/>
      </c>
      <c r="R996" s="110" t="str">
        <f>IF(IFERROR(VLOOKUP(R983,'Tabela de Apoio'!$D:$E,2,FALSE),1)=1,"",R997)</f>
        <v/>
      </c>
      <c r="S996" s="110" t="str">
        <f>IF(IFERROR(VLOOKUP(S983,'Tabela de Apoio'!$D:$E,2,FALSE),1)=1,"",S997)</f>
        <v/>
      </c>
      <c r="T996" s="110" t="str">
        <f>IF(IFERROR(VLOOKUP(T983,'Tabela de Apoio'!$D:$E,2,FALSE),1)=1,"",T997)</f>
        <v/>
      </c>
      <c r="U996" s="110" t="str">
        <f>IF(IFERROR(VLOOKUP(U983,'Tabela de Apoio'!$D:$E,2,FALSE),1)=1,"",U997)</f>
        <v/>
      </c>
      <c r="V996" s="110" t="str">
        <f>IF(IFERROR(VLOOKUP(V983,'Tabela de Apoio'!$D:$E,2,FALSE),1)=1,"",V997)</f>
        <v/>
      </c>
      <c r="W996" s="110" t="str">
        <f>IF(IFERROR(VLOOKUP(W983,'Tabela de Apoio'!$D:$E,2,FALSE),1)=1,"",W997)</f>
        <v/>
      </c>
      <c r="X996" s="110" t="str">
        <f>IF(IFERROR(VLOOKUP(X983,'Tabela de Apoio'!$D:$E,2,FALSE),1)=1,"",X997)</f>
        <v/>
      </c>
      <c r="Y996" s="110" t="str">
        <f>IF(IFERROR(VLOOKUP(Y983,'Tabela de Apoio'!$D:$E,2,FALSE),1)=1,"",Y997)</f>
        <v/>
      </c>
      <c r="Z996" s="110" t="str">
        <f>IF(IFERROR(VLOOKUP(Z983,'Tabela de Apoio'!$D:$E,2,FALSE),1)=1,"",Z997)</f>
        <v/>
      </c>
      <c r="AA996" s="110" t="str">
        <f>IF(IFERROR(VLOOKUP(AA983,'Tabela de Apoio'!$D:$E,2,FALSE),1)=1,"",AA997)</f>
        <v/>
      </c>
      <c r="AB996" s="110" t="str">
        <f>IF(IFERROR(VLOOKUP(AB983,'Tabela de Apoio'!$D:$E,2,FALSE),1)=1,"",AB997)</f>
        <v/>
      </c>
      <c r="AC996" s="110" t="str">
        <f>IF(IFERROR(VLOOKUP(AC983,'Tabela de Apoio'!$D:$E,2,FALSE),1)=1,"",AC997)</f>
        <v/>
      </c>
      <c r="AD996" s="110" t="str">
        <f>IF(IFERROR(VLOOKUP(AD983,'Tabela de Apoio'!$D:$E,2,FALSE),1)=1,"",AD997)</f>
        <v/>
      </c>
      <c r="AE996" s="110" t="str">
        <f>IF(IFERROR(VLOOKUP(AE983,'Tabela de Apoio'!$D:$E,2,FALSE),1)=1,"",AE997)</f>
        <v/>
      </c>
      <c r="AF996" s="110" t="str">
        <f>IF(IFERROR(VLOOKUP(AF983,'Tabela de Apoio'!$D:$E,2,FALSE),1)=1,"",AF997)</f>
        <v/>
      </c>
      <c r="AG996" s="110" t="str">
        <f>IF(IFERROR(VLOOKUP(AG983,'Tabela de Apoio'!$D:$E,2,FALSE),1)=1,"",AG997)</f>
        <v/>
      </c>
      <c r="AH996" s="110" t="str">
        <f>IF(IFERROR(VLOOKUP(AH983,'Tabela de Apoio'!$D:$E,2,FALSE),1)=1,"",AH997)</f>
        <v/>
      </c>
      <c r="AI996" s="110" t="str">
        <f>IF(IFERROR(VLOOKUP(AI983,'Tabela de Apoio'!$D:$E,2,FALSE),1)=1,"",AI997)</f>
        <v/>
      </c>
    </row>
    <row r="997" spans="1:167" hidden="1" x14ac:dyDescent="0.25">
      <c r="B997" s="131" t="e">
        <f t="shared" si="3019"/>
        <v>#VALUE!</v>
      </c>
      <c r="C997" s="131" t="e">
        <f t="shared" si="3020"/>
        <v>#VALUE!</v>
      </c>
      <c r="D997" s="130">
        <f t="shared" si="3020"/>
        <v>1</v>
      </c>
      <c r="E997" s="168"/>
      <c r="F997" s="96"/>
      <c r="G997" s="170"/>
      <c r="H997" s="137">
        <f t="shared" ref="H997" si="3055">COUNT($P997:$XX997)</f>
        <v>0</v>
      </c>
      <c r="I997" s="135" t="e">
        <f t="shared" ref="I997" si="3056">_xlfn.STDEV.P($P996:$XX997)/AVERAGE($P996:$XX997)</f>
        <v>#DIV/0!</v>
      </c>
      <c r="J997" s="7">
        <f t="shared" ref="J997" si="3057">IF(AND(H997&gt;2,
OR(L981="MÉDIA SANEADA",L981="MEDIANA SANEADA",
AND(L981="PREÇO REFERÊNCIA",NOT(AND(P983="Orçamento",COUNTA(P981:XX981)=COUNTIF(P983:XX983,"Orçamento")))))),
ROW(),0)</f>
        <v>0</v>
      </c>
      <c r="K997" s="69"/>
      <c r="N997" s="74"/>
      <c r="O997" s="27" t="str">
        <f t="shared" ref="O997" si="3058">"5 RODADA"</f>
        <v>5 RODADA</v>
      </c>
      <c r="P997" s="110" t="str">
        <f t="shared" ref="P997:AI997" si="3059">IF(P995="","",IF((_xlfn.STDEV.P($P994:$XX995)/AVERAGE($P994:$XX995))&lt;=25%,P995,IF(OR(P995&gt;(AVERAGE($P994:$XX995)+_xlfn.STDEV.P($P994:$XX995)),P995&lt;(AVERAGE($P994:$XX995)-_xlfn.STDEV.P($P994:$XX995))),"DESCARTADO",P995)))</f>
        <v/>
      </c>
      <c r="Q997" s="110" t="str">
        <f t="shared" si="3059"/>
        <v/>
      </c>
      <c r="R997" s="110" t="str">
        <f t="shared" si="3059"/>
        <v/>
      </c>
      <c r="S997" s="110" t="str">
        <f t="shared" si="3059"/>
        <v/>
      </c>
      <c r="T997" s="110" t="str">
        <f t="shared" si="3059"/>
        <v/>
      </c>
      <c r="U997" s="110" t="str">
        <f t="shared" si="3059"/>
        <v/>
      </c>
      <c r="V997" s="110" t="str">
        <f t="shared" si="3059"/>
        <v/>
      </c>
      <c r="W997" s="110" t="str">
        <f t="shared" si="3059"/>
        <v/>
      </c>
      <c r="X997" s="110" t="str">
        <f t="shared" si="3059"/>
        <v/>
      </c>
      <c r="Y997" s="110" t="str">
        <f t="shared" si="3059"/>
        <v/>
      </c>
      <c r="Z997" s="110" t="str">
        <f t="shared" si="3059"/>
        <v/>
      </c>
      <c r="AA997" s="110" t="str">
        <f t="shared" si="3059"/>
        <v/>
      </c>
      <c r="AB997" s="110" t="str">
        <f t="shared" si="3059"/>
        <v/>
      </c>
      <c r="AC997" s="110" t="str">
        <f t="shared" si="3059"/>
        <v/>
      </c>
      <c r="AD997" s="110" t="str">
        <f t="shared" si="3059"/>
        <v/>
      </c>
      <c r="AE997" s="110" t="str">
        <f t="shared" si="3059"/>
        <v/>
      </c>
      <c r="AF997" s="110" t="str">
        <f t="shared" si="3059"/>
        <v/>
      </c>
      <c r="AG997" s="110" t="str">
        <f t="shared" si="3059"/>
        <v/>
      </c>
      <c r="AH997" s="110" t="str">
        <f t="shared" si="3059"/>
        <v/>
      </c>
      <c r="AI997" s="110" t="str">
        <f t="shared" si="3059"/>
        <v/>
      </c>
    </row>
    <row r="998" spans="1:167" hidden="1" x14ac:dyDescent="0.25">
      <c r="B998" s="131" t="e">
        <f t="shared" si="3019"/>
        <v>#VALUE!</v>
      </c>
      <c r="C998" s="131" t="e">
        <f t="shared" si="3020"/>
        <v>#VALUE!</v>
      </c>
      <c r="D998" s="130">
        <f t="shared" si="3020"/>
        <v>1</v>
      </c>
      <c r="E998" s="168"/>
      <c r="F998" s="96"/>
      <c r="G998" s="170"/>
      <c r="H998"/>
      <c r="I998"/>
      <c r="J998"/>
      <c r="K998" s="69"/>
      <c r="L998" s="22"/>
      <c r="M998" s="22"/>
      <c r="N998" s="74"/>
      <c r="O998" s="27" t="str">
        <f t="shared" ref="O998" si="3060">"6 POND"</f>
        <v>6 POND</v>
      </c>
      <c r="P998" s="110" t="str">
        <f>IF(IFERROR(VLOOKUP(P983,'Tabela de Apoio'!$D:$E,2,FALSE),1)=1,"",P999)</f>
        <v/>
      </c>
      <c r="Q998" s="110" t="str">
        <f>IF(IFERROR(VLOOKUP(Q983,'Tabela de Apoio'!$D:$E,2,FALSE),1)=1,"",Q999)</f>
        <v/>
      </c>
      <c r="R998" s="110" t="str">
        <f>IF(IFERROR(VLOOKUP(R983,'Tabela de Apoio'!$D:$E,2,FALSE),1)=1,"",R999)</f>
        <v/>
      </c>
      <c r="S998" s="110" t="str">
        <f>IF(IFERROR(VLOOKUP(S983,'Tabela de Apoio'!$D:$E,2,FALSE),1)=1,"",S999)</f>
        <v/>
      </c>
      <c r="T998" s="110" t="str">
        <f>IF(IFERROR(VLOOKUP(T983,'Tabela de Apoio'!$D:$E,2,FALSE),1)=1,"",T999)</f>
        <v/>
      </c>
      <c r="U998" s="110" t="str">
        <f>IF(IFERROR(VLOOKUP(U983,'Tabela de Apoio'!$D:$E,2,FALSE),1)=1,"",U999)</f>
        <v/>
      </c>
      <c r="V998" s="110" t="str">
        <f>IF(IFERROR(VLOOKUP(V983,'Tabela de Apoio'!$D:$E,2,FALSE),1)=1,"",V999)</f>
        <v/>
      </c>
      <c r="W998" s="110" t="str">
        <f>IF(IFERROR(VLOOKUP(W983,'Tabela de Apoio'!$D:$E,2,FALSE),1)=1,"",W999)</f>
        <v/>
      </c>
      <c r="X998" s="110" t="str">
        <f>IF(IFERROR(VLOOKUP(X983,'Tabela de Apoio'!$D:$E,2,FALSE),1)=1,"",X999)</f>
        <v/>
      </c>
      <c r="Y998" s="110" t="str">
        <f>IF(IFERROR(VLOOKUP(Y983,'Tabela de Apoio'!$D:$E,2,FALSE),1)=1,"",Y999)</f>
        <v/>
      </c>
      <c r="Z998" s="110" t="str">
        <f>IF(IFERROR(VLOOKUP(Z983,'Tabela de Apoio'!$D:$E,2,FALSE),1)=1,"",Z999)</f>
        <v/>
      </c>
      <c r="AA998" s="110" t="str">
        <f>IF(IFERROR(VLOOKUP(AA983,'Tabela de Apoio'!$D:$E,2,FALSE),1)=1,"",AA999)</f>
        <v/>
      </c>
      <c r="AB998" s="110" t="str">
        <f>IF(IFERROR(VLOOKUP(AB983,'Tabela de Apoio'!$D:$E,2,FALSE),1)=1,"",AB999)</f>
        <v/>
      </c>
      <c r="AC998" s="110" t="str">
        <f>IF(IFERROR(VLOOKUP(AC983,'Tabela de Apoio'!$D:$E,2,FALSE),1)=1,"",AC999)</f>
        <v/>
      </c>
      <c r="AD998" s="110" t="str">
        <f>IF(IFERROR(VLOOKUP(AD983,'Tabela de Apoio'!$D:$E,2,FALSE),1)=1,"",AD999)</f>
        <v/>
      </c>
      <c r="AE998" s="110" t="str">
        <f>IF(IFERROR(VLOOKUP(AE983,'Tabela de Apoio'!$D:$E,2,FALSE),1)=1,"",AE999)</f>
        <v/>
      </c>
      <c r="AF998" s="110" t="str">
        <f>IF(IFERROR(VLOOKUP(AF983,'Tabela de Apoio'!$D:$E,2,FALSE),1)=1,"",AF999)</f>
        <v/>
      </c>
      <c r="AG998" s="110" t="str">
        <f>IF(IFERROR(VLOOKUP(AG983,'Tabela de Apoio'!$D:$E,2,FALSE),1)=1,"",AG999)</f>
        <v/>
      </c>
      <c r="AH998" s="110" t="str">
        <f>IF(IFERROR(VLOOKUP(AH983,'Tabela de Apoio'!$D:$E,2,FALSE),1)=1,"",AH999)</f>
        <v/>
      </c>
      <c r="AI998" s="110" t="str">
        <f>IF(IFERROR(VLOOKUP(AI983,'Tabela de Apoio'!$D:$E,2,FALSE),1)=1,"",AI999)</f>
        <v/>
      </c>
    </row>
    <row r="999" spans="1:167" hidden="1" x14ac:dyDescent="0.25">
      <c r="B999" s="131" t="e">
        <f t="shared" si="3019"/>
        <v>#VALUE!</v>
      </c>
      <c r="C999" s="131" t="e">
        <f t="shared" si="3020"/>
        <v>#VALUE!</v>
      </c>
      <c r="D999" s="130">
        <f t="shared" si="3020"/>
        <v>1</v>
      </c>
      <c r="E999" s="168"/>
      <c r="F999" s="96"/>
      <c r="G999" s="170"/>
      <c r="H999" s="137">
        <f t="shared" ref="H999" si="3061">COUNT($P999:$XX999)</f>
        <v>0</v>
      </c>
      <c r="I999" s="135" t="e">
        <f t="shared" ref="I999" si="3062">_xlfn.STDEV.P($P998:$XX999)/AVERAGE($P998:$XX999)</f>
        <v>#DIV/0!</v>
      </c>
      <c r="J999" s="7">
        <f t="shared" ref="J999" si="3063">IF(AND(H999&gt;2,
OR(L981="MÉDIA SANEADA",L981="MEDIANA SANEADA",
AND(L981="PREÇO REFERÊNCIA",NOT(AND(P983="Orçamento",COUNTA(P981:XX981)=COUNTIF(P983:XX983,"Orçamento")))))),
ROW(),0)</f>
        <v>0</v>
      </c>
      <c r="N999" s="74"/>
      <c r="O999" s="27" t="str">
        <f t="shared" ref="O999" si="3064">"6 RODADA"</f>
        <v>6 RODADA</v>
      </c>
      <c r="P999" s="110" t="str">
        <f t="shared" ref="P999:AI999" si="3065">IFERROR(IF(P997="","",IF((_xlfn.STDEV.P($P996:$XX997)/AVERAGE($P996:$XX997))&lt;=25%,P997,IF(OR(P997&gt;(AVERAGE($P996:$XX997)+_xlfn.STDEV.P($P996:$XX997)),P997&lt;(AVERAGE($P996:$XX997)-_xlfn.STDEV.P($P996:$XX997))),"DESCARTADO",P997))),)</f>
        <v/>
      </c>
      <c r="Q999" s="110" t="str">
        <f t="shared" si="3065"/>
        <v/>
      </c>
      <c r="R999" s="110" t="str">
        <f t="shared" si="3065"/>
        <v/>
      </c>
      <c r="S999" s="110" t="str">
        <f t="shared" si="3065"/>
        <v/>
      </c>
      <c r="T999" s="110" t="str">
        <f t="shared" si="3065"/>
        <v/>
      </c>
      <c r="U999" s="110" t="str">
        <f t="shared" si="3065"/>
        <v/>
      </c>
      <c r="V999" s="110" t="str">
        <f t="shared" si="3065"/>
        <v/>
      </c>
      <c r="W999" s="110" t="str">
        <f t="shared" si="3065"/>
        <v/>
      </c>
      <c r="X999" s="110" t="str">
        <f t="shared" si="3065"/>
        <v/>
      </c>
      <c r="Y999" s="110" t="str">
        <f t="shared" si="3065"/>
        <v/>
      </c>
      <c r="Z999" s="110" t="str">
        <f t="shared" si="3065"/>
        <v/>
      </c>
      <c r="AA999" s="110" t="str">
        <f t="shared" si="3065"/>
        <v/>
      </c>
      <c r="AB999" s="110" t="str">
        <f t="shared" si="3065"/>
        <v/>
      </c>
      <c r="AC999" s="110" t="str">
        <f t="shared" si="3065"/>
        <v/>
      </c>
      <c r="AD999" s="110" t="str">
        <f t="shared" si="3065"/>
        <v/>
      </c>
      <c r="AE999" s="110" t="str">
        <f t="shared" si="3065"/>
        <v/>
      </c>
      <c r="AF999" s="110" t="str">
        <f t="shared" si="3065"/>
        <v/>
      </c>
      <c r="AG999" s="110" t="str">
        <f t="shared" si="3065"/>
        <v/>
      </c>
      <c r="AH999" s="110" t="str">
        <f t="shared" si="3065"/>
        <v/>
      </c>
      <c r="AI999" s="110" t="str">
        <f t="shared" si="3065"/>
        <v/>
      </c>
    </row>
    <row r="1000" spans="1:167" x14ac:dyDescent="0.25">
      <c r="B1000" s="131" t="e">
        <f t="shared" si="3019"/>
        <v>#VALUE!</v>
      </c>
      <c r="C1000" s="131" t="e">
        <f t="shared" si="3020"/>
        <v>#VALUE!</v>
      </c>
      <c r="D1000" s="130">
        <f t="shared" si="3020"/>
        <v>1</v>
      </c>
      <c r="E1000" s="168"/>
      <c r="F1000" s="139"/>
      <c r="G1000" s="170"/>
      <c r="H1000" s="173"/>
      <c r="I1000" s="173"/>
      <c r="J1000" s="174"/>
      <c r="K1000" s="70"/>
      <c r="L1000" s="1" t="s">
        <v>56</v>
      </c>
      <c r="M1000" s="147" t="str">
        <f t="shared" ref="M1000" si="3066">IFERROR(ROUND(M981*M983,2),"")</f>
        <v/>
      </c>
      <c r="O1000" s="27" t="s">
        <v>426</v>
      </c>
      <c r="P1000" s="110" t="str">
        <f t="shared" ref="P1000:R1000" si="3067">INDEX(P987:P999,MATCH(MAX($J987:$J999),$J987:$J999,0))</f>
        <v/>
      </c>
      <c r="Q1000" s="110" t="str">
        <f t="shared" si="3067"/>
        <v/>
      </c>
      <c r="R1000" s="110" t="str">
        <f t="shared" si="3067"/>
        <v/>
      </c>
      <c r="S1000" s="110" t="str">
        <f t="shared" si="3001"/>
        <v/>
      </c>
      <c r="T1000" s="110" t="str">
        <f t="shared" si="3001"/>
        <v/>
      </c>
      <c r="U1000" s="110" t="str">
        <f t="shared" si="3001"/>
        <v/>
      </c>
      <c r="V1000" s="110" t="str">
        <f t="shared" si="3001"/>
        <v/>
      </c>
      <c r="W1000" s="110" t="str">
        <f t="shared" si="3001"/>
        <v/>
      </c>
      <c r="X1000" s="110" t="str">
        <f t="shared" si="3001"/>
        <v/>
      </c>
      <c r="Y1000" s="110" t="str">
        <f t="shared" si="3001"/>
        <v/>
      </c>
      <c r="Z1000" s="110" t="str">
        <f t="shared" si="3001"/>
        <v/>
      </c>
      <c r="AA1000" s="110" t="str">
        <f t="shared" si="3001"/>
        <v/>
      </c>
      <c r="AB1000" s="110" t="str">
        <f t="shared" si="3001"/>
        <v/>
      </c>
      <c r="AC1000" s="110" t="str">
        <f t="shared" si="3001"/>
        <v/>
      </c>
      <c r="AD1000" s="110" t="str">
        <f t="shared" si="3001"/>
        <v/>
      </c>
      <c r="AE1000" s="110" t="str">
        <f t="shared" si="3001"/>
        <v/>
      </c>
      <c r="AF1000" s="110" t="str">
        <f t="shared" si="3001"/>
        <v/>
      </c>
      <c r="AG1000" s="110" t="str">
        <f t="shared" si="3001"/>
        <v/>
      </c>
      <c r="AH1000" s="110" t="str">
        <f t="shared" si="3001"/>
        <v/>
      </c>
      <c r="AI1000" s="110" t="str">
        <f t="shared" si="3001"/>
        <v/>
      </c>
    </row>
    <row r="1002" spans="1:167" s="120" customFormat="1" ht="15" customHeight="1" x14ac:dyDescent="0.25">
      <c r="A1002" s="123"/>
      <c r="B1002" s="130" t="e">
        <f t="shared" ref="B1002" si="3068">LARGE(IFERROR(IF(B1000+1&gt;$H$8,"",B1000+1),""),1)</f>
        <v>#VALUE!</v>
      </c>
      <c r="C1002" s="130" t="e">
        <f>IF(_xlfn.ISFORMULA(E1006),MAX(INDEX('BASE FORMAÇÃO'!A:A,B1002+1),1),E1006)</f>
        <v>#VALUE!</v>
      </c>
      <c r="D1002" s="130">
        <f t="shared" ref="D1002" si="3069">IFERROR(IF(C1002=C992,D992+1,1),1)</f>
        <v>1</v>
      </c>
      <c r="E1002" s="41" t="s">
        <v>9</v>
      </c>
      <c r="F1002" s="76"/>
      <c r="G1002" s="41" t="s">
        <v>15</v>
      </c>
      <c r="H1002" s="138" t="e">
        <f>INDEX('BASE FORMAÇÃO'!B:B,B1002+1)</f>
        <v>#VALUE!</v>
      </c>
      <c r="I1002" s="146" t="s">
        <v>16</v>
      </c>
      <c r="J1002" s="6" t="e">
        <f>INDEX('BASE FORMAÇÃO'!K:K,B1002+1)</f>
        <v>#VALUE!</v>
      </c>
      <c r="K1002" s="68"/>
      <c r="L1002" s="175" t="s">
        <v>54</v>
      </c>
      <c r="M1002" s="177" t="str">
        <f t="shared" ref="M1002" si="3070">IF(OR(ISBLANK($O$8),ISBLANK($O$7),ISBLANK($H$8),ISBLANK($O$6),ISBLANK($O$5),ISBLANK($H$5)),"",IFERROR(IF(VLOOKUP(L1002,L1008:M1017,2,FALSE)&lt;1,ROUND(VLOOKUP(L1002,L1008:M1017,2,FALSE),4),ROUND(VLOOKUP(L1002,L1008:M1017,2,FALSE),2)),""))</f>
        <v/>
      </c>
      <c r="N1002" s="72"/>
      <c r="O1002" s="27" t="s">
        <v>17</v>
      </c>
      <c r="P1002" s="116"/>
      <c r="Q1002" s="116"/>
      <c r="R1002" s="116"/>
      <c r="S1002" s="116"/>
      <c r="T1002" s="116"/>
      <c r="U1002" s="108"/>
      <c r="V1002" s="108"/>
      <c r="W1002" s="108"/>
      <c r="X1002" s="108"/>
      <c r="Y1002" s="108"/>
      <c r="Z1002" s="108"/>
      <c r="AA1002" s="108"/>
      <c r="AB1002" s="108"/>
      <c r="AC1002" s="108"/>
      <c r="AD1002" s="108"/>
      <c r="AE1002" s="108"/>
      <c r="AF1002" s="108"/>
      <c r="AG1002" s="108"/>
      <c r="AH1002" s="108"/>
      <c r="AI1002" s="108"/>
      <c r="AJ1002" s="119"/>
      <c r="AK1002" s="119"/>
      <c r="AL1002" s="119"/>
      <c r="AM1002" s="119"/>
      <c r="AN1002" s="119"/>
      <c r="AO1002" s="119"/>
      <c r="AP1002" s="119"/>
      <c r="AQ1002" s="119"/>
      <c r="AR1002" s="119"/>
      <c r="AS1002" s="119"/>
      <c r="AT1002" s="119"/>
      <c r="AU1002" s="119"/>
      <c r="AV1002" s="119"/>
      <c r="AW1002" s="119"/>
      <c r="AX1002" s="119"/>
      <c r="AY1002" s="119"/>
      <c r="AZ1002" s="119"/>
      <c r="BA1002" s="119"/>
      <c r="BB1002" s="119"/>
      <c r="BC1002" s="119"/>
      <c r="BD1002" s="119"/>
      <c r="BE1002" s="119"/>
      <c r="BF1002" s="119"/>
      <c r="BG1002" s="119"/>
      <c r="BH1002" s="119"/>
      <c r="BI1002" s="119"/>
      <c r="BJ1002" s="119"/>
      <c r="BK1002" s="119"/>
      <c r="BL1002" s="119"/>
      <c r="BM1002" s="119"/>
      <c r="BN1002" s="119"/>
      <c r="BO1002" s="119"/>
      <c r="BP1002" s="119"/>
      <c r="BQ1002" s="119"/>
      <c r="BR1002" s="119"/>
      <c r="BS1002" s="119"/>
      <c r="BT1002" s="119"/>
      <c r="BU1002" s="119"/>
      <c r="BV1002" s="119"/>
      <c r="BW1002" s="119"/>
      <c r="BX1002" s="119"/>
      <c r="BY1002" s="119"/>
      <c r="BZ1002" s="119"/>
      <c r="CA1002" s="119"/>
      <c r="CB1002" s="119"/>
      <c r="CC1002" s="119"/>
      <c r="CD1002" s="119"/>
      <c r="CE1002" s="119"/>
      <c r="CF1002" s="119"/>
      <c r="CG1002" s="119"/>
      <c r="CH1002" s="119"/>
      <c r="CI1002" s="119"/>
      <c r="CJ1002" s="119"/>
      <c r="CK1002" s="119"/>
      <c r="CL1002" s="119"/>
      <c r="CM1002" s="119"/>
      <c r="CN1002" s="119"/>
      <c r="CO1002" s="119"/>
      <c r="CP1002" s="119"/>
      <c r="CQ1002" s="119"/>
      <c r="CR1002" s="119"/>
      <c r="CS1002" s="119"/>
      <c r="CT1002" s="119"/>
      <c r="CU1002" s="119"/>
      <c r="CV1002" s="119"/>
      <c r="CW1002" s="119"/>
      <c r="CX1002" s="119"/>
      <c r="CY1002" s="119"/>
      <c r="CZ1002" s="119"/>
      <c r="DA1002" s="119"/>
      <c r="DB1002" s="119"/>
      <c r="DC1002" s="119"/>
      <c r="DD1002" s="119"/>
      <c r="DE1002" s="119"/>
      <c r="DF1002" s="119"/>
      <c r="DG1002" s="119"/>
      <c r="DH1002" s="119"/>
      <c r="DI1002" s="119"/>
      <c r="DJ1002" s="119"/>
      <c r="DK1002" s="119"/>
      <c r="DL1002" s="119"/>
      <c r="DM1002" s="119"/>
      <c r="DN1002" s="119"/>
      <c r="DO1002" s="119"/>
      <c r="DP1002" s="119"/>
      <c r="DQ1002" s="119"/>
      <c r="DR1002" s="119"/>
      <c r="DS1002" s="119"/>
      <c r="DT1002" s="119"/>
      <c r="DU1002" s="119"/>
      <c r="DV1002" s="119"/>
      <c r="DW1002" s="119"/>
      <c r="DX1002" s="119"/>
      <c r="DY1002" s="119"/>
      <c r="DZ1002" s="119"/>
      <c r="EA1002" s="119"/>
      <c r="EB1002" s="119"/>
      <c r="EC1002" s="119"/>
      <c r="ED1002" s="119"/>
      <c r="EE1002" s="119"/>
      <c r="EF1002" s="119"/>
      <c r="EG1002" s="119"/>
      <c r="EH1002" s="119"/>
      <c r="EI1002" s="119"/>
      <c r="EJ1002" s="119"/>
      <c r="EK1002" s="119"/>
      <c r="EL1002" s="119"/>
      <c r="EM1002" s="119"/>
      <c r="EN1002" s="119"/>
      <c r="EO1002" s="119"/>
      <c r="EP1002" s="119"/>
      <c r="EQ1002" s="119"/>
      <c r="ER1002" s="119"/>
      <c r="ES1002" s="119"/>
      <c r="ET1002" s="119"/>
      <c r="EU1002" s="119"/>
      <c r="EV1002" s="119"/>
      <c r="EW1002" s="119"/>
      <c r="EX1002" s="119"/>
      <c r="EY1002" s="119"/>
      <c r="EZ1002" s="119"/>
      <c r="FA1002" s="119"/>
      <c r="FB1002" s="119"/>
      <c r="FC1002" s="119"/>
      <c r="FD1002" s="119"/>
      <c r="FE1002" s="119"/>
      <c r="FF1002" s="119"/>
      <c r="FG1002" s="119"/>
      <c r="FH1002" s="119"/>
      <c r="FI1002" s="119"/>
      <c r="FJ1002" s="119"/>
      <c r="FK1002" s="119"/>
    </row>
    <row r="1003" spans="1:167" s="120" customFormat="1" ht="15" customHeight="1" x14ac:dyDescent="0.25">
      <c r="A1003" s="69"/>
      <c r="B1003" s="131" t="e">
        <f t="shared" ref="B1003:D1003" si="3071">B1002</f>
        <v>#VALUE!</v>
      </c>
      <c r="C1003" s="131" t="e">
        <f t="shared" si="3071"/>
        <v>#VALUE!</v>
      </c>
      <c r="D1003" s="130">
        <f t="shared" si="3071"/>
        <v>1</v>
      </c>
      <c r="E1003" s="179">
        <f t="shared" ref="E1003" si="3072">D1002</f>
        <v>1</v>
      </c>
      <c r="F1003" s="95"/>
      <c r="G1003" s="181" t="s">
        <v>1</v>
      </c>
      <c r="H1003" s="184" t="e">
        <f>INDEX('BASE FORMAÇÃO'!C:C,B1002+1)</f>
        <v>#VALUE!</v>
      </c>
      <c r="I1003" s="184"/>
      <c r="J1003" s="185"/>
      <c r="K1003" s="69"/>
      <c r="L1003" s="176"/>
      <c r="M1003" s="178"/>
      <c r="N1003" s="73"/>
      <c r="O1003" s="27" t="s">
        <v>13</v>
      </c>
      <c r="P1003" s="125"/>
      <c r="Q1003" s="125"/>
      <c r="R1003" s="125"/>
      <c r="S1003" s="125"/>
      <c r="T1003" s="125"/>
      <c r="U1003" s="125"/>
      <c r="V1003" s="125"/>
      <c r="W1003" s="125"/>
      <c r="X1003" s="125"/>
      <c r="Y1003" s="125"/>
      <c r="Z1003" s="125"/>
      <c r="AA1003" s="125"/>
      <c r="AB1003" s="125"/>
      <c r="AC1003" s="125"/>
      <c r="AD1003" s="125"/>
      <c r="AE1003" s="125"/>
      <c r="AF1003" s="125"/>
      <c r="AG1003" s="125"/>
      <c r="AH1003" s="125"/>
      <c r="AI1003" s="125"/>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19"/>
      <c r="BC1003" s="119"/>
      <c r="BD1003" s="119"/>
      <c r="BE1003" s="119"/>
      <c r="BF1003" s="119"/>
      <c r="BG1003" s="119"/>
      <c r="BH1003" s="119"/>
      <c r="BI1003" s="119"/>
      <c r="BJ1003" s="119"/>
      <c r="BK1003" s="119"/>
      <c r="BL1003" s="119"/>
      <c r="BM1003" s="119"/>
      <c r="BN1003" s="119"/>
      <c r="BO1003" s="119"/>
      <c r="BP1003" s="119"/>
      <c r="BQ1003" s="119"/>
      <c r="BR1003" s="119"/>
      <c r="BS1003" s="119"/>
      <c r="BT1003" s="119"/>
      <c r="BU1003" s="119"/>
      <c r="BV1003" s="119"/>
      <c r="BW1003" s="119"/>
      <c r="BX1003" s="119"/>
      <c r="BY1003" s="119"/>
      <c r="BZ1003" s="119"/>
      <c r="CA1003" s="119"/>
      <c r="CB1003" s="119"/>
      <c r="CC1003" s="119"/>
      <c r="CD1003" s="119"/>
      <c r="CE1003" s="119"/>
      <c r="CF1003" s="119"/>
      <c r="CG1003" s="119"/>
      <c r="CH1003" s="119"/>
      <c r="CI1003" s="119"/>
      <c r="CJ1003" s="119"/>
      <c r="CK1003" s="119"/>
      <c r="CL1003" s="119"/>
      <c r="CM1003" s="119"/>
      <c r="CN1003" s="119"/>
      <c r="CO1003" s="119"/>
      <c r="CP1003" s="119"/>
      <c r="CQ1003" s="119"/>
      <c r="CR1003" s="119"/>
      <c r="CS1003" s="119"/>
      <c r="CT1003" s="119"/>
      <c r="CU1003" s="119"/>
      <c r="CV1003" s="119"/>
      <c r="CW1003" s="119"/>
      <c r="CX1003" s="119"/>
      <c r="CY1003" s="119"/>
      <c r="CZ1003" s="119"/>
      <c r="DA1003" s="119"/>
      <c r="DB1003" s="119"/>
      <c r="DC1003" s="119"/>
      <c r="DD1003" s="119"/>
      <c r="DE1003" s="119"/>
      <c r="DF1003" s="119"/>
      <c r="DG1003" s="119"/>
      <c r="DH1003" s="119"/>
      <c r="DI1003" s="119"/>
      <c r="DJ1003" s="119"/>
      <c r="DK1003" s="119"/>
      <c r="DL1003" s="119"/>
      <c r="DM1003" s="119"/>
      <c r="DN1003" s="119"/>
      <c r="DO1003" s="119"/>
      <c r="DP1003" s="119"/>
      <c r="DQ1003" s="119"/>
      <c r="DR1003" s="119"/>
      <c r="DS1003" s="119"/>
      <c r="DT1003" s="119"/>
      <c r="DU1003" s="119"/>
      <c r="DV1003" s="119"/>
      <c r="DW1003" s="119"/>
      <c r="DX1003" s="119"/>
      <c r="DY1003" s="119"/>
      <c r="DZ1003" s="119"/>
      <c r="EA1003" s="119"/>
      <c r="EB1003" s="119"/>
      <c r="EC1003" s="119"/>
      <c r="ED1003" s="119"/>
      <c r="EE1003" s="119"/>
      <c r="EF1003" s="119"/>
      <c r="EG1003" s="119"/>
      <c r="EH1003" s="119"/>
      <c r="EI1003" s="119"/>
      <c r="EJ1003" s="119"/>
      <c r="EK1003" s="119"/>
      <c r="EL1003" s="119"/>
      <c r="EM1003" s="119"/>
      <c r="EN1003" s="119"/>
      <c r="EO1003" s="119"/>
      <c r="EP1003" s="119"/>
      <c r="EQ1003" s="119"/>
      <c r="ER1003" s="119"/>
      <c r="ES1003" s="119"/>
      <c r="ET1003" s="119"/>
      <c r="EU1003" s="119"/>
      <c r="EV1003" s="119"/>
      <c r="EW1003" s="119"/>
      <c r="EX1003" s="119"/>
      <c r="EY1003" s="119"/>
      <c r="EZ1003" s="119"/>
      <c r="FA1003" s="119"/>
      <c r="FB1003" s="119"/>
      <c r="FC1003" s="119"/>
      <c r="FD1003" s="119"/>
      <c r="FE1003" s="119"/>
      <c r="FF1003" s="119"/>
      <c r="FG1003" s="119"/>
      <c r="FH1003" s="119"/>
      <c r="FI1003" s="119"/>
      <c r="FJ1003" s="119"/>
      <c r="FK1003" s="119"/>
    </row>
    <row r="1004" spans="1:167" s="119" customFormat="1" x14ac:dyDescent="0.25">
      <c r="A1004" s="77"/>
      <c r="B1004" s="131" t="e">
        <f t="shared" ref="B1004:D1004" si="3073">B1003</f>
        <v>#VALUE!</v>
      </c>
      <c r="C1004" s="131" t="e">
        <f t="shared" si="3073"/>
        <v>#VALUE!</v>
      </c>
      <c r="D1004" s="130">
        <f t="shared" si="3073"/>
        <v>1</v>
      </c>
      <c r="E1004" s="180"/>
      <c r="F1004" s="96"/>
      <c r="G1004" s="182"/>
      <c r="H1004" s="186"/>
      <c r="I1004" s="186"/>
      <c r="J1004" s="187"/>
      <c r="K1004" s="67"/>
      <c r="L1004" s="133" t="s">
        <v>57</v>
      </c>
      <c r="M1004" s="134" t="e">
        <f>INDEX('BASE FORMAÇÃO'!H:H,B1006+1)</f>
        <v>#VALUE!</v>
      </c>
      <c r="N1004" s="74"/>
      <c r="O1004" s="27" t="s">
        <v>445</v>
      </c>
      <c r="P1004" s="117"/>
      <c r="Q1004" s="117"/>
      <c r="R1004" s="117"/>
      <c r="S1004" s="117"/>
      <c r="T1004" s="117"/>
      <c r="U1004" s="117"/>
      <c r="V1004" s="117"/>
      <c r="W1004" s="117"/>
      <c r="X1004" s="117"/>
      <c r="Y1004" s="117"/>
      <c r="Z1004" s="117"/>
      <c r="AA1004" s="121"/>
      <c r="AB1004" s="121"/>
      <c r="AC1004" s="121"/>
      <c r="AD1004" s="121"/>
      <c r="AE1004" s="121"/>
      <c r="AF1004" s="121"/>
      <c r="AG1004" s="121"/>
      <c r="AH1004" s="121"/>
      <c r="AI1004" s="121"/>
    </row>
    <row r="1005" spans="1:167" s="119" customFormat="1" x14ac:dyDescent="0.25">
      <c r="A1005" s="77"/>
      <c r="B1005" s="131" t="e">
        <f t="shared" ref="B1005:C1005" si="3074">B1004</f>
        <v>#VALUE!</v>
      </c>
      <c r="C1005" s="131" t="e">
        <f t="shared" si="3074"/>
        <v>#VALUE!</v>
      </c>
      <c r="D1005" s="130">
        <f t="shared" si="3020"/>
        <v>1</v>
      </c>
      <c r="E1005" s="41" t="s">
        <v>344</v>
      </c>
      <c r="F1005" s="96"/>
      <c r="G1005" s="183"/>
      <c r="H1005" s="188"/>
      <c r="I1005" s="188"/>
      <c r="J1005" s="189"/>
      <c r="K1005" s="67"/>
      <c r="L1005" s="1" t="s">
        <v>2</v>
      </c>
      <c r="M1005" s="6" t="e">
        <f>INDEX('BASE FORMAÇÃO'!D:D,B1006+1)</f>
        <v>#VALUE!</v>
      </c>
      <c r="N1005" s="74"/>
      <c r="O1005" s="27" t="s">
        <v>446</v>
      </c>
      <c r="P1005" s="118"/>
      <c r="Q1005" s="118"/>
      <c r="R1005" s="118"/>
      <c r="S1005" s="118"/>
      <c r="T1005" s="118"/>
      <c r="U1005" s="121"/>
      <c r="V1005" s="121"/>
      <c r="W1005" s="121"/>
      <c r="X1005" s="121"/>
      <c r="Y1005" s="121"/>
      <c r="Z1005" s="121"/>
      <c r="AA1005" s="121"/>
      <c r="AB1005" s="121"/>
      <c r="AC1005" s="121"/>
      <c r="AD1005" s="121"/>
      <c r="AE1005" s="121"/>
      <c r="AF1005" s="121"/>
      <c r="AG1005" s="121"/>
      <c r="AH1005" s="121"/>
      <c r="AI1005" s="121"/>
    </row>
    <row r="1006" spans="1:167" x14ac:dyDescent="0.25">
      <c r="B1006" s="131" t="e">
        <f t="shared" ref="B1006:C1006" si="3075">B1004</f>
        <v>#VALUE!</v>
      </c>
      <c r="C1006" s="131" t="e">
        <f t="shared" si="3075"/>
        <v>#VALUE!</v>
      </c>
      <c r="D1006" s="130">
        <f t="shared" si="3020"/>
        <v>1</v>
      </c>
      <c r="E1006" s="167" t="e">
        <f t="shared" ref="E1006" si="3076">C1002</f>
        <v>#VALUE!</v>
      </c>
      <c r="F1006" s="96"/>
      <c r="G1006" s="169" t="s">
        <v>334</v>
      </c>
      <c r="H1006" s="171"/>
      <c r="I1006" s="172"/>
      <c r="J1006" s="172"/>
      <c r="K1006" s="70"/>
      <c r="L1006" s="28" t="s">
        <v>333</v>
      </c>
      <c r="M1006" s="136" t="str">
        <f t="shared" ref="M1006" si="3077">IFERROR(INDEX(I1008:I1020,MATCH(MAX(J1008:J1020),J1008:J1020,0)),"")</f>
        <v/>
      </c>
      <c r="N1006" s="74"/>
      <c r="O1006" s="27" t="s">
        <v>18</v>
      </c>
      <c r="P1006" s="109" t="str">
        <f>IF(P1002="","",
IF(OR(P1004="Orçamento",P1003="",MAX('Tabela de Apoio'!$A:$A)&lt;=P1003),
P1002,
(INDEX('Tabela de Apoio'!$B:$B,MATCH('MAPA DE PREÇOS'!$O$8,'Tabela de Apoio'!$A:$A,1))/INDEX('Tabela de Apoio'!$B:$B,MATCH('MAPA DE PREÇOS'!P1003,'Tabela de Apoio'!$A:$A,1)-1))*P1002))</f>
        <v/>
      </c>
      <c r="Q1006" s="109" t="str">
        <f>IF(Q1002="","",
IF(OR(Q1004="Orçamento",Q1003="",MAX('Tabela de Apoio'!$A:$A)&lt;=Q1003),
Q1002,
(INDEX('Tabela de Apoio'!$B:$B,MATCH('MAPA DE PREÇOS'!$O$8,'Tabela de Apoio'!$A:$A,1))/INDEX('Tabela de Apoio'!$B:$B,MATCH('MAPA DE PREÇOS'!Q1003,'Tabela de Apoio'!$A:$A,1)-1))*Q1002))</f>
        <v/>
      </c>
      <c r="R1006" s="109" t="str">
        <f>IF(R1002="","",
IF(OR(R1004="Orçamento",R1003="",MAX('Tabela de Apoio'!$A:$A)&lt;=R1003),
R1002,
(INDEX('Tabela de Apoio'!$B:$B,MATCH('MAPA DE PREÇOS'!$O$8,'Tabela de Apoio'!$A:$A,1))/INDEX('Tabela de Apoio'!$B:$B,MATCH('MAPA DE PREÇOS'!R1003,'Tabela de Apoio'!$A:$A,1)-1))*R1002))</f>
        <v/>
      </c>
      <c r="S1006" s="109" t="str">
        <f>IF(S1002="","",
IF(OR(S1004="Orçamento",S1003="",MAX('Tabela de Apoio'!$A:$A)&lt;=S1003),
S1002,
(INDEX('Tabela de Apoio'!$B:$B,MATCH('MAPA DE PREÇOS'!$O$8,'Tabela de Apoio'!$A:$A,1))/INDEX('Tabela de Apoio'!$B:$B,MATCH('MAPA DE PREÇOS'!S1003,'Tabela de Apoio'!$A:$A,1)-1))*S1002))</f>
        <v/>
      </c>
      <c r="T1006" s="109" t="str">
        <f>IF(T1002="","",
IF(OR(T1004="Orçamento",T1003="",MAX('Tabela de Apoio'!$A:$A)&lt;=T1003),
T1002,
(INDEX('Tabela de Apoio'!$B:$B,MATCH('MAPA DE PREÇOS'!$O$8,'Tabela de Apoio'!$A:$A,1))/INDEX('Tabela de Apoio'!$B:$B,MATCH('MAPA DE PREÇOS'!T1003,'Tabela de Apoio'!$A:$A,1)-1))*T1002))</f>
        <v/>
      </c>
      <c r="U1006" s="109" t="str">
        <f>IF(U1002="","",
IF(OR(U1004="Orçamento",U1003="",MAX('Tabela de Apoio'!$A:$A)&lt;=U1003),
U1002,
(INDEX('Tabela de Apoio'!$B:$B,MATCH('MAPA DE PREÇOS'!$O$8,'Tabela de Apoio'!$A:$A,1))/INDEX('Tabela de Apoio'!$B:$B,MATCH('MAPA DE PREÇOS'!U1003,'Tabela de Apoio'!$A:$A,1)-1))*U1002))</f>
        <v/>
      </c>
      <c r="V1006" s="109" t="str">
        <f>IF(V1002="","",
IF(OR(V1004="Orçamento",V1003="",MAX('Tabela de Apoio'!$A:$A)&lt;=V1003),
V1002,
(INDEX('Tabela de Apoio'!$B:$B,MATCH('MAPA DE PREÇOS'!$O$8,'Tabela de Apoio'!$A:$A,1))/INDEX('Tabela de Apoio'!$B:$B,MATCH('MAPA DE PREÇOS'!V1003,'Tabela de Apoio'!$A:$A,1)-1))*V1002))</f>
        <v/>
      </c>
      <c r="W1006" s="109" t="str">
        <f>IF(W1002="","",
IF(OR(W1004="Orçamento",W1003="",MAX('Tabela de Apoio'!$A:$A)&lt;=W1003),
W1002,
(INDEX('Tabela de Apoio'!$B:$B,MATCH('MAPA DE PREÇOS'!$O$8,'Tabela de Apoio'!$A:$A,1))/INDEX('Tabela de Apoio'!$B:$B,MATCH('MAPA DE PREÇOS'!W1003,'Tabela de Apoio'!$A:$A,1)-1))*W1002))</f>
        <v/>
      </c>
      <c r="X1006" s="109" t="str">
        <f>IF(X1002="","",
IF(OR(X1004="Orçamento",X1003="",MAX('Tabela de Apoio'!$A:$A)&lt;=X1003),
X1002,
(INDEX('Tabela de Apoio'!$B:$B,MATCH('MAPA DE PREÇOS'!$O$8,'Tabela de Apoio'!$A:$A,1))/INDEX('Tabela de Apoio'!$B:$B,MATCH('MAPA DE PREÇOS'!X1003,'Tabela de Apoio'!$A:$A,1)-1))*X1002))</f>
        <v/>
      </c>
      <c r="Y1006" s="109" t="str">
        <f>IF(Y1002="","",
IF(OR(Y1004="Orçamento",Y1003="",MAX('Tabela de Apoio'!$A:$A)&lt;=Y1003),
Y1002,
(INDEX('Tabela de Apoio'!$B:$B,MATCH('MAPA DE PREÇOS'!$O$8,'Tabela de Apoio'!$A:$A,1))/INDEX('Tabela de Apoio'!$B:$B,MATCH('MAPA DE PREÇOS'!Y1003,'Tabela de Apoio'!$A:$A,1)-1))*Y1002))</f>
        <v/>
      </c>
      <c r="Z1006" s="109" t="str">
        <f>IF(Z1002="","",
IF(OR(Z1004="Orçamento",Z1003="",MAX('Tabela de Apoio'!$A:$A)&lt;=Z1003),
Z1002,
(INDEX('Tabela de Apoio'!$B:$B,MATCH('MAPA DE PREÇOS'!$O$8,'Tabela de Apoio'!$A:$A,1))/INDEX('Tabela de Apoio'!$B:$B,MATCH('MAPA DE PREÇOS'!Z1003,'Tabela de Apoio'!$A:$A,1)-1))*Z1002))</f>
        <v/>
      </c>
      <c r="AA1006" s="109" t="str">
        <f>IF(AA1002="","",
IF(OR(AA1004="Orçamento",AA1003="",MAX('Tabela de Apoio'!$A:$A)&lt;=AA1003),
AA1002,
(INDEX('Tabela de Apoio'!$B:$B,MATCH('MAPA DE PREÇOS'!$O$8,'Tabela de Apoio'!$A:$A,1))/INDEX('Tabela de Apoio'!$B:$B,MATCH('MAPA DE PREÇOS'!AA1003,'Tabela de Apoio'!$A:$A,1)-1))*AA1002))</f>
        <v/>
      </c>
      <c r="AB1006" s="109" t="str">
        <f>IF(AB1002="","",
IF(OR(AB1004="Orçamento",AB1003="",MAX('Tabela de Apoio'!$A:$A)&lt;=AB1003),
AB1002,
(INDEX('Tabela de Apoio'!$B:$B,MATCH('MAPA DE PREÇOS'!$O$8,'Tabela de Apoio'!$A:$A,1))/INDEX('Tabela de Apoio'!$B:$B,MATCH('MAPA DE PREÇOS'!AB1003,'Tabela de Apoio'!$A:$A,1)-1))*AB1002))</f>
        <v/>
      </c>
      <c r="AC1006" s="109" t="str">
        <f>IF(AC1002="","",
IF(OR(AC1004="Orçamento",AC1003="",MAX('Tabela de Apoio'!$A:$A)&lt;=AC1003),
AC1002,
(INDEX('Tabela de Apoio'!$B:$B,MATCH('MAPA DE PREÇOS'!$O$8,'Tabela de Apoio'!$A:$A,1))/INDEX('Tabela de Apoio'!$B:$B,MATCH('MAPA DE PREÇOS'!AC1003,'Tabela de Apoio'!$A:$A,1)-1))*AC1002))</f>
        <v/>
      </c>
      <c r="AD1006" s="109" t="str">
        <f>IF(AD1002="","",
IF(OR(AD1004="Orçamento",AD1003="",MAX('Tabela de Apoio'!$A:$A)&lt;=AD1003),
AD1002,
(INDEX('Tabela de Apoio'!$B:$B,MATCH('MAPA DE PREÇOS'!$O$8,'Tabela de Apoio'!$A:$A,1))/INDEX('Tabela de Apoio'!$B:$B,MATCH('MAPA DE PREÇOS'!AD1003,'Tabela de Apoio'!$A:$A,1)-1))*AD1002))</f>
        <v/>
      </c>
      <c r="AE1006" s="109" t="str">
        <f>IF(AE1002="","",
IF(OR(AE1004="Orçamento",AE1003="",MAX('Tabela de Apoio'!$A:$A)&lt;=AE1003),
AE1002,
(INDEX('Tabela de Apoio'!$B:$B,MATCH('MAPA DE PREÇOS'!$O$8,'Tabela de Apoio'!$A:$A,1))/INDEX('Tabela de Apoio'!$B:$B,MATCH('MAPA DE PREÇOS'!AE1003,'Tabela de Apoio'!$A:$A,1)-1))*AE1002))</f>
        <v/>
      </c>
      <c r="AF1006" s="109" t="str">
        <f>IF(AF1002="","",
IF(OR(AF1004="Orçamento",AF1003="",MAX('Tabela de Apoio'!$A:$A)&lt;=AF1003),
AF1002,
(INDEX('Tabela de Apoio'!$B:$B,MATCH('MAPA DE PREÇOS'!$O$8,'Tabela de Apoio'!$A:$A,1))/INDEX('Tabela de Apoio'!$B:$B,MATCH('MAPA DE PREÇOS'!AF1003,'Tabela de Apoio'!$A:$A,1)-1))*AF1002))</f>
        <v/>
      </c>
      <c r="AG1006" s="109" t="str">
        <f>IF(AG1002="","",
IF(OR(AG1004="Orçamento",AG1003="",MAX('Tabela de Apoio'!$A:$A)&lt;=AG1003),
AG1002,
(INDEX('Tabela de Apoio'!$B:$B,MATCH('MAPA DE PREÇOS'!$O$8,'Tabela de Apoio'!$A:$A,1))/INDEX('Tabela de Apoio'!$B:$B,MATCH('MAPA DE PREÇOS'!AG1003,'Tabela de Apoio'!$A:$A,1)-1))*AG1002))</f>
        <v/>
      </c>
      <c r="AH1006" s="109" t="str">
        <f>IF(AH1002="","",
IF(OR(AH1004="Orçamento",AH1003="",MAX('Tabela de Apoio'!$A:$A)&lt;=AH1003),
AH1002,
(INDEX('Tabela de Apoio'!$B:$B,MATCH('MAPA DE PREÇOS'!$O$8,'Tabela de Apoio'!$A:$A,1))/INDEX('Tabela de Apoio'!$B:$B,MATCH('MAPA DE PREÇOS'!AH1003,'Tabela de Apoio'!$A:$A,1)-1))*AH1002))</f>
        <v/>
      </c>
      <c r="AI1006" s="109" t="str">
        <f>IF(AI1002="","",
IF(OR(AI1004="Orçamento",AI1003="",MAX('Tabela de Apoio'!$A:$A)&lt;=AI1003),
AI1002,
(INDEX('Tabela de Apoio'!$B:$B,MATCH('MAPA DE PREÇOS'!$O$8,'Tabela de Apoio'!$A:$A,1))/INDEX('Tabela de Apoio'!$B:$B,MATCH('MAPA DE PREÇOS'!AI1003,'Tabela de Apoio'!$A:$A,1)-1))*AI1002))</f>
        <v/>
      </c>
    </row>
    <row r="1007" spans="1:167" hidden="1" x14ac:dyDescent="0.25">
      <c r="B1007" s="131" t="e">
        <f t="shared" ref="B1007" si="3078">B1006</f>
        <v>#VALUE!</v>
      </c>
      <c r="C1007" s="131" t="e">
        <f t="shared" ref="C1007" si="3079">C1006</f>
        <v>#VALUE!</v>
      </c>
      <c r="D1007" s="130">
        <f t="shared" si="3020"/>
        <v>1</v>
      </c>
      <c r="E1007" s="168"/>
      <c r="F1007" s="96"/>
      <c r="G1007" s="170"/>
      <c r="H1007"/>
      <c r="I1007"/>
      <c r="J1007"/>
      <c r="N1007" s="74"/>
      <c r="O1007" s="27" t="s">
        <v>439</v>
      </c>
      <c r="P1007" s="110" t="str">
        <f>IF(IFERROR(VLOOKUP(P1004,'Tabela de Apoio'!$D:$E,2,FALSE),1)=1,"",P1008)</f>
        <v/>
      </c>
      <c r="Q1007" s="110" t="str">
        <f>IF(IFERROR(VLOOKUP(Q1004,'Tabela de Apoio'!$D:$E,2,FALSE),1)=1,"",Q1008)</f>
        <v/>
      </c>
      <c r="R1007" s="110" t="str">
        <f>IF(IFERROR(VLOOKUP(R1004,'Tabela de Apoio'!$D:$E,2,FALSE),1)=1,"",R1008)</f>
        <v/>
      </c>
      <c r="S1007" s="110" t="str">
        <f>IF(IFERROR(VLOOKUP(S1004,'Tabela de Apoio'!$D:$E,2,FALSE),1)=1,"",S1008)</f>
        <v/>
      </c>
      <c r="T1007" s="110" t="str">
        <f>IF(IFERROR(VLOOKUP(T1004,'Tabela de Apoio'!$D:$E,2,FALSE),1)=1,"",T1008)</f>
        <v/>
      </c>
      <c r="U1007" s="110" t="str">
        <f>IF(IFERROR(VLOOKUP(U1004,'Tabela de Apoio'!$D:$E,2,FALSE),1)=1,"",U1008)</f>
        <v/>
      </c>
      <c r="V1007" s="110" t="str">
        <f>IF(IFERROR(VLOOKUP(V1004,'Tabela de Apoio'!$D:$E,2,FALSE),1)=1,"",V1008)</f>
        <v/>
      </c>
      <c r="W1007" s="110" t="str">
        <f>IF(IFERROR(VLOOKUP(W1004,'Tabela de Apoio'!$D:$E,2,FALSE),1)=1,"",W1008)</f>
        <v/>
      </c>
      <c r="X1007" s="110" t="str">
        <f>IF(IFERROR(VLOOKUP(X1004,'Tabela de Apoio'!$D:$E,2,FALSE),1)=1,"",X1008)</f>
        <v/>
      </c>
      <c r="Y1007" s="110" t="str">
        <f>IF(IFERROR(VLOOKUP(Y1004,'Tabela de Apoio'!$D:$E,2,FALSE),1)=1,"",Y1008)</f>
        <v/>
      </c>
      <c r="Z1007" s="110" t="str">
        <f>IF(IFERROR(VLOOKUP(Z1004,'Tabela de Apoio'!$D:$E,2,FALSE),1)=1,"",Z1008)</f>
        <v/>
      </c>
      <c r="AA1007" s="110" t="str">
        <f>IF(IFERROR(VLOOKUP(AA1004,'Tabela de Apoio'!$D:$E,2,FALSE),1)=1,"",AA1008)</f>
        <v/>
      </c>
      <c r="AB1007" s="110" t="str">
        <f>IF(IFERROR(VLOOKUP(AB1004,'Tabela de Apoio'!$D:$E,2,FALSE),1)=1,"",AB1008)</f>
        <v/>
      </c>
      <c r="AC1007" s="110" t="str">
        <f>IF(IFERROR(VLOOKUP(AC1004,'Tabela de Apoio'!$D:$E,2,FALSE),1)=1,"",AC1008)</f>
        <v/>
      </c>
      <c r="AD1007" s="110" t="str">
        <f>IF(IFERROR(VLOOKUP(AD1004,'Tabela de Apoio'!$D:$E,2,FALSE),1)=1,"",AD1008)</f>
        <v/>
      </c>
      <c r="AE1007" s="110" t="str">
        <f>IF(IFERROR(VLOOKUP(AE1004,'Tabela de Apoio'!$D:$E,2,FALSE),1)=1,"",AE1008)</f>
        <v/>
      </c>
      <c r="AF1007" s="110" t="str">
        <f>IF(IFERROR(VLOOKUP(AF1004,'Tabela de Apoio'!$D:$E,2,FALSE),1)=1,"",AF1008)</f>
        <v/>
      </c>
      <c r="AG1007" s="110" t="str">
        <f>IF(IFERROR(VLOOKUP(AG1004,'Tabela de Apoio'!$D:$E,2,FALSE),1)=1,"",AG1008)</f>
        <v/>
      </c>
      <c r="AH1007" s="110" t="str">
        <f>IF(IFERROR(VLOOKUP(AH1004,'Tabela de Apoio'!$D:$E,2,FALSE),1)=1,"",AH1008)</f>
        <v/>
      </c>
      <c r="AI1007" s="110" t="str">
        <f>IF(IFERROR(VLOOKUP(AI1004,'Tabela de Apoio'!$D:$E,2,FALSE),1)=1,"",AI1008)</f>
        <v/>
      </c>
    </row>
    <row r="1008" spans="1:167" hidden="1" x14ac:dyDescent="0.25">
      <c r="B1008" s="131" t="e">
        <f t="shared" ref="B1008:C1008" si="3080">B1007</f>
        <v>#VALUE!</v>
      </c>
      <c r="C1008" s="131" t="e">
        <f t="shared" si="3080"/>
        <v>#VALUE!</v>
      </c>
      <c r="D1008" s="130">
        <f t="shared" si="3020"/>
        <v>1</v>
      </c>
      <c r="E1008" s="168"/>
      <c r="F1008" s="96"/>
      <c r="G1008" s="170"/>
      <c r="H1008" s="137">
        <f t="shared" ref="H1008" si="3081">COUNT($P1008:$XX1008)</f>
        <v>0</v>
      </c>
      <c r="I1008" s="135" t="e">
        <f t="shared" ref="I1008" si="3082">_xlfn.STDEV.P($P1007:$XX1008)/AVERAGE($P1007:$XX1008)</f>
        <v>#DIV/0!</v>
      </c>
      <c r="J1008" s="7">
        <f>ROW()</f>
        <v>1008</v>
      </c>
      <c r="K1008" s="70"/>
      <c r="L1008" s="29" t="s">
        <v>54</v>
      </c>
      <c r="M1008" s="30" t="str">
        <f t="shared" ref="M1008" si="3083">IFERROR(
IF(AND(P1004="Orçamento",COUNTA(P1002:AI1002)=COUNTIF(P1004:XX1004,"Orçamento")),MIN(M1013,M1010),
IF(M1011&lt;&gt;"",M1011,
IF(M1012&lt;&gt;"",M1012,
M1010
))),"")</f>
        <v/>
      </c>
      <c r="N1008" s="74"/>
      <c r="O1008" s="27" t="s">
        <v>440</v>
      </c>
      <c r="P1008" s="109" t="str">
        <f t="shared" ref="P1008:AI1008" si="3084">IFERROR(IF(P1006="",
            "",
            IF(COUNT($P1006:$XX1006)&lt;=4,
               P1006,
               IF(OR(P1006&gt;(QUARTILE($P1006:$XX1006,3)+(QUARTILE($P1006:$XX1006,3)-QUARTILE($P1006:$XX1006,1))),
                     P1006&lt;(QUARTILE($P1006:$XX1006,1)-(QUARTILE($P1006:$XX1006,3)-QUARTILE($P1006:$XX1006,1)))
                  ),
               "DESCARTADO",P1006)
             )
  ),P1006)</f>
        <v/>
      </c>
      <c r="Q1008" s="109" t="str">
        <f t="shared" si="3084"/>
        <v/>
      </c>
      <c r="R1008" s="109" t="str">
        <f t="shared" si="3084"/>
        <v/>
      </c>
      <c r="S1008" s="109" t="str">
        <f t="shared" si="3084"/>
        <v/>
      </c>
      <c r="T1008" s="109" t="str">
        <f t="shared" si="3084"/>
        <v/>
      </c>
      <c r="U1008" s="109" t="str">
        <f t="shared" si="3084"/>
        <v/>
      </c>
      <c r="V1008" s="109" t="str">
        <f t="shared" si="3084"/>
        <v/>
      </c>
      <c r="W1008" s="109" t="str">
        <f t="shared" si="3084"/>
        <v/>
      </c>
      <c r="X1008" s="109" t="str">
        <f t="shared" si="3084"/>
        <v/>
      </c>
      <c r="Y1008" s="109" t="str">
        <f t="shared" si="3084"/>
        <v/>
      </c>
      <c r="Z1008" s="109" t="str">
        <f t="shared" si="3084"/>
        <v/>
      </c>
      <c r="AA1008" s="109" t="str">
        <f t="shared" si="3084"/>
        <v/>
      </c>
      <c r="AB1008" s="109" t="str">
        <f t="shared" si="3084"/>
        <v/>
      </c>
      <c r="AC1008" s="109" t="str">
        <f t="shared" si="3084"/>
        <v/>
      </c>
      <c r="AD1008" s="109" t="str">
        <f t="shared" si="3084"/>
        <v/>
      </c>
      <c r="AE1008" s="109" t="str">
        <f t="shared" si="3084"/>
        <v/>
      </c>
      <c r="AF1008" s="109" t="str">
        <f t="shared" si="3084"/>
        <v/>
      </c>
      <c r="AG1008" s="109" t="str">
        <f t="shared" si="3084"/>
        <v/>
      </c>
      <c r="AH1008" s="109" t="str">
        <f t="shared" si="3084"/>
        <v/>
      </c>
      <c r="AI1008" s="109" t="str">
        <f t="shared" si="3084"/>
        <v/>
      </c>
    </row>
    <row r="1009" spans="1:167" hidden="1" x14ac:dyDescent="0.25">
      <c r="B1009" s="131" t="e">
        <f t="shared" ref="B1009" si="3085">B1008</f>
        <v>#VALUE!</v>
      </c>
      <c r="C1009" s="131" t="e">
        <f t="shared" ref="C1009" si="3086">C1008</f>
        <v>#VALUE!</v>
      </c>
      <c r="D1009" s="130">
        <f t="shared" si="3020"/>
        <v>1</v>
      </c>
      <c r="E1009" s="168"/>
      <c r="F1009" s="96"/>
      <c r="G1009" s="170"/>
      <c r="H1009"/>
      <c r="I1009"/>
      <c r="J1009"/>
      <c r="K1009" s="69"/>
      <c r="L1009" s="29" t="s">
        <v>423</v>
      </c>
      <c r="M1009" s="30" t="e">
        <f t="shared" ref="M1009" si="3087">AVERAGE($P1008:$XX1008)</f>
        <v>#DIV/0!</v>
      </c>
      <c r="N1009" s="74"/>
      <c r="O1009" s="27" t="str">
        <f t="shared" ref="O1009" si="3088">"1 POND"</f>
        <v>1 POND</v>
      </c>
      <c r="P1009" s="110" t="str">
        <f>IF(IFERROR(VLOOKUP(P1004,'Tabela de Apoio'!$D:$E,2,FALSE),1)=1,"",P1010)</f>
        <v/>
      </c>
      <c r="Q1009" s="110" t="str">
        <f>IF(IFERROR(VLOOKUP(Q1004,'Tabela de Apoio'!$D:$E,2,FALSE),1)=1,"",Q1010)</f>
        <v/>
      </c>
      <c r="R1009" s="110" t="str">
        <f>IF(IFERROR(VLOOKUP(R1004,'Tabela de Apoio'!$D:$E,2,FALSE),1)=1,"",R1010)</f>
        <v/>
      </c>
      <c r="S1009" s="110" t="str">
        <f>IF(IFERROR(VLOOKUP(S1004,'Tabela de Apoio'!$D:$E,2,FALSE),1)=1,"",S1010)</f>
        <v/>
      </c>
      <c r="T1009" s="110" t="str">
        <f>IF(IFERROR(VLOOKUP(T1004,'Tabela de Apoio'!$D:$E,2,FALSE),1)=1,"",T1010)</f>
        <v/>
      </c>
      <c r="U1009" s="110" t="str">
        <f>IF(IFERROR(VLOOKUP(U1004,'Tabela de Apoio'!$D:$E,2,FALSE),1)=1,"",U1010)</f>
        <v/>
      </c>
      <c r="V1009" s="110" t="str">
        <f>IF(IFERROR(VLOOKUP(V1004,'Tabela de Apoio'!$D:$E,2,FALSE),1)=1,"",V1010)</f>
        <v/>
      </c>
      <c r="W1009" s="110" t="str">
        <f>IF(IFERROR(VLOOKUP(W1004,'Tabela de Apoio'!$D:$E,2,FALSE),1)=1,"",W1010)</f>
        <v/>
      </c>
      <c r="X1009" s="110" t="str">
        <f>IF(IFERROR(VLOOKUP(X1004,'Tabela de Apoio'!$D:$E,2,FALSE),1)=1,"",X1010)</f>
        <v/>
      </c>
      <c r="Y1009" s="110" t="str">
        <f>IF(IFERROR(VLOOKUP(Y1004,'Tabela de Apoio'!$D:$E,2,FALSE),1)=1,"",Y1010)</f>
        <v/>
      </c>
      <c r="Z1009" s="110" t="str">
        <f>IF(IFERROR(VLOOKUP(Z1004,'Tabela de Apoio'!$D:$E,2,FALSE),1)=1,"",Z1010)</f>
        <v/>
      </c>
      <c r="AA1009" s="110" t="str">
        <f>IF(IFERROR(VLOOKUP(AA1004,'Tabela de Apoio'!$D:$E,2,FALSE),1)=1,"",AA1010)</f>
        <v/>
      </c>
      <c r="AB1009" s="110" t="str">
        <f>IF(IFERROR(VLOOKUP(AB1004,'Tabela de Apoio'!$D:$E,2,FALSE),1)=1,"",AB1010)</f>
        <v/>
      </c>
      <c r="AC1009" s="110" t="str">
        <f>IF(IFERROR(VLOOKUP(AC1004,'Tabela de Apoio'!$D:$E,2,FALSE),1)=1,"",AC1010)</f>
        <v/>
      </c>
      <c r="AD1009" s="110" t="str">
        <f>IF(IFERROR(VLOOKUP(AD1004,'Tabela de Apoio'!$D:$E,2,FALSE),1)=1,"",AD1010)</f>
        <v/>
      </c>
      <c r="AE1009" s="110" t="str">
        <f>IF(IFERROR(VLOOKUP(AE1004,'Tabela de Apoio'!$D:$E,2,FALSE),1)=1,"",AE1010)</f>
        <v/>
      </c>
      <c r="AF1009" s="110" t="str">
        <f>IF(IFERROR(VLOOKUP(AF1004,'Tabela de Apoio'!$D:$E,2,FALSE),1)=1,"",AF1010)</f>
        <v/>
      </c>
      <c r="AG1009" s="110" t="str">
        <f>IF(IFERROR(VLOOKUP(AG1004,'Tabela de Apoio'!$D:$E,2,FALSE),1)=1,"",AG1010)</f>
        <v/>
      </c>
      <c r="AH1009" s="110" t="str">
        <f>IF(IFERROR(VLOOKUP(AH1004,'Tabela de Apoio'!$D:$E,2,FALSE),1)=1,"",AH1010)</f>
        <v/>
      </c>
      <c r="AI1009" s="110" t="str">
        <f>IF(IFERROR(VLOOKUP(AI1004,'Tabela de Apoio'!$D:$E,2,FALSE),1)=1,"",AI1010)</f>
        <v/>
      </c>
    </row>
    <row r="1010" spans="1:167" hidden="1" x14ac:dyDescent="0.25">
      <c r="B1010" s="131" t="e">
        <f t="shared" si="3019"/>
        <v>#VALUE!</v>
      </c>
      <c r="C1010" s="131" t="e">
        <f t="shared" si="3020"/>
        <v>#VALUE!</v>
      </c>
      <c r="D1010" s="130">
        <f t="shared" si="3020"/>
        <v>1</v>
      </c>
      <c r="E1010" s="168"/>
      <c r="F1010" s="96"/>
      <c r="G1010" s="170"/>
      <c r="H1010" s="137">
        <f t="shared" ref="H1010" si="3089">COUNT($P1010:$XX1010)</f>
        <v>0</v>
      </c>
      <c r="I1010" s="135" t="e">
        <f t="shared" ref="I1010" si="3090">_xlfn.STDEV.P($P1009:$XX1010)/AVERAGE($P1009:$XX1010)</f>
        <v>#DIV/0!</v>
      </c>
      <c r="J1010" s="7">
        <f t="shared" ref="J1010" si="3091">IF(AND(H1010&gt;2,
OR(L1002="MÉDIA SANEADA",L1002="MEDIANA SANEADA",
AND(L1002="PREÇO REFERÊNCIA",NOT(AND(P1004="Orçamento",COUNTA(P1002:XX1002)=COUNTIF(P1004:XX1004,"Orçamento")))))),
ROW(),0)</f>
        <v>0</v>
      </c>
      <c r="K1010" s="69"/>
      <c r="L1010" s="29" t="s">
        <v>424</v>
      </c>
      <c r="M1010" s="30" t="e">
        <f t="shared" ref="M1010" si="3092">MEDIAN($P1008:$XX1008)</f>
        <v>#NUM!</v>
      </c>
      <c r="N1010" s="74"/>
      <c r="O1010" s="27" t="str">
        <f t="shared" ref="O1010" si="3093">"1 RODADA"</f>
        <v>1 RODADA</v>
      </c>
      <c r="P1010" s="110" t="str">
        <f t="shared" ref="P1010:AI1010" si="3094">IF(P1008="","",IF((_xlfn.STDEV.P($P1007:$XX1008)/AVERAGE($P1007:$XX1008))&lt;=25%,P1008,IF(OR(P1008&gt;(AVERAGE($P1007:$XX1008)+_xlfn.STDEV.P($P1007:$XX1008)),P1008&lt;(AVERAGE($P1007:$XX1008)-_xlfn.STDEV.P($P1007:$XX1008))),"DESCARTADO",P1008)))</f>
        <v/>
      </c>
      <c r="Q1010" s="110" t="str">
        <f t="shared" si="3094"/>
        <v/>
      </c>
      <c r="R1010" s="110" t="str">
        <f t="shared" si="3094"/>
        <v/>
      </c>
      <c r="S1010" s="110" t="str">
        <f t="shared" si="3094"/>
        <v/>
      </c>
      <c r="T1010" s="110" t="str">
        <f t="shared" si="3094"/>
        <v/>
      </c>
      <c r="U1010" s="110" t="str">
        <f t="shared" si="3094"/>
        <v/>
      </c>
      <c r="V1010" s="110" t="str">
        <f t="shared" si="3094"/>
        <v/>
      </c>
      <c r="W1010" s="110" t="str">
        <f t="shared" si="3094"/>
        <v/>
      </c>
      <c r="X1010" s="110" t="str">
        <f t="shared" si="3094"/>
        <v/>
      </c>
      <c r="Y1010" s="110" t="str">
        <f t="shared" si="3094"/>
        <v/>
      </c>
      <c r="Z1010" s="110" t="str">
        <f t="shared" si="3094"/>
        <v/>
      </c>
      <c r="AA1010" s="110" t="str">
        <f t="shared" si="3094"/>
        <v/>
      </c>
      <c r="AB1010" s="110" t="str">
        <f t="shared" si="3094"/>
        <v/>
      </c>
      <c r="AC1010" s="110" t="str">
        <f t="shared" si="3094"/>
        <v/>
      </c>
      <c r="AD1010" s="110" t="str">
        <f t="shared" si="3094"/>
        <v/>
      </c>
      <c r="AE1010" s="110" t="str">
        <f t="shared" si="3094"/>
        <v/>
      </c>
      <c r="AF1010" s="110" t="str">
        <f t="shared" si="3094"/>
        <v/>
      </c>
      <c r="AG1010" s="110" t="str">
        <f t="shared" si="3094"/>
        <v/>
      </c>
      <c r="AH1010" s="110" t="str">
        <f t="shared" si="3094"/>
        <v/>
      </c>
      <c r="AI1010" s="110" t="str">
        <f t="shared" si="3094"/>
        <v/>
      </c>
    </row>
    <row r="1011" spans="1:167" hidden="1" x14ac:dyDescent="0.25">
      <c r="B1011" s="131" t="e">
        <f t="shared" si="3019"/>
        <v>#VALUE!</v>
      </c>
      <c r="C1011" s="131" t="e">
        <f t="shared" si="3020"/>
        <v>#VALUE!</v>
      </c>
      <c r="D1011" s="130">
        <f t="shared" si="3020"/>
        <v>1</v>
      </c>
      <c r="E1011" s="168"/>
      <c r="F1011" s="96"/>
      <c r="G1011" s="170"/>
      <c r="H1011"/>
      <c r="I1011"/>
      <c r="J1011"/>
      <c r="L1011" s="29" t="s">
        <v>50</v>
      </c>
      <c r="M1011" s="30" t="str">
        <f t="shared" ref="M1011" si="3095">IFERROR(
IF(AND(H1010&gt;2,I1010&lt;=25%),AVERAGE(P1009:XX1010),
IF(AND(H1012&gt;2,I1012&lt;=25%),AVERAGE(P1011:XX1012),
IF(AND(H1014&gt;2,I1014&lt;=25%),AVERAGE(P1013:XX1014),
IF(AND(H1016&gt;2,I1016&lt;=25%),AVERAGE(P1015:XX1016),
IF(AND(H1018&gt;2,I1018&lt;=25%),AVERAGE(P1017:XX1018),
IF(AND(H1020&gt;2,I1020&lt;=25%),AVERAGE(P1019:XX1020),
IF(I1008&lt;=25%,AVERAGE(P1007:XX1008),""))))))),"")</f>
        <v/>
      </c>
      <c r="N1011" s="74"/>
      <c r="O1011" s="27" t="str">
        <f t="shared" ref="O1011" si="3096">"2 POND"</f>
        <v>2 POND</v>
      </c>
      <c r="P1011" s="110" t="str">
        <f>IF(IFERROR(VLOOKUP(P1004,'Tabela de Apoio'!$D:$E,2,FALSE),1)=1,"",P1012)</f>
        <v/>
      </c>
      <c r="Q1011" s="110" t="str">
        <f>IF(IFERROR(VLOOKUP(Q1004,'Tabela de Apoio'!$D:$E,2,FALSE),1)=1,"",Q1012)</f>
        <v/>
      </c>
      <c r="R1011" s="110" t="str">
        <f>IF(IFERROR(VLOOKUP(R1004,'Tabela de Apoio'!$D:$E,2,FALSE),1)=1,"",R1012)</f>
        <v/>
      </c>
      <c r="S1011" s="110" t="str">
        <f>IF(IFERROR(VLOOKUP(S1004,'Tabela de Apoio'!$D:$E,2,FALSE),1)=1,"",S1012)</f>
        <v/>
      </c>
      <c r="T1011" s="110" t="str">
        <f>IF(IFERROR(VLOOKUP(T1004,'Tabela de Apoio'!$D:$E,2,FALSE),1)=1,"",T1012)</f>
        <v/>
      </c>
      <c r="U1011" s="110" t="str">
        <f>IF(IFERROR(VLOOKUP(U1004,'Tabela de Apoio'!$D:$E,2,FALSE),1)=1,"",U1012)</f>
        <v/>
      </c>
      <c r="V1011" s="110" t="str">
        <f>IF(IFERROR(VLOOKUP(V1004,'Tabela de Apoio'!$D:$E,2,FALSE),1)=1,"",V1012)</f>
        <v/>
      </c>
      <c r="W1011" s="110" t="str">
        <f>IF(IFERROR(VLOOKUP(W1004,'Tabela de Apoio'!$D:$E,2,FALSE),1)=1,"",W1012)</f>
        <v/>
      </c>
      <c r="X1011" s="110" t="str">
        <f>IF(IFERROR(VLOOKUP(X1004,'Tabela de Apoio'!$D:$E,2,FALSE),1)=1,"",X1012)</f>
        <v/>
      </c>
      <c r="Y1011" s="110" t="str">
        <f>IF(IFERROR(VLOOKUP(Y1004,'Tabela de Apoio'!$D:$E,2,FALSE),1)=1,"",Y1012)</f>
        <v/>
      </c>
      <c r="Z1011" s="110" t="str">
        <f>IF(IFERROR(VLOOKUP(Z1004,'Tabela de Apoio'!$D:$E,2,FALSE),1)=1,"",Z1012)</f>
        <v/>
      </c>
      <c r="AA1011" s="110" t="str">
        <f>IF(IFERROR(VLOOKUP(AA1004,'Tabela de Apoio'!$D:$E,2,FALSE),1)=1,"",AA1012)</f>
        <v/>
      </c>
      <c r="AB1011" s="110" t="str">
        <f>IF(IFERROR(VLOOKUP(AB1004,'Tabela de Apoio'!$D:$E,2,FALSE),1)=1,"",AB1012)</f>
        <v/>
      </c>
      <c r="AC1011" s="110" t="str">
        <f>IF(IFERROR(VLOOKUP(AC1004,'Tabela de Apoio'!$D:$E,2,FALSE),1)=1,"",AC1012)</f>
        <v/>
      </c>
      <c r="AD1011" s="110" t="str">
        <f>IF(IFERROR(VLOOKUP(AD1004,'Tabela de Apoio'!$D:$E,2,FALSE),1)=1,"",AD1012)</f>
        <v/>
      </c>
      <c r="AE1011" s="110" t="str">
        <f>IF(IFERROR(VLOOKUP(AE1004,'Tabela de Apoio'!$D:$E,2,FALSE),1)=1,"",AE1012)</f>
        <v/>
      </c>
      <c r="AF1011" s="110" t="str">
        <f>IF(IFERROR(VLOOKUP(AF1004,'Tabela de Apoio'!$D:$E,2,FALSE),1)=1,"",AF1012)</f>
        <v/>
      </c>
      <c r="AG1011" s="110" t="str">
        <f>IF(IFERROR(VLOOKUP(AG1004,'Tabela de Apoio'!$D:$E,2,FALSE),1)=1,"",AG1012)</f>
        <v/>
      </c>
      <c r="AH1011" s="110" t="str">
        <f>IF(IFERROR(VLOOKUP(AH1004,'Tabela de Apoio'!$D:$E,2,FALSE),1)=1,"",AH1012)</f>
        <v/>
      </c>
      <c r="AI1011" s="110" t="str">
        <f>IF(IFERROR(VLOOKUP(AI1004,'Tabela de Apoio'!$D:$E,2,FALSE),1)=1,"",AI1012)</f>
        <v/>
      </c>
    </row>
    <row r="1012" spans="1:167" hidden="1" x14ac:dyDescent="0.25">
      <c r="B1012" s="131" t="e">
        <f t="shared" si="3019"/>
        <v>#VALUE!</v>
      </c>
      <c r="C1012" s="131" t="e">
        <f t="shared" si="3020"/>
        <v>#VALUE!</v>
      </c>
      <c r="D1012" s="130">
        <f t="shared" si="3020"/>
        <v>1</v>
      </c>
      <c r="E1012" s="168"/>
      <c r="F1012" s="96"/>
      <c r="G1012" s="170"/>
      <c r="H1012" s="137">
        <f t="shared" ref="H1012" si="3097">COUNT($P1012:$XX1012)</f>
        <v>0</v>
      </c>
      <c r="I1012" s="135" t="e">
        <f t="shared" ref="I1012" si="3098">_xlfn.STDEV.P($P1011:$XX1012)/AVERAGE($P1011:$XX1012)</f>
        <v>#DIV/0!</v>
      </c>
      <c r="J1012" s="7">
        <f t="shared" ref="J1012" si="3099">IF(AND(H1012&gt;2,
OR(L1002="MÉDIA SANEADA",L1002="MEDIANA SANEADA",
AND(L1002="PREÇO REFERÊNCIA",NOT(AND(P1004="Orçamento",COUNTA(P1002:XX1002)=COUNTIF(P1004:XX1004,"Orçamento")))))),
ROW(),0)</f>
        <v>0</v>
      </c>
      <c r="K1012" s="69"/>
      <c r="L1012" s="29" t="s">
        <v>425</v>
      </c>
      <c r="M1012" s="30" t="e">
        <f t="shared" ref="M1012" si="3100" xml:space="preserve">
IF(H1010&gt;2,MEDIAN(P1009:XX1010),
IF(H1012&gt;2,MEDIAN(P1011:XX1012),
IF(H1014&gt;2,MEDIAN(P1013:XX1014),
IF(H1016&gt;2,MEDIAN(P1015:XX1016),
IF(H1018&gt;2,MEDIAN(P1017:XX1018),
IF(H1020&gt;2,MEDIAN(P1019:XX1020),
MEDIAN(P1007:XX1008)))))))</f>
        <v>#NUM!</v>
      </c>
      <c r="N1012" s="74"/>
      <c r="O1012" s="27" t="str">
        <f t="shared" ref="O1012" si="3101">"2 RODADA"</f>
        <v>2 RODADA</v>
      </c>
      <c r="P1012" s="110" t="str">
        <f t="shared" ref="P1012:AI1012" si="3102">IF(P1010="","",IF((_xlfn.STDEV.P($P1009:$XX1010)/AVERAGE($P1009:$XX1010))&lt;=25%,P1010,IF(OR(P1010&gt;(AVERAGE($P1009:$XX1010)+_xlfn.STDEV.P($P1009:$XX1010)),P1010&lt;(AVERAGE($P1009:$XX1010)-_xlfn.STDEV.P($P1009:$XX1010))),"DESCARTADO",P1010)))</f>
        <v/>
      </c>
      <c r="Q1012" s="110" t="str">
        <f t="shared" si="3102"/>
        <v/>
      </c>
      <c r="R1012" s="110" t="str">
        <f t="shared" si="3102"/>
        <v/>
      </c>
      <c r="S1012" s="110" t="str">
        <f t="shared" si="3102"/>
        <v/>
      </c>
      <c r="T1012" s="110" t="str">
        <f t="shared" si="3102"/>
        <v/>
      </c>
      <c r="U1012" s="110" t="str">
        <f t="shared" si="3102"/>
        <v/>
      </c>
      <c r="V1012" s="110" t="str">
        <f t="shared" si="3102"/>
        <v/>
      </c>
      <c r="W1012" s="110" t="str">
        <f t="shared" si="3102"/>
        <v/>
      </c>
      <c r="X1012" s="110" t="str">
        <f t="shared" si="3102"/>
        <v/>
      </c>
      <c r="Y1012" s="110" t="str">
        <f t="shared" si="3102"/>
        <v/>
      </c>
      <c r="Z1012" s="110" t="str">
        <f t="shared" si="3102"/>
        <v/>
      </c>
      <c r="AA1012" s="110" t="str">
        <f t="shared" si="3102"/>
        <v/>
      </c>
      <c r="AB1012" s="110" t="str">
        <f t="shared" si="3102"/>
        <v/>
      </c>
      <c r="AC1012" s="110" t="str">
        <f t="shared" si="3102"/>
        <v/>
      </c>
      <c r="AD1012" s="110" t="str">
        <f t="shared" si="3102"/>
        <v/>
      </c>
      <c r="AE1012" s="110" t="str">
        <f t="shared" si="3102"/>
        <v/>
      </c>
      <c r="AF1012" s="110" t="str">
        <f t="shared" si="3102"/>
        <v/>
      </c>
      <c r="AG1012" s="110" t="str">
        <f t="shared" si="3102"/>
        <v/>
      </c>
      <c r="AH1012" s="110" t="str">
        <f t="shared" si="3102"/>
        <v/>
      </c>
      <c r="AI1012" s="110" t="str">
        <f t="shared" si="3102"/>
        <v/>
      </c>
    </row>
    <row r="1013" spans="1:167" hidden="1" x14ac:dyDescent="0.25">
      <c r="B1013" s="131" t="e">
        <f t="shared" si="3019"/>
        <v>#VALUE!</v>
      </c>
      <c r="C1013" s="131" t="e">
        <f t="shared" si="3020"/>
        <v>#VALUE!</v>
      </c>
      <c r="D1013" s="130">
        <f t="shared" si="3020"/>
        <v>1</v>
      </c>
      <c r="E1013" s="168"/>
      <c r="F1013" s="96"/>
      <c r="G1013" s="170"/>
      <c r="H1013"/>
      <c r="I1013"/>
      <c r="J1013"/>
      <c r="K1013" s="69"/>
      <c r="L1013" s="29" t="s">
        <v>422</v>
      </c>
      <c r="M1013" s="30" t="e">
        <f t="shared" ref="M1013" si="3103">HARMEAN($P1007:$XX1008)</f>
        <v>#N/A</v>
      </c>
      <c r="N1013" s="74"/>
      <c r="O1013" s="27" t="str">
        <f t="shared" ref="O1013" si="3104">"3 POND"</f>
        <v>3 POND</v>
      </c>
      <c r="P1013" s="110" t="str">
        <f>IF(IFERROR(VLOOKUP(P1004,'Tabela de Apoio'!$D:$E,2,FALSE),1)=1,"",P1014)</f>
        <v/>
      </c>
      <c r="Q1013" s="110" t="str">
        <f>IF(IFERROR(VLOOKUP(Q1004,'Tabela de Apoio'!$D:$E,2,FALSE),1)=1,"",Q1014)</f>
        <v/>
      </c>
      <c r="R1013" s="110" t="str">
        <f>IF(IFERROR(VLOOKUP(R1004,'Tabela de Apoio'!$D:$E,2,FALSE),1)=1,"",R1014)</f>
        <v/>
      </c>
      <c r="S1013" s="110" t="str">
        <f>IF(IFERROR(VLOOKUP(S1004,'Tabela de Apoio'!$D:$E,2,FALSE),1)=1,"",S1014)</f>
        <v/>
      </c>
      <c r="T1013" s="110" t="str">
        <f>IF(IFERROR(VLOOKUP(T1004,'Tabela de Apoio'!$D:$E,2,FALSE),1)=1,"",T1014)</f>
        <v/>
      </c>
      <c r="U1013" s="110" t="str">
        <f>IF(IFERROR(VLOOKUP(U1004,'Tabela de Apoio'!$D:$E,2,FALSE),1)=1,"",U1014)</f>
        <v/>
      </c>
      <c r="V1013" s="110" t="str">
        <f>IF(IFERROR(VLOOKUP(V1004,'Tabela de Apoio'!$D:$E,2,FALSE),1)=1,"",V1014)</f>
        <v/>
      </c>
      <c r="W1013" s="110" t="str">
        <f>IF(IFERROR(VLOOKUP(W1004,'Tabela de Apoio'!$D:$E,2,FALSE),1)=1,"",W1014)</f>
        <v/>
      </c>
      <c r="X1013" s="110" t="str">
        <f>IF(IFERROR(VLOOKUP(X1004,'Tabela de Apoio'!$D:$E,2,FALSE),1)=1,"",X1014)</f>
        <v/>
      </c>
      <c r="Y1013" s="110" t="str">
        <f>IF(IFERROR(VLOOKUP(Y1004,'Tabela de Apoio'!$D:$E,2,FALSE),1)=1,"",Y1014)</f>
        <v/>
      </c>
      <c r="Z1013" s="110" t="str">
        <f>IF(IFERROR(VLOOKUP(Z1004,'Tabela de Apoio'!$D:$E,2,FALSE),1)=1,"",Z1014)</f>
        <v/>
      </c>
      <c r="AA1013" s="110" t="str">
        <f>IF(IFERROR(VLOOKUP(AA1004,'Tabela de Apoio'!$D:$E,2,FALSE),1)=1,"",AA1014)</f>
        <v/>
      </c>
      <c r="AB1013" s="110" t="str">
        <f>IF(IFERROR(VLOOKUP(AB1004,'Tabela de Apoio'!$D:$E,2,FALSE),1)=1,"",AB1014)</f>
        <v/>
      </c>
      <c r="AC1013" s="110" t="str">
        <f>IF(IFERROR(VLOOKUP(AC1004,'Tabela de Apoio'!$D:$E,2,FALSE),1)=1,"",AC1014)</f>
        <v/>
      </c>
      <c r="AD1013" s="110" t="str">
        <f>IF(IFERROR(VLOOKUP(AD1004,'Tabela de Apoio'!$D:$E,2,FALSE),1)=1,"",AD1014)</f>
        <v/>
      </c>
      <c r="AE1013" s="110" t="str">
        <f>IF(IFERROR(VLOOKUP(AE1004,'Tabela de Apoio'!$D:$E,2,FALSE),1)=1,"",AE1014)</f>
        <v/>
      </c>
      <c r="AF1013" s="110" t="str">
        <f>IF(IFERROR(VLOOKUP(AF1004,'Tabela de Apoio'!$D:$E,2,FALSE),1)=1,"",AF1014)</f>
        <v/>
      </c>
      <c r="AG1013" s="110" t="str">
        <f>IF(IFERROR(VLOOKUP(AG1004,'Tabela de Apoio'!$D:$E,2,FALSE),1)=1,"",AG1014)</f>
        <v/>
      </c>
      <c r="AH1013" s="110" t="str">
        <f>IF(IFERROR(VLOOKUP(AH1004,'Tabela de Apoio'!$D:$E,2,FALSE),1)=1,"",AH1014)</f>
        <v/>
      </c>
      <c r="AI1013" s="110" t="str">
        <f>IF(IFERROR(VLOOKUP(AI1004,'Tabela de Apoio'!$D:$E,2,FALSE),1)=1,"",AI1014)</f>
        <v/>
      </c>
    </row>
    <row r="1014" spans="1:167" hidden="1" x14ac:dyDescent="0.25">
      <c r="B1014" s="131" t="e">
        <f t="shared" si="3019"/>
        <v>#VALUE!</v>
      </c>
      <c r="C1014" s="131" t="e">
        <f t="shared" si="3020"/>
        <v>#VALUE!</v>
      </c>
      <c r="D1014" s="130">
        <f t="shared" si="3020"/>
        <v>1</v>
      </c>
      <c r="E1014" s="168"/>
      <c r="F1014" s="96"/>
      <c r="G1014" s="170"/>
      <c r="H1014" s="137">
        <f t="shared" ref="H1014" si="3105">COUNT($P1014:$XX1014)</f>
        <v>0</v>
      </c>
      <c r="I1014" s="135" t="e">
        <f t="shared" ref="I1014" si="3106">_xlfn.STDEV.P($P1013:$XX1014)/AVERAGE($P1013:$XX1014)</f>
        <v>#DIV/0!</v>
      </c>
      <c r="J1014" s="7">
        <f t="shared" ref="J1014" si="3107">IF(AND(H1014&gt;2,
OR(L1002="MÉDIA SANEADA",L1002="MEDIANA SANEADA",
AND(L1002="PREÇO REFERÊNCIA",NOT(AND(P1004="Orçamento",COUNTA(P1002:XX1002)=COUNTIF(P1004:XX1004,"Orçamento")))))),
ROW(),0)</f>
        <v>0</v>
      </c>
      <c r="K1014" s="69"/>
      <c r="L1014" s="29" t="s">
        <v>53</v>
      </c>
      <c r="M1014" s="30" t="str">
        <f t="shared" ref="M1014" si="3108">IFERROR(_xlfn.QUARTILE.EXC($P1008:$XX1008,1),"")</f>
        <v/>
      </c>
      <c r="N1014" s="74"/>
      <c r="O1014" s="27" t="str">
        <f t="shared" ref="O1014" si="3109">"3 RODADA"</f>
        <v>3 RODADA</v>
      </c>
      <c r="P1014" s="110" t="str">
        <f t="shared" ref="P1014:AI1014" si="3110">IF(P1012="","",IF((_xlfn.STDEV.P($P1011:$XX1012)/AVERAGE($P1011:$XX1012))&lt;=25%,P1012,IF(OR(P1012&gt;(AVERAGE($P1011:$XX1012)+_xlfn.STDEV.P($P1011:$XX1012)),P1012&lt;(AVERAGE($P1011:$XX1012)-_xlfn.STDEV.P($P1011:$XX1012))),"DESCARTADO",P1012)))</f>
        <v/>
      </c>
      <c r="Q1014" s="110" t="str">
        <f t="shared" si="3110"/>
        <v/>
      </c>
      <c r="R1014" s="110" t="str">
        <f t="shared" si="3110"/>
        <v/>
      </c>
      <c r="S1014" s="110" t="str">
        <f t="shared" si="3110"/>
        <v/>
      </c>
      <c r="T1014" s="110" t="str">
        <f t="shared" si="3110"/>
        <v/>
      </c>
      <c r="U1014" s="110" t="str">
        <f t="shared" si="3110"/>
        <v/>
      </c>
      <c r="V1014" s="110" t="str">
        <f t="shared" si="3110"/>
        <v/>
      </c>
      <c r="W1014" s="110" t="str">
        <f t="shared" si="3110"/>
        <v/>
      </c>
      <c r="X1014" s="110" t="str">
        <f t="shared" si="3110"/>
        <v/>
      </c>
      <c r="Y1014" s="110" t="str">
        <f t="shared" si="3110"/>
        <v/>
      </c>
      <c r="Z1014" s="110" t="str">
        <f t="shared" si="3110"/>
        <v/>
      </c>
      <c r="AA1014" s="110" t="str">
        <f t="shared" si="3110"/>
        <v/>
      </c>
      <c r="AB1014" s="110" t="str">
        <f t="shared" si="3110"/>
        <v/>
      </c>
      <c r="AC1014" s="110" t="str">
        <f t="shared" si="3110"/>
        <v/>
      </c>
      <c r="AD1014" s="110" t="str">
        <f t="shared" si="3110"/>
        <v/>
      </c>
      <c r="AE1014" s="110" t="str">
        <f t="shared" si="3110"/>
        <v/>
      </c>
      <c r="AF1014" s="110" t="str">
        <f t="shared" si="3110"/>
        <v/>
      </c>
      <c r="AG1014" s="110" t="str">
        <f t="shared" si="3110"/>
        <v/>
      </c>
      <c r="AH1014" s="110" t="str">
        <f t="shared" si="3110"/>
        <v/>
      </c>
      <c r="AI1014" s="110" t="str">
        <f t="shared" si="3110"/>
        <v/>
      </c>
    </row>
    <row r="1015" spans="1:167" hidden="1" x14ac:dyDescent="0.25">
      <c r="B1015" s="131" t="e">
        <f t="shared" si="3019"/>
        <v>#VALUE!</v>
      </c>
      <c r="C1015" s="131" t="e">
        <f t="shared" si="3020"/>
        <v>#VALUE!</v>
      </c>
      <c r="D1015" s="130">
        <f t="shared" si="3020"/>
        <v>1</v>
      </c>
      <c r="E1015" s="168"/>
      <c r="F1015" s="96"/>
      <c r="G1015" s="170"/>
      <c r="H1015"/>
      <c r="I1015"/>
      <c r="J1015"/>
      <c r="K1015" s="69"/>
      <c r="L1015" s="29" t="s">
        <v>51</v>
      </c>
      <c r="M1015" s="30" t="str">
        <f t="shared" ref="M1015" si="3111">IFERROR(_xlfn.QUARTILE.EXC($P1008:$XX1008,3),"")</f>
        <v/>
      </c>
      <c r="N1015" s="74"/>
      <c r="O1015" s="27" t="str">
        <f t="shared" ref="O1015" si="3112">"4 POND"</f>
        <v>4 POND</v>
      </c>
      <c r="P1015" s="110" t="str">
        <f>IF(IFERROR(VLOOKUP(P1004,'Tabela de Apoio'!$D:$E,2,FALSE),1)=1,"",P1016)</f>
        <v/>
      </c>
      <c r="Q1015" s="110" t="str">
        <f>IF(IFERROR(VLOOKUP(Q1004,'Tabela de Apoio'!$D:$E,2,FALSE),1)=1,"",Q1016)</f>
        <v/>
      </c>
      <c r="R1015" s="110" t="str">
        <f>IF(IFERROR(VLOOKUP(R1004,'Tabela de Apoio'!$D:$E,2,FALSE),1)=1,"",R1016)</f>
        <v/>
      </c>
      <c r="S1015" s="110" t="str">
        <f>IF(IFERROR(VLOOKUP(S1004,'Tabela de Apoio'!$D:$E,2,FALSE),1)=1,"",S1016)</f>
        <v/>
      </c>
      <c r="T1015" s="110" t="str">
        <f>IF(IFERROR(VLOOKUP(T1004,'Tabela de Apoio'!$D:$E,2,FALSE),1)=1,"",T1016)</f>
        <v/>
      </c>
      <c r="U1015" s="110" t="str">
        <f>IF(IFERROR(VLOOKUP(U1004,'Tabela de Apoio'!$D:$E,2,FALSE),1)=1,"",U1016)</f>
        <v/>
      </c>
      <c r="V1015" s="110" t="str">
        <f>IF(IFERROR(VLOOKUP(V1004,'Tabela de Apoio'!$D:$E,2,FALSE),1)=1,"",V1016)</f>
        <v/>
      </c>
      <c r="W1015" s="110" t="str">
        <f>IF(IFERROR(VLOOKUP(W1004,'Tabela de Apoio'!$D:$E,2,FALSE),1)=1,"",W1016)</f>
        <v/>
      </c>
      <c r="X1015" s="110" t="str">
        <f>IF(IFERROR(VLOOKUP(X1004,'Tabela de Apoio'!$D:$E,2,FALSE),1)=1,"",X1016)</f>
        <v/>
      </c>
      <c r="Y1015" s="110" t="str">
        <f>IF(IFERROR(VLOOKUP(Y1004,'Tabela de Apoio'!$D:$E,2,FALSE),1)=1,"",Y1016)</f>
        <v/>
      </c>
      <c r="Z1015" s="110" t="str">
        <f>IF(IFERROR(VLOOKUP(Z1004,'Tabela de Apoio'!$D:$E,2,FALSE),1)=1,"",Z1016)</f>
        <v/>
      </c>
      <c r="AA1015" s="110" t="str">
        <f>IF(IFERROR(VLOOKUP(AA1004,'Tabela de Apoio'!$D:$E,2,FALSE),1)=1,"",AA1016)</f>
        <v/>
      </c>
      <c r="AB1015" s="110" t="str">
        <f>IF(IFERROR(VLOOKUP(AB1004,'Tabela de Apoio'!$D:$E,2,FALSE),1)=1,"",AB1016)</f>
        <v/>
      </c>
      <c r="AC1015" s="110" t="str">
        <f>IF(IFERROR(VLOOKUP(AC1004,'Tabela de Apoio'!$D:$E,2,FALSE),1)=1,"",AC1016)</f>
        <v/>
      </c>
      <c r="AD1015" s="110" t="str">
        <f>IF(IFERROR(VLOOKUP(AD1004,'Tabela de Apoio'!$D:$E,2,FALSE),1)=1,"",AD1016)</f>
        <v/>
      </c>
      <c r="AE1015" s="110" t="str">
        <f>IF(IFERROR(VLOOKUP(AE1004,'Tabela de Apoio'!$D:$E,2,FALSE),1)=1,"",AE1016)</f>
        <v/>
      </c>
      <c r="AF1015" s="110" t="str">
        <f>IF(IFERROR(VLOOKUP(AF1004,'Tabela de Apoio'!$D:$E,2,FALSE),1)=1,"",AF1016)</f>
        <v/>
      </c>
      <c r="AG1015" s="110" t="str">
        <f>IF(IFERROR(VLOOKUP(AG1004,'Tabela de Apoio'!$D:$E,2,FALSE),1)=1,"",AG1016)</f>
        <v/>
      </c>
      <c r="AH1015" s="110" t="str">
        <f>IF(IFERROR(VLOOKUP(AH1004,'Tabela de Apoio'!$D:$E,2,FALSE),1)=1,"",AH1016)</f>
        <v/>
      </c>
      <c r="AI1015" s="110" t="str">
        <f>IF(IFERROR(VLOOKUP(AI1004,'Tabela de Apoio'!$D:$E,2,FALSE),1)=1,"",AI1016)</f>
        <v/>
      </c>
    </row>
    <row r="1016" spans="1:167" hidden="1" x14ac:dyDescent="0.25">
      <c r="B1016" s="131" t="e">
        <f t="shared" si="3019"/>
        <v>#VALUE!</v>
      </c>
      <c r="C1016" s="131" t="e">
        <f t="shared" si="3020"/>
        <v>#VALUE!</v>
      </c>
      <c r="D1016" s="130">
        <f t="shared" si="3020"/>
        <v>1</v>
      </c>
      <c r="E1016" s="168"/>
      <c r="F1016" s="96"/>
      <c r="G1016" s="170"/>
      <c r="H1016" s="137">
        <f t="shared" ref="H1016" si="3113">COUNT($P1016:$XX1016)</f>
        <v>0</v>
      </c>
      <c r="I1016" s="135" t="e">
        <f t="shared" ref="I1016" si="3114">_xlfn.STDEV.P($P1015:$XX1016)/AVERAGE($P1015:$XX1016)</f>
        <v>#DIV/0!</v>
      </c>
      <c r="J1016" s="7">
        <f t="shared" ref="J1016" si="3115">IF(AND(H1016&gt;2,
OR(L1002="MÉDIA SANEADA",L1002="MEDIANA SANEADA",
AND(L1002="PREÇO REFERÊNCIA",NOT(AND(P1004="Orçamento",COUNTA(P1002:XX1002)=COUNTIF(P1004:XX1004,"Orçamento")))))),
ROW(),0)</f>
        <v>0</v>
      </c>
      <c r="K1016" s="69"/>
      <c r="L1016" s="29" t="s">
        <v>55</v>
      </c>
      <c r="M1016" s="30">
        <f t="shared" ref="M1016" si="3116">MIN($P1008:$XX1008)</f>
        <v>0</v>
      </c>
      <c r="N1016" s="74"/>
      <c r="O1016" s="27" t="str">
        <f t="shared" ref="O1016" si="3117">"4 RODADA"</f>
        <v>4 RODADA</v>
      </c>
      <c r="P1016" s="110" t="str">
        <f t="shared" ref="P1016:AI1016" si="3118">IF(P1014="","",IF((_xlfn.STDEV.P($P1013:$XX1014)/AVERAGE($P1013:$XX1014))&lt;=25%,P1014,IF(OR(P1014&gt;(AVERAGE($P1013:$XX1014)+_xlfn.STDEV.P($P1013:$XX1014)),P1014&lt;(AVERAGE($P1013:$XX1014)-_xlfn.STDEV.P($P1013:$XX1014))),"DESCARTADO",P1014)))</f>
        <v/>
      </c>
      <c r="Q1016" s="110" t="str">
        <f t="shared" si="3118"/>
        <v/>
      </c>
      <c r="R1016" s="110" t="str">
        <f t="shared" si="3118"/>
        <v/>
      </c>
      <c r="S1016" s="110" t="str">
        <f t="shared" si="3118"/>
        <v/>
      </c>
      <c r="T1016" s="110" t="str">
        <f t="shared" si="3118"/>
        <v/>
      </c>
      <c r="U1016" s="110" t="str">
        <f t="shared" si="3118"/>
        <v/>
      </c>
      <c r="V1016" s="110" t="str">
        <f t="shared" si="3118"/>
        <v/>
      </c>
      <c r="W1016" s="110" t="str">
        <f t="shared" si="3118"/>
        <v/>
      </c>
      <c r="X1016" s="110" t="str">
        <f t="shared" si="3118"/>
        <v/>
      </c>
      <c r="Y1016" s="110" t="str">
        <f t="shared" si="3118"/>
        <v/>
      </c>
      <c r="Z1016" s="110" t="str">
        <f t="shared" si="3118"/>
        <v/>
      </c>
      <c r="AA1016" s="110" t="str">
        <f t="shared" si="3118"/>
        <v/>
      </c>
      <c r="AB1016" s="110" t="str">
        <f t="shared" si="3118"/>
        <v/>
      </c>
      <c r="AC1016" s="110" t="str">
        <f t="shared" si="3118"/>
        <v/>
      </c>
      <c r="AD1016" s="110" t="str">
        <f t="shared" si="3118"/>
        <v/>
      </c>
      <c r="AE1016" s="110" t="str">
        <f t="shared" si="3118"/>
        <v/>
      </c>
      <c r="AF1016" s="110" t="str">
        <f t="shared" si="3118"/>
        <v/>
      </c>
      <c r="AG1016" s="110" t="str">
        <f t="shared" si="3118"/>
        <v/>
      </c>
      <c r="AH1016" s="110" t="str">
        <f t="shared" si="3118"/>
        <v/>
      </c>
      <c r="AI1016" s="110" t="str">
        <f t="shared" si="3118"/>
        <v/>
      </c>
    </row>
    <row r="1017" spans="1:167" hidden="1" x14ac:dyDescent="0.25">
      <c r="B1017" s="131" t="e">
        <f t="shared" si="3019"/>
        <v>#VALUE!</v>
      </c>
      <c r="C1017" s="131" t="e">
        <f t="shared" si="3020"/>
        <v>#VALUE!</v>
      </c>
      <c r="D1017" s="130">
        <f t="shared" si="3020"/>
        <v>1</v>
      </c>
      <c r="E1017" s="168"/>
      <c r="F1017" s="96"/>
      <c r="G1017" s="170"/>
      <c r="H1017"/>
      <c r="I1017"/>
      <c r="J1017"/>
      <c r="K1017" s="69"/>
      <c r="L1017" s="29" t="s">
        <v>52</v>
      </c>
      <c r="M1017" s="30">
        <f t="shared" ref="M1017" si="3119">MAX($P1008:$XX1008)</f>
        <v>0</v>
      </c>
      <c r="N1017" s="74"/>
      <c r="O1017" s="27" t="str">
        <f t="shared" ref="O1017" si="3120">"5 POND"</f>
        <v>5 POND</v>
      </c>
      <c r="P1017" s="110" t="str">
        <f>IF(IFERROR(VLOOKUP(P1004,'Tabela de Apoio'!$D:$E,2,FALSE),1)=1,"",P1018)</f>
        <v/>
      </c>
      <c r="Q1017" s="110" t="str">
        <f>IF(IFERROR(VLOOKUP(Q1004,'Tabela de Apoio'!$D:$E,2,FALSE),1)=1,"",Q1018)</f>
        <v/>
      </c>
      <c r="R1017" s="110" t="str">
        <f>IF(IFERROR(VLOOKUP(R1004,'Tabela de Apoio'!$D:$E,2,FALSE),1)=1,"",R1018)</f>
        <v/>
      </c>
      <c r="S1017" s="110" t="str">
        <f>IF(IFERROR(VLOOKUP(S1004,'Tabela de Apoio'!$D:$E,2,FALSE),1)=1,"",S1018)</f>
        <v/>
      </c>
      <c r="T1017" s="110" t="str">
        <f>IF(IFERROR(VLOOKUP(T1004,'Tabela de Apoio'!$D:$E,2,FALSE),1)=1,"",T1018)</f>
        <v/>
      </c>
      <c r="U1017" s="110" t="str">
        <f>IF(IFERROR(VLOOKUP(U1004,'Tabela de Apoio'!$D:$E,2,FALSE),1)=1,"",U1018)</f>
        <v/>
      </c>
      <c r="V1017" s="110" t="str">
        <f>IF(IFERROR(VLOOKUP(V1004,'Tabela de Apoio'!$D:$E,2,FALSE),1)=1,"",V1018)</f>
        <v/>
      </c>
      <c r="W1017" s="110" t="str">
        <f>IF(IFERROR(VLOOKUP(W1004,'Tabela de Apoio'!$D:$E,2,FALSE),1)=1,"",W1018)</f>
        <v/>
      </c>
      <c r="X1017" s="110" t="str">
        <f>IF(IFERROR(VLOOKUP(X1004,'Tabela de Apoio'!$D:$E,2,FALSE),1)=1,"",X1018)</f>
        <v/>
      </c>
      <c r="Y1017" s="110" t="str">
        <f>IF(IFERROR(VLOOKUP(Y1004,'Tabela de Apoio'!$D:$E,2,FALSE),1)=1,"",Y1018)</f>
        <v/>
      </c>
      <c r="Z1017" s="110" t="str">
        <f>IF(IFERROR(VLOOKUP(Z1004,'Tabela de Apoio'!$D:$E,2,FALSE),1)=1,"",Z1018)</f>
        <v/>
      </c>
      <c r="AA1017" s="110" t="str">
        <f>IF(IFERROR(VLOOKUP(AA1004,'Tabela de Apoio'!$D:$E,2,FALSE),1)=1,"",AA1018)</f>
        <v/>
      </c>
      <c r="AB1017" s="110" t="str">
        <f>IF(IFERROR(VLOOKUP(AB1004,'Tabela de Apoio'!$D:$E,2,FALSE),1)=1,"",AB1018)</f>
        <v/>
      </c>
      <c r="AC1017" s="110" t="str">
        <f>IF(IFERROR(VLOOKUP(AC1004,'Tabela de Apoio'!$D:$E,2,FALSE),1)=1,"",AC1018)</f>
        <v/>
      </c>
      <c r="AD1017" s="110" t="str">
        <f>IF(IFERROR(VLOOKUP(AD1004,'Tabela de Apoio'!$D:$E,2,FALSE),1)=1,"",AD1018)</f>
        <v/>
      </c>
      <c r="AE1017" s="110" t="str">
        <f>IF(IFERROR(VLOOKUP(AE1004,'Tabela de Apoio'!$D:$E,2,FALSE),1)=1,"",AE1018)</f>
        <v/>
      </c>
      <c r="AF1017" s="110" t="str">
        <f>IF(IFERROR(VLOOKUP(AF1004,'Tabela de Apoio'!$D:$E,2,FALSE),1)=1,"",AF1018)</f>
        <v/>
      </c>
      <c r="AG1017" s="110" t="str">
        <f>IF(IFERROR(VLOOKUP(AG1004,'Tabela de Apoio'!$D:$E,2,FALSE),1)=1,"",AG1018)</f>
        <v/>
      </c>
      <c r="AH1017" s="110" t="str">
        <f>IF(IFERROR(VLOOKUP(AH1004,'Tabela de Apoio'!$D:$E,2,FALSE),1)=1,"",AH1018)</f>
        <v/>
      </c>
      <c r="AI1017" s="110" t="str">
        <f>IF(IFERROR(VLOOKUP(AI1004,'Tabela de Apoio'!$D:$E,2,FALSE),1)=1,"",AI1018)</f>
        <v/>
      </c>
    </row>
    <row r="1018" spans="1:167" hidden="1" x14ac:dyDescent="0.25">
      <c r="B1018" s="131" t="e">
        <f t="shared" si="3019"/>
        <v>#VALUE!</v>
      </c>
      <c r="C1018" s="131" t="e">
        <f t="shared" si="3020"/>
        <v>#VALUE!</v>
      </c>
      <c r="D1018" s="130">
        <f t="shared" si="3020"/>
        <v>1</v>
      </c>
      <c r="E1018" s="168"/>
      <c r="F1018" s="96"/>
      <c r="G1018" s="170"/>
      <c r="H1018" s="137">
        <f t="shared" ref="H1018" si="3121">COUNT($P1018:$XX1018)</f>
        <v>0</v>
      </c>
      <c r="I1018" s="135" t="e">
        <f t="shared" ref="I1018" si="3122">_xlfn.STDEV.P($P1017:$XX1018)/AVERAGE($P1017:$XX1018)</f>
        <v>#DIV/0!</v>
      </c>
      <c r="J1018" s="7">
        <f t="shared" ref="J1018" si="3123">IF(AND(H1018&gt;2,
OR(L1002="MÉDIA SANEADA",L1002="MEDIANA SANEADA",
AND(L1002="PREÇO REFERÊNCIA",NOT(AND(P1004="Orçamento",COUNTA(P1002:XX1002)=COUNTIF(P1004:XX1004,"Orçamento")))))),
ROW(),0)</f>
        <v>0</v>
      </c>
      <c r="K1018" s="69"/>
      <c r="N1018" s="74"/>
      <c r="O1018" s="27" t="str">
        <f t="shared" ref="O1018" si="3124">"5 RODADA"</f>
        <v>5 RODADA</v>
      </c>
      <c r="P1018" s="110" t="str">
        <f t="shared" ref="P1018:AI1018" si="3125">IF(P1016="","",IF((_xlfn.STDEV.P($P1015:$XX1016)/AVERAGE($P1015:$XX1016))&lt;=25%,P1016,IF(OR(P1016&gt;(AVERAGE($P1015:$XX1016)+_xlfn.STDEV.P($P1015:$XX1016)),P1016&lt;(AVERAGE($P1015:$XX1016)-_xlfn.STDEV.P($P1015:$XX1016))),"DESCARTADO",P1016)))</f>
        <v/>
      </c>
      <c r="Q1018" s="110" t="str">
        <f t="shared" si="3125"/>
        <v/>
      </c>
      <c r="R1018" s="110" t="str">
        <f t="shared" si="3125"/>
        <v/>
      </c>
      <c r="S1018" s="110" t="str">
        <f t="shared" si="3125"/>
        <v/>
      </c>
      <c r="T1018" s="110" t="str">
        <f t="shared" si="3125"/>
        <v/>
      </c>
      <c r="U1018" s="110" t="str">
        <f t="shared" si="3125"/>
        <v/>
      </c>
      <c r="V1018" s="110" t="str">
        <f t="shared" si="3125"/>
        <v/>
      </c>
      <c r="W1018" s="110" t="str">
        <f t="shared" si="3125"/>
        <v/>
      </c>
      <c r="X1018" s="110" t="str">
        <f t="shared" si="3125"/>
        <v/>
      </c>
      <c r="Y1018" s="110" t="str">
        <f t="shared" si="3125"/>
        <v/>
      </c>
      <c r="Z1018" s="110" t="str">
        <f t="shared" si="3125"/>
        <v/>
      </c>
      <c r="AA1018" s="110" t="str">
        <f t="shared" si="3125"/>
        <v/>
      </c>
      <c r="AB1018" s="110" t="str">
        <f t="shared" si="3125"/>
        <v/>
      </c>
      <c r="AC1018" s="110" t="str">
        <f t="shared" si="3125"/>
        <v/>
      </c>
      <c r="AD1018" s="110" t="str">
        <f t="shared" si="3125"/>
        <v/>
      </c>
      <c r="AE1018" s="110" t="str">
        <f t="shared" si="3125"/>
        <v/>
      </c>
      <c r="AF1018" s="110" t="str">
        <f t="shared" si="3125"/>
        <v/>
      </c>
      <c r="AG1018" s="110" t="str">
        <f t="shared" si="3125"/>
        <v/>
      </c>
      <c r="AH1018" s="110" t="str">
        <f t="shared" si="3125"/>
        <v/>
      </c>
      <c r="AI1018" s="110" t="str">
        <f t="shared" si="3125"/>
        <v/>
      </c>
    </row>
    <row r="1019" spans="1:167" hidden="1" x14ac:dyDescent="0.25">
      <c r="B1019" s="131" t="e">
        <f t="shared" si="3019"/>
        <v>#VALUE!</v>
      </c>
      <c r="C1019" s="131" t="e">
        <f t="shared" si="3020"/>
        <v>#VALUE!</v>
      </c>
      <c r="D1019" s="130">
        <f t="shared" si="3020"/>
        <v>1</v>
      </c>
      <c r="E1019" s="168"/>
      <c r="F1019" s="96"/>
      <c r="G1019" s="170"/>
      <c r="H1019"/>
      <c r="I1019"/>
      <c r="J1019"/>
      <c r="K1019" s="69"/>
      <c r="L1019" s="22"/>
      <c r="M1019" s="22"/>
      <c r="N1019" s="74"/>
      <c r="O1019" s="27" t="str">
        <f t="shared" ref="O1019" si="3126">"6 POND"</f>
        <v>6 POND</v>
      </c>
      <c r="P1019" s="110" t="str">
        <f>IF(IFERROR(VLOOKUP(P1004,'Tabela de Apoio'!$D:$E,2,FALSE),1)=1,"",P1020)</f>
        <v/>
      </c>
      <c r="Q1019" s="110" t="str">
        <f>IF(IFERROR(VLOOKUP(Q1004,'Tabela de Apoio'!$D:$E,2,FALSE),1)=1,"",Q1020)</f>
        <v/>
      </c>
      <c r="R1019" s="110" t="str">
        <f>IF(IFERROR(VLOOKUP(R1004,'Tabela de Apoio'!$D:$E,2,FALSE),1)=1,"",R1020)</f>
        <v/>
      </c>
      <c r="S1019" s="110" t="str">
        <f>IF(IFERROR(VLOOKUP(S1004,'Tabela de Apoio'!$D:$E,2,FALSE),1)=1,"",S1020)</f>
        <v/>
      </c>
      <c r="T1019" s="110" t="str">
        <f>IF(IFERROR(VLOOKUP(T1004,'Tabela de Apoio'!$D:$E,2,FALSE),1)=1,"",T1020)</f>
        <v/>
      </c>
      <c r="U1019" s="110" t="str">
        <f>IF(IFERROR(VLOOKUP(U1004,'Tabela de Apoio'!$D:$E,2,FALSE),1)=1,"",U1020)</f>
        <v/>
      </c>
      <c r="V1019" s="110" t="str">
        <f>IF(IFERROR(VLOOKUP(V1004,'Tabela de Apoio'!$D:$E,2,FALSE),1)=1,"",V1020)</f>
        <v/>
      </c>
      <c r="W1019" s="110" t="str">
        <f>IF(IFERROR(VLOOKUP(W1004,'Tabela de Apoio'!$D:$E,2,FALSE),1)=1,"",W1020)</f>
        <v/>
      </c>
      <c r="X1019" s="110" t="str">
        <f>IF(IFERROR(VLOOKUP(X1004,'Tabela de Apoio'!$D:$E,2,FALSE),1)=1,"",X1020)</f>
        <v/>
      </c>
      <c r="Y1019" s="110" t="str">
        <f>IF(IFERROR(VLOOKUP(Y1004,'Tabela de Apoio'!$D:$E,2,FALSE),1)=1,"",Y1020)</f>
        <v/>
      </c>
      <c r="Z1019" s="110" t="str">
        <f>IF(IFERROR(VLOOKUP(Z1004,'Tabela de Apoio'!$D:$E,2,FALSE),1)=1,"",Z1020)</f>
        <v/>
      </c>
      <c r="AA1019" s="110" t="str">
        <f>IF(IFERROR(VLOOKUP(AA1004,'Tabela de Apoio'!$D:$E,2,FALSE),1)=1,"",AA1020)</f>
        <v/>
      </c>
      <c r="AB1019" s="110" t="str">
        <f>IF(IFERROR(VLOOKUP(AB1004,'Tabela de Apoio'!$D:$E,2,FALSE),1)=1,"",AB1020)</f>
        <v/>
      </c>
      <c r="AC1019" s="110" t="str">
        <f>IF(IFERROR(VLOOKUP(AC1004,'Tabela de Apoio'!$D:$E,2,FALSE),1)=1,"",AC1020)</f>
        <v/>
      </c>
      <c r="AD1019" s="110" t="str">
        <f>IF(IFERROR(VLOOKUP(AD1004,'Tabela de Apoio'!$D:$E,2,FALSE),1)=1,"",AD1020)</f>
        <v/>
      </c>
      <c r="AE1019" s="110" t="str">
        <f>IF(IFERROR(VLOOKUP(AE1004,'Tabela de Apoio'!$D:$E,2,FALSE),1)=1,"",AE1020)</f>
        <v/>
      </c>
      <c r="AF1019" s="110" t="str">
        <f>IF(IFERROR(VLOOKUP(AF1004,'Tabela de Apoio'!$D:$E,2,FALSE),1)=1,"",AF1020)</f>
        <v/>
      </c>
      <c r="AG1019" s="110" t="str">
        <f>IF(IFERROR(VLOOKUP(AG1004,'Tabela de Apoio'!$D:$E,2,FALSE),1)=1,"",AG1020)</f>
        <v/>
      </c>
      <c r="AH1019" s="110" t="str">
        <f>IF(IFERROR(VLOOKUP(AH1004,'Tabela de Apoio'!$D:$E,2,FALSE),1)=1,"",AH1020)</f>
        <v/>
      </c>
      <c r="AI1019" s="110" t="str">
        <f>IF(IFERROR(VLOOKUP(AI1004,'Tabela de Apoio'!$D:$E,2,FALSE),1)=1,"",AI1020)</f>
        <v/>
      </c>
    </row>
    <row r="1020" spans="1:167" hidden="1" x14ac:dyDescent="0.25">
      <c r="B1020" s="131" t="e">
        <f t="shared" si="3019"/>
        <v>#VALUE!</v>
      </c>
      <c r="C1020" s="131" t="e">
        <f t="shared" si="3020"/>
        <v>#VALUE!</v>
      </c>
      <c r="D1020" s="130">
        <f t="shared" si="3020"/>
        <v>1</v>
      </c>
      <c r="E1020" s="168"/>
      <c r="F1020" s="96"/>
      <c r="G1020" s="170"/>
      <c r="H1020" s="137">
        <f t="shared" ref="H1020" si="3127">COUNT($P1020:$XX1020)</f>
        <v>0</v>
      </c>
      <c r="I1020" s="135" t="e">
        <f t="shared" ref="I1020" si="3128">_xlfn.STDEV.P($P1019:$XX1020)/AVERAGE($P1019:$XX1020)</f>
        <v>#DIV/0!</v>
      </c>
      <c r="J1020" s="7">
        <f t="shared" ref="J1020" si="3129">IF(AND(H1020&gt;2,
OR(L1002="MÉDIA SANEADA",L1002="MEDIANA SANEADA",
AND(L1002="PREÇO REFERÊNCIA",NOT(AND(P1004="Orçamento",COUNTA(P1002:XX1002)=COUNTIF(P1004:XX1004,"Orçamento")))))),
ROW(),0)</f>
        <v>0</v>
      </c>
      <c r="N1020" s="74"/>
      <c r="O1020" s="27" t="str">
        <f t="shared" ref="O1020" si="3130">"6 RODADA"</f>
        <v>6 RODADA</v>
      </c>
      <c r="P1020" s="110" t="str">
        <f t="shared" ref="P1020:AI1020" si="3131">IFERROR(IF(P1018="","",IF((_xlfn.STDEV.P($P1017:$XX1018)/AVERAGE($P1017:$XX1018))&lt;=25%,P1018,IF(OR(P1018&gt;(AVERAGE($P1017:$XX1018)+_xlfn.STDEV.P($P1017:$XX1018)),P1018&lt;(AVERAGE($P1017:$XX1018)-_xlfn.STDEV.P($P1017:$XX1018))),"DESCARTADO",P1018))),)</f>
        <v/>
      </c>
      <c r="Q1020" s="110" t="str">
        <f t="shared" si="3131"/>
        <v/>
      </c>
      <c r="R1020" s="110" t="str">
        <f t="shared" si="3131"/>
        <v/>
      </c>
      <c r="S1020" s="110" t="str">
        <f t="shared" si="3131"/>
        <v/>
      </c>
      <c r="T1020" s="110" t="str">
        <f t="shared" si="3131"/>
        <v/>
      </c>
      <c r="U1020" s="110" t="str">
        <f t="shared" si="3131"/>
        <v/>
      </c>
      <c r="V1020" s="110" t="str">
        <f t="shared" si="3131"/>
        <v/>
      </c>
      <c r="W1020" s="110" t="str">
        <f t="shared" si="3131"/>
        <v/>
      </c>
      <c r="X1020" s="110" t="str">
        <f t="shared" si="3131"/>
        <v/>
      </c>
      <c r="Y1020" s="110" t="str">
        <f t="shared" si="3131"/>
        <v/>
      </c>
      <c r="Z1020" s="110" t="str">
        <f t="shared" si="3131"/>
        <v/>
      </c>
      <c r="AA1020" s="110" t="str">
        <f t="shared" si="3131"/>
        <v/>
      </c>
      <c r="AB1020" s="110" t="str">
        <f t="shared" si="3131"/>
        <v/>
      </c>
      <c r="AC1020" s="110" t="str">
        <f t="shared" si="3131"/>
        <v/>
      </c>
      <c r="AD1020" s="110" t="str">
        <f t="shared" si="3131"/>
        <v/>
      </c>
      <c r="AE1020" s="110" t="str">
        <f t="shared" si="3131"/>
        <v/>
      </c>
      <c r="AF1020" s="110" t="str">
        <f t="shared" si="3131"/>
        <v/>
      </c>
      <c r="AG1020" s="110" t="str">
        <f t="shared" si="3131"/>
        <v/>
      </c>
      <c r="AH1020" s="110" t="str">
        <f t="shared" si="3131"/>
        <v/>
      </c>
      <c r="AI1020" s="110" t="str">
        <f t="shared" si="3131"/>
        <v/>
      </c>
    </row>
    <row r="1021" spans="1:167" x14ac:dyDescent="0.25">
      <c r="B1021" s="131" t="e">
        <f t="shared" si="3019"/>
        <v>#VALUE!</v>
      </c>
      <c r="C1021" s="131" t="e">
        <f t="shared" si="3020"/>
        <v>#VALUE!</v>
      </c>
      <c r="D1021" s="130">
        <f t="shared" si="3020"/>
        <v>1</v>
      </c>
      <c r="E1021" s="168"/>
      <c r="F1021" s="139"/>
      <c r="G1021" s="170"/>
      <c r="H1021" s="173"/>
      <c r="I1021" s="173"/>
      <c r="J1021" s="174"/>
      <c r="K1021" s="70"/>
      <c r="L1021" s="1" t="s">
        <v>56</v>
      </c>
      <c r="M1021" s="147" t="str">
        <f t="shared" ref="M1021" si="3132">IFERROR(ROUND(M1002*M1004,2),"")</f>
        <v/>
      </c>
      <c r="O1021" s="27" t="s">
        <v>426</v>
      </c>
      <c r="P1021" s="110" t="str">
        <f t="shared" ref="P1021:AI1042" si="3133">INDEX(P1008:P1020,MATCH(MAX($J1008:$J1020),$J1008:$J1020,0))</f>
        <v/>
      </c>
      <c r="Q1021" s="110" t="str">
        <f t="shared" si="3133"/>
        <v/>
      </c>
      <c r="R1021" s="110" t="str">
        <f t="shared" si="3133"/>
        <v/>
      </c>
      <c r="S1021" s="110" t="str">
        <f t="shared" si="3133"/>
        <v/>
      </c>
      <c r="T1021" s="110" t="str">
        <f t="shared" si="3133"/>
        <v/>
      </c>
      <c r="U1021" s="110" t="str">
        <f t="shared" si="3133"/>
        <v/>
      </c>
      <c r="V1021" s="110" t="str">
        <f t="shared" si="3133"/>
        <v/>
      </c>
      <c r="W1021" s="110" t="str">
        <f t="shared" si="3133"/>
        <v/>
      </c>
      <c r="X1021" s="110" t="str">
        <f t="shared" si="3133"/>
        <v/>
      </c>
      <c r="Y1021" s="110" t="str">
        <f t="shared" si="3133"/>
        <v/>
      </c>
      <c r="Z1021" s="110" t="str">
        <f t="shared" si="3133"/>
        <v/>
      </c>
      <c r="AA1021" s="110" t="str">
        <f t="shared" si="3133"/>
        <v/>
      </c>
      <c r="AB1021" s="110" t="str">
        <f t="shared" si="3133"/>
        <v/>
      </c>
      <c r="AC1021" s="110" t="str">
        <f t="shared" si="3133"/>
        <v/>
      </c>
      <c r="AD1021" s="110" t="str">
        <f t="shared" si="3133"/>
        <v/>
      </c>
      <c r="AE1021" s="110" t="str">
        <f t="shared" si="3133"/>
        <v/>
      </c>
      <c r="AF1021" s="110" t="str">
        <f t="shared" si="3133"/>
        <v/>
      </c>
      <c r="AG1021" s="110" t="str">
        <f t="shared" si="3133"/>
        <v/>
      </c>
      <c r="AH1021" s="110" t="str">
        <f t="shared" si="3133"/>
        <v/>
      </c>
      <c r="AI1021" s="110" t="str">
        <f t="shared" si="3133"/>
        <v/>
      </c>
    </row>
    <row r="1023" spans="1:167" s="120" customFormat="1" ht="15" customHeight="1" x14ac:dyDescent="0.25">
      <c r="A1023" s="123"/>
      <c r="B1023" s="130" t="e">
        <f t="shared" ref="B1023" si="3134">LARGE(IFERROR(IF(B1021+1&gt;$H$8,"",B1021+1),""),1)</f>
        <v>#VALUE!</v>
      </c>
      <c r="C1023" s="130" t="e">
        <f>IF(_xlfn.ISFORMULA(E1027),MAX(INDEX('BASE FORMAÇÃO'!A:A,B1023+1),1),E1027)</f>
        <v>#VALUE!</v>
      </c>
      <c r="D1023" s="130">
        <f t="shared" ref="D1023" si="3135">IFERROR(IF(C1023=C1013,D1013+1,1),1)</f>
        <v>1</v>
      </c>
      <c r="E1023" s="41" t="s">
        <v>9</v>
      </c>
      <c r="F1023" s="76"/>
      <c r="G1023" s="41" t="s">
        <v>15</v>
      </c>
      <c r="H1023" s="138" t="e">
        <f>INDEX('BASE FORMAÇÃO'!B:B,B1023+1)</f>
        <v>#VALUE!</v>
      </c>
      <c r="I1023" s="146" t="s">
        <v>16</v>
      </c>
      <c r="J1023" s="6" t="e">
        <f>INDEX('BASE FORMAÇÃO'!K:K,B1023+1)</f>
        <v>#VALUE!</v>
      </c>
      <c r="K1023" s="68"/>
      <c r="L1023" s="175" t="s">
        <v>54</v>
      </c>
      <c r="M1023" s="177" t="str">
        <f t="shared" ref="M1023" si="3136">IF(OR(ISBLANK($O$8),ISBLANK($O$7),ISBLANK($H$8),ISBLANK($O$6),ISBLANK($O$5),ISBLANK($H$5)),"",IFERROR(IF(VLOOKUP(L1023,L1029:M1038,2,FALSE)&lt;1,ROUND(VLOOKUP(L1023,L1029:M1038,2,FALSE),4),ROUND(VLOOKUP(L1023,L1029:M1038,2,FALSE),2)),""))</f>
        <v/>
      </c>
      <c r="N1023" s="72"/>
      <c r="O1023" s="27" t="s">
        <v>17</v>
      </c>
      <c r="P1023" s="116"/>
      <c r="Q1023" s="116"/>
      <c r="R1023" s="116"/>
      <c r="S1023" s="116"/>
      <c r="T1023" s="116"/>
      <c r="U1023" s="108"/>
      <c r="V1023" s="108"/>
      <c r="W1023" s="108"/>
      <c r="X1023" s="108"/>
      <c r="Y1023" s="108"/>
      <c r="Z1023" s="108"/>
      <c r="AA1023" s="108"/>
      <c r="AB1023" s="108"/>
      <c r="AC1023" s="108"/>
      <c r="AD1023" s="108"/>
      <c r="AE1023" s="108"/>
      <c r="AF1023" s="108"/>
      <c r="AG1023" s="108"/>
      <c r="AH1023" s="108"/>
      <c r="AI1023" s="108"/>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19"/>
      <c r="BO1023" s="119"/>
      <c r="BP1023" s="119"/>
      <c r="BQ1023" s="119"/>
      <c r="BR1023" s="119"/>
      <c r="BS1023" s="119"/>
      <c r="BT1023" s="119"/>
      <c r="BU1023" s="119"/>
      <c r="BV1023" s="119"/>
      <c r="BW1023" s="119"/>
      <c r="BX1023" s="119"/>
      <c r="BY1023" s="119"/>
      <c r="BZ1023" s="119"/>
      <c r="CA1023" s="119"/>
      <c r="CB1023" s="119"/>
      <c r="CC1023" s="119"/>
      <c r="CD1023" s="119"/>
      <c r="CE1023" s="119"/>
      <c r="CF1023" s="119"/>
      <c r="CG1023" s="119"/>
      <c r="CH1023" s="119"/>
      <c r="CI1023" s="119"/>
      <c r="CJ1023" s="119"/>
      <c r="CK1023" s="119"/>
      <c r="CL1023" s="119"/>
      <c r="CM1023" s="119"/>
      <c r="CN1023" s="119"/>
      <c r="CO1023" s="119"/>
      <c r="CP1023" s="119"/>
      <c r="CQ1023" s="119"/>
      <c r="CR1023" s="119"/>
      <c r="CS1023" s="119"/>
      <c r="CT1023" s="119"/>
      <c r="CU1023" s="119"/>
      <c r="CV1023" s="119"/>
      <c r="CW1023" s="119"/>
      <c r="CX1023" s="119"/>
      <c r="CY1023" s="119"/>
      <c r="CZ1023" s="119"/>
      <c r="DA1023" s="119"/>
      <c r="DB1023" s="119"/>
      <c r="DC1023" s="119"/>
      <c r="DD1023" s="119"/>
      <c r="DE1023" s="119"/>
      <c r="DF1023" s="119"/>
      <c r="DG1023" s="119"/>
      <c r="DH1023" s="119"/>
      <c r="DI1023" s="119"/>
      <c r="DJ1023" s="119"/>
      <c r="DK1023" s="119"/>
      <c r="DL1023" s="119"/>
      <c r="DM1023" s="119"/>
      <c r="DN1023" s="119"/>
      <c r="DO1023" s="119"/>
      <c r="DP1023" s="119"/>
      <c r="DQ1023" s="119"/>
      <c r="DR1023" s="119"/>
      <c r="DS1023" s="119"/>
      <c r="DT1023" s="119"/>
      <c r="DU1023" s="119"/>
      <c r="DV1023" s="119"/>
      <c r="DW1023" s="119"/>
      <c r="DX1023" s="119"/>
      <c r="DY1023" s="119"/>
      <c r="DZ1023" s="119"/>
      <c r="EA1023" s="119"/>
      <c r="EB1023" s="119"/>
      <c r="EC1023" s="119"/>
      <c r="ED1023" s="119"/>
      <c r="EE1023" s="119"/>
      <c r="EF1023" s="119"/>
      <c r="EG1023" s="119"/>
      <c r="EH1023" s="119"/>
      <c r="EI1023" s="119"/>
      <c r="EJ1023" s="119"/>
      <c r="EK1023" s="119"/>
      <c r="EL1023" s="119"/>
      <c r="EM1023" s="119"/>
      <c r="EN1023" s="119"/>
      <c r="EO1023" s="119"/>
      <c r="EP1023" s="119"/>
      <c r="EQ1023" s="119"/>
      <c r="ER1023" s="119"/>
      <c r="ES1023" s="119"/>
      <c r="ET1023" s="119"/>
      <c r="EU1023" s="119"/>
      <c r="EV1023" s="119"/>
      <c r="EW1023" s="119"/>
      <c r="EX1023" s="119"/>
      <c r="EY1023" s="119"/>
      <c r="EZ1023" s="119"/>
      <c r="FA1023" s="119"/>
      <c r="FB1023" s="119"/>
      <c r="FC1023" s="119"/>
      <c r="FD1023" s="119"/>
      <c r="FE1023" s="119"/>
      <c r="FF1023" s="119"/>
      <c r="FG1023" s="119"/>
      <c r="FH1023" s="119"/>
      <c r="FI1023" s="119"/>
      <c r="FJ1023" s="119"/>
      <c r="FK1023" s="119"/>
    </row>
    <row r="1024" spans="1:167" s="120" customFormat="1" ht="15" customHeight="1" x14ac:dyDescent="0.25">
      <c r="A1024" s="69"/>
      <c r="B1024" s="131" t="e">
        <f t="shared" ref="B1024:D1024" si="3137">B1023</f>
        <v>#VALUE!</v>
      </c>
      <c r="C1024" s="131" t="e">
        <f t="shared" si="3137"/>
        <v>#VALUE!</v>
      </c>
      <c r="D1024" s="130">
        <f t="shared" si="3137"/>
        <v>1</v>
      </c>
      <c r="E1024" s="179">
        <f t="shared" ref="E1024" si="3138">D1023</f>
        <v>1</v>
      </c>
      <c r="F1024" s="95"/>
      <c r="G1024" s="181" t="s">
        <v>1</v>
      </c>
      <c r="H1024" s="184" t="e">
        <f>INDEX('BASE FORMAÇÃO'!C:C,B1023+1)</f>
        <v>#VALUE!</v>
      </c>
      <c r="I1024" s="184"/>
      <c r="J1024" s="185"/>
      <c r="K1024" s="69"/>
      <c r="L1024" s="176"/>
      <c r="M1024" s="178"/>
      <c r="N1024" s="73"/>
      <c r="O1024" s="27" t="s">
        <v>13</v>
      </c>
      <c r="P1024" s="125"/>
      <c r="Q1024" s="125"/>
      <c r="R1024" s="125"/>
      <c r="S1024" s="125"/>
      <c r="T1024" s="125"/>
      <c r="U1024" s="125"/>
      <c r="V1024" s="125"/>
      <c r="W1024" s="125"/>
      <c r="X1024" s="125"/>
      <c r="Y1024" s="125"/>
      <c r="Z1024" s="125"/>
      <c r="AA1024" s="125"/>
      <c r="AB1024" s="125"/>
      <c r="AC1024" s="125"/>
      <c r="AD1024" s="125"/>
      <c r="AE1024" s="125"/>
      <c r="AF1024" s="125"/>
      <c r="AG1024" s="125"/>
      <c r="AH1024" s="125"/>
      <c r="AI1024" s="125"/>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19"/>
      <c r="BC1024" s="119"/>
      <c r="BD1024" s="119"/>
      <c r="BE1024" s="119"/>
      <c r="BF1024" s="119"/>
      <c r="BG1024" s="119"/>
      <c r="BH1024" s="119"/>
      <c r="BI1024" s="119"/>
      <c r="BJ1024" s="119"/>
      <c r="BK1024" s="119"/>
      <c r="BL1024" s="119"/>
      <c r="BM1024" s="119"/>
      <c r="BN1024" s="119"/>
      <c r="BO1024" s="119"/>
      <c r="BP1024" s="119"/>
      <c r="BQ1024" s="119"/>
      <c r="BR1024" s="119"/>
      <c r="BS1024" s="119"/>
      <c r="BT1024" s="119"/>
      <c r="BU1024" s="119"/>
      <c r="BV1024" s="119"/>
      <c r="BW1024" s="119"/>
      <c r="BX1024" s="119"/>
      <c r="BY1024" s="119"/>
      <c r="BZ1024" s="119"/>
      <c r="CA1024" s="119"/>
      <c r="CB1024" s="119"/>
      <c r="CC1024" s="119"/>
      <c r="CD1024" s="119"/>
      <c r="CE1024" s="119"/>
      <c r="CF1024" s="119"/>
      <c r="CG1024" s="119"/>
      <c r="CH1024" s="119"/>
      <c r="CI1024" s="119"/>
      <c r="CJ1024" s="119"/>
      <c r="CK1024" s="119"/>
      <c r="CL1024" s="119"/>
      <c r="CM1024" s="119"/>
      <c r="CN1024" s="119"/>
      <c r="CO1024" s="119"/>
      <c r="CP1024" s="119"/>
      <c r="CQ1024" s="119"/>
      <c r="CR1024" s="119"/>
      <c r="CS1024" s="119"/>
      <c r="CT1024" s="119"/>
      <c r="CU1024" s="119"/>
      <c r="CV1024" s="119"/>
      <c r="CW1024" s="119"/>
      <c r="CX1024" s="119"/>
      <c r="CY1024" s="119"/>
      <c r="CZ1024" s="119"/>
      <c r="DA1024" s="119"/>
      <c r="DB1024" s="119"/>
      <c r="DC1024" s="119"/>
      <c r="DD1024" s="119"/>
      <c r="DE1024" s="119"/>
      <c r="DF1024" s="119"/>
      <c r="DG1024" s="119"/>
      <c r="DH1024" s="119"/>
      <c r="DI1024" s="119"/>
      <c r="DJ1024" s="119"/>
      <c r="DK1024" s="119"/>
      <c r="DL1024" s="119"/>
      <c r="DM1024" s="119"/>
      <c r="DN1024" s="119"/>
      <c r="DO1024" s="119"/>
      <c r="DP1024" s="119"/>
      <c r="DQ1024" s="119"/>
      <c r="DR1024" s="119"/>
      <c r="DS1024" s="119"/>
      <c r="DT1024" s="119"/>
      <c r="DU1024" s="119"/>
      <c r="DV1024" s="119"/>
      <c r="DW1024" s="119"/>
      <c r="DX1024" s="119"/>
      <c r="DY1024" s="119"/>
      <c r="DZ1024" s="119"/>
      <c r="EA1024" s="119"/>
      <c r="EB1024" s="119"/>
      <c r="EC1024" s="119"/>
      <c r="ED1024" s="119"/>
      <c r="EE1024" s="119"/>
      <c r="EF1024" s="119"/>
      <c r="EG1024" s="119"/>
      <c r="EH1024" s="119"/>
      <c r="EI1024" s="119"/>
      <c r="EJ1024" s="119"/>
      <c r="EK1024" s="119"/>
      <c r="EL1024" s="119"/>
      <c r="EM1024" s="119"/>
      <c r="EN1024" s="119"/>
      <c r="EO1024" s="119"/>
      <c r="EP1024" s="119"/>
      <c r="EQ1024" s="119"/>
      <c r="ER1024" s="119"/>
      <c r="ES1024" s="119"/>
      <c r="ET1024" s="119"/>
      <c r="EU1024" s="119"/>
      <c r="EV1024" s="119"/>
      <c r="EW1024" s="119"/>
      <c r="EX1024" s="119"/>
      <c r="EY1024" s="119"/>
      <c r="EZ1024" s="119"/>
      <c r="FA1024" s="119"/>
      <c r="FB1024" s="119"/>
      <c r="FC1024" s="119"/>
      <c r="FD1024" s="119"/>
      <c r="FE1024" s="119"/>
      <c r="FF1024" s="119"/>
      <c r="FG1024" s="119"/>
      <c r="FH1024" s="119"/>
      <c r="FI1024" s="119"/>
      <c r="FJ1024" s="119"/>
      <c r="FK1024" s="119"/>
    </row>
    <row r="1025" spans="1:35" s="119" customFormat="1" x14ac:dyDescent="0.25">
      <c r="A1025" s="77"/>
      <c r="B1025" s="131" t="e">
        <f t="shared" ref="B1025:D1025" si="3139">B1024</f>
        <v>#VALUE!</v>
      </c>
      <c r="C1025" s="131" t="e">
        <f t="shared" si="3139"/>
        <v>#VALUE!</v>
      </c>
      <c r="D1025" s="130">
        <f t="shared" si="3139"/>
        <v>1</v>
      </c>
      <c r="E1025" s="180"/>
      <c r="F1025" s="96"/>
      <c r="G1025" s="182"/>
      <c r="H1025" s="186"/>
      <c r="I1025" s="186"/>
      <c r="J1025" s="187"/>
      <c r="K1025" s="67"/>
      <c r="L1025" s="133" t="s">
        <v>57</v>
      </c>
      <c r="M1025" s="134" t="e">
        <f>INDEX('BASE FORMAÇÃO'!H:H,B1027+1)</f>
        <v>#VALUE!</v>
      </c>
      <c r="N1025" s="74"/>
      <c r="O1025" s="27" t="s">
        <v>445</v>
      </c>
      <c r="P1025" s="117"/>
      <c r="Q1025" s="117"/>
      <c r="R1025" s="117"/>
      <c r="S1025" s="117"/>
      <c r="T1025" s="117"/>
      <c r="U1025" s="117"/>
      <c r="V1025" s="117"/>
      <c r="W1025" s="117"/>
      <c r="X1025" s="117"/>
      <c r="Y1025" s="117"/>
      <c r="Z1025" s="117"/>
      <c r="AA1025" s="121"/>
      <c r="AB1025" s="121"/>
      <c r="AC1025" s="121"/>
      <c r="AD1025" s="121"/>
      <c r="AE1025" s="121"/>
      <c r="AF1025" s="121"/>
      <c r="AG1025" s="121"/>
      <c r="AH1025" s="121"/>
      <c r="AI1025" s="121"/>
    </row>
    <row r="1026" spans="1:35" s="119" customFormat="1" x14ac:dyDescent="0.25">
      <c r="A1026" s="77"/>
      <c r="B1026" s="131" t="e">
        <f t="shared" ref="B1026:C1026" si="3140">B1025</f>
        <v>#VALUE!</v>
      </c>
      <c r="C1026" s="131" t="e">
        <f t="shared" si="3140"/>
        <v>#VALUE!</v>
      </c>
      <c r="D1026" s="130">
        <f t="shared" si="3020"/>
        <v>1</v>
      </c>
      <c r="E1026" s="41" t="s">
        <v>344</v>
      </c>
      <c r="F1026" s="96"/>
      <c r="G1026" s="183"/>
      <c r="H1026" s="188"/>
      <c r="I1026" s="188"/>
      <c r="J1026" s="189"/>
      <c r="K1026" s="67"/>
      <c r="L1026" s="1" t="s">
        <v>2</v>
      </c>
      <c r="M1026" s="6" t="e">
        <f>INDEX('BASE FORMAÇÃO'!D:D,B1027+1)</f>
        <v>#VALUE!</v>
      </c>
      <c r="N1026" s="74"/>
      <c r="O1026" s="27" t="s">
        <v>446</v>
      </c>
      <c r="P1026" s="118"/>
      <c r="Q1026" s="118"/>
      <c r="R1026" s="118"/>
      <c r="S1026" s="118"/>
      <c r="T1026" s="118"/>
      <c r="U1026" s="121"/>
      <c r="V1026" s="121"/>
      <c r="W1026" s="121"/>
      <c r="X1026" s="121"/>
      <c r="Y1026" s="121"/>
      <c r="Z1026" s="121"/>
      <c r="AA1026" s="121"/>
      <c r="AB1026" s="121"/>
      <c r="AC1026" s="121"/>
      <c r="AD1026" s="121"/>
      <c r="AE1026" s="121"/>
      <c r="AF1026" s="121"/>
      <c r="AG1026" s="121"/>
      <c r="AH1026" s="121"/>
      <c r="AI1026" s="121"/>
    </row>
    <row r="1027" spans="1:35" x14ac:dyDescent="0.25">
      <c r="B1027" s="131" t="e">
        <f t="shared" ref="B1027:C1027" si="3141">B1025</f>
        <v>#VALUE!</v>
      </c>
      <c r="C1027" s="131" t="e">
        <f t="shared" si="3141"/>
        <v>#VALUE!</v>
      </c>
      <c r="D1027" s="130">
        <f t="shared" si="3020"/>
        <v>1</v>
      </c>
      <c r="E1027" s="167" t="e">
        <f t="shared" ref="E1027" si="3142">C1023</f>
        <v>#VALUE!</v>
      </c>
      <c r="F1027" s="96"/>
      <c r="G1027" s="169" t="s">
        <v>334</v>
      </c>
      <c r="H1027" s="171"/>
      <c r="I1027" s="172"/>
      <c r="J1027" s="172"/>
      <c r="K1027" s="70"/>
      <c r="L1027" s="28" t="s">
        <v>333</v>
      </c>
      <c r="M1027" s="136" t="str">
        <f t="shared" ref="M1027" si="3143">IFERROR(INDEX(I1029:I1041,MATCH(MAX(J1029:J1041),J1029:J1041,0)),"")</f>
        <v/>
      </c>
      <c r="N1027" s="74"/>
      <c r="O1027" s="27" t="s">
        <v>18</v>
      </c>
      <c r="P1027" s="109" t="str">
        <f>IF(P1023="","",
IF(OR(P1025="Orçamento",P1024="",MAX('Tabela de Apoio'!$A:$A)&lt;=P1024),
P1023,
(INDEX('Tabela de Apoio'!$B:$B,MATCH('MAPA DE PREÇOS'!$O$8,'Tabela de Apoio'!$A:$A,1))/INDEX('Tabela de Apoio'!$B:$B,MATCH('MAPA DE PREÇOS'!P1024,'Tabela de Apoio'!$A:$A,1)-1))*P1023))</f>
        <v/>
      </c>
      <c r="Q1027" s="109" t="str">
        <f>IF(Q1023="","",
IF(OR(Q1025="Orçamento",Q1024="",MAX('Tabela de Apoio'!$A:$A)&lt;=Q1024),
Q1023,
(INDEX('Tabela de Apoio'!$B:$B,MATCH('MAPA DE PREÇOS'!$O$8,'Tabela de Apoio'!$A:$A,1))/INDEX('Tabela de Apoio'!$B:$B,MATCH('MAPA DE PREÇOS'!Q1024,'Tabela de Apoio'!$A:$A,1)-1))*Q1023))</f>
        <v/>
      </c>
      <c r="R1027" s="109" t="str">
        <f>IF(R1023="","",
IF(OR(R1025="Orçamento",R1024="",MAX('Tabela de Apoio'!$A:$A)&lt;=R1024),
R1023,
(INDEX('Tabela de Apoio'!$B:$B,MATCH('MAPA DE PREÇOS'!$O$8,'Tabela de Apoio'!$A:$A,1))/INDEX('Tabela de Apoio'!$B:$B,MATCH('MAPA DE PREÇOS'!R1024,'Tabela de Apoio'!$A:$A,1)-1))*R1023))</f>
        <v/>
      </c>
      <c r="S1027" s="109" t="str">
        <f>IF(S1023="","",
IF(OR(S1025="Orçamento",S1024="",MAX('Tabela de Apoio'!$A:$A)&lt;=S1024),
S1023,
(INDEX('Tabela de Apoio'!$B:$B,MATCH('MAPA DE PREÇOS'!$O$8,'Tabela de Apoio'!$A:$A,1))/INDEX('Tabela de Apoio'!$B:$B,MATCH('MAPA DE PREÇOS'!S1024,'Tabela de Apoio'!$A:$A,1)-1))*S1023))</f>
        <v/>
      </c>
      <c r="T1027" s="109" t="str">
        <f>IF(T1023="","",
IF(OR(T1025="Orçamento",T1024="",MAX('Tabela de Apoio'!$A:$A)&lt;=T1024),
T1023,
(INDEX('Tabela de Apoio'!$B:$B,MATCH('MAPA DE PREÇOS'!$O$8,'Tabela de Apoio'!$A:$A,1))/INDEX('Tabela de Apoio'!$B:$B,MATCH('MAPA DE PREÇOS'!T1024,'Tabela de Apoio'!$A:$A,1)-1))*T1023))</f>
        <v/>
      </c>
      <c r="U1027" s="109" t="str">
        <f>IF(U1023="","",
IF(OR(U1025="Orçamento",U1024="",MAX('Tabela de Apoio'!$A:$A)&lt;=U1024),
U1023,
(INDEX('Tabela de Apoio'!$B:$B,MATCH('MAPA DE PREÇOS'!$O$8,'Tabela de Apoio'!$A:$A,1))/INDEX('Tabela de Apoio'!$B:$B,MATCH('MAPA DE PREÇOS'!U1024,'Tabela de Apoio'!$A:$A,1)-1))*U1023))</f>
        <v/>
      </c>
      <c r="V1027" s="109" t="str">
        <f>IF(V1023="","",
IF(OR(V1025="Orçamento",V1024="",MAX('Tabela de Apoio'!$A:$A)&lt;=V1024),
V1023,
(INDEX('Tabela de Apoio'!$B:$B,MATCH('MAPA DE PREÇOS'!$O$8,'Tabela de Apoio'!$A:$A,1))/INDEX('Tabela de Apoio'!$B:$B,MATCH('MAPA DE PREÇOS'!V1024,'Tabela de Apoio'!$A:$A,1)-1))*V1023))</f>
        <v/>
      </c>
      <c r="W1027" s="109" t="str">
        <f>IF(W1023="","",
IF(OR(W1025="Orçamento",W1024="",MAX('Tabela de Apoio'!$A:$A)&lt;=W1024),
W1023,
(INDEX('Tabela de Apoio'!$B:$B,MATCH('MAPA DE PREÇOS'!$O$8,'Tabela de Apoio'!$A:$A,1))/INDEX('Tabela de Apoio'!$B:$B,MATCH('MAPA DE PREÇOS'!W1024,'Tabela de Apoio'!$A:$A,1)-1))*W1023))</f>
        <v/>
      </c>
      <c r="X1027" s="109" t="str">
        <f>IF(X1023="","",
IF(OR(X1025="Orçamento",X1024="",MAX('Tabela de Apoio'!$A:$A)&lt;=X1024),
X1023,
(INDEX('Tabela de Apoio'!$B:$B,MATCH('MAPA DE PREÇOS'!$O$8,'Tabela de Apoio'!$A:$A,1))/INDEX('Tabela de Apoio'!$B:$B,MATCH('MAPA DE PREÇOS'!X1024,'Tabela de Apoio'!$A:$A,1)-1))*X1023))</f>
        <v/>
      </c>
      <c r="Y1027" s="109" t="str">
        <f>IF(Y1023="","",
IF(OR(Y1025="Orçamento",Y1024="",MAX('Tabela de Apoio'!$A:$A)&lt;=Y1024),
Y1023,
(INDEX('Tabela de Apoio'!$B:$B,MATCH('MAPA DE PREÇOS'!$O$8,'Tabela de Apoio'!$A:$A,1))/INDEX('Tabela de Apoio'!$B:$B,MATCH('MAPA DE PREÇOS'!Y1024,'Tabela de Apoio'!$A:$A,1)-1))*Y1023))</f>
        <v/>
      </c>
      <c r="Z1027" s="109" t="str">
        <f>IF(Z1023="","",
IF(OR(Z1025="Orçamento",Z1024="",MAX('Tabela de Apoio'!$A:$A)&lt;=Z1024),
Z1023,
(INDEX('Tabela de Apoio'!$B:$B,MATCH('MAPA DE PREÇOS'!$O$8,'Tabela de Apoio'!$A:$A,1))/INDEX('Tabela de Apoio'!$B:$B,MATCH('MAPA DE PREÇOS'!Z1024,'Tabela de Apoio'!$A:$A,1)-1))*Z1023))</f>
        <v/>
      </c>
      <c r="AA1027" s="109" t="str">
        <f>IF(AA1023="","",
IF(OR(AA1025="Orçamento",AA1024="",MAX('Tabela de Apoio'!$A:$A)&lt;=AA1024),
AA1023,
(INDEX('Tabela de Apoio'!$B:$B,MATCH('MAPA DE PREÇOS'!$O$8,'Tabela de Apoio'!$A:$A,1))/INDEX('Tabela de Apoio'!$B:$B,MATCH('MAPA DE PREÇOS'!AA1024,'Tabela de Apoio'!$A:$A,1)-1))*AA1023))</f>
        <v/>
      </c>
      <c r="AB1027" s="109" t="str">
        <f>IF(AB1023="","",
IF(OR(AB1025="Orçamento",AB1024="",MAX('Tabela de Apoio'!$A:$A)&lt;=AB1024),
AB1023,
(INDEX('Tabela de Apoio'!$B:$B,MATCH('MAPA DE PREÇOS'!$O$8,'Tabela de Apoio'!$A:$A,1))/INDEX('Tabela de Apoio'!$B:$B,MATCH('MAPA DE PREÇOS'!AB1024,'Tabela de Apoio'!$A:$A,1)-1))*AB1023))</f>
        <v/>
      </c>
      <c r="AC1027" s="109" t="str">
        <f>IF(AC1023="","",
IF(OR(AC1025="Orçamento",AC1024="",MAX('Tabela de Apoio'!$A:$A)&lt;=AC1024),
AC1023,
(INDEX('Tabela de Apoio'!$B:$B,MATCH('MAPA DE PREÇOS'!$O$8,'Tabela de Apoio'!$A:$A,1))/INDEX('Tabela de Apoio'!$B:$B,MATCH('MAPA DE PREÇOS'!AC1024,'Tabela de Apoio'!$A:$A,1)-1))*AC1023))</f>
        <v/>
      </c>
      <c r="AD1027" s="109" t="str">
        <f>IF(AD1023="","",
IF(OR(AD1025="Orçamento",AD1024="",MAX('Tabela de Apoio'!$A:$A)&lt;=AD1024),
AD1023,
(INDEX('Tabela de Apoio'!$B:$B,MATCH('MAPA DE PREÇOS'!$O$8,'Tabela de Apoio'!$A:$A,1))/INDEX('Tabela de Apoio'!$B:$B,MATCH('MAPA DE PREÇOS'!AD1024,'Tabela de Apoio'!$A:$A,1)-1))*AD1023))</f>
        <v/>
      </c>
      <c r="AE1027" s="109" t="str">
        <f>IF(AE1023="","",
IF(OR(AE1025="Orçamento",AE1024="",MAX('Tabela de Apoio'!$A:$A)&lt;=AE1024),
AE1023,
(INDEX('Tabela de Apoio'!$B:$B,MATCH('MAPA DE PREÇOS'!$O$8,'Tabela de Apoio'!$A:$A,1))/INDEX('Tabela de Apoio'!$B:$B,MATCH('MAPA DE PREÇOS'!AE1024,'Tabela de Apoio'!$A:$A,1)-1))*AE1023))</f>
        <v/>
      </c>
      <c r="AF1027" s="109" t="str">
        <f>IF(AF1023="","",
IF(OR(AF1025="Orçamento",AF1024="",MAX('Tabela de Apoio'!$A:$A)&lt;=AF1024),
AF1023,
(INDEX('Tabela de Apoio'!$B:$B,MATCH('MAPA DE PREÇOS'!$O$8,'Tabela de Apoio'!$A:$A,1))/INDEX('Tabela de Apoio'!$B:$B,MATCH('MAPA DE PREÇOS'!AF1024,'Tabela de Apoio'!$A:$A,1)-1))*AF1023))</f>
        <v/>
      </c>
      <c r="AG1027" s="109" t="str">
        <f>IF(AG1023="","",
IF(OR(AG1025="Orçamento",AG1024="",MAX('Tabela de Apoio'!$A:$A)&lt;=AG1024),
AG1023,
(INDEX('Tabela de Apoio'!$B:$B,MATCH('MAPA DE PREÇOS'!$O$8,'Tabela de Apoio'!$A:$A,1))/INDEX('Tabela de Apoio'!$B:$B,MATCH('MAPA DE PREÇOS'!AG1024,'Tabela de Apoio'!$A:$A,1)-1))*AG1023))</f>
        <v/>
      </c>
      <c r="AH1027" s="109" t="str">
        <f>IF(AH1023="","",
IF(OR(AH1025="Orçamento",AH1024="",MAX('Tabela de Apoio'!$A:$A)&lt;=AH1024),
AH1023,
(INDEX('Tabela de Apoio'!$B:$B,MATCH('MAPA DE PREÇOS'!$O$8,'Tabela de Apoio'!$A:$A,1))/INDEX('Tabela de Apoio'!$B:$B,MATCH('MAPA DE PREÇOS'!AH1024,'Tabela de Apoio'!$A:$A,1)-1))*AH1023))</f>
        <v/>
      </c>
      <c r="AI1027" s="109" t="str">
        <f>IF(AI1023="","",
IF(OR(AI1025="Orçamento",AI1024="",MAX('Tabela de Apoio'!$A:$A)&lt;=AI1024),
AI1023,
(INDEX('Tabela de Apoio'!$B:$B,MATCH('MAPA DE PREÇOS'!$O$8,'Tabela de Apoio'!$A:$A,1))/INDEX('Tabela de Apoio'!$B:$B,MATCH('MAPA DE PREÇOS'!AI1024,'Tabela de Apoio'!$A:$A,1)-1))*AI1023))</f>
        <v/>
      </c>
    </row>
    <row r="1028" spans="1:35" hidden="1" x14ac:dyDescent="0.25">
      <c r="B1028" s="131" t="e">
        <f t="shared" ref="B1028" si="3144">B1027</f>
        <v>#VALUE!</v>
      </c>
      <c r="C1028" s="131" t="e">
        <f t="shared" ref="C1028" si="3145">C1027</f>
        <v>#VALUE!</v>
      </c>
      <c r="D1028" s="130">
        <f t="shared" si="3020"/>
        <v>1</v>
      </c>
      <c r="E1028" s="168"/>
      <c r="F1028" s="96"/>
      <c r="G1028" s="170"/>
      <c r="H1028"/>
      <c r="I1028"/>
      <c r="J1028"/>
      <c r="N1028" s="74"/>
      <c r="O1028" s="27" t="s">
        <v>439</v>
      </c>
      <c r="P1028" s="110" t="str">
        <f>IF(IFERROR(VLOOKUP(P1025,'Tabela de Apoio'!$D:$E,2,FALSE),1)=1,"",P1029)</f>
        <v/>
      </c>
      <c r="Q1028" s="110" t="str">
        <f>IF(IFERROR(VLOOKUP(Q1025,'Tabela de Apoio'!$D:$E,2,FALSE),1)=1,"",Q1029)</f>
        <v/>
      </c>
      <c r="R1028" s="110" t="str">
        <f>IF(IFERROR(VLOOKUP(R1025,'Tabela de Apoio'!$D:$E,2,FALSE),1)=1,"",R1029)</f>
        <v/>
      </c>
      <c r="S1028" s="110" t="str">
        <f>IF(IFERROR(VLOOKUP(S1025,'Tabela de Apoio'!$D:$E,2,FALSE),1)=1,"",S1029)</f>
        <v/>
      </c>
      <c r="T1028" s="110" t="str">
        <f>IF(IFERROR(VLOOKUP(T1025,'Tabela de Apoio'!$D:$E,2,FALSE),1)=1,"",T1029)</f>
        <v/>
      </c>
      <c r="U1028" s="110" t="str">
        <f>IF(IFERROR(VLOOKUP(U1025,'Tabela de Apoio'!$D:$E,2,FALSE),1)=1,"",U1029)</f>
        <v/>
      </c>
      <c r="V1028" s="110" t="str">
        <f>IF(IFERROR(VLOOKUP(V1025,'Tabela de Apoio'!$D:$E,2,FALSE),1)=1,"",V1029)</f>
        <v/>
      </c>
      <c r="W1028" s="110" t="str">
        <f>IF(IFERROR(VLOOKUP(W1025,'Tabela de Apoio'!$D:$E,2,FALSE),1)=1,"",W1029)</f>
        <v/>
      </c>
      <c r="X1028" s="110" t="str">
        <f>IF(IFERROR(VLOOKUP(X1025,'Tabela de Apoio'!$D:$E,2,FALSE),1)=1,"",X1029)</f>
        <v/>
      </c>
      <c r="Y1028" s="110" t="str">
        <f>IF(IFERROR(VLOOKUP(Y1025,'Tabela de Apoio'!$D:$E,2,FALSE),1)=1,"",Y1029)</f>
        <v/>
      </c>
      <c r="Z1028" s="110" t="str">
        <f>IF(IFERROR(VLOOKUP(Z1025,'Tabela de Apoio'!$D:$E,2,FALSE),1)=1,"",Z1029)</f>
        <v/>
      </c>
      <c r="AA1028" s="110" t="str">
        <f>IF(IFERROR(VLOOKUP(AA1025,'Tabela de Apoio'!$D:$E,2,FALSE),1)=1,"",AA1029)</f>
        <v/>
      </c>
      <c r="AB1028" s="110" t="str">
        <f>IF(IFERROR(VLOOKUP(AB1025,'Tabela de Apoio'!$D:$E,2,FALSE),1)=1,"",AB1029)</f>
        <v/>
      </c>
      <c r="AC1028" s="110" t="str">
        <f>IF(IFERROR(VLOOKUP(AC1025,'Tabela de Apoio'!$D:$E,2,FALSE),1)=1,"",AC1029)</f>
        <v/>
      </c>
      <c r="AD1028" s="110" t="str">
        <f>IF(IFERROR(VLOOKUP(AD1025,'Tabela de Apoio'!$D:$E,2,FALSE),1)=1,"",AD1029)</f>
        <v/>
      </c>
      <c r="AE1028" s="110" t="str">
        <f>IF(IFERROR(VLOOKUP(AE1025,'Tabela de Apoio'!$D:$E,2,FALSE),1)=1,"",AE1029)</f>
        <v/>
      </c>
      <c r="AF1028" s="110" t="str">
        <f>IF(IFERROR(VLOOKUP(AF1025,'Tabela de Apoio'!$D:$E,2,FALSE),1)=1,"",AF1029)</f>
        <v/>
      </c>
      <c r="AG1028" s="110" t="str">
        <f>IF(IFERROR(VLOOKUP(AG1025,'Tabela de Apoio'!$D:$E,2,FALSE),1)=1,"",AG1029)</f>
        <v/>
      </c>
      <c r="AH1028" s="110" t="str">
        <f>IF(IFERROR(VLOOKUP(AH1025,'Tabela de Apoio'!$D:$E,2,FALSE),1)=1,"",AH1029)</f>
        <v/>
      </c>
      <c r="AI1028" s="110" t="str">
        <f>IF(IFERROR(VLOOKUP(AI1025,'Tabela de Apoio'!$D:$E,2,FALSE),1)=1,"",AI1029)</f>
        <v/>
      </c>
    </row>
    <row r="1029" spans="1:35" hidden="1" x14ac:dyDescent="0.25">
      <c r="B1029" s="131" t="e">
        <f t="shared" ref="B1029:C1029" si="3146">B1028</f>
        <v>#VALUE!</v>
      </c>
      <c r="C1029" s="131" t="e">
        <f t="shared" si="3146"/>
        <v>#VALUE!</v>
      </c>
      <c r="D1029" s="130">
        <f t="shared" si="3020"/>
        <v>1</v>
      </c>
      <c r="E1029" s="168"/>
      <c r="F1029" s="96"/>
      <c r="G1029" s="170"/>
      <c r="H1029" s="137">
        <f t="shared" ref="H1029" si="3147">COUNT($P1029:$XX1029)</f>
        <v>0</v>
      </c>
      <c r="I1029" s="135" t="e">
        <f t="shared" ref="I1029" si="3148">_xlfn.STDEV.P($P1028:$XX1029)/AVERAGE($P1028:$XX1029)</f>
        <v>#DIV/0!</v>
      </c>
      <c r="J1029" s="7">
        <f>ROW()</f>
        <v>1029</v>
      </c>
      <c r="K1029" s="70"/>
      <c r="L1029" s="29" t="s">
        <v>54</v>
      </c>
      <c r="M1029" s="30" t="str">
        <f t="shared" ref="M1029" si="3149">IFERROR(
IF(AND(P1025="Orçamento",COUNTA(P1023:AI1023)=COUNTIF(P1025:XX1025,"Orçamento")),MIN(M1034,M1031),
IF(M1032&lt;&gt;"",M1032,
IF(M1033&lt;&gt;"",M1033,
M1031
))),"")</f>
        <v/>
      </c>
      <c r="N1029" s="74"/>
      <c r="O1029" s="27" t="s">
        <v>440</v>
      </c>
      <c r="P1029" s="109" t="str">
        <f t="shared" ref="P1029:AI1029" si="3150">IFERROR(IF(P1027="",
            "",
            IF(COUNT($P1027:$XX1027)&lt;=4,
               P1027,
               IF(OR(P1027&gt;(QUARTILE($P1027:$XX1027,3)+(QUARTILE($P1027:$XX1027,3)-QUARTILE($P1027:$XX1027,1))),
                     P1027&lt;(QUARTILE($P1027:$XX1027,1)-(QUARTILE($P1027:$XX1027,3)-QUARTILE($P1027:$XX1027,1)))
                  ),
               "DESCARTADO",P1027)
             )
  ),P1027)</f>
        <v/>
      </c>
      <c r="Q1029" s="109" t="str">
        <f t="shared" si="3150"/>
        <v/>
      </c>
      <c r="R1029" s="109" t="str">
        <f t="shared" si="3150"/>
        <v/>
      </c>
      <c r="S1029" s="109" t="str">
        <f t="shared" si="3150"/>
        <v/>
      </c>
      <c r="T1029" s="109" t="str">
        <f t="shared" si="3150"/>
        <v/>
      </c>
      <c r="U1029" s="109" t="str">
        <f t="shared" si="3150"/>
        <v/>
      </c>
      <c r="V1029" s="109" t="str">
        <f t="shared" si="3150"/>
        <v/>
      </c>
      <c r="W1029" s="109" t="str">
        <f t="shared" si="3150"/>
        <v/>
      </c>
      <c r="X1029" s="109" t="str">
        <f t="shared" si="3150"/>
        <v/>
      </c>
      <c r="Y1029" s="109" t="str">
        <f t="shared" si="3150"/>
        <v/>
      </c>
      <c r="Z1029" s="109" t="str">
        <f t="shared" si="3150"/>
        <v/>
      </c>
      <c r="AA1029" s="109" t="str">
        <f t="shared" si="3150"/>
        <v/>
      </c>
      <c r="AB1029" s="109" t="str">
        <f t="shared" si="3150"/>
        <v/>
      </c>
      <c r="AC1029" s="109" t="str">
        <f t="shared" si="3150"/>
        <v/>
      </c>
      <c r="AD1029" s="109" t="str">
        <f t="shared" si="3150"/>
        <v/>
      </c>
      <c r="AE1029" s="109" t="str">
        <f t="shared" si="3150"/>
        <v/>
      </c>
      <c r="AF1029" s="109" t="str">
        <f t="shared" si="3150"/>
        <v/>
      </c>
      <c r="AG1029" s="109" t="str">
        <f t="shared" si="3150"/>
        <v/>
      </c>
      <c r="AH1029" s="109" t="str">
        <f t="shared" si="3150"/>
        <v/>
      </c>
      <c r="AI1029" s="109" t="str">
        <f t="shared" si="3150"/>
        <v/>
      </c>
    </row>
    <row r="1030" spans="1:35" hidden="1" x14ac:dyDescent="0.25">
      <c r="B1030" s="131" t="e">
        <f t="shared" ref="B1030" si="3151">B1029</f>
        <v>#VALUE!</v>
      </c>
      <c r="C1030" s="131" t="e">
        <f t="shared" ref="C1030" si="3152">C1029</f>
        <v>#VALUE!</v>
      </c>
      <c r="D1030" s="130">
        <f t="shared" si="3020"/>
        <v>1</v>
      </c>
      <c r="E1030" s="168"/>
      <c r="F1030" s="96"/>
      <c r="G1030" s="170"/>
      <c r="H1030"/>
      <c r="I1030"/>
      <c r="J1030"/>
      <c r="K1030" s="69"/>
      <c r="L1030" s="29" t="s">
        <v>423</v>
      </c>
      <c r="M1030" s="30" t="e">
        <f t="shared" ref="M1030" si="3153">AVERAGE($P1029:$XX1029)</f>
        <v>#DIV/0!</v>
      </c>
      <c r="N1030" s="74"/>
      <c r="O1030" s="27" t="str">
        <f t="shared" ref="O1030" si="3154">"1 POND"</f>
        <v>1 POND</v>
      </c>
      <c r="P1030" s="110" t="str">
        <f>IF(IFERROR(VLOOKUP(P1025,'Tabela de Apoio'!$D:$E,2,FALSE),1)=1,"",P1031)</f>
        <v/>
      </c>
      <c r="Q1030" s="110" t="str">
        <f>IF(IFERROR(VLOOKUP(Q1025,'Tabela de Apoio'!$D:$E,2,FALSE),1)=1,"",Q1031)</f>
        <v/>
      </c>
      <c r="R1030" s="110" t="str">
        <f>IF(IFERROR(VLOOKUP(R1025,'Tabela de Apoio'!$D:$E,2,FALSE),1)=1,"",R1031)</f>
        <v/>
      </c>
      <c r="S1030" s="110" t="str">
        <f>IF(IFERROR(VLOOKUP(S1025,'Tabela de Apoio'!$D:$E,2,FALSE),1)=1,"",S1031)</f>
        <v/>
      </c>
      <c r="T1030" s="110" t="str">
        <f>IF(IFERROR(VLOOKUP(T1025,'Tabela de Apoio'!$D:$E,2,FALSE),1)=1,"",T1031)</f>
        <v/>
      </c>
      <c r="U1030" s="110" t="str">
        <f>IF(IFERROR(VLOOKUP(U1025,'Tabela de Apoio'!$D:$E,2,FALSE),1)=1,"",U1031)</f>
        <v/>
      </c>
      <c r="V1030" s="110" t="str">
        <f>IF(IFERROR(VLOOKUP(V1025,'Tabela de Apoio'!$D:$E,2,FALSE),1)=1,"",V1031)</f>
        <v/>
      </c>
      <c r="W1030" s="110" t="str">
        <f>IF(IFERROR(VLOOKUP(W1025,'Tabela de Apoio'!$D:$E,2,FALSE),1)=1,"",W1031)</f>
        <v/>
      </c>
      <c r="X1030" s="110" t="str">
        <f>IF(IFERROR(VLOOKUP(X1025,'Tabela de Apoio'!$D:$E,2,FALSE),1)=1,"",X1031)</f>
        <v/>
      </c>
      <c r="Y1030" s="110" t="str">
        <f>IF(IFERROR(VLOOKUP(Y1025,'Tabela de Apoio'!$D:$E,2,FALSE),1)=1,"",Y1031)</f>
        <v/>
      </c>
      <c r="Z1030" s="110" t="str">
        <f>IF(IFERROR(VLOOKUP(Z1025,'Tabela de Apoio'!$D:$E,2,FALSE),1)=1,"",Z1031)</f>
        <v/>
      </c>
      <c r="AA1030" s="110" t="str">
        <f>IF(IFERROR(VLOOKUP(AA1025,'Tabela de Apoio'!$D:$E,2,FALSE),1)=1,"",AA1031)</f>
        <v/>
      </c>
      <c r="AB1030" s="110" t="str">
        <f>IF(IFERROR(VLOOKUP(AB1025,'Tabela de Apoio'!$D:$E,2,FALSE),1)=1,"",AB1031)</f>
        <v/>
      </c>
      <c r="AC1030" s="110" t="str">
        <f>IF(IFERROR(VLOOKUP(AC1025,'Tabela de Apoio'!$D:$E,2,FALSE),1)=1,"",AC1031)</f>
        <v/>
      </c>
      <c r="AD1030" s="110" t="str">
        <f>IF(IFERROR(VLOOKUP(AD1025,'Tabela de Apoio'!$D:$E,2,FALSE),1)=1,"",AD1031)</f>
        <v/>
      </c>
      <c r="AE1030" s="110" t="str">
        <f>IF(IFERROR(VLOOKUP(AE1025,'Tabela de Apoio'!$D:$E,2,FALSE),1)=1,"",AE1031)</f>
        <v/>
      </c>
      <c r="AF1030" s="110" t="str">
        <f>IF(IFERROR(VLOOKUP(AF1025,'Tabela de Apoio'!$D:$E,2,FALSE),1)=1,"",AF1031)</f>
        <v/>
      </c>
      <c r="AG1030" s="110" t="str">
        <f>IF(IFERROR(VLOOKUP(AG1025,'Tabela de Apoio'!$D:$E,2,FALSE),1)=1,"",AG1031)</f>
        <v/>
      </c>
      <c r="AH1030" s="110" t="str">
        <f>IF(IFERROR(VLOOKUP(AH1025,'Tabela de Apoio'!$D:$E,2,FALSE),1)=1,"",AH1031)</f>
        <v/>
      </c>
      <c r="AI1030" s="110" t="str">
        <f>IF(IFERROR(VLOOKUP(AI1025,'Tabela de Apoio'!$D:$E,2,FALSE),1)=1,"",AI1031)</f>
        <v/>
      </c>
    </row>
    <row r="1031" spans="1:35" hidden="1" x14ac:dyDescent="0.25">
      <c r="B1031" s="131" t="e">
        <f t="shared" si="3019"/>
        <v>#VALUE!</v>
      </c>
      <c r="C1031" s="131" t="e">
        <f t="shared" si="3020"/>
        <v>#VALUE!</v>
      </c>
      <c r="D1031" s="130">
        <f t="shared" si="3020"/>
        <v>1</v>
      </c>
      <c r="E1031" s="168"/>
      <c r="F1031" s="96"/>
      <c r="G1031" s="170"/>
      <c r="H1031" s="137">
        <f t="shared" ref="H1031" si="3155">COUNT($P1031:$XX1031)</f>
        <v>0</v>
      </c>
      <c r="I1031" s="135" t="e">
        <f t="shared" ref="I1031" si="3156">_xlfn.STDEV.P($P1030:$XX1031)/AVERAGE($P1030:$XX1031)</f>
        <v>#DIV/0!</v>
      </c>
      <c r="J1031" s="7">
        <f t="shared" ref="J1031" si="3157">IF(AND(H1031&gt;2,
OR(L1023="MÉDIA SANEADA",L1023="MEDIANA SANEADA",
AND(L1023="PREÇO REFERÊNCIA",NOT(AND(P1025="Orçamento",COUNTA(P1023:XX1023)=COUNTIF(P1025:XX1025,"Orçamento")))))),
ROW(),0)</f>
        <v>0</v>
      </c>
      <c r="K1031" s="69"/>
      <c r="L1031" s="29" t="s">
        <v>424</v>
      </c>
      <c r="M1031" s="30" t="e">
        <f t="shared" ref="M1031" si="3158">MEDIAN($P1029:$XX1029)</f>
        <v>#NUM!</v>
      </c>
      <c r="N1031" s="74"/>
      <c r="O1031" s="27" t="str">
        <f t="shared" ref="O1031" si="3159">"1 RODADA"</f>
        <v>1 RODADA</v>
      </c>
      <c r="P1031" s="110" t="str">
        <f t="shared" ref="P1031:AI1031" si="3160">IF(P1029="","",IF((_xlfn.STDEV.P($P1028:$XX1029)/AVERAGE($P1028:$XX1029))&lt;=25%,P1029,IF(OR(P1029&gt;(AVERAGE($P1028:$XX1029)+_xlfn.STDEV.P($P1028:$XX1029)),P1029&lt;(AVERAGE($P1028:$XX1029)-_xlfn.STDEV.P($P1028:$XX1029))),"DESCARTADO",P1029)))</f>
        <v/>
      </c>
      <c r="Q1031" s="110" t="str">
        <f t="shared" si="3160"/>
        <v/>
      </c>
      <c r="R1031" s="110" t="str">
        <f t="shared" si="3160"/>
        <v/>
      </c>
      <c r="S1031" s="110" t="str">
        <f t="shared" si="3160"/>
        <v/>
      </c>
      <c r="T1031" s="110" t="str">
        <f t="shared" si="3160"/>
        <v/>
      </c>
      <c r="U1031" s="110" t="str">
        <f t="shared" si="3160"/>
        <v/>
      </c>
      <c r="V1031" s="110" t="str">
        <f t="shared" si="3160"/>
        <v/>
      </c>
      <c r="W1031" s="110" t="str">
        <f t="shared" si="3160"/>
        <v/>
      </c>
      <c r="X1031" s="110" t="str">
        <f t="shared" si="3160"/>
        <v/>
      </c>
      <c r="Y1031" s="110" t="str">
        <f t="shared" si="3160"/>
        <v/>
      </c>
      <c r="Z1031" s="110" t="str">
        <f t="shared" si="3160"/>
        <v/>
      </c>
      <c r="AA1031" s="110" t="str">
        <f t="shared" si="3160"/>
        <v/>
      </c>
      <c r="AB1031" s="110" t="str">
        <f t="shared" si="3160"/>
        <v/>
      </c>
      <c r="AC1031" s="110" t="str">
        <f t="shared" si="3160"/>
        <v/>
      </c>
      <c r="AD1031" s="110" t="str">
        <f t="shared" si="3160"/>
        <v/>
      </c>
      <c r="AE1031" s="110" t="str">
        <f t="shared" si="3160"/>
        <v/>
      </c>
      <c r="AF1031" s="110" t="str">
        <f t="shared" si="3160"/>
        <v/>
      </c>
      <c r="AG1031" s="110" t="str">
        <f t="shared" si="3160"/>
        <v/>
      </c>
      <c r="AH1031" s="110" t="str">
        <f t="shared" si="3160"/>
        <v/>
      </c>
      <c r="AI1031" s="110" t="str">
        <f t="shared" si="3160"/>
        <v/>
      </c>
    </row>
    <row r="1032" spans="1:35" hidden="1" x14ac:dyDescent="0.25">
      <c r="B1032" s="131" t="e">
        <f t="shared" si="3019"/>
        <v>#VALUE!</v>
      </c>
      <c r="C1032" s="131" t="e">
        <f t="shared" si="3020"/>
        <v>#VALUE!</v>
      </c>
      <c r="D1032" s="130">
        <f t="shared" si="3020"/>
        <v>1</v>
      </c>
      <c r="E1032" s="168"/>
      <c r="F1032" s="96"/>
      <c r="G1032" s="170"/>
      <c r="H1032"/>
      <c r="I1032"/>
      <c r="J1032"/>
      <c r="L1032" s="29" t="s">
        <v>50</v>
      </c>
      <c r="M1032" s="30" t="str">
        <f t="shared" ref="M1032" si="3161">IFERROR(
IF(AND(H1031&gt;2,I1031&lt;=25%),AVERAGE(P1030:XX1031),
IF(AND(H1033&gt;2,I1033&lt;=25%),AVERAGE(P1032:XX1033),
IF(AND(H1035&gt;2,I1035&lt;=25%),AVERAGE(P1034:XX1035),
IF(AND(H1037&gt;2,I1037&lt;=25%),AVERAGE(P1036:XX1037),
IF(AND(H1039&gt;2,I1039&lt;=25%),AVERAGE(P1038:XX1039),
IF(AND(H1041&gt;2,I1041&lt;=25%),AVERAGE(P1040:XX1041),
IF(I1029&lt;=25%,AVERAGE(P1028:XX1029),""))))))),"")</f>
        <v/>
      </c>
      <c r="N1032" s="74"/>
      <c r="O1032" s="27" t="str">
        <f t="shared" ref="O1032" si="3162">"2 POND"</f>
        <v>2 POND</v>
      </c>
      <c r="P1032" s="110" t="str">
        <f>IF(IFERROR(VLOOKUP(P1025,'Tabela de Apoio'!$D:$E,2,FALSE),1)=1,"",P1033)</f>
        <v/>
      </c>
      <c r="Q1032" s="110" t="str">
        <f>IF(IFERROR(VLOOKUP(Q1025,'Tabela de Apoio'!$D:$E,2,FALSE),1)=1,"",Q1033)</f>
        <v/>
      </c>
      <c r="R1032" s="110" t="str">
        <f>IF(IFERROR(VLOOKUP(R1025,'Tabela de Apoio'!$D:$E,2,FALSE),1)=1,"",R1033)</f>
        <v/>
      </c>
      <c r="S1032" s="110" t="str">
        <f>IF(IFERROR(VLOOKUP(S1025,'Tabela de Apoio'!$D:$E,2,FALSE),1)=1,"",S1033)</f>
        <v/>
      </c>
      <c r="T1032" s="110" t="str">
        <f>IF(IFERROR(VLOOKUP(T1025,'Tabela de Apoio'!$D:$E,2,FALSE),1)=1,"",T1033)</f>
        <v/>
      </c>
      <c r="U1032" s="110" t="str">
        <f>IF(IFERROR(VLOOKUP(U1025,'Tabela de Apoio'!$D:$E,2,FALSE),1)=1,"",U1033)</f>
        <v/>
      </c>
      <c r="V1032" s="110" t="str">
        <f>IF(IFERROR(VLOOKUP(V1025,'Tabela de Apoio'!$D:$E,2,FALSE),1)=1,"",V1033)</f>
        <v/>
      </c>
      <c r="W1032" s="110" t="str">
        <f>IF(IFERROR(VLOOKUP(W1025,'Tabela de Apoio'!$D:$E,2,FALSE),1)=1,"",W1033)</f>
        <v/>
      </c>
      <c r="X1032" s="110" t="str">
        <f>IF(IFERROR(VLOOKUP(X1025,'Tabela de Apoio'!$D:$E,2,FALSE),1)=1,"",X1033)</f>
        <v/>
      </c>
      <c r="Y1032" s="110" t="str">
        <f>IF(IFERROR(VLOOKUP(Y1025,'Tabela de Apoio'!$D:$E,2,FALSE),1)=1,"",Y1033)</f>
        <v/>
      </c>
      <c r="Z1032" s="110" t="str">
        <f>IF(IFERROR(VLOOKUP(Z1025,'Tabela de Apoio'!$D:$E,2,FALSE),1)=1,"",Z1033)</f>
        <v/>
      </c>
      <c r="AA1032" s="110" t="str">
        <f>IF(IFERROR(VLOOKUP(AA1025,'Tabela de Apoio'!$D:$E,2,FALSE),1)=1,"",AA1033)</f>
        <v/>
      </c>
      <c r="AB1032" s="110" t="str">
        <f>IF(IFERROR(VLOOKUP(AB1025,'Tabela de Apoio'!$D:$E,2,FALSE),1)=1,"",AB1033)</f>
        <v/>
      </c>
      <c r="AC1032" s="110" t="str">
        <f>IF(IFERROR(VLOOKUP(AC1025,'Tabela de Apoio'!$D:$E,2,FALSE),1)=1,"",AC1033)</f>
        <v/>
      </c>
      <c r="AD1032" s="110" t="str">
        <f>IF(IFERROR(VLOOKUP(AD1025,'Tabela de Apoio'!$D:$E,2,FALSE),1)=1,"",AD1033)</f>
        <v/>
      </c>
      <c r="AE1032" s="110" t="str">
        <f>IF(IFERROR(VLOOKUP(AE1025,'Tabela de Apoio'!$D:$E,2,FALSE),1)=1,"",AE1033)</f>
        <v/>
      </c>
      <c r="AF1032" s="110" t="str">
        <f>IF(IFERROR(VLOOKUP(AF1025,'Tabela de Apoio'!$D:$E,2,FALSE),1)=1,"",AF1033)</f>
        <v/>
      </c>
      <c r="AG1032" s="110" t="str">
        <f>IF(IFERROR(VLOOKUP(AG1025,'Tabela de Apoio'!$D:$E,2,FALSE),1)=1,"",AG1033)</f>
        <v/>
      </c>
      <c r="AH1032" s="110" t="str">
        <f>IF(IFERROR(VLOOKUP(AH1025,'Tabela de Apoio'!$D:$E,2,FALSE),1)=1,"",AH1033)</f>
        <v/>
      </c>
      <c r="AI1032" s="110" t="str">
        <f>IF(IFERROR(VLOOKUP(AI1025,'Tabela de Apoio'!$D:$E,2,FALSE),1)=1,"",AI1033)</f>
        <v/>
      </c>
    </row>
    <row r="1033" spans="1:35" hidden="1" x14ac:dyDescent="0.25">
      <c r="B1033" s="131" t="e">
        <f t="shared" si="3019"/>
        <v>#VALUE!</v>
      </c>
      <c r="C1033" s="131" t="e">
        <f t="shared" si="3020"/>
        <v>#VALUE!</v>
      </c>
      <c r="D1033" s="130">
        <f t="shared" si="3020"/>
        <v>1</v>
      </c>
      <c r="E1033" s="168"/>
      <c r="F1033" s="96"/>
      <c r="G1033" s="170"/>
      <c r="H1033" s="137">
        <f t="shared" ref="H1033" si="3163">COUNT($P1033:$XX1033)</f>
        <v>0</v>
      </c>
      <c r="I1033" s="135" t="e">
        <f t="shared" ref="I1033" si="3164">_xlfn.STDEV.P($P1032:$XX1033)/AVERAGE($P1032:$XX1033)</f>
        <v>#DIV/0!</v>
      </c>
      <c r="J1033" s="7">
        <f t="shared" ref="J1033" si="3165">IF(AND(H1033&gt;2,
OR(L1023="MÉDIA SANEADA",L1023="MEDIANA SANEADA",
AND(L1023="PREÇO REFERÊNCIA",NOT(AND(P1025="Orçamento",COUNTA(P1023:XX1023)=COUNTIF(P1025:XX1025,"Orçamento")))))),
ROW(),0)</f>
        <v>0</v>
      </c>
      <c r="K1033" s="69"/>
      <c r="L1033" s="29" t="s">
        <v>425</v>
      </c>
      <c r="M1033" s="30" t="e">
        <f t="shared" ref="M1033" si="3166" xml:space="preserve">
IF(H1031&gt;2,MEDIAN(P1030:XX1031),
IF(H1033&gt;2,MEDIAN(P1032:XX1033),
IF(H1035&gt;2,MEDIAN(P1034:XX1035),
IF(H1037&gt;2,MEDIAN(P1036:XX1037),
IF(H1039&gt;2,MEDIAN(P1038:XX1039),
IF(H1041&gt;2,MEDIAN(P1040:XX1041),
MEDIAN(P1028:XX1029)))))))</f>
        <v>#NUM!</v>
      </c>
      <c r="N1033" s="74"/>
      <c r="O1033" s="27" t="str">
        <f t="shared" ref="O1033" si="3167">"2 RODADA"</f>
        <v>2 RODADA</v>
      </c>
      <c r="P1033" s="110" t="str">
        <f t="shared" ref="P1033:AI1033" si="3168">IF(P1031="","",IF((_xlfn.STDEV.P($P1030:$XX1031)/AVERAGE($P1030:$XX1031))&lt;=25%,P1031,IF(OR(P1031&gt;(AVERAGE($P1030:$XX1031)+_xlfn.STDEV.P($P1030:$XX1031)),P1031&lt;(AVERAGE($P1030:$XX1031)-_xlfn.STDEV.P($P1030:$XX1031))),"DESCARTADO",P1031)))</f>
        <v/>
      </c>
      <c r="Q1033" s="110" t="str">
        <f t="shared" si="3168"/>
        <v/>
      </c>
      <c r="R1033" s="110" t="str">
        <f t="shared" si="3168"/>
        <v/>
      </c>
      <c r="S1033" s="110" t="str">
        <f t="shared" si="3168"/>
        <v/>
      </c>
      <c r="T1033" s="110" t="str">
        <f t="shared" si="3168"/>
        <v/>
      </c>
      <c r="U1033" s="110" t="str">
        <f t="shared" si="3168"/>
        <v/>
      </c>
      <c r="V1033" s="110" t="str">
        <f t="shared" si="3168"/>
        <v/>
      </c>
      <c r="W1033" s="110" t="str">
        <f t="shared" si="3168"/>
        <v/>
      </c>
      <c r="X1033" s="110" t="str">
        <f t="shared" si="3168"/>
        <v/>
      </c>
      <c r="Y1033" s="110" t="str">
        <f t="shared" si="3168"/>
        <v/>
      </c>
      <c r="Z1033" s="110" t="str">
        <f t="shared" si="3168"/>
        <v/>
      </c>
      <c r="AA1033" s="110" t="str">
        <f t="shared" si="3168"/>
        <v/>
      </c>
      <c r="AB1033" s="110" t="str">
        <f t="shared" si="3168"/>
        <v/>
      </c>
      <c r="AC1033" s="110" t="str">
        <f t="shared" si="3168"/>
        <v/>
      </c>
      <c r="AD1033" s="110" t="str">
        <f t="shared" si="3168"/>
        <v/>
      </c>
      <c r="AE1033" s="110" t="str">
        <f t="shared" si="3168"/>
        <v/>
      </c>
      <c r="AF1033" s="110" t="str">
        <f t="shared" si="3168"/>
        <v/>
      </c>
      <c r="AG1033" s="110" t="str">
        <f t="shared" si="3168"/>
        <v/>
      </c>
      <c r="AH1033" s="110" t="str">
        <f t="shared" si="3168"/>
        <v/>
      </c>
      <c r="AI1033" s="110" t="str">
        <f t="shared" si="3168"/>
        <v/>
      </c>
    </row>
    <row r="1034" spans="1:35" hidden="1" x14ac:dyDescent="0.25">
      <c r="B1034" s="131" t="e">
        <f t="shared" si="3019"/>
        <v>#VALUE!</v>
      </c>
      <c r="C1034" s="131" t="e">
        <f t="shared" si="3020"/>
        <v>#VALUE!</v>
      </c>
      <c r="D1034" s="130">
        <f t="shared" si="3020"/>
        <v>1</v>
      </c>
      <c r="E1034" s="168"/>
      <c r="F1034" s="96"/>
      <c r="G1034" s="170"/>
      <c r="H1034"/>
      <c r="I1034"/>
      <c r="J1034"/>
      <c r="K1034" s="69"/>
      <c r="L1034" s="29" t="s">
        <v>422</v>
      </c>
      <c r="M1034" s="30" t="e">
        <f t="shared" ref="M1034" si="3169">HARMEAN($P1028:$XX1029)</f>
        <v>#N/A</v>
      </c>
      <c r="N1034" s="74"/>
      <c r="O1034" s="27" t="str">
        <f t="shared" ref="O1034" si="3170">"3 POND"</f>
        <v>3 POND</v>
      </c>
      <c r="P1034" s="110" t="str">
        <f>IF(IFERROR(VLOOKUP(P1025,'Tabela de Apoio'!$D:$E,2,FALSE),1)=1,"",P1035)</f>
        <v/>
      </c>
      <c r="Q1034" s="110" t="str">
        <f>IF(IFERROR(VLOOKUP(Q1025,'Tabela de Apoio'!$D:$E,2,FALSE),1)=1,"",Q1035)</f>
        <v/>
      </c>
      <c r="R1034" s="110" t="str">
        <f>IF(IFERROR(VLOOKUP(R1025,'Tabela de Apoio'!$D:$E,2,FALSE),1)=1,"",R1035)</f>
        <v/>
      </c>
      <c r="S1034" s="110" t="str">
        <f>IF(IFERROR(VLOOKUP(S1025,'Tabela de Apoio'!$D:$E,2,FALSE),1)=1,"",S1035)</f>
        <v/>
      </c>
      <c r="T1034" s="110" t="str">
        <f>IF(IFERROR(VLOOKUP(T1025,'Tabela de Apoio'!$D:$E,2,FALSE),1)=1,"",T1035)</f>
        <v/>
      </c>
      <c r="U1034" s="110" t="str">
        <f>IF(IFERROR(VLOOKUP(U1025,'Tabela de Apoio'!$D:$E,2,FALSE),1)=1,"",U1035)</f>
        <v/>
      </c>
      <c r="V1034" s="110" t="str">
        <f>IF(IFERROR(VLOOKUP(V1025,'Tabela de Apoio'!$D:$E,2,FALSE),1)=1,"",V1035)</f>
        <v/>
      </c>
      <c r="W1034" s="110" t="str">
        <f>IF(IFERROR(VLOOKUP(W1025,'Tabela de Apoio'!$D:$E,2,FALSE),1)=1,"",W1035)</f>
        <v/>
      </c>
      <c r="X1034" s="110" t="str">
        <f>IF(IFERROR(VLOOKUP(X1025,'Tabela de Apoio'!$D:$E,2,FALSE),1)=1,"",X1035)</f>
        <v/>
      </c>
      <c r="Y1034" s="110" t="str">
        <f>IF(IFERROR(VLOOKUP(Y1025,'Tabela de Apoio'!$D:$E,2,FALSE),1)=1,"",Y1035)</f>
        <v/>
      </c>
      <c r="Z1034" s="110" t="str">
        <f>IF(IFERROR(VLOOKUP(Z1025,'Tabela de Apoio'!$D:$E,2,FALSE),1)=1,"",Z1035)</f>
        <v/>
      </c>
      <c r="AA1034" s="110" t="str">
        <f>IF(IFERROR(VLOOKUP(AA1025,'Tabela de Apoio'!$D:$E,2,FALSE),1)=1,"",AA1035)</f>
        <v/>
      </c>
      <c r="AB1034" s="110" t="str">
        <f>IF(IFERROR(VLOOKUP(AB1025,'Tabela de Apoio'!$D:$E,2,FALSE),1)=1,"",AB1035)</f>
        <v/>
      </c>
      <c r="AC1034" s="110" t="str">
        <f>IF(IFERROR(VLOOKUP(AC1025,'Tabela de Apoio'!$D:$E,2,FALSE),1)=1,"",AC1035)</f>
        <v/>
      </c>
      <c r="AD1034" s="110" t="str">
        <f>IF(IFERROR(VLOOKUP(AD1025,'Tabela de Apoio'!$D:$E,2,FALSE),1)=1,"",AD1035)</f>
        <v/>
      </c>
      <c r="AE1034" s="110" t="str">
        <f>IF(IFERROR(VLOOKUP(AE1025,'Tabela de Apoio'!$D:$E,2,FALSE),1)=1,"",AE1035)</f>
        <v/>
      </c>
      <c r="AF1034" s="110" t="str">
        <f>IF(IFERROR(VLOOKUP(AF1025,'Tabela de Apoio'!$D:$E,2,FALSE),1)=1,"",AF1035)</f>
        <v/>
      </c>
      <c r="AG1034" s="110" t="str">
        <f>IF(IFERROR(VLOOKUP(AG1025,'Tabela de Apoio'!$D:$E,2,FALSE),1)=1,"",AG1035)</f>
        <v/>
      </c>
      <c r="AH1034" s="110" t="str">
        <f>IF(IFERROR(VLOOKUP(AH1025,'Tabela de Apoio'!$D:$E,2,FALSE),1)=1,"",AH1035)</f>
        <v/>
      </c>
      <c r="AI1034" s="110" t="str">
        <f>IF(IFERROR(VLOOKUP(AI1025,'Tabela de Apoio'!$D:$E,2,FALSE),1)=1,"",AI1035)</f>
        <v/>
      </c>
    </row>
    <row r="1035" spans="1:35" hidden="1" x14ac:dyDescent="0.25">
      <c r="B1035" s="131" t="e">
        <f t="shared" si="3019"/>
        <v>#VALUE!</v>
      </c>
      <c r="C1035" s="131" t="e">
        <f t="shared" si="3020"/>
        <v>#VALUE!</v>
      </c>
      <c r="D1035" s="130">
        <f t="shared" si="3020"/>
        <v>1</v>
      </c>
      <c r="E1035" s="168"/>
      <c r="F1035" s="96"/>
      <c r="G1035" s="170"/>
      <c r="H1035" s="137">
        <f t="shared" ref="H1035" si="3171">COUNT($P1035:$XX1035)</f>
        <v>0</v>
      </c>
      <c r="I1035" s="135" t="e">
        <f t="shared" ref="I1035" si="3172">_xlfn.STDEV.P($P1034:$XX1035)/AVERAGE($P1034:$XX1035)</f>
        <v>#DIV/0!</v>
      </c>
      <c r="J1035" s="7">
        <f t="shared" ref="J1035" si="3173">IF(AND(H1035&gt;2,
OR(L1023="MÉDIA SANEADA",L1023="MEDIANA SANEADA",
AND(L1023="PREÇO REFERÊNCIA",NOT(AND(P1025="Orçamento",COUNTA(P1023:XX1023)=COUNTIF(P1025:XX1025,"Orçamento")))))),
ROW(),0)</f>
        <v>0</v>
      </c>
      <c r="K1035" s="69"/>
      <c r="L1035" s="29" t="s">
        <v>53</v>
      </c>
      <c r="M1035" s="30" t="str">
        <f t="shared" ref="M1035" si="3174">IFERROR(_xlfn.QUARTILE.EXC($P1029:$XX1029,1),"")</f>
        <v/>
      </c>
      <c r="N1035" s="74"/>
      <c r="O1035" s="27" t="str">
        <f t="shared" ref="O1035" si="3175">"3 RODADA"</f>
        <v>3 RODADA</v>
      </c>
      <c r="P1035" s="110" t="str">
        <f t="shared" ref="P1035:AI1035" si="3176">IF(P1033="","",IF((_xlfn.STDEV.P($P1032:$XX1033)/AVERAGE($P1032:$XX1033))&lt;=25%,P1033,IF(OR(P1033&gt;(AVERAGE($P1032:$XX1033)+_xlfn.STDEV.P($P1032:$XX1033)),P1033&lt;(AVERAGE($P1032:$XX1033)-_xlfn.STDEV.P($P1032:$XX1033))),"DESCARTADO",P1033)))</f>
        <v/>
      </c>
      <c r="Q1035" s="110" t="str">
        <f t="shared" si="3176"/>
        <v/>
      </c>
      <c r="R1035" s="110" t="str">
        <f t="shared" si="3176"/>
        <v/>
      </c>
      <c r="S1035" s="110" t="str">
        <f t="shared" si="3176"/>
        <v/>
      </c>
      <c r="T1035" s="110" t="str">
        <f t="shared" si="3176"/>
        <v/>
      </c>
      <c r="U1035" s="110" t="str">
        <f t="shared" si="3176"/>
        <v/>
      </c>
      <c r="V1035" s="110" t="str">
        <f t="shared" si="3176"/>
        <v/>
      </c>
      <c r="W1035" s="110" t="str">
        <f t="shared" si="3176"/>
        <v/>
      </c>
      <c r="X1035" s="110" t="str">
        <f t="shared" si="3176"/>
        <v/>
      </c>
      <c r="Y1035" s="110" t="str">
        <f t="shared" si="3176"/>
        <v/>
      </c>
      <c r="Z1035" s="110" t="str">
        <f t="shared" si="3176"/>
        <v/>
      </c>
      <c r="AA1035" s="110" t="str">
        <f t="shared" si="3176"/>
        <v/>
      </c>
      <c r="AB1035" s="110" t="str">
        <f t="shared" si="3176"/>
        <v/>
      </c>
      <c r="AC1035" s="110" t="str">
        <f t="shared" si="3176"/>
        <v/>
      </c>
      <c r="AD1035" s="110" t="str">
        <f t="shared" si="3176"/>
        <v/>
      </c>
      <c r="AE1035" s="110" t="str">
        <f t="shared" si="3176"/>
        <v/>
      </c>
      <c r="AF1035" s="110" t="str">
        <f t="shared" si="3176"/>
        <v/>
      </c>
      <c r="AG1035" s="110" t="str">
        <f t="shared" si="3176"/>
        <v/>
      </c>
      <c r="AH1035" s="110" t="str">
        <f t="shared" si="3176"/>
        <v/>
      </c>
      <c r="AI1035" s="110" t="str">
        <f t="shared" si="3176"/>
        <v/>
      </c>
    </row>
    <row r="1036" spans="1:35" hidden="1" x14ac:dyDescent="0.25">
      <c r="B1036" s="131" t="e">
        <f t="shared" si="3019"/>
        <v>#VALUE!</v>
      </c>
      <c r="C1036" s="131" t="e">
        <f t="shared" si="3020"/>
        <v>#VALUE!</v>
      </c>
      <c r="D1036" s="130">
        <f t="shared" si="3020"/>
        <v>1</v>
      </c>
      <c r="E1036" s="168"/>
      <c r="F1036" s="96"/>
      <c r="G1036" s="170"/>
      <c r="H1036"/>
      <c r="I1036"/>
      <c r="J1036"/>
      <c r="K1036" s="69"/>
      <c r="L1036" s="29" t="s">
        <v>51</v>
      </c>
      <c r="M1036" s="30" t="str">
        <f t="shared" ref="M1036" si="3177">IFERROR(_xlfn.QUARTILE.EXC($P1029:$XX1029,3),"")</f>
        <v/>
      </c>
      <c r="N1036" s="74"/>
      <c r="O1036" s="27" t="str">
        <f t="shared" ref="O1036" si="3178">"4 POND"</f>
        <v>4 POND</v>
      </c>
      <c r="P1036" s="110" t="str">
        <f>IF(IFERROR(VLOOKUP(P1025,'Tabela de Apoio'!$D:$E,2,FALSE),1)=1,"",P1037)</f>
        <v/>
      </c>
      <c r="Q1036" s="110" t="str">
        <f>IF(IFERROR(VLOOKUP(Q1025,'Tabela de Apoio'!$D:$E,2,FALSE),1)=1,"",Q1037)</f>
        <v/>
      </c>
      <c r="R1036" s="110" t="str">
        <f>IF(IFERROR(VLOOKUP(R1025,'Tabela de Apoio'!$D:$E,2,FALSE),1)=1,"",R1037)</f>
        <v/>
      </c>
      <c r="S1036" s="110" t="str">
        <f>IF(IFERROR(VLOOKUP(S1025,'Tabela de Apoio'!$D:$E,2,FALSE),1)=1,"",S1037)</f>
        <v/>
      </c>
      <c r="T1036" s="110" t="str">
        <f>IF(IFERROR(VLOOKUP(T1025,'Tabela de Apoio'!$D:$E,2,FALSE),1)=1,"",T1037)</f>
        <v/>
      </c>
      <c r="U1036" s="110" t="str">
        <f>IF(IFERROR(VLOOKUP(U1025,'Tabela de Apoio'!$D:$E,2,FALSE),1)=1,"",U1037)</f>
        <v/>
      </c>
      <c r="V1036" s="110" t="str">
        <f>IF(IFERROR(VLOOKUP(V1025,'Tabela de Apoio'!$D:$E,2,FALSE),1)=1,"",V1037)</f>
        <v/>
      </c>
      <c r="W1036" s="110" t="str">
        <f>IF(IFERROR(VLOOKUP(W1025,'Tabela de Apoio'!$D:$E,2,FALSE),1)=1,"",W1037)</f>
        <v/>
      </c>
      <c r="X1036" s="110" t="str">
        <f>IF(IFERROR(VLOOKUP(X1025,'Tabela de Apoio'!$D:$E,2,FALSE),1)=1,"",X1037)</f>
        <v/>
      </c>
      <c r="Y1036" s="110" t="str">
        <f>IF(IFERROR(VLOOKUP(Y1025,'Tabela de Apoio'!$D:$E,2,FALSE),1)=1,"",Y1037)</f>
        <v/>
      </c>
      <c r="Z1036" s="110" t="str">
        <f>IF(IFERROR(VLOOKUP(Z1025,'Tabela de Apoio'!$D:$E,2,FALSE),1)=1,"",Z1037)</f>
        <v/>
      </c>
      <c r="AA1036" s="110" t="str">
        <f>IF(IFERROR(VLOOKUP(AA1025,'Tabela de Apoio'!$D:$E,2,FALSE),1)=1,"",AA1037)</f>
        <v/>
      </c>
      <c r="AB1036" s="110" t="str">
        <f>IF(IFERROR(VLOOKUP(AB1025,'Tabela de Apoio'!$D:$E,2,FALSE),1)=1,"",AB1037)</f>
        <v/>
      </c>
      <c r="AC1036" s="110" t="str">
        <f>IF(IFERROR(VLOOKUP(AC1025,'Tabela de Apoio'!$D:$E,2,FALSE),1)=1,"",AC1037)</f>
        <v/>
      </c>
      <c r="AD1036" s="110" t="str">
        <f>IF(IFERROR(VLOOKUP(AD1025,'Tabela de Apoio'!$D:$E,2,FALSE),1)=1,"",AD1037)</f>
        <v/>
      </c>
      <c r="AE1036" s="110" t="str">
        <f>IF(IFERROR(VLOOKUP(AE1025,'Tabela de Apoio'!$D:$E,2,FALSE),1)=1,"",AE1037)</f>
        <v/>
      </c>
      <c r="AF1036" s="110" t="str">
        <f>IF(IFERROR(VLOOKUP(AF1025,'Tabela de Apoio'!$D:$E,2,FALSE),1)=1,"",AF1037)</f>
        <v/>
      </c>
      <c r="AG1036" s="110" t="str">
        <f>IF(IFERROR(VLOOKUP(AG1025,'Tabela de Apoio'!$D:$E,2,FALSE),1)=1,"",AG1037)</f>
        <v/>
      </c>
      <c r="AH1036" s="110" t="str">
        <f>IF(IFERROR(VLOOKUP(AH1025,'Tabela de Apoio'!$D:$E,2,FALSE),1)=1,"",AH1037)</f>
        <v/>
      </c>
      <c r="AI1036" s="110" t="str">
        <f>IF(IFERROR(VLOOKUP(AI1025,'Tabela de Apoio'!$D:$E,2,FALSE),1)=1,"",AI1037)</f>
        <v/>
      </c>
    </row>
    <row r="1037" spans="1:35" hidden="1" x14ac:dyDescent="0.25">
      <c r="B1037" s="131" t="e">
        <f t="shared" si="3019"/>
        <v>#VALUE!</v>
      </c>
      <c r="C1037" s="131" t="e">
        <f t="shared" si="3020"/>
        <v>#VALUE!</v>
      </c>
      <c r="D1037" s="130">
        <f t="shared" si="3020"/>
        <v>1</v>
      </c>
      <c r="E1037" s="168"/>
      <c r="F1037" s="96"/>
      <c r="G1037" s="170"/>
      <c r="H1037" s="137">
        <f t="shared" ref="H1037" si="3179">COUNT($P1037:$XX1037)</f>
        <v>0</v>
      </c>
      <c r="I1037" s="135" t="e">
        <f t="shared" ref="I1037" si="3180">_xlfn.STDEV.P($P1036:$XX1037)/AVERAGE($P1036:$XX1037)</f>
        <v>#DIV/0!</v>
      </c>
      <c r="J1037" s="7">
        <f t="shared" ref="J1037" si="3181">IF(AND(H1037&gt;2,
OR(L1023="MÉDIA SANEADA",L1023="MEDIANA SANEADA",
AND(L1023="PREÇO REFERÊNCIA",NOT(AND(P1025="Orçamento",COUNTA(P1023:XX1023)=COUNTIF(P1025:XX1025,"Orçamento")))))),
ROW(),0)</f>
        <v>0</v>
      </c>
      <c r="K1037" s="69"/>
      <c r="L1037" s="29" t="s">
        <v>55</v>
      </c>
      <c r="M1037" s="30">
        <f t="shared" ref="M1037" si="3182">MIN($P1029:$XX1029)</f>
        <v>0</v>
      </c>
      <c r="N1037" s="74"/>
      <c r="O1037" s="27" t="str">
        <f t="shared" ref="O1037" si="3183">"4 RODADA"</f>
        <v>4 RODADA</v>
      </c>
      <c r="P1037" s="110" t="str">
        <f t="shared" ref="P1037:AI1037" si="3184">IF(P1035="","",IF((_xlfn.STDEV.P($P1034:$XX1035)/AVERAGE($P1034:$XX1035))&lt;=25%,P1035,IF(OR(P1035&gt;(AVERAGE($P1034:$XX1035)+_xlfn.STDEV.P($P1034:$XX1035)),P1035&lt;(AVERAGE($P1034:$XX1035)-_xlfn.STDEV.P($P1034:$XX1035))),"DESCARTADO",P1035)))</f>
        <v/>
      </c>
      <c r="Q1037" s="110" t="str">
        <f t="shared" si="3184"/>
        <v/>
      </c>
      <c r="R1037" s="110" t="str">
        <f t="shared" si="3184"/>
        <v/>
      </c>
      <c r="S1037" s="110" t="str">
        <f t="shared" si="3184"/>
        <v/>
      </c>
      <c r="T1037" s="110" t="str">
        <f t="shared" si="3184"/>
        <v/>
      </c>
      <c r="U1037" s="110" t="str">
        <f t="shared" si="3184"/>
        <v/>
      </c>
      <c r="V1037" s="110" t="str">
        <f t="shared" si="3184"/>
        <v/>
      </c>
      <c r="W1037" s="110" t="str">
        <f t="shared" si="3184"/>
        <v/>
      </c>
      <c r="X1037" s="110" t="str">
        <f t="shared" si="3184"/>
        <v/>
      </c>
      <c r="Y1037" s="110" t="str">
        <f t="shared" si="3184"/>
        <v/>
      </c>
      <c r="Z1037" s="110" t="str">
        <f t="shared" si="3184"/>
        <v/>
      </c>
      <c r="AA1037" s="110" t="str">
        <f t="shared" si="3184"/>
        <v/>
      </c>
      <c r="AB1037" s="110" t="str">
        <f t="shared" si="3184"/>
        <v/>
      </c>
      <c r="AC1037" s="110" t="str">
        <f t="shared" si="3184"/>
        <v/>
      </c>
      <c r="AD1037" s="110" t="str">
        <f t="shared" si="3184"/>
        <v/>
      </c>
      <c r="AE1037" s="110" t="str">
        <f t="shared" si="3184"/>
        <v/>
      </c>
      <c r="AF1037" s="110" t="str">
        <f t="shared" si="3184"/>
        <v/>
      </c>
      <c r="AG1037" s="110" t="str">
        <f t="shared" si="3184"/>
        <v/>
      </c>
      <c r="AH1037" s="110" t="str">
        <f t="shared" si="3184"/>
        <v/>
      </c>
      <c r="AI1037" s="110" t="str">
        <f t="shared" si="3184"/>
        <v/>
      </c>
    </row>
    <row r="1038" spans="1:35" hidden="1" x14ac:dyDescent="0.25">
      <c r="B1038" s="131" t="e">
        <f t="shared" si="3019"/>
        <v>#VALUE!</v>
      </c>
      <c r="C1038" s="131" t="e">
        <f t="shared" si="3020"/>
        <v>#VALUE!</v>
      </c>
      <c r="D1038" s="130">
        <f t="shared" si="3020"/>
        <v>1</v>
      </c>
      <c r="E1038" s="168"/>
      <c r="F1038" s="96"/>
      <c r="G1038" s="170"/>
      <c r="H1038"/>
      <c r="I1038"/>
      <c r="J1038"/>
      <c r="K1038" s="69"/>
      <c r="L1038" s="29" t="s">
        <v>52</v>
      </c>
      <c r="M1038" s="30">
        <f t="shared" ref="M1038" si="3185">MAX($P1029:$XX1029)</f>
        <v>0</v>
      </c>
      <c r="N1038" s="74"/>
      <c r="O1038" s="27" t="str">
        <f t="shared" ref="O1038" si="3186">"5 POND"</f>
        <v>5 POND</v>
      </c>
      <c r="P1038" s="110" t="str">
        <f>IF(IFERROR(VLOOKUP(P1025,'Tabela de Apoio'!$D:$E,2,FALSE),1)=1,"",P1039)</f>
        <v/>
      </c>
      <c r="Q1038" s="110" t="str">
        <f>IF(IFERROR(VLOOKUP(Q1025,'Tabela de Apoio'!$D:$E,2,FALSE),1)=1,"",Q1039)</f>
        <v/>
      </c>
      <c r="R1038" s="110" t="str">
        <f>IF(IFERROR(VLOOKUP(R1025,'Tabela de Apoio'!$D:$E,2,FALSE),1)=1,"",R1039)</f>
        <v/>
      </c>
      <c r="S1038" s="110" t="str">
        <f>IF(IFERROR(VLOOKUP(S1025,'Tabela de Apoio'!$D:$E,2,FALSE),1)=1,"",S1039)</f>
        <v/>
      </c>
      <c r="T1038" s="110" t="str">
        <f>IF(IFERROR(VLOOKUP(T1025,'Tabela de Apoio'!$D:$E,2,FALSE),1)=1,"",T1039)</f>
        <v/>
      </c>
      <c r="U1038" s="110" t="str">
        <f>IF(IFERROR(VLOOKUP(U1025,'Tabela de Apoio'!$D:$E,2,FALSE),1)=1,"",U1039)</f>
        <v/>
      </c>
      <c r="V1038" s="110" t="str">
        <f>IF(IFERROR(VLOOKUP(V1025,'Tabela de Apoio'!$D:$E,2,FALSE),1)=1,"",V1039)</f>
        <v/>
      </c>
      <c r="W1038" s="110" t="str">
        <f>IF(IFERROR(VLOOKUP(W1025,'Tabela de Apoio'!$D:$E,2,FALSE),1)=1,"",W1039)</f>
        <v/>
      </c>
      <c r="X1038" s="110" t="str">
        <f>IF(IFERROR(VLOOKUP(X1025,'Tabela de Apoio'!$D:$E,2,FALSE),1)=1,"",X1039)</f>
        <v/>
      </c>
      <c r="Y1038" s="110" t="str">
        <f>IF(IFERROR(VLOOKUP(Y1025,'Tabela de Apoio'!$D:$E,2,FALSE),1)=1,"",Y1039)</f>
        <v/>
      </c>
      <c r="Z1038" s="110" t="str">
        <f>IF(IFERROR(VLOOKUP(Z1025,'Tabela de Apoio'!$D:$E,2,FALSE),1)=1,"",Z1039)</f>
        <v/>
      </c>
      <c r="AA1038" s="110" t="str">
        <f>IF(IFERROR(VLOOKUP(AA1025,'Tabela de Apoio'!$D:$E,2,FALSE),1)=1,"",AA1039)</f>
        <v/>
      </c>
      <c r="AB1038" s="110" t="str">
        <f>IF(IFERROR(VLOOKUP(AB1025,'Tabela de Apoio'!$D:$E,2,FALSE),1)=1,"",AB1039)</f>
        <v/>
      </c>
      <c r="AC1038" s="110" t="str">
        <f>IF(IFERROR(VLOOKUP(AC1025,'Tabela de Apoio'!$D:$E,2,FALSE),1)=1,"",AC1039)</f>
        <v/>
      </c>
      <c r="AD1038" s="110" t="str">
        <f>IF(IFERROR(VLOOKUP(AD1025,'Tabela de Apoio'!$D:$E,2,FALSE),1)=1,"",AD1039)</f>
        <v/>
      </c>
      <c r="AE1038" s="110" t="str">
        <f>IF(IFERROR(VLOOKUP(AE1025,'Tabela de Apoio'!$D:$E,2,FALSE),1)=1,"",AE1039)</f>
        <v/>
      </c>
      <c r="AF1038" s="110" t="str">
        <f>IF(IFERROR(VLOOKUP(AF1025,'Tabela de Apoio'!$D:$E,2,FALSE),1)=1,"",AF1039)</f>
        <v/>
      </c>
      <c r="AG1038" s="110" t="str">
        <f>IF(IFERROR(VLOOKUP(AG1025,'Tabela de Apoio'!$D:$E,2,FALSE),1)=1,"",AG1039)</f>
        <v/>
      </c>
      <c r="AH1038" s="110" t="str">
        <f>IF(IFERROR(VLOOKUP(AH1025,'Tabela de Apoio'!$D:$E,2,FALSE),1)=1,"",AH1039)</f>
        <v/>
      </c>
      <c r="AI1038" s="110" t="str">
        <f>IF(IFERROR(VLOOKUP(AI1025,'Tabela de Apoio'!$D:$E,2,FALSE),1)=1,"",AI1039)</f>
        <v/>
      </c>
    </row>
    <row r="1039" spans="1:35" hidden="1" x14ac:dyDescent="0.25">
      <c r="B1039" s="131" t="e">
        <f t="shared" si="3019"/>
        <v>#VALUE!</v>
      </c>
      <c r="C1039" s="131" t="e">
        <f t="shared" si="3020"/>
        <v>#VALUE!</v>
      </c>
      <c r="D1039" s="130">
        <f t="shared" si="3020"/>
        <v>1</v>
      </c>
      <c r="E1039" s="168"/>
      <c r="F1039" s="96"/>
      <c r="G1039" s="170"/>
      <c r="H1039" s="137">
        <f t="shared" ref="H1039" si="3187">COUNT($P1039:$XX1039)</f>
        <v>0</v>
      </c>
      <c r="I1039" s="135" t="e">
        <f t="shared" ref="I1039" si="3188">_xlfn.STDEV.P($P1038:$XX1039)/AVERAGE($P1038:$XX1039)</f>
        <v>#DIV/0!</v>
      </c>
      <c r="J1039" s="7">
        <f t="shared" ref="J1039" si="3189">IF(AND(H1039&gt;2,
OR(L1023="MÉDIA SANEADA",L1023="MEDIANA SANEADA",
AND(L1023="PREÇO REFERÊNCIA",NOT(AND(P1025="Orçamento",COUNTA(P1023:XX1023)=COUNTIF(P1025:XX1025,"Orçamento")))))),
ROW(),0)</f>
        <v>0</v>
      </c>
      <c r="K1039" s="69"/>
      <c r="N1039" s="74"/>
      <c r="O1039" s="27" t="str">
        <f t="shared" ref="O1039" si="3190">"5 RODADA"</f>
        <v>5 RODADA</v>
      </c>
      <c r="P1039" s="110" t="str">
        <f t="shared" ref="P1039:AI1039" si="3191">IF(P1037="","",IF((_xlfn.STDEV.P($P1036:$XX1037)/AVERAGE($P1036:$XX1037))&lt;=25%,P1037,IF(OR(P1037&gt;(AVERAGE($P1036:$XX1037)+_xlfn.STDEV.P($P1036:$XX1037)),P1037&lt;(AVERAGE($P1036:$XX1037)-_xlfn.STDEV.P($P1036:$XX1037))),"DESCARTADO",P1037)))</f>
        <v/>
      </c>
      <c r="Q1039" s="110" t="str">
        <f t="shared" si="3191"/>
        <v/>
      </c>
      <c r="R1039" s="110" t="str">
        <f t="shared" si="3191"/>
        <v/>
      </c>
      <c r="S1039" s="110" t="str">
        <f t="shared" si="3191"/>
        <v/>
      </c>
      <c r="T1039" s="110" t="str">
        <f t="shared" si="3191"/>
        <v/>
      </c>
      <c r="U1039" s="110" t="str">
        <f t="shared" si="3191"/>
        <v/>
      </c>
      <c r="V1039" s="110" t="str">
        <f t="shared" si="3191"/>
        <v/>
      </c>
      <c r="W1039" s="110" t="str">
        <f t="shared" si="3191"/>
        <v/>
      </c>
      <c r="X1039" s="110" t="str">
        <f t="shared" si="3191"/>
        <v/>
      </c>
      <c r="Y1039" s="110" t="str">
        <f t="shared" si="3191"/>
        <v/>
      </c>
      <c r="Z1039" s="110" t="str">
        <f t="shared" si="3191"/>
        <v/>
      </c>
      <c r="AA1039" s="110" t="str">
        <f t="shared" si="3191"/>
        <v/>
      </c>
      <c r="AB1039" s="110" t="str">
        <f t="shared" si="3191"/>
        <v/>
      </c>
      <c r="AC1039" s="110" t="str">
        <f t="shared" si="3191"/>
        <v/>
      </c>
      <c r="AD1039" s="110" t="str">
        <f t="shared" si="3191"/>
        <v/>
      </c>
      <c r="AE1039" s="110" t="str">
        <f t="shared" si="3191"/>
        <v/>
      </c>
      <c r="AF1039" s="110" t="str">
        <f t="shared" si="3191"/>
        <v/>
      </c>
      <c r="AG1039" s="110" t="str">
        <f t="shared" si="3191"/>
        <v/>
      </c>
      <c r="AH1039" s="110" t="str">
        <f t="shared" si="3191"/>
        <v/>
      </c>
      <c r="AI1039" s="110" t="str">
        <f t="shared" si="3191"/>
        <v/>
      </c>
    </row>
    <row r="1040" spans="1:35" hidden="1" x14ac:dyDescent="0.25">
      <c r="B1040" s="131" t="e">
        <f t="shared" si="3019"/>
        <v>#VALUE!</v>
      </c>
      <c r="C1040" s="131" t="e">
        <f t="shared" si="3020"/>
        <v>#VALUE!</v>
      </c>
      <c r="D1040" s="130">
        <f t="shared" si="3020"/>
        <v>1</v>
      </c>
      <c r="E1040" s="168"/>
      <c r="F1040" s="96"/>
      <c r="G1040" s="170"/>
      <c r="H1040"/>
      <c r="I1040"/>
      <c r="J1040"/>
      <c r="K1040" s="69"/>
      <c r="L1040" s="22"/>
      <c r="M1040" s="22"/>
      <c r="N1040" s="74"/>
      <c r="O1040" s="27" t="str">
        <f t="shared" ref="O1040" si="3192">"6 POND"</f>
        <v>6 POND</v>
      </c>
      <c r="P1040" s="110" t="str">
        <f>IF(IFERROR(VLOOKUP(P1025,'Tabela de Apoio'!$D:$E,2,FALSE),1)=1,"",P1041)</f>
        <v/>
      </c>
      <c r="Q1040" s="110" t="str">
        <f>IF(IFERROR(VLOOKUP(Q1025,'Tabela de Apoio'!$D:$E,2,FALSE),1)=1,"",Q1041)</f>
        <v/>
      </c>
      <c r="R1040" s="110" t="str">
        <f>IF(IFERROR(VLOOKUP(R1025,'Tabela de Apoio'!$D:$E,2,FALSE),1)=1,"",R1041)</f>
        <v/>
      </c>
      <c r="S1040" s="110" t="str">
        <f>IF(IFERROR(VLOOKUP(S1025,'Tabela de Apoio'!$D:$E,2,FALSE),1)=1,"",S1041)</f>
        <v/>
      </c>
      <c r="T1040" s="110" t="str">
        <f>IF(IFERROR(VLOOKUP(T1025,'Tabela de Apoio'!$D:$E,2,FALSE),1)=1,"",T1041)</f>
        <v/>
      </c>
      <c r="U1040" s="110" t="str">
        <f>IF(IFERROR(VLOOKUP(U1025,'Tabela de Apoio'!$D:$E,2,FALSE),1)=1,"",U1041)</f>
        <v/>
      </c>
      <c r="V1040" s="110" t="str">
        <f>IF(IFERROR(VLOOKUP(V1025,'Tabela de Apoio'!$D:$E,2,FALSE),1)=1,"",V1041)</f>
        <v/>
      </c>
      <c r="W1040" s="110" t="str">
        <f>IF(IFERROR(VLOOKUP(W1025,'Tabela de Apoio'!$D:$E,2,FALSE),1)=1,"",W1041)</f>
        <v/>
      </c>
      <c r="X1040" s="110" t="str">
        <f>IF(IFERROR(VLOOKUP(X1025,'Tabela de Apoio'!$D:$E,2,FALSE),1)=1,"",X1041)</f>
        <v/>
      </c>
      <c r="Y1040" s="110" t="str">
        <f>IF(IFERROR(VLOOKUP(Y1025,'Tabela de Apoio'!$D:$E,2,FALSE),1)=1,"",Y1041)</f>
        <v/>
      </c>
      <c r="Z1040" s="110" t="str">
        <f>IF(IFERROR(VLOOKUP(Z1025,'Tabela de Apoio'!$D:$E,2,FALSE),1)=1,"",Z1041)</f>
        <v/>
      </c>
      <c r="AA1040" s="110" t="str">
        <f>IF(IFERROR(VLOOKUP(AA1025,'Tabela de Apoio'!$D:$E,2,FALSE),1)=1,"",AA1041)</f>
        <v/>
      </c>
      <c r="AB1040" s="110" t="str">
        <f>IF(IFERROR(VLOOKUP(AB1025,'Tabela de Apoio'!$D:$E,2,FALSE),1)=1,"",AB1041)</f>
        <v/>
      </c>
      <c r="AC1040" s="110" t="str">
        <f>IF(IFERROR(VLOOKUP(AC1025,'Tabela de Apoio'!$D:$E,2,FALSE),1)=1,"",AC1041)</f>
        <v/>
      </c>
      <c r="AD1040" s="110" t="str">
        <f>IF(IFERROR(VLOOKUP(AD1025,'Tabela de Apoio'!$D:$E,2,FALSE),1)=1,"",AD1041)</f>
        <v/>
      </c>
      <c r="AE1040" s="110" t="str">
        <f>IF(IFERROR(VLOOKUP(AE1025,'Tabela de Apoio'!$D:$E,2,FALSE),1)=1,"",AE1041)</f>
        <v/>
      </c>
      <c r="AF1040" s="110" t="str">
        <f>IF(IFERROR(VLOOKUP(AF1025,'Tabela de Apoio'!$D:$E,2,FALSE),1)=1,"",AF1041)</f>
        <v/>
      </c>
      <c r="AG1040" s="110" t="str">
        <f>IF(IFERROR(VLOOKUP(AG1025,'Tabela de Apoio'!$D:$E,2,FALSE),1)=1,"",AG1041)</f>
        <v/>
      </c>
      <c r="AH1040" s="110" t="str">
        <f>IF(IFERROR(VLOOKUP(AH1025,'Tabela de Apoio'!$D:$E,2,FALSE),1)=1,"",AH1041)</f>
        <v/>
      </c>
      <c r="AI1040" s="110" t="str">
        <f>IF(IFERROR(VLOOKUP(AI1025,'Tabela de Apoio'!$D:$E,2,FALSE),1)=1,"",AI1041)</f>
        <v/>
      </c>
    </row>
    <row r="1041" spans="1:167" hidden="1" x14ac:dyDescent="0.25">
      <c r="B1041" s="131" t="e">
        <f t="shared" si="3019"/>
        <v>#VALUE!</v>
      </c>
      <c r="C1041" s="131" t="e">
        <f t="shared" si="3020"/>
        <v>#VALUE!</v>
      </c>
      <c r="D1041" s="130">
        <f t="shared" si="3020"/>
        <v>1</v>
      </c>
      <c r="E1041" s="168"/>
      <c r="F1041" s="96"/>
      <c r="G1041" s="170"/>
      <c r="H1041" s="137">
        <f t="shared" ref="H1041" si="3193">COUNT($P1041:$XX1041)</f>
        <v>0</v>
      </c>
      <c r="I1041" s="135" t="e">
        <f t="shared" ref="I1041" si="3194">_xlfn.STDEV.P($P1040:$XX1041)/AVERAGE($P1040:$XX1041)</f>
        <v>#DIV/0!</v>
      </c>
      <c r="J1041" s="7">
        <f t="shared" ref="J1041" si="3195">IF(AND(H1041&gt;2,
OR(L1023="MÉDIA SANEADA",L1023="MEDIANA SANEADA",
AND(L1023="PREÇO REFERÊNCIA",NOT(AND(P1025="Orçamento",COUNTA(P1023:XX1023)=COUNTIF(P1025:XX1025,"Orçamento")))))),
ROW(),0)</f>
        <v>0</v>
      </c>
      <c r="N1041" s="74"/>
      <c r="O1041" s="27" t="str">
        <f t="shared" ref="O1041" si="3196">"6 RODADA"</f>
        <v>6 RODADA</v>
      </c>
      <c r="P1041" s="110" t="str">
        <f t="shared" ref="P1041:AI1041" si="3197">IFERROR(IF(P1039="","",IF((_xlfn.STDEV.P($P1038:$XX1039)/AVERAGE($P1038:$XX1039))&lt;=25%,P1039,IF(OR(P1039&gt;(AVERAGE($P1038:$XX1039)+_xlfn.STDEV.P($P1038:$XX1039)),P1039&lt;(AVERAGE($P1038:$XX1039)-_xlfn.STDEV.P($P1038:$XX1039))),"DESCARTADO",P1039))),)</f>
        <v/>
      </c>
      <c r="Q1041" s="110" t="str">
        <f t="shared" si="3197"/>
        <v/>
      </c>
      <c r="R1041" s="110" t="str">
        <f t="shared" si="3197"/>
        <v/>
      </c>
      <c r="S1041" s="110" t="str">
        <f t="shared" si="3197"/>
        <v/>
      </c>
      <c r="T1041" s="110" t="str">
        <f t="shared" si="3197"/>
        <v/>
      </c>
      <c r="U1041" s="110" t="str">
        <f t="shared" si="3197"/>
        <v/>
      </c>
      <c r="V1041" s="110" t="str">
        <f t="shared" si="3197"/>
        <v/>
      </c>
      <c r="W1041" s="110" t="str">
        <f t="shared" si="3197"/>
        <v/>
      </c>
      <c r="X1041" s="110" t="str">
        <f t="shared" si="3197"/>
        <v/>
      </c>
      <c r="Y1041" s="110" t="str">
        <f t="shared" si="3197"/>
        <v/>
      </c>
      <c r="Z1041" s="110" t="str">
        <f t="shared" si="3197"/>
        <v/>
      </c>
      <c r="AA1041" s="110" t="str">
        <f t="shared" si="3197"/>
        <v/>
      </c>
      <c r="AB1041" s="110" t="str">
        <f t="shared" si="3197"/>
        <v/>
      </c>
      <c r="AC1041" s="110" t="str">
        <f t="shared" si="3197"/>
        <v/>
      </c>
      <c r="AD1041" s="110" t="str">
        <f t="shared" si="3197"/>
        <v/>
      </c>
      <c r="AE1041" s="110" t="str">
        <f t="shared" si="3197"/>
        <v/>
      </c>
      <c r="AF1041" s="110" t="str">
        <f t="shared" si="3197"/>
        <v/>
      </c>
      <c r="AG1041" s="110" t="str">
        <f t="shared" si="3197"/>
        <v/>
      </c>
      <c r="AH1041" s="110" t="str">
        <f t="shared" si="3197"/>
        <v/>
      </c>
      <c r="AI1041" s="110" t="str">
        <f t="shared" si="3197"/>
        <v/>
      </c>
    </row>
    <row r="1042" spans="1:167" x14ac:dyDescent="0.25">
      <c r="B1042" s="131" t="e">
        <f t="shared" si="3019"/>
        <v>#VALUE!</v>
      </c>
      <c r="C1042" s="131" t="e">
        <f t="shared" si="3020"/>
        <v>#VALUE!</v>
      </c>
      <c r="D1042" s="130">
        <f t="shared" si="3020"/>
        <v>1</v>
      </c>
      <c r="E1042" s="168"/>
      <c r="F1042" s="139"/>
      <c r="G1042" s="170"/>
      <c r="H1042" s="173"/>
      <c r="I1042" s="173"/>
      <c r="J1042" s="174"/>
      <c r="K1042" s="70"/>
      <c r="L1042" s="1" t="s">
        <v>56</v>
      </c>
      <c r="M1042" s="147" t="str">
        <f t="shared" ref="M1042" si="3198">IFERROR(ROUND(M1023*M1025,2),"")</f>
        <v/>
      </c>
      <c r="O1042" s="27" t="s">
        <v>426</v>
      </c>
      <c r="P1042" s="110" t="str">
        <f t="shared" ref="P1042:R1042" si="3199">INDEX(P1029:P1041,MATCH(MAX($J1029:$J1041),$J1029:$J1041,0))</f>
        <v/>
      </c>
      <c r="Q1042" s="110" t="str">
        <f t="shared" si="3199"/>
        <v/>
      </c>
      <c r="R1042" s="110" t="str">
        <f t="shared" si="3199"/>
        <v/>
      </c>
      <c r="S1042" s="110" t="str">
        <f t="shared" si="3133"/>
        <v/>
      </c>
      <c r="T1042" s="110" t="str">
        <f t="shared" si="3133"/>
        <v/>
      </c>
      <c r="U1042" s="110" t="str">
        <f t="shared" si="3133"/>
        <v/>
      </c>
      <c r="V1042" s="110" t="str">
        <f t="shared" si="3133"/>
        <v/>
      </c>
      <c r="W1042" s="110" t="str">
        <f t="shared" si="3133"/>
        <v/>
      </c>
      <c r="X1042" s="110" t="str">
        <f t="shared" si="3133"/>
        <v/>
      </c>
      <c r="Y1042" s="110" t="str">
        <f t="shared" si="3133"/>
        <v/>
      </c>
      <c r="Z1042" s="110" t="str">
        <f t="shared" si="3133"/>
        <v/>
      </c>
      <c r="AA1042" s="110" t="str">
        <f t="shared" si="3133"/>
        <v/>
      </c>
      <c r="AB1042" s="110" t="str">
        <f t="shared" si="3133"/>
        <v/>
      </c>
      <c r="AC1042" s="110" t="str">
        <f t="shared" si="3133"/>
        <v/>
      </c>
      <c r="AD1042" s="110" t="str">
        <f t="shared" si="3133"/>
        <v/>
      </c>
      <c r="AE1042" s="110" t="str">
        <f t="shared" si="3133"/>
        <v/>
      </c>
      <c r="AF1042" s="110" t="str">
        <f t="shared" si="3133"/>
        <v/>
      </c>
      <c r="AG1042" s="110" t="str">
        <f t="shared" si="3133"/>
        <v/>
      </c>
      <c r="AH1042" s="110" t="str">
        <f t="shared" si="3133"/>
        <v/>
      </c>
      <c r="AI1042" s="110" t="str">
        <f t="shared" si="3133"/>
        <v/>
      </c>
    </row>
    <row r="1044" spans="1:167" s="120" customFormat="1" ht="15" customHeight="1" x14ac:dyDescent="0.25">
      <c r="A1044" s="123"/>
      <c r="B1044" s="130" t="e">
        <f t="shared" ref="B1044" si="3200">LARGE(IFERROR(IF(B1042+1&gt;$H$8,"",B1042+1),""),1)</f>
        <v>#VALUE!</v>
      </c>
      <c r="C1044" s="130" t="e">
        <f>IF(_xlfn.ISFORMULA(E1048),MAX(INDEX('BASE FORMAÇÃO'!A:A,B1044+1),1),E1048)</f>
        <v>#VALUE!</v>
      </c>
      <c r="D1044" s="130">
        <f t="shared" ref="D1044" si="3201">IFERROR(IF(C1044=C1034,D1034+1,1),1)</f>
        <v>1</v>
      </c>
      <c r="E1044" s="41" t="s">
        <v>9</v>
      </c>
      <c r="F1044" s="76"/>
      <c r="G1044" s="41" t="s">
        <v>15</v>
      </c>
      <c r="H1044" s="138" t="e">
        <f>INDEX('BASE FORMAÇÃO'!B:B,B1044+1)</f>
        <v>#VALUE!</v>
      </c>
      <c r="I1044" s="146" t="s">
        <v>16</v>
      </c>
      <c r="J1044" s="6" t="e">
        <f>INDEX('BASE FORMAÇÃO'!K:K,B1044+1)</f>
        <v>#VALUE!</v>
      </c>
      <c r="K1044" s="68"/>
      <c r="L1044" s="175" t="s">
        <v>54</v>
      </c>
      <c r="M1044" s="177" t="str">
        <f t="shared" ref="M1044" si="3202">IF(OR(ISBLANK($O$8),ISBLANK($O$7),ISBLANK($H$8),ISBLANK($O$6),ISBLANK($O$5),ISBLANK($H$5)),"",IFERROR(IF(VLOOKUP(L1044,L1050:M1059,2,FALSE)&lt;1,ROUND(VLOOKUP(L1044,L1050:M1059,2,FALSE),4),ROUND(VLOOKUP(L1044,L1050:M1059,2,FALSE),2)),""))</f>
        <v/>
      </c>
      <c r="N1044" s="72"/>
      <c r="O1044" s="27" t="s">
        <v>17</v>
      </c>
      <c r="P1044" s="116"/>
      <c r="Q1044" s="116"/>
      <c r="R1044" s="116"/>
      <c r="S1044" s="116"/>
      <c r="T1044" s="116"/>
      <c r="U1044" s="108"/>
      <c r="V1044" s="108"/>
      <c r="W1044" s="108"/>
      <c r="X1044" s="108"/>
      <c r="Y1044" s="108"/>
      <c r="Z1044" s="108"/>
      <c r="AA1044" s="108"/>
      <c r="AB1044" s="108"/>
      <c r="AC1044" s="108"/>
      <c r="AD1044" s="108"/>
      <c r="AE1044" s="108"/>
      <c r="AF1044" s="108"/>
      <c r="AG1044" s="108"/>
      <c r="AH1044" s="108"/>
      <c r="AI1044" s="108"/>
      <c r="AJ1044" s="119"/>
      <c r="AK1044" s="119"/>
      <c r="AL1044" s="119"/>
      <c r="AM1044" s="119"/>
      <c r="AN1044" s="119"/>
      <c r="AO1044" s="119"/>
      <c r="AP1044" s="119"/>
      <c r="AQ1044" s="119"/>
      <c r="AR1044" s="119"/>
      <c r="AS1044" s="119"/>
      <c r="AT1044" s="119"/>
      <c r="AU1044" s="119"/>
      <c r="AV1044" s="119"/>
      <c r="AW1044" s="119"/>
      <c r="AX1044" s="119"/>
      <c r="AY1044" s="119"/>
      <c r="AZ1044" s="119"/>
      <c r="BA1044" s="119"/>
      <c r="BB1044" s="119"/>
      <c r="BC1044" s="119"/>
      <c r="BD1044" s="119"/>
      <c r="BE1044" s="119"/>
      <c r="BF1044" s="119"/>
      <c r="BG1044" s="119"/>
      <c r="BH1044" s="119"/>
      <c r="BI1044" s="119"/>
      <c r="BJ1044" s="119"/>
      <c r="BK1044" s="119"/>
      <c r="BL1044" s="119"/>
      <c r="BM1044" s="119"/>
      <c r="BN1044" s="119"/>
      <c r="BO1044" s="119"/>
      <c r="BP1044" s="119"/>
      <c r="BQ1044" s="119"/>
      <c r="BR1044" s="119"/>
      <c r="BS1044" s="119"/>
      <c r="BT1044" s="119"/>
      <c r="BU1044" s="119"/>
      <c r="BV1044" s="119"/>
      <c r="BW1044" s="119"/>
      <c r="BX1044" s="119"/>
      <c r="BY1044" s="119"/>
      <c r="BZ1044" s="119"/>
      <c r="CA1044" s="119"/>
      <c r="CB1044" s="119"/>
      <c r="CC1044" s="119"/>
      <c r="CD1044" s="119"/>
      <c r="CE1044" s="119"/>
      <c r="CF1044" s="119"/>
      <c r="CG1044" s="119"/>
      <c r="CH1044" s="119"/>
      <c r="CI1044" s="119"/>
      <c r="CJ1044" s="119"/>
      <c r="CK1044" s="119"/>
      <c r="CL1044" s="119"/>
      <c r="CM1044" s="119"/>
      <c r="CN1044" s="119"/>
      <c r="CO1044" s="119"/>
      <c r="CP1044" s="119"/>
      <c r="CQ1044" s="119"/>
      <c r="CR1044" s="119"/>
      <c r="CS1044" s="119"/>
      <c r="CT1044" s="119"/>
      <c r="CU1044" s="119"/>
      <c r="CV1044" s="119"/>
      <c r="CW1044" s="119"/>
      <c r="CX1044" s="119"/>
      <c r="CY1044" s="119"/>
      <c r="CZ1044" s="119"/>
      <c r="DA1044" s="119"/>
      <c r="DB1044" s="119"/>
      <c r="DC1044" s="119"/>
      <c r="DD1044" s="119"/>
      <c r="DE1044" s="119"/>
      <c r="DF1044" s="119"/>
      <c r="DG1044" s="119"/>
      <c r="DH1044" s="119"/>
      <c r="DI1044" s="119"/>
      <c r="DJ1044" s="119"/>
      <c r="DK1044" s="119"/>
      <c r="DL1044" s="119"/>
      <c r="DM1044" s="119"/>
      <c r="DN1044" s="119"/>
      <c r="DO1044" s="119"/>
      <c r="DP1044" s="119"/>
      <c r="DQ1044" s="119"/>
      <c r="DR1044" s="119"/>
      <c r="DS1044" s="119"/>
      <c r="DT1044" s="119"/>
      <c r="DU1044" s="119"/>
      <c r="DV1044" s="119"/>
      <c r="DW1044" s="119"/>
      <c r="DX1044" s="119"/>
      <c r="DY1044" s="119"/>
      <c r="DZ1044" s="119"/>
      <c r="EA1044" s="119"/>
      <c r="EB1044" s="119"/>
      <c r="EC1044" s="119"/>
      <c r="ED1044" s="119"/>
      <c r="EE1044" s="119"/>
      <c r="EF1044" s="119"/>
      <c r="EG1044" s="119"/>
      <c r="EH1044" s="119"/>
      <c r="EI1044" s="119"/>
      <c r="EJ1044" s="119"/>
      <c r="EK1044" s="119"/>
      <c r="EL1044" s="119"/>
      <c r="EM1044" s="119"/>
      <c r="EN1044" s="119"/>
      <c r="EO1044" s="119"/>
      <c r="EP1044" s="119"/>
      <c r="EQ1044" s="119"/>
      <c r="ER1044" s="119"/>
      <c r="ES1044" s="119"/>
      <c r="ET1044" s="119"/>
      <c r="EU1044" s="119"/>
      <c r="EV1044" s="119"/>
      <c r="EW1044" s="119"/>
      <c r="EX1044" s="119"/>
      <c r="EY1044" s="119"/>
      <c r="EZ1044" s="119"/>
      <c r="FA1044" s="119"/>
      <c r="FB1044" s="119"/>
      <c r="FC1044" s="119"/>
      <c r="FD1044" s="119"/>
      <c r="FE1044" s="119"/>
      <c r="FF1044" s="119"/>
      <c r="FG1044" s="119"/>
      <c r="FH1044" s="119"/>
      <c r="FI1044" s="119"/>
      <c r="FJ1044" s="119"/>
      <c r="FK1044" s="119"/>
    </row>
    <row r="1045" spans="1:167" s="120" customFormat="1" ht="15" customHeight="1" x14ac:dyDescent="0.25">
      <c r="A1045" s="69"/>
      <c r="B1045" s="131" t="e">
        <f t="shared" ref="B1045:D1045" si="3203">B1044</f>
        <v>#VALUE!</v>
      </c>
      <c r="C1045" s="131" t="e">
        <f t="shared" si="3203"/>
        <v>#VALUE!</v>
      </c>
      <c r="D1045" s="130">
        <f t="shared" si="3203"/>
        <v>1</v>
      </c>
      <c r="E1045" s="179">
        <f t="shared" ref="E1045" si="3204">D1044</f>
        <v>1</v>
      </c>
      <c r="F1045" s="95"/>
      <c r="G1045" s="181" t="s">
        <v>1</v>
      </c>
      <c r="H1045" s="184" t="e">
        <f>INDEX('BASE FORMAÇÃO'!C:C,B1044+1)</f>
        <v>#VALUE!</v>
      </c>
      <c r="I1045" s="184"/>
      <c r="J1045" s="185"/>
      <c r="K1045" s="69"/>
      <c r="L1045" s="176"/>
      <c r="M1045" s="178"/>
      <c r="N1045" s="73"/>
      <c r="O1045" s="27" t="s">
        <v>13</v>
      </c>
      <c r="P1045" s="125"/>
      <c r="Q1045" s="125"/>
      <c r="R1045" s="125"/>
      <c r="S1045" s="125"/>
      <c r="T1045" s="125"/>
      <c r="U1045" s="125"/>
      <c r="V1045" s="125"/>
      <c r="W1045" s="125"/>
      <c r="X1045" s="125"/>
      <c r="Y1045" s="125"/>
      <c r="Z1045" s="125"/>
      <c r="AA1045" s="125"/>
      <c r="AB1045" s="125"/>
      <c r="AC1045" s="125"/>
      <c r="AD1045" s="125"/>
      <c r="AE1045" s="125"/>
      <c r="AF1045" s="125"/>
      <c r="AG1045" s="125"/>
      <c r="AH1045" s="125"/>
      <c r="AI1045" s="125"/>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19"/>
      <c r="BC1045" s="119"/>
      <c r="BD1045" s="119"/>
      <c r="BE1045" s="119"/>
      <c r="BF1045" s="119"/>
      <c r="BG1045" s="119"/>
      <c r="BH1045" s="119"/>
      <c r="BI1045" s="119"/>
      <c r="BJ1045" s="119"/>
      <c r="BK1045" s="119"/>
      <c r="BL1045" s="119"/>
      <c r="BM1045" s="119"/>
      <c r="BN1045" s="119"/>
      <c r="BO1045" s="119"/>
      <c r="BP1045" s="119"/>
      <c r="BQ1045" s="119"/>
      <c r="BR1045" s="119"/>
      <c r="BS1045" s="119"/>
      <c r="BT1045" s="119"/>
      <c r="BU1045" s="119"/>
      <c r="BV1045" s="119"/>
      <c r="BW1045" s="119"/>
      <c r="BX1045" s="119"/>
      <c r="BY1045" s="119"/>
      <c r="BZ1045" s="119"/>
      <c r="CA1045" s="119"/>
      <c r="CB1045" s="119"/>
      <c r="CC1045" s="119"/>
      <c r="CD1045" s="119"/>
      <c r="CE1045" s="119"/>
      <c r="CF1045" s="119"/>
      <c r="CG1045" s="119"/>
      <c r="CH1045" s="119"/>
      <c r="CI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19"/>
      <c r="DH1045" s="119"/>
      <c r="DI1045" s="119"/>
      <c r="DJ1045" s="119"/>
      <c r="DK1045" s="119"/>
      <c r="DL1045" s="119"/>
      <c r="DM1045" s="119"/>
      <c r="DN1045" s="119"/>
      <c r="DO1045" s="119"/>
      <c r="DP1045" s="119"/>
      <c r="DQ1045" s="119"/>
      <c r="DR1045" s="119"/>
      <c r="DS1045" s="119"/>
      <c r="DT1045" s="119"/>
      <c r="DU1045" s="119"/>
      <c r="DV1045" s="119"/>
      <c r="DW1045" s="119"/>
      <c r="DX1045" s="119"/>
      <c r="DY1045" s="119"/>
      <c r="DZ1045" s="119"/>
      <c r="EA1045" s="119"/>
      <c r="EB1045" s="119"/>
      <c r="EC1045" s="119"/>
      <c r="ED1045" s="119"/>
      <c r="EE1045" s="119"/>
      <c r="EF1045" s="119"/>
      <c r="EG1045" s="119"/>
      <c r="EH1045" s="119"/>
      <c r="EI1045" s="119"/>
      <c r="EJ1045" s="119"/>
      <c r="EK1045" s="119"/>
      <c r="EL1045" s="119"/>
      <c r="EM1045" s="119"/>
      <c r="EN1045" s="119"/>
      <c r="EO1045" s="119"/>
      <c r="EP1045" s="119"/>
      <c r="EQ1045" s="119"/>
      <c r="ER1045" s="119"/>
      <c r="ES1045" s="119"/>
      <c r="ET1045" s="119"/>
      <c r="EU1045" s="119"/>
      <c r="EV1045" s="119"/>
      <c r="EW1045" s="119"/>
      <c r="EX1045" s="119"/>
      <c r="EY1045" s="119"/>
      <c r="EZ1045" s="119"/>
      <c r="FA1045" s="119"/>
      <c r="FB1045" s="119"/>
      <c r="FC1045" s="119"/>
      <c r="FD1045" s="119"/>
      <c r="FE1045" s="119"/>
      <c r="FF1045" s="119"/>
      <c r="FG1045" s="119"/>
      <c r="FH1045" s="119"/>
      <c r="FI1045" s="119"/>
      <c r="FJ1045" s="119"/>
      <c r="FK1045" s="119"/>
    </row>
    <row r="1046" spans="1:167" s="119" customFormat="1" x14ac:dyDescent="0.25">
      <c r="A1046" s="77"/>
      <c r="B1046" s="131" t="e">
        <f t="shared" ref="B1046:D1046" si="3205">B1045</f>
        <v>#VALUE!</v>
      </c>
      <c r="C1046" s="131" t="e">
        <f t="shared" si="3205"/>
        <v>#VALUE!</v>
      </c>
      <c r="D1046" s="130">
        <f t="shared" si="3205"/>
        <v>1</v>
      </c>
      <c r="E1046" s="180"/>
      <c r="F1046" s="96"/>
      <c r="G1046" s="182"/>
      <c r="H1046" s="186"/>
      <c r="I1046" s="186"/>
      <c r="J1046" s="187"/>
      <c r="K1046" s="67"/>
      <c r="L1046" s="133" t="s">
        <v>57</v>
      </c>
      <c r="M1046" s="134" t="e">
        <f>INDEX('BASE FORMAÇÃO'!H:H,B1048+1)</f>
        <v>#VALUE!</v>
      </c>
      <c r="N1046" s="74"/>
      <c r="O1046" s="27" t="s">
        <v>445</v>
      </c>
      <c r="P1046" s="117"/>
      <c r="Q1046" s="117"/>
      <c r="R1046" s="117"/>
      <c r="S1046" s="117"/>
      <c r="T1046" s="117"/>
      <c r="U1046" s="117"/>
      <c r="V1046" s="117"/>
      <c r="W1046" s="117"/>
      <c r="X1046" s="117"/>
      <c r="Y1046" s="117"/>
      <c r="Z1046" s="117"/>
      <c r="AA1046" s="121"/>
      <c r="AB1046" s="121"/>
      <c r="AC1046" s="121"/>
      <c r="AD1046" s="121"/>
      <c r="AE1046" s="121"/>
      <c r="AF1046" s="121"/>
      <c r="AG1046" s="121"/>
      <c r="AH1046" s="121"/>
      <c r="AI1046" s="121"/>
    </row>
    <row r="1047" spans="1:167" s="119" customFormat="1" x14ac:dyDescent="0.25">
      <c r="A1047" s="77"/>
      <c r="B1047" s="131" t="e">
        <f t="shared" ref="B1047:C1047" si="3206">B1046</f>
        <v>#VALUE!</v>
      </c>
      <c r="C1047" s="131" t="e">
        <f t="shared" si="3206"/>
        <v>#VALUE!</v>
      </c>
      <c r="D1047" s="130">
        <f t="shared" si="3020"/>
        <v>1</v>
      </c>
      <c r="E1047" s="41" t="s">
        <v>344</v>
      </c>
      <c r="F1047" s="96"/>
      <c r="G1047" s="183"/>
      <c r="H1047" s="188"/>
      <c r="I1047" s="188"/>
      <c r="J1047" s="189"/>
      <c r="K1047" s="67"/>
      <c r="L1047" s="1" t="s">
        <v>2</v>
      </c>
      <c r="M1047" s="6" t="e">
        <f>INDEX('BASE FORMAÇÃO'!D:D,B1048+1)</f>
        <v>#VALUE!</v>
      </c>
      <c r="N1047" s="74"/>
      <c r="O1047" s="27" t="s">
        <v>446</v>
      </c>
      <c r="P1047" s="118"/>
      <c r="Q1047" s="118"/>
      <c r="R1047" s="118"/>
      <c r="S1047" s="118"/>
      <c r="T1047" s="118"/>
      <c r="U1047" s="121"/>
      <c r="V1047" s="121"/>
      <c r="W1047" s="121"/>
      <c r="X1047" s="121"/>
      <c r="Y1047" s="121"/>
      <c r="Z1047" s="121"/>
      <c r="AA1047" s="121"/>
      <c r="AB1047" s="121"/>
      <c r="AC1047" s="121"/>
      <c r="AD1047" s="121"/>
      <c r="AE1047" s="121"/>
      <c r="AF1047" s="121"/>
      <c r="AG1047" s="121"/>
      <c r="AH1047" s="121"/>
      <c r="AI1047" s="121"/>
    </row>
    <row r="1048" spans="1:167" x14ac:dyDescent="0.25">
      <c r="B1048" s="131" t="e">
        <f t="shared" ref="B1048:C1048" si="3207">B1046</f>
        <v>#VALUE!</v>
      </c>
      <c r="C1048" s="131" t="e">
        <f t="shared" si="3207"/>
        <v>#VALUE!</v>
      </c>
      <c r="D1048" s="130">
        <f t="shared" si="3020"/>
        <v>1</v>
      </c>
      <c r="E1048" s="167" t="e">
        <f t="shared" ref="E1048" si="3208">C1044</f>
        <v>#VALUE!</v>
      </c>
      <c r="F1048" s="96"/>
      <c r="G1048" s="169" t="s">
        <v>334</v>
      </c>
      <c r="H1048" s="171"/>
      <c r="I1048" s="172"/>
      <c r="J1048" s="172"/>
      <c r="K1048" s="70"/>
      <c r="L1048" s="28" t="s">
        <v>333</v>
      </c>
      <c r="M1048" s="136" t="str">
        <f t="shared" ref="M1048" si="3209">IFERROR(INDEX(I1050:I1062,MATCH(MAX(J1050:J1062),J1050:J1062,0)),"")</f>
        <v/>
      </c>
      <c r="N1048" s="74"/>
      <c r="O1048" s="27" t="s">
        <v>18</v>
      </c>
      <c r="P1048" s="109" t="str">
        <f>IF(P1044="","",
IF(OR(P1046="Orçamento",P1045="",MAX('Tabela de Apoio'!$A:$A)&lt;=P1045),
P1044,
(INDEX('Tabela de Apoio'!$B:$B,MATCH('MAPA DE PREÇOS'!$O$8,'Tabela de Apoio'!$A:$A,1))/INDEX('Tabela de Apoio'!$B:$B,MATCH('MAPA DE PREÇOS'!P1045,'Tabela de Apoio'!$A:$A,1)-1))*P1044))</f>
        <v/>
      </c>
      <c r="Q1048" s="109" t="str">
        <f>IF(Q1044="","",
IF(OR(Q1046="Orçamento",Q1045="",MAX('Tabela de Apoio'!$A:$A)&lt;=Q1045),
Q1044,
(INDEX('Tabela de Apoio'!$B:$B,MATCH('MAPA DE PREÇOS'!$O$8,'Tabela de Apoio'!$A:$A,1))/INDEX('Tabela de Apoio'!$B:$B,MATCH('MAPA DE PREÇOS'!Q1045,'Tabela de Apoio'!$A:$A,1)-1))*Q1044))</f>
        <v/>
      </c>
      <c r="R1048" s="109" t="str">
        <f>IF(R1044="","",
IF(OR(R1046="Orçamento",R1045="",MAX('Tabela de Apoio'!$A:$A)&lt;=R1045),
R1044,
(INDEX('Tabela de Apoio'!$B:$B,MATCH('MAPA DE PREÇOS'!$O$8,'Tabela de Apoio'!$A:$A,1))/INDEX('Tabela de Apoio'!$B:$B,MATCH('MAPA DE PREÇOS'!R1045,'Tabela de Apoio'!$A:$A,1)-1))*R1044))</f>
        <v/>
      </c>
      <c r="S1048" s="109" t="str">
        <f>IF(S1044="","",
IF(OR(S1046="Orçamento",S1045="",MAX('Tabela de Apoio'!$A:$A)&lt;=S1045),
S1044,
(INDEX('Tabela de Apoio'!$B:$B,MATCH('MAPA DE PREÇOS'!$O$8,'Tabela de Apoio'!$A:$A,1))/INDEX('Tabela de Apoio'!$B:$B,MATCH('MAPA DE PREÇOS'!S1045,'Tabela de Apoio'!$A:$A,1)-1))*S1044))</f>
        <v/>
      </c>
      <c r="T1048" s="109" t="str">
        <f>IF(T1044="","",
IF(OR(T1046="Orçamento",T1045="",MAX('Tabela de Apoio'!$A:$A)&lt;=T1045),
T1044,
(INDEX('Tabela de Apoio'!$B:$B,MATCH('MAPA DE PREÇOS'!$O$8,'Tabela de Apoio'!$A:$A,1))/INDEX('Tabela de Apoio'!$B:$B,MATCH('MAPA DE PREÇOS'!T1045,'Tabela de Apoio'!$A:$A,1)-1))*T1044))</f>
        <v/>
      </c>
      <c r="U1048" s="109" t="str">
        <f>IF(U1044="","",
IF(OR(U1046="Orçamento",U1045="",MAX('Tabela de Apoio'!$A:$A)&lt;=U1045),
U1044,
(INDEX('Tabela de Apoio'!$B:$B,MATCH('MAPA DE PREÇOS'!$O$8,'Tabela de Apoio'!$A:$A,1))/INDEX('Tabela de Apoio'!$B:$B,MATCH('MAPA DE PREÇOS'!U1045,'Tabela de Apoio'!$A:$A,1)-1))*U1044))</f>
        <v/>
      </c>
      <c r="V1048" s="109" t="str">
        <f>IF(V1044="","",
IF(OR(V1046="Orçamento",V1045="",MAX('Tabela de Apoio'!$A:$A)&lt;=V1045),
V1044,
(INDEX('Tabela de Apoio'!$B:$B,MATCH('MAPA DE PREÇOS'!$O$8,'Tabela de Apoio'!$A:$A,1))/INDEX('Tabela de Apoio'!$B:$B,MATCH('MAPA DE PREÇOS'!V1045,'Tabela de Apoio'!$A:$A,1)-1))*V1044))</f>
        <v/>
      </c>
      <c r="W1048" s="109" t="str">
        <f>IF(W1044="","",
IF(OR(W1046="Orçamento",W1045="",MAX('Tabela de Apoio'!$A:$A)&lt;=W1045),
W1044,
(INDEX('Tabela de Apoio'!$B:$B,MATCH('MAPA DE PREÇOS'!$O$8,'Tabela de Apoio'!$A:$A,1))/INDEX('Tabela de Apoio'!$B:$B,MATCH('MAPA DE PREÇOS'!W1045,'Tabela de Apoio'!$A:$A,1)-1))*W1044))</f>
        <v/>
      </c>
      <c r="X1048" s="109" t="str">
        <f>IF(X1044="","",
IF(OR(X1046="Orçamento",X1045="",MAX('Tabela de Apoio'!$A:$A)&lt;=X1045),
X1044,
(INDEX('Tabela de Apoio'!$B:$B,MATCH('MAPA DE PREÇOS'!$O$8,'Tabela de Apoio'!$A:$A,1))/INDEX('Tabela de Apoio'!$B:$B,MATCH('MAPA DE PREÇOS'!X1045,'Tabela de Apoio'!$A:$A,1)-1))*X1044))</f>
        <v/>
      </c>
      <c r="Y1048" s="109" t="str">
        <f>IF(Y1044="","",
IF(OR(Y1046="Orçamento",Y1045="",MAX('Tabela de Apoio'!$A:$A)&lt;=Y1045),
Y1044,
(INDEX('Tabela de Apoio'!$B:$B,MATCH('MAPA DE PREÇOS'!$O$8,'Tabela de Apoio'!$A:$A,1))/INDEX('Tabela de Apoio'!$B:$B,MATCH('MAPA DE PREÇOS'!Y1045,'Tabela de Apoio'!$A:$A,1)-1))*Y1044))</f>
        <v/>
      </c>
      <c r="Z1048" s="109" t="str">
        <f>IF(Z1044="","",
IF(OR(Z1046="Orçamento",Z1045="",MAX('Tabela de Apoio'!$A:$A)&lt;=Z1045),
Z1044,
(INDEX('Tabela de Apoio'!$B:$B,MATCH('MAPA DE PREÇOS'!$O$8,'Tabela de Apoio'!$A:$A,1))/INDEX('Tabela de Apoio'!$B:$B,MATCH('MAPA DE PREÇOS'!Z1045,'Tabela de Apoio'!$A:$A,1)-1))*Z1044))</f>
        <v/>
      </c>
      <c r="AA1048" s="109" t="str">
        <f>IF(AA1044="","",
IF(OR(AA1046="Orçamento",AA1045="",MAX('Tabela de Apoio'!$A:$A)&lt;=AA1045),
AA1044,
(INDEX('Tabela de Apoio'!$B:$B,MATCH('MAPA DE PREÇOS'!$O$8,'Tabela de Apoio'!$A:$A,1))/INDEX('Tabela de Apoio'!$B:$B,MATCH('MAPA DE PREÇOS'!AA1045,'Tabela de Apoio'!$A:$A,1)-1))*AA1044))</f>
        <v/>
      </c>
      <c r="AB1048" s="109" t="str">
        <f>IF(AB1044="","",
IF(OR(AB1046="Orçamento",AB1045="",MAX('Tabela de Apoio'!$A:$A)&lt;=AB1045),
AB1044,
(INDEX('Tabela de Apoio'!$B:$B,MATCH('MAPA DE PREÇOS'!$O$8,'Tabela de Apoio'!$A:$A,1))/INDEX('Tabela de Apoio'!$B:$B,MATCH('MAPA DE PREÇOS'!AB1045,'Tabela de Apoio'!$A:$A,1)-1))*AB1044))</f>
        <v/>
      </c>
      <c r="AC1048" s="109" t="str">
        <f>IF(AC1044="","",
IF(OR(AC1046="Orçamento",AC1045="",MAX('Tabela de Apoio'!$A:$A)&lt;=AC1045),
AC1044,
(INDEX('Tabela de Apoio'!$B:$B,MATCH('MAPA DE PREÇOS'!$O$8,'Tabela de Apoio'!$A:$A,1))/INDEX('Tabela de Apoio'!$B:$B,MATCH('MAPA DE PREÇOS'!AC1045,'Tabela de Apoio'!$A:$A,1)-1))*AC1044))</f>
        <v/>
      </c>
      <c r="AD1048" s="109" t="str">
        <f>IF(AD1044="","",
IF(OR(AD1046="Orçamento",AD1045="",MAX('Tabela de Apoio'!$A:$A)&lt;=AD1045),
AD1044,
(INDEX('Tabela de Apoio'!$B:$B,MATCH('MAPA DE PREÇOS'!$O$8,'Tabela de Apoio'!$A:$A,1))/INDEX('Tabela de Apoio'!$B:$B,MATCH('MAPA DE PREÇOS'!AD1045,'Tabela de Apoio'!$A:$A,1)-1))*AD1044))</f>
        <v/>
      </c>
      <c r="AE1048" s="109" t="str">
        <f>IF(AE1044="","",
IF(OR(AE1046="Orçamento",AE1045="",MAX('Tabela de Apoio'!$A:$A)&lt;=AE1045),
AE1044,
(INDEX('Tabela de Apoio'!$B:$B,MATCH('MAPA DE PREÇOS'!$O$8,'Tabela de Apoio'!$A:$A,1))/INDEX('Tabela de Apoio'!$B:$B,MATCH('MAPA DE PREÇOS'!AE1045,'Tabela de Apoio'!$A:$A,1)-1))*AE1044))</f>
        <v/>
      </c>
      <c r="AF1048" s="109" t="str">
        <f>IF(AF1044="","",
IF(OR(AF1046="Orçamento",AF1045="",MAX('Tabela de Apoio'!$A:$A)&lt;=AF1045),
AF1044,
(INDEX('Tabela de Apoio'!$B:$B,MATCH('MAPA DE PREÇOS'!$O$8,'Tabela de Apoio'!$A:$A,1))/INDEX('Tabela de Apoio'!$B:$B,MATCH('MAPA DE PREÇOS'!AF1045,'Tabela de Apoio'!$A:$A,1)-1))*AF1044))</f>
        <v/>
      </c>
      <c r="AG1048" s="109" t="str">
        <f>IF(AG1044="","",
IF(OR(AG1046="Orçamento",AG1045="",MAX('Tabela de Apoio'!$A:$A)&lt;=AG1045),
AG1044,
(INDEX('Tabela de Apoio'!$B:$B,MATCH('MAPA DE PREÇOS'!$O$8,'Tabela de Apoio'!$A:$A,1))/INDEX('Tabela de Apoio'!$B:$B,MATCH('MAPA DE PREÇOS'!AG1045,'Tabela de Apoio'!$A:$A,1)-1))*AG1044))</f>
        <v/>
      </c>
      <c r="AH1048" s="109" t="str">
        <f>IF(AH1044="","",
IF(OR(AH1046="Orçamento",AH1045="",MAX('Tabela de Apoio'!$A:$A)&lt;=AH1045),
AH1044,
(INDEX('Tabela de Apoio'!$B:$B,MATCH('MAPA DE PREÇOS'!$O$8,'Tabela de Apoio'!$A:$A,1))/INDEX('Tabela de Apoio'!$B:$B,MATCH('MAPA DE PREÇOS'!AH1045,'Tabela de Apoio'!$A:$A,1)-1))*AH1044))</f>
        <v/>
      </c>
      <c r="AI1048" s="109" t="str">
        <f>IF(AI1044="","",
IF(OR(AI1046="Orçamento",AI1045="",MAX('Tabela de Apoio'!$A:$A)&lt;=AI1045),
AI1044,
(INDEX('Tabela de Apoio'!$B:$B,MATCH('MAPA DE PREÇOS'!$O$8,'Tabela de Apoio'!$A:$A,1))/INDEX('Tabela de Apoio'!$B:$B,MATCH('MAPA DE PREÇOS'!AI1045,'Tabela de Apoio'!$A:$A,1)-1))*AI1044))</f>
        <v/>
      </c>
    </row>
    <row r="1049" spans="1:167" hidden="1" x14ac:dyDescent="0.25">
      <c r="B1049" s="131" t="e">
        <f t="shared" ref="B1049" si="3210">B1048</f>
        <v>#VALUE!</v>
      </c>
      <c r="C1049" s="131" t="e">
        <f t="shared" ref="C1049" si="3211">C1048</f>
        <v>#VALUE!</v>
      </c>
      <c r="D1049" s="130">
        <f t="shared" si="3020"/>
        <v>1</v>
      </c>
      <c r="E1049" s="168"/>
      <c r="F1049" s="96"/>
      <c r="G1049" s="170"/>
      <c r="H1049"/>
      <c r="I1049"/>
      <c r="J1049"/>
      <c r="N1049" s="74"/>
      <c r="O1049" s="27" t="s">
        <v>439</v>
      </c>
      <c r="P1049" s="110" t="str">
        <f>IF(IFERROR(VLOOKUP(P1046,'Tabela de Apoio'!$D:$E,2,FALSE),1)=1,"",P1050)</f>
        <v/>
      </c>
      <c r="Q1049" s="110" t="str">
        <f>IF(IFERROR(VLOOKUP(Q1046,'Tabela de Apoio'!$D:$E,2,FALSE),1)=1,"",Q1050)</f>
        <v/>
      </c>
      <c r="R1049" s="110" t="str">
        <f>IF(IFERROR(VLOOKUP(R1046,'Tabela de Apoio'!$D:$E,2,FALSE),1)=1,"",R1050)</f>
        <v/>
      </c>
      <c r="S1049" s="110" t="str">
        <f>IF(IFERROR(VLOOKUP(S1046,'Tabela de Apoio'!$D:$E,2,FALSE),1)=1,"",S1050)</f>
        <v/>
      </c>
      <c r="T1049" s="110" t="str">
        <f>IF(IFERROR(VLOOKUP(T1046,'Tabela de Apoio'!$D:$E,2,FALSE),1)=1,"",T1050)</f>
        <v/>
      </c>
      <c r="U1049" s="110" t="str">
        <f>IF(IFERROR(VLOOKUP(U1046,'Tabela de Apoio'!$D:$E,2,FALSE),1)=1,"",U1050)</f>
        <v/>
      </c>
      <c r="V1049" s="110" t="str">
        <f>IF(IFERROR(VLOOKUP(V1046,'Tabela de Apoio'!$D:$E,2,FALSE),1)=1,"",V1050)</f>
        <v/>
      </c>
      <c r="W1049" s="110" t="str">
        <f>IF(IFERROR(VLOOKUP(W1046,'Tabela de Apoio'!$D:$E,2,FALSE),1)=1,"",W1050)</f>
        <v/>
      </c>
      <c r="X1049" s="110" t="str">
        <f>IF(IFERROR(VLOOKUP(X1046,'Tabela de Apoio'!$D:$E,2,FALSE),1)=1,"",X1050)</f>
        <v/>
      </c>
      <c r="Y1049" s="110" t="str">
        <f>IF(IFERROR(VLOOKUP(Y1046,'Tabela de Apoio'!$D:$E,2,FALSE),1)=1,"",Y1050)</f>
        <v/>
      </c>
      <c r="Z1049" s="110" t="str">
        <f>IF(IFERROR(VLOOKUP(Z1046,'Tabela de Apoio'!$D:$E,2,FALSE),1)=1,"",Z1050)</f>
        <v/>
      </c>
      <c r="AA1049" s="110" t="str">
        <f>IF(IFERROR(VLOOKUP(AA1046,'Tabela de Apoio'!$D:$E,2,FALSE),1)=1,"",AA1050)</f>
        <v/>
      </c>
      <c r="AB1049" s="110" t="str">
        <f>IF(IFERROR(VLOOKUP(AB1046,'Tabela de Apoio'!$D:$E,2,FALSE),1)=1,"",AB1050)</f>
        <v/>
      </c>
      <c r="AC1049" s="110" t="str">
        <f>IF(IFERROR(VLOOKUP(AC1046,'Tabela de Apoio'!$D:$E,2,FALSE),1)=1,"",AC1050)</f>
        <v/>
      </c>
      <c r="AD1049" s="110" t="str">
        <f>IF(IFERROR(VLOOKUP(AD1046,'Tabela de Apoio'!$D:$E,2,FALSE),1)=1,"",AD1050)</f>
        <v/>
      </c>
      <c r="AE1049" s="110" t="str">
        <f>IF(IFERROR(VLOOKUP(AE1046,'Tabela de Apoio'!$D:$E,2,FALSE),1)=1,"",AE1050)</f>
        <v/>
      </c>
      <c r="AF1049" s="110" t="str">
        <f>IF(IFERROR(VLOOKUP(AF1046,'Tabela de Apoio'!$D:$E,2,FALSE),1)=1,"",AF1050)</f>
        <v/>
      </c>
      <c r="AG1049" s="110" t="str">
        <f>IF(IFERROR(VLOOKUP(AG1046,'Tabela de Apoio'!$D:$E,2,FALSE),1)=1,"",AG1050)</f>
        <v/>
      </c>
      <c r="AH1049" s="110" t="str">
        <f>IF(IFERROR(VLOOKUP(AH1046,'Tabela de Apoio'!$D:$E,2,FALSE),1)=1,"",AH1050)</f>
        <v/>
      </c>
      <c r="AI1049" s="110" t="str">
        <f>IF(IFERROR(VLOOKUP(AI1046,'Tabela de Apoio'!$D:$E,2,FALSE),1)=1,"",AI1050)</f>
        <v/>
      </c>
    </row>
    <row r="1050" spans="1:167" hidden="1" x14ac:dyDescent="0.25">
      <c r="B1050" s="131" t="e">
        <f t="shared" ref="B1050:C1050" si="3212">B1049</f>
        <v>#VALUE!</v>
      </c>
      <c r="C1050" s="131" t="e">
        <f t="shared" si="3212"/>
        <v>#VALUE!</v>
      </c>
      <c r="D1050" s="130">
        <f t="shared" si="3020"/>
        <v>1</v>
      </c>
      <c r="E1050" s="168"/>
      <c r="F1050" s="96"/>
      <c r="G1050" s="170"/>
      <c r="H1050" s="137">
        <f t="shared" ref="H1050" si="3213">COUNT($P1050:$XX1050)</f>
        <v>0</v>
      </c>
      <c r="I1050" s="135" t="e">
        <f t="shared" ref="I1050" si="3214">_xlfn.STDEV.P($P1049:$XX1050)/AVERAGE($P1049:$XX1050)</f>
        <v>#DIV/0!</v>
      </c>
      <c r="J1050" s="7">
        <f>ROW()</f>
        <v>1050</v>
      </c>
      <c r="K1050" s="70"/>
      <c r="L1050" s="29" t="s">
        <v>54</v>
      </c>
      <c r="M1050" s="30" t="str">
        <f t="shared" ref="M1050" si="3215">IFERROR(
IF(AND(P1046="Orçamento",COUNTA(P1044:AI1044)=COUNTIF(P1046:XX1046,"Orçamento")),MIN(M1055,M1052),
IF(M1053&lt;&gt;"",M1053,
IF(M1054&lt;&gt;"",M1054,
M1052
))),"")</f>
        <v/>
      </c>
      <c r="N1050" s="74"/>
      <c r="O1050" s="27" t="s">
        <v>440</v>
      </c>
      <c r="P1050" s="109" t="str">
        <f t="shared" ref="P1050:AI1050" si="3216">IFERROR(IF(P1048="",
            "",
            IF(COUNT($P1048:$XX1048)&lt;=4,
               P1048,
               IF(OR(P1048&gt;(QUARTILE($P1048:$XX1048,3)+(QUARTILE($P1048:$XX1048,3)-QUARTILE($P1048:$XX1048,1))),
                     P1048&lt;(QUARTILE($P1048:$XX1048,1)-(QUARTILE($P1048:$XX1048,3)-QUARTILE($P1048:$XX1048,1)))
                  ),
               "DESCARTADO",P1048)
             )
  ),P1048)</f>
        <v/>
      </c>
      <c r="Q1050" s="109" t="str">
        <f t="shared" si="3216"/>
        <v/>
      </c>
      <c r="R1050" s="109" t="str">
        <f t="shared" si="3216"/>
        <v/>
      </c>
      <c r="S1050" s="109" t="str">
        <f t="shared" si="3216"/>
        <v/>
      </c>
      <c r="T1050" s="109" t="str">
        <f t="shared" si="3216"/>
        <v/>
      </c>
      <c r="U1050" s="109" t="str">
        <f t="shared" si="3216"/>
        <v/>
      </c>
      <c r="V1050" s="109" t="str">
        <f t="shared" si="3216"/>
        <v/>
      </c>
      <c r="W1050" s="109" t="str">
        <f t="shared" si="3216"/>
        <v/>
      </c>
      <c r="X1050" s="109" t="str">
        <f t="shared" si="3216"/>
        <v/>
      </c>
      <c r="Y1050" s="109" t="str">
        <f t="shared" si="3216"/>
        <v/>
      </c>
      <c r="Z1050" s="109" t="str">
        <f t="shared" si="3216"/>
        <v/>
      </c>
      <c r="AA1050" s="109" t="str">
        <f t="shared" si="3216"/>
        <v/>
      </c>
      <c r="AB1050" s="109" t="str">
        <f t="shared" si="3216"/>
        <v/>
      </c>
      <c r="AC1050" s="109" t="str">
        <f t="shared" si="3216"/>
        <v/>
      </c>
      <c r="AD1050" s="109" t="str">
        <f t="shared" si="3216"/>
        <v/>
      </c>
      <c r="AE1050" s="109" t="str">
        <f t="shared" si="3216"/>
        <v/>
      </c>
      <c r="AF1050" s="109" t="str">
        <f t="shared" si="3216"/>
        <v/>
      </c>
      <c r="AG1050" s="109" t="str">
        <f t="shared" si="3216"/>
        <v/>
      </c>
      <c r="AH1050" s="109" t="str">
        <f t="shared" si="3216"/>
        <v/>
      </c>
      <c r="AI1050" s="109" t="str">
        <f t="shared" si="3216"/>
        <v/>
      </c>
    </row>
    <row r="1051" spans="1:167" hidden="1" x14ac:dyDescent="0.25">
      <c r="B1051" s="131" t="e">
        <f t="shared" ref="B1051:B1105" si="3217">B1050</f>
        <v>#VALUE!</v>
      </c>
      <c r="C1051" s="131" t="e">
        <f t="shared" ref="C1051:D1114" si="3218">C1050</f>
        <v>#VALUE!</v>
      </c>
      <c r="D1051" s="130">
        <f t="shared" si="3020"/>
        <v>1</v>
      </c>
      <c r="E1051" s="168"/>
      <c r="F1051" s="96"/>
      <c r="G1051" s="170"/>
      <c r="H1051"/>
      <c r="I1051"/>
      <c r="J1051"/>
      <c r="K1051" s="69"/>
      <c r="L1051" s="29" t="s">
        <v>423</v>
      </c>
      <c r="M1051" s="30" t="e">
        <f t="shared" ref="M1051" si="3219">AVERAGE($P1050:$XX1050)</f>
        <v>#DIV/0!</v>
      </c>
      <c r="N1051" s="74"/>
      <c r="O1051" s="27" t="str">
        <f t="shared" ref="O1051" si="3220">"1 POND"</f>
        <v>1 POND</v>
      </c>
      <c r="P1051" s="110" t="str">
        <f>IF(IFERROR(VLOOKUP(P1046,'Tabela de Apoio'!$D:$E,2,FALSE),1)=1,"",P1052)</f>
        <v/>
      </c>
      <c r="Q1051" s="110" t="str">
        <f>IF(IFERROR(VLOOKUP(Q1046,'Tabela de Apoio'!$D:$E,2,FALSE),1)=1,"",Q1052)</f>
        <v/>
      </c>
      <c r="R1051" s="110" t="str">
        <f>IF(IFERROR(VLOOKUP(R1046,'Tabela de Apoio'!$D:$E,2,FALSE),1)=1,"",R1052)</f>
        <v/>
      </c>
      <c r="S1051" s="110" t="str">
        <f>IF(IFERROR(VLOOKUP(S1046,'Tabela de Apoio'!$D:$E,2,FALSE),1)=1,"",S1052)</f>
        <v/>
      </c>
      <c r="T1051" s="110" t="str">
        <f>IF(IFERROR(VLOOKUP(T1046,'Tabela de Apoio'!$D:$E,2,FALSE),1)=1,"",T1052)</f>
        <v/>
      </c>
      <c r="U1051" s="110" t="str">
        <f>IF(IFERROR(VLOOKUP(U1046,'Tabela de Apoio'!$D:$E,2,FALSE),1)=1,"",U1052)</f>
        <v/>
      </c>
      <c r="V1051" s="110" t="str">
        <f>IF(IFERROR(VLOOKUP(V1046,'Tabela de Apoio'!$D:$E,2,FALSE),1)=1,"",V1052)</f>
        <v/>
      </c>
      <c r="W1051" s="110" t="str">
        <f>IF(IFERROR(VLOOKUP(W1046,'Tabela de Apoio'!$D:$E,2,FALSE),1)=1,"",W1052)</f>
        <v/>
      </c>
      <c r="X1051" s="110" t="str">
        <f>IF(IFERROR(VLOOKUP(X1046,'Tabela de Apoio'!$D:$E,2,FALSE),1)=1,"",X1052)</f>
        <v/>
      </c>
      <c r="Y1051" s="110" t="str">
        <f>IF(IFERROR(VLOOKUP(Y1046,'Tabela de Apoio'!$D:$E,2,FALSE),1)=1,"",Y1052)</f>
        <v/>
      </c>
      <c r="Z1051" s="110" t="str">
        <f>IF(IFERROR(VLOOKUP(Z1046,'Tabela de Apoio'!$D:$E,2,FALSE),1)=1,"",Z1052)</f>
        <v/>
      </c>
      <c r="AA1051" s="110" t="str">
        <f>IF(IFERROR(VLOOKUP(AA1046,'Tabela de Apoio'!$D:$E,2,FALSE),1)=1,"",AA1052)</f>
        <v/>
      </c>
      <c r="AB1051" s="110" t="str">
        <f>IF(IFERROR(VLOOKUP(AB1046,'Tabela de Apoio'!$D:$E,2,FALSE),1)=1,"",AB1052)</f>
        <v/>
      </c>
      <c r="AC1051" s="110" t="str">
        <f>IF(IFERROR(VLOOKUP(AC1046,'Tabela de Apoio'!$D:$E,2,FALSE),1)=1,"",AC1052)</f>
        <v/>
      </c>
      <c r="AD1051" s="110" t="str">
        <f>IF(IFERROR(VLOOKUP(AD1046,'Tabela de Apoio'!$D:$E,2,FALSE),1)=1,"",AD1052)</f>
        <v/>
      </c>
      <c r="AE1051" s="110" t="str">
        <f>IF(IFERROR(VLOOKUP(AE1046,'Tabela de Apoio'!$D:$E,2,FALSE),1)=1,"",AE1052)</f>
        <v/>
      </c>
      <c r="AF1051" s="110" t="str">
        <f>IF(IFERROR(VLOOKUP(AF1046,'Tabela de Apoio'!$D:$E,2,FALSE),1)=1,"",AF1052)</f>
        <v/>
      </c>
      <c r="AG1051" s="110" t="str">
        <f>IF(IFERROR(VLOOKUP(AG1046,'Tabela de Apoio'!$D:$E,2,FALSE),1)=1,"",AG1052)</f>
        <v/>
      </c>
      <c r="AH1051" s="110" t="str">
        <f>IF(IFERROR(VLOOKUP(AH1046,'Tabela de Apoio'!$D:$E,2,FALSE),1)=1,"",AH1052)</f>
        <v/>
      </c>
      <c r="AI1051" s="110" t="str">
        <f>IF(IFERROR(VLOOKUP(AI1046,'Tabela de Apoio'!$D:$E,2,FALSE),1)=1,"",AI1052)</f>
        <v/>
      </c>
    </row>
    <row r="1052" spans="1:167" hidden="1" x14ac:dyDescent="0.25">
      <c r="B1052" s="131" t="e">
        <f t="shared" si="3217"/>
        <v>#VALUE!</v>
      </c>
      <c r="C1052" s="131" t="e">
        <f t="shared" si="3218"/>
        <v>#VALUE!</v>
      </c>
      <c r="D1052" s="130">
        <f t="shared" si="3218"/>
        <v>1</v>
      </c>
      <c r="E1052" s="168"/>
      <c r="F1052" s="96"/>
      <c r="G1052" s="170"/>
      <c r="H1052" s="137">
        <f t="shared" ref="H1052" si="3221">COUNT($P1052:$XX1052)</f>
        <v>0</v>
      </c>
      <c r="I1052" s="135" t="e">
        <f t="shared" ref="I1052" si="3222">_xlfn.STDEV.P($P1051:$XX1052)/AVERAGE($P1051:$XX1052)</f>
        <v>#DIV/0!</v>
      </c>
      <c r="J1052" s="7">
        <f t="shared" ref="J1052" si="3223">IF(AND(H1052&gt;2,
OR(L1044="MÉDIA SANEADA",L1044="MEDIANA SANEADA",
AND(L1044="PREÇO REFERÊNCIA",NOT(AND(P1046="Orçamento",COUNTA(P1044:XX1044)=COUNTIF(P1046:XX1046,"Orçamento")))))),
ROW(),0)</f>
        <v>0</v>
      </c>
      <c r="K1052" s="69"/>
      <c r="L1052" s="29" t="s">
        <v>424</v>
      </c>
      <c r="M1052" s="30" t="e">
        <f t="shared" ref="M1052" si="3224">MEDIAN($P1050:$XX1050)</f>
        <v>#NUM!</v>
      </c>
      <c r="N1052" s="74"/>
      <c r="O1052" s="27" t="str">
        <f t="shared" ref="O1052" si="3225">"1 RODADA"</f>
        <v>1 RODADA</v>
      </c>
      <c r="P1052" s="110" t="str">
        <f t="shared" ref="P1052:AI1052" si="3226">IF(P1050="","",IF((_xlfn.STDEV.P($P1049:$XX1050)/AVERAGE($P1049:$XX1050))&lt;=25%,P1050,IF(OR(P1050&gt;(AVERAGE($P1049:$XX1050)+_xlfn.STDEV.P($P1049:$XX1050)),P1050&lt;(AVERAGE($P1049:$XX1050)-_xlfn.STDEV.P($P1049:$XX1050))),"DESCARTADO",P1050)))</f>
        <v/>
      </c>
      <c r="Q1052" s="110" t="str">
        <f t="shared" si="3226"/>
        <v/>
      </c>
      <c r="R1052" s="110" t="str">
        <f t="shared" si="3226"/>
        <v/>
      </c>
      <c r="S1052" s="110" t="str">
        <f t="shared" si="3226"/>
        <v/>
      </c>
      <c r="T1052" s="110" t="str">
        <f t="shared" si="3226"/>
        <v/>
      </c>
      <c r="U1052" s="110" t="str">
        <f t="shared" si="3226"/>
        <v/>
      </c>
      <c r="V1052" s="110" t="str">
        <f t="shared" si="3226"/>
        <v/>
      </c>
      <c r="W1052" s="110" t="str">
        <f t="shared" si="3226"/>
        <v/>
      </c>
      <c r="X1052" s="110" t="str">
        <f t="shared" si="3226"/>
        <v/>
      </c>
      <c r="Y1052" s="110" t="str">
        <f t="shared" si="3226"/>
        <v/>
      </c>
      <c r="Z1052" s="110" t="str">
        <f t="shared" si="3226"/>
        <v/>
      </c>
      <c r="AA1052" s="110" t="str">
        <f t="shared" si="3226"/>
        <v/>
      </c>
      <c r="AB1052" s="110" t="str">
        <f t="shared" si="3226"/>
        <v/>
      </c>
      <c r="AC1052" s="110" t="str">
        <f t="shared" si="3226"/>
        <v/>
      </c>
      <c r="AD1052" s="110" t="str">
        <f t="shared" si="3226"/>
        <v/>
      </c>
      <c r="AE1052" s="110" t="str">
        <f t="shared" si="3226"/>
        <v/>
      </c>
      <c r="AF1052" s="110" t="str">
        <f t="shared" si="3226"/>
        <v/>
      </c>
      <c r="AG1052" s="110" t="str">
        <f t="shared" si="3226"/>
        <v/>
      </c>
      <c r="AH1052" s="110" t="str">
        <f t="shared" si="3226"/>
        <v/>
      </c>
      <c r="AI1052" s="110" t="str">
        <f t="shared" si="3226"/>
        <v/>
      </c>
    </row>
    <row r="1053" spans="1:167" hidden="1" x14ac:dyDescent="0.25">
      <c r="B1053" s="131" t="e">
        <f t="shared" si="3217"/>
        <v>#VALUE!</v>
      </c>
      <c r="C1053" s="131" t="e">
        <f t="shared" si="3218"/>
        <v>#VALUE!</v>
      </c>
      <c r="D1053" s="130">
        <f t="shared" si="3218"/>
        <v>1</v>
      </c>
      <c r="E1053" s="168"/>
      <c r="F1053" s="96"/>
      <c r="G1053" s="170"/>
      <c r="H1053"/>
      <c r="I1053"/>
      <c r="J1053"/>
      <c r="L1053" s="29" t="s">
        <v>50</v>
      </c>
      <c r="M1053" s="30" t="str">
        <f t="shared" ref="M1053" si="3227">IFERROR(
IF(AND(H1052&gt;2,I1052&lt;=25%),AVERAGE(P1051:XX1052),
IF(AND(H1054&gt;2,I1054&lt;=25%),AVERAGE(P1053:XX1054),
IF(AND(H1056&gt;2,I1056&lt;=25%),AVERAGE(P1055:XX1056),
IF(AND(H1058&gt;2,I1058&lt;=25%),AVERAGE(P1057:XX1058),
IF(AND(H1060&gt;2,I1060&lt;=25%),AVERAGE(P1059:XX1060),
IF(AND(H1062&gt;2,I1062&lt;=25%),AVERAGE(P1061:XX1062),
IF(I1050&lt;=25%,AVERAGE(P1049:XX1050),""))))))),"")</f>
        <v/>
      </c>
      <c r="N1053" s="74"/>
      <c r="O1053" s="27" t="str">
        <f t="shared" ref="O1053" si="3228">"2 POND"</f>
        <v>2 POND</v>
      </c>
      <c r="P1053" s="110" t="str">
        <f>IF(IFERROR(VLOOKUP(P1046,'Tabela de Apoio'!$D:$E,2,FALSE),1)=1,"",P1054)</f>
        <v/>
      </c>
      <c r="Q1053" s="110" t="str">
        <f>IF(IFERROR(VLOOKUP(Q1046,'Tabela de Apoio'!$D:$E,2,FALSE),1)=1,"",Q1054)</f>
        <v/>
      </c>
      <c r="R1053" s="110" t="str">
        <f>IF(IFERROR(VLOOKUP(R1046,'Tabela de Apoio'!$D:$E,2,FALSE),1)=1,"",R1054)</f>
        <v/>
      </c>
      <c r="S1053" s="110" t="str">
        <f>IF(IFERROR(VLOOKUP(S1046,'Tabela de Apoio'!$D:$E,2,FALSE),1)=1,"",S1054)</f>
        <v/>
      </c>
      <c r="T1053" s="110" t="str">
        <f>IF(IFERROR(VLOOKUP(T1046,'Tabela de Apoio'!$D:$E,2,FALSE),1)=1,"",T1054)</f>
        <v/>
      </c>
      <c r="U1053" s="110" t="str">
        <f>IF(IFERROR(VLOOKUP(U1046,'Tabela de Apoio'!$D:$E,2,FALSE),1)=1,"",U1054)</f>
        <v/>
      </c>
      <c r="V1053" s="110" t="str">
        <f>IF(IFERROR(VLOOKUP(V1046,'Tabela de Apoio'!$D:$E,2,FALSE),1)=1,"",V1054)</f>
        <v/>
      </c>
      <c r="W1053" s="110" t="str">
        <f>IF(IFERROR(VLOOKUP(W1046,'Tabela de Apoio'!$D:$E,2,FALSE),1)=1,"",W1054)</f>
        <v/>
      </c>
      <c r="X1053" s="110" t="str">
        <f>IF(IFERROR(VLOOKUP(X1046,'Tabela de Apoio'!$D:$E,2,FALSE),1)=1,"",X1054)</f>
        <v/>
      </c>
      <c r="Y1053" s="110" t="str">
        <f>IF(IFERROR(VLOOKUP(Y1046,'Tabela de Apoio'!$D:$E,2,FALSE),1)=1,"",Y1054)</f>
        <v/>
      </c>
      <c r="Z1053" s="110" t="str">
        <f>IF(IFERROR(VLOOKUP(Z1046,'Tabela de Apoio'!$D:$E,2,FALSE),1)=1,"",Z1054)</f>
        <v/>
      </c>
      <c r="AA1053" s="110" t="str">
        <f>IF(IFERROR(VLOOKUP(AA1046,'Tabela de Apoio'!$D:$E,2,FALSE),1)=1,"",AA1054)</f>
        <v/>
      </c>
      <c r="AB1053" s="110" t="str">
        <f>IF(IFERROR(VLOOKUP(AB1046,'Tabela de Apoio'!$D:$E,2,FALSE),1)=1,"",AB1054)</f>
        <v/>
      </c>
      <c r="AC1053" s="110" t="str">
        <f>IF(IFERROR(VLOOKUP(AC1046,'Tabela de Apoio'!$D:$E,2,FALSE),1)=1,"",AC1054)</f>
        <v/>
      </c>
      <c r="AD1053" s="110" t="str">
        <f>IF(IFERROR(VLOOKUP(AD1046,'Tabela de Apoio'!$D:$E,2,FALSE),1)=1,"",AD1054)</f>
        <v/>
      </c>
      <c r="AE1053" s="110" t="str">
        <f>IF(IFERROR(VLOOKUP(AE1046,'Tabela de Apoio'!$D:$E,2,FALSE),1)=1,"",AE1054)</f>
        <v/>
      </c>
      <c r="AF1053" s="110" t="str">
        <f>IF(IFERROR(VLOOKUP(AF1046,'Tabela de Apoio'!$D:$E,2,FALSE),1)=1,"",AF1054)</f>
        <v/>
      </c>
      <c r="AG1053" s="110" t="str">
        <f>IF(IFERROR(VLOOKUP(AG1046,'Tabela de Apoio'!$D:$E,2,FALSE),1)=1,"",AG1054)</f>
        <v/>
      </c>
      <c r="AH1053" s="110" t="str">
        <f>IF(IFERROR(VLOOKUP(AH1046,'Tabela de Apoio'!$D:$E,2,FALSE),1)=1,"",AH1054)</f>
        <v/>
      </c>
      <c r="AI1053" s="110" t="str">
        <f>IF(IFERROR(VLOOKUP(AI1046,'Tabela de Apoio'!$D:$E,2,FALSE),1)=1,"",AI1054)</f>
        <v/>
      </c>
    </row>
    <row r="1054" spans="1:167" hidden="1" x14ac:dyDescent="0.25">
      <c r="B1054" s="131" t="e">
        <f t="shared" si="3217"/>
        <v>#VALUE!</v>
      </c>
      <c r="C1054" s="131" t="e">
        <f t="shared" si="3218"/>
        <v>#VALUE!</v>
      </c>
      <c r="D1054" s="130">
        <f t="shared" si="3218"/>
        <v>1</v>
      </c>
      <c r="E1054" s="168"/>
      <c r="F1054" s="96"/>
      <c r="G1054" s="170"/>
      <c r="H1054" s="137">
        <f t="shared" ref="H1054" si="3229">COUNT($P1054:$XX1054)</f>
        <v>0</v>
      </c>
      <c r="I1054" s="135" t="e">
        <f t="shared" ref="I1054" si="3230">_xlfn.STDEV.P($P1053:$XX1054)/AVERAGE($P1053:$XX1054)</f>
        <v>#DIV/0!</v>
      </c>
      <c r="J1054" s="7">
        <f t="shared" ref="J1054" si="3231">IF(AND(H1054&gt;2,
OR(L1044="MÉDIA SANEADA",L1044="MEDIANA SANEADA",
AND(L1044="PREÇO REFERÊNCIA",NOT(AND(P1046="Orçamento",COUNTA(P1044:XX1044)=COUNTIF(P1046:XX1046,"Orçamento")))))),
ROW(),0)</f>
        <v>0</v>
      </c>
      <c r="K1054" s="69"/>
      <c r="L1054" s="29" t="s">
        <v>425</v>
      </c>
      <c r="M1054" s="30" t="e">
        <f t="shared" ref="M1054" si="3232" xml:space="preserve">
IF(H1052&gt;2,MEDIAN(P1051:XX1052),
IF(H1054&gt;2,MEDIAN(P1053:XX1054),
IF(H1056&gt;2,MEDIAN(P1055:XX1056),
IF(H1058&gt;2,MEDIAN(P1057:XX1058),
IF(H1060&gt;2,MEDIAN(P1059:XX1060),
IF(H1062&gt;2,MEDIAN(P1061:XX1062),
MEDIAN(P1049:XX1050)))))))</f>
        <v>#NUM!</v>
      </c>
      <c r="N1054" s="74"/>
      <c r="O1054" s="27" t="str">
        <f t="shared" ref="O1054" si="3233">"2 RODADA"</f>
        <v>2 RODADA</v>
      </c>
      <c r="P1054" s="110" t="str">
        <f t="shared" ref="P1054:AI1054" si="3234">IF(P1052="","",IF((_xlfn.STDEV.P($P1051:$XX1052)/AVERAGE($P1051:$XX1052))&lt;=25%,P1052,IF(OR(P1052&gt;(AVERAGE($P1051:$XX1052)+_xlfn.STDEV.P($P1051:$XX1052)),P1052&lt;(AVERAGE($P1051:$XX1052)-_xlfn.STDEV.P($P1051:$XX1052))),"DESCARTADO",P1052)))</f>
        <v/>
      </c>
      <c r="Q1054" s="110" t="str">
        <f t="shared" si="3234"/>
        <v/>
      </c>
      <c r="R1054" s="110" t="str">
        <f t="shared" si="3234"/>
        <v/>
      </c>
      <c r="S1054" s="110" t="str">
        <f t="shared" si="3234"/>
        <v/>
      </c>
      <c r="T1054" s="110" t="str">
        <f t="shared" si="3234"/>
        <v/>
      </c>
      <c r="U1054" s="110" t="str">
        <f t="shared" si="3234"/>
        <v/>
      </c>
      <c r="V1054" s="110" t="str">
        <f t="shared" si="3234"/>
        <v/>
      </c>
      <c r="W1054" s="110" t="str">
        <f t="shared" si="3234"/>
        <v/>
      </c>
      <c r="X1054" s="110" t="str">
        <f t="shared" si="3234"/>
        <v/>
      </c>
      <c r="Y1054" s="110" t="str">
        <f t="shared" si="3234"/>
        <v/>
      </c>
      <c r="Z1054" s="110" t="str">
        <f t="shared" si="3234"/>
        <v/>
      </c>
      <c r="AA1054" s="110" t="str">
        <f t="shared" si="3234"/>
        <v/>
      </c>
      <c r="AB1054" s="110" t="str">
        <f t="shared" si="3234"/>
        <v/>
      </c>
      <c r="AC1054" s="110" t="str">
        <f t="shared" si="3234"/>
        <v/>
      </c>
      <c r="AD1054" s="110" t="str">
        <f t="shared" si="3234"/>
        <v/>
      </c>
      <c r="AE1054" s="110" t="str">
        <f t="shared" si="3234"/>
        <v/>
      </c>
      <c r="AF1054" s="110" t="str">
        <f t="shared" si="3234"/>
        <v/>
      </c>
      <c r="AG1054" s="110" t="str">
        <f t="shared" si="3234"/>
        <v/>
      </c>
      <c r="AH1054" s="110" t="str">
        <f t="shared" si="3234"/>
        <v/>
      </c>
      <c r="AI1054" s="110" t="str">
        <f t="shared" si="3234"/>
        <v/>
      </c>
    </row>
    <row r="1055" spans="1:167" hidden="1" x14ac:dyDescent="0.25">
      <c r="B1055" s="131" t="e">
        <f t="shared" si="3217"/>
        <v>#VALUE!</v>
      </c>
      <c r="C1055" s="131" t="e">
        <f t="shared" si="3218"/>
        <v>#VALUE!</v>
      </c>
      <c r="D1055" s="130">
        <f t="shared" si="3218"/>
        <v>1</v>
      </c>
      <c r="E1055" s="168"/>
      <c r="F1055" s="96"/>
      <c r="G1055" s="170"/>
      <c r="H1055"/>
      <c r="I1055"/>
      <c r="J1055"/>
      <c r="K1055" s="69"/>
      <c r="L1055" s="29" t="s">
        <v>422</v>
      </c>
      <c r="M1055" s="30" t="e">
        <f t="shared" ref="M1055" si="3235">HARMEAN($P1049:$XX1050)</f>
        <v>#N/A</v>
      </c>
      <c r="N1055" s="74"/>
      <c r="O1055" s="27" t="str">
        <f t="shared" ref="O1055" si="3236">"3 POND"</f>
        <v>3 POND</v>
      </c>
      <c r="P1055" s="110" t="str">
        <f>IF(IFERROR(VLOOKUP(P1046,'Tabela de Apoio'!$D:$E,2,FALSE),1)=1,"",P1056)</f>
        <v/>
      </c>
      <c r="Q1055" s="110" t="str">
        <f>IF(IFERROR(VLOOKUP(Q1046,'Tabela de Apoio'!$D:$E,2,FALSE),1)=1,"",Q1056)</f>
        <v/>
      </c>
      <c r="R1055" s="110" t="str">
        <f>IF(IFERROR(VLOOKUP(R1046,'Tabela de Apoio'!$D:$E,2,FALSE),1)=1,"",R1056)</f>
        <v/>
      </c>
      <c r="S1055" s="110" t="str">
        <f>IF(IFERROR(VLOOKUP(S1046,'Tabela de Apoio'!$D:$E,2,FALSE),1)=1,"",S1056)</f>
        <v/>
      </c>
      <c r="T1055" s="110" t="str">
        <f>IF(IFERROR(VLOOKUP(T1046,'Tabela de Apoio'!$D:$E,2,FALSE),1)=1,"",T1056)</f>
        <v/>
      </c>
      <c r="U1055" s="110" t="str">
        <f>IF(IFERROR(VLOOKUP(U1046,'Tabela de Apoio'!$D:$E,2,FALSE),1)=1,"",U1056)</f>
        <v/>
      </c>
      <c r="V1055" s="110" t="str">
        <f>IF(IFERROR(VLOOKUP(V1046,'Tabela de Apoio'!$D:$E,2,FALSE),1)=1,"",V1056)</f>
        <v/>
      </c>
      <c r="W1055" s="110" t="str">
        <f>IF(IFERROR(VLOOKUP(W1046,'Tabela de Apoio'!$D:$E,2,FALSE),1)=1,"",W1056)</f>
        <v/>
      </c>
      <c r="X1055" s="110" t="str">
        <f>IF(IFERROR(VLOOKUP(X1046,'Tabela de Apoio'!$D:$E,2,FALSE),1)=1,"",X1056)</f>
        <v/>
      </c>
      <c r="Y1055" s="110" t="str">
        <f>IF(IFERROR(VLOOKUP(Y1046,'Tabela de Apoio'!$D:$E,2,FALSE),1)=1,"",Y1056)</f>
        <v/>
      </c>
      <c r="Z1055" s="110" t="str">
        <f>IF(IFERROR(VLOOKUP(Z1046,'Tabela de Apoio'!$D:$E,2,FALSE),1)=1,"",Z1056)</f>
        <v/>
      </c>
      <c r="AA1055" s="110" t="str">
        <f>IF(IFERROR(VLOOKUP(AA1046,'Tabela de Apoio'!$D:$E,2,FALSE),1)=1,"",AA1056)</f>
        <v/>
      </c>
      <c r="AB1055" s="110" t="str">
        <f>IF(IFERROR(VLOOKUP(AB1046,'Tabela de Apoio'!$D:$E,2,FALSE),1)=1,"",AB1056)</f>
        <v/>
      </c>
      <c r="AC1055" s="110" t="str">
        <f>IF(IFERROR(VLOOKUP(AC1046,'Tabela de Apoio'!$D:$E,2,FALSE),1)=1,"",AC1056)</f>
        <v/>
      </c>
      <c r="AD1055" s="110" t="str">
        <f>IF(IFERROR(VLOOKUP(AD1046,'Tabela de Apoio'!$D:$E,2,FALSE),1)=1,"",AD1056)</f>
        <v/>
      </c>
      <c r="AE1055" s="110" t="str">
        <f>IF(IFERROR(VLOOKUP(AE1046,'Tabela de Apoio'!$D:$E,2,FALSE),1)=1,"",AE1056)</f>
        <v/>
      </c>
      <c r="AF1055" s="110" t="str">
        <f>IF(IFERROR(VLOOKUP(AF1046,'Tabela de Apoio'!$D:$E,2,FALSE),1)=1,"",AF1056)</f>
        <v/>
      </c>
      <c r="AG1055" s="110" t="str">
        <f>IF(IFERROR(VLOOKUP(AG1046,'Tabela de Apoio'!$D:$E,2,FALSE),1)=1,"",AG1056)</f>
        <v/>
      </c>
      <c r="AH1055" s="110" t="str">
        <f>IF(IFERROR(VLOOKUP(AH1046,'Tabela de Apoio'!$D:$E,2,FALSE),1)=1,"",AH1056)</f>
        <v/>
      </c>
      <c r="AI1055" s="110" t="str">
        <f>IF(IFERROR(VLOOKUP(AI1046,'Tabela de Apoio'!$D:$E,2,FALSE),1)=1,"",AI1056)</f>
        <v/>
      </c>
    </row>
    <row r="1056" spans="1:167" hidden="1" x14ac:dyDescent="0.25">
      <c r="B1056" s="131" t="e">
        <f t="shared" si="3217"/>
        <v>#VALUE!</v>
      </c>
      <c r="C1056" s="131" t="e">
        <f t="shared" si="3218"/>
        <v>#VALUE!</v>
      </c>
      <c r="D1056" s="130">
        <f t="shared" si="3218"/>
        <v>1</v>
      </c>
      <c r="E1056" s="168"/>
      <c r="F1056" s="96"/>
      <c r="G1056" s="170"/>
      <c r="H1056" s="137">
        <f t="shared" ref="H1056" si="3237">COUNT($P1056:$XX1056)</f>
        <v>0</v>
      </c>
      <c r="I1056" s="135" t="e">
        <f t="shared" ref="I1056" si="3238">_xlfn.STDEV.P($P1055:$XX1056)/AVERAGE($P1055:$XX1056)</f>
        <v>#DIV/0!</v>
      </c>
      <c r="J1056" s="7">
        <f t="shared" ref="J1056" si="3239">IF(AND(H1056&gt;2,
OR(L1044="MÉDIA SANEADA",L1044="MEDIANA SANEADA",
AND(L1044="PREÇO REFERÊNCIA",NOT(AND(P1046="Orçamento",COUNTA(P1044:XX1044)=COUNTIF(P1046:XX1046,"Orçamento")))))),
ROW(),0)</f>
        <v>0</v>
      </c>
      <c r="K1056" s="69"/>
      <c r="L1056" s="29" t="s">
        <v>53</v>
      </c>
      <c r="M1056" s="30" t="str">
        <f t="shared" ref="M1056" si="3240">IFERROR(_xlfn.QUARTILE.EXC($P1050:$XX1050,1),"")</f>
        <v/>
      </c>
      <c r="N1056" s="74"/>
      <c r="O1056" s="27" t="str">
        <f t="shared" ref="O1056" si="3241">"3 RODADA"</f>
        <v>3 RODADA</v>
      </c>
      <c r="P1056" s="110" t="str">
        <f t="shared" ref="P1056:AI1056" si="3242">IF(P1054="","",IF((_xlfn.STDEV.P($P1053:$XX1054)/AVERAGE($P1053:$XX1054))&lt;=25%,P1054,IF(OR(P1054&gt;(AVERAGE($P1053:$XX1054)+_xlfn.STDEV.P($P1053:$XX1054)),P1054&lt;(AVERAGE($P1053:$XX1054)-_xlfn.STDEV.P($P1053:$XX1054))),"DESCARTADO",P1054)))</f>
        <v/>
      </c>
      <c r="Q1056" s="110" t="str">
        <f t="shared" si="3242"/>
        <v/>
      </c>
      <c r="R1056" s="110" t="str">
        <f t="shared" si="3242"/>
        <v/>
      </c>
      <c r="S1056" s="110" t="str">
        <f t="shared" si="3242"/>
        <v/>
      </c>
      <c r="T1056" s="110" t="str">
        <f t="shared" si="3242"/>
        <v/>
      </c>
      <c r="U1056" s="110" t="str">
        <f t="shared" si="3242"/>
        <v/>
      </c>
      <c r="V1056" s="110" t="str">
        <f t="shared" si="3242"/>
        <v/>
      </c>
      <c r="W1056" s="110" t="str">
        <f t="shared" si="3242"/>
        <v/>
      </c>
      <c r="X1056" s="110" t="str">
        <f t="shared" si="3242"/>
        <v/>
      </c>
      <c r="Y1056" s="110" t="str">
        <f t="shared" si="3242"/>
        <v/>
      </c>
      <c r="Z1056" s="110" t="str">
        <f t="shared" si="3242"/>
        <v/>
      </c>
      <c r="AA1056" s="110" t="str">
        <f t="shared" si="3242"/>
        <v/>
      </c>
      <c r="AB1056" s="110" t="str">
        <f t="shared" si="3242"/>
        <v/>
      </c>
      <c r="AC1056" s="110" t="str">
        <f t="shared" si="3242"/>
        <v/>
      </c>
      <c r="AD1056" s="110" t="str">
        <f t="shared" si="3242"/>
        <v/>
      </c>
      <c r="AE1056" s="110" t="str">
        <f t="shared" si="3242"/>
        <v/>
      </c>
      <c r="AF1056" s="110" t="str">
        <f t="shared" si="3242"/>
        <v/>
      </c>
      <c r="AG1056" s="110" t="str">
        <f t="shared" si="3242"/>
        <v/>
      </c>
      <c r="AH1056" s="110" t="str">
        <f t="shared" si="3242"/>
        <v/>
      </c>
      <c r="AI1056" s="110" t="str">
        <f t="shared" si="3242"/>
        <v/>
      </c>
    </row>
    <row r="1057" spans="1:167" hidden="1" x14ac:dyDescent="0.25">
      <c r="B1057" s="131" t="e">
        <f t="shared" si="3217"/>
        <v>#VALUE!</v>
      </c>
      <c r="C1057" s="131" t="e">
        <f t="shared" si="3218"/>
        <v>#VALUE!</v>
      </c>
      <c r="D1057" s="130">
        <f t="shared" si="3218"/>
        <v>1</v>
      </c>
      <c r="E1057" s="168"/>
      <c r="F1057" s="96"/>
      <c r="G1057" s="170"/>
      <c r="H1057"/>
      <c r="I1057"/>
      <c r="J1057"/>
      <c r="K1057" s="69"/>
      <c r="L1057" s="29" t="s">
        <v>51</v>
      </c>
      <c r="M1057" s="30" t="str">
        <f t="shared" ref="M1057" si="3243">IFERROR(_xlfn.QUARTILE.EXC($P1050:$XX1050,3),"")</f>
        <v/>
      </c>
      <c r="N1057" s="74"/>
      <c r="O1057" s="27" t="str">
        <f t="shared" ref="O1057" si="3244">"4 POND"</f>
        <v>4 POND</v>
      </c>
      <c r="P1057" s="110" t="str">
        <f>IF(IFERROR(VLOOKUP(P1046,'Tabela de Apoio'!$D:$E,2,FALSE),1)=1,"",P1058)</f>
        <v/>
      </c>
      <c r="Q1057" s="110" t="str">
        <f>IF(IFERROR(VLOOKUP(Q1046,'Tabela de Apoio'!$D:$E,2,FALSE),1)=1,"",Q1058)</f>
        <v/>
      </c>
      <c r="R1057" s="110" t="str">
        <f>IF(IFERROR(VLOOKUP(R1046,'Tabela de Apoio'!$D:$E,2,FALSE),1)=1,"",R1058)</f>
        <v/>
      </c>
      <c r="S1057" s="110" t="str">
        <f>IF(IFERROR(VLOOKUP(S1046,'Tabela de Apoio'!$D:$E,2,FALSE),1)=1,"",S1058)</f>
        <v/>
      </c>
      <c r="T1057" s="110" t="str">
        <f>IF(IFERROR(VLOOKUP(T1046,'Tabela de Apoio'!$D:$E,2,FALSE),1)=1,"",T1058)</f>
        <v/>
      </c>
      <c r="U1057" s="110" t="str">
        <f>IF(IFERROR(VLOOKUP(U1046,'Tabela de Apoio'!$D:$E,2,FALSE),1)=1,"",U1058)</f>
        <v/>
      </c>
      <c r="V1057" s="110" t="str">
        <f>IF(IFERROR(VLOOKUP(V1046,'Tabela de Apoio'!$D:$E,2,FALSE),1)=1,"",V1058)</f>
        <v/>
      </c>
      <c r="W1057" s="110" t="str">
        <f>IF(IFERROR(VLOOKUP(W1046,'Tabela de Apoio'!$D:$E,2,FALSE),1)=1,"",W1058)</f>
        <v/>
      </c>
      <c r="X1057" s="110" t="str">
        <f>IF(IFERROR(VLOOKUP(X1046,'Tabela de Apoio'!$D:$E,2,FALSE),1)=1,"",X1058)</f>
        <v/>
      </c>
      <c r="Y1057" s="110" t="str">
        <f>IF(IFERROR(VLOOKUP(Y1046,'Tabela de Apoio'!$D:$E,2,FALSE),1)=1,"",Y1058)</f>
        <v/>
      </c>
      <c r="Z1057" s="110" t="str">
        <f>IF(IFERROR(VLOOKUP(Z1046,'Tabela de Apoio'!$D:$E,2,FALSE),1)=1,"",Z1058)</f>
        <v/>
      </c>
      <c r="AA1057" s="110" t="str">
        <f>IF(IFERROR(VLOOKUP(AA1046,'Tabela de Apoio'!$D:$E,2,FALSE),1)=1,"",AA1058)</f>
        <v/>
      </c>
      <c r="AB1057" s="110" t="str">
        <f>IF(IFERROR(VLOOKUP(AB1046,'Tabela de Apoio'!$D:$E,2,FALSE),1)=1,"",AB1058)</f>
        <v/>
      </c>
      <c r="AC1057" s="110" t="str">
        <f>IF(IFERROR(VLOOKUP(AC1046,'Tabela de Apoio'!$D:$E,2,FALSE),1)=1,"",AC1058)</f>
        <v/>
      </c>
      <c r="AD1057" s="110" t="str">
        <f>IF(IFERROR(VLOOKUP(AD1046,'Tabela de Apoio'!$D:$E,2,FALSE),1)=1,"",AD1058)</f>
        <v/>
      </c>
      <c r="AE1057" s="110" t="str">
        <f>IF(IFERROR(VLOOKUP(AE1046,'Tabela de Apoio'!$D:$E,2,FALSE),1)=1,"",AE1058)</f>
        <v/>
      </c>
      <c r="AF1057" s="110" t="str">
        <f>IF(IFERROR(VLOOKUP(AF1046,'Tabela de Apoio'!$D:$E,2,FALSE),1)=1,"",AF1058)</f>
        <v/>
      </c>
      <c r="AG1057" s="110" t="str">
        <f>IF(IFERROR(VLOOKUP(AG1046,'Tabela de Apoio'!$D:$E,2,FALSE),1)=1,"",AG1058)</f>
        <v/>
      </c>
      <c r="AH1057" s="110" t="str">
        <f>IF(IFERROR(VLOOKUP(AH1046,'Tabela de Apoio'!$D:$E,2,FALSE),1)=1,"",AH1058)</f>
        <v/>
      </c>
      <c r="AI1057" s="110" t="str">
        <f>IF(IFERROR(VLOOKUP(AI1046,'Tabela de Apoio'!$D:$E,2,FALSE),1)=1,"",AI1058)</f>
        <v/>
      </c>
    </row>
    <row r="1058" spans="1:167" hidden="1" x14ac:dyDescent="0.25">
      <c r="B1058" s="131" t="e">
        <f t="shared" si="3217"/>
        <v>#VALUE!</v>
      </c>
      <c r="C1058" s="131" t="e">
        <f t="shared" si="3218"/>
        <v>#VALUE!</v>
      </c>
      <c r="D1058" s="130">
        <f t="shared" si="3218"/>
        <v>1</v>
      </c>
      <c r="E1058" s="168"/>
      <c r="F1058" s="96"/>
      <c r="G1058" s="170"/>
      <c r="H1058" s="137">
        <f t="shared" ref="H1058" si="3245">COUNT($P1058:$XX1058)</f>
        <v>0</v>
      </c>
      <c r="I1058" s="135" t="e">
        <f t="shared" ref="I1058" si="3246">_xlfn.STDEV.P($P1057:$XX1058)/AVERAGE($P1057:$XX1058)</f>
        <v>#DIV/0!</v>
      </c>
      <c r="J1058" s="7">
        <f t="shared" ref="J1058" si="3247">IF(AND(H1058&gt;2,
OR(L1044="MÉDIA SANEADA",L1044="MEDIANA SANEADA",
AND(L1044="PREÇO REFERÊNCIA",NOT(AND(P1046="Orçamento",COUNTA(P1044:XX1044)=COUNTIF(P1046:XX1046,"Orçamento")))))),
ROW(),0)</f>
        <v>0</v>
      </c>
      <c r="K1058" s="69"/>
      <c r="L1058" s="29" t="s">
        <v>55</v>
      </c>
      <c r="M1058" s="30">
        <f t="shared" ref="M1058" si="3248">MIN($P1050:$XX1050)</f>
        <v>0</v>
      </c>
      <c r="N1058" s="74"/>
      <c r="O1058" s="27" t="str">
        <f t="shared" ref="O1058" si="3249">"4 RODADA"</f>
        <v>4 RODADA</v>
      </c>
      <c r="P1058" s="110" t="str">
        <f t="shared" ref="P1058:AI1058" si="3250">IF(P1056="","",IF((_xlfn.STDEV.P($P1055:$XX1056)/AVERAGE($P1055:$XX1056))&lt;=25%,P1056,IF(OR(P1056&gt;(AVERAGE($P1055:$XX1056)+_xlfn.STDEV.P($P1055:$XX1056)),P1056&lt;(AVERAGE($P1055:$XX1056)-_xlfn.STDEV.P($P1055:$XX1056))),"DESCARTADO",P1056)))</f>
        <v/>
      </c>
      <c r="Q1058" s="110" t="str">
        <f t="shared" si="3250"/>
        <v/>
      </c>
      <c r="R1058" s="110" t="str">
        <f t="shared" si="3250"/>
        <v/>
      </c>
      <c r="S1058" s="110" t="str">
        <f t="shared" si="3250"/>
        <v/>
      </c>
      <c r="T1058" s="110" t="str">
        <f t="shared" si="3250"/>
        <v/>
      </c>
      <c r="U1058" s="110" t="str">
        <f t="shared" si="3250"/>
        <v/>
      </c>
      <c r="V1058" s="110" t="str">
        <f t="shared" si="3250"/>
        <v/>
      </c>
      <c r="W1058" s="110" t="str">
        <f t="shared" si="3250"/>
        <v/>
      </c>
      <c r="X1058" s="110" t="str">
        <f t="shared" si="3250"/>
        <v/>
      </c>
      <c r="Y1058" s="110" t="str">
        <f t="shared" si="3250"/>
        <v/>
      </c>
      <c r="Z1058" s="110" t="str">
        <f t="shared" si="3250"/>
        <v/>
      </c>
      <c r="AA1058" s="110" t="str">
        <f t="shared" si="3250"/>
        <v/>
      </c>
      <c r="AB1058" s="110" t="str">
        <f t="shared" si="3250"/>
        <v/>
      </c>
      <c r="AC1058" s="110" t="str">
        <f t="shared" si="3250"/>
        <v/>
      </c>
      <c r="AD1058" s="110" t="str">
        <f t="shared" si="3250"/>
        <v/>
      </c>
      <c r="AE1058" s="110" t="str">
        <f t="shared" si="3250"/>
        <v/>
      </c>
      <c r="AF1058" s="110" t="str">
        <f t="shared" si="3250"/>
        <v/>
      </c>
      <c r="AG1058" s="110" t="str">
        <f t="shared" si="3250"/>
        <v/>
      </c>
      <c r="AH1058" s="110" t="str">
        <f t="shared" si="3250"/>
        <v/>
      </c>
      <c r="AI1058" s="110" t="str">
        <f t="shared" si="3250"/>
        <v/>
      </c>
    </row>
    <row r="1059" spans="1:167" hidden="1" x14ac:dyDescent="0.25">
      <c r="B1059" s="131" t="e">
        <f t="shared" si="3217"/>
        <v>#VALUE!</v>
      </c>
      <c r="C1059" s="131" t="e">
        <f t="shared" si="3218"/>
        <v>#VALUE!</v>
      </c>
      <c r="D1059" s="130">
        <f t="shared" si="3218"/>
        <v>1</v>
      </c>
      <c r="E1059" s="168"/>
      <c r="F1059" s="96"/>
      <c r="G1059" s="170"/>
      <c r="H1059"/>
      <c r="I1059"/>
      <c r="J1059"/>
      <c r="K1059" s="69"/>
      <c r="L1059" s="29" t="s">
        <v>52</v>
      </c>
      <c r="M1059" s="30">
        <f t="shared" ref="M1059" si="3251">MAX($P1050:$XX1050)</f>
        <v>0</v>
      </c>
      <c r="N1059" s="74"/>
      <c r="O1059" s="27" t="str">
        <f t="shared" ref="O1059" si="3252">"5 POND"</f>
        <v>5 POND</v>
      </c>
      <c r="P1059" s="110" t="str">
        <f>IF(IFERROR(VLOOKUP(P1046,'Tabela de Apoio'!$D:$E,2,FALSE),1)=1,"",P1060)</f>
        <v/>
      </c>
      <c r="Q1059" s="110" t="str">
        <f>IF(IFERROR(VLOOKUP(Q1046,'Tabela de Apoio'!$D:$E,2,FALSE),1)=1,"",Q1060)</f>
        <v/>
      </c>
      <c r="R1059" s="110" t="str">
        <f>IF(IFERROR(VLOOKUP(R1046,'Tabela de Apoio'!$D:$E,2,FALSE),1)=1,"",R1060)</f>
        <v/>
      </c>
      <c r="S1059" s="110" t="str">
        <f>IF(IFERROR(VLOOKUP(S1046,'Tabela de Apoio'!$D:$E,2,FALSE),1)=1,"",S1060)</f>
        <v/>
      </c>
      <c r="T1059" s="110" t="str">
        <f>IF(IFERROR(VLOOKUP(T1046,'Tabela de Apoio'!$D:$E,2,FALSE),1)=1,"",T1060)</f>
        <v/>
      </c>
      <c r="U1059" s="110" t="str">
        <f>IF(IFERROR(VLOOKUP(U1046,'Tabela de Apoio'!$D:$E,2,FALSE),1)=1,"",U1060)</f>
        <v/>
      </c>
      <c r="V1059" s="110" t="str">
        <f>IF(IFERROR(VLOOKUP(V1046,'Tabela de Apoio'!$D:$E,2,FALSE),1)=1,"",V1060)</f>
        <v/>
      </c>
      <c r="W1059" s="110" t="str">
        <f>IF(IFERROR(VLOOKUP(W1046,'Tabela de Apoio'!$D:$E,2,FALSE),1)=1,"",W1060)</f>
        <v/>
      </c>
      <c r="X1059" s="110" t="str">
        <f>IF(IFERROR(VLOOKUP(X1046,'Tabela de Apoio'!$D:$E,2,FALSE),1)=1,"",X1060)</f>
        <v/>
      </c>
      <c r="Y1059" s="110" t="str">
        <f>IF(IFERROR(VLOOKUP(Y1046,'Tabela de Apoio'!$D:$E,2,FALSE),1)=1,"",Y1060)</f>
        <v/>
      </c>
      <c r="Z1059" s="110" t="str">
        <f>IF(IFERROR(VLOOKUP(Z1046,'Tabela de Apoio'!$D:$E,2,FALSE),1)=1,"",Z1060)</f>
        <v/>
      </c>
      <c r="AA1059" s="110" t="str">
        <f>IF(IFERROR(VLOOKUP(AA1046,'Tabela de Apoio'!$D:$E,2,FALSE),1)=1,"",AA1060)</f>
        <v/>
      </c>
      <c r="AB1059" s="110" t="str">
        <f>IF(IFERROR(VLOOKUP(AB1046,'Tabela de Apoio'!$D:$E,2,FALSE),1)=1,"",AB1060)</f>
        <v/>
      </c>
      <c r="AC1059" s="110" t="str">
        <f>IF(IFERROR(VLOOKUP(AC1046,'Tabela de Apoio'!$D:$E,2,FALSE),1)=1,"",AC1060)</f>
        <v/>
      </c>
      <c r="AD1059" s="110" t="str">
        <f>IF(IFERROR(VLOOKUP(AD1046,'Tabela de Apoio'!$D:$E,2,FALSE),1)=1,"",AD1060)</f>
        <v/>
      </c>
      <c r="AE1059" s="110" t="str">
        <f>IF(IFERROR(VLOOKUP(AE1046,'Tabela de Apoio'!$D:$E,2,FALSE),1)=1,"",AE1060)</f>
        <v/>
      </c>
      <c r="AF1059" s="110" t="str">
        <f>IF(IFERROR(VLOOKUP(AF1046,'Tabela de Apoio'!$D:$E,2,FALSE),1)=1,"",AF1060)</f>
        <v/>
      </c>
      <c r="AG1059" s="110" t="str">
        <f>IF(IFERROR(VLOOKUP(AG1046,'Tabela de Apoio'!$D:$E,2,FALSE),1)=1,"",AG1060)</f>
        <v/>
      </c>
      <c r="AH1059" s="110" t="str">
        <f>IF(IFERROR(VLOOKUP(AH1046,'Tabela de Apoio'!$D:$E,2,FALSE),1)=1,"",AH1060)</f>
        <v/>
      </c>
      <c r="AI1059" s="110" t="str">
        <f>IF(IFERROR(VLOOKUP(AI1046,'Tabela de Apoio'!$D:$E,2,FALSE),1)=1,"",AI1060)</f>
        <v/>
      </c>
    </row>
    <row r="1060" spans="1:167" hidden="1" x14ac:dyDescent="0.25">
      <c r="B1060" s="131" t="e">
        <f t="shared" si="3217"/>
        <v>#VALUE!</v>
      </c>
      <c r="C1060" s="131" t="e">
        <f t="shared" si="3218"/>
        <v>#VALUE!</v>
      </c>
      <c r="D1060" s="130">
        <f t="shared" si="3218"/>
        <v>1</v>
      </c>
      <c r="E1060" s="168"/>
      <c r="F1060" s="96"/>
      <c r="G1060" s="170"/>
      <c r="H1060" s="137">
        <f t="shared" ref="H1060" si="3253">COUNT($P1060:$XX1060)</f>
        <v>0</v>
      </c>
      <c r="I1060" s="135" t="e">
        <f t="shared" ref="I1060" si="3254">_xlfn.STDEV.P($P1059:$XX1060)/AVERAGE($P1059:$XX1060)</f>
        <v>#DIV/0!</v>
      </c>
      <c r="J1060" s="7">
        <f t="shared" ref="J1060" si="3255">IF(AND(H1060&gt;2,
OR(L1044="MÉDIA SANEADA",L1044="MEDIANA SANEADA",
AND(L1044="PREÇO REFERÊNCIA",NOT(AND(P1046="Orçamento",COUNTA(P1044:XX1044)=COUNTIF(P1046:XX1046,"Orçamento")))))),
ROW(),0)</f>
        <v>0</v>
      </c>
      <c r="K1060" s="69"/>
      <c r="N1060" s="74"/>
      <c r="O1060" s="27" t="str">
        <f t="shared" ref="O1060" si="3256">"5 RODADA"</f>
        <v>5 RODADA</v>
      </c>
      <c r="P1060" s="110" t="str">
        <f t="shared" ref="P1060:AI1060" si="3257">IF(P1058="","",IF((_xlfn.STDEV.P($P1057:$XX1058)/AVERAGE($P1057:$XX1058))&lt;=25%,P1058,IF(OR(P1058&gt;(AVERAGE($P1057:$XX1058)+_xlfn.STDEV.P($P1057:$XX1058)),P1058&lt;(AVERAGE($P1057:$XX1058)-_xlfn.STDEV.P($P1057:$XX1058))),"DESCARTADO",P1058)))</f>
        <v/>
      </c>
      <c r="Q1060" s="110" t="str">
        <f t="shared" si="3257"/>
        <v/>
      </c>
      <c r="R1060" s="110" t="str">
        <f t="shared" si="3257"/>
        <v/>
      </c>
      <c r="S1060" s="110" t="str">
        <f t="shared" si="3257"/>
        <v/>
      </c>
      <c r="T1060" s="110" t="str">
        <f t="shared" si="3257"/>
        <v/>
      </c>
      <c r="U1060" s="110" t="str">
        <f t="shared" si="3257"/>
        <v/>
      </c>
      <c r="V1060" s="110" t="str">
        <f t="shared" si="3257"/>
        <v/>
      </c>
      <c r="W1060" s="110" t="str">
        <f t="shared" si="3257"/>
        <v/>
      </c>
      <c r="X1060" s="110" t="str">
        <f t="shared" si="3257"/>
        <v/>
      </c>
      <c r="Y1060" s="110" t="str">
        <f t="shared" si="3257"/>
        <v/>
      </c>
      <c r="Z1060" s="110" t="str">
        <f t="shared" si="3257"/>
        <v/>
      </c>
      <c r="AA1060" s="110" t="str">
        <f t="shared" si="3257"/>
        <v/>
      </c>
      <c r="AB1060" s="110" t="str">
        <f t="shared" si="3257"/>
        <v/>
      </c>
      <c r="AC1060" s="110" t="str">
        <f t="shared" si="3257"/>
        <v/>
      </c>
      <c r="AD1060" s="110" t="str">
        <f t="shared" si="3257"/>
        <v/>
      </c>
      <c r="AE1060" s="110" t="str">
        <f t="shared" si="3257"/>
        <v/>
      </c>
      <c r="AF1060" s="110" t="str">
        <f t="shared" si="3257"/>
        <v/>
      </c>
      <c r="AG1060" s="110" t="str">
        <f t="shared" si="3257"/>
        <v/>
      </c>
      <c r="AH1060" s="110" t="str">
        <f t="shared" si="3257"/>
        <v/>
      </c>
      <c r="AI1060" s="110" t="str">
        <f t="shared" si="3257"/>
        <v/>
      </c>
    </row>
    <row r="1061" spans="1:167" hidden="1" x14ac:dyDescent="0.25">
      <c r="B1061" s="131" t="e">
        <f t="shared" si="3217"/>
        <v>#VALUE!</v>
      </c>
      <c r="C1061" s="131" t="e">
        <f t="shared" si="3218"/>
        <v>#VALUE!</v>
      </c>
      <c r="D1061" s="130">
        <f t="shared" si="3218"/>
        <v>1</v>
      </c>
      <c r="E1061" s="168"/>
      <c r="F1061" s="96"/>
      <c r="G1061" s="170"/>
      <c r="H1061"/>
      <c r="I1061"/>
      <c r="J1061"/>
      <c r="K1061" s="69"/>
      <c r="L1061" s="22"/>
      <c r="M1061" s="22"/>
      <c r="N1061" s="74"/>
      <c r="O1061" s="27" t="str">
        <f t="shared" ref="O1061" si="3258">"6 POND"</f>
        <v>6 POND</v>
      </c>
      <c r="P1061" s="110" t="str">
        <f>IF(IFERROR(VLOOKUP(P1046,'Tabela de Apoio'!$D:$E,2,FALSE),1)=1,"",P1062)</f>
        <v/>
      </c>
      <c r="Q1061" s="110" t="str">
        <f>IF(IFERROR(VLOOKUP(Q1046,'Tabela de Apoio'!$D:$E,2,FALSE),1)=1,"",Q1062)</f>
        <v/>
      </c>
      <c r="R1061" s="110" t="str">
        <f>IF(IFERROR(VLOOKUP(R1046,'Tabela de Apoio'!$D:$E,2,FALSE),1)=1,"",R1062)</f>
        <v/>
      </c>
      <c r="S1061" s="110" t="str">
        <f>IF(IFERROR(VLOOKUP(S1046,'Tabela de Apoio'!$D:$E,2,FALSE),1)=1,"",S1062)</f>
        <v/>
      </c>
      <c r="T1061" s="110" t="str">
        <f>IF(IFERROR(VLOOKUP(T1046,'Tabela de Apoio'!$D:$E,2,FALSE),1)=1,"",T1062)</f>
        <v/>
      </c>
      <c r="U1061" s="110" t="str">
        <f>IF(IFERROR(VLOOKUP(U1046,'Tabela de Apoio'!$D:$E,2,FALSE),1)=1,"",U1062)</f>
        <v/>
      </c>
      <c r="V1061" s="110" t="str">
        <f>IF(IFERROR(VLOOKUP(V1046,'Tabela de Apoio'!$D:$E,2,FALSE),1)=1,"",V1062)</f>
        <v/>
      </c>
      <c r="W1061" s="110" t="str">
        <f>IF(IFERROR(VLOOKUP(W1046,'Tabela de Apoio'!$D:$E,2,FALSE),1)=1,"",W1062)</f>
        <v/>
      </c>
      <c r="X1061" s="110" t="str">
        <f>IF(IFERROR(VLOOKUP(X1046,'Tabela de Apoio'!$D:$E,2,FALSE),1)=1,"",X1062)</f>
        <v/>
      </c>
      <c r="Y1061" s="110" t="str">
        <f>IF(IFERROR(VLOOKUP(Y1046,'Tabela de Apoio'!$D:$E,2,FALSE),1)=1,"",Y1062)</f>
        <v/>
      </c>
      <c r="Z1061" s="110" t="str">
        <f>IF(IFERROR(VLOOKUP(Z1046,'Tabela de Apoio'!$D:$E,2,FALSE),1)=1,"",Z1062)</f>
        <v/>
      </c>
      <c r="AA1061" s="110" t="str">
        <f>IF(IFERROR(VLOOKUP(AA1046,'Tabela de Apoio'!$D:$E,2,FALSE),1)=1,"",AA1062)</f>
        <v/>
      </c>
      <c r="AB1061" s="110" t="str">
        <f>IF(IFERROR(VLOOKUP(AB1046,'Tabela de Apoio'!$D:$E,2,FALSE),1)=1,"",AB1062)</f>
        <v/>
      </c>
      <c r="AC1061" s="110" t="str">
        <f>IF(IFERROR(VLOOKUP(AC1046,'Tabela de Apoio'!$D:$E,2,FALSE),1)=1,"",AC1062)</f>
        <v/>
      </c>
      <c r="AD1061" s="110" t="str">
        <f>IF(IFERROR(VLOOKUP(AD1046,'Tabela de Apoio'!$D:$E,2,FALSE),1)=1,"",AD1062)</f>
        <v/>
      </c>
      <c r="AE1061" s="110" t="str">
        <f>IF(IFERROR(VLOOKUP(AE1046,'Tabela de Apoio'!$D:$E,2,FALSE),1)=1,"",AE1062)</f>
        <v/>
      </c>
      <c r="AF1061" s="110" t="str">
        <f>IF(IFERROR(VLOOKUP(AF1046,'Tabela de Apoio'!$D:$E,2,FALSE),1)=1,"",AF1062)</f>
        <v/>
      </c>
      <c r="AG1061" s="110" t="str">
        <f>IF(IFERROR(VLOOKUP(AG1046,'Tabela de Apoio'!$D:$E,2,FALSE),1)=1,"",AG1062)</f>
        <v/>
      </c>
      <c r="AH1061" s="110" t="str">
        <f>IF(IFERROR(VLOOKUP(AH1046,'Tabela de Apoio'!$D:$E,2,FALSE),1)=1,"",AH1062)</f>
        <v/>
      </c>
      <c r="AI1061" s="110" t="str">
        <f>IF(IFERROR(VLOOKUP(AI1046,'Tabela de Apoio'!$D:$E,2,FALSE),1)=1,"",AI1062)</f>
        <v/>
      </c>
    </row>
    <row r="1062" spans="1:167" hidden="1" x14ac:dyDescent="0.25">
      <c r="B1062" s="131" t="e">
        <f t="shared" si="3217"/>
        <v>#VALUE!</v>
      </c>
      <c r="C1062" s="131" t="e">
        <f t="shared" si="3218"/>
        <v>#VALUE!</v>
      </c>
      <c r="D1062" s="130">
        <f t="shared" si="3218"/>
        <v>1</v>
      </c>
      <c r="E1062" s="168"/>
      <c r="F1062" s="96"/>
      <c r="G1062" s="170"/>
      <c r="H1062" s="137">
        <f t="shared" ref="H1062" si="3259">COUNT($P1062:$XX1062)</f>
        <v>0</v>
      </c>
      <c r="I1062" s="135" t="e">
        <f t="shared" ref="I1062" si="3260">_xlfn.STDEV.P($P1061:$XX1062)/AVERAGE($P1061:$XX1062)</f>
        <v>#DIV/0!</v>
      </c>
      <c r="J1062" s="7">
        <f t="shared" ref="J1062" si="3261">IF(AND(H1062&gt;2,
OR(L1044="MÉDIA SANEADA",L1044="MEDIANA SANEADA",
AND(L1044="PREÇO REFERÊNCIA",NOT(AND(P1046="Orçamento",COUNTA(P1044:XX1044)=COUNTIF(P1046:XX1046,"Orçamento")))))),
ROW(),0)</f>
        <v>0</v>
      </c>
      <c r="N1062" s="74"/>
      <c r="O1062" s="27" t="str">
        <f t="shared" ref="O1062" si="3262">"6 RODADA"</f>
        <v>6 RODADA</v>
      </c>
      <c r="P1062" s="110" t="str">
        <f t="shared" ref="P1062:AI1062" si="3263">IFERROR(IF(P1060="","",IF((_xlfn.STDEV.P($P1059:$XX1060)/AVERAGE($P1059:$XX1060))&lt;=25%,P1060,IF(OR(P1060&gt;(AVERAGE($P1059:$XX1060)+_xlfn.STDEV.P($P1059:$XX1060)),P1060&lt;(AVERAGE($P1059:$XX1060)-_xlfn.STDEV.P($P1059:$XX1060))),"DESCARTADO",P1060))),)</f>
        <v/>
      </c>
      <c r="Q1062" s="110" t="str">
        <f t="shared" si="3263"/>
        <v/>
      </c>
      <c r="R1062" s="110" t="str">
        <f t="shared" si="3263"/>
        <v/>
      </c>
      <c r="S1062" s="110" t="str">
        <f t="shared" si="3263"/>
        <v/>
      </c>
      <c r="T1062" s="110" t="str">
        <f t="shared" si="3263"/>
        <v/>
      </c>
      <c r="U1062" s="110" t="str">
        <f t="shared" si="3263"/>
        <v/>
      </c>
      <c r="V1062" s="110" t="str">
        <f t="shared" si="3263"/>
        <v/>
      </c>
      <c r="W1062" s="110" t="str">
        <f t="shared" si="3263"/>
        <v/>
      </c>
      <c r="X1062" s="110" t="str">
        <f t="shared" si="3263"/>
        <v/>
      </c>
      <c r="Y1062" s="110" t="str">
        <f t="shared" si="3263"/>
        <v/>
      </c>
      <c r="Z1062" s="110" t="str">
        <f t="shared" si="3263"/>
        <v/>
      </c>
      <c r="AA1062" s="110" t="str">
        <f t="shared" si="3263"/>
        <v/>
      </c>
      <c r="AB1062" s="110" t="str">
        <f t="shared" si="3263"/>
        <v/>
      </c>
      <c r="AC1062" s="110" t="str">
        <f t="shared" si="3263"/>
        <v/>
      </c>
      <c r="AD1062" s="110" t="str">
        <f t="shared" si="3263"/>
        <v/>
      </c>
      <c r="AE1062" s="110" t="str">
        <f t="shared" si="3263"/>
        <v/>
      </c>
      <c r="AF1062" s="110" t="str">
        <f t="shared" si="3263"/>
        <v/>
      </c>
      <c r="AG1062" s="110" t="str">
        <f t="shared" si="3263"/>
        <v/>
      </c>
      <c r="AH1062" s="110" t="str">
        <f t="shared" si="3263"/>
        <v/>
      </c>
      <c r="AI1062" s="110" t="str">
        <f t="shared" si="3263"/>
        <v/>
      </c>
    </row>
    <row r="1063" spans="1:167" x14ac:dyDescent="0.25">
      <c r="B1063" s="131" t="e">
        <f t="shared" si="3217"/>
        <v>#VALUE!</v>
      </c>
      <c r="C1063" s="131" t="e">
        <f t="shared" si="3218"/>
        <v>#VALUE!</v>
      </c>
      <c r="D1063" s="130">
        <f t="shared" si="3218"/>
        <v>1</v>
      </c>
      <c r="E1063" s="168"/>
      <c r="F1063" s="139"/>
      <c r="G1063" s="170"/>
      <c r="H1063" s="173"/>
      <c r="I1063" s="173"/>
      <c r="J1063" s="174"/>
      <c r="K1063" s="70"/>
      <c r="L1063" s="1" t="s">
        <v>56</v>
      </c>
      <c r="M1063" s="147" t="str">
        <f t="shared" ref="M1063" si="3264">IFERROR(ROUND(M1044*M1046,2),"")</f>
        <v/>
      </c>
      <c r="O1063" s="27" t="s">
        <v>426</v>
      </c>
      <c r="P1063" s="110" t="str">
        <f t="shared" ref="P1063:AI1084" si="3265">INDEX(P1050:P1062,MATCH(MAX($J1050:$J1062),$J1050:$J1062,0))</f>
        <v/>
      </c>
      <c r="Q1063" s="110" t="str">
        <f t="shared" si="3265"/>
        <v/>
      </c>
      <c r="R1063" s="110" t="str">
        <f t="shared" si="3265"/>
        <v/>
      </c>
      <c r="S1063" s="110" t="str">
        <f t="shared" si="3265"/>
        <v/>
      </c>
      <c r="T1063" s="110" t="str">
        <f t="shared" si="3265"/>
        <v/>
      </c>
      <c r="U1063" s="110" t="str">
        <f t="shared" si="3265"/>
        <v/>
      </c>
      <c r="V1063" s="110" t="str">
        <f t="shared" si="3265"/>
        <v/>
      </c>
      <c r="W1063" s="110" t="str">
        <f t="shared" si="3265"/>
        <v/>
      </c>
      <c r="X1063" s="110" t="str">
        <f t="shared" si="3265"/>
        <v/>
      </c>
      <c r="Y1063" s="110" t="str">
        <f t="shared" si="3265"/>
        <v/>
      </c>
      <c r="Z1063" s="110" t="str">
        <f t="shared" si="3265"/>
        <v/>
      </c>
      <c r="AA1063" s="110" t="str">
        <f t="shared" si="3265"/>
        <v/>
      </c>
      <c r="AB1063" s="110" t="str">
        <f t="shared" si="3265"/>
        <v/>
      </c>
      <c r="AC1063" s="110" t="str">
        <f t="shared" si="3265"/>
        <v/>
      </c>
      <c r="AD1063" s="110" t="str">
        <f t="shared" si="3265"/>
        <v/>
      </c>
      <c r="AE1063" s="110" t="str">
        <f t="shared" si="3265"/>
        <v/>
      </c>
      <c r="AF1063" s="110" t="str">
        <f t="shared" si="3265"/>
        <v/>
      </c>
      <c r="AG1063" s="110" t="str">
        <f t="shared" si="3265"/>
        <v/>
      </c>
      <c r="AH1063" s="110" t="str">
        <f t="shared" si="3265"/>
        <v/>
      </c>
      <c r="AI1063" s="110" t="str">
        <f t="shared" si="3265"/>
        <v/>
      </c>
    </row>
    <row r="1065" spans="1:167" s="120" customFormat="1" ht="15" customHeight="1" x14ac:dyDescent="0.25">
      <c r="A1065" s="123"/>
      <c r="B1065" s="130" t="e">
        <f t="shared" ref="B1065" si="3266">LARGE(IFERROR(IF(B1063+1&gt;$H$8,"",B1063+1),""),1)</f>
        <v>#VALUE!</v>
      </c>
      <c r="C1065" s="130" t="e">
        <f>IF(_xlfn.ISFORMULA(E1069),MAX(INDEX('BASE FORMAÇÃO'!A:A,B1065+1),1),E1069)</f>
        <v>#VALUE!</v>
      </c>
      <c r="D1065" s="130">
        <f t="shared" ref="D1065" si="3267">IFERROR(IF(C1065=C1055,D1055+1,1),1)</f>
        <v>1</v>
      </c>
      <c r="E1065" s="41" t="s">
        <v>9</v>
      </c>
      <c r="F1065" s="76"/>
      <c r="G1065" s="41" t="s">
        <v>15</v>
      </c>
      <c r="H1065" s="138" t="e">
        <f>INDEX('BASE FORMAÇÃO'!B:B,B1065+1)</f>
        <v>#VALUE!</v>
      </c>
      <c r="I1065" s="146" t="s">
        <v>16</v>
      </c>
      <c r="J1065" s="6" t="e">
        <f>INDEX('BASE FORMAÇÃO'!K:K,B1065+1)</f>
        <v>#VALUE!</v>
      </c>
      <c r="K1065" s="68"/>
      <c r="L1065" s="175" t="s">
        <v>54</v>
      </c>
      <c r="M1065" s="177" t="str">
        <f t="shared" ref="M1065" si="3268">IF(OR(ISBLANK($O$8),ISBLANK($O$7),ISBLANK($H$8),ISBLANK($O$6),ISBLANK($O$5),ISBLANK($H$5)),"",IFERROR(IF(VLOOKUP(L1065,L1071:M1080,2,FALSE)&lt;1,ROUND(VLOOKUP(L1065,L1071:M1080,2,FALSE),4),ROUND(VLOOKUP(L1065,L1071:M1080,2,FALSE),2)),""))</f>
        <v/>
      </c>
      <c r="N1065" s="72"/>
      <c r="O1065" s="27" t="s">
        <v>17</v>
      </c>
      <c r="P1065" s="116"/>
      <c r="Q1065" s="116"/>
      <c r="R1065" s="116"/>
      <c r="S1065" s="116"/>
      <c r="T1065" s="116"/>
      <c r="U1065" s="108"/>
      <c r="V1065" s="108"/>
      <c r="W1065" s="108"/>
      <c r="X1065" s="108"/>
      <c r="Y1065" s="108"/>
      <c r="Z1065" s="108"/>
      <c r="AA1065" s="108"/>
      <c r="AB1065" s="108"/>
      <c r="AC1065" s="108"/>
      <c r="AD1065" s="108"/>
      <c r="AE1065" s="108"/>
      <c r="AF1065" s="108"/>
      <c r="AG1065" s="108"/>
      <c r="AH1065" s="108"/>
      <c r="AI1065" s="108"/>
      <c r="AJ1065" s="119"/>
      <c r="AK1065" s="119"/>
      <c r="AL1065" s="119"/>
      <c r="AM1065" s="119"/>
      <c r="AN1065" s="119"/>
      <c r="AO1065" s="119"/>
      <c r="AP1065" s="119"/>
      <c r="AQ1065" s="119"/>
      <c r="AR1065" s="119"/>
      <c r="AS1065" s="119"/>
      <c r="AT1065" s="119"/>
      <c r="AU1065" s="119"/>
      <c r="AV1065" s="119"/>
      <c r="AW1065" s="119"/>
      <c r="AX1065" s="119"/>
      <c r="AY1065" s="119"/>
      <c r="AZ1065" s="119"/>
      <c r="BA1065" s="119"/>
      <c r="BB1065" s="119"/>
      <c r="BC1065" s="119"/>
      <c r="BD1065" s="119"/>
      <c r="BE1065" s="119"/>
      <c r="BF1065" s="119"/>
      <c r="BG1065" s="119"/>
      <c r="BH1065" s="119"/>
      <c r="BI1065" s="119"/>
      <c r="BJ1065" s="119"/>
      <c r="BK1065" s="119"/>
      <c r="BL1065" s="119"/>
      <c r="BM1065" s="119"/>
      <c r="BN1065" s="119"/>
      <c r="BO1065" s="119"/>
      <c r="BP1065" s="119"/>
      <c r="BQ1065" s="119"/>
      <c r="BR1065" s="119"/>
      <c r="BS1065" s="119"/>
      <c r="BT1065" s="119"/>
      <c r="BU1065" s="119"/>
      <c r="BV1065" s="119"/>
      <c r="BW1065" s="119"/>
      <c r="BX1065" s="119"/>
      <c r="BY1065" s="119"/>
      <c r="BZ1065" s="119"/>
      <c r="CA1065" s="119"/>
      <c r="CB1065" s="119"/>
      <c r="CC1065" s="119"/>
      <c r="CD1065" s="119"/>
      <c r="CE1065" s="119"/>
      <c r="CF1065" s="119"/>
      <c r="CG1065" s="119"/>
      <c r="CH1065" s="119"/>
      <c r="CI1065" s="119"/>
      <c r="CJ1065" s="119"/>
      <c r="CK1065" s="119"/>
      <c r="CL1065" s="119"/>
      <c r="CM1065" s="119"/>
      <c r="CN1065" s="119"/>
      <c r="CO1065" s="119"/>
      <c r="CP1065" s="119"/>
      <c r="CQ1065" s="119"/>
      <c r="CR1065" s="119"/>
      <c r="CS1065" s="119"/>
      <c r="CT1065" s="119"/>
      <c r="CU1065" s="119"/>
      <c r="CV1065" s="119"/>
      <c r="CW1065" s="119"/>
      <c r="CX1065" s="119"/>
      <c r="CY1065" s="119"/>
      <c r="CZ1065" s="119"/>
      <c r="DA1065" s="119"/>
      <c r="DB1065" s="119"/>
      <c r="DC1065" s="119"/>
      <c r="DD1065" s="119"/>
      <c r="DE1065" s="119"/>
      <c r="DF1065" s="119"/>
      <c r="DG1065" s="119"/>
      <c r="DH1065" s="119"/>
      <c r="DI1065" s="119"/>
      <c r="DJ1065" s="119"/>
      <c r="DK1065" s="119"/>
      <c r="DL1065" s="119"/>
      <c r="DM1065" s="119"/>
      <c r="DN1065" s="119"/>
      <c r="DO1065" s="119"/>
      <c r="DP1065" s="119"/>
      <c r="DQ1065" s="119"/>
      <c r="DR1065" s="119"/>
      <c r="DS1065" s="119"/>
      <c r="DT1065" s="119"/>
      <c r="DU1065" s="119"/>
      <c r="DV1065" s="119"/>
      <c r="DW1065" s="119"/>
      <c r="DX1065" s="119"/>
      <c r="DY1065" s="119"/>
      <c r="DZ1065" s="119"/>
      <c r="EA1065" s="119"/>
      <c r="EB1065" s="119"/>
      <c r="EC1065" s="119"/>
      <c r="ED1065" s="119"/>
      <c r="EE1065" s="119"/>
      <c r="EF1065" s="119"/>
      <c r="EG1065" s="119"/>
      <c r="EH1065" s="119"/>
      <c r="EI1065" s="119"/>
      <c r="EJ1065" s="119"/>
      <c r="EK1065" s="119"/>
      <c r="EL1065" s="119"/>
      <c r="EM1065" s="119"/>
      <c r="EN1065" s="119"/>
      <c r="EO1065" s="119"/>
      <c r="EP1065" s="119"/>
      <c r="EQ1065" s="119"/>
      <c r="ER1065" s="119"/>
      <c r="ES1065" s="119"/>
      <c r="ET1065" s="119"/>
      <c r="EU1065" s="119"/>
      <c r="EV1065" s="119"/>
      <c r="EW1065" s="119"/>
      <c r="EX1065" s="119"/>
      <c r="EY1065" s="119"/>
      <c r="EZ1065" s="119"/>
      <c r="FA1065" s="119"/>
      <c r="FB1065" s="119"/>
      <c r="FC1065" s="119"/>
      <c r="FD1065" s="119"/>
      <c r="FE1065" s="119"/>
      <c r="FF1065" s="119"/>
      <c r="FG1065" s="119"/>
      <c r="FH1065" s="119"/>
      <c r="FI1065" s="119"/>
      <c r="FJ1065" s="119"/>
      <c r="FK1065" s="119"/>
    </row>
    <row r="1066" spans="1:167" s="120" customFormat="1" ht="15" customHeight="1" x14ac:dyDescent="0.25">
      <c r="A1066" s="69"/>
      <c r="B1066" s="131" t="e">
        <f t="shared" ref="B1066:D1066" si="3269">B1065</f>
        <v>#VALUE!</v>
      </c>
      <c r="C1066" s="131" t="e">
        <f t="shared" si="3269"/>
        <v>#VALUE!</v>
      </c>
      <c r="D1066" s="130">
        <f t="shared" si="3269"/>
        <v>1</v>
      </c>
      <c r="E1066" s="179">
        <f t="shared" ref="E1066" si="3270">D1065</f>
        <v>1</v>
      </c>
      <c r="F1066" s="95"/>
      <c r="G1066" s="181" t="s">
        <v>1</v>
      </c>
      <c r="H1066" s="184" t="e">
        <f>INDEX('BASE FORMAÇÃO'!C:C,B1065+1)</f>
        <v>#VALUE!</v>
      </c>
      <c r="I1066" s="184"/>
      <c r="J1066" s="185"/>
      <c r="K1066" s="69"/>
      <c r="L1066" s="176"/>
      <c r="M1066" s="178"/>
      <c r="N1066" s="73"/>
      <c r="O1066" s="27" t="s">
        <v>13</v>
      </c>
      <c r="P1066" s="125"/>
      <c r="Q1066" s="125"/>
      <c r="R1066" s="125"/>
      <c r="S1066" s="125"/>
      <c r="T1066" s="125"/>
      <c r="U1066" s="125"/>
      <c r="V1066" s="125"/>
      <c r="W1066" s="125"/>
      <c r="X1066" s="125"/>
      <c r="Y1066" s="125"/>
      <c r="Z1066" s="125"/>
      <c r="AA1066" s="125"/>
      <c r="AB1066" s="125"/>
      <c r="AC1066" s="125"/>
      <c r="AD1066" s="125"/>
      <c r="AE1066" s="125"/>
      <c r="AF1066" s="125"/>
      <c r="AG1066" s="125"/>
      <c r="AH1066" s="125"/>
      <c r="AI1066" s="125"/>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19"/>
      <c r="BC1066" s="119"/>
      <c r="BD1066" s="119"/>
      <c r="BE1066" s="119"/>
      <c r="BF1066" s="119"/>
      <c r="BG1066" s="119"/>
      <c r="BH1066" s="119"/>
      <c r="BI1066" s="119"/>
      <c r="BJ1066" s="119"/>
      <c r="BK1066" s="119"/>
      <c r="BL1066" s="119"/>
      <c r="BM1066" s="119"/>
      <c r="BN1066" s="119"/>
      <c r="BO1066" s="119"/>
      <c r="BP1066" s="119"/>
      <c r="BQ1066" s="119"/>
      <c r="BR1066" s="119"/>
      <c r="BS1066" s="119"/>
      <c r="BT1066" s="119"/>
      <c r="BU1066" s="119"/>
      <c r="BV1066" s="119"/>
      <c r="BW1066" s="119"/>
      <c r="BX1066" s="119"/>
      <c r="BY1066" s="119"/>
      <c r="BZ1066" s="119"/>
      <c r="CA1066" s="119"/>
      <c r="CB1066" s="119"/>
      <c r="CC1066" s="119"/>
      <c r="CD1066" s="119"/>
      <c r="CE1066" s="119"/>
      <c r="CF1066" s="119"/>
      <c r="CG1066" s="119"/>
      <c r="CH1066" s="119"/>
      <c r="CI1066" s="119"/>
      <c r="CJ1066" s="119"/>
      <c r="CK1066" s="119"/>
      <c r="CL1066" s="119"/>
      <c r="CM1066" s="119"/>
      <c r="CN1066" s="119"/>
      <c r="CO1066" s="119"/>
      <c r="CP1066" s="119"/>
      <c r="CQ1066" s="119"/>
      <c r="CR1066" s="119"/>
      <c r="CS1066" s="119"/>
      <c r="CT1066" s="119"/>
      <c r="CU1066" s="119"/>
      <c r="CV1066" s="119"/>
      <c r="CW1066" s="119"/>
      <c r="CX1066" s="119"/>
      <c r="CY1066" s="119"/>
      <c r="CZ1066" s="119"/>
      <c r="DA1066" s="119"/>
      <c r="DB1066" s="119"/>
      <c r="DC1066" s="119"/>
      <c r="DD1066" s="119"/>
      <c r="DE1066" s="119"/>
      <c r="DF1066" s="119"/>
      <c r="DG1066" s="119"/>
      <c r="DH1066" s="119"/>
      <c r="DI1066" s="119"/>
      <c r="DJ1066" s="119"/>
      <c r="DK1066" s="119"/>
      <c r="DL1066" s="119"/>
      <c r="DM1066" s="119"/>
      <c r="DN1066" s="119"/>
      <c r="DO1066" s="119"/>
      <c r="DP1066" s="119"/>
      <c r="DQ1066" s="119"/>
      <c r="DR1066" s="119"/>
      <c r="DS1066" s="119"/>
      <c r="DT1066" s="119"/>
      <c r="DU1066" s="119"/>
      <c r="DV1066" s="119"/>
      <c r="DW1066" s="119"/>
      <c r="DX1066" s="119"/>
      <c r="DY1066" s="119"/>
      <c r="DZ1066" s="119"/>
      <c r="EA1066" s="119"/>
      <c r="EB1066" s="119"/>
      <c r="EC1066" s="119"/>
      <c r="ED1066" s="119"/>
      <c r="EE1066" s="119"/>
      <c r="EF1066" s="119"/>
      <c r="EG1066" s="119"/>
      <c r="EH1066" s="119"/>
      <c r="EI1066" s="119"/>
      <c r="EJ1066" s="119"/>
      <c r="EK1066" s="119"/>
      <c r="EL1066" s="119"/>
      <c r="EM1066" s="119"/>
      <c r="EN1066" s="119"/>
      <c r="EO1066" s="119"/>
      <c r="EP1066" s="119"/>
      <c r="EQ1066" s="119"/>
      <c r="ER1066" s="119"/>
      <c r="ES1066" s="119"/>
      <c r="ET1066" s="119"/>
      <c r="EU1066" s="119"/>
      <c r="EV1066" s="119"/>
      <c r="EW1066" s="119"/>
      <c r="EX1066" s="119"/>
      <c r="EY1066" s="119"/>
      <c r="EZ1066" s="119"/>
      <c r="FA1066" s="119"/>
      <c r="FB1066" s="119"/>
      <c r="FC1066" s="119"/>
      <c r="FD1066" s="119"/>
      <c r="FE1066" s="119"/>
      <c r="FF1066" s="119"/>
      <c r="FG1066" s="119"/>
      <c r="FH1066" s="119"/>
      <c r="FI1066" s="119"/>
      <c r="FJ1066" s="119"/>
      <c r="FK1066" s="119"/>
    </row>
    <row r="1067" spans="1:167" s="119" customFormat="1" x14ac:dyDescent="0.25">
      <c r="A1067" s="77"/>
      <c r="B1067" s="131" t="e">
        <f t="shared" ref="B1067:D1067" si="3271">B1066</f>
        <v>#VALUE!</v>
      </c>
      <c r="C1067" s="131" t="e">
        <f t="shared" si="3271"/>
        <v>#VALUE!</v>
      </c>
      <c r="D1067" s="130">
        <f t="shared" si="3271"/>
        <v>1</v>
      </c>
      <c r="E1067" s="180"/>
      <c r="F1067" s="96"/>
      <c r="G1067" s="182"/>
      <c r="H1067" s="186"/>
      <c r="I1067" s="186"/>
      <c r="J1067" s="187"/>
      <c r="K1067" s="67"/>
      <c r="L1067" s="133" t="s">
        <v>57</v>
      </c>
      <c r="M1067" s="134" t="e">
        <f>INDEX('BASE FORMAÇÃO'!H:H,B1069+1)</f>
        <v>#VALUE!</v>
      </c>
      <c r="N1067" s="74"/>
      <c r="O1067" s="27" t="s">
        <v>445</v>
      </c>
      <c r="P1067" s="117"/>
      <c r="Q1067" s="117"/>
      <c r="R1067" s="117"/>
      <c r="S1067" s="117"/>
      <c r="T1067" s="117"/>
      <c r="U1067" s="117"/>
      <c r="V1067" s="117"/>
      <c r="W1067" s="117"/>
      <c r="X1067" s="117"/>
      <c r="Y1067" s="117"/>
      <c r="Z1067" s="117"/>
      <c r="AA1067" s="121"/>
      <c r="AB1067" s="121"/>
      <c r="AC1067" s="121"/>
      <c r="AD1067" s="121"/>
      <c r="AE1067" s="121"/>
      <c r="AF1067" s="121"/>
      <c r="AG1067" s="121"/>
      <c r="AH1067" s="121"/>
      <c r="AI1067" s="121"/>
    </row>
    <row r="1068" spans="1:167" s="119" customFormat="1" x14ac:dyDescent="0.25">
      <c r="A1068" s="77"/>
      <c r="B1068" s="131" t="e">
        <f t="shared" ref="B1068:C1068" si="3272">B1067</f>
        <v>#VALUE!</v>
      </c>
      <c r="C1068" s="131" t="e">
        <f t="shared" si="3272"/>
        <v>#VALUE!</v>
      </c>
      <c r="D1068" s="130">
        <f t="shared" si="3218"/>
        <v>1</v>
      </c>
      <c r="E1068" s="41" t="s">
        <v>344</v>
      </c>
      <c r="F1068" s="96"/>
      <c r="G1068" s="183"/>
      <c r="H1068" s="188"/>
      <c r="I1068" s="188"/>
      <c r="J1068" s="189"/>
      <c r="K1068" s="67"/>
      <c r="L1068" s="1" t="s">
        <v>2</v>
      </c>
      <c r="M1068" s="6" t="e">
        <f>INDEX('BASE FORMAÇÃO'!D:D,B1069+1)</f>
        <v>#VALUE!</v>
      </c>
      <c r="N1068" s="74"/>
      <c r="O1068" s="27" t="s">
        <v>446</v>
      </c>
      <c r="P1068" s="118"/>
      <c r="Q1068" s="118"/>
      <c r="R1068" s="118"/>
      <c r="S1068" s="118"/>
      <c r="T1068" s="118"/>
      <c r="U1068" s="121"/>
      <c r="V1068" s="121"/>
      <c r="W1068" s="121"/>
      <c r="X1068" s="121"/>
      <c r="Y1068" s="121"/>
      <c r="Z1068" s="121"/>
      <c r="AA1068" s="121"/>
      <c r="AB1068" s="121"/>
      <c r="AC1068" s="121"/>
      <c r="AD1068" s="121"/>
      <c r="AE1068" s="121"/>
      <c r="AF1068" s="121"/>
      <c r="AG1068" s="121"/>
      <c r="AH1068" s="121"/>
      <c r="AI1068" s="121"/>
    </row>
    <row r="1069" spans="1:167" x14ac:dyDescent="0.25">
      <c r="B1069" s="131" t="e">
        <f t="shared" ref="B1069:C1069" si="3273">B1067</f>
        <v>#VALUE!</v>
      </c>
      <c r="C1069" s="131" t="e">
        <f t="shared" si="3273"/>
        <v>#VALUE!</v>
      </c>
      <c r="D1069" s="130">
        <f t="shared" si="3218"/>
        <v>1</v>
      </c>
      <c r="E1069" s="167" t="e">
        <f t="shared" ref="E1069" si="3274">C1065</f>
        <v>#VALUE!</v>
      </c>
      <c r="F1069" s="96"/>
      <c r="G1069" s="169" t="s">
        <v>334</v>
      </c>
      <c r="H1069" s="171"/>
      <c r="I1069" s="172"/>
      <c r="J1069" s="172"/>
      <c r="K1069" s="70"/>
      <c r="L1069" s="28" t="s">
        <v>333</v>
      </c>
      <c r="M1069" s="136" t="str">
        <f t="shared" ref="M1069" si="3275">IFERROR(INDEX(I1071:I1083,MATCH(MAX(J1071:J1083),J1071:J1083,0)),"")</f>
        <v/>
      </c>
      <c r="N1069" s="74"/>
      <c r="O1069" s="27" t="s">
        <v>18</v>
      </c>
      <c r="P1069" s="109" t="str">
        <f>IF(P1065="","",
IF(OR(P1067="Orçamento",P1066="",MAX('Tabela de Apoio'!$A:$A)&lt;=P1066),
P1065,
(INDEX('Tabela de Apoio'!$B:$B,MATCH('MAPA DE PREÇOS'!$O$8,'Tabela de Apoio'!$A:$A,1))/INDEX('Tabela de Apoio'!$B:$B,MATCH('MAPA DE PREÇOS'!P1066,'Tabela de Apoio'!$A:$A,1)-1))*P1065))</f>
        <v/>
      </c>
      <c r="Q1069" s="109" t="str">
        <f>IF(Q1065="","",
IF(OR(Q1067="Orçamento",Q1066="",MAX('Tabela de Apoio'!$A:$A)&lt;=Q1066),
Q1065,
(INDEX('Tabela de Apoio'!$B:$B,MATCH('MAPA DE PREÇOS'!$O$8,'Tabela de Apoio'!$A:$A,1))/INDEX('Tabela de Apoio'!$B:$B,MATCH('MAPA DE PREÇOS'!Q1066,'Tabela de Apoio'!$A:$A,1)-1))*Q1065))</f>
        <v/>
      </c>
      <c r="R1069" s="109" t="str">
        <f>IF(R1065="","",
IF(OR(R1067="Orçamento",R1066="",MAX('Tabela de Apoio'!$A:$A)&lt;=R1066),
R1065,
(INDEX('Tabela de Apoio'!$B:$B,MATCH('MAPA DE PREÇOS'!$O$8,'Tabela de Apoio'!$A:$A,1))/INDEX('Tabela de Apoio'!$B:$B,MATCH('MAPA DE PREÇOS'!R1066,'Tabela de Apoio'!$A:$A,1)-1))*R1065))</f>
        <v/>
      </c>
      <c r="S1069" s="109" t="str">
        <f>IF(S1065="","",
IF(OR(S1067="Orçamento",S1066="",MAX('Tabela de Apoio'!$A:$A)&lt;=S1066),
S1065,
(INDEX('Tabela de Apoio'!$B:$B,MATCH('MAPA DE PREÇOS'!$O$8,'Tabela de Apoio'!$A:$A,1))/INDEX('Tabela de Apoio'!$B:$B,MATCH('MAPA DE PREÇOS'!S1066,'Tabela de Apoio'!$A:$A,1)-1))*S1065))</f>
        <v/>
      </c>
      <c r="T1069" s="109" t="str">
        <f>IF(T1065="","",
IF(OR(T1067="Orçamento",T1066="",MAX('Tabela de Apoio'!$A:$A)&lt;=T1066),
T1065,
(INDEX('Tabela de Apoio'!$B:$B,MATCH('MAPA DE PREÇOS'!$O$8,'Tabela de Apoio'!$A:$A,1))/INDEX('Tabela de Apoio'!$B:$B,MATCH('MAPA DE PREÇOS'!T1066,'Tabela de Apoio'!$A:$A,1)-1))*T1065))</f>
        <v/>
      </c>
      <c r="U1069" s="109" t="str">
        <f>IF(U1065="","",
IF(OR(U1067="Orçamento",U1066="",MAX('Tabela de Apoio'!$A:$A)&lt;=U1066),
U1065,
(INDEX('Tabela de Apoio'!$B:$B,MATCH('MAPA DE PREÇOS'!$O$8,'Tabela de Apoio'!$A:$A,1))/INDEX('Tabela de Apoio'!$B:$B,MATCH('MAPA DE PREÇOS'!U1066,'Tabela de Apoio'!$A:$A,1)-1))*U1065))</f>
        <v/>
      </c>
      <c r="V1069" s="109" t="str">
        <f>IF(V1065="","",
IF(OR(V1067="Orçamento",V1066="",MAX('Tabela de Apoio'!$A:$A)&lt;=V1066),
V1065,
(INDEX('Tabela de Apoio'!$B:$B,MATCH('MAPA DE PREÇOS'!$O$8,'Tabela de Apoio'!$A:$A,1))/INDEX('Tabela de Apoio'!$B:$B,MATCH('MAPA DE PREÇOS'!V1066,'Tabela de Apoio'!$A:$A,1)-1))*V1065))</f>
        <v/>
      </c>
      <c r="W1069" s="109" t="str">
        <f>IF(W1065="","",
IF(OR(W1067="Orçamento",W1066="",MAX('Tabela de Apoio'!$A:$A)&lt;=W1066),
W1065,
(INDEX('Tabela de Apoio'!$B:$B,MATCH('MAPA DE PREÇOS'!$O$8,'Tabela de Apoio'!$A:$A,1))/INDEX('Tabela de Apoio'!$B:$B,MATCH('MAPA DE PREÇOS'!W1066,'Tabela de Apoio'!$A:$A,1)-1))*W1065))</f>
        <v/>
      </c>
      <c r="X1069" s="109" t="str">
        <f>IF(X1065="","",
IF(OR(X1067="Orçamento",X1066="",MAX('Tabela de Apoio'!$A:$A)&lt;=X1066),
X1065,
(INDEX('Tabela de Apoio'!$B:$B,MATCH('MAPA DE PREÇOS'!$O$8,'Tabela de Apoio'!$A:$A,1))/INDEX('Tabela de Apoio'!$B:$B,MATCH('MAPA DE PREÇOS'!X1066,'Tabela de Apoio'!$A:$A,1)-1))*X1065))</f>
        <v/>
      </c>
      <c r="Y1069" s="109" t="str">
        <f>IF(Y1065="","",
IF(OR(Y1067="Orçamento",Y1066="",MAX('Tabela de Apoio'!$A:$A)&lt;=Y1066),
Y1065,
(INDEX('Tabela de Apoio'!$B:$B,MATCH('MAPA DE PREÇOS'!$O$8,'Tabela de Apoio'!$A:$A,1))/INDEX('Tabela de Apoio'!$B:$B,MATCH('MAPA DE PREÇOS'!Y1066,'Tabela de Apoio'!$A:$A,1)-1))*Y1065))</f>
        <v/>
      </c>
      <c r="Z1069" s="109" t="str">
        <f>IF(Z1065="","",
IF(OR(Z1067="Orçamento",Z1066="",MAX('Tabela de Apoio'!$A:$A)&lt;=Z1066),
Z1065,
(INDEX('Tabela de Apoio'!$B:$B,MATCH('MAPA DE PREÇOS'!$O$8,'Tabela de Apoio'!$A:$A,1))/INDEX('Tabela de Apoio'!$B:$B,MATCH('MAPA DE PREÇOS'!Z1066,'Tabela de Apoio'!$A:$A,1)-1))*Z1065))</f>
        <v/>
      </c>
      <c r="AA1069" s="109" t="str">
        <f>IF(AA1065="","",
IF(OR(AA1067="Orçamento",AA1066="",MAX('Tabela de Apoio'!$A:$A)&lt;=AA1066),
AA1065,
(INDEX('Tabela de Apoio'!$B:$B,MATCH('MAPA DE PREÇOS'!$O$8,'Tabela de Apoio'!$A:$A,1))/INDEX('Tabela de Apoio'!$B:$B,MATCH('MAPA DE PREÇOS'!AA1066,'Tabela de Apoio'!$A:$A,1)-1))*AA1065))</f>
        <v/>
      </c>
      <c r="AB1069" s="109" t="str">
        <f>IF(AB1065="","",
IF(OR(AB1067="Orçamento",AB1066="",MAX('Tabela de Apoio'!$A:$A)&lt;=AB1066),
AB1065,
(INDEX('Tabela de Apoio'!$B:$B,MATCH('MAPA DE PREÇOS'!$O$8,'Tabela de Apoio'!$A:$A,1))/INDEX('Tabela de Apoio'!$B:$B,MATCH('MAPA DE PREÇOS'!AB1066,'Tabela de Apoio'!$A:$A,1)-1))*AB1065))</f>
        <v/>
      </c>
      <c r="AC1069" s="109" t="str">
        <f>IF(AC1065="","",
IF(OR(AC1067="Orçamento",AC1066="",MAX('Tabela de Apoio'!$A:$A)&lt;=AC1066),
AC1065,
(INDEX('Tabela de Apoio'!$B:$B,MATCH('MAPA DE PREÇOS'!$O$8,'Tabela de Apoio'!$A:$A,1))/INDEX('Tabela de Apoio'!$B:$B,MATCH('MAPA DE PREÇOS'!AC1066,'Tabela de Apoio'!$A:$A,1)-1))*AC1065))</f>
        <v/>
      </c>
      <c r="AD1069" s="109" t="str">
        <f>IF(AD1065="","",
IF(OR(AD1067="Orçamento",AD1066="",MAX('Tabela de Apoio'!$A:$A)&lt;=AD1066),
AD1065,
(INDEX('Tabela de Apoio'!$B:$B,MATCH('MAPA DE PREÇOS'!$O$8,'Tabela de Apoio'!$A:$A,1))/INDEX('Tabela de Apoio'!$B:$B,MATCH('MAPA DE PREÇOS'!AD1066,'Tabela de Apoio'!$A:$A,1)-1))*AD1065))</f>
        <v/>
      </c>
      <c r="AE1069" s="109" t="str">
        <f>IF(AE1065="","",
IF(OR(AE1067="Orçamento",AE1066="",MAX('Tabela de Apoio'!$A:$A)&lt;=AE1066),
AE1065,
(INDEX('Tabela de Apoio'!$B:$B,MATCH('MAPA DE PREÇOS'!$O$8,'Tabela de Apoio'!$A:$A,1))/INDEX('Tabela de Apoio'!$B:$B,MATCH('MAPA DE PREÇOS'!AE1066,'Tabela de Apoio'!$A:$A,1)-1))*AE1065))</f>
        <v/>
      </c>
      <c r="AF1069" s="109" t="str">
        <f>IF(AF1065="","",
IF(OR(AF1067="Orçamento",AF1066="",MAX('Tabela de Apoio'!$A:$A)&lt;=AF1066),
AF1065,
(INDEX('Tabela de Apoio'!$B:$B,MATCH('MAPA DE PREÇOS'!$O$8,'Tabela de Apoio'!$A:$A,1))/INDEX('Tabela de Apoio'!$B:$B,MATCH('MAPA DE PREÇOS'!AF1066,'Tabela de Apoio'!$A:$A,1)-1))*AF1065))</f>
        <v/>
      </c>
      <c r="AG1069" s="109" t="str">
        <f>IF(AG1065="","",
IF(OR(AG1067="Orçamento",AG1066="",MAX('Tabela de Apoio'!$A:$A)&lt;=AG1066),
AG1065,
(INDEX('Tabela de Apoio'!$B:$B,MATCH('MAPA DE PREÇOS'!$O$8,'Tabela de Apoio'!$A:$A,1))/INDEX('Tabela de Apoio'!$B:$B,MATCH('MAPA DE PREÇOS'!AG1066,'Tabela de Apoio'!$A:$A,1)-1))*AG1065))</f>
        <v/>
      </c>
      <c r="AH1069" s="109" t="str">
        <f>IF(AH1065="","",
IF(OR(AH1067="Orçamento",AH1066="",MAX('Tabela de Apoio'!$A:$A)&lt;=AH1066),
AH1065,
(INDEX('Tabela de Apoio'!$B:$B,MATCH('MAPA DE PREÇOS'!$O$8,'Tabela de Apoio'!$A:$A,1))/INDEX('Tabela de Apoio'!$B:$B,MATCH('MAPA DE PREÇOS'!AH1066,'Tabela de Apoio'!$A:$A,1)-1))*AH1065))</f>
        <v/>
      </c>
      <c r="AI1069" s="109" t="str">
        <f>IF(AI1065="","",
IF(OR(AI1067="Orçamento",AI1066="",MAX('Tabela de Apoio'!$A:$A)&lt;=AI1066),
AI1065,
(INDEX('Tabela de Apoio'!$B:$B,MATCH('MAPA DE PREÇOS'!$O$8,'Tabela de Apoio'!$A:$A,1))/INDEX('Tabela de Apoio'!$B:$B,MATCH('MAPA DE PREÇOS'!AI1066,'Tabela de Apoio'!$A:$A,1)-1))*AI1065))</f>
        <v/>
      </c>
    </row>
    <row r="1070" spans="1:167" hidden="1" x14ac:dyDescent="0.25">
      <c r="B1070" s="131" t="e">
        <f t="shared" ref="B1070" si="3276">B1069</f>
        <v>#VALUE!</v>
      </c>
      <c r="C1070" s="131" t="e">
        <f t="shared" ref="C1070" si="3277">C1069</f>
        <v>#VALUE!</v>
      </c>
      <c r="D1070" s="130">
        <f t="shared" si="3218"/>
        <v>1</v>
      </c>
      <c r="E1070" s="168"/>
      <c r="F1070" s="96"/>
      <c r="G1070" s="170"/>
      <c r="H1070"/>
      <c r="I1070"/>
      <c r="J1070"/>
      <c r="N1070" s="74"/>
      <c r="O1070" s="27" t="s">
        <v>439</v>
      </c>
      <c r="P1070" s="110" t="str">
        <f>IF(IFERROR(VLOOKUP(P1067,'Tabela de Apoio'!$D:$E,2,FALSE),1)=1,"",P1071)</f>
        <v/>
      </c>
      <c r="Q1070" s="110" t="str">
        <f>IF(IFERROR(VLOOKUP(Q1067,'Tabela de Apoio'!$D:$E,2,FALSE),1)=1,"",Q1071)</f>
        <v/>
      </c>
      <c r="R1070" s="110" t="str">
        <f>IF(IFERROR(VLOOKUP(R1067,'Tabela de Apoio'!$D:$E,2,FALSE),1)=1,"",R1071)</f>
        <v/>
      </c>
      <c r="S1070" s="110" t="str">
        <f>IF(IFERROR(VLOOKUP(S1067,'Tabela de Apoio'!$D:$E,2,FALSE),1)=1,"",S1071)</f>
        <v/>
      </c>
      <c r="T1070" s="110" t="str">
        <f>IF(IFERROR(VLOOKUP(T1067,'Tabela de Apoio'!$D:$E,2,FALSE),1)=1,"",T1071)</f>
        <v/>
      </c>
      <c r="U1070" s="110" t="str">
        <f>IF(IFERROR(VLOOKUP(U1067,'Tabela de Apoio'!$D:$E,2,FALSE),1)=1,"",U1071)</f>
        <v/>
      </c>
      <c r="V1070" s="110" t="str">
        <f>IF(IFERROR(VLOOKUP(V1067,'Tabela de Apoio'!$D:$E,2,FALSE),1)=1,"",V1071)</f>
        <v/>
      </c>
      <c r="W1070" s="110" t="str">
        <f>IF(IFERROR(VLOOKUP(W1067,'Tabela de Apoio'!$D:$E,2,FALSE),1)=1,"",W1071)</f>
        <v/>
      </c>
      <c r="X1070" s="110" t="str">
        <f>IF(IFERROR(VLOOKUP(X1067,'Tabela de Apoio'!$D:$E,2,FALSE),1)=1,"",X1071)</f>
        <v/>
      </c>
      <c r="Y1070" s="110" t="str">
        <f>IF(IFERROR(VLOOKUP(Y1067,'Tabela de Apoio'!$D:$E,2,FALSE),1)=1,"",Y1071)</f>
        <v/>
      </c>
      <c r="Z1070" s="110" t="str">
        <f>IF(IFERROR(VLOOKUP(Z1067,'Tabela de Apoio'!$D:$E,2,FALSE),1)=1,"",Z1071)</f>
        <v/>
      </c>
      <c r="AA1070" s="110" t="str">
        <f>IF(IFERROR(VLOOKUP(AA1067,'Tabela de Apoio'!$D:$E,2,FALSE),1)=1,"",AA1071)</f>
        <v/>
      </c>
      <c r="AB1070" s="110" t="str">
        <f>IF(IFERROR(VLOOKUP(AB1067,'Tabela de Apoio'!$D:$E,2,FALSE),1)=1,"",AB1071)</f>
        <v/>
      </c>
      <c r="AC1070" s="110" t="str">
        <f>IF(IFERROR(VLOOKUP(AC1067,'Tabela de Apoio'!$D:$E,2,FALSE),1)=1,"",AC1071)</f>
        <v/>
      </c>
      <c r="AD1070" s="110" t="str">
        <f>IF(IFERROR(VLOOKUP(AD1067,'Tabela de Apoio'!$D:$E,2,FALSE),1)=1,"",AD1071)</f>
        <v/>
      </c>
      <c r="AE1070" s="110" t="str">
        <f>IF(IFERROR(VLOOKUP(AE1067,'Tabela de Apoio'!$D:$E,2,FALSE),1)=1,"",AE1071)</f>
        <v/>
      </c>
      <c r="AF1070" s="110" t="str">
        <f>IF(IFERROR(VLOOKUP(AF1067,'Tabela de Apoio'!$D:$E,2,FALSE),1)=1,"",AF1071)</f>
        <v/>
      </c>
      <c r="AG1070" s="110" t="str">
        <f>IF(IFERROR(VLOOKUP(AG1067,'Tabela de Apoio'!$D:$E,2,FALSE),1)=1,"",AG1071)</f>
        <v/>
      </c>
      <c r="AH1070" s="110" t="str">
        <f>IF(IFERROR(VLOOKUP(AH1067,'Tabela de Apoio'!$D:$E,2,FALSE),1)=1,"",AH1071)</f>
        <v/>
      </c>
      <c r="AI1070" s="110" t="str">
        <f>IF(IFERROR(VLOOKUP(AI1067,'Tabela de Apoio'!$D:$E,2,FALSE),1)=1,"",AI1071)</f>
        <v/>
      </c>
    </row>
    <row r="1071" spans="1:167" hidden="1" x14ac:dyDescent="0.25">
      <c r="B1071" s="131" t="e">
        <f t="shared" ref="B1071:C1071" si="3278">B1070</f>
        <v>#VALUE!</v>
      </c>
      <c r="C1071" s="131" t="e">
        <f t="shared" si="3278"/>
        <v>#VALUE!</v>
      </c>
      <c r="D1071" s="130">
        <f t="shared" si="3218"/>
        <v>1</v>
      </c>
      <c r="E1071" s="168"/>
      <c r="F1071" s="96"/>
      <c r="G1071" s="170"/>
      <c r="H1071" s="137">
        <f t="shared" ref="H1071" si="3279">COUNT($P1071:$XX1071)</f>
        <v>0</v>
      </c>
      <c r="I1071" s="135" t="e">
        <f t="shared" ref="I1071" si="3280">_xlfn.STDEV.P($P1070:$XX1071)/AVERAGE($P1070:$XX1071)</f>
        <v>#DIV/0!</v>
      </c>
      <c r="J1071" s="7">
        <f>ROW()</f>
        <v>1071</v>
      </c>
      <c r="K1071" s="70"/>
      <c r="L1071" s="29" t="s">
        <v>54</v>
      </c>
      <c r="M1071" s="30" t="str">
        <f t="shared" ref="M1071" si="3281">IFERROR(
IF(AND(P1067="Orçamento",COUNTA(P1065:AI1065)=COUNTIF(P1067:XX1067,"Orçamento")),MIN(M1076,M1073),
IF(M1074&lt;&gt;"",M1074,
IF(M1075&lt;&gt;"",M1075,
M1073
))),"")</f>
        <v/>
      </c>
      <c r="N1071" s="74"/>
      <c r="O1071" s="27" t="s">
        <v>440</v>
      </c>
      <c r="P1071" s="109" t="str">
        <f t="shared" ref="P1071:AI1071" si="3282">IFERROR(IF(P1069="",
            "",
            IF(COUNT($P1069:$XX1069)&lt;=4,
               P1069,
               IF(OR(P1069&gt;(QUARTILE($P1069:$XX1069,3)+(QUARTILE($P1069:$XX1069,3)-QUARTILE($P1069:$XX1069,1))),
                     P1069&lt;(QUARTILE($P1069:$XX1069,1)-(QUARTILE($P1069:$XX1069,3)-QUARTILE($P1069:$XX1069,1)))
                  ),
               "DESCARTADO",P1069)
             )
  ),P1069)</f>
        <v/>
      </c>
      <c r="Q1071" s="109" t="str">
        <f t="shared" si="3282"/>
        <v/>
      </c>
      <c r="R1071" s="109" t="str">
        <f t="shared" si="3282"/>
        <v/>
      </c>
      <c r="S1071" s="109" t="str">
        <f t="shared" si="3282"/>
        <v/>
      </c>
      <c r="T1071" s="109" t="str">
        <f t="shared" si="3282"/>
        <v/>
      </c>
      <c r="U1071" s="109" t="str">
        <f t="shared" si="3282"/>
        <v/>
      </c>
      <c r="V1071" s="109" t="str">
        <f t="shared" si="3282"/>
        <v/>
      </c>
      <c r="W1071" s="109" t="str">
        <f t="shared" si="3282"/>
        <v/>
      </c>
      <c r="X1071" s="109" t="str">
        <f t="shared" si="3282"/>
        <v/>
      </c>
      <c r="Y1071" s="109" t="str">
        <f t="shared" si="3282"/>
        <v/>
      </c>
      <c r="Z1071" s="109" t="str">
        <f t="shared" si="3282"/>
        <v/>
      </c>
      <c r="AA1071" s="109" t="str">
        <f t="shared" si="3282"/>
        <v/>
      </c>
      <c r="AB1071" s="109" t="str">
        <f t="shared" si="3282"/>
        <v/>
      </c>
      <c r="AC1071" s="109" t="str">
        <f t="shared" si="3282"/>
        <v/>
      </c>
      <c r="AD1071" s="109" t="str">
        <f t="shared" si="3282"/>
        <v/>
      </c>
      <c r="AE1071" s="109" t="str">
        <f t="shared" si="3282"/>
        <v/>
      </c>
      <c r="AF1071" s="109" t="str">
        <f t="shared" si="3282"/>
        <v/>
      </c>
      <c r="AG1071" s="109" t="str">
        <f t="shared" si="3282"/>
        <v/>
      </c>
      <c r="AH1071" s="109" t="str">
        <f t="shared" si="3282"/>
        <v/>
      </c>
      <c r="AI1071" s="109" t="str">
        <f t="shared" si="3282"/>
        <v/>
      </c>
    </row>
    <row r="1072" spans="1:167" hidden="1" x14ac:dyDescent="0.25">
      <c r="B1072" s="131" t="e">
        <f t="shared" ref="B1072" si="3283">B1071</f>
        <v>#VALUE!</v>
      </c>
      <c r="C1072" s="131" t="e">
        <f t="shared" ref="C1072" si="3284">C1071</f>
        <v>#VALUE!</v>
      </c>
      <c r="D1072" s="130">
        <f t="shared" si="3218"/>
        <v>1</v>
      </c>
      <c r="E1072" s="168"/>
      <c r="F1072" s="96"/>
      <c r="G1072" s="170"/>
      <c r="H1072"/>
      <c r="I1072"/>
      <c r="J1072"/>
      <c r="K1072" s="69"/>
      <c r="L1072" s="29" t="s">
        <v>423</v>
      </c>
      <c r="M1072" s="30" t="e">
        <f t="shared" ref="M1072" si="3285">AVERAGE($P1071:$XX1071)</f>
        <v>#DIV/0!</v>
      </c>
      <c r="N1072" s="74"/>
      <c r="O1072" s="27" t="str">
        <f t="shared" ref="O1072" si="3286">"1 POND"</f>
        <v>1 POND</v>
      </c>
      <c r="P1072" s="110" t="str">
        <f>IF(IFERROR(VLOOKUP(P1067,'Tabela de Apoio'!$D:$E,2,FALSE),1)=1,"",P1073)</f>
        <v/>
      </c>
      <c r="Q1072" s="110" t="str">
        <f>IF(IFERROR(VLOOKUP(Q1067,'Tabela de Apoio'!$D:$E,2,FALSE),1)=1,"",Q1073)</f>
        <v/>
      </c>
      <c r="R1072" s="110" t="str">
        <f>IF(IFERROR(VLOOKUP(R1067,'Tabela de Apoio'!$D:$E,2,FALSE),1)=1,"",R1073)</f>
        <v/>
      </c>
      <c r="S1072" s="110" t="str">
        <f>IF(IFERROR(VLOOKUP(S1067,'Tabela de Apoio'!$D:$E,2,FALSE),1)=1,"",S1073)</f>
        <v/>
      </c>
      <c r="T1072" s="110" t="str">
        <f>IF(IFERROR(VLOOKUP(T1067,'Tabela de Apoio'!$D:$E,2,FALSE),1)=1,"",T1073)</f>
        <v/>
      </c>
      <c r="U1072" s="110" t="str">
        <f>IF(IFERROR(VLOOKUP(U1067,'Tabela de Apoio'!$D:$E,2,FALSE),1)=1,"",U1073)</f>
        <v/>
      </c>
      <c r="V1072" s="110" t="str">
        <f>IF(IFERROR(VLOOKUP(V1067,'Tabela de Apoio'!$D:$E,2,FALSE),1)=1,"",V1073)</f>
        <v/>
      </c>
      <c r="W1072" s="110" t="str">
        <f>IF(IFERROR(VLOOKUP(W1067,'Tabela de Apoio'!$D:$E,2,FALSE),1)=1,"",W1073)</f>
        <v/>
      </c>
      <c r="X1072" s="110" t="str">
        <f>IF(IFERROR(VLOOKUP(X1067,'Tabela de Apoio'!$D:$E,2,FALSE),1)=1,"",X1073)</f>
        <v/>
      </c>
      <c r="Y1072" s="110" t="str">
        <f>IF(IFERROR(VLOOKUP(Y1067,'Tabela de Apoio'!$D:$E,2,FALSE),1)=1,"",Y1073)</f>
        <v/>
      </c>
      <c r="Z1072" s="110" t="str">
        <f>IF(IFERROR(VLOOKUP(Z1067,'Tabela de Apoio'!$D:$E,2,FALSE),1)=1,"",Z1073)</f>
        <v/>
      </c>
      <c r="AA1072" s="110" t="str">
        <f>IF(IFERROR(VLOOKUP(AA1067,'Tabela de Apoio'!$D:$E,2,FALSE),1)=1,"",AA1073)</f>
        <v/>
      </c>
      <c r="AB1072" s="110" t="str">
        <f>IF(IFERROR(VLOOKUP(AB1067,'Tabela de Apoio'!$D:$E,2,FALSE),1)=1,"",AB1073)</f>
        <v/>
      </c>
      <c r="AC1072" s="110" t="str">
        <f>IF(IFERROR(VLOOKUP(AC1067,'Tabela de Apoio'!$D:$E,2,FALSE),1)=1,"",AC1073)</f>
        <v/>
      </c>
      <c r="AD1072" s="110" t="str">
        <f>IF(IFERROR(VLOOKUP(AD1067,'Tabela de Apoio'!$D:$E,2,FALSE),1)=1,"",AD1073)</f>
        <v/>
      </c>
      <c r="AE1072" s="110" t="str">
        <f>IF(IFERROR(VLOOKUP(AE1067,'Tabela de Apoio'!$D:$E,2,FALSE),1)=1,"",AE1073)</f>
        <v/>
      </c>
      <c r="AF1072" s="110" t="str">
        <f>IF(IFERROR(VLOOKUP(AF1067,'Tabela de Apoio'!$D:$E,2,FALSE),1)=1,"",AF1073)</f>
        <v/>
      </c>
      <c r="AG1072" s="110" t="str">
        <f>IF(IFERROR(VLOOKUP(AG1067,'Tabela de Apoio'!$D:$E,2,FALSE),1)=1,"",AG1073)</f>
        <v/>
      </c>
      <c r="AH1072" s="110" t="str">
        <f>IF(IFERROR(VLOOKUP(AH1067,'Tabela de Apoio'!$D:$E,2,FALSE),1)=1,"",AH1073)</f>
        <v/>
      </c>
      <c r="AI1072" s="110" t="str">
        <f>IF(IFERROR(VLOOKUP(AI1067,'Tabela de Apoio'!$D:$E,2,FALSE),1)=1,"",AI1073)</f>
        <v/>
      </c>
    </row>
    <row r="1073" spans="1:167" hidden="1" x14ac:dyDescent="0.25">
      <c r="B1073" s="131" t="e">
        <f t="shared" si="3217"/>
        <v>#VALUE!</v>
      </c>
      <c r="C1073" s="131" t="e">
        <f t="shared" si="3218"/>
        <v>#VALUE!</v>
      </c>
      <c r="D1073" s="130">
        <f t="shared" si="3218"/>
        <v>1</v>
      </c>
      <c r="E1073" s="168"/>
      <c r="F1073" s="96"/>
      <c r="G1073" s="170"/>
      <c r="H1073" s="137">
        <f t="shared" ref="H1073" si="3287">COUNT($P1073:$XX1073)</f>
        <v>0</v>
      </c>
      <c r="I1073" s="135" t="e">
        <f t="shared" ref="I1073" si="3288">_xlfn.STDEV.P($P1072:$XX1073)/AVERAGE($P1072:$XX1073)</f>
        <v>#DIV/0!</v>
      </c>
      <c r="J1073" s="7">
        <f t="shared" ref="J1073" si="3289">IF(AND(H1073&gt;2,
OR(L1065="MÉDIA SANEADA",L1065="MEDIANA SANEADA",
AND(L1065="PREÇO REFERÊNCIA",NOT(AND(P1067="Orçamento",COUNTA(P1065:XX1065)=COUNTIF(P1067:XX1067,"Orçamento")))))),
ROW(),0)</f>
        <v>0</v>
      </c>
      <c r="K1073" s="69"/>
      <c r="L1073" s="29" t="s">
        <v>424</v>
      </c>
      <c r="M1073" s="30" t="e">
        <f t="shared" ref="M1073" si="3290">MEDIAN($P1071:$XX1071)</f>
        <v>#NUM!</v>
      </c>
      <c r="N1073" s="74"/>
      <c r="O1073" s="27" t="str">
        <f t="shared" ref="O1073" si="3291">"1 RODADA"</f>
        <v>1 RODADA</v>
      </c>
      <c r="P1073" s="110" t="str">
        <f t="shared" ref="P1073:AI1073" si="3292">IF(P1071="","",IF((_xlfn.STDEV.P($P1070:$XX1071)/AVERAGE($P1070:$XX1071))&lt;=25%,P1071,IF(OR(P1071&gt;(AVERAGE($P1070:$XX1071)+_xlfn.STDEV.P($P1070:$XX1071)),P1071&lt;(AVERAGE($P1070:$XX1071)-_xlfn.STDEV.P($P1070:$XX1071))),"DESCARTADO",P1071)))</f>
        <v/>
      </c>
      <c r="Q1073" s="110" t="str">
        <f t="shared" si="3292"/>
        <v/>
      </c>
      <c r="R1073" s="110" t="str">
        <f t="shared" si="3292"/>
        <v/>
      </c>
      <c r="S1073" s="110" t="str">
        <f t="shared" si="3292"/>
        <v/>
      </c>
      <c r="T1073" s="110" t="str">
        <f t="shared" si="3292"/>
        <v/>
      </c>
      <c r="U1073" s="110" t="str">
        <f t="shared" si="3292"/>
        <v/>
      </c>
      <c r="V1073" s="110" t="str">
        <f t="shared" si="3292"/>
        <v/>
      </c>
      <c r="W1073" s="110" t="str">
        <f t="shared" si="3292"/>
        <v/>
      </c>
      <c r="X1073" s="110" t="str">
        <f t="shared" si="3292"/>
        <v/>
      </c>
      <c r="Y1073" s="110" t="str">
        <f t="shared" si="3292"/>
        <v/>
      </c>
      <c r="Z1073" s="110" t="str">
        <f t="shared" si="3292"/>
        <v/>
      </c>
      <c r="AA1073" s="110" t="str">
        <f t="shared" si="3292"/>
        <v/>
      </c>
      <c r="AB1073" s="110" t="str">
        <f t="shared" si="3292"/>
        <v/>
      </c>
      <c r="AC1073" s="110" t="str">
        <f t="shared" si="3292"/>
        <v/>
      </c>
      <c r="AD1073" s="110" t="str">
        <f t="shared" si="3292"/>
        <v/>
      </c>
      <c r="AE1073" s="110" t="str">
        <f t="shared" si="3292"/>
        <v/>
      </c>
      <c r="AF1073" s="110" t="str">
        <f t="shared" si="3292"/>
        <v/>
      </c>
      <c r="AG1073" s="110" t="str">
        <f t="shared" si="3292"/>
        <v/>
      </c>
      <c r="AH1073" s="110" t="str">
        <f t="shared" si="3292"/>
        <v/>
      </c>
      <c r="AI1073" s="110" t="str">
        <f t="shared" si="3292"/>
        <v/>
      </c>
    </row>
    <row r="1074" spans="1:167" hidden="1" x14ac:dyDescent="0.25">
      <c r="B1074" s="131" t="e">
        <f t="shared" si="3217"/>
        <v>#VALUE!</v>
      </c>
      <c r="C1074" s="131" t="e">
        <f t="shared" si="3218"/>
        <v>#VALUE!</v>
      </c>
      <c r="D1074" s="130">
        <f t="shared" si="3218"/>
        <v>1</v>
      </c>
      <c r="E1074" s="168"/>
      <c r="F1074" s="96"/>
      <c r="G1074" s="170"/>
      <c r="H1074"/>
      <c r="I1074"/>
      <c r="J1074"/>
      <c r="L1074" s="29" t="s">
        <v>50</v>
      </c>
      <c r="M1074" s="30" t="str">
        <f t="shared" ref="M1074" si="3293">IFERROR(
IF(AND(H1073&gt;2,I1073&lt;=25%),AVERAGE(P1072:XX1073),
IF(AND(H1075&gt;2,I1075&lt;=25%),AVERAGE(P1074:XX1075),
IF(AND(H1077&gt;2,I1077&lt;=25%),AVERAGE(P1076:XX1077),
IF(AND(H1079&gt;2,I1079&lt;=25%),AVERAGE(P1078:XX1079),
IF(AND(H1081&gt;2,I1081&lt;=25%),AVERAGE(P1080:XX1081),
IF(AND(H1083&gt;2,I1083&lt;=25%),AVERAGE(P1082:XX1083),
IF(I1071&lt;=25%,AVERAGE(P1070:XX1071),""))))))),"")</f>
        <v/>
      </c>
      <c r="N1074" s="74"/>
      <c r="O1074" s="27" t="str">
        <f t="shared" ref="O1074" si="3294">"2 POND"</f>
        <v>2 POND</v>
      </c>
      <c r="P1074" s="110" t="str">
        <f>IF(IFERROR(VLOOKUP(P1067,'Tabela de Apoio'!$D:$E,2,FALSE),1)=1,"",P1075)</f>
        <v/>
      </c>
      <c r="Q1074" s="110" t="str">
        <f>IF(IFERROR(VLOOKUP(Q1067,'Tabela de Apoio'!$D:$E,2,FALSE),1)=1,"",Q1075)</f>
        <v/>
      </c>
      <c r="R1074" s="110" t="str">
        <f>IF(IFERROR(VLOOKUP(R1067,'Tabela de Apoio'!$D:$E,2,FALSE),1)=1,"",R1075)</f>
        <v/>
      </c>
      <c r="S1074" s="110" t="str">
        <f>IF(IFERROR(VLOOKUP(S1067,'Tabela de Apoio'!$D:$E,2,FALSE),1)=1,"",S1075)</f>
        <v/>
      </c>
      <c r="T1074" s="110" t="str">
        <f>IF(IFERROR(VLOOKUP(T1067,'Tabela de Apoio'!$D:$E,2,FALSE),1)=1,"",T1075)</f>
        <v/>
      </c>
      <c r="U1074" s="110" t="str">
        <f>IF(IFERROR(VLOOKUP(U1067,'Tabela de Apoio'!$D:$E,2,FALSE),1)=1,"",U1075)</f>
        <v/>
      </c>
      <c r="V1074" s="110" t="str">
        <f>IF(IFERROR(VLOOKUP(V1067,'Tabela de Apoio'!$D:$E,2,FALSE),1)=1,"",V1075)</f>
        <v/>
      </c>
      <c r="W1074" s="110" t="str">
        <f>IF(IFERROR(VLOOKUP(W1067,'Tabela de Apoio'!$D:$E,2,FALSE),1)=1,"",W1075)</f>
        <v/>
      </c>
      <c r="X1074" s="110" t="str">
        <f>IF(IFERROR(VLOOKUP(X1067,'Tabela de Apoio'!$D:$E,2,FALSE),1)=1,"",X1075)</f>
        <v/>
      </c>
      <c r="Y1074" s="110" t="str">
        <f>IF(IFERROR(VLOOKUP(Y1067,'Tabela de Apoio'!$D:$E,2,FALSE),1)=1,"",Y1075)</f>
        <v/>
      </c>
      <c r="Z1074" s="110" t="str">
        <f>IF(IFERROR(VLOOKUP(Z1067,'Tabela de Apoio'!$D:$E,2,FALSE),1)=1,"",Z1075)</f>
        <v/>
      </c>
      <c r="AA1074" s="110" t="str">
        <f>IF(IFERROR(VLOOKUP(AA1067,'Tabela de Apoio'!$D:$E,2,FALSE),1)=1,"",AA1075)</f>
        <v/>
      </c>
      <c r="AB1074" s="110" t="str">
        <f>IF(IFERROR(VLOOKUP(AB1067,'Tabela de Apoio'!$D:$E,2,FALSE),1)=1,"",AB1075)</f>
        <v/>
      </c>
      <c r="AC1074" s="110" t="str">
        <f>IF(IFERROR(VLOOKUP(AC1067,'Tabela de Apoio'!$D:$E,2,FALSE),1)=1,"",AC1075)</f>
        <v/>
      </c>
      <c r="AD1074" s="110" t="str">
        <f>IF(IFERROR(VLOOKUP(AD1067,'Tabela de Apoio'!$D:$E,2,FALSE),1)=1,"",AD1075)</f>
        <v/>
      </c>
      <c r="AE1074" s="110" t="str">
        <f>IF(IFERROR(VLOOKUP(AE1067,'Tabela de Apoio'!$D:$E,2,FALSE),1)=1,"",AE1075)</f>
        <v/>
      </c>
      <c r="AF1074" s="110" t="str">
        <f>IF(IFERROR(VLOOKUP(AF1067,'Tabela de Apoio'!$D:$E,2,FALSE),1)=1,"",AF1075)</f>
        <v/>
      </c>
      <c r="AG1074" s="110" t="str">
        <f>IF(IFERROR(VLOOKUP(AG1067,'Tabela de Apoio'!$D:$E,2,FALSE),1)=1,"",AG1075)</f>
        <v/>
      </c>
      <c r="AH1074" s="110" t="str">
        <f>IF(IFERROR(VLOOKUP(AH1067,'Tabela de Apoio'!$D:$E,2,FALSE),1)=1,"",AH1075)</f>
        <v/>
      </c>
      <c r="AI1074" s="110" t="str">
        <f>IF(IFERROR(VLOOKUP(AI1067,'Tabela de Apoio'!$D:$E,2,FALSE),1)=1,"",AI1075)</f>
        <v/>
      </c>
    </row>
    <row r="1075" spans="1:167" hidden="1" x14ac:dyDescent="0.25">
      <c r="B1075" s="131" t="e">
        <f t="shared" si="3217"/>
        <v>#VALUE!</v>
      </c>
      <c r="C1075" s="131" t="e">
        <f t="shared" si="3218"/>
        <v>#VALUE!</v>
      </c>
      <c r="D1075" s="130">
        <f t="shared" si="3218"/>
        <v>1</v>
      </c>
      <c r="E1075" s="168"/>
      <c r="F1075" s="96"/>
      <c r="G1075" s="170"/>
      <c r="H1075" s="137">
        <f t="shared" ref="H1075" si="3295">COUNT($P1075:$XX1075)</f>
        <v>0</v>
      </c>
      <c r="I1075" s="135" t="e">
        <f t="shared" ref="I1075" si="3296">_xlfn.STDEV.P($P1074:$XX1075)/AVERAGE($P1074:$XX1075)</f>
        <v>#DIV/0!</v>
      </c>
      <c r="J1075" s="7">
        <f t="shared" ref="J1075" si="3297">IF(AND(H1075&gt;2,
OR(L1065="MÉDIA SANEADA",L1065="MEDIANA SANEADA",
AND(L1065="PREÇO REFERÊNCIA",NOT(AND(P1067="Orçamento",COUNTA(P1065:XX1065)=COUNTIF(P1067:XX1067,"Orçamento")))))),
ROW(),0)</f>
        <v>0</v>
      </c>
      <c r="K1075" s="69"/>
      <c r="L1075" s="29" t="s">
        <v>425</v>
      </c>
      <c r="M1075" s="30" t="e">
        <f t="shared" ref="M1075" si="3298" xml:space="preserve">
IF(H1073&gt;2,MEDIAN(P1072:XX1073),
IF(H1075&gt;2,MEDIAN(P1074:XX1075),
IF(H1077&gt;2,MEDIAN(P1076:XX1077),
IF(H1079&gt;2,MEDIAN(P1078:XX1079),
IF(H1081&gt;2,MEDIAN(P1080:XX1081),
IF(H1083&gt;2,MEDIAN(P1082:XX1083),
MEDIAN(P1070:XX1071)))))))</f>
        <v>#NUM!</v>
      </c>
      <c r="N1075" s="74"/>
      <c r="O1075" s="27" t="str">
        <f t="shared" ref="O1075" si="3299">"2 RODADA"</f>
        <v>2 RODADA</v>
      </c>
      <c r="P1075" s="110" t="str">
        <f t="shared" ref="P1075:AI1075" si="3300">IF(P1073="","",IF((_xlfn.STDEV.P($P1072:$XX1073)/AVERAGE($P1072:$XX1073))&lt;=25%,P1073,IF(OR(P1073&gt;(AVERAGE($P1072:$XX1073)+_xlfn.STDEV.P($P1072:$XX1073)),P1073&lt;(AVERAGE($P1072:$XX1073)-_xlfn.STDEV.P($P1072:$XX1073))),"DESCARTADO",P1073)))</f>
        <v/>
      </c>
      <c r="Q1075" s="110" t="str">
        <f t="shared" si="3300"/>
        <v/>
      </c>
      <c r="R1075" s="110" t="str">
        <f t="shared" si="3300"/>
        <v/>
      </c>
      <c r="S1075" s="110" t="str">
        <f t="shared" si="3300"/>
        <v/>
      </c>
      <c r="T1075" s="110" t="str">
        <f t="shared" si="3300"/>
        <v/>
      </c>
      <c r="U1075" s="110" t="str">
        <f t="shared" si="3300"/>
        <v/>
      </c>
      <c r="V1075" s="110" t="str">
        <f t="shared" si="3300"/>
        <v/>
      </c>
      <c r="W1075" s="110" t="str">
        <f t="shared" si="3300"/>
        <v/>
      </c>
      <c r="X1075" s="110" t="str">
        <f t="shared" si="3300"/>
        <v/>
      </c>
      <c r="Y1075" s="110" t="str">
        <f t="shared" si="3300"/>
        <v/>
      </c>
      <c r="Z1075" s="110" t="str">
        <f t="shared" si="3300"/>
        <v/>
      </c>
      <c r="AA1075" s="110" t="str">
        <f t="shared" si="3300"/>
        <v/>
      </c>
      <c r="AB1075" s="110" t="str">
        <f t="shared" si="3300"/>
        <v/>
      </c>
      <c r="AC1075" s="110" t="str">
        <f t="shared" si="3300"/>
        <v/>
      </c>
      <c r="AD1075" s="110" t="str">
        <f t="shared" si="3300"/>
        <v/>
      </c>
      <c r="AE1075" s="110" t="str">
        <f t="shared" si="3300"/>
        <v/>
      </c>
      <c r="AF1075" s="110" t="str">
        <f t="shared" si="3300"/>
        <v/>
      </c>
      <c r="AG1075" s="110" t="str">
        <f t="shared" si="3300"/>
        <v/>
      </c>
      <c r="AH1075" s="110" t="str">
        <f t="shared" si="3300"/>
        <v/>
      </c>
      <c r="AI1075" s="110" t="str">
        <f t="shared" si="3300"/>
        <v/>
      </c>
    </row>
    <row r="1076" spans="1:167" hidden="1" x14ac:dyDescent="0.25">
      <c r="B1076" s="131" t="e">
        <f t="shared" si="3217"/>
        <v>#VALUE!</v>
      </c>
      <c r="C1076" s="131" t="e">
        <f t="shared" si="3218"/>
        <v>#VALUE!</v>
      </c>
      <c r="D1076" s="130">
        <f t="shared" si="3218"/>
        <v>1</v>
      </c>
      <c r="E1076" s="168"/>
      <c r="F1076" s="96"/>
      <c r="G1076" s="170"/>
      <c r="H1076"/>
      <c r="I1076"/>
      <c r="J1076"/>
      <c r="K1076" s="69"/>
      <c r="L1076" s="29" t="s">
        <v>422</v>
      </c>
      <c r="M1076" s="30" t="e">
        <f t="shared" ref="M1076" si="3301">HARMEAN($P1070:$XX1071)</f>
        <v>#N/A</v>
      </c>
      <c r="N1076" s="74"/>
      <c r="O1076" s="27" t="str">
        <f t="shared" ref="O1076" si="3302">"3 POND"</f>
        <v>3 POND</v>
      </c>
      <c r="P1076" s="110" t="str">
        <f>IF(IFERROR(VLOOKUP(P1067,'Tabela de Apoio'!$D:$E,2,FALSE),1)=1,"",P1077)</f>
        <v/>
      </c>
      <c r="Q1076" s="110" t="str">
        <f>IF(IFERROR(VLOOKUP(Q1067,'Tabela de Apoio'!$D:$E,2,FALSE),1)=1,"",Q1077)</f>
        <v/>
      </c>
      <c r="R1076" s="110" t="str">
        <f>IF(IFERROR(VLOOKUP(R1067,'Tabela de Apoio'!$D:$E,2,FALSE),1)=1,"",R1077)</f>
        <v/>
      </c>
      <c r="S1076" s="110" t="str">
        <f>IF(IFERROR(VLOOKUP(S1067,'Tabela de Apoio'!$D:$E,2,FALSE),1)=1,"",S1077)</f>
        <v/>
      </c>
      <c r="T1076" s="110" t="str">
        <f>IF(IFERROR(VLOOKUP(T1067,'Tabela de Apoio'!$D:$E,2,FALSE),1)=1,"",T1077)</f>
        <v/>
      </c>
      <c r="U1076" s="110" t="str">
        <f>IF(IFERROR(VLOOKUP(U1067,'Tabela de Apoio'!$D:$E,2,FALSE),1)=1,"",U1077)</f>
        <v/>
      </c>
      <c r="V1076" s="110" t="str">
        <f>IF(IFERROR(VLOOKUP(V1067,'Tabela de Apoio'!$D:$E,2,FALSE),1)=1,"",V1077)</f>
        <v/>
      </c>
      <c r="W1076" s="110" t="str">
        <f>IF(IFERROR(VLOOKUP(W1067,'Tabela de Apoio'!$D:$E,2,FALSE),1)=1,"",W1077)</f>
        <v/>
      </c>
      <c r="X1076" s="110" t="str">
        <f>IF(IFERROR(VLOOKUP(X1067,'Tabela de Apoio'!$D:$E,2,FALSE),1)=1,"",X1077)</f>
        <v/>
      </c>
      <c r="Y1076" s="110" t="str">
        <f>IF(IFERROR(VLOOKUP(Y1067,'Tabela de Apoio'!$D:$E,2,FALSE),1)=1,"",Y1077)</f>
        <v/>
      </c>
      <c r="Z1076" s="110" t="str">
        <f>IF(IFERROR(VLOOKUP(Z1067,'Tabela de Apoio'!$D:$E,2,FALSE),1)=1,"",Z1077)</f>
        <v/>
      </c>
      <c r="AA1076" s="110" t="str">
        <f>IF(IFERROR(VLOOKUP(AA1067,'Tabela de Apoio'!$D:$E,2,FALSE),1)=1,"",AA1077)</f>
        <v/>
      </c>
      <c r="AB1076" s="110" t="str">
        <f>IF(IFERROR(VLOOKUP(AB1067,'Tabela de Apoio'!$D:$E,2,FALSE),1)=1,"",AB1077)</f>
        <v/>
      </c>
      <c r="AC1076" s="110" t="str">
        <f>IF(IFERROR(VLOOKUP(AC1067,'Tabela de Apoio'!$D:$E,2,FALSE),1)=1,"",AC1077)</f>
        <v/>
      </c>
      <c r="AD1076" s="110" t="str">
        <f>IF(IFERROR(VLOOKUP(AD1067,'Tabela de Apoio'!$D:$E,2,FALSE),1)=1,"",AD1077)</f>
        <v/>
      </c>
      <c r="AE1076" s="110" t="str">
        <f>IF(IFERROR(VLOOKUP(AE1067,'Tabela de Apoio'!$D:$E,2,FALSE),1)=1,"",AE1077)</f>
        <v/>
      </c>
      <c r="AF1076" s="110" t="str">
        <f>IF(IFERROR(VLOOKUP(AF1067,'Tabela de Apoio'!$D:$E,2,FALSE),1)=1,"",AF1077)</f>
        <v/>
      </c>
      <c r="AG1076" s="110" t="str">
        <f>IF(IFERROR(VLOOKUP(AG1067,'Tabela de Apoio'!$D:$E,2,FALSE),1)=1,"",AG1077)</f>
        <v/>
      </c>
      <c r="AH1076" s="110" t="str">
        <f>IF(IFERROR(VLOOKUP(AH1067,'Tabela de Apoio'!$D:$E,2,FALSE),1)=1,"",AH1077)</f>
        <v/>
      </c>
      <c r="AI1076" s="110" t="str">
        <f>IF(IFERROR(VLOOKUP(AI1067,'Tabela de Apoio'!$D:$E,2,FALSE),1)=1,"",AI1077)</f>
        <v/>
      </c>
    </row>
    <row r="1077" spans="1:167" hidden="1" x14ac:dyDescent="0.25">
      <c r="B1077" s="131" t="e">
        <f t="shared" si="3217"/>
        <v>#VALUE!</v>
      </c>
      <c r="C1077" s="131" t="e">
        <f t="shared" si="3218"/>
        <v>#VALUE!</v>
      </c>
      <c r="D1077" s="130">
        <f t="shared" si="3218"/>
        <v>1</v>
      </c>
      <c r="E1077" s="168"/>
      <c r="F1077" s="96"/>
      <c r="G1077" s="170"/>
      <c r="H1077" s="137">
        <f t="shared" ref="H1077" si="3303">COUNT($P1077:$XX1077)</f>
        <v>0</v>
      </c>
      <c r="I1077" s="135" t="e">
        <f t="shared" ref="I1077" si="3304">_xlfn.STDEV.P($P1076:$XX1077)/AVERAGE($P1076:$XX1077)</f>
        <v>#DIV/0!</v>
      </c>
      <c r="J1077" s="7">
        <f t="shared" ref="J1077" si="3305">IF(AND(H1077&gt;2,
OR(L1065="MÉDIA SANEADA",L1065="MEDIANA SANEADA",
AND(L1065="PREÇO REFERÊNCIA",NOT(AND(P1067="Orçamento",COUNTA(P1065:XX1065)=COUNTIF(P1067:XX1067,"Orçamento")))))),
ROW(),0)</f>
        <v>0</v>
      </c>
      <c r="K1077" s="69"/>
      <c r="L1077" s="29" t="s">
        <v>53</v>
      </c>
      <c r="M1077" s="30" t="str">
        <f t="shared" ref="M1077" si="3306">IFERROR(_xlfn.QUARTILE.EXC($P1071:$XX1071,1),"")</f>
        <v/>
      </c>
      <c r="N1077" s="74"/>
      <c r="O1077" s="27" t="str">
        <f t="shared" ref="O1077" si="3307">"3 RODADA"</f>
        <v>3 RODADA</v>
      </c>
      <c r="P1077" s="110" t="str">
        <f t="shared" ref="P1077:AI1077" si="3308">IF(P1075="","",IF((_xlfn.STDEV.P($P1074:$XX1075)/AVERAGE($P1074:$XX1075))&lt;=25%,P1075,IF(OR(P1075&gt;(AVERAGE($P1074:$XX1075)+_xlfn.STDEV.P($P1074:$XX1075)),P1075&lt;(AVERAGE($P1074:$XX1075)-_xlfn.STDEV.P($P1074:$XX1075))),"DESCARTADO",P1075)))</f>
        <v/>
      </c>
      <c r="Q1077" s="110" t="str">
        <f t="shared" si="3308"/>
        <v/>
      </c>
      <c r="R1077" s="110" t="str">
        <f t="shared" si="3308"/>
        <v/>
      </c>
      <c r="S1077" s="110" t="str">
        <f t="shared" si="3308"/>
        <v/>
      </c>
      <c r="T1077" s="110" t="str">
        <f t="shared" si="3308"/>
        <v/>
      </c>
      <c r="U1077" s="110" t="str">
        <f t="shared" si="3308"/>
        <v/>
      </c>
      <c r="V1077" s="110" t="str">
        <f t="shared" si="3308"/>
        <v/>
      </c>
      <c r="W1077" s="110" t="str">
        <f t="shared" si="3308"/>
        <v/>
      </c>
      <c r="X1077" s="110" t="str">
        <f t="shared" si="3308"/>
        <v/>
      </c>
      <c r="Y1077" s="110" t="str">
        <f t="shared" si="3308"/>
        <v/>
      </c>
      <c r="Z1077" s="110" t="str">
        <f t="shared" si="3308"/>
        <v/>
      </c>
      <c r="AA1077" s="110" t="str">
        <f t="shared" si="3308"/>
        <v/>
      </c>
      <c r="AB1077" s="110" t="str">
        <f t="shared" si="3308"/>
        <v/>
      </c>
      <c r="AC1077" s="110" t="str">
        <f t="shared" si="3308"/>
        <v/>
      </c>
      <c r="AD1077" s="110" t="str">
        <f t="shared" si="3308"/>
        <v/>
      </c>
      <c r="AE1077" s="110" t="str">
        <f t="shared" si="3308"/>
        <v/>
      </c>
      <c r="AF1077" s="110" t="str">
        <f t="shared" si="3308"/>
        <v/>
      </c>
      <c r="AG1077" s="110" t="str">
        <f t="shared" si="3308"/>
        <v/>
      </c>
      <c r="AH1077" s="110" t="str">
        <f t="shared" si="3308"/>
        <v/>
      </c>
      <c r="AI1077" s="110" t="str">
        <f t="shared" si="3308"/>
        <v/>
      </c>
    </row>
    <row r="1078" spans="1:167" hidden="1" x14ac:dyDescent="0.25">
      <c r="B1078" s="131" t="e">
        <f t="shared" si="3217"/>
        <v>#VALUE!</v>
      </c>
      <c r="C1078" s="131" t="e">
        <f t="shared" si="3218"/>
        <v>#VALUE!</v>
      </c>
      <c r="D1078" s="130">
        <f t="shared" si="3218"/>
        <v>1</v>
      </c>
      <c r="E1078" s="168"/>
      <c r="F1078" s="96"/>
      <c r="G1078" s="170"/>
      <c r="H1078"/>
      <c r="I1078"/>
      <c r="J1078"/>
      <c r="K1078" s="69"/>
      <c r="L1078" s="29" t="s">
        <v>51</v>
      </c>
      <c r="M1078" s="30" t="str">
        <f t="shared" ref="M1078" si="3309">IFERROR(_xlfn.QUARTILE.EXC($P1071:$XX1071,3),"")</f>
        <v/>
      </c>
      <c r="N1078" s="74"/>
      <c r="O1078" s="27" t="str">
        <f t="shared" ref="O1078" si="3310">"4 POND"</f>
        <v>4 POND</v>
      </c>
      <c r="P1078" s="110" t="str">
        <f>IF(IFERROR(VLOOKUP(P1067,'Tabela de Apoio'!$D:$E,2,FALSE),1)=1,"",P1079)</f>
        <v/>
      </c>
      <c r="Q1078" s="110" t="str">
        <f>IF(IFERROR(VLOOKUP(Q1067,'Tabela de Apoio'!$D:$E,2,FALSE),1)=1,"",Q1079)</f>
        <v/>
      </c>
      <c r="R1078" s="110" t="str">
        <f>IF(IFERROR(VLOOKUP(R1067,'Tabela de Apoio'!$D:$E,2,FALSE),1)=1,"",R1079)</f>
        <v/>
      </c>
      <c r="S1078" s="110" t="str">
        <f>IF(IFERROR(VLOOKUP(S1067,'Tabela de Apoio'!$D:$E,2,FALSE),1)=1,"",S1079)</f>
        <v/>
      </c>
      <c r="T1078" s="110" t="str">
        <f>IF(IFERROR(VLOOKUP(T1067,'Tabela de Apoio'!$D:$E,2,FALSE),1)=1,"",T1079)</f>
        <v/>
      </c>
      <c r="U1078" s="110" t="str">
        <f>IF(IFERROR(VLOOKUP(U1067,'Tabela de Apoio'!$D:$E,2,FALSE),1)=1,"",U1079)</f>
        <v/>
      </c>
      <c r="V1078" s="110" t="str">
        <f>IF(IFERROR(VLOOKUP(V1067,'Tabela de Apoio'!$D:$E,2,FALSE),1)=1,"",V1079)</f>
        <v/>
      </c>
      <c r="W1078" s="110" t="str">
        <f>IF(IFERROR(VLOOKUP(W1067,'Tabela de Apoio'!$D:$E,2,FALSE),1)=1,"",W1079)</f>
        <v/>
      </c>
      <c r="X1078" s="110" t="str">
        <f>IF(IFERROR(VLOOKUP(X1067,'Tabela de Apoio'!$D:$E,2,FALSE),1)=1,"",X1079)</f>
        <v/>
      </c>
      <c r="Y1078" s="110" t="str">
        <f>IF(IFERROR(VLOOKUP(Y1067,'Tabela de Apoio'!$D:$E,2,FALSE),1)=1,"",Y1079)</f>
        <v/>
      </c>
      <c r="Z1078" s="110" t="str">
        <f>IF(IFERROR(VLOOKUP(Z1067,'Tabela de Apoio'!$D:$E,2,FALSE),1)=1,"",Z1079)</f>
        <v/>
      </c>
      <c r="AA1078" s="110" t="str">
        <f>IF(IFERROR(VLOOKUP(AA1067,'Tabela de Apoio'!$D:$E,2,FALSE),1)=1,"",AA1079)</f>
        <v/>
      </c>
      <c r="AB1078" s="110" t="str">
        <f>IF(IFERROR(VLOOKUP(AB1067,'Tabela de Apoio'!$D:$E,2,FALSE),1)=1,"",AB1079)</f>
        <v/>
      </c>
      <c r="AC1078" s="110" t="str">
        <f>IF(IFERROR(VLOOKUP(AC1067,'Tabela de Apoio'!$D:$E,2,FALSE),1)=1,"",AC1079)</f>
        <v/>
      </c>
      <c r="AD1078" s="110" t="str">
        <f>IF(IFERROR(VLOOKUP(AD1067,'Tabela de Apoio'!$D:$E,2,FALSE),1)=1,"",AD1079)</f>
        <v/>
      </c>
      <c r="AE1078" s="110" t="str">
        <f>IF(IFERROR(VLOOKUP(AE1067,'Tabela de Apoio'!$D:$E,2,FALSE),1)=1,"",AE1079)</f>
        <v/>
      </c>
      <c r="AF1078" s="110" t="str">
        <f>IF(IFERROR(VLOOKUP(AF1067,'Tabela de Apoio'!$D:$E,2,FALSE),1)=1,"",AF1079)</f>
        <v/>
      </c>
      <c r="AG1078" s="110" t="str">
        <f>IF(IFERROR(VLOOKUP(AG1067,'Tabela de Apoio'!$D:$E,2,FALSE),1)=1,"",AG1079)</f>
        <v/>
      </c>
      <c r="AH1078" s="110" t="str">
        <f>IF(IFERROR(VLOOKUP(AH1067,'Tabela de Apoio'!$D:$E,2,FALSE),1)=1,"",AH1079)</f>
        <v/>
      </c>
      <c r="AI1078" s="110" t="str">
        <f>IF(IFERROR(VLOOKUP(AI1067,'Tabela de Apoio'!$D:$E,2,FALSE),1)=1,"",AI1079)</f>
        <v/>
      </c>
    </row>
    <row r="1079" spans="1:167" hidden="1" x14ac:dyDescent="0.25">
      <c r="B1079" s="131" t="e">
        <f t="shared" si="3217"/>
        <v>#VALUE!</v>
      </c>
      <c r="C1079" s="131" t="e">
        <f t="shared" si="3218"/>
        <v>#VALUE!</v>
      </c>
      <c r="D1079" s="130">
        <f t="shared" si="3218"/>
        <v>1</v>
      </c>
      <c r="E1079" s="168"/>
      <c r="F1079" s="96"/>
      <c r="G1079" s="170"/>
      <c r="H1079" s="137">
        <f t="shared" ref="H1079" si="3311">COUNT($P1079:$XX1079)</f>
        <v>0</v>
      </c>
      <c r="I1079" s="135" t="e">
        <f t="shared" ref="I1079" si="3312">_xlfn.STDEV.P($P1078:$XX1079)/AVERAGE($P1078:$XX1079)</f>
        <v>#DIV/0!</v>
      </c>
      <c r="J1079" s="7">
        <f t="shared" ref="J1079" si="3313">IF(AND(H1079&gt;2,
OR(L1065="MÉDIA SANEADA",L1065="MEDIANA SANEADA",
AND(L1065="PREÇO REFERÊNCIA",NOT(AND(P1067="Orçamento",COUNTA(P1065:XX1065)=COUNTIF(P1067:XX1067,"Orçamento")))))),
ROW(),0)</f>
        <v>0</v>
      </c>
      <c r="K1079" s="69"/>
      <c r="L1079" s="29" t="s">
        <v>55</v>
      </c>
      <c r="M1079" s="30">
        <f t="shared" ref="M1079" si="3314">MIN($P1071:$XX1071)</f>
        <v>0</v>
      </c>
      <c r="N1079" s="74"/>
      <c r="O1079" s="27" t="str">
        <f t="shared" ref="O1079" si="3315">"4 RODADA"</f>
        <v>4 RODADA</v>
      </c>
      <c r="P1079" s="110" t="str">
        <f t="shared" ref="P1079:AI1079" si="3316">IF(P1077="","",IF((_xlfn.STDEV.P($P1076:$XX1077)/AVERAGE($P1076:$XX1077))&lt;=25%,P1077,IF(OR(P1077&gt;(AVERAGE($P1076:$XX1077)+_xlfn.STDEV.P($P1076:$XX1077)),P1077&lt;(AVERAGE($P1076:$XX1077)-_xlfn.STDEV.P($P1076:$XX1077))),"DESCARTADO",P1077)))</f>
        <v/>
      </c>
      <c r="Q1079" s="110" t="str">
        <f t="shared" si="3316"/>
        <v/>
      </c>
      <c r="R1079" s="110" t="str">
        <f t="shared" si="3316"/>
        <v/>
      </c>
      <c r="S1079" s="110" t="str">
        <f t="shared" si="3316"/>
        <v/>
      </c>
      <c r="T1079" s="110" t="str">
        <f t="shared" si="3316"/>
        <v/>
      </c>
      <c r="U1079" s="110" t="str">
        <f t="shared" si="3316"/>
        <v/>
      </c>
      <c r="V1079" s="110" t="str">
        <f t="shared" si="3316"/>
        <v/>
      </c>
      <c r="W1079" s="110" t="str">
        <f t="shared" si="3316"/>
        <v/>
      </c>
      <c r="X1079" s="110" t="str">
        <f t="shared" si="3316"/>
        <v/>
      </c>
      <c r="Y1079" s="110" t="str">
        <f t="shared" si="3316"/>
        <v/>
      </c>
      <c r="Z1079" s="110" t="str">
        <f t="shared" si="3316"/>
        <v/>
      </c>
      <c r="AA1079" s="110" t="str">
        <f t="shared" si="3316"/>
        <v/>
      </c>
      <c r="AB1079" s="110" t="str">
        <f t="shared" si="3316"/>
        <v/>
      </c>
      <c r="AC1079" s="110" t="str">
        <f t="shared" si="3316"/>
        <v/>
      </c>
      <c r="AD1079" s="110" t="str">
        <f t="shared" si="3316"/>
        <v/>
      </c>
      <c r="AE1079" s="110" t="str">
        <f t="shared" si="3316"/>
        <v/>
      </c>
      <c r="AF1079" s="110" t="str">
        <f t="shared" si="3316"/>
        <v/>
      </c>
      <c r="AG1079" s="110" t="str">
        <f t="shared" si="3316"/>
        <v/>
      </c>
      <c r="AH1079" s="110" t="str">
        <f t="shared" si="3316"/>
        <v/>
      </c>
      <c r="AI1079" s="110" t="str">
        <f t="shared" si="3316"/>
        <v/>
      </c>
    </row>
    <row r="1080" spans="1:167" hidden="1" x14ac:dyDescent="0.25">
      <c r="B1080" s="131" t="e">
        <f t="shared" si="3217"/>
        <v>#VALUE!</v>
      </c>
      <c r="C1080" s="131" t="e">
        <f t="shared" si="3218"/>
        <v>#VALUE!</v>
      </c>
      <c r="D1080" s="130">
        <f t="shared" si="3218"/>
        <v>1</v>
      </c>
      <c r="E1080" s="168"/>
      <c r="F1080" s="96"/>
      <c r="G1080" s="170"/>
      <c r="H1080"/>
      <c r="I1080"/>
      <c r="J1080"/>
      <c r="K1080" s="69"/>
      <c r="L1080" s="29" t="s">
        <v>52</v>
      </c>
      <c r="M1080" s="30">
        <f t="shared" ref="M1080" si="3317">MAX($P1071:$XX1071)</f>
        <v>0</v>
      </c>
      <c r="N1080" s="74"/>
      <c r="O1080" s="27" t="str">
        <f t="shared" ref="O1080" si="3318">"5 POND"</f>
        <v>5 POND</v>
      </c>
      <c r="P1080" s="110" t="str">
        <f>IF(IFERROR(VLOOKUP(P1067,'Tabela de Apoio'!$D:$E,2,FALSE),1)=1,"",P1081)</f>
        <v/>
      </c>
      <c r="Q1080" s="110" t="str">
        <f>IF(IFERROR(VLOOKUP(Q1067,'Tabela de Apoio'!$D:$E,2,FALSE),1)=1,"",Q1081)</f>
        <v/>
      </c>
      <c r="R1080" s="110" t="str">
        <f>IF(IFERROR(VLOOKUP(R1067,'Tabela de Apoio'!$D:$E,2,FALSE),1)=1,"",R1081)</f>
        <v/>
      </c>
      <c r="S1080" s="110" t="str">
        <f>IF(IFERROR(VLOOKUP(S1067,'Tabela de Apoio'!$D:$E,2,FALSE),1)=1,"",S1081)</f>
        <v/>
      </c>
      <c r="T1080" s="110" t="str">
        <f>IF(IFERROR(VLOOKUP(T1067,'Tabela de Apoio'!$D:$E,2,FALSE),1)=1,"",T1081)</f>
        <v/>
      </c>
      <c r="U1080" s="110" t="str">
        <f>IF(IFERROR(VLOOKUP(U1067,'Tabela de Apoio'!$D:$E,2,FALSE),1)=1,"",U1081)</f>
        <v/>
      </c>
      <c r="V1080" s="110" t="str">
        <f>IF(IFERROR(VLOOKUP(V1067,'Tabela de Apoio'!$D:$E,2,FALSE),1)=1,"",V1081)</f>
        <v/>
      </c>
      <c r="W1080" s="110" t="str">
        <f>IF(IFERROR(VLOOKUP(W1067,'Tabela de Apoio'!$D:$E,2,FALSE),1)=1,"",W1081)</f>
        <v/>
      </c>
      <c r="X1080" s="110" t="str">
        <f>IF(IFERROR(VLOOKUP(X1067,'Tabela de Apoio'!$D:$E,2,FALSE),1)=1,"",X1081)</f>
        <v/>
      </c>
      <c r="Y1080" s="110" t="str">
        <f>IF(IFERROR(VLOOKUP(Y1067,'Tabela de Apoio'!$D:$E,2,FALSE),1)=1,"",Y1081)</f>
        <v/>
      </c>
      <c r="Z1080" s="110" t="str">
        <f>IF(IFERROR(VLOOKUP(Z1067,'Tabela de Apoio'!$D:$E,2,FALSE),1)=1,"",Z1081)</f>
        <v/>
      </c>
      <c r="AA1080" s="110" t="str">
        <f>IF(IFERROR(VLOOKUP(AA1067,'Tabela de Apoio'!$D:$E,2,FALSE),1)=1,"",AA1081)</f>
        <v/>
      </c>
      <c r="AB1080" s="110" t="str">
        <f>IF(IFERROR(VLOOKUP(AB1067,'Tabela de Apoio'!$D:$E,2,FALSE),1)=1,"",AB1081)</f>
        <v/>
      </c>
      <c r="AC1080" s="110" t="str">
        <f>IF(IFERROR(VLOOKUP(AC1067,'Tabela de Apoio'!$D:$E,2,FALSE),1)=1,"",AC1081)</f>
        <v/>
      </c>
      <c r="AD1080" s="110" t="str">
        <f>IF(IFERROR(VLOOKUP(AD1067,'Tabela de Apoio'!$D:$E,2,FALSE),1)=1,"",AD1081)</f>
        <v/>
      </c>
      <c r="AE1080" s="110" t="str">
        <f>IF(IFERROR(VLOOKUP(AE1067,'Tabela de Apoio'!$D:$E,2,FALSE),1)=1,"",AE1081)</f>
        <v/>
      </c>
      <c r="AF1080" s="110" t="str">
        <f>IF(IFERROR(VLOOKUP(AF1067,'Tabela de Apoio'!$D:$E,2,FALSE),1)=1,"",AF1081)</f>
        <v/>
      </c>
      <c r="AG1080" s="110" t="str">
        <f>IF(IFERROR(VLOOKUP(AG1067,'Tabela de Apoio'!$D:$E,2,FALSE),1)=1,"",AG1081)</f>
        <v/>
      </c>
      <c r="AH1080" s="110" t="str">
        <f>IF(IFERROR(VLOOKUP(AH1067,'Tabela de Apoio'!$D:$E,2,FALSE),1)=1,"",AH1081)</f>
        <v/>
      </c>
      <c r="AI1080" s="110" t="str">
        <f>IF(IFERROR(VLOOKUP(AI1067,'Tabela de Apoio'!$D:$E,2,FALSE),1)=1,"",AI1081)</f>
        <v/>
      </c>
    </row>
    <row r="1081" spans="1:167" hidden="1" x14ac:dyDescent="0.25">
      <c r="B1081" s="131" t="e">
        <f t="shared" si="3217"/>
        <v>#VALUE!</v>
      </c>
      <c r="C1081" s="131" t="e">
        <f t="shared" si="3218"/>
        <v>#VALUE!</v>
      </c>
      <c r="D1081" s="130">
        <f t="shared" si="3218"/>
        <v>1</v>
      </c>
      <c r="E1081" s="168"/>
      <c r="F1081" s="96"/>
      <c r="G1081" s="170"/>
      <c r="H1081" s="137">
        <f t="shared" ref="H1081" si="3319">COUNT($P1081:$XX1081)</f>
        <v>0</v>
      </c>
      <c r="I1081" s="135" t="e">
        <f t="shared" ref="I1081" si="3320">_xlfn.STDEV.P($P1080:$XX1081)/AVERAGE($P1080:$XX1081)</f>
        <v>#DIV/0!</v>
      </c>
      <c r="J1081" s="7">
        <f t="shared" ref="J1081" si="3321">IF(AND(H1081&gt;2,
OR(L1065="MÉDIA SANEADA",L1065="MEDIANA SANEADA",
AND(L1065="PREÇO REFERÊNCIA",NOT(AND(P1067="Orçamento",COUNTA(P1065:XX1065)=COUNTIF(P1067:XX1067,"Orçamento")))))),
ROW(),0)</f>
        <v>0</v>
      </c>
      <c r="K1081" s="69"/>
      <c r="N1081" s="74"/>
      <c r="O1081" s="27" t="str">
        <f t="shared" ref="O1081" si="3322">"5 RODADA"</f>
        <v>5 RODADA</v>
      </c>
      <c r="P1081" s="110" t="str">
        <f t="shared" ref="P1081:AI1081" si="3323">IF(P1079="","",IF((_xlfn.STDEV.P($P1078:$XX1079)/AVERAGE($P1078:$XX1079))&lt;=25%,P1079,IF(OR(P1079&gt;(AVERAGE($P1078:$XX1079)+_xlfn.STDEV.P($P1078:$XX1079)),P1079&lt;(AVERAGE($P1078:$XX1079)-_xlfn.STDEV.P($P1078:$XX1079))),"DESCARTADO",P1079)))</f>
        <v/>
      </c>
      <c r="Q1081" s="110" t="str">
        <f t="shared" si="3323"/>
        <v/>
      </c>
      <c r="R1081" s="110" t="str">
        <f t="shared" si="3323"/>
        <v/>
      </c>
      <c r="S1081" s="110" t="str">
        <f t="shared" si="3323"/>
        <v/>
      </c>
      <c r="T1081" s="110" t="str">
        <f t="shared" si="3323"/>
        <v/>
      </c>
      <c r="U1081" s="110" t="str">
        <f t="shared" si="3323"/>
        <v/>
      </c>
      <c r="V1081" s="110" t="str">
        <f t="shared" si="3323"/>
        <v/>
      </c>
      <c r="W1081" s="110" t="str">
        <f t="shared" si="3323"/>
        <v/>
      </c>
      <c r="X1081" s="110" t="str">
        <f t="shared" si="3323"/>
        <v/>
      </c>
      <c r="Y1081" s="110" t="str">
        <f t="shared" si="3323"/>
        <v/>
      </c>
      <c r="Z1081" s="110" t="str">
        <f t="shared" si="3323"/>
        <v/>
      </c>
      <c r="AA1081" s="110" t="str">
        <f t="shared" si="3323"/>
        <v/>
      </c>
      <c r="AB1081" s="110" t="str">
        <f t="shared" si="3323"/>
        <v/>
      </c>
      <c r="AC1081" s="110" t="str">
        <f t="shared" si="3323"/>
        <v/>
      </c>
      <c r="AD1081" s="110" t="str">
        <f t="shared" si="3323"/>
        <v/>
      </c>
      <c r="AE1081" s="110" t="str">
        <f t="shared" si="3323"/>
        <v/>
      </c>
      <c r="AF1081" s="110" t="str">
        <f t="shared" si="3323"/>
        <v/>
      </c>
      <c r="AG1081" s="110" t="str">
        <f t="shared" si="3323"/>
        <v/>
      </c>
      <c r="AH1081" s="110" t="str">
        <f t="shared" si="3323"/>
        <v/>
      </c>
      <c r="AI1081" s="110" t="str">
        <f t="shared" si="3323"/>
        <v/>
      </c>
    </row>
    <row r="1082" spans="1:167" hidden="1" x14ac:dyDescent="0.25">
      <c r="B1082" s="131" t="e">
        <f t="shared" si="3217"/>
        <v>#VALUE!</v>
      </c>
      <c r="C1082" s="131" t="e">
        <f t="shared" si="3218"/>
        <v>#VALUE!</v>
      </c>
      <c r="D1082" s="130">
        <f t="shared" si="3218"/>
        <v>1</v>
      </c>
      <c r="E1082" s="168"/>
      <c r="F1082" s="96"/>
      <c r="G1082" s="170"/>
      <c r="H1082"/>
      <c r="I1082"/>
      <c r="J1082"/>
      <c r="K1082" s="69"/>
      <c r="L1082" s="22"/>
      <c r="M1082" s="22"/>
      <c r="N1082" s="74"/>
      <c r="O1082" s="27" t="str">
        <f t="shared" ref="O1082" si="3324">"6 POND"</f>
        <v>6 POND</v>
      </c>
      <c r="P1082" s="110" t="str">
        <f>IF(IFERROR(VLOOKUP(P1067,'Tabela de Apoio'!$D:$E,2,FALSE),1)=1,"",P1083)</f>
        <v/>
      </c>
      <c r="Q1082" s="110" t="str">
        <f>IF(IFERROR(VLOOKUP(Q1067,'Tabela de Apoio'!$D:$E,2,FALSE),1)=1,"",Q1083)</f>
        <v/>
      </c>
      <c r="R1082" s="110" t="str">
        <f>IF(IFERROR(VLOOKUP(R1067,'Tabela de Apoio'!$D:$E,2,FALSE),1)=1,"",R1083)</f>
        <v/>
      </c>
      <c r="S1082" s="110" t="str">
        <f>IF(IFERROR(VLOOKUP(S1067,'Tabela de Apoio'!$D:$E,2,FALSE),1)=1,"",S1083)</f>
        <v/>
      </c>
      <c r="T1082" s="110" t="str">
        <f>IF(IFERROR(VLOOKUP(T1067,'Tabela de Apoio'!$D:$E,2,FALSE),1)=1,"",T1083)</f>
        <v/>
      </c>
      <c r="U1082" s="110" t="str">
        <f>IF(IFERROR(VLOOKUP(U1067,'Tabela de Apoio'!$D:$E,2,FALSE),1)=1,"",U1083)</f>
        <v/>
      </c>
      <c r="V1082" s="110" t="str">
        <f>IF(IFERROR(VLOOKUP(V1067,'Tabela de Apoio'!$D:$E,2,FALSE),1)=1,"",V1083)</f>
        <v/>
      </c>
      <c r="W1082" s="110" t="str">
        <f>IF(IFERROR(VLOOKUP(W1067,'Tabela de Apoio'!$D:$E,2,FALSE),1)=1,"",W1083)</f>
        <v/>
      </c>
      <c r="X1082" s="110" t="str">
        <f>IF(IFERROR(VLOOKUP(X1067,'Tabela de Apoio'!$D:$E,2,FALSE),1)=1,"",X1083)</f>
        <v/>
      </c>
      <c r="Y1082" s="110" t="str">
        <f>IF(IFERROR(VLOOKUP(Y1067,'Tabela de Apoio'!$D:$E,2,FALSE),1)=1,"",Y1083)</f>
        <v/>
      </c>
      <c r="Z1082" s="110" t="str">
        <f>IF(IFERROR(VLOOKUP(Z1067,'Tabela de Apoio'!$D:$E,2,FALSE),1)=1,"",Z1083)</f>
        <v/>
      </c>
      <c r="AA1082" s="110" t="str">
        <f>IF(IFERROR(VLOOKUP(AA1067,'Tabela de Apoio'!$D:$E,2,FALSE),1)=1,"",AA1083)</f>
        <v/>
      </c>
      <c r="AB1082" s="110" t="str">
        <f>IF(IFERROR(VLOOKUP(AB1067,'Tabela de Apoio'!$D:$E,2,FALSE),1)=1,"",AB1083)</f>
        <v/>
      </c>
      <c r="AC1082" s="110" t="str">
        <f>IF(IFERROR(VLOOKUP(AC1067,'Tabela de Apoio'!$D:$E,2,FALSE),1)=1,"",AC1083)</f>
        <v/>
      </c>
      <c r="AD1082" s="110" t="str">
        <f>IF(IFERROR(VLOOKUP(AD1067,'Tabela de Apoio'!$D:$E,2,FALSE),1)=1,"",AD1083)</f>
        <v/>
      </c>
      <c r="AE1082" s="110" t="str">
        <f>IF(IFERROR(VLOOKUP(AE1067,'Tabela de Apoio'!$D:$E,2,FALSE),1)=1,"",AE1083)</f>
        <v/>
      </c>
      <c r="AF1082" s="110" t="str">
        <f>IF(IFERROR(VLOOKUP(AF1067,'Tabela de Apoio'!$D:$E,2,FALSE),1)=1,"",AF1083)</f>
        <v/>
      </c>
      <c r="AG1082" s="110" t="str">
        <f>IF(IFERROR(VLOOKUP(AG1067,'Tabela de Apoio'!$D:$E,2,FALSE),1)=1,"",AG1083)</f>
        <v/>
      </c>
      <c r="AH1082" s="110" t="str">
        <f>IF(IFERROR(VLOOKUP(AH1067,'Tabela de Apoio'!$D:$E,2,FALSE),1)=1,"",AH1083)</f>
        <v/>
      </c>
      <c r="AI1082" s="110" t="str">
        <f>IF(IFERROR(VLOOKUP(AI1067,'Tabela de Apoio'!$D:$E,2,FALSE),1)=1,"",AI1083)</f>
        <v/>
      </c>
    </row>
    <row r="1083" spans="1:167" hidden="1" x14ac:dyDescent="0.25">
      <c r="B1083" s="131" t="e">
        <f t="shared" si="3217"/>
        <v>#VALUE!</v>
      </c>
      <c r="C1083" s="131" t="e">
        <f t="shared" si="3218"/>
        <v>#VALUE!</v>
      </c>
      <c r="D1083" s="130">
        <f t="shared" si="3218"/>
        <v>1</v>
      </c>
      <c r="E1083" s="168"/>
      <c r="F1083" s="96"/>
      <c r="G1083" s="170"/>
      <c r="H1083" s="137">
        <f t="shared" ref="H1083" si="3325">COUNT($P1083:$XX1083)</f>
        <v>0</v>
      </c>
      <c r="I1083" s="135" t="e">
        <f t="shared" ref="I1083" si="3326">_xlfn.STDEV.P($P1082:$XX1083)/AVERAGE($P1082:$XX1083)</f>
        <v>#DIV/0!</v>
      </c>
      <c r="J1083" s="7">
        <f t="shared" ref="J1083" si="3327">IF(AND(H1083&gt;2,
OR(L1065="MÉDIA SANEADA",L1065="MEDIANA SANEADA",
AND(L1065="PREÇO REFERÊNCIA",NOT(AND(P1067="Orçamento",COUNTA(P1065:XX1065)=COUNTIF(P1067:XX1067,"Orçamento")))))),
ROW(),0)</f>
        <v>0</v>
      </c>
      <c r="N1083" s="74"/>
      <c r="O1083" s="27" t="str">
        <f t="shared" ref="O1083" si="3328">"6 RODADA"</f>
        <v>6 RODADA</v>
      </c>
      <c r="P1083" s="110" t="str">
        <f t="shared" ref="P1083:AI1083" si="3329">IFERROR(IF(P1081="","",IF((_xlfn.STDEV.P($P1080:$XX1081)/AVERAGE($P1080:$XX1081))&lt;=25%,P1081,IF(OR(P1081&gt;(AVERAGE($P1080:$XX1081)+_xlfn.STDEV.P($P1080:$XX1081)),P1081&lt;(AVERAGE($P1080:$XX1081)-_xlfn.STDEV.P($P1080:$XX1081))),"DESCARTADO",P1081))),)</f>
        <v/>
      </c>
      <c r="Q1083" s="110" t="str">
        <f t="shared" si="3329"/>
        <v/>
      </c>
      <c r="R1083" s="110" t="str">
        <f t="shared" si="3329"/>
        <v/>
      </c>
      <c r="S1083" s="110" t="str">
        <f t="shared" si="3329"/>
        <v/>
      </c>
      <c r="T1083" s="110" t="str">
        <f t="shared" si="3329"/>
        <v/>
      </c>
      <c r="U1083" s="110" t="str">
        <f t="shared" si="3329"/>
        <v/>
      </c>
      <c r="V1083" s="110" t="str">
        <f t="shared" si="3329"/>
        <v/>
      </c>
      <c r="W1083" s="110" t="str">
        <f t="shared" si="3329"/>
        <v/>
      </c>
      <c r="X1083" s="110" t="str">
        <f t="shared" si="3329"/>
        <v/>
      </c>
      <c r="Y1083" s="110" t="str">
        <f t="shared" si="3329"/>
        <v/>
      </c>
      <c r="Z1083" s="110" t="str">
        <f t="shared" si="3329"/>
        <v/>
      </c>
      <c r="AA1083" s="110" t="str">
        <f t="shared" si="3329"/>
        <v/>
      </c>
      <c r="AB1083" s="110" t="str">
        <f t="shared" si="3329"/>
        <v/>
      </c>
      <c r="AC1083" s="110" t="str">
        <f t="shared" si="3329"/>
        <v/>
      </c>
      <c r="AD1083" s="110" t="str">
        <f t="shared" si="3329"/>
        <v/>
      </c>
      <c r="AE1083" s="110" t="str">
        <f t="shared" si="3329"/>
        <v/>
      </c>
      <c r="AF1083" s="110" t="str">
        <f t="shared" si="3329"/>
        <v/>
      </c>
      <c r="AG1083" s="110" t="str">
        <f t="shared" si="3329"/>
        <v/>
      </c>
      <c r="AH1083" s="110" t="str">
        <f t="shared" si="3329"/>
        <v/>
      </c>
      <c r="AI1083" s="110" t="str">
        <f t="shared" si="3329"/>
        <v/>
      </c>
    </row>
    <row r="1084" spans="1:167" x14ac:dyDescent="0.25">
      <c r="B1084" s="131" t="e">
        <f t="shared" si="3217"/>
        <v>#VALUE!</v>
      </c>
      <c r="C1084" s="131" t="e">
        <f t="shared" si="3218"/>
        <v>#VALUE!</v>
      </c>
      <c r="D1084" s="130">
        <f t="shared" si="3218"/>
        <v>1</v>
      </c>
      <c r="E1084" s="168"/>
      <c r="F1084" s="139"/>
      <c r="G1084" s="170"/>
      <c r="H1084" s="173"/>
      <c r="I1084" s="173"/>
      <c r="J1084" s="174"/>
      <c r="K1084" s="70"/>
      <c r="L1084" s="1" t="s">
        <v>56</v>
      </c>
      <c r="M1084" s="147" t="str">
        <f t="shared" ref="M1084" si="3330">IFERROR(ROUND(M1065*M1067,2),"")</f>
        <v/>
      </c>
      <c r="O1084" s="27" t="s">
        <v>426</v>
      </c>
      <c r="P1084" s="110" t="str">
        <f t="shared" ref="P1084:R1084" si="3331">INDEX(P1071:P1083,MATCH(MAX($J1071:$J1083),$J1071:$J1083,0))</f>
        <v/>
      </c>
      <c r="Q1084" s="110" t="str">
        <f t="shared" si="3331"/>
        <v/>
      </c>
      <c r="R1084" s="110" t="str">
        <f t="shared" si="3331"/>
        <v/>
      </c>
      <c r="S1084" s="110" t="str">
        <f t="shared" si="3265"/>
        <v/>
      </c>
      <c r="T1084" s="110" t="str">
        <f t="shared" si="3265"/>
        <v/>
      </c>
      <c r="U1084" s="110" t="str">
        <f t="shared" si="3265"/>
        <v/>
      </c>
      <c r="V1084" s="110" t="str">
        <f t="shared" si="3265"/>
        <v/>
      </c>
      <c r="W1084" s="110" t="str">
        <f t="shared" si="3265"/>
        <v/>
      </c>
      <c r="X1084" s="110" t="str">
        <f t="shared" si="3265"/>
        <v/>
      </c>
      <c r="Y1084" s="110" t="str">
        <f t="shared" si="3265"/>
        <v/>
      </c>
      <c r="Z1084" s="110" t="str">
        <f t="shared" si="3265"/>
        <v/>
      </c>
      <c r="AA1084" s="110" t="str">
        <f t="shared" si="3265"/>
        <v/>
      </c>
      <c r="AB1084" s="110" t="str">
        <f t="shared" si="3265"/>
        <v/>
      </c>
      <c r="AC1084" s="110" t="str">
        <f t="shared" si="3265"/>
        <v/>
      </c>
      <c r="AD1084" s="110" t="str">
        <f t="shared" si="3265"/>
        <v/>
      </c>
      <c r="AE1084" s="110" t="str">
        <f t="shared" si="3265"/>
        <v/>
      </c>
      <c r="AF1084" s="110" t="str">
        <f t="shared" si="3265"/>
        <v/>
      </c>
      <c r="AG1084" s="110" t="str">
        <f t="shared" si="3265"/>
        <v/>
      </c>
      <c r="AH1084" s="110" t="str">
        <f t="shared" si="3265"/>
        <v/>
      </c>
      <c r="AI1084" s="110" t="str">
        <f t="shared" si="3265"/>
        <v/>
      </c>
    </row>
    <row r="1086" spans="1:167" s="120" customFormat="1" ht="15" customHeight="1" x14ac:dyDescent="0.25">
      <c r="A1086" s="123"/>
      <c r="B1086" s="130" t="e">
        <f t="shared" ref="B1086" si="3332">LARGE(IFERROR(IF(B1084+1&gt;$H$8,"",B1084+1),""),1)</f>
        <v>#VALUE!</v>
      </c>
      <c r="C1086" s="130" t="e">
        <f>IF(_xlfn.ISFORMULA(E1090),MAX(INDEX('BASE FORMAÇÃO'!A:A,B1086+1),1),E1090)</f>
        <v>#VALUE!</v>
      </c>
      <c r="D1086" s="130">
        <f t="shared" ref="D1086" si="3333">IFERROR(IF(C1086=C1076,D1076+1,1),1)</f>
        <v>1</v>
      </c>
      <c r="E1086" s="41" t="s">
        <v>9</v>
      </c>
      <c r="F1086" s="76"/>
      <c r="G1086" s="41" t="s">
        <v>15</v>
      </c>
      <c r="H1086" s="138" t="e">
        <f>INDEX('BASE FORMAÇÃO'!B:B,B1086+1)</f>
        <v>#VALUE!</v>
      </c>
      <c r="I1086" s="146" t="s">
        <v>16</v>
      </c>
      <c r="J1086" s="6" t="e">
        <f>INDEX('BASE FORMAÇÃO'!K:K,B1086+1)</f>
        <v>#VALUE!</v>
      </c>
      <c r="K1086" s="68"/>
      <c r="L1086" s="175" t="s">
        <v>54</v>
      </c>
      <c r="M1086" s="177" t="str">
        <f t="shared" ref="M1086" si="3334">IF(OR(ISBLANK($O$8),ISBLANK($O$7),ISBLANK($H$8),ISBLANK($O$6),ISBLANK($O$5),ISBLANK($H$5)),"",IFERROR(IF(VLOOKUP(L1086,L1092:M1101,2,FALSE)&lt;1,ROUND(VLOOKUP(L1086,L1092:M1101,2,FALSE),4),ROUND(VLOOKUP(L1086,L1092:M1101,2,FALSE),2)),""))</f>
        <v/>
      </c>
      <c r="N1086" s="72"/>
      <c r="O1086" s="27" t="s">
        <v>17</v>
      </c>
      <c r="P1086" s="116"/>
      <c r="Q1086" s="116"/>
      <c r="R1086" s="116"/>
      <c r="S1086" s="116"/>
      <c r="T1086" s="116"/>
      <c r="U1086" s="108"/>
      <c r="V1086" s="108"/>
      <c r="W1086" s="108"/>
      <c r="X1086" s="108"/>
      <c r="Y1086" s="108"/>
      <c r="Z1086" s="108"/>
      <c r="AA1086" s="108"/>
      <c r="AB1086" s="108"/>
      <c r="AC1086" s="108"/>
      <c r="AD1086" s="108"/>
      <c r="AE1086" s="108"/>
      <c r="AF1086" s="108"/>
      <c r="AG1086" s="108"/>
      <c r="AH1086" s="108"/>
      <c r="AI1086" s="108"/>
      <c r="AJ1086" s="119"/>
      <c r="AK1086" s="119"/>
      <c r="AL1086" s="119"/>
      <c r="AM1086" s="119"/>
      <c r="AN1086" s="119"/>
      <c r="AO1086" s="119"/>
      <c r="AP1086" s="119"/>
      <c r="AQ1086" s="119"/>
      <c r="AR1086" s="119"/>
      <c r="AS1086" s="119"/>
      <c r="AT1086" s="119"/>
      <c r="AU1086" s="119"/>
      <c r="AV1086" s="119"/>
      <c r="AW1086" s="119"/>
      <c r="AX1086" s="119"/>
      <c r="AY1086" s="119"/>
      <c r="AZ1086" s="119"/>
      <c r="BA1086" s="119"/>
      <c r="BB1086" s="119"/>
      <c r="BC1086" s="119"/>
      <c r="BD1086" s="119"/>
      <c r="BE1086" s="119"/>
      <c r="BF1086" s="119"/>
      <c r="BG1086" s="119"/>
      <c r="BH1086" s="119"/>
      <c r="BI1086" s="119"/>
      <c r="BJ1086" s="119"/>
      <c r="BK1086" s="119"/>
      <c r="BL1086" s="119"/>
      <c r="BM1086" s="119"/>
      <c r="BN1086" s="119"/>
      <c r="BO1086" s="119"/>
      <c r="BP1086" s="119"/>
      <c r="BQ1086" s="119"/>
      <c r="BR1086" s="119"/>
      <c r="BS1086" s="119"/>
      <c r="BT1086" s="119"/>
      <c r="BU1086" s="119"/>
      <c r="BV1086" s="119"/>
      <c r="BW1086" s="119"/>
      <c r="BX1086" s="119"/>
      <c r="BY1086" s="119"/>
      <c r="BZ1086" s="119"/>
      <c r="CA1086" s="119"/>
      <c r="CB1086" s="119"/>
      <c r="CC1086" s="119"/>
      <c r="CD1086" s="119"/>
      <c r="CE1086" s="119"/>
      <c r="CF1086" s="119"/>
      <c r="CG1086" s="119"/>
      <c r="CH1086" s="119"/>
      <c r="CI1086" s="119"/>
      <c r="CJ1086" s="119"/>
      <c r="CK1086" s="119"/>
      <c r="CL1086" s="119"/>
      <c r="CM1086" s="119"/>
      <c r="CN1086" s="119"/>
      <c r="CO1086" s="119"/>
      <c r="CP1086" s="119"/>
      <c r="CQ1086" s="119"/>
      <c r="CR1086" s="119"/>
      <c r="CS1086" s="119"/>
      <c r="CT1086" s="119"/>
      <c r="CU1086" s="119"/>
      <c r="CV1086" s="119"/>
      <c r="CW1086" s="119"/>
      <c r="CX1086" s="119"/>
      <c r="CY1086" s="119"/>
      <c r="CZ1086" s="119"/>
      <c r="DA1086" s="119"/>
      <c r="DB1086" s="119"/>
      <c r="DC1086" s="119"/>
      <c r="DD1086" s="119"/>
      <c r="DE1086" s="119"/>
      <c r="DF1086" s="119"/>
      <c r="DG1086" s="119"/>
      <c r="DH1086" s="119"/>
      <c r="DI1086" s="119"/>
      <c r="DJ1086" s="119"/>
      <c r="DK1086" s="119"/>
      <c r="DL1086" s="119"/>
      <c r="DM1086" s="119"/>
      <c r="DN1086" s="119"/>
      <c r="DO1086" s="119"/>
      <c r="DP1086" s="119"/>
      <c r="DQ1086" s="119"/>
      <c r="DR1086" s="119"/>
      <c r="DS1086" s="119"/>
      <c r="DT1086" s="119"/>
      <c r="DU1086" s="119"/>
      <c r="DV1086" s="119"/>
      <c r="DW1086" s="119"/>
      <c r="DX1086" s="119"/>
      <c r="DY1086" s="119"/>
      <c r="DZ1086" s="119"/>
      <c r="EA1086" s="119"/>
      <c r="EB1086" s="119"/>
      <c r="EC1086" s="119"/>
      <c r="ED1086" s="119"/>
      <c r="EE1086" s="119"/>
      <c r="EF1086" s="119"/>
      <c r="EG1086" s="119"/>
      <c r="EH1086" s="119"/>
      <c r="EI1086" s="119"/>
      <c r="EJ1086" s="119"/>
      <c r="EK1086" s="119"/>
      <c r="EL1086" s="119"/>
      <c r="EM1086" s="119"/>
      <c r="EN1086" s="119"/>
      <c r="EO1086" s="119"/>
      <c r="EP1086" s="119"/>
      <c r="EQ1086" s="119"/>
      <c r="ER1086" s="119"/>
      <c r="ES1086" s="119"/>
      <c r="ET1086" s="119"/>
      <c r="EU1086" s="119"/>
      <c r="EV1086" s="119"/>
      <c r="EW1086" s="119"/>
      <c r="EX1086" s="119"/>
      <c r="EY1086" s="119"/>
      <c r="EZ1086" s="119"/>
      <c r="FA1086" s="119"/>
      <c r="FB1086" s="119"/>
      <c r="FC1086" s="119"/>
      <c r="FD1086" s="119"/>
      <c r="FE1086" s="119"/>
      <c r="FF1086" s="119"/>
      <c r="FG1086" s="119"/>
      <c r="FH1086" s="119"/>
      <c r="FI1086" s="119"/>
      <c r="FJ1086" s="119"/>
      <c r="FK1086" s="119"/>
    </row>
    <row r="1087" spans="1:167" s="120" customFormat="1" ht="15" customHeight="1" x14ac:dyDescent="0.25">
      <c r="A1087" s="69"/>
      <c r="B1087" s="131" t="e">
        <f t="shared" ref="B1087:D1087" si="3335">B1086</f>
        <v>#VALUE!</v>
      </c>
      <c r="C1087" s="131" t="e">
        <f t="shared" si="3335"/>
        <v>#VALUE!</v>
      </c>
      <c r="D1087" s="130">
        <f t="shared" si="3335"/>
        <v>1</v>
      </c>
      <c r="E1087" s="179">
        <f t="shared" ref="E1087" si="3336">D1086</f>
        <v>1</v>
      </c>
      <c r="F1087" s="95"/>
      <c r="G1087" s="181" t="s">
        <v>1</v>
      </c>
      <c r="H1087" s="184" t="e">
        <f>INDEX('BASE FORMAÇÃO'!C:C,B1086+1)</f>
        <v>#VALUE!</v>
      </c>
      <c r="I1087" s="184"/>
      <c r="J1087" s="185"/>
      <c r="K1087" s="69"/>
      <c r="L1087" s="176"/>
      <c r="M1087" s="178"/>
      <c r="N1087" s="73"/>
      <c r="O1087" s="27" t="s">
        <v>13</v>
      </c>
      <c r="P1087" s="125"/>
      <c r="Q1087" s="125"/>
      <c r="R1087" s="125"/>
      <c r="S1087" s="125"/>
      <c r="T1087" s="125"/>
      <c r="U1087" s="125"/>
      <c r="V1087" s="125"/>
      <c r="W1087" s="125"/>
      <c r="X1087" s="125"/>
      <c r="Y1087" s="125"/>
      <c r="Z1087" s="125"/>
      <c r="AA1087" s="125"/>
      <c r="AB1087" s="125"/>
      <c r="AC1087" s="125"/>
      <c r="AD1087" s="125"/>
      <c r="AE1087" s="125"/>
      <c r="AF1087" s="125"/>
      <c r="AG1087" s="125"/>
      <c r="AH1087" s="125"/>
      <c r="AI1087" s="125"/>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19"/>
      <c r="BC1087" s="119"/>
      <c r="BD1087" s="119"/>
      <c r="BE1087" s="119"/>
      <c r="BF1087" s="119"/>
      <c r="BG1087" s="119"/>
      <c r="BH1087" s="119"/>
      <c r="BI1087" s="119"/>
      <c r="BJ1087" s="119"/>
      <c r="BK1087" s="119"/>
      <c r="BL1087" s="119"/>
      <c r="BM1087" s="119"/>
      <c r="BN1087" s="119"/>
      <c r="BO1087" s="119"/>
      <c r="BP1087" s="119"/>
      <c r="BQ1087" s="119"/>
      <c r="BR1087" s="119"/>
      <c r="BS1087" s="119"/>
      <c r="BT1087" s="119"/>
      <c r="BU1087" s="119"/>
      <c r="BV1087" s="119"/>
      <c r="BW1087" s="119"/>
      <c r="BX1087" s="119"/>
      <c r="BY1087" s="119"/>
      <c r="BZ1087" s="119"/>
      <c r="CA1087" s="119"/>
      <c r="CB1087" s="119"/>
      <c r="CC1087" s="119"/>
      <c r="CD1087" s="119"/>
      <c r="CE1087" s="119"/>
      <c r="CF1087" s="119"/>
      <c r="CG1087" s="119"/>
      <c r="CH1087" s="119"/>
      <c r="CI1087" s="119"/>
      <c r="CJ1087" s="119"/>
      <c r="CK1087" s="119"/>
      <c r="CL1087" s="119"/>
      <c r="CM1087" s="119"/>
      <c r="CN1087" s="119"/>
      <c r="CO1087" s="119"/>
      <c r="CP1087" s="119"/>
      <c r="CQ1087" s="119"/>
      <c r="CR1087" s="119"/>
      <c r="CS1087" s="119"/>
      <c r="CT1087" s="119"/>
      <c r="CU1087" s="119"/>
      <c r="CV1087" s="119"/>
      <c r="CW1087" s="119"/>
      <c r="CX1087" s="119"/>
      <c r="CY1087" s="119"/>
      <c r="CZ1087" s="119"/>
      <c r="DA1087" s="119"/>
      <c r="DB1087" s="119"/>
      <c r="DC1087" s="119"/>
      <c r="DD1087" s="119"/>
      <c r="DE1087" s="119"/>
      <c r="DF1087" s="119"/>
      <c r="DG1087" s="119"/>
      <c r="DH1087" s="119"/>
      <c r="DI1087" s="119"/>
      <c r="DJ1087" s="119"/>
      <c r="DK1087" s="119"/>
      <c r="DL1087" s="119"/>
      <c r="DM1087" s="119"/>
      <c r="DN1087" s="119"/>
      <c r="DO1087" s="119"/>
      <c r="DP1087" s="119"/>
      <c r="DQ1087" s="119"/>
      <c r="DR1087" s="119"/>
      <c r="DS1087" s="119"/>
      <c r="DT1087" s="119"/>
      <c r="DU1087" s="119"/>
      <c r="DV1087" s="119"/>
      <c r="DW1087" s="119"/>
      <c r="DX1087" s="119"/>
      <c r="DY1087" s="119"/>
      <c r="DZ1087" s="119"/>
      <c r="EA1087" s="119"/>
      <c r="EB1087" s="119"/>
      <c r="EC1087" s="119"/>
      <c r="ED1087" s="119"/>
      <c r="EE1087" s="119"/>
      <c r="EF1087" s="119"/>
      <c r="EG1087" s="119"/>
      <c r="EH1087" s="119"/>
      <c r="EI1087" s="119"/>
      <c r="EJ1087" s="119"/>
      <c r="EK1087" s="119"/>
      <c r="EL1087" s="119"/>
      <c r="EM1087" s="119"/>
      <c r="EN1087" s="119"/>
      <c r="EO1087" s="119"/>
      <c r="EP1087" s="119"/>
      <c r="EQ1087" s="119"/>
      <c r="ER1087" s="119"/>
      <c r="ES1087" s="119"/>
      <c r="ET1087" s="119"/>
      <c r="EU1087" s="119"/>
      <c r="EV1087" s="119"/>
      <c r="EW1087" s="119"/>
      <c r="EX1087" s="119"/>
      <c r="EY1087" s="119"/>
      <c r="EZ1087" s="119"/>
      <c r="FA1087" s="119"/>
      <c r="FB1087" s="119"/>
      <c r="FC1087" s="119"/>
      <c r="FD1087" s="119"/>
      <c r="FE1087" s="119"/>
      <c r="FF1087" s="119"/>
      <c r="FG1087" s="119"/>
      <c r="FH1087" s="119"/>
      <c r="FI1087" s="119"/>
      <c r="FJ1087" s="119"/>
      <c r="FK1087" s="119"/>
    </row>
    <row r="1088" spans="1:167" s="119" customFormat="1" x14ac:dyDescent="0.25">
      <c r="A1088" s="77"/>
      <c r="B1088" s="131" t="e">
        <f t="shared" ref="B1088:D1088" si="3337">B1087</f>
        <v>#VALUE!</v>
      </c>
      <c r="C1088" s="131" t="e">
        <f t="shared" si="3337"/>
        <v>#VALUE!</v>
      </c>
      <c r="D1088" s="130">
        <f t="shared" si="3337"/>
        <v>1</v>
      </c>
      <c r="E1088" s="180"/>
      <c r="F1088" s="96"/>
      <c r="G1088" s="182"/>
      <c r="H1088" s="186"/>
      <c r="I1088" s="186"/>
      <c r="J1088" s="187"/>
      <c r="K1088" s="67"/>
      <c r="L1088" s="133" t="s">
        <v>57</v>
      </c>
      <c r="M1088" s="134" t="e">
        <f>INDEX('BASE FORMAÇÃO'!H:H,B1090+1)</f>
        <v>#VALUE!</v>
      </c>
      <c r="N1088" s="74"/>
      <c r="O1088" s="27" t="s">
        <v>445</v>
      </c>
      <c r="P1088" s="117"/>
      <c r="Q1088" s="117"/>
      <c r="R1088" s="117"/>
      <c r="S1088" s="117"/>
      <c r="T1088" s="117"/>
      <c r="U1088" s="117"/>
      <c r="V1088" s="117"/>
      <c r="W1088" s="117"/>
      <c r="X1088" s="117"/>
      <c r="Y1088" s="117"/>
      <c r="Z1088" s="117"/>
      <c r="AA1088" s="121"/>
      <c r="AB1088" s="121"/>
      <c r="AC1088" s="121"/>
      <c r="AD1088" s="121"/>
      <c r="AE1088" s="121"/>
      <c r="AF1088" s="121"/>
      <c r="AG1088" s="121"/>
      <c r="AH1088" s="121"/>
      <c r="AI1088" s="121"/>
    </row>
    <row r="1089" spans="1:35" s="119" customFormat="1" x14ac:dyDescent="0.25">
      <c r="A1089" s="77"/>
      <c r="B1089" s="131" t="e">
        <f t="shared" ref="B1089:C1089" si="3338">B1088</f>
        <v>#VALUE!</v>
      </c>
      <c r="C1089" s="131" t="e">
        <f t="shared" si="3338"/>
        <v>#VALUE!</v>
      </c>
      <c r="D1089" s="130">
        <f t="shared" si="3218"/>
        <v>1</v>
      </c>
      <c r="E1089" s="41" t="s">
        <v>344</v>
      </c>
      <c r="F1089" s="96"/>
      <c r="G1089" s="183"/>
      <c r="H1089" s="188"/>
      <c r="I1089" s="188"/>
      <c r="J1089" s="189"/>
      <c r="K1089" s="67"/>
      <c r="L1089" s="1" t="s">
        <v>2</v>
      </c>
      <c r="M1089" s="6" t="e">
        <f>INDEX('BASE FORMAÇÃO'!D:D,B1090+1)</f>
        <v>#VALUE!</v>
      </c>
      <c r="N1089" s="74"/>
      <c r="O1089" s="27" t="s">
        <v>446</v>
      </c>
      <c r="P1089" s="118"/>
      <c r="Q1089" s="118"/>
      <c r="R1089" s="118"/>
      <c r="S1089" s="118"/>
      <c r="T1089" s="118"/>
      <c r="U1089" s="121"/>
      <c r="V1089" s="121"/>
      <c r="W1089" s="121"/>
      <c r="X1089" s="121"/>
      <c r="Y1089" s="121"/>
      <c r="Z1089" s="121"/>
      <c r="AA1089" s="121"/>
      <c r="AB1089" s="121"/>
      <c r="AC1089" s="121"/>
      <c r="AD1089" s="121"/>
      <c r="AE1089" s="121"/>
      <c r="AF1089" s="121"/>
      <c r="AG1089" s="121"/>
      <c r="AH1089" s="121"/>
      <c r="AI1089" s="121"/>
    </row>
    <row r="1090" spans="1:35" x14ac:dyDescent="0.25">
      <c r="B1090" s="131" t="e">
        <f t="shared" ref="B1090:C1090" si="3339">B1088</f>
        <v>#VALUE!</v>
      </c>
      <c r="C1090" s="131" t="e">
        <f t="shared" si="3339"/>
        <v>#VALUE!</v>
      </c>
      <c r="D1090" s="130">
        <f t="shared" si="3218"/>
        <v>1</v>
      </c>
      <c r="E1090" s="167" t="e">
        <f t="shared" ref="E1090" si="3340">C1086</f>
        <v>#VALUE!</v>
      </c>
      <c r="F1090" s="96"/>
      <c r="G1090" s="169" t="s">
        <v>334</v>
      </c>
      <c r="H1090" s="171"/>
      <c r="I1090" s="172"/>
      <c r="J1090" s="172"/>
      <c r="K1090" s="70"/>
      <c r="L1090" s="28" t="s">
        <v>333</v>
      </c>
      <c r="M1090" s="136" t="str">
        <f t="shared" ref="M1090" si="3341">IFERROR(INDEX(I1092:I1104,MATCH(MAX(J1092:J1104),J1092:J1104,0)),"")</f>
        <v/>
      </c>
      <c r="N1090" s="74"/>
      <c r="O1090" s="27" t="s">
        <v>18</v>
      </c>
      <c r="P1090" s="109" t="str">
        <f>IF(P1086="","",
IF(OR(P1088="Orçamento",P1087="",MAX('Tabela de Apoio'!$A:$A)&lt;=P1087),
P1086,
(INDEX('Tabela de Apoio'!$B:$B,MATCH('MAPA DE PREÇOS'!$O$8,'Tabela de Apoio'!$A:$A,1))/INDEX('Tabela de Apoio'!$B:$B,MATCH('MAPA DE PREÇOS'!P1087,'Tabela de Apoio'!$A:$A,1)-1))*P1086))</f>
        <v/>
      </c>
      <c r="Q1090" s="109" t="str">
        <f>IF(Q1086="","",
IF(OR(Q1088="Orçamento",Q1087="",MAX('Tabela de Apoio'!$A:$A)&lt;=Q1087),
Q1086,
(INDEX('Tabela de Apoio'!$B:$B,MATCH('MAPA DE PREÇOS'!$O$8,'Tabela de Apoio'!$A:$A,1))/INDEX('Tabela de Apoio'!$B:$B,MATCH('MAPA DE PREÇOS'!Q1087,'Tabela de Apoio'!$A:$A,1)-1))*Q1086))</f>
        <v/>
      </c>
      <c r="R1090" s="109" t="str">
        <f>IF(R1086="","",
IF(OR(R1088="Orçamento",R1087="",MAX('Tabela de Apoio'!$A:$A)&lt;=R1087),
R1086,
(INDEX('Tabela de Apoio'!$B:$B,MATCH('MAPA DE PREÇOS'!$O$8,'Tabela de Apoio'!$A:$A,1))/INDEX('Tabela de Apoio'!$B:$B,MATCH('MAPA DE PREÇOS'!R1087,'Tabela de Apoio'!$A:$A,1)-1))*R1086))</f>
        <v/>
      </c>
      <c r="S1090" s="109" t="str">
        <f>IF(S1086="","",
IF(OR(S1088="Orçamento",S1087="",MAX('Tabela de Apoio'!$A:$A)&lt;=S1087),
S1086,
(INDEX('Tabela de Apoio'!$B:$B,MATCH('MAPA DE PREÇOS'!$O$8,'Tabela de Apoio'!$A:$A,1))/INDEX('Tabela de Apoio'!$B:$B,MATCH('MAPA DE PREÇOS'!S1087,'Tabela de Apoio'!$A:$A,1)-1))*S1086))</f>
        <v/>
      </c>
      <c r="T1090" s="109" t="str">
        <f>IF(T1086="","",
IF(OR(T1088="Orçamento",T1087="",MAX('Tabela de Apoio'!$A:$A)&lt;=T1087),
T1086,
(INDEX('Tabela de Apoio'!$B:$B,MATCH('MAPA DE PREÇOS'!$O$8,'Tabela de Apoio'!$A:$A,1))/INDEX('Tabela de Apoio'!$B:$B,MATCH('MAPA DE PREÇOS'!T1087,'Tabela de Apoio'!$A:$A,1)-1))*T1086))</f>
        <v/>
      </c>
      <c r="U1090" s="109" t="str">
        <f>IF(U1086="","",
IF(OR(U1088="Orçamento",U1087="",MAX('Tabela de Apoio'!$A:$A)&lt;=U1087),
U1086,
(INDEX('Tabela de Apoio'!$B:$B,MATCH('MAPA DE PREÇOS'!$O$8,'Tabela de Apoio'!$A:$A,1))/INDEX('Tabela de Apoio'!$B:$B,MATCH('MAPA DE PREÇOS'!U1087,'Tabela de Apoio'!$A:$A,1)-1))*U1086))</f>
        <v/>
      </c>
      <c r="V1090" s="109" t="str">
        <f>IF(V1086="","",
IF(OR(V1088="Orçamento",V1087="",MAX('Tabela de Apoio'!$A:$A)&lt;=V1087),
V1086,
(INDEX('Tabela de Apoio'!$B:$B,MATCH('MAPA DE PREÇOS'!$O$8,'Tabela de Apoio'!$A:$A,1))/INDEX('Tabela de Apoio'!$B:$B,MATCH('MAPA DE PREÇOS'!V1087,'Tabela de Apoio'!$A:$A,1)-1))*V1086))</f>
        <v/>
      </c>
      <c r="W1090" s="109" t="str">
        <f>IF(W1086="","",
IF(OR(W1088="Orçamento",W1087="",MAX('Tabela de Apoio'!$A:$A)&lt;=W1087),
W1086,
(INDEX('Tabela de Apoio'!$B:$B,MATCH('MAPA DE PREÇOS'!$O$8,'Tabela de Apoio'!$A:$A,1))/INDEX('Tabela de Apoio'!$B:$B,MATCH('MAPA DE PREÇOS'!W1087,'Tabela de Apoio'!$A:$A,1)-1))*W1086))</f>
        <v/>
      </c>
      <c r="X1090" s="109" t="str">
        <f>IF(X1086="","",
IF(OR(X1088="Orçamento",X1087="",MAX('Tabela de Apoio'!$A:$A)&lt;=X1087),
X1086,
(INDEX('Tabela de Apoio'!$B:$B,MATCH('MAPA DE PREÇOS'!$O$8,'Tabela de Apoio'!$A:$A,1))/INDEX('Tabela de Apoio'!$B:$B,MATCH('MAPA DE PREÇOS'!X1087,'Tabela de Apoio'!$A:$A,1)-1))*X1086))</f>
        <v/>
      </c>
      <c r="Y1090" s="109" t="str">
        <f>IF(Y1086="","",
IF(OR(Y1088="Orçamento",Y1087="",MAX('Tabela de Apoio'!$A:$A)&lt;=Y1087),
Y1086,
(INDEX('Tabela de Apoio'!$B:$B,MATCH('MAPA DE PREÇOS'!$O$8,'Tabela de Apoio'!$A:$A,1))/INDEX('Tabela de Apoio'!$B:$B,MATCH('MAPA DE PREÇOS'!Y1087,'Tabela de Apoio'!$A:$A,1)-1))*Y1086))</f>
        <v/>
      </c>
      <c r="Z1090" s="109" t="str">
        <f>IF(Z1086="","",
IF(OR(Z1088="Orçamento",Z1087="",MAX('Tabela de Apoio'!$A:$A)&lt;=Z1087),
Z1086,
(INDEX('Tabela de Apoio'!$B:$B,MATCH('MAPA DE PREÇOS'!$O$8,'Tabela de Apoio'!$A:$A,1))/INDEX('Tabela de Apoio'!$B:$B,MATCH('MAPA DE PREÇOS'!Z1087,'Tabela de Apoio'!$A:$A,1)-1))*Z1086))</f>
        <v/>
      </c>
      <c r="AA1090" s="109" t="str">
        <f>IF(AA1086="","",
IF(OR(AA1088="Orçamento",AA1087="",MAX('Tabela de Apoio'!$A:$A)&lt;=AA1087),
AA1086,
(INDEX('Tabela de Apoio'!$B:$B,MATCH('MAPA DE PREÇOS'!$O$8,'Tabela de Apoio'!$A:$A,1))/INDEX('Tabela de Apoio'!$B:$B,MATCH('MAPA DE PREÇOS'!AA1087,'Tabela de Apoio'!$A:$A,1)-1))*AA1086))</f>
        <v/>
      </c>
      <c r="AB1090" s="109" t="str">
        <f>IF(AB1086="","",
IF(OR(AB1088="Orçamento",AB1087="",MAX('Tabela de Apoio'!$A:$A)&lt;=AB1087),
AB1086,
(INDEX('Tabela de Apoio'!$B:$B,MATCH('MAPA DE PREÇOS'!$O$8,'Tabela de Apoio'!$A:$A,1))/INDEX('Tabela de Apoio'!$B:$B,MATCH('MAPA DE PREÇOS'!AB1087,'Tabela de Apoio'!$A:$A,1)-1))*AB1086))</f>
        <v/>
      </c>
      <c r="AC1090" s="109" t="str">
        <f>IF(AC1086="","",
IF(OR(AC1088="Orçamento",AC1087="",MAX('Tabela de Apoio'!$A:$A)&lt;=AC1087),
AC1086,
(INDEX('Tabela de Apoio'!$B:$B,MATCH('MAPA DE PREÇOS'!$O$8,'Tabela de Apoio'!$A:$A,1))/INDEX('Tabela de Apoio'!$B:$B,MATCH('MAPA DE PREÇOS'!AC1087,'Tabela de Apoio'!$A:$A,1)-1))*AC1086))</f>
        <v/>
      </c>
      <c r="AD1090" s="109" t="str">
        <f>IF(AD1086="","",
IF(OR(AD1088="Orçamento",AD1087="",MAX('Tabela de Apoio'!$A:$A)&lt;=AD1087),
AD1086,
(INDEX('Tabela de Apoio'!$B:$B,MATCH('MAPA DE PREÇOS'!$O$8,'Tabela de Apoio'!$A:$A,1))/INDEX('Tabela de Apoio'!$B:$B,MATCH('MAPA DE PREÇOS'!AD1087,'Tabela de Apoio'!$A:$A,1)-1))*AD1086))</f>
        <v/>
      </c>
      <c r="AE1090" s="109" t="str">
        <f>IF(AE1086="","",
IF(OR(AE1088="Orçamento",AE1087="",MAX('Tabela de Apoio'!$A:$A)&lt;=AE1087),
AE1086,
(INDEX('Tabela de Apoio'!$B:$B,MATCH('MAPA DE PREÇOS'!$O$8,'Tabela de Apoio'!$A:$A,1))/INDEX('Tabela de Apoio'!$B:$B,MATCH('MAPA DE PREÇOS'!AE1087,'Tabela de Apoio'!$A:$A,1)-1))*AE1086))</f>
        <v/>
      </c>
      <c r="AF1090" s="109" t="str">
        <f>IF(AF1086="","",
IF(OR(AF1088="Orçamento",AF1087="",MAX('Tabela de Apoio'!$A:$A)&lt;=AF1087),
AF1086,
(INDEX('Tabela de Apoio'!$B:$B,MATCH('MAPA DE PREÇOS'!$O$8,'Tabela de Apoio'!$A:$A,1))/INDEX('Tabela de Apoio'!$B:$B,MATCH('MAPA DE PREÇOS'!AF1087,'Tabela de Apoio'!$A:$A,1)-1))*AF1086))</f>
        <v/>
      </c>
      <c r="AG1090" s="109" t="str">
        <f>IF(AG1086="","",
IF(OR(AG1088="Orçamento",AG1087="",MAX('Tabela de Apoio'!$A:$A)&lt;=AG1087),
AG1086,
(INDEX('Tabela de Apoio'!$B:$B,MATCH('MAPA DE PREÇOS'!$O$8,'Tabela de Apoio'!$A:$A,1))/INDEX('Tabela de Apoio'!$B:$B,MATCH('MAPA DE PREÇOS'!AG1087,'Tabela de Apoio'!$A:$A,1)-1))*AG1086))</f>
        <v/>
      </c>
      <c r="AH1090" s="109" t="str">
        <f>IF(AH1086="","",
IF(OR(AH1088="Orçamento",AH1087="",MAX('Tabela de Apoio'!$A:$A)&lt;=AH1087),
AH1086,
(INDEX('Tabela de Apoio'!$B:$B,MATCH('MAPA DE PREÇOS'!$O$8,'Tabela de Apoio'!$A:$A,1))/INDEX('Tabela de Apoio'!$B:$B,MATCH('MAPA DE PREÇOS'!AH1087,'Tabela de Apoio'!$A:$A,1)-1))*AH1086))</f>
        <v/>
      </c>
      <c r="AI1090" s="109" t="str">
        <f>IF(AI1086="","",
IF(OR(AI1088="Orçamento",AI1087="",MAX('Tabela de Apoio'!$A:$A)&lt;=AI1087),
AI1086,
(INDEX('Tabela de Apoio'!$B:$B,MATCH('MAPA DE PREÇOS'!$O$8,'Tabela de Apoio'!$A:$A,1))/INDEX('Tabela de Apoio'!$B:$B,MATCH('MAPA DE PREÇOS'!AI1087,'Tabela de Apoio'!$A:$A,1)-1))*AI1086))</f>
        <v/>
      </c>
    </row>
    <row r="1091" spans="1:35" hidden="1" x14ac:dyDescent="0.25">
      <c r="B1091" s="131" t="e">
        <f t="shared" ref="B1091" si="3342">B1090</f>
        <v>#VALUE!</v>
      </c>
      <c r="C1091" s="131" t="e">
        <f t="shared" ref="C1091" si="3343">C1090</f>
        <v>#VALUE!</v>
      </c>
      <c r="D1091" s="130">
        <f t="shared" si="3218"/>
        <v>1</v>
      </c>
      <c r="E1091" s="168"/>
      <c r="F1091" s="96"/>
      <c r="G1091" s="170"/>
      <c r="H1091"/>
      <c r="I1091"/>
      <c r="J1091"/>
      <c r="N1091" s="74"/>
      <c r="O1091" s="27" t="s">
        <v>439</v>
      </c>
      <c r="P1091" s="110" t="str">
        <f>IF(IFERROR(VLOOKUP(P1088,'Tabela de Apoio'!$D:$E,2,FALSE),1)=1,"",P1092)</f>
        <v/>
      </c>
      <c r="Q1091" s="110" t="str">
        <f>IF(IFERROR(VLOOKUP(Q1088,'Tabela de Apoio'!$D:$E,2,FALSE),1)=1,"",Q1092)</f>
        <v/>
      </c>
      <c r="R1091" s="110" t="str">
        <f>IF(IFERROR(VLOOKUP(R1088,'Tabela de Apoio'!$D:$E,2,FALSE),1)=1,"",R1092)</f>
        <v/>
      </c>
      <c r="S1091" s="110" t="str">
        <f>IF(IFERROR(VLOOKUP(S1088,'Tabela de Apoio'!$D:$E,2,FALSE),1)=1,"",S1092)</f>
        <v/>
      </c>
      <c r="T1091" s="110" t="str">
        <f>IF(IFERROR(VLOOKUP(T1088,'Tabela de Apoio'!$D:$E,2,FALSE),1)=1,"",T1092)</f>
        <v/>
      </c>
      <c r="U1091" s="110" t="str">
        <f>IF(IFERROR(VLOOKUP(U1088,'Tabela de Apoio'!$D:$E,2,FALSE),1)=1,"",U1092)</f>
        <v/>
      </c>
      <c r="V1091" s="110" t="str">
        <f>IF(IFERROR(VLOOKUP(V1088,'Tabela de Apoio'!$D:$E,2,FALSE),1)=1,"",V1092)</f>
        <v/>
      </c>
      <c r="W1091" s="110" t="str">
        <f>IF(IFERROR(VLOOKUP(W1088,'Tabela de Apoio'!$D:$E,2,FALSE),1)=1,"",W1092)</f>
        <v/>
      </c>
      <c r="X1091" s="110" t="str">
        <f>IF(IFERROR(VLOOKUP(X1088,'Tabela de Apoio'!$D:$E,2,FALSE),1)=1,"",X1092)</f>
        <v/>
      </c>
      <c r="Y1091" s="110" t="str">
        <f>IF(IFERROR(VLOOKUP(Y1088,'Tabela de Apoio'!$D:$E,2,FALSE),1)=1,"",Y1092)</f>
        <v/>
      </c>
      <c r="Z1091" s="110" t="str">
        <f>IF(IFERROR(VLOOKUP(Z1088,'Tabela de Apoio'!$D:$E,2,FALSE),1)=1,"",Z1092)</f>
        <v/>
      </c>
      <c r="AA1091" s="110" t="str">
        <f>IF(IFERROR(VLOOKUP(AA1088,'Tabela de Apoio'!$D:$E,2,FALSE),1)=1,"",AA1092)</f>
        <v/>
      </c>
      <c r="AB1091" s="110" t="str">
        <f>IF(IFERROR(VLOOKUP(AB1088,'Tabela de Apoio'!$D:$E,2,FALSE),1)=1,"",AB1092)</f>
        <v/>
      </c>
      <c r="AC1091" s="110" t="str">
        <f>IF(IFERROR(VLOOKUP(AC1088,'Tabela de Apoio'!$D:$E,2,FALSE),1)=1,"",AC1092)</f>
        <v/>
      </c>
      <c r="AD1091" s="110" t="str">
        <f>IF(IFERROR(VLOOKUP(AD1088,'Tabela de Apoio'!$D:$E,2,FALSE),1)=1,"",AD1092)</f>
        <v/>
      </c>
      <c r="AE1091" s="110" t="str">
        <f>IF(IFERROR(VLOOKUP(AE1088,'Tabela de Apoio'!$D:$E,2,FALSE),1)=1,"",AE1092)</f>
        <v/>
      </c>
      <c r="AF1091" s="110" t="str">
        <f>IF(IFERROR(VLOOKUP(AF1088,'Tabela de Apoio'!$D:$E,2,FALSE),1)=1,"",AF1092)</f>
        <v/>
      </c>
      <c r="AG1091" s="110" t="str">
        <f>IF(IFERROR(VLOOKUP(AG1088,'Tabela de Apoio'!$D:$E,2,FALSE),1)=1,"",AG1092)</f>
        <v/>
      </c>
      <c r="AH1091" s="110" t="str">
        <f>IF(IFERROR(VLOOKUP(AH1088,'Tabela de Apoio'!$D:$E,2,FALSE),1)=1,"",AH1092)</f>
        <v/>
      </c>
      <c r="AI1091" s="110" t="str">
        <f>IF(IFERROR(VLOOKUP(AI1088,'Tabela de Apoio'!$D:$E,2,FALSE),1)=1,"",AI1092)</f>
        <v/>
      </c>
    </row>
    <row r="1092" spans="1:35" hidden="1" x14ac:dyDescent="0.25">
      <c r="B1092" s="131" t="e">
        <f t="shared" ref="B1092:C1092" si="3344">B1091</f>
        <v>#VALUE!</v>
      </c>
      <c r="C1092" s="131" t="e">
        <f t="shared" si="3344"/>
        <v>#VALUE!</v>
      </c>
      <c r="D1092" s="130">
        <f t="shared" si="3218"/>
        <v>1</v>
      </c>
      <c r="E1092" s="168"/>
      <c r="F1092" s="96"/>
      <c r="G1092" s="170"/>
      <c r="H1092" s="137">
        <f t="shared" ref="H1092" si="3345">COUNT($P1092:$XX1092)</f>
        <v>0</v>
      </c>
      <c r="I1092" s="135" t="e">
        <f t="shared" ref="I1092" si="3346">_xlfn.STDEV.P($P1091:$XX1092)/AVERAGE($P1091:$XX1092)</f>
        <v>#DIV/0!</v>
      </c>
      <c r="J1092" s="7">
        <f>ROW()</f>
        <v>1092</v>
      </c>
      <c r="K1092" s="70"/>
      <c r="L1092" s="29" t="s">
        <v>54</v>
      </c>
      <c r="M1092" s="30" t="str">
        <f t="shared" ref="M1092" si="3347">IFERROR(
IF(AND(P1088="Orçamento",COUNTA(P1086:AI1086)=COUNTIF(P1088:XX1088,"Orçamento")),MIN(M1097,M1094),
IF(M1095&lt;&gt;"",M1095,
IF(M1096&lt;&gt;"",M1096,
M1094
))),"")</f>
        <v/>
      </c>
      <c r="N1092" s="74"/>
      <c r="O1092" s="27" t="s">
        <v>440</v>
      </c>
      <c r="P1092" s="109" t="str">
        <f t="shared" ref="P1092:AI1092" si="3348">IFERROR(IF(P1090="",
            "",
            IF(COUNT($P1090:$XX1090)&lt;=4,
               P1090,
               IF(OR(P1090&gt;(QUARTILE($P1090:$XX1090,3)+(QUARTILE($P1090:$XX1090,3)-QUARTILE($P1090:$XX1090,1))),
                     P1090&lt;(QUARTILE($P1090:$XX1090,1)-(QUARTILE($P1090:$XX1090,3)-QUARTILE($P1090:$XX1090,1)))
                  ),
               "DESCARTADO",P1090)
             )
  ),P1090)</f>
        <v/>
      </c>
      <c r="Q1092" s="109" t="str">
        <f t="shared" si="3348"/>
        <v/>
      </c>
      <c r="R1092" s="109" t="str">
        <f t="shared" si="3348"/>
        <v/>
      </c>
      <c r="S1092" s="109" t="str">
        <f t="shared" si="3348"/>
        <v/>
      </c>
      <c r="T1092" s="109" t="str">
        <f t="shared" si="3348"/>
        <v/>
      </c>
      <c r="U1092" s="109" t="str">
        <f t="shared" si="3348"/>
        <v/>
      </c>
      <c r="V1092" s="109" t="str">
        <f t="shared" si="3348"/>
        <v/>
      </c>
      <c r="W1092" s="109" t="str">
        <f t="shared" si="3348"/>
        <v/>
      </c>
      <c r="X1092" s="109" t="str">
        <f t="shared" si="3348"/>
        <v/>
      </c>
      <c r="Y1092" s="109" t="str">
        <f t="shared" si="3348"/>
        <v/>
      </c>
      <c r="Z1092" s="109" t="str">
        <f t="shared" si="3348"/>
        <v/>
      </c>
      <c r="AA1092" s="109" t="str">
        <f t="shared" si="3348"/>
        <v/>
      </c>
      <c r="AB1092" s="109" t="str">
        <f t="shared" si="3348"/>
        <v/>
      </c>
      <c r="AC1092" s="109" t="str">
        <f t="shared" si="3348"/>
        <v/>
      </c>
      <c r="AD1092" s="109" t="str">
        <f t="shared" si="3348"/>
        <v/>
      </c>
      <c r="AE1092" s="109" t="str">
        <f t="shared" si="3348"/>
        <v/>
      </c>
      <c r="AF1092" s="109" t="str">
        <f t="shared" si="3348"/>
        <v/>
      </c>
      <c r="AG1092" s="109" t="str">
        <f t="shared" si="3348"/>
        <v/>
      </c>
      <c r="AH1092" s="109" t="str">
        <f t="shared" si="3348"/>
        <v/>
      </c>
      <c r="AI1092" s="109" t="str">
        <f t="shared" si="3348"/>
        <v/>
      </c>
    </row>
    <row r="1093" spans="1:35" hidden="1" x14ac:dyDescent="0.25">
      <c r="B1093" s="131" t="e">
        <f t="shared" ref="B1093" si="3349">B1092</f>
        <v>#VALUE!</v>
      </c>
      <c r="C1093" s="131" t="e">
        <f t="shared" ref="C1093" si="3350">C1092</f>
        <v>#VALUE!</v>
      </c>
      <c r="D1093" s="130">
        <f t="shared" si="3218"/>
        <v>1</v>
      </c>
      <c r="E1093" s="168"/>
      <c r="F1093" s="96"/>
      <c r="G1093" s="170"/>
      <c r="H1093"/>
      <c r="I1093"/>
      <c r="J1093"/>
      <c r="K1093" s="69"/>
      <c r="L1093" s="29" t="s">
        <v>423</v>
      </c>
      <c r="M1093" s="30" t="e">
        <f t="shared" ref="M1093" si="3351">AVERAGE($P1092:$XX1092)</f>
        <v>#DIV/0!</v>
      </c>
      <c r="N1093" s="74"/>
      <c r="O1093" s="27" t="str">
        <f t="shared" ref="O1093" si="3352">"1 POND"</f>
        <v>1 POND</v>
      </c>
      <c r="P1093" s="110" t="str">
        <f>IF(IFERROR(VLOOKUP(P1088,'Tabela de Apoio'!$D:$E,2,FALSE),1)=1,"",P1094)</f>
        <v/>
      </c>
      <c r="Q1093" s="110" t="str">
        <f>IF(IFERROR(VLOOKUP(Q1088,'Tabela de Apoio'!$D:$E,2,FALSE),1)=1,"",Q1094)</f>
        <v/>
      </c>
      <c r="R1093" s="110" t="str">
        <f>IF(IFERROR(VLOOKUP(R1088,'Tabela de Apoio'!$D:$E,2,FALSE),1)=1,"",R1094)</f>
        <v/>
      </c>
      <c r="S1093" s="110" t="str">
        <f>IF(IFERROR(VLOOKUP(S1088,'Tabela de Apoio'!$D:$E,2,FALSE),1)=1,"",S1094)</f>
        <v/>
      </c>
      <c r="T1093" s="110" t="str">
        <f>IF(IFERROR(VLOOKUP(T1088,'Tabela de Apoio'!$D:$E,2,FALSE),1)=1,"",T1094)</f>
        <v/>
      </c>
      <c r="U1093" s="110" t="str">
        <f>IF(IFERROR(VLOOKUP(U1088,'Tabela de Apoio'!$D:$E,2,FALSE),1)=1,"",U1094)</f>
        <v/>
      </c>
      <c r="V1093" s="110" t="str">
        <f>IF(IFERROR(VLOOKUP(V1088,'Tabela de Apoio'!$D:$E,2,FALSE),1)=1,"",V1094)</f>
        <v/>
      </c>
      <c r="W1093" s="110" t="str">
        <f>IF(IFERROR(VLOOKUP(W1088,'Tabela de Apoio'!$D:$E,2,FALSE),1)=1,"",W1094)</f>
        <v/>
      </c>
      <c r="X1093" s="110" t="str">
        <f>IF(IFERROR(VLOOKUP(X1088,'Tabela de Apoio'!$D:$E,2,FALSE),1)=1,"",X1094)</f>
        <v/>
      </c>
      <c r="Y1093" s="110" t="str">
        <f>IF(IFERROR(VLOOKUP(Y1088,'Tabela de Apoio'!$D:$E,2,FALSE),1)=1,"",Y1094)</f>
        <v/>
      </c>
      <c r="Z1093" s="110" t="str">
        <f>IF(IFERROR(VLOOKUP(Z1088,'Tabela de Apoio'!$D:$E,2,FALSE),1)=1,"",Z1094)</f>
        <v/>
      </c>
      <c r="AA1093" s="110" t="str">
        <f>IF(IFERROR(VLOOKUP(AA1088,'Tabela de Apoio'!$D:$E,2,FALSE),1)=1,"",AA1094)</f>
        <v/>
      </c>
      <c r="AB1093" s="110" t="str">
        <f>IF(IFERROR(VLOOKUP(AB1088,'Tabela de Apoio'!$D:$E,2,FALSE),1)=1,"",AB1094)</f>
        <v/>
      </c>
      <c r="AC1093" s="110" t="str">
        <f>IF(IFERROR(VLOOKUP(AC1088,'Tabela de Apoio'!$D:$E,2,FALSE),1)=1,"",AC1094)</f>
        <v/>
      </c>
      <c r="AD1093" s="110" t="str">
        <f>IF(IFERROR(VLOOKUP(AD1088,'Tabela de Apoio'!$D:$E,2,FALSE),1)=1,"",AD1094)</f>
        <v/>
      </c>
      <c r="AE1093" s="110" t="str">
        <f>IF(IFERROR(VLOOKUP(AE1088,'Tabela de Apoio'!$D:$E,2,FALSE),1)=1,"",AE1094)</f>
        <v/>
      </c>
      <c r="AF1093" s="110" t="str">
        <f>IF(IFERROR(VLOOKUP(AF1088,'Tabela de Apoio'!$D:$E,2,FALSE),1)=1,"",AF1094)</f>
        <v/>
      </c>
      <c r="AG1093" s="110" t="str">
        <f>IF(IFERROR(VLOOKUP(AG1088,'Tabela de Apoio'!$D:$E,2,FALSE),1)=1,"",AG1094)</f>
        <v/>
      </c>
      <c r="AH1093" s="110" t="str">
        <f>IF(IFERROR(VLOOKUP(AH1088,'Tabela de Apoio'!$D:$E,2,FALSE),1)=1,"",AH1094)</f>
        <v/>
      </c>
      <c r="AI1093" s="110" t="str">
        <f>IF(IFERROR(VLOOKUP(AI1088,'Tabela de Apoio'!$D:$E,2,FALSE),1)=1,"",AI1094)</f>
        <v/>
      </c>
    </row>
    <row r="1094" spans="1:35" hidden="1" x14ac:dyDescent="0.25">
      <c r="B1094" s="131" t="e">
        <f t="shared" si="3217"/>
        <v>#VALUE!</v>
      </c>
      <c r="C1094" s="131" t="e">
        <f t="shared" si="3218"/>
        <v>#VALUE!</v>
      </c>
      <c r="D1094" s="130">
        <f t="shared" si="3218"/>
        <v>1</v>
      </c>
      <c r="E1094" s="168"/>
      <c r="F1094" s="96"/>
      <c r="G1094" s="170"/>
      <c r="H1094" s="137">
        <f t="shared" ref="H1094" si="3353">COUNT($P1094:$XX1094)</f>
        <v>0</v>
      </c>
      <c r="I1094" s="135" t="e">
        <f t="shared" ref="I1094" si="3354">_xlfn.STDEV.P($P1093:$XX1094)/AVERAGE($P1093:$XX1094)</f>
        <v>#DIV/0!</v>
      </c>
      <c r="J1094" s="7">
        <f t="shared" ref="J1094" si="3355">IF(AND(H1094&gt;2,
OR(L1086="MÉDIA SANEADA",L1086="MEDIANA SANEADA",
AND(L1086="PREÇO REFERÊNCIA",NOT(AND(P1088="Orçamento",COUNTA(P1086:XX1086)=COUNTIF(P1088:XX1088,"Orçamento")))))),
ROW(),0)</f>
        <v>0</v>
      </c>
      <c r="K1094" s="69"/>
      <c r="L1094" s="29" t="s">
        <v>424</v>
      </c>
      <c r="M1094" s="30" t="e">
        <f t="shared" ref="M1094" si="3356">MEDIAN($P1092:$XX1092)</f>
        <v>#NUM!</v>
      </c>
      <c r="N1094" s="74"/>
      <c r="O1094" s="27" t="str">
        <f t="shared" ref="O1094" si="3357">"1 RODADA"</f>
        <v>1 RODADA</v>
      </c>
      <c r="P1094" s="110" t="str">
        <f t="shared" ref="P1094:AI1094" si="3358">IF(P1092="","",IF((_xlfn.STDEV.P($P1091:$XX1092)/AVERAGE($P1091:$XX1092))&lt;=25%,P1092,IF(OR(P1092&gt;(AVERAGE($P1091:$XX1092)+_xlfn.STDEV.P($P1091:$XX1092)),P1092&lt;(AVERAGE($P1091:$XX1092)-_xlfn.STDEV.P($P1091:$XX1092))),"DESCARTADO",P1092)))</f>
        <v/>
      </c>
      <c r="Q1094" s="110" t="str">
        <f t="shared" si="3358"/>
        <v/>
      </c>
      <c r="R1094" s="110" t="str">
        <f t="shared" si="3358"/>
        <v/>
      </c>
      <c r="S1094" s="110" t="str">
        <f t="shared" si="3358"/>
        <v/>
      </c>
      <c r="T1094" s="110" t="str">
        <f t="shared" si="3358"/>
        <v/>
      </c>
      <c r="U1094" s="110" t="str">
        <f t="shared" si="3358"/>
        <v/>
      </c>
      <c r="V1094" s="110" t="str">
        <f t="shared" si="3358"/>
        <v/>
      </c>
      <c r="W1094" s="110" t="str">
        <f t="shared" si="3358"/>
        <v/>
      </c>
      <c r="X1094" s="110" t="str">
        <f t="shared" si="3358"/>
        <v/>
      </c>
      <c r="Y1094" s="110" t="str">
        <f t="shared" si="3358"/>
        <v/>
      </c>
      <c r="Z1094" s="110" t="str">
        <f t="shared" si="3358"/>
        <v/>
      </c>
      <c r="AA1094" s="110" t="str">
        <f t="shared" si="3358"/>
        <v/>
      </c>
      <c r="AB1094" s="110" t="str">
        <f t="shared" si="3358"/>
        <v/>
      </c>
      <c r="AC1094" s="110" t="str">
        <f t="shared" si="3358"/>
        <v/>
      </c>
      <c r="AD1094" s="110" t="str">
        <f t="shared" si="3358"/>
        <v/>
      </c>
      <c r="AE1094" s="110" t="str">
        <f t="shared" si="3358"/>
        <v/>
      </c>
      <c r="AF1094" s="110" t="str">
        <f t="shared" si="3358"/>
        <v/>
      </c>
      <c r="AG1094" s="110" t="str">
        <f t="shared" si="3358"/>
        <v/>
      </c>
      <c r="AH1094" s="110" t="str">
        <f t="shared" si="3358"/>
        <v/>
      </c>
      <c r="AI1094" s="110" t="str">
        <f t="shared" si="3358"/>
        <v/>
      </c>
    </row>
    <row r="1095" spans="1:35" hidden="1" x14ac:dyDescent="0.25">
      <c r="B1095" s="131" t="e">
        <f t="shared" si="3217"/>
        <v>#VALUE!</v>
      </c>
      <c r="C1095" s="131" t="e">
        <f t="shared" si="3218"/>
        <v>#VALUE!</v>
      </c>
      <c r="D1095" s="130">
        <f t="shared" si="3218"/>
        <v>1</v>
      </c>
      <c r="E1095" s="168"/>
      <c r="F1095" s="96"/>
      <c r="G1095" s="170"/>
      <c r="H1095"/>
      <c r="I1095"/>
      <c r="J1095"/>
      <c r="L1095" s="29" t="s">
        <v>50</v>
      </c>
      <c r="M1095" s="30" t="str">
        <f t="shared" ref="M1095" si="3359">IFERROR(
IF(AND(H1094&gt;2,I1094&lt;=25%),AVERAGE(P1093:XX1094),
IF(AND(H1096&gt;2,I1096&lt;=25%),AVERAGE(P1095:XX1096),
IF(AND(H1098&gt;2,I1098&lt;=25%),AVERAGE(P1097:XX1098),
IF(AND(H1100&gt;2,I1100&lt;=25%),AVERAGE(P1099:XX1100),
IF(AND(H1102&gt;2,I1102&lt;=25%),AVERAGE(P1101:XX1102),
IF(AND(H1104&gt;2,I1104&lt;=25%),AVERAGE(P1103:XX1104),
IF(I1092&lt;=25%,AVERAGE(P1091:XX1092),""))))))),"")</f>
        <v/>
      </c>
      <c r="N1095" s="74"/>
      <c r="O1095" s="27" t="str">
        <f t="shared" ref="O1095" si="3360">"2 POND"</f>
        <v>2 POND</v>
      </c>
      <c r="P1095" s="110" t="str">
        <f>IF(IFERROR(VLOOKUP(P1088,'Tabela de Apoio'!$D:$E,2,FALSE),1)=1,"",P1096)</f>
        <v/>
      </c>
      <c r="Q1095" s="110" t="str">
        <f>IF(IFERROR(VLOOKUP(Q1088,'Tabela de Apoio'!$D:$E,2,FALSE),1)=1,"",Q1096)</f>
        <v/>
      </c>
      <c r="R1095" s="110" t="str">
        <f>IF(IFERROR(VLOOKUP(R1088,'Tabela de Apoio'!$D:$E,2,FALSE),1)=1,"",R1096)</f>
        <v/>
      </c>
      <c r="S1095" s="110" t="str">
        <f>IF(IFERROR(VLOOKUP(S1088,'Tabela de Apoio'!$D:$E,2,FALSE),1)=1,"",S1096)</f>
        <v/>
      </c>
      <c r="T1095" s="110" t="str">
        <f>IF(IFERROR(VLOOKUP(T1088,'Tabela de Apoio'!$D:$E,2,FALSE),1)=1,"",T1096)</f>
        <v/>
      </c>
      <c r="U1095" s="110" t="str">
        <f>IF(IFERROR(VLOOKUP(U1088,'Tabela de Apoio'!$D:$E,2,FALSE),1)=1,"",U1096)</f>
        <v/>
      </c>
      <c r="V1095" s="110" t="str">
        <f>IF(IFERROR(VLOOKUP(V1088,'Tabela de Apoio'!$D:$E,2,FALSE),1)=1,"",V1096)</f>
        <v/>
      </c>
      <c r="W1095" s="110" t="str">
        <f>IF(IFERROR(VLOOKUP(W1088,'Tabela de Apoio'!$D:$E,2,FALSE),1)=1,"",W1096)</f>
        <v/>
      </c>
      <c r="X1095" s="110" t="str">
        <f>IF(IFERROR(VLOOKUP(X1088,'Tabela de Apoio'!$D:$E,2,FALSE),1)=1,"",X1096)</f>
        <v/>
      </c>
      <c r="Y1095" s="110" t="str">
        <f>IF(IFERROR(VLOOKUP(Y1088,'Tabela de Apoio'!$D:$E,2,FALSE),1)=1,"",Y1096)</f>
        <v/>
      </c>
      <c r="Z1095" s="110" t="str">
        <f>IF(IFERROR(VLOOKUP(Z1088,'Tabela de Apoio'!$D:$E,2,FALSE),1)=1,"",Z1096)</f>
        <v/>
      </c>
      <c r="AA1095" s="110" t="str">
        <f>IF(IFERROR(VLOOKUP(AA1088,'Tabela de Apoio'!$D:$E,2,FALSE),1)=1,"",AA1096)</f>
        <v/>
      </c>
      <c r="AB1095" s="110" t="str">
        <f>IF(IFERROR(VLOOKUP(AB1088,'Tabela de Apoio'!$D:$E,2,FALSE),1)=1,"",AB1096)</f>
        <v/>
      </c>
      <c r="AC1095" s="110" t="str">
        <f>IF(IFERROR(VLOOKUP(AC1088,'Tabela de Apoio'!$D:$E,2,FALSE),1)=1,"",AC1096)</f>
        <v/>
      </c>
      <c r="AD1095" s="110" t="str">
        <f>IF(IFERROR(VLOOKUP(AD1088,'Tabela de Apoio'!$D:$E,2,FALSE),1)=1,"",AD1096)</f>
        <v/>
      </c>
      <c r="AE1095" s="110" t="str">
        <f>IF(IFERROR(VLOOKUP(AE1088,'Tabela de Apoio'!$D:$E,2,FALSE),1)=1,"",AE1096)</f>
        <v/>
      </c>
      <c r="AF1095" s="110" t="str">
        <f>IF(IFERROR(VLOOKUP(AF1088,'Tabela de Apoio'!$D:$E,2,FALSE),1)=1,"",AF1096)</f>
        <v/>
      </c>
      <c r="AG1095" s="110" t="str">
        <f>IF(IFERROR(VLOOKUP(AG1088,'Tabela de Apoio'!$D:$E,2,FALSE),1)=1,"",AG1096)</f>
        <v/>
      </c>
      <c r="AH1095" s="110" t="str">
        <f>IF(IFERROR(VLOOKUP(AH1088,'Tabela de Apoio'!$D:$E,2,FALSE),1)=1,"",AH1096)</f>
        <v/>
      </c>
      <c r="AI1095" s="110" t="str">
        <f>IF(IFERROR(VLOOKUP(AI1088,'Tabela de Apoio'!$D:$E,2,FALSE),1)=1,"",AI1096)</f>
        <v/>
      </c>
    </row>
    <row r="1096" spans="1:35" hidden="1" x14ac:dyDescent="0.25">
      <c r="B1096" s="131" t="e">
        <f t="shared" si="3217"/>
        <v>#VALUE!</v>
      </c>
      <c r="C1096" s="131" t="e">
        <f t="shared" si="3218"/>
        <v>#VALUE!</v>
      </c>
      <c r="D1096" s="130">
        <f t="shared" si="3218"/>
        <v>1</v>
      </c>
      <c r="E1096" s="168"/>
      <c r="F1096" s="96"/>
      <c r="G1096" s="170"/>
      <c r="H1096" s="137">
        <f t="shared" ref="H1096" si="3361">COUNT($P1096:$XX1096)</f>
        <v>0</v>
      </c>
      <c r="I1096" s="135" t="e">
        <f t="shared" ref="I1096" si="3362">_xlfn.STDEV.P($P1095:$XX1096)/AVERAGE($P1095:$XX1096)</f>
        <v>#DIV/0!</v>
      </c>
      <c r="J1096" s="7">
        <f t="shared" ref="J1096" si="3363">IF(AND(H1096&gt;2,
OR(L1086="MÉDIA SANEADA",L1086="MEDIANA SANEADA",
AND(L1086="PREÇO REFERÊNCIA",NOT(AND(P1088="Orçamento",COUNTA(P1086:XX1086)=COUNTIF(P1088:XX1088,"Orçamento")))))),
ROW(),0)</f>
        <v>0</v>
      </c>
      <c r="K1096" s="69"/>
      <c r="L1096" s="29" t="s">
        <v>425</v>
      </c>
      <c r="M1096" s="30" t="e">
        <f t="shared" ref="M1096" si="3364" xml:space="preserve">
IF(H1094&gt;2,MEDIAN(P1093:XX1094),
IF(H1096&gt;2,MEDIAN(P1095:XX1096),
IF(H1098&gt;2,MEDIAN(P1097:XX1098),
IF(H1100&gt;2,MEDIAN(P1099:XX1100),
IF(H1102&gt;2,MEDIAN(P1101:XX1102),
IF(H1104&gt;2,MEDIAN(P1103:XX1104),
MEDIAN(P1091:XX1092)))))))</f>
        <v>#NUM!</v>
      </c>
      <c r="N1096" s="74"/>
      <c r="O1096" s="27" t="str">
        <f t="shared" ref="O1096" si="3365">"2 RODADA"</f>
        <v>2 RODADA</v>
      </c>
      <c r="P1096" s="110" t="str">
        <f t="shared" ref="P1096:AI1096" si="3366">IF(P1094="","",IF((_xlfn.STDEV.P($P1093:$XX1094)/AVERAGE($P1093:$XX1094))&lt;=25%,P1094,IF(OR(P1094&gt;(AVERAGE($P1093:$XX1094)+_xlfn.STDEV.P($P1093:$XX1094)),P1094&lt;(AVERAGE($P1093:$XX1094)-_xlfn.STDEV.P($P1093:$XX1094))),"DESCARTADO",P1094)))</f>
        <v/>
      </c>
      <c r="Q1096" s="110" t="str">
        <f t="shared" si="3366"/>
        <v/>
      </c>
      <c r="R1096" s="110" t="str">
        <f t="shared" si="3366"/>
        <v/>
      </c>
      <c r="S1096" s="110" t="str">
        <f t="shared" si="3366"/>
        <v/>
      </c>
      <c r="T1096" s="110" t="str">
        <f t="shared" si="3366"/>
        <v/>
      </c>
      <c r="U1096" s="110" t="str">
        <f t="shared" si="3366"/>
        <v/>
      </c>
      <c r="V1096" s="110" t="str">
        <f t="shared" si="3366"/>
        <v/>
      </c>
      <c r="W1096" s="110" t="str">
        <f t="shared" si="3366"/>
        <v/>
      </c>
      <c r="X1096" s="110" t="str">
        <f t="shared" si="3366"/>
        <v/>
      </c>
      <c r="Y1096" s="110" t="str">
        <f t="shared" si="3366"/>
        <v/>
      </c>
      <c r="Z1096" s="110" t="str">
        <f t="shared" si="3366"/>
        <v/>
      </c>
      <c r="AA1096" s="110" t="str">
        <f t="shared" si="3366"/>
        <v/>
      </c>
      <c r="AB1096" s="110" t="str">
        <f t="shared" si="3366"/>
        <v/>
      </c>
      <c r="AC1096" s="110" t="str">
        <f t="shared" si="3366"/>
        <v/>
      </c>
      <c r="AD1096" s="110" t="str">
        <f t="shared" si="3366"/>
        <v/>
      </c>
      <c r="AE1096" s="110" t="str">
        <f t="shared" si="3366"/>
        <v/>
      </c>
      <c r="AF1096" s="110" t="str">
        <f t="shared" si="3366"/>
        <v/>
      </c>
      <c r="AG1096" s="110" t="str">
        <f t="shared" si="3366"/>
        <v/>
      </c>
      <c r="AH1096" s="110" t="str">
        <f t="shared" si="3366"/>
        <v/>
      </c>
      <c r="AI1096" s="110" t="str">
        <f t="shared" si="3366"/>
        <v/>
      </c>
    </row>
    <row r="1097" spans="1:35" hidden="1" x14ac:dyDescent="0.25">
      <c r="B1097" s="131" t="e">
        <f t="shared" si="3217"/>
        <v>#VALUE!</v>
      </c>
      <c r="C1097" s="131" t="e">
        <f t="shared" si="3218"/>
        <v>#VALUE!</v>
      </c>
      <c r="D1097" s="130">
        <f t="shared" si="3218"/>
        <v>1</v>
      </c>
      <c r="E1097" s="168"/>
      <c r="F1097" s="96"/>
      <c r="G1097" s="170"/>
      <c r="H1097"/>
      <c r="I1097"/>
      <c r="J1097"/>
      <c r="K1097" s="69"/>
      <c r="L1097" s="29" t="s">
        <v>422</v>
      </c>
      <c r="M1097" s="30" t="e">
        <f t="shared" ref="M1097" si="3367">HARMEAN($P1091:$XX1092)</f>
        <v>#N/A</v>
      </c>
      <c r="N1097" s="74"/>
      <c r="O1097" s="27" t="str">
        <f t="shared" ref="O1097" si="3368">"3 POND"</f>
        <v>3 POND</v>
      </c>
      <c r="P1097" s="110" t="str">
        <f>IF(IFERROR(VLOOKUP(P1088,'Tabela de Apoio'!$D:$E,2,FALSE),1)=1,"",P1098)</f>
        <v/>
      </c>
      <c r="Q1097" s="110" t="str">
        <f>IF(IFERROR(VLOOKUP(Q1088,'Tabela de Apoio'!$D:$E,2,FALSE),1)=1,"",Q1098)</f>
        <v/>
      </c>
      <c r="R1097" s="110" t="str">
        <f>IF(IFERROR(VLOOKUP(R1088,'Tabela de Apoio'!$D:$E,2,FALSE),1)=1,"",R1098)</f>
        <v/>
      </c>
      <c r="S1097" s="110" t="str">
        <f>IF(IFERROR(VLOOKUP(S1088,'Tabela de Apoio'!$D:$E,2,FALSE),1)=1,"",S1098)</f>
        <v/>
      </c>
      <c r="T1097" s="110" t="str">
        <f>IF(IFERROR(VLOOKUP(T1088,'Tabela de Apoio'!$D:$E,2,FALSE),1)=1,"",T1098)</f>
        <v/>
      </c>
      <c r="U1097" s="110" t="str">
        <f>IF(IFERROR(VLOOKUP(U1088,'Tabela de Apoio'!$D:$E,2,FALSE),1)=1,"",U1098)</f>
        <v/>
      </c>
      <c r="V1097" s="110" t="str">
        <f>IF(IFERROR(VLOOKUP(V1088,'Tabela de Apoio'!$D:$E,2,FALSE),1)=1,"",V1098)</f>
        <v/>
      </c>
      <c r="W1097" s="110" t="str">
        <f>IF(IFERROR(VLOOKUP(W1088,'Tabela de Apoio'!$D:$E,2,FALSE),1)=1,"",W1098)</f>
        <v/>
      </c>
      <c r="X1097" s="110" t="str">
        <f>IF(IFERROR(VLOOKUP(X1088,'Tabela de Apoio'!$D:$E,2,FALSE),1)=1,"",X1098)</f>
        <v/>
      </c>
      <c r="Y1097" s="110" t="str">
        <f>IF(IFERROR(VLOOKUP(Y1088,'Tabela de Apoio'!$D:$E,2,FALSE),1)=1,"",Y1098)</f>
        <v/>
      </c>
      <c r="Z1097" s="110" t="str">
        <f>IF(IFERROR(VLOOKUP(Z1088,'Tabela de Apoio'!$D:$E,2,FALSE),1)=1,"",Z1098)</f>
        <v/>
      </c>
      <c r="AA1097" s="110" t="str">
        <f>IF(IFERROR(VLOOKUP(AA1088,'Tabela de Apoio'!$D:$E,2,FALSE),1)=1,"",AA1098)</f>
        <v/>
      </c>
      <c r="AB1097" s="110" t="str">
        <f>IF(IFERROR(VLOOKUP(AB1088,'Tabela de Apoio'!$D:$E,2,FALSE),1)=1,"",AB1098)</f>
        <v/>
      </c>
      <c r="AC1097" s="110" t="str">
        <f>IF(IFERROR(VLOOKUP(AC1088,'Tabela de Apoio'!$D:$E,2,FALSE),1)=1,"",AC1098)</f>
        <v/>
      </c>
      <c r="AD1097" s="110" t="str">
        <f>IF(IFERROR(VLOOKUP(AD1088,'Tabela de Apoio'!$D:$E,2,FALSE),1)=1,"",AD1098)</f>
        <v/>
      </c>
      <c r="AE1097" s="110" t="str">
        <f>IF(IFERROR(VLOOKUP(AE1088,'Tabela de Apoio'!$D:$E,2,FALSE),1)=1,"",AE1098)</f>
        <v/>
      </c>
      <c r="AF1097" s="110" t="str">
        <f>IF(IFERROR(VLOOKUP(AF1088,'Tabela de Apoio'!$D:$E,2,FALSE),1)=1,"",AF1098)</f>
        <v/>
      </c>
      <c r="AG1097" s="110" t="str">
        <f>IF(IFERROR(VLOOKUP(AG1088,'Tabela de Apoio'!$D:$E,2,FALSE),1)=1,"",AG1098)</f>
        <v/>
      </c>
      <c r="AH1097" s="110" t="str">
        <f>IF(IFERROR(VLOOKUP(AH1088,'Tabela de Apoio'!$D:$E,2,FALSE),1)=1,"",AH1098)</f>
        <v/>
      </c>
      <c r="AI1097" s="110" t="str">
        <f>IF(IFERROR(VLOOKUP(AI1088,'Tabela de Apoio'!$D:$E,2,FALSE),1)=1,"",AI1098)</f>
        <v/>
      </c>
    </row>
    <row r="1098" spans="1:35" hidden="1" x14ac:dyDescent="0.25">
      <c r="B1098" s="131" t="e">
        <f t="shared" si="3217"/>
        <v>#VALUE!</v>
      </c>
      <c r="C1098" s="131" t="e">
        <f t="shared" si="3218"/>
        <v>#VALUE!</v>
      </c>
      <c r="D1098" s="130">
        <f t="shared" si="3218"/>
        <v>1</v>
      </c>
      <c r="E1098" s="168"/>
      <c r="F1098" s="96"/>
      <c r="G1098" s="170"/>
      <c r="H1098" s="137">
        <f t="shared" ref="H1098" si="3369">COUNT($P1098:$XX1098)</f>
        <v>0</v>
      </c>
      <c r="I1098" s="135" t="e">
        <f t="shared" ref="I1098" si="3370">_xlfn.STDEV.P($P1097:$XX1098)/AVERAGE($P1097:$XX1098)</f>
        <v>#DIV/0!</v>
      </c>
      <c r="J1098" s="7">
        <f t="shared" ref="J1098" si="3371">IF(AND(H1098&gt;2,
OR(L1086="MÉDIA SANEADA",L1086="MEDIANA SANEADA",
AND(L1086="PREÇO REFERÊNCIA",NOT(AND(P1088="Orçamento",COUNTA(P1086:XX1086)=COUNTIF(P1088:XX1088,"Orçamento")))))),
ROW(),0)</f>
        <v>0</v>
      </c>
      <c r="K1098" s="69"/>
      <c r="L1098" s="29" t="s">
        <v>53</v>
      </c>
      <c r="M1098" s="30" t="str">
        <f t="shared" ref="M1098" si="3372">IFERROR(_xlfn.QUARTILE.EXC($P1092:$XX1092,1),"")</f>
        <v/>
      </c>
      <c r="N1098" s="74"/>
      <c r="O1098" s="27" t="str">
        <f t="shared" ref="O1098" si="3373">"3 RODADA"</f>
        <v>3 RODADA</v>
      </c>
      <c r="P1098" s="110" t="str">
        <f t="shared" ref="P1098:AI1098" si="3374">IF(P1096="","",IF((_xlfn.STDEV.P($P1095:$XX1096)/AVERAGE($P1095:$XX1096))&lt;=25%,P1096,IF(OR(P1096&gt;(AVERAGE($P1095:$XX1096)+_xlfn.STDEV.P($P1095:$XX1096)),P1096&lt;(AVERAGE($P1095:$XX1096)-_xlfn.STDEV.P($P1095:$XX1096))),"DESCARTADO",P1096)))</f>
        <v/>
      </c>
      <c r="Q1098" s="110" t="str">
        <f t="shared" si="3374"/>
        <v/>
      </c>
      <c r="R1098" s="110" t="str">
        <f t="shared" si="3374"/>
        <v/>
      </c>
      <c r="S1098" s="110" t="str">
        <f t="shared" si="3374"/>
        <v/>
      </c>
      <c r="T1098" s="110" t="str">
        <f t="shared" si="3374"/>
        <v/>
      </c>
      <c r="U1098" s="110" t="str">
        <f t="shared" si="3374"/>
        <v/>
      </c>
      <c r="V1098" s="110" t="str">
        <f t="shared" si="3374"/>
        <v/>
      </c>
      <c r="W1098" s="110" t="str">
        <f t="shared" si="3374"/>
        <v/>
      </c>
      <c r="X1098" s="110" t="str">
        <f t="shared" si="3374"/>
        <v/>
      </c>
      <c r="Y1098" s="110" t="str">
        <f t="shared" si="3374"/>
        <v/>
      </c>
      <c r="Z1098" s="110" t="str">
        <f t="shared" si="3374"/>
        <v/>
      </c>
      <c r="AA1098" s="110" t="str">
        <f t="shared" si="3374"/>
        <v/>
      </c>
      <c r="AB1098" s="110" t="str">
        <f t="shared" si="3374"/>
        <v/>
      </c>
      <c r="AC1098" s="110" t="str">
        <f t="shared" si="3374"/>
        <v/>
      </c>
      <c r="AD1098" s="110" t="str">
        <f t="shared" si="3374"/>
        <v/>
      </c>
      <c r="AE1098" s="110" t="str">
        <f t="shared" si="3374"/>
        <v/>
      </c>
      <c r="AF1098" s="110" t="str">
        <f t="shared" si="3374"/>
        <v/>
      </c>
      <c r="AG1098" s="110" t="str">
        <f t="shared" si="3374"/>
        <v/>
      </c>
      <c r="AH1098" s="110" t="str">
        <f t="shared" si="3374"/>
        <v/>
      </c>
      <c r="AI1098" s="110" t="str">
        <f t="shared" si="3374"/>
        <v/>
      </c>
    </row>
    <row r="1099" spans="1:35" hidden="1" x14ac:dyDescent="0.25">
      <c r="B1099" s="131" t="e">
        <f t="shared" si="3217"/>
        <v>#VALUE!</v>
      </c>
      <c r="C1099" s="131" t="e">
        <f t="shared" si="3218"/>
        <v>#VALUE!</v>
      </c>
      <c r="D1099" s="130">
        <f t="shared" si="3218"/>
        <v>1</v>
      </c>
      <c r="E1099" s="168"/>
      <c r="F1099" s="96"/>
      <c r="G1099" s="170"/>
      <c r="H1099"/>
      <c r="I1099"/>
      <c r="J1099"/>
      <c r="K1099" s="69"/>
      <c r="L1099" s="29" t="s">
        <v>51</v>
      </c>
      <c r="M1099" s="30" t="str">
        <f t="shared" ref="M1099" si="3375">IFERROR(_xlfn.QUARTILE.EXC($P1092:$XX1092,3),"")</f>
        <v/>
      </c>
      <c r="N1099" s="74"/>
      <c r="O1099" s="27" t="str">
        <f t="shared" ref="O1099" si="3376">"4 POND"</f>
        <v>4 POND</v>
      </c>
      <c r="P1099" s="110" t="str">
        <f>IF(IFERROR(VLOOKUP(P1088,'Tabela de Apoio'!$D:$E,2,FALSE),1)=1,"",P1100)</f>
        <v/>
      </c>
      <c r="Q1099" s="110" t="str">
        <f>IF(IFERROR(VLOOKUP(Q1088,'Tabela de Apoio'!$D:$E,2,FALSE),1)=1,"",Q1100)</f>
        <v/>
      </c>
      <c r="R1099" s="110" t="str">
        <f>IF(IFERROR(VLOOKUP(R1088,'Tabela de Apoio'!$D:$E,2,FALSE),1)=1,"",R1100)</f>
        <v/>
      </c>
      <c r="S1099" s="110" t="str">
        <f>IF(IFERROR(VLOOKUP(S1088,'Tabela de Apoio'!$D:$E,2,FALSE),1)=1,"",S1100)</f>
        <v/>
      </c>
      <c r="T1099" s="110" t="str">
        <f>IF(IFERROR(VLOOKUP(T1088,'Tabela de Apoio'!$D:$E,2,FALSE),1)=1,"",T1100)</f>
        <v/>
      </c>
      <c r="U1099" s="110" t="str">
        <f>IF(IFERROR(VLOOKUP(U1088,'Tabela de Apoio'!$D:$E,2,FALSE),1)=1,"",U1100)</f>
        <v/>
      </c>
      <c r="V1099" s="110" t="str">
        <f>IF(IFERROR(VLOOKUP(V1088,'Tabela de Apoio'!$D:$E,2,FALSE),1)=1,"",V1100)</f>
        <v/>
      </c>
      <c r="W1099" s="110" t="str">
        <f>IF(IFERROR(VLOOKUP(W1088,'Tabela de Apoio'!$D:$E,2,FALSE),1)=1,"",W1100)</f>
        <v/>
      </c>
      <c r="X1099" s="110" t="str">
        <f>IF(IFERROR(VLOOKUP(X1088,'Tabela de Apoio'!$D:$E,2,FALSE),1)=1,"",X1100)</f>
        <v/>
      </c>
      <c r="Y1099" s="110" t="str">
        <f>IF(IFERROR(VLOOKUP(Y1088,'Tabela de Apoio'!$D:$E,2,FALSE),1)=1,"",Y1100)</f>
        <v/>
      </c>
      <c r="Z1099" s="110" t="str">
        <f>IF(IFERROR(VLOOKUP(Z1088,'Tabela de Apoio'!$D:$E,2,FALSE),1)=1,"",Z1100)</f>
        <v/>
      </c>
      <c r="AA1099" s="110" t="str">
        <f>IF(IFERROR(VLOOKUP(AA1088,'Tabela de Apoio'!$D:$E,2,FALSE),1)=1,"",AA1100)</f>
        <v/>
      </c>
      <c r="AB1099" s="110" t="str">
        <f>IF(IFERROR(VLOOKUP(AB1088,'Tabela de Apoio'!$D:$E,2,FALSE),1)=1,"",AB1100)</f>
        <v/>
      </c>
      <c r="AC1099" s="110" t="str">
        <f>IF(IFERROR(VLOOKUP(AC1088,'Tabela de Apoio'!$D:$E,2,FALSE),1)=1,"",AC1100)</f>
        <v/>
      </c>
      <c r="AD1099" s="110" t="str">
        <f>IF(IFERROR(VLOOKUP(AD1088,'Tabela de Apoio'!$D:$E,2,FALSE),1)=1,"",AD1100)</f>
        <v/>
      </c>
      <c r="AE1099" s="110" t="str">
        <f>IF(IFERROR(VLOOKUP(AE1088,'Tabela de Apoio'!$D:$E,2,FALSE),1)=1,"",AE1100)</f>
        <v/>
      </c>
      <c r="AF1099" s="110" t="str">
        <f>IF(IFERROR(VLOOKUP(AF1088,'Tabela de Apoio'!$D:$E,2,FALSE),1)=1,"",AF1100)</f>
        <v/>
      </c>
      <c r="AG1099" s="110" t="str">
        <f>IF(IFERROR(VLOOKUP(AG1088,'Tabela de Apoio'!$D:$E,2,FALSE),1)=1,"",AG1100)</f>
        <v/>
      </c>
      <c r="AH1099" s="110" t="str">
        <f>IF(IFERROR(VLOOKUP(AH1088,'Tabela de Apoio'!$D:$E,2,FALSE),1)=1,"",AH1100)</f>
        <v/>
      </c>
      <c r="AI1099" s="110" t="str">
        <f>IF(IFERROR(VLOOKUP(AI1088,'Tabela de Apoio'!$D:$E,2,FALSE),1)=1,"",AI1100)</f>
        <v/>
      </c>
    </row>
    <row r="1100" spans="1:35" hidden="1" x14ac:dyDescent="0.25">
      <c r="B1100" s="131" t="e">
        <f t="shared" si="3217"/>
        <v>#VALUE!</v>
      </c>
      <c r="C1100" s="131" t="e">
        <f t="shared" si="3218"/>
        <v>#VALUE!</v>
      </c>
      <c r="D1100" s="130">
        <f t="shared" si="3218"/>
        <v>1</v>
      </c>
      <c r="E1100" s="168"/>
      <c r="F1100" s="96"/>
      <c r="G1100" s="170"/>
      <c r="H1100" s="137">
        <f t="shared" ref="H1100" si="3377">COUNT($P1100:$XX1100)</f>
        <v>0</v>
      </c>
      <c r="I1100" s="135" t="e">
        <f t="shared" ref="I1100" si="3378">_xlfn.STDEV.P($P1099:$XX1100)/AVERAGE($P1099:$XX1100)</f>
        <v>#DIV/0!</v>
      </c>
      <c r="J1100" s="7">
        <f t="shared" ref="J1100" si="3379">IF(AND(H1100&gt;2,
OR(L1086="MÉDIA SANEADA",L1086="MEDIANA SANEADA",
AND(L1086="PREÇO REFERÊNCIA",NOT(AND(P1088="Orçamento",COUNTA(P1086:XX1086)=COUNTIF(P1088:XX1088,"Orçamento")))))),
ROW(),0)</f>
        <v>0</v>
      </c>
      <c r="K1100" s="69"/>
      <c r="L1100" s="29" t="s">
        <v>55</v>
      </c>
      <c r="M1100" s="30">
        <f t="shared" ref="M1100" si="3380">MIN($P1092:$XX1092)</f>
        <v>0</v>
      </c>
      <c r="N1100" s="74"/>
      <c r="O1100" s="27" t="str">
        <f t="shared" ref="O1100" si="3381">"4 RODADA"</f>
        <v>4 RODADA</v>
      </c>
      <c r="P1100" s="110" t="str">
        <f t="shared" ref="P1100:AI1100" si="3382">IF(P1098="","",IF((_xlfn.STDEV.P($P1097:$XX1098)/AVERAGE($P1097:$XX1098))&lt;=25%,P1098,IF(OR(P1098&gt;(AVERAGE($P1097:$XX1098)+_xlfn.STDEV.P($P1097:$XX1098)),P1098&lt;(AVERAGE($P1097:$XX1098)-_xlfn.STDEV.P($P1097:$XX1098))),"DESCARTADO",P1098)))</f>
        <v/>
      </c>
      <c r="Q1100" s="110" t="str">
        <f t="shared" si="3382"/>
        <v/>
      </c>
      <c r="R1100" s="110" t="str">
        <f t="shared" si="3382"/>
        <v/>
      </c>
      <c r="S1100" s="110" t="str">
        <f t="shared" si="3382"/>
        <v/>
      </c>
      <c r="T1100" s="110" t="str">
        <f t="shared" si="3382"/>
        <v/>
      </c>
      <c r="U1100" s="110" t="str">
        <f t="shared" si="3382"/>
        <v/>
      </c>
      <c r="V1100" s="110" t="str">
        <f t="shared" si="3382"/>
        <v/>
      </c>
      <c r="W1100" s="110" t="str">
        <f t="shared" si="3382"/>
        <v/>
      </c>
      <c r="X1100" s="110" t="str">
        <f t="shared" si="3382"/>
        <v/>
      </c>
      <c r="Y1100" s="110" t="str">
        <f t="shared" si="3382"/>
        <v/>
      </c>
      <c r="Z1100" s="110" t="str">
        <f t="shared" si="3382"/>
        <v/>
      </c>
      <c r="AA1100" s="110" t="str">
        <f t="shared" si="3382"/>
        <v/>
      </c>
      <c r="AB1100" s="110" t="str">
        <f t="shared" si="3382"/>
        <v/>
      </c>
      <c r="AC1100" s="110" t="str">
        <f t="shared" si="3382"/>
        <v/>
      </c>
      <c r="AD1100" s="110" t="str">
        <f t="shared" si="3382"/>
        <v/>
      </c>
      <c r="AE1100" s="110" t="str">
        <f t="shared" si="3382"/>
        <v/>
      </c>
      <c r="AF1100" s="110" t="str">
        <f t="shared" si="3382"/>
        <v/>
      </c>
      <c r="AG1100" s="110" t="str">
        <f t="shared" si="3382"/>
        <v/>
      </c>
      <c r="AH1100" s="110" t="str">
        <f t="shared" si="3382"/>
        <v/>
      </c>
      <c r="AI1100" s="110" t="str">
        <f t="shared" si="3382"/>
        <v/>
      </c>
    </row>
    <row r="1101" spans="1:35" hidden="1" x14ac:dyDescent="0.25">
      <c r="B1101" s="131" t="e">
        <f t="shared" si="3217"/>
        <v>#VALUE!</v>
      </c>
      <c r="C1101" s="131" t="e">
        <f t="shared" si="3218"/>
        <v>#VALUE!</v>
      </c>
      <c r="D1101" s="130">
        <f t="shared" si="3218"/>
        <v>1</v>
      </c>
      <c r="E1101" s="168"/>
      <c r="F1101" s="96"/>
      <c r="G1101" s="170"/>
      <c r="H1101"/>
      <c r="I1101"/>
      <c r="J1101"/>
      <c r="K1101" s="69"/>
      <c r="L1101" s="29" t="s">
        <v>52</v>
      </c>
      <c r="M1101" s="30">
        <f t="shared" ref="M1101" si="3383">MAX($P1092:$XX1092)</f>
        <v>0</v>
      </c>
      <c r="N1101" s="74"/>
      <c r="O1101" s="27" t="str">
        <f t="shared" ref="O1101" si="3384">"5 POND"</f>
        <v>5 POND</v>
      </c>
      <c r="P1101" s="110" t="str">
        <f>IF(IFERROR(VLOOKUP(P1088,'Tabela de Apoio'!$D:$E,2,FALSE),1)=1,"",P1102)</f>
        <v/>
      </c>
      <c r="Q1101" s="110" t="str">
        <f>IF(IFERROR(VLOOKUP(Q1088,'Tabela de Apoio'!$D:$E,2,FALSE),1)=1,"",Q1102)</f>
        <v/>
      </c>
      <c r="R1101" s="110" t="str">
        <f>IF(IFERROR(VLOOKUP(R1088,'Tabela de Apoio'!$D:$E,2,FALSE),1)=1,"",R1102)</f>
        <v/>
      </c>
      <c r="S1101" s="110" t="str">
        <f>IF(IFERROR(VLOOKUP(S1088,'Tabela de Apoio'!$D:$E,2,FALSE),1)=1,"",S1102)</f>
        <v/>
      </c>
      <c r="T1101" s="110" t="str">
        <f>IF(IFERROR(VLOOKUP(T1088,'Tabela de Apoio'!$D:$E,2,FALSE),1)=1,"",T1102)</f>
        <v/>
      </c>
      <c r="U1101" s="110" t="str">
        <f>IF(IFERROR(VLOOKUP(U1088,'Tabela de Apoio'!$D:$E,2,FALSE),1)=1,"",U1102)</f>
        <v/>
      </c>
      <c r="V1101" s="110" t="str">
        <f>IF(IFERROR(VLOOKUP(V1088,'Tabela de Apoio'!$D:$E,2,FALSE),1)=1,"",V1102)</f>
        <v/>
      </c>
      <c r="W1101" s="110" t="str">
        <f>IF(IFERROR(VLOOKUP(W1088,'Tabela de Apoio'!$D:$E,2,FALSE),1)=1,"",W1102)</f>
        <v/>
      </c>
      <c r="X1101" s="110" t="str">
        <f>IF(IFERROR(VLOOKUP(X1088,'Tabela de Apoio'!$D:$E,2,FALSE),1)=1,"",X1102)</f>
        <v/>
      </c>
      <c r="Y1101" s="110" t="str">
        <f>IF(IFERROR(VLOOKUP(Y1088,'Tabela de Apoio'!$D:$E,2,FALSE),1)=1,"",Y1102)</f>
        <v/>
      </c>
      <c r="Z1101" s="110" t="str">
        <f>IF(IFERROR(VLOOKUP(Z1088,'Tabela de Apoio'!$D:$E,2,FALSE),1)=1,"",Z1102)</f>
        <v/>
      </c>
      <c r="AA1101" s="110" t="str">
        <f>IF(IFERROR(VLOOKUP(AA1088,'Tabela de Apoio'!$D:$E,2,FALSE),1)=1,"",AA1102)</f>
        <v/>
      </c>
      <c r="AB1101" s="110" t="str">
        <f>IF(IFERROR(VLOOKUP(AB1088,'Tabela de Apoio'!$D:$E,2,FALSE),1)=1,"",AB1102)</f>
        <v/>
      </c>
      <c r="AC1101" s="110" t="str">
        <f>IF(IFERROR(VLOOKUP(AC1088,'Tabela de Apoio'!$D:$E,2,FALSE),1)=1,"",AC1102)</f>
        <v/>
      </c>
      <c r="AD1101" s="110" t="str">
        <f>IF(IFERROR(VLOOKUP(AD1088,'Tabela de Apoio'!$D:$E,2,FALSE),1)=1,"",AD1102)</f>
        <v/>
      </c>
      <c r="AE1101" s="110" t="str">
        <f>IF(IFERROR(VLOOKUP(AE1088,'Tabela de Apoio'!$D:$E,2,FALSE),1)=1,"",AE1102)</f>
        <v/>
      </c>
      <c r="AF1101" s="110" t="str">
        <f>IF(IFERROR(VLOOKUP(AF1088,'Tabela de Apoio'!$D:$E,2,FALSE),1)=1,"",AF1102)</f>
        <v/>
      </c>
      <c r="AG1101" s="110" t="str">
        <f>IF(IFERROR(VLOOKUP(AG1088,'Tabela de Apoio'!$D:$E,2,FALSE),1)=1,"",AG1102)</f>
        <v/>
      </c>
      <c r="AH1101" s="110" t="str">
        <f>IF(IFERROR(VLOOKUP(AH1088,'Tabela de Apoio'!$D:$E,2,FALSE),1)=1,"",AH1102)</f>
        <v/>
      </c>
      <c r="AI1101" s="110" t="str">
        <f>IF(IFERROR(VLOOKUP(AI1088,'Tabela de Apoio'!$D:$E,2,FALSE),1)=1,"",AI1102)</f>
        <v/>
      </c>
    </row>
    <row r="1102" spans="1:35" hidden="1" x14ac:dyDescent="0.25">
      <c r="B1102" s="131" t="e">
        <f t="shared" si="3217"/>
        <v>#VALUE!</v>
      </c>
      <c r="C1102" s="131" t="e">
        <f t="shared" si="3218"/>
        <v>#VALUE!</v>
      </c>
      <c r="D1102" s="130">
        <f t="shared" si="3218"/>
        <v>1</v>
      </c>
      <c r="E1102" s="168"/>
      <c r="F1102" s="96"/>
      <c r="G1102" s="170"/>
      <c r="H1102" s="137">
        <f t="shared" ref="H1102" si="3385">COUNT($P1102:$XX1102)</f>
        <v>0</v>
      </c>
      <c r="I1102" s="135" t="e">
        <f t="shared" ref="I1102" si="3386">_xlfn.STDEV.P($P1101:$XX1102)/AVERAGE($P1101:$XX1102)</f>
        <v>#DIV/0!</v>
      </c>
      <c r="J1102" s="7">
        <f t="shared" ref="J1102" si="3387">IF(AND(H1102&gt;2,
OR(L1086="MÉDIA SANEADA",L1086="MEDIANA SANEADA",
AND(L1086="PREÇO REFERÊNCIA",NOT(AND(P1088="Orçamento",COUNTA(P1086:XX1086)=COUNTIF(P1088:XX1088,"Orçamento")))))),
ROW(),0)</f>
        <v>0</v>
      </c>
      <c r="K1102" s="69"/>
      <c r="N1102" s="74"/>
      <c r="O1102" s="27" t="str">
        <f t="shared" ref="O1102" si="3388">"5 RODADA"</f>
        <v>5 RODADA</v>
      </c>
      <c r="P1102" s="110" t="str">
        <f t="shared" ref="P1102:AI1102" si="3389">IF(P1100="","",IF((_xlfn.STDEV.P($P1099:$XX1100)/AVERAGE($P1099:$XX1100))&lt;=25%,P1100,IF(OR(P1100&gt;(AVERAGE($P1099:$XX1100)+_xlfn.STDEV.P($P1099:$XX1100)),P1100&lt;(AVERAGE($P1099:$XX1100)-_xlfn.STDEV.P($P1099:$XX1100))),"DESCARTADO",P1100)))</f>
        <v/>
      </c>
      <c r="Q1102" s="110" t="str">
        <f t="shared" si="3389"/>
        <v/>
      </c>
      <c r="R1102" s="110" t="str">
        <f t="shared" si="3389"/>
        <v/>
      </c>
      <c r="S1102" s="110" t="str">
        <f t="shared" si="3389"/>
        <v/>
      </c>
      <c r="T1102" s="110" t="str">
        <f t="shared" si="3389"/>
        <v/>
      </c>
      <c r="U1102" s="110" t="str">
        <f t="shared" si="3389"/>
        <v/>
      </c>
      <c r="V1102" s="110" t="str">
        <f t="shared" si="3389"/>
        <v/>
      </c>
      <c r="W1102" s="110" t="str">
        <f t="shared" si="3389"/>
        <v/>
      </c>
      <c r="X1102" s="110" t="str">
        <f t="shared" si="3389"/>
        <v/>
      </c>
      <c r="Y1102" s="110" t="str">
        <f t="shared" si="3389"/>
        <v/>
      </c>
      <c r="Z1102" s="110" t="str">
        <f t="shared" si="3389"/>
        <v/>
      </c>
      <c r="AA1102" s="110" t="str">
        <f t="shared" si="3389"/>
        <v/>
      </c>
      <c r="AB1102" s="110" t="str">
        <f t="shared" si="3389"/>
        <v/>
      </c>
      <c r="AC1102" s="110" t="str">
        <f t="shared" si="3389"/>
        <v/>
      </c>
      <c r="AD1102" s="110" t="str">
        <f t="shared" si="3389"/>
        <v/>
      </c>
      <c r="AE1102" s="110" t="str">
        <f t="shared" si="3389"/>
        <v/>
      </c>
      <c r="AF1102" s="110" t="str">
        <f t="shared" si="3389"/>
        <v/>
      </c>
      <c r="AG1102" s="110" t="str">
        <f t="shared" si="3389"/>
        <v/>
      </c>
      <c r="AH1102" s="110" t="str">
        <f t="shared" si="3389"/>
        <v/>
      </c>
      <c r="AI1102" s="110" t="str">
        <f t="shared" si="3389"/>
        <v/>
      </c>
    </row>
    <row r="1103" spans="1:35" hidden="1" x14ac:dyDescent="0.25">
      <c r="B1103" s="131" t="e">
        <f t="shared" si="3217"/>
        <v>#VALUE!</v>
      </c>
      <c r="C1103" s="131" t="e">
        <f t="shared" si="3218"/>
        <v>#VALUE!</v>
      </c>
      <c r="D1103" s="130">
        <f t="shared" si="3218"/>
        <v>1</v>
      </c>
      <c r="E1103" s="168"/>
      <c r="F1103" s="96"/>
      <c r="G1103" s="170"/>
      <c r="H1103"/>
      <c r="I1103"/>
      <c r="J1103"/>
      <c r="K1103" s="69"/>
      <c r="L1103" s="22"/>
      <c r="M1103" s="22"/>
      <c r="N1103" s="74"/>
      <c r="O1103" s="27" t="str">
        <f t="shared" ref="O1103" si="3390">"6 POND"</f>
        <v>6 POND</v>
      </c>
      <c r="P1103" s="110" t="str">
        <f>IF(IFERROR(VLOOKUP(P1088,'Tabela de Apoio'!$D:$E,2,FALSE),1)=1,"",P1104)</f>
        <v/>
      </c>
      <c r="Q1103" s="110" t="str">
        <f>IF(IFERROR(VLOOKUP(Q1088,'Tabela de Apoio'!$D:$E,2,FALSE),1)=1,"",Q1104)</f>
        <v/>
      </c>
      <c r="R1103" s="110" t="str">
        <f>IF(IFERROR(VLOOKUP(R1088,'Tabela de Apoio'!$D:$E,2,FALSE),1)=1,"",R1104)</f>
        <v/>
      </c>
      <c r="S1103" s="110" t="str">
        <f>IF(IFERROR(VLOOKUP(S1088,'Tabela de Apoio'!$D:$E,2,FALSE),1)=1,"",S1104)</f>
        <v/>
      </c>
      <c r="T1103" s="110" t="str">
        <f>IF(IFERROR(VLOOKUP(T1088,'Tabela de Apoio'!$D:$E,2,FALSE),1)=1,"",T1104)</f>
        <v/>
      </c>
      <c r="U1103" s="110" t="str">
        <f>IF(IFERROR(VLOOKUP(U1088,'Tabela de Apoio'!$D:$E,2,FALSE),1)=1,"",U1104)</f>
        <v/>
      </c>
      <c r="V1103" s="110" t="str">
        <f>IF(IFERROR(VLOOKUP(V1088,'Tabela de Apoio'!$D:$E,2,FALSE),1)=1,"",V1104)</f>
        <v/>
      </c>
      <c r="W1103" s="110" t="str">
        <f>IF(IFERROR(VLOOKUP(W1088,'Tabela de Apoio'!$D:$E,2,FALSE),1)=1,"",W1104)</f>
        <v/>
      </c>
      <c r="X1103" s="110" t="str">
        <f>IF(IFERROR(VLOOKUP(X1088,'Tabela de Apoio'!$D:$E,2,FALSE),1)=1,"",X1104)</f>
        <v/>
      </c>
      <c r="Y1103" s="110" t="str">
        <f>IF(IFERROR(VLOOKUP(Y1088,'Tabela de Apoio'!$D:$E,2,FALSE),1)=1,"",Y1104)</f>
        <v/>
      </c>
      <c r="Z1103" s="110" t="str">
        <f>IF(IFERROR(VLOOKUP(Z1088,'Tabela de Apoio'!$D:$E,2,FALSE),1)=1,"",Z1104)</f>
        <v/>
      </c>
      <c r="AA1103" s="110" t="str">
        <f>IF(IFERROR(VLOOKUP(AA1088,'Tabela de Apoio'!$D:$E,2,FALSE),1)=1,"",AA1104)</f>
        <v/>
      </c>
      <c r="AB1103" s="110" t="str">
        <f>IF(IFERROR(VLOOKUP(AB1088,'Tabela de Apoio'!$D:$E,2,FALSE),1)=1,"",AB1104)</f>
        <v/>
      </c>
      <c r="AC1103" s="110" t="str">
        <f>IF(IFERROR(VLOOKUP(AC1088,'Tabela de Apoio'!$D:$E,2,FALSE),1)=1,"",AC1104)</f>
        <v/>
      </c>
      <c r="AD1103" s="110" t="str">
        <f>IF(IFERROR(VLOOKUP(AD1088,'Tabela de Apoio'!$D:$E,2,FALSE),1)=1,"",AD1104)</f>
        <v/>
      </c>
      <c r="AE1103" s="110" t="str">
        <f>IF(IFERROR(VLOOKUP(AE1088,'Tabela de Apoio'!$D:$E,2,FALSE),1)=1,"",AE1104)</f>
        <v/>
      </c>
      <c r="AF1103" s="110" t="str">
        <f>IF(IFERROR(VLOOKUP(AF1088,'Tabela de Apoio'!$D:$E,2,FALSE),1)=1,"",AF1104)</f>
        <v/>
      </c>
      <c r="AG1103" s="110" t="str">
        <f>IF(IFERROR(VLOOKUP(AG1088,'Tabela de Apoio'!$D:$E,2,FALSE),1)=1,"",AG1104)</f>
        <v/>
      </c>
      <c r="AH1103" s="110" t="str">
        <f>IF(IFERROR(VLOOKUP(AH1088,'Tabela de Apoio'!$D:$E,2,FALSE),1)=1,"",AH1104)</f>
        <v/>
      </c>
      <c r="AI1103" s="110" t="str">
        <f>IF(IFERROR(VLOOKUP(AI1088,'Tabela de Apoio'!$D:$E,2,FALSE),1)=1,"",AI1104)</f>
        <v/>
      </c>
    </row>
    <row r="1104" spans="1:35" hidden="1" x14ac:dyDescent="0.25">
      <c r="B1104" s="131" t="e">
        <f t="shared" si="3217"/>
        <v>#VALUE!</v>
      </c>
      <c r="C1104" s="131" t="e">
        <f t="shared" si="3218"/>
        <v>#VALUE!</v>
      </c>
      <c r="D1104" s="130">
        <f t="shared" si="3218"/>
        <v>1</v>
      </c>
      <c r="E1104" s="168"/>
      <c r="F1104" s="96"/>
      <c r="G1104" s="170"/>
      <c r="H1104" s="137">
        <f t="shared" ref="H1104" si="3391">COUNT($P1104:$XX1104)</f>
        <v>0</v>
      </c>
      <c r="I1104" s="135" t="e">
        <f t="shared" ref="I1104" si="3392">_xlfn.STDEV.P($P1103:$XX1104)/AVERAGE($P1103:$XX1104)</f>
        <v>#DIV/0!</v>
      </c>
      <c r="J1104" s="7">
        <f t="shared" ref="J1104" si="3393">IF(AND(H1104&gt;2,
OR(L1086="MÉDIA SANEADA",L1086="MEDIANA SANEADA",
AND(L1086="PREÇO REFERÊNCIA",NOT(AND(P1088="Orçamento",COUNTA(P1086:XX1086)=COUNTIF(P1088:XX1088,"Orçamento")))))),
ROW(),0)</f>
        <v>0</v>
      </c>
      <c r="N1104" s="74"/>
      <c r="O1104" s="27" t="str">
        <f t="shared" ref="O1104" si="3394">"6 RODADA"</f>
        <v>6 RODADA</v>
      </c>
      <c r="P1104" s="110" t="str">
        <f t="shared" ref="P1104:AI1104" si="3395">IFERROR(IF(P1102="","",IF((_xlfn.STDEV.P($P1101:$XX1102)/AVERAGE($P1101:$XX1102))&lt;=25%,P1102,IF(OR(P1102&gt;(AVERAGE($P1101:$XX1102)+_xlfn.STDEV.P($P1101:$XX1102)),P1102&lt;(AVERAGE($P1101:$XX1102)-_xlfn.STDEV.P($P1101:$XX1102))),"DESCARTADO",P1102))),)</f>
        <v/>
      </c>
      <c r="Q1104" s="110" t="str">
        <f t="shared" si="3395"/>
        <v/>
      </c>
      <c r="R1104" s="110" t="str">
        <f t="shared" si="3395"/>
        <v/>
      </c>
      <c r="S1104" s="110" t="str">
        <f t="shared" si="3395"/>
        <v/>
      </c>
      <c r="T1104" s="110" t="str">
        <f t="shared" si="3395"/>
        <v/>
      </c>
      <c r="U1104" s="110" t="str">
        <f t="shared" si="3395"/>
        <v/>
      </c>
      <c r="V1104" s="110" t="str">
        <f t="shared" si="3395"/>
        <v/>
      </c>
      <c r="W1104" s="110" t="str">
        <f t="shared" si="3395"/>
        <v/>
      </c>
      <c r="X1104" s="110" t="str">
        <f t="shared" si="3395"/>
        <v/>
      </c>
      <c r="Y1104" s="110" t="str">
        <f t="shared" si="3395"/>
        <v/>
      </c>
      <c r="Z1104" s="110" t="str">
        <f t="shared" si="3395"/>
        <v/>
      </c>
      <c r="AA1104" s="110" t="str">
        <f t="shared" si="3395"/>
        <v/>
      </c>
      <c r="AB1104" s="110" t="str">
        <f t="shared" si="3395"/>
        <v/>
      </c>
      <c r="AC1104" s="110" t="str">
        <f t="shared" si="3395"/>
        <v/>
      </c>
      <c r="AD1104" s="110" t="str">
        <f t="shared" si="3395"/>
        <v/>
      </c>
      <c r="AE1104" s="110" t="str">
        <f t="shared" si="3395"/>
        <v/>
      </c>
      <c r="AF1104" s="110" t="str">
        <f t="shared" si="3395"/>
        <v/>
      </c>
      <c r="AG1104" s="110" t="str">
        <f t="shared" si="3395"/>
        <v/>
      </c>
      <c r="AH1104" s="110" t="str">
        <f t="shared" si="3395"/>
        <v/>
      </c>
      <c r="AI1104" s="110" t="str">
        <f t="shared" si="3395"/>
        <v/>
      </c>
    </row>
    <row r="1105" spans="1:167" x14ac:dyDescent="0.25">
      <c r="B1105" s="131" t="e">
        <f t="shared" si="3217"/>
        <v>#VALUE!</v>
      </c>
      <c r="C1105" s="131" t="e">
        <f t="shared" si="3218"/>
        <v>#VALUE!</v>
      </c>
      <c r="D1105" s="130">
        <f t="shared" si="3218"/>
        <v>1</v>
      </c>
      <c r="E1105" s="168"/>
      <c r="F1105" s="139"/>
      <c r="G1105" s="170"/>
      <c r="H1105" s="173"/>
      <c r="I1105" s="173"/>
      <c r="J1105" s="174"/>
      <c r="K1105" s="70"/>
      <c r="L1105" s="1" t="s">
        <v>56</v>
      </c>
      <c r="M1105" s="147" t="str">
        <f t="shared" ref="M1105" si="3396">IFERROR(ROUND(M1086*M1088,2),"")</f>
        <v/>
      </c>
      <c r="O1105" s="27" t="s">
        <v>426</v>
      </c>
      <c r="P1105" s="110" t="str">
        <f t="shared" ref="P1105:AI1126" si="3397">INDEX(P1092:P1104,MATCH(MAX($J1092:$J1104),$J1092:$J1104,0))</f>
        <v/>
      </c>
      <c r="Q1105" s="110" t="str">
        <f t="shared" si="3397"/>
        <v/>
      </c>
      <c r="R1105" s="110" t="str">
        <f t="shared" si="3397"/>
        <v/>
      </c>
      <c r="S1105" s="110" t="str">
        <f t="shared" si="3397"/>
        <v/>
      </c>
      <c r="T1105" s="110" t="str">
        <f t="shared" si="3397"/>
        <v/>
      </c>
      <c r="U1105" s="110" t="str">
        <f t="shared" si="3397"/>
        <v/>
      </c>
      <c r="V1105" s="110" t="str">
        <f t="shared" si="3397"/>
        <v/>
      </c>
      <c r="W1105" s="110" t="str">
        <f t="shared" si="3397"/>
        <v/>
      </c>
      <c r="X1105" s="110" t="str">
        <f t="shared" si="3397"/>
        <v/>
      </c>
      <c r="Y1105" s="110" t="str">
        <f t="shared" si="3397"/>
        <v/>
      </c>
      <c r="Z1105" s="110" t="str">
        <f t="shared" si="3397"/>
        <v/>
      </c>
      <c r="AA1105" s="110" t="str">
        <f t="shared" si="3397"/>
        <v/>
      </c>
      <c r="AB1105" s="110" t="str">
        <f t="shared" si="3397"/>
        <v/>
      </c>
      <c r="AC1105" s="110" t="str">
        <f t="shared" si="3397"/>
        <v/>
      </c>
      <c r="AD1105" s="110" t="str">
        <f t="shared" si="3397"/>
        <v/>
      </c>
      <c r="AE1105" s="110" t="str">
        <f t="shared" si="3397"/>
        <v/>
      </c>
      <c r="AF1105" s="110" t="str">
        <f t="shared" si="3397"/>
        <v/>
      </c>
      <c r="AG1105" s="110" t="str">
        <f t="shared" si="3397"/>
        <v/>
      </c>
      <c r="AH1105" s="110" t="str">
        <f t="shared" si="3397"/>
        <v/>
      </c>
      <c r="AI1105" s="110" t="str">
        <f t="shared" si="3397"/>
        <v/>
      </c>
    </row>
    <row r="1107" spans="1:167" s="120" customFormat="1" ht="15" customHeight="1" x14ac:dyDescent="0.25">
      <c r="A1107" s="123"/>
      <c r="B1107" s="130" t="e">
        <f t="shared" ref="B1107" si="3398">LARGE(IFERROR(IF(B1105+1&gt;$H$8,"",B1105+1),""),1)</f>
        <v>#VALUE!</v>
      </c>
      <c r="C1107" s="130" t="e">
        <f>IF(_xlfn.ISFORMULA(E1111),MAX(INDEX('BASE FORMAÇÃO'!A:A,B1107+1),1),E1111)</f>
        <v>#VALUE!</v>
      </c>
      <c r="D1107" s="130">
        <f t="shared" ref="D1107" si="3399">IFERROR(IF(C1107=C1097,D1097+1,1),1)</f>
        <v>1</v>
      </c>
      <c r="E1107" s="41" t="s">
        <v>9</v>
      </c>
      <c r="F1107" s="76"/>
      <c r="G1107" s="41" t="s">
        <v>15</v>
      </c>
      <c r="H1107" s="138" t="e">
        <f>INDEX('BASE FORMAÇÃO'!B:B,B1107+1)</f>
        <v>#VALUE!</v>
      </c>
      <c r="I1107" s="146" t="s">
        <v>16</v>
      </c>
      <c r="J1107" s="6" t="e">
        <f>INDEX('BASE FORMAÇÃO'!K:K,B1107+1)</f>
        <v>#VALUE!</v>
      </c>
      <c r="K1107" s="68"/>
      <c r="L1107" s="175" t="s">
        <v>54</v>
      </c>
      <c r="M1107" s="177" t="str">
        <f t="shared" ref="M1107" si="3400">IF(OR(ISBLANK($O$8),ISBLANK($O$7),ISBLANK($H$8),ISBLANK($O$6),ISBLANK($O$5),ISBLANK($H$5)),"",IFERROR(IF(VLOOKUP(L1107,L1113:M1122,2,FALSE)&lt;1,ROUND(VLOOKUP(L1107,L1113:M1122,2,FALSE),4),ROUND(VLOOKUP(L1107,L1113:M1122,2,FALSE),2)),""))</f>
        <v/>
      </c>
      <c r="N1107" s="72"/>
      <c r="O1107" s="27" t="s">
        <v>17</v>
      </c>
      <c r="P1107" s="116"/>
      <c r="Q1107" s="116"/>
      <c r="R1107" s="116"/>
      <c r="S1107" s="116"/>
      <c r="T1107" s="116"/>
      <c r="U1107" s="108"/>
      <c r="V1107" s="108"/>
      <c r="W1107" s="108"/>
      <c r="X1107" s="108"/>
      <c r="Y1107" s="108"/>
      <c r="Z1107" s="108"/>
      <c r="AA1107" s="108"/>
      <c r="AB1107" s="108"/>
      <c r="AC1107" s="108"/>
      <c r="AD1107" s="108"/>
      <c r="AE1107" s="108"/>
      <c r="AF1107" s="108"/>
      <c r="AG1107" s="108"/>
      <c r="AH1107" s="108"/>
      <c r="AI1107" s="108"/>
      <c r="AJ1107" s="119"/>
      <c r="AK1107" s="119"/>
      <c r="AL1107" s="119"/>
      <c r="AM1107" s="119"/>
      <c r="AN1107" s="119"/>
      <c r="AO1107" s="119"/>
      <c r="AP1107" s="119"/>
      <c r="AQ1107" s="119"/>
      <c r="AR1107" s="119"/>
      <c r="AS1107" s="119"/>
      <c r="AT1107" s="119"/>
      <c r="AU1107" s="119"/>
      <c r="AV1107" s="119"/>
      <c r="AW1107" s="119"/>
      <c r="AX1107" s="119"/>
      <c r="AY1107" s="119"/>
      <c r="AZ1107" s="119"/>
      <c r="BA1107" s="119"/>
      <c r="BB1107" s="119"/>
      <c r="BC1107" s="119"/>
      <c r="BD1107" s="119"/>
      <c r="BE1107" s="119"/>
      <c r="BF1107" s="119"/>
      <c r="BG1107" s="119"/>
      <c r="BH1107" s="119"/>
      <c r="BI1107" s="119"/>
      <c r="BJ1107" s="119"/>
      <c r="BK1107" s="119"/>
      <c r="BL1107" s="119"/>
      <c r="BM1107" s="119"/>
      <c r="BN1107" s="119"/>
      <c r="BO1107" s="119"/>
      <c r="BP1107" s="119"/>
      <c r="BQ1107" s="119"/>
      <c r="BR1107" s="119"/>
      <c r="BS1107" s="119"/>
      <c r="BT1107" s="119"/>
      <c r="BU1107" s="119"/>
      <c r="BV1107" s="119"/>
      <c r="BW1107" s="119"/>
      <c r="BX1107" s="119"/>
      <c r="BY1107" s="119"/>
      <c r="BZ1107" s="119"/>
      <c r="CA1107" s="119"/>
      <c r="CB1107" s="119"/>
      <c r="CC1107" s="119"/>
      <c r="CD1107" s="119"/>
      <c r="CE1107" s="119"/>
      <c r="CF1107" s="119"/>
      <c r="CG1107" s="119"/>
      <c r="CH1107" s="119"/>
      <c r="CI1107" s="119"/>
      <c r="CJ1107" s="119"/>
      <c r="CK1107" s="119"/>
      <c r="CL1107" s="119"/>
      <c r="CM1107" s="119"/>
      <c r="CN1107" s="119"/>
      <c r="CO1107" s="119"/>
      <c r="CP1107" s="119"/>
      <c r="CQ1107" s="119"/>
      <c r="CR1107" s="119"/>
      <c r="CS1107" s="119"/>
      <c r="CT1107" s="119"/>
      <c r="CU1107" s="119"/>
      <c r="CV1107" s="119"/>
      <c r="CW1107" s="119"/>
      <c r="CX1107" s="119"/>
      <c r="CY1107" s="119"/>
      <c r="CZ1107" s="119"/>
      <c r="DA1107" s="119"/>
      <c r="DB1107" s="119"/>
      <c r="DC1107" s="119"/>
      <c r="DD1107" s="119"/>
      <c r="DE1107" s="119"/>
      <c r="DF1107" s="119"/>
      <c r="DG1107" s="119"/>
      <c r="DH1107" s="119"/>
      <c r="DI1107" s="119"/>
      <c r="DJ1107" s="119"/>
      <c r="DK1107" s="119"/>
      <c r="DL1107" s="119"/>
      <c r="DM1107" s="119"/>
      <c r="DN1107" s="119"/>
      <c r="DO1107" s="119"/>
      <c r="DP1107" s="119"/>
      <c r="DQ1107" s="119"/>
      <c r="DR1107" s="119"/>
      <c r="DS1107" s="119"/>
      <c r="DT1107" s="119"/>
      <c r="DU1107" s="119"/>
      <c r="DV1107" s="119"/>
      <c r="DW1107" s="119"/>
      <c r="DX1107" s="119"/>
      <c r="DY1107" s="119"/>
      <c r="DZ1107" s="119"/>
      <c r="EA1107" s="119"/>
      <c r="EB1107" s="119"/>
      <c r="EC1107" s="119"/>
      <c r="ED1107" s="119"/>
      <c r="EE1107" s="119"/>
      <c r="EF1107" s="119"/>
      <c r="EG1107" s="119"/>
      <c r="EH1107" s="119"/>
      <c r="EI1107" s="119"/>
      <c r="EJ1107" s="119"/>
      <c r="EK1107" s="119"/>
      <c r="EL1107" s="119"/>
      <c r="EM1107" s="119"/>
      <c r="EN1107" s="119"/>
      <c r="EO1107" s="119"/>
      <c r="EP1107" s="119"/>
      <c r="EQ1107" s="119"/>
      <c r="ER1107" s="119"/>
      <c r="ES1107" s="119"/>
      <c r="ET1107" s="119"/>
      <c r="EU1107" s="119"/>
      <c r="EV1107" s="119"/>
      <c r="EW1107" s="119"/>
      <c r="EX1107" s="119"/>
      <c r="EY1107" s="119"/>
      <c r="EZ1107" s="119"/>
      <c r="FA1107" s="119"/>
      <c r="FB1107" s="119"/>
      <c r="FC1107" s="119"/>
      <c r="FD1107" s="119"/>
      <c r="FE1107" s="119"/>
      <c r="FF1107" s="119"/>
      <c r="FG1107" s="119"/>
      <c r="FH1107" s="119"/>
      <c r="FI1107" s="119"/>
      <c r="FJ1107" s="119"/>
      <c r="FK1107" s="119"/>
    </row>
    <row r="1108" spans="1:167" s="120" customFormat="1" ht="15" customHeight="1" x14ac:dyDescent="0.25">
      <c r="A1108" s="69"/>
      <c r="B1108" s="131" t="e">
        <f t="shared" ref="B1108:D1108" si="3401">B1107</f>
        <v>#VALUE!</v>
      </c>
      <c r="C1108" s="131" t="e">
        <f t="shared" si="3401"/>
        <v>#VALUE!</v>
      </c>
      <c r="D1108" s="130">
        <f t="shared" si="3401"/>
        <v>1</v>
      </c>
      <c r="E1108" s="179">
        <f t="shared" ref="E1108" si="3402">D1107</f>
        <v>1</v>
      </c>
      <c r="F1108" s="95"/>
      <c r="G1108" s="181" t="s">
        <v>1</v>
      </c>
      <c r="H1108" s="184" t="e">
        <f>INDEX('BASE FORMAÇÃO'!C:C,B1107+1)</f>
        <v>#VALUE!</v>
      </c>
      <c r="I1108" s="184"/>
      <c r="J1108" s="185"/>
      <c r="K1108" s="69"/>
      <c r="L1108" s="176"/>
      <c r="M1108" s="178"/>
      <c r="N1108" s="73"/>
      <c r="O1108" s="27" t="s">
        <v>13</v>
      </c>
      <c r="P1108" s="125"/>
      <c r="Q1108" s="125"/>
      <c r="R1108" s="125"/>
      <c r="S1108" s="125"/>
      <c r="T1108" s="125"/>
      <c r="U1108" s="125"/>
      <c r="V1108" s="125"/>
      <c r="W1108" s="125"/>
      <c r="X1108" s="125"/>
      <c r="Y1108" s="125"/>
      <c r="Z1108" s="125"/>
      <c r="AA1108" s="125"/>
      <c r="AB1108" s="125"/>
      <c r="AC1108" s="125"/>
      <c r="AD1108" s="125"/>
      <c r="AE1108" s="125"/>
      <c r="AF1108" s="125"/>
      <c r="AG1108" s="125"/>
      <c r="AH1108" s="125"/>
      <c r="AI1108" s="125"/>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19"/>
      <c r="BC1108" s="119"/>
      <c r="BD1108" s="119"/>
      <c r="BE1108" s="119"/>
      <c r="BF1108" s="119"/>
      <c r="BG1108" s="119"/>
      <c r="BH1108" s="119"/>
      <c r="BI1108" s="119"/>
      <c r="BJ1108" s="119"/>
      <c r="BK1108" s="119"/>
      <c r="BL1108" s="119"/>
      <c r="BM1108" s="119"/>
      <c r="BN1108" s="119"/>
      <c r="BO1108" s="119"/>
      <c r="BP1108" s="119"/>
      <c r="BQ1108" s="119"/>
      <c r="BR1108" s="119"/>
      <c r="BS1108" s="119"/>
      <c r="BT1108" s="119"/>
      <c r="BU1108" s="119"/>
      <c r="BV1108" s="119"/>
      <c r="BW1108" s="119"/>
      <c r="BX1108" s="119"/>
      <c r="BY1108" s="119"/>
      <c r="BZ1108" s="119"/>
      <c r="CA1108" s="119"/>
      <c r="CB1108" s="119"/>
      <c r="CC1108" s="119"/>
      <c r="CD1108" s="119"/>
      <c r="CE1108" s="119"/>
      <c r="CF1108" s="119"/>
      <c r="CG1108" s="119"/>
      <c r="CH1108" s="119"/>
      <c r="CI1108" s="119"/>
      <c r="CJ1108" s="119"/>
      <c r="CK1108" s="119"/>
      <c r="CL1108" s="119"/>
      <c r="CM1108" s="119"/>
      <c r="CN1108" s="119"/>
      <c r="CO1108" s="119"/>
      <c r="CP1108" s="119"/>
      <c r="CQ1108" s="119"/>
      <c r="CR1108" s="119"/>
      <c r="CS1108" s="119"/>
      <c r="CT1108" s="119"/>
      <c r="CU1108" s="119"/>
      <c r="CV1108" s="119"/>
      <c r="CW1108" s="119"/>
      <c r="CX1108" s="119"/>
      <c r="CY1108" s="119"/>
      <c r="CZ1108" s="119"/>
      <c r="DA1108" s="119"/>
      <c r="DB1108" s="119"/>
      <c r="DC1108" s="119"/>
      <c r="DD1108" s="119"/>
      <c r="DE1108" s="119"/>
      <c r="DF1108" s="119"/>
      <c r="DG1108" s="119"/>
      <c r="DH1108" s="119"/>
      <c r="DI1108" s="119"/>
      <c r="DJ1108" s="119"/>
      <c r="DK1108" s="119"/>
      <c r="DL1108" s="119"/>
      <c r="DM1108" s="119"/>
      <c r="DN1108" s="119"/>
      <c r="DO1108" s="119"/>
      <c r="DP1108" s="119"/>
      <c r="DQ1108" s="119"/>
      <c r="DR1108" s="119"/>
      <c r="DS1108" s="119"/>
      <c r="DT1108" s="119"/>
      <c r="DU1108" s="119"/>
      <c r="DV1108" s="119"/>
      <c r="DW1108" s="119"/>
      <c r="DX1108" s="119"/>
      <c r="DY1108" s="119"/>
      <c r="DZ1108" s="119"/>
      <c r="EA1108" s="119"/>
      <c r="EB1108" s="119"/>
      <c r="EC1108" s="119"/>
      <c r="ED1108" s="119"/>
      <c r="EE1108" s="119"/>
      <c r="EF1108" s="119"/>
      <c r="EG1108" s="119"/>
      <c r="EH1108" s="119"/>
      <c r="EI1108" s="119"/>
      <c r="EJ1108" s="119"/>
      <c r="EK1108" s="119"/>
      <c r="EL1108" s="119"/>
      <c r="EM1108" s="119"/>
      <c r="EN1108" s="119"/>
      <c r="EO1108" s="119"/>
      <c r="EP1108" s="119"/>
      <c r="EQ1108" s="119"/>
      <c r="ER1108" s="119"/>
      <c r="ES1108" s="119"/>
      <c r="ET1108" s="119"/>
      <c r="EU1108" s="119"/>
      <c r="EV1108" s="119"/>
      <c r="EW1108" s="119"/>
      <c r="EX1108" s="119"/>
      <c r="EY1108" s="119"/>
      <c r="EZ1108" s="119"/>
      <c r="FA1108" s="119"/>
      <c r="FB1108" s="119"/>
      <c r="FC1108" s="119"/>
      <c r="FD1108" s="119"/>
      <c r="FE1108" s="119"/>
      <c r="FF1108" s="119"/>
      <c r="FG1108" s="119"/>
      <c r="FH1108" s="119"/>
      <c r="FI1108" s="119"/>
      <c r="FJ1108" s="119"/>
      <c r="FK1108" s="119"/>
    </row>
    <row r="1109" spans="1:167" s="119" customFormat="1" x14ac:dyDescent="0.25">
      <c r="A1109" s="77"/>
      <c r="B1109" s="131" t="e">
        <f t="shared" ref="B1109:D1109" si="3403">B1108</f>
        <v>#VALUE!</v>
      </c>
      <c r="C1109" s="131" t="e">
        <f t="shared" si="3403"/>
        <v>#VALUE!</v>
      </c>
      <c r="D1109" s="130">
        <f t="shared" si="3403"/>
        <v>1</v>
      </c>
      <c r="E1109" s="180"/>
      <c r="F1109" s="96"/>
      <c r="G1109" s="182"/>
      <c r="H1109" s="186"/>
      <c r="I1109" s="186"/>
      <c r="J1109" s="187"/>
      <c r="K1109" s="67"/>
      <c r="L1109" s="133" t="s">
        <v>57</v>
      </c>
      <c r="M1109" s="134" t="e">
        <f>INDEX('BASE FORMAÇÃO'!H:H,B1111+1)</f>
        <v>#VALUE!</v>
      </c>
      <c r="N1109" s="74"/>
      <c r="O1109" s="27" t="s">
        <v>445</v>
      </c>
      <c r="P1109" s="117"/>
      <c r="Q1109" s="117"/>
      <c r="R1109" s="117"/>
      <c r="S1109" s="117"/>
      <c r="T1109" s="117"/>
      <c r="U1109" s="117"/>
      <c r="V1109" s="117"/>
      <c r="W1109" s="117"/>
      <c r="X1109" s="117"/>
      <c r="Y1109" s="117"/>
      <c r="Z1109" s="117"/>
      <c r="AA1109" s="121"/>
      <c r="AB1109" s="121"/>
      <c r="AC1109" s="121"/>
      <c r="AD1109" s="121"/>
      <c r="AE1109" s="121"/>
      <c r="AF1109" s="121"/>
      <c r="AG1109" s="121"/>
      <c r="AH1109" s="121"/>
      <c r="AI1109" s="121"/>
    </row>
    <row r="1110" spans="1:167" s="119" customFormat="1" x14ac:dyDescent="0.25">
      <c r="A1110" s="77"/>
      <c r="B1110" s="131" t="e">
        <f t="shared" ref="B1110:C1110" si="3404">B1109</f>
        <v>#VALUE!</v>
      </c>
      <c r="C1110" s="131" t="e">
        <f t="shared" si="3404"/>
        <v>#VALUE!</v>
      </c>
      <c r="D1110" s="130">
        <f t="shared" si="3218"/>
        <v>1</v>
      </c>
      <c r="E1110" s="41" t="s">
        <v>344</v>
      </c>
      <c r="F1110" s="96"/>
      <c r="G1110" s="183"/>
      <c r="H1110" s="188"/>
      <c r="I1110" s="188"/>
      <c r="J1110" s="189"/>
      <c r="K1110" s="67"/>
      <c r="L1110" s="1" t="s">
        <v>2</v>
      </c>
      <c r="M1110" s="6" t="e">
        <f>INDEX('BASE FORMAÇÃO'!D:D,B1111+1)</f>
        <v>#VALUE!</v>
      </c>
      <c r="N1110" s="74"/>
      <c r="O1110" s="27" t="s">
        <v>446</v>
      </c>
      <c r="P1110" s="118"/>
      <c r="Q1110" s="118"/>
      <c r="R1110" s="118"/>
      <c r="S1110" s="118"/>
      <c r="T1110" s="118"/>
      <c r="U1110" s="121"/>
      <c r="V1110" s="121"/>
      <c r="W1110" s="121"/>
      <c r="X1110" s="121"/>
      <c r="Y1110" s="121"/>
      <c r="Z1110" s="121"/>
      <c r="AA1110" s="121"/>
      <c r="AB1110" s="121"/>
      <c r="AC1110" s="121"/>
      <c r="AD1110" s="121"/>
      <c r="AE1110" s="121"/>
      <c r="AF1110" s="121"/>
      <c r="AG1110" s="121"/>
      <c r="AH1110" s="121"/>
      <c r="AI1110" s="121"/>
    </row>
    <row r="1111" spans="1:167" x14ac:dyDescent="0.25">
      <c r="B1111" s="131" t="e">
        <f t="shared" ref="B1111:C1111" si="3405">B1109</f>
        <v>#VALUE!</v>
      </c>
      <c r="C1111" s="131" t="e">
        <f t="shared" si="3405"/>
        <v>#VALUE!</v>
      </c>
      <c r="D1111" s="130">
        <f t="shared" si="3218"/>
        <v>1</v>
      </c>
      <c r="E1111" s="167" t="e">
        <f t="shared" ref="E1111" si="3406">C1107</f>
        <v>#VALUE!</v>
      </c>
      <c r="F1111" s="96"/>
      <c r="G1111" s="169" t="s">
        <v>334</v>
      </c>
      <c r="H1111" s="171"/>
      <c r="I1111" s="172"/>
      <c r="J1111" s="172"/>
      <c r="K1111" s="70"/>
      <c r="L1111" s="28" t="s">
        <v>333</v>
      </c>
      <c r="M1111" s="136" t="str">
        <f t="shared" ref="M1111" si="3407">IFERROR(INDEX(I1113:I1125,MATCH(MAX(J1113:J1125),J1113:J1125,0)),"")</f>
        <v/>
      </c>
      <c r="N1111" s="74"/>
      <c r="O1111" s="27" t="s">
        <v>18</v>
      </c>
      <c r="P1111" s="109" t="str">
        <f>IF(P1107="","",
IF(OR(P1109="Orçamento",P1108="",MAX('Tabela de Apoio'!$A:$A)&lt;=P1108),
P1107,
(INDEX('Tabela de Apoio'!$B:$B,MATCH('MAPA DE PREÇOS'!$O$8,'Tabela de Apoio'!$A:$A,1))/INDEX('Tabela de Apoio'!$B:$B,MATCH('MAPA DE PREÇOS'!P1108,'Tabela de Apoio'!$A:$A,1)-1))*P1107))</f>
        <v/>
      </c>
      <c r="Q1111" s="109" t="str">
        <f>IF(Q1107="","",
IF(OR(Q1109="Orçamento",Q1108="",MAX('Tabela de Apoio'!$A:$A)&lt;=Q1108),
Q1107,
(INDEX('Tabela de Apoio'!$B:$B,MATCH('MAPA DE PREÇOS'!$O$8,'Tabela de Apoio'!$A:$A,1))/INDEX('Tabela de Apoio'!$B:$B,MATCH('MAPA DE PREÇOS'!Q1108,'Tabela de Apoio'!$A:$A,1)-1))*Q1107))</f>
        <v/>
      </c>
      <c r="R1111" s="109" t="str">
        <f>IF(R1107="","",
IF(OR(R1109="Orçamento",R1108="",MAX('Tabela de Apoio'!$A:$A)&lt;=R1108),
R1107,
(INDEX('Tabela de Apoio'!$B:$B,MATCH('MAPA DE PREÇOS'!$O$8,'Tabela de Apoio'!$A:$A,1))/INDEX('Tabela de Apoio'!$B:$B,MATCH('MAPA DE PREÇOS'!R1108,'Tabela de Apoio'!$A:$A,1)-1))*R1107))</f>
        <v/>
      </c>
      <c r="S1111" s="109" t="str">
        <f>IF(S1107="","",
IF(OR(S1109="Orçamento",S1108="",MAX('Tabela de Apoio'!$A:$A)&lt;=S1108),
S1107,
(INDEX('Tabela de Apoio'!$B:$B,MATCH('MAPA DE PREÇOS'!$O$8,'Tabela de Apoio'!$A:$A,1))/INDEX('Tabela de Apoio'!$B:$B,MATCH('MAPA DE PREÇOS'!S1108,'Tabela de Apoio'!$A:$A,1)-1))*S1107))</f>
        <v/>
      </c>
      <c r="T1111" s="109" t="str">
        <f>IF(T1107="","",
IF(OR(T1109="Orçamento",T1108="",MAX('Tabela de Apoio'!$A:$A)&lt;=T1108),
T1107,
(INDEX('Tabela de Apoio'!$B:$B,MATCH('MAPA DE PREÇOS'!$O$8,'Tabela de Apoio'!$A:$A,1))/INDEX('Tabela de Apoio'!$B:$B,MATCH('MAPA DE PREÇOS'!T1108,'Tabela de Apoio'!$A:$A,1)-1))*T1107))</f>
        <v/>
      </c>
      <c r="U1111" s="109" t="str">
        <f>IF(U1107="","",
IF(OR(U1109="Orçamento",U1108="",MAX('Tabela de Apoio'!$A:$A)&lt;=U1108),
U1107,
(INDEX('Tabela de Apoio'!$B:$B,MATCH('MAPA DE PREÇOS'!$O$8,'Tabela de Apoio'!$A:$A,1))/INDEX('Tabela de Apoio'!$B:$B,MATCH('MAPA DE PREÇOS'!U1108,'Tabela de Apoio'!$A:$A,1)-1))*U1107))</f>
        <v/>
      </c>
      <c r="V1111" s="109" t="str">
        <f>IF(V1107="","",
IF(OR(V1109="Orçamento",V1108="",MAX('Tabela de Apoio'!$A:$A)&lt;=V1108),
V1107,
(INDEX('Tabela de Apoio'!$B:$B,MATCH('MAPA DE PREÇOS'!$O$8,'Tabela de Apoio'!$A:$A,1))/INDEX('Tabela de Apoio'!$B:$B,MATCH('MAPA DE PREÇOS'!V1108,'Tabela de Apoio'!$A:$A,1)-1))*V1107))</f>
        <v/>
      </c>
      <c r="W1111" s="109" t="str">
        <f>IF(W1107="","",
IF(OR(W1109="Orçamento",W1108="",MAX('Tabela de Apoio'!$A:$A)&lt;=W1108),
W1107,
(INDEX('Tabela de Apoio'!$B:$B,MATCH('MAPA DE PREÇOS'!$O$8,'Tabela de Apoio'!$A:$A,1))/INDEX('Tabela de Apoio'!$B:$B,MATCH('MAPA DE PREÇOS'!W1108,'Tabela de Apoio'!$A:$A,1)-1))*W1107))</f>
        <v/>
      </c>
      <c r="X1111" s="109" t="str">
        <f>IF(X1107="","",
IF(OR(X1109="Orçamento",X1108="",MAX('Tabela de Apoio'!$A:$A)&lt;=X1108),
X1107,
(INDEX('Tabela de Apoio'!$B:$B,MATCH('MAPA DE PREÇOS'!$O$8,'Tabela de Apoio'!$A:$A,1))/INDEX('Tabela de Apoio'!$B:$B,MATCH('MAPA DE PREÇOS'!X1108,'Tabela de Apoio'!$A:$A,1)-1))*X1107))</f>
        <v/>
      </c>
      <c r="Y1111" s="109" t="str">
        <f>IF(Y1107="","",
IF(OR(Y1109="Orçamento",Y1108="",MAX('Tabela de Apoio'!$A:$A)&lt;=Y1108),
Y1107,
(INDEX('Tabela de Apoio'!$B:$B,MATCH('MAPA DE PREÇOS'!$O$8,'Tabela de Apoio'!$A:$A,1))/INDEX('Tabela de Apoio'!$B:$B,MATCH('MAPA DE PREÇOS'!Y1108,'Tabela de Apoio'!$A:$A,1)-1))*Y1107))</f>
        <v/>
      </c>
      <c r="Z1111" s="109" t="str">
        <f>IF(Z1107="","",
IF(OR(Z1109="Orçamento",Z1108="",MAX('Tabela de Apoio'!$A:$A)&lt;=Z1108),
Z1107,
(INDEX('Tabela de Apoio'!$B:$B,MATCH('MAPA DE PREÇOS'!$O$8,'Tabela de Apoio'!$A:$A,1))/INDEX('Tabela de Apoio'!$B:$B,MATCH('MAPA DE PREÇOS'!Z1108,'Tabela de Apoio'!$A:$A,1)-1))*Z1107))</f>
        <v/>
      </c>
      <c r="AA1111" s="109" t="str">
        <f>IF(AA1107="","",
IF(OR(AA1109="Orçamento",AA1108="",MAX('Tabela de Apoio'!$A:$A)&lt;=AA1108),
AA1107,
(INDEX('Tabela de Apoio'!$B:$B,MATCH('MAPA DE PREÇOS'!$O$8,'Tabela de Apoio'!$A:$A,1))/INDEX('Tabela de Apoio'!$B:$B,MATCH('MAPA DE PREÇOS'!AA1108,'Tabela de Apoio'!$A:$A,1)-1))*AA1107))</f>
        <v/>
      </c>
      <c r="AB1111" s="109" t="str">
        <f>IF(AB1107="","",
IF(OR(AB1109="Orçamento",AB1108="",MAX('Tabela de Apoio'!$A:$A)&lt;=AB1108),
AB1107,
(INDEX('Tabela de Apoio'!$B:$B,MATCH('MAPA DE PREÇOS'!$O$8,'Tabela de Apoio'!$A:$A,1))/INDEX('Tabela de Apoio'!$B:$B,MATCH('MAPA DE PREÇOS'!AB1108,'Tabela de Apoio'!$A:$A,1)-1))*AB1107))</f>
        <v/>
      </c>
      <c r="AC1111" s="109" t="str">
        <f>IF(AC1107="","",
IF(OR(AC1109="Orçamento",AC1108="",MAX('Tabela de Apoio'!$A:$A)&lt;=AC1108),
AC1107,
(INDEX('Tabela de Apoio'!$B:$B,MATCH('MAPA DE PREÇOS'!$O$8,'Tabela de Apoio'!$A:$A,1))/INDEX('Tabela de Apoio'!$B:$B,MATCH('MAPA DE PREÇOS'!AC1108,'Tabela de Apoio'!$A:$A,1)-1))*AC1107))</f>
        <v/>
      </c>
      <c r="AD1111" s="109" t="str">
        <f>IF(AD1107="","",
IF(OR(AD1109="Orçamento",AD1108="",MAX('Tabela de Apoio'!$A:$A)&lt;=AD1108),
AD1107,
(INDEX('Tabela de Apoio'!$B:$B,MATCH('MAPA DE PREÇOS'!$O$8,'Tabela de Apoio'!$A:$A,1))/INDEX('Tabela de Apoio'!$B:$B,MATCH('MAPA DE PREÇOS'!AD1108,'Tabela de Apoio'!$A:$A,1)-1))*AD1107))</f>
        <v/>
      </c>
      <c r="AE1111" s="109" t="str">
        <f>IF(AE1107="","",
IF(OR(AE1109="Orçamento",AE1108="",MAX('Tabela de Apoio'!$A:$A)&lt;=AE1108),
AE1107,
(INDEX('Tabela de Apoio'!$B:$B,MATCH('MAPA DE PREÇOS'!$O$8,'Tabela de Apoio'!$A:$A,1))/INDEX('Tabela de Apoio'!$B:$B,MATCH('MAPA DE PREÇOS'!AE1108,'Tabela de Apoio'!$A:$A,1)-1))*AE1107))</f>
        <v/>
      </c>
      <c r="AF1111" s="109" t="str">
        <f>IF(AF1107="","",
IF(OR(AF1109="Orçamento",AF1108="",MAX('Tabela de Apoio'!$A:$A)&lt;=AF1108),
AF1107,
(INDEX('Tabela de Apoio'!$B:$B,MATCH('MAPA DE PREÇOS'!$O$8,'Tabela de Apoio'!$A:$A,1))/INDEX('Tabela de Apoio'!$B:$B,MATCH('MAPA DE PREÇOS'!AF1108,'Tabela de Apoio'!$A:$A,1)-1))*AF1107))</f>
        <v/>
      </c>
      <c r="AG1111" s="109" t="str">
        <f>IF(AG1107="","",
IF(OR(AG1109="Orçamento",AG1108="",MAX('Tabela de Apoio'!$A:$A)&lt;=AG1108),
AG1107,
(INDEX('Tabela de Apoio'!$B:$B,MATCH('MAPA DE PREÇOS'!$O$8,'Tabela de Apoio'!$A:$A,1))/INDEX('Tabela de Apoio'!$B:$B,MATCH('MAPA DE PREÇOS'!AG1108,'Tabela de Apoio'!$A:$A,1)-1))*AG1107))</f>
        <v/>
      </c>
      <c r="AH1111" s="109" t="str">
        <f>IF(AH1107="","",
IF(OR(AH1109="Orçamento",AH1108="",MAX('Tabela de Apoio'!$A:$A)&lt;=AH1108),
AH1107,
(INDEX('Tabela de Apoio'!$B:$B,MATCH('MAPA DE PREÇOS'!$O$8,'Tabela de Apoio'!$A:$A,1))/INDEX('Tabela de Apoio'!$B:$B,MATCH('MAPA DE PREÇOS'!AH1108,'Tabela de Apoio'!$A:$A,1)-1))*AH1107))</f>
        <v/>
      </c>
      <c r="AI1111" s="109" t="str">
        <f>IF(AI1107="","",
IF(OR(AI1109="Orçamento",AI1108="",MAX('Tabela de Apoio'!$A:$A)&lt;=AI1108),
AI1107,
(INDEX('Tabela de Apoio'!$B:$B,MATCH('MAPA DE PREÇOS'!$O$8,'Tabela de Apoio'!$A:$A,1))/INDEX('Tabela de Apoio'!$B:$B,MATCH('MAPA DE PREÇOS'!AI1108,'Tabela de Apoio'!$A:$A,1)-1))*AI1107))</f>
        <v/>
      </c>
    </row>
    <row r="1112" spans="1:167" hidden="1" x14ac:dyDescent="0.25">
      <c r="B1112" s="131" t="e">
        <f t="shared" ref="B1112" si="3408">B1111</f>
        <v>#VALUE!</v>
      </c>
      <c r="C1112" s="131" t="e">
        <f t="shared" ref="C1112" si="3409">C1111</f>
        <v>#VALUE!</v>
      </c>
      <c r="D1112" s="130">
        <f t="shared" si="3218"/>
        <v>1</v>
      </c>
      <c r="E1112" s="168"/>
      <c r="F1112" s="96"/>
      <c r="G1112" s="170"/>
      <c r="H1112"/>
      <c r="I1112"/>
      <c r="J1112"/>
      <c r="N1112" s="74"/>
      <c r="O1112" s="27" t="s">
        <v>439</v>
      </c>
      <c r="P1112" s="110" t="str">
        <f>IF(IFERROR(VLOOKUP(P1109,'Tabela de Apoio'!$D:$E,2,FALSE),1)=1,"",P1113)</f>
        <v/>
      </c>
      <c r="Q1112" s="110" t="str">
        <f>IF(IFERROR(VLOOKUP(Q1109,'Tabela de Apoio'!$D:$E,2,FALSE),1)=1,"",Q1113)</f>
        <v/>
      </c>
      <c r="R1112" s="110" t="str">
        <f>IF(IFERROR(VLOOKUP(R1109,'Tabela de Apoio'!$D:$E,2,FALSE),1)=1,"",R1113)</f>
        <v/>
      </c>
      <c r="S1112" s="110" t="str">
        <f>IF(IFERROR(VLOOKUP(S1109,'Tabela de Apoio'!$D:$E,2,FALSE),1)=1,"",S1113)</f>
        <v/>
      </c>
      <c r="T1112" s="110" t="str">
        <f>IF(IFERROR(VLOOKUP(T1109,'Tabela de Apoio'!$D:$E,2,FALSE),1)=1,"",T1113)</f>
        <v/>
      </c>
      <c r="U1112" s="110" t="str">
        <f>IF(IFERROR(VLOOKUP(U1109,'Tabela de Apoio'!$D:$E,2,FALSE),1)=1,"",U1113)</f>
        <v/>
      </c>
      <c r="V1112" s="110" t="str">
        <f>IF(IFERROR(VLOOKUP(V1109,'Tabela de Apoio'!$D:$E,2,FALSE),1)=1,"",V1113)</f>
        <v/>
      </c>
      <c r="W1112" s="110" t="str">
        <f>IF(IFERROR(VLOOKUP(W1109,'Tabela de Apoio'!$D:$E,2,FALSE),1)=1,"",W1113)</f>
        <v/>
      </c>
      <c r="X1112" s="110" t="str">
        <f>IF(IFERROR(VLOOKUP(X1109,'Tabela de Apoio'!$D:$E,2,FALSE),1)=1,"",X1113)</f>
        <v/>
      </c>
      <c r="Y1112" s="110" t="str">
        <f>IF(IFERROR(VLOOKUP(Y1109,'Tabela de Apoio'!$D:$E,2,FALSE),1)=1,"",Y1113)</f>
        <v/>
      </c>
      <c r="Z1112" s="110" t="str">
        <f>IF(IFERROR(VLOOKUP(Z1109,'Tabela de Apoio'!$D:$E,2,FALSE),1)=1,"",Z1113)</f>
        <v/>
      </c>
      <c r="AA1112" s="110" t="str">
        <f>IF(IFERROR(VLOOKUP(AA1109,'Tabela de Apoio'!$D:$E,2,FALSE),1)=1,"",AA1113)</f>
        <v/>
      </c>
      <c r="AB1112" s="110" t="str">
        <f>IF(IFERROR(VLOOKUP(AB1109,'Tabela de Apoio'!$D:$E,2,FALSE),1)=1,"",AB1113)</f>
        <v/>
      </c>
      <c r="AC1112" s="110" t="str">
        <f>IF(IFERROR(VLOOKUP(AC1109,'Tabela de Apoio'!$D:$E,2,FALSE),1)=1,"",AC1113)</f>
        <v/>
      </c>
      <c r="AD1112" s="110" t="str">
        <f>IF(IFERROR(VLOOKUP(AD1109,'Tabela de Apoio'!$D:$E,2,FALSE),1)=1,"",AD1113)</f>
        <v/>
      </c>
      <c r="AE1112" s="110" t="str">
        <f>IF(IFERROR(VLOOKUP(AE1109,'Tabela de Apoio'!$D:$E,2,FALSE),1)=1,"",AE1113)</f>
        <v/>
      </c>
      <c r="AF1112" s="110" t="str">
        <f>IF(IFERROR(VLOOKUP(AF1109,'Tabela de Apoio'!$D:$E,2,FALSE),1)=1,"",AF1113)</f>
        <v/>
      </c>
      <c r="AG1112" s="110" t="str">
        <f>IF(IFERROR(VLOOKUP(AG1109,'Tabela de Apoio'!$D:$E,2,FALSE),1)=1,"",AG1113)</f>
        <v/>
      </c>
      <c r="AH1112" s="110" t="str">
        <f>IF(IFERROR(VLOOKUP(AH1109,'Tabela de Apoio'!$D:$E,2,FALSE),1)=1,"",AH1113)</f>
        <v/>
      </c>
      <c r="AI1112" s="110" t="str">
        <f>IF(IFERROR(VLOOKUP(AI1109,'Tabela de Apoio'!$D:$E,2,FALSE),1)=1,"",AI1113)</f>
        <v/>
      </c>
    </row>
    <row r="1113" spans="1:167" hidden="1" x14ac:dyDescent="0.25">
      <c r="B1113" s="131" t="e">
        <f t="shared" ref="B1113:C1113" si="3410">B1112</f>
        <v>#VALUE!</v>
      </c>
      <c r="C1113" s="131" t="e">
        <f t="shared" si="3410"/>
        <v>#VALUE!</v>
      </c>
      <c r="D1113" s="130">
        <f t="shared" si="3218"/>
        <v>1</v>
      </c>
      <c r="E1113" s="168"/>
      <c r="F1113" s="96"/>
      <c r="G1113" s="170"/>
      <c r="H1113" s="137">
        <f t="shared" ref="H1113" si="3411">COUNT($P1113:$XX1113)</f>
        <v>0</v>
      </c>
      <c r="I1113" s="135" t="e">
        <f t="shared" ref="I1113" si="3412">_xlfn.STDEV.P($P1112:$XX1113)/AVERAGE($P1112:$XX1113)</f>
        <v>#DIV/0!</v>
      </c>
      <c r="J1113" s="7">
        <f>ROW()</f>
        <v>1113</v>
      </c>
      <c r="K1113" s="70"/>
      <c r="L1113" s="29" t="s">
        <v>54</v>
      </c>
      <c r="M1113" s="30" t="str">
        <f t="shared" ref="M1113" si="3413">IFERROR(
IF(AND(P1109="Orçamento",COUNTA(P1107:AI1107)=COUNTIF(P1109:XX1109,"Orçamento")),MIN(M1118,M1115),
IF(M1116&lt;&gt;"",M1116,
IF(M1117&lt;&gt;"",M1117,
M1115
))),"")</f>
        <v/>
      </c>
      <c r="N1113" s="74"/>
      <c r="O1113" s="27" t="s">
        <v>440</v>
      </c>
      <c r="P1113" s="109" t="str">
        <f t="shared" ref="P1113:AI1113" si="3414">IFERROR(IF(P1111="",
            "",
            IF(COUNT($P1111:$XX1111)&lt;=4,
               P1111,
               IF(OR(P1111&gt;(QUARTILE($P1111:$XX1111,3)+(QUARTILE($P1111:$XX1111,3)-QUARTILE($P1111:$XX1111,1))),
                     P1111&lt;(QUARTILE($P1111:$XX1111,1)-(QUARTILE($P1111:$XX1111,3)-QUARTILE($P1111:$XX1111,1)))
                  ),
               "DESCARTADO",P1111)
             )
  ),P1111)</f>
        <v/>
      </c>
      <c r="Q1113" s="109" t="str">
        <f t="shared" si="3414"/>
        <v/>
      </c>
      <c r="R1113" s="109" t="str">
        <f t="shared" si="3414"/>
        <v/>
      </c>
      <c r="S1113" s="109" t="str">
        <f t="shared" si="3414"/>
        <v/>
      </c>
      <c r="T1113" s="109" t="str">
        <f t="shared" si="3414"/>
        <v/>
      </c>
      <c r="U1113" s="109" t="str">
        <f t="shared" si="3414"/>
        <v/>
      </c>
      <c r="V1113" s="109" t="str">
        <f t="shared" si="3414"/>
        <v/>
      </c>
      <c r="W1113" s="109" t="str">
        <f t="shared" si="3414"/>
        <v/>
      </c>
      <c r="X1113" s="109" t="str">
        <f t="shared" si="3414"/>
        <v/>
      </c>
      <c r="Y1113" s="109" t="str">
        <f t="shared" si="3414"/>
        <v/>
      </c>
      <c r="Z1113" s="109" t="str">
        <f t="shared" si="3414"/>
        <v/>
      </c>
      <c r="AA1113" s="109" t="str">
        <f t="shared" si="3414"/>
        <v/>
      </c>
      <c r="AB1113" s="109" t="str">
        <f t="shared" si="3414"/>
        <v/>
      </c>
      <c r="AC1113" s="109" t="str">
        <f t="shared" si="3414"/>
        <v/>
      </c>
      <c r="AD1113" s="109" t="str">
        <f t="shared" si="3414"/>
        <v/>
      </c>
      <c r="AE1113" s="109" t="str">
        <f t="shared" si="3414"/>
        <v/>
      </c>
      <c r="AF1113" s="109" t="str">
        <f t="shared" si="3414"/>
        <v/>
      </c>
      <c r="AG1113" s="109" t="str">
        <f t="shared" si="3414"/>
        <v/>
      </c>
      <c r="AH1113" s="109" t="str">
        <f t="shared" si="3414"/>
        <v/>
      </c>
      <c r="AI1113" s="109" t="str">
        <f t="shared" si="3414"/>
        <v/>
      </c>
    </row>
    <row r="1114" spans="1:167" hidden="1" x14ac:dyDescent="0.25">
      <c r="B1114" s="131" t="e">
        <f t="shared" ref="B1114:B1168" si="3415">B1113</f>
        <v>#VALUE!</v>
      </c>
      <c r="C1114" s="131" t="e">
        <f t="shared" ref="C1114:D1177" si="3416">C1113</f>
        <v>#VALUE!</v>
      </c>
      <c r="D1114" s="130">
        <f t="shared" si="3218"/>
        <v>1</v>
      </c>
      <c r="E1114" s="168"/>
      <c r="F1114" s="96"/>
      <c r="G1114" s="170"/>
      <c r="H1114"/>
      <c r="I1114"/>
      <c r="J1114"/>
      <c r="K1114" s="69"/>
      <c r="L1114" s="29" t="s">
        <v>423</v>
      </c>
      <c r="M1114" s="30" t="e">
        <f t="shared" ref="M1114" si="3417">AVERAGE($P1113:$XX1113)</f>
        <v>#DIV/0!</v>
      </c>
      <c r="N1114" s="74"/>
      <c r="O1114" s="27" t="str">
        <f t="shared" ref="O1114" si="3418">"1 POND"</f>
        <v>1 POND</v>
      </c>
      <c r="P1114" s="110" t="str">
        <f>IF(IFERROR(VLOOKUP(P1109,'Tabela de Apoio'!$D:$E,2,FALSE),1)=1,"",P1115)</f>
        <v/>
      </c>
      <c r="Q1114" s="110" t="str">
        <f>IF(IFERROR(VLOOKUP(Q1109,'Tabela de Apoio'!$D:$E,2,FALSE),1)=1,"",Q1115)</f>
        <v/>
      </c>
      <c r="R1114" s="110" t="str">
        <f>IF(IFERROR(VLOOKUP(R1109,'Tabela de Apoio'!$D:$E,2,FALSE),1)=1,"",R1115)</f>
        <v/>
      </c>
      <c r="S1114" s="110" t="str">
        <f>IF(IFERROR(VLOOKUP(S1109,'Tabela de Apoio'!$D:$E,2,FALSE),1)=1,"",S1115)</f>
        <v/>
      </c>
      <c r="T1114" s="110" t="str">
        <f>IF(IFERROR(VLOOKUP(T1109,'Tabela de Apoio'!$D:$E,2,FALSE),1)=1,"",T1115)</f>
        <v/>
      </c>
      <c r="U1114" s="110" t="str">
        <f>IF(IFERROR(VLOOKUP(U1109,'Tabela de Apoio'!$D:$E,2,FALSE),1)=1,"",U1115)</f>
        <v/>
      </c>
      <c r="V1114" s="110" t="str">
        <f>IF(IFERROR(VLOOKUP(V1109,'Tabela de Apoio'!$D:$E,2,FALSE),1)=1,"",V1115)</f>
        <v/>
      </c>
      <c r="W1114" s="110" t="str">
        <f>IF(IFERROR(VLOOKUP(W1109,'Tabela de Apoio'!$D:$E,2,FALSE),1)=1,"",W1115)</f>
        <v/>
      </c>
      <c r="X1114" s="110" t="str">
        <f>IF(IFERROR(VLOOKUP(X1109,'Tabela de Apoio'!$D:$E,2,FALSE),1)=1,"",X1115)</f>
        <v/>
      </c>
      <c r="Y1114" s="110" t="str">
        <f>IF(IFERROR(VLOOKUP(Y1109,'Tabela de Apoio'!$D:$E,2,FALSE),1)=1,"",Y1115)</f>
        <v/>
      </c>
      <c r="Z1114" s="110" t="str">
        <f>IF(IFERROR(VLOOKUP(Z1109,'Tabela de Apoio'!$D:$E,2,FALSE),1)=1,"",Z1115)</f>
        <v/>
      </c>
      <c r="AA1114" s="110" t="str">
        <f>IF(IFERROR(VLOOKUP(AA1109,'Tabela de Apoio'!$D:$E,2,FALSE),1)=1,"",AA1115)</f>
        <v/>
      </c>
      <c r="AB1114" s="110" t="str">
        <f>IF(IFERROR(VLOOKUP(AB1109,'Tabela de Apoio'!$D:$E,2,FALSE),1)=1,"",AB1115)</f>
        <v/>
      </c>
      <c r="AC1114" s="110" t="str">
        <f>IF(IFERROR(VLOOKUP(AC1109,'Tabela de Apoio'!$D:$E,2,FALSE),1)=1,"",AC1115)</f>
        <v/>
      </c>
      <c r="AD1114" s="110" t="str">
        <f>IF(IFERROR(VLOOKUP(AD1109,'Tabela de Apoio'!$D:$E,2,FALSE),1)=1,"",AD1115)</f>
        <v/>
      </c>
      <c r="AE1114" s="110" t="str">
        <f>IF(IFERROR(VLOOKUP(AE1109,'Tabela de Apoio'!$D:$E,2,FALSE),1)=1,"",AE1115)</f>
        <v/>
      </c>
      <c r="AF1114" s="110" t="str">
        <f>IF(IFERROR(VLOOKUP(AF1109,'Tabela de Apoio'!$D:$E,2,FALSE),1)=1,"",AF1115)</f>
        <v/>
      </c>
      <c r="AG1114" s="110" t="str">
        <f>IF(IFERROR(VLOOKUP(AG1109,'Tabela de Apoio'!$D:$E,2,FALSE),1)=1,"",AG1115)</f>
        <v/>
      </c>
      <c r="AH1114" s="110" t="str">
        <f>IF(IFERROR(VLOOKUP(AH1109,'Tabela de Apoio'!$D:$E,2,FALSE),1)=1,"",AH1115)</f>
        <v/>
      </c>
      <c r="AI1114" s="110" t="str">
        <f>IF(IFERROR(VLOOKUP(AI1109,'Tabela de Apoio'!$D:$E,2,FALSE),1)=1,"",AI1115)</f>
        <v/>
      </c>
    </row>
    <row r="1115" spans="1:167" hidden="1" x14ac:dyDescent="0.25">
      <c r="B1115" s="131" t="e">
        <f t="shared" si="3415"/>
        <v>#VALUE!</v>
      </c>
      <c r="C1115" s="131" t="e">
        <f t="shared" si="3416"/>
        <v>#VALUE!</v>
      </c>
      <c r="D1115" s="130">
        <f t="shared" si="3416"/>
        <v>1</v>
      </c>
      <c r="E1115" s="168"/>
      <c r="F1115" s="96"/>
      <c r="G1115" s="170"/>
      <c r="H1115" s="137">
        <f t="shared" ref="H1115" si="3419">COUNT($P1115:$XX1115)</f>
        <v>0</v>
      </c>
      <c r="I1115" s="135" t="e">
        <f t="shared" ref="I1115" si="3420">_xlfn.STDEV.P($P1114:$XX1115)/AVERAGE($P1114:$XX1115)</f>
        <v>#DIV/0!</v>
      </c>
      <c r="J1115" s="7">
        <f t="shared" ref="J1115" si="3421">IF(AND(H1115&gt;2,
OR(L1107="MÉDIA SANEADA",L1107="MEDIANA SANEADA",
AND(L1107="PREÇO REFERÊNCIA",NOT(AND(P1109="Orçamento",COUNTA(P1107:XX1107)=COUNTIF(P1109:XX1109,"Orçamento")))))),
ROW(),0)</f>
        <v>0</v>
      </c>
      <c r="K1115" s="69"/>
      <c r="L1115" s="29" t="s">
        <v>424</v>
      </c>
      <c r="M1115" s="30" t="e">
        <f t="shared" ref="M1115" si="3422">MEDIAN($P1113:$XX1113)</f>
        <v>#NUM!</v>
      </c>
      <c r="N1115" s="74"/>
      <c r="O1115" s="27" t="str">
        <f t="shared" ref="O1115" si="3423">"1 RODADA"</f>
        <v>1 RODADA</v>
      </c>
      <c r="P1115" s="110" t="str">
        <f t="shared" ref="P1115:AI1115" si="3424">IF(P1113="","",IF((_xlfn.STDEV.P($P1112:$XX1113)/AVERAGE($P1112:$XX1113))&lt;=25%,P1113,IF(OR(P1113&gt;(AVERAGE($P1112:$XX1113)+_xlfn.STDEV.P($P1112:$XX1113)),P1113&lt;(AVERAGE($P1112:$XX1113)-_xlfn.STDEV.P($P1112:$XX1113))),"DESCARTADO",P1113)))</f>
        <v/>
      </c>
      <c r="Q1115" s="110" t="str">
        <f t="shared" si="3424"/>
        <v/>
      </c>
      <c r="R1115" s="110" t="str">
        <f t="shared" si="3424"/>
        <v/>
      </c>
      <c r="S1115" s="110" t="str">
        <f t="shared" si="3424"/>
        <v/>
      </c>
      <c r="T1115" s="110" t="str">
        <f t="shared" si="3424"/>
        <v/>
      </c>
      <c r="U1115" s="110" t="str">
        <f t="shared" si="3424"/>
        <v/>
      </c>
      <c r="V1115" s="110" t="str">
        <f t="shared" si="3424"/>
        <v/>
      </c>
      <c r="W1115" s="110" t="str">
        <f t="shared" si="3424"/>
        <v/>
      </c>
      <c r="X1115" s="110" t="str">
        <f t="shared" si="3424"/>
        <v/>
      </c>
      <c r="Y1115" s="110" t="str">
        <f t="shared" si="3424"/>
        <v/>
      </c>
      <c r="Z1115" s="110" t="str">
        <f t="shared" si="3424"/>
        <v/>
      </c>
      <c r="AA1115" s="110" t="str">
        <f t="shared" si="3424"/>
        <v/>
      </c>
      <c r="AB1115" s="110" t="str">
        <f t="shared" si="3424"/>
        <v/>
      </c>
      <c r="AC1115" s="110" t="str">
        <f t="shared" si="3424"/>
        <v/>
      </c>
      <c r="AD1115" s="110" t="str">
        <f t="shared" si="3424"/>
        <v/>
      </c>
      <c r="AE1115" s="110" t="str">
        <f t="shared" si="3424"/>
        <v/>
      </c>
      <c r="AF1115" s="110" t="str">
        <f t="shared" si="3424"/>
        <v/>
      </c>
      <c r="AG1115" s="110" t="str">
        <f t="shared" si="3424"/>
        <v/>
      </c>
      <c r="AH1115" s="110" t="str">
        <f t="shared" si="3424"/>
        <v/>
      </c>
      <c r="AI1115" s="110" t="str">
        <f t="shared" si="3424"/>
        <v/>
      </c>
    </row>
    <row r="1116" spans="1:167" hidden="1" x14ac:dyDescent="0.25">
      <c r="B1116" s="131" t="e">
        <f t="shared" si="3415"/>
        <v>#VALUE!</v>
      </c>
      <c r="C1116" s="131" t="e">
        <f t="shared" si="3416"/>
        <v>#VALUE!</v>
      </c>
      <c r="D1116" s="130">
        <f t="shared" si="3416"/>
        <v>1</v>
      </c>
      <c r="E1116" s="168"/>
      <c r="F1116" s="96"/>
      <c r="G1116" s="170"/>
      <c r="H1116"/>
      <c r="I1116"/>
      <c r="J1116"/>
      <c r="L1116" s="29" t="s">
        <v>50</v>
      </c>
      <c r="M1116" s="30" t="str">
        <f t="shared" ref="M1116" si="3425">IFERROR(
IF(AND(H1115&gt;2,I1115&lt;=25%),AVERAGE(P1114:XX1115),
IF(AND(H1117&gt;2,I1117&lt;=25%),AVERAGE(P1116:XX1117),
IF(AND(H1119&gt;2,I1119&lt;=25%),AVERAGE(P1118:XX1119),
IF(AND(H1121&gt;2,I1121&lt;=25%),AVERAGE(P1120:XX1121),
IF(AND(H1123&gt;2,I1123&lt;=25%),AVERAGE(P1122:XX1123),
IF(AND(H1125&gt;2,I1125&lt;=25%),AVERAGE(P1124:XX1125),
IF(I1113&lt;=25%,AVERAGE(P1112:XX1113),""))))))),"")</f>
        <v/>
      </c>
      <c r="N1116" s="74"/>
      <c r="O1116" s="27" t="str">
        <f t="shared" ref="O1116" si="3426">"2 POND"</f>
        <v>2 POND</v>
      </c>
      <c r="P1116" s="110" t="str">
        <f>IF(IFERROR(VLOOKUP(P1109,'Tabela de Apoio'!$D:$E,2,FALSE),1)=1,"",P1117)</f>
        <v/>
      </c>
      <c r="Q1116" s="110" t="str">
        <f>IF(IFERROR(VLOOKUP(Q1109,'Tabela de Apoio'!$D:$E,2,FALSE),1)=1,"",Q1117)</f>
        <v/>
      </c>
      <c r="R1116" s="110" t="str">
        <f>IF(IFERROR(VLOOKUP(R1109,'Tabela de Apoio'!$D:$E,2,FALSE),1)=1,"",R1117)</f>
        <v/>
      </c>
      <c r="S1116" s="110" t="str">
        <f>IF(IFERROR(VLOOKUP(S1109,'Tabela de Apoio'!$D:$E,2,FALSE),1)=1,"",S1117)</f>
        <v/>
      </c>
      <c r="T1116" s="110" t="str">
        <f>IF(IFERROR(VLOOKUP(T1109,'Tabela de Apoio'!$D:$E,2,FALSE),1)=1,"",T1117)</f>
        <v/>
      </c>
      <c r="U1116" s="110" t="str">
        <f>IF(IFERROR(VLOOKUP(U1109,'Tabela de Apoio'!$D:$E,2,FALSE),1)=1,"",U1117)</f>
        <v/>
      </c>
      <c r="V1116" s="110" t="str">
        <f>IF(IFERROR(VLOOKUP(V1109,'Tabela de Apoio'!$D:$E,2,FALSE),1)=1,"",V1117)</f>
        <v/>
      </c>
      <c r="W1116" s="110" t="str">
        <f>IF(IFERROR(VLOOKUP(W1109,'Tabela de Apoio'!$D:$E,2,FALSE),1)=1,"",W1117)</f>
        <v/>
      </c>
      <c r="X1116" s="110" t="str">
        <f>IF(IFERROR(VLOOKUP(X1109,'Tabela de Apoio'!$D:$E,2,FALSE),1)=1,"",X1117)</f>
        <v/>
      </c>
      <c r="Y1116" s="110" t="str">
        <f>IF(IFERROR(VLOOKUP(Y1109,'Tabela de Apoio'!$D:$E,2,FALSE),1)=1,"",Y1117)</f>
        <v/>
      </c>
      <c r="Z1116" s="110" t="str">
        <f>IF(IFERROR(VLOOKUP(Z1109,'Tabela de Apoio'!$D:$E,2,FALSE),1)=1,"",Z1117)</f>
        <v/>
      </c>
      <c r="AA1116" s="110" t="str">
        <f>IF(IFERROR(VLOOKUP(AA1109,'Tabela de Apoio'!$D:$E,2,FALSE),1)=1,"",AA1117)</f>
        <v/>
      </c>
      <c r="AB1116" s="110" t="str">
        <f>IF(IFERROR(VLOOKUP(AB1109,'Tabela de Apoio'!$D:$E,2,FALSE),1)=1,"",AB1117)</f>
        <v/>
      </c>
      <c r="AC1116" s="110" t="str">
        <f>IF(IFERROR(VLOOKUP(AC1109,'Tabela de Apoio'!$D:$E,2,FALSE),1)=1,"",AC1117)</f>
        <v/>
      </c>
      <c r="AD1116" s="110" t="str">
        <f>IF(IFERROR(VLOOKUP(AD1109,'Tabela de Apoio'!$D:$E,2,FALSE),1)=1,"",AD1117)</f>
        <v/>
      </c>
      <c r="AE1116" s="110" t="str">
        <f>IF(IFERROR(VLOOKUP(AE1109,'Tabela de Apoio'!$D:$E,2,FALSE),1)=1,"",AE1117)</f>
        <v/>
      </c>
      <c r="AF1116" s="110" t="str">
        <f>IF(IFERROR(VLOOKUP(AF1109,'Tabela de Apoio'!$D:$E,2,FALSE),1)=1,"",AF1117)</f>
        <v/>
      </c>
      <c r="AG1116" s="110" t="str">
        <f>IF(IFERROR(VLOOKUP(AG1109,'Tabela de Apoio'!$D:$E,2,FALSE),1)=1,"",AG1117)</f>
        <v/>
      </c>
      <c r="AH1116" s="110" t="str">
        <f>IF(IFERROR(VLOOKUP(AH1109,'Tabela de Apoio'!$D:$E,2,FALSE),1)=1,"",AH1117)</f>
        <v/>
      </c>
      <c r="AI1116" s="110" t="str">
        <f>IF(IFERROR(VLOOKUP(AI1109,'Tabela de Apoio'!$D:$E,2,FALSE),1)=1,"",AI1117)</f>
        <v/>
      </c>
    </row>
    <row r="1117" spans="1:167" hidden="1" x14ac:dyDescent="0.25">
      <c r="B1117" s="131" t="e">
        <f t="shared" si="3415"/>
        <v>#VALUE!</v>
      </c>
      <c r="C1117" s="131" t="e">
        <f t="shared" si="3416"/>
        <v>#VALUE!</v>
      </c>
      <c r="D1117" s="130">
        <f t="shared" si="3416"/>
        <v>1</v>
      </c>
      <c r="E1117" s="168"/>
      <c r="F1117" s="96"/>
      <c r="G1117" s="170"/>
      <c r="H1117" s="137">
        <f t="shared" ref="H1117" si="3427">COUNT($P1117:$XX1117)</f>
        <v>0</v>
      </c>
      <c r="I1117" s="135" t="e">
        <f t="shared" ref="I1117" si="3428">_xlfn.STDEV.P($P1116:$XX1117)/AVERAGE($P1116:$XX1117)</f>
        <v>#DIV/0!</v>
      </c>
      <c r="J1117" s="7">
        <f t="shared" ref="J1117" si="3429">IF(AND(H1117&gt;2,
OR(L1107="MÉDIA SANEADA",L1107="MEDIANA SANEADA",
AND(L1107="PREÇO REFERÊNCIA",NOT(AND(P1109="Orçamento",COUNTA(P1107:XX1107)=COUNTIF(P1109:XX1109,"Orçamento")))))),
ROW(),0)</f>
        <v>0</v>
      </c>
      <c r="K1117" s="69"/>
      <c r="L1117" s="29" t="s">
        <v>425</v>
      </c>
      <c r="M1117" s="30" t="e">
        <f t="shared" ref="M1117" si="3430" xml:space="preserve">
IF(H1115&gt;2,MEDIAN(P1114:XX1115),
IF(H1117&gt;2,MEDIAN(P1116:XX1117),
IF(H1119&gt;2,MEDIAN(P1118:XX1119),
IF(H1121&gt;2,MEDIAN(P1120:XX1121),
IF(H1123&gt;2,MEDIAN(P1122:XX1123),
IF(H1125&gt;2,MEDIAN(P1124:XX1125),
MEDIAN(P1112:XX1113)))))))</f>
        <v>#NUM!</v>
      </c>
      <c r="N1117" s="74"/>
      <c r="O1117" s="27" t="str">
        <f t="shared" ref="O1117" si="3431">"2 RODADA"</f>
        <v>2 RODADA</v>
      </c>
      <c r="P1117" s="110" t="str">
        <f t="shared" ref="P1117:AI1117" si="3432">IF(P1115="","",IF((_xlfn.STDEV.P($P1114:$XX1115)/AVERAGE($P1114:$XX1115))&lt;=25%,P1115,IF(OR(P1115&gt;(AVERAGE($P1114:$XX1115)+_xlfn.STDEV.P($P1114:$XX1115)),P1115&lt;(AVERAGE($P1114:$XX1115)-_xlfn.STDEV.P($P1114:$XX1115))),"DESCARTADO",P1115)))</f>
        <v/>
      </c>
      <c r="Q1117" s="110" t="str">
        <f t="shared" si="3432"/>
        <v/>
      </c>
      <c r="R1117" s="110" t="str">
        <f t="shared" si="3432"/>
        <v/>
      </c>
      <c r="S1117" s="110" t="str">
        <f t="shared" si="3432"/>
        <v/>
      </c>
      <c r="T1117" s="110" t="str">
        <f t="shared" si="3432"/>
        <v/>
      </c>
      <c r="U1117" s="110" t="str">
        <f t="shared" si="3432"/>
        <v/>
      </c>
      <c r="V1117" s="110" t="str">
        <f t="shared" si="3432"/>
        <v/>
      </c>
      <c r="W1117" s="110" t="str">
        <f t="shared" si="3432"/>
        <v/>
      </c>
      <c r="X1117" s="110" t="str">
        <f t="shared" si="3432"/>
        <v/>
      </c>
      <c r="Y1117" s="110" t="str">
        <f t="shared" si="3432"/>
        <v/>
      </c>
      <c r="Z1117" s="110" t="str">
        <f t="shared" si="3432"/>
        <v/>
      </c>
      <c r="AA1117" s="110" t="str">
        <f t="shared" si="3432"/>
        <v/>
      </c>
      <c r="AB1117" s="110" t="str">
        <f t="shared" si="3432"/>
        <v/>
      </c>
      <c r="AC1117" s="110" t="str">
        <f t="shared" si="3432"/>
        <v/>
      </c>
      <c r="AD1117" s="110" t="str">
        <f t="shared" si="3432"/>
        <v/>
      </c>
      <c r="AE1117" s="110" t="str">
        <f t="shared" si="3432"/>
        <v/>
      </c>
      <c r="AF1117" s="110" t="str">
        <f t="shared" si="3432"/>
        <v/>
      </c>
      <c r="AG1117" s="110" t="str">
        <f t="shared" si="3432"/>
        <v/>
      </c>
      <c r="AH1117" s="110" t="str">
        <f t="shared" si="3432"/>
        <v/>
      </c>
      <c r="AI1117" s="110" t="str">
        <f t="shared" si="3432"/>
        <v/>
      </c>
    </row>
    <row r="1118" spans="1:167" hidden="1" x14ac:dyDescent="0.25">
      <c r="B1118" s="131" t="e">
        <f t="shared" si="3415"/>
        <v>#VALUE!</v>
      </c>
      <c r="C1118" s="131" t="e">
        <f t="shared" si="3416"/>
        <v>#VALUE!</v>
      </c>
      <c r="D1118" s="130">
        <f t="shared" si="3416"/>
        <v>1</v>
      </c>
      <c r="E1118" s="168"/>
      <c r="F1118" s="96"/>
      <c r="G1118" s="170"/>
      <c r="H1118"/>
      <c r="I1118"/>
      <c r="J1118"/>
      <c r="K1118" s="69"/>
      <c r="L1118" s="29" t="s">
        <v>422</v>
      </c>
      <c r="M1118" s="30" t="e">
        <f t="shared" ref="M1118" si="3433">HARMEAN($P1112:$XX1113)</f>
        <v>#N/A</v>
      </c>
      <c r="N1118" s="74"/>
      <c r="O1118" s="27" t="str">
        <f t="shared" ref="O1118" si="3434">"3 POND"</f>
        <v>3 POND</v>
      </c>
      <c r="P1118" s="110" t="str">
        <f>IF(IFERROR(VLOOKUP(P1109,'Tabela de Apoio'!$D:$E,2,FALSE),1)=1,"",P1119)</f>
        <v/>
      </c>
      <c r="Q1118" s="110" t="str">
        <f>IF(IFERROR(VLOOKUP(Q1109,'Tabela de Apoio'!$D:$E,2,FALSE),1)=1,"",Q1119)</f>
        <v/>
      </c>
      <c r="R1118" s="110" t="str">
        <f>IF(IFERROR(VLOOKUP(R1109,'Tabela de Apoio'!$D:$E,2,FALSE),1)=1,"",R1119)</f>
        <v/>
      </c>
      <c r="S1118" s="110" t="str">
        <f>IF(IFERROR(VLOOKUP(S1109,'Tabela de Apoio'!$D:$E,2,FALSE),1)=1,"",S1119)</f>
        <v/>
      </c>
      <c r="T1118" s="110" t="str">
        <f>IF(IFERROR(VLOOKUP(T1109,'Tabela de Apoio'!$D:$E,2,FALSE),1)=1,"",T1119)</f>
        <v/>
      </c>
      <c r="U1118" s="110" t="str">
        <f>IF(IFERROR(VLOOKUP(U1109,'Tabela de Apoio'!$D:$E,2,FALSE),1)=1,"",U1119)</f>
        <v/>
      </c>
      <c r="V1118" s="110" t="str">
        <f>IF(IFERROR(VLOOKUP(V1109,'Tabela de Apoio'!$D:$E,2,FALSE),1)=1,"",V1119)</f>
        <v/>
      </c>
      <c r="W1118" s="110" t="str">
        <f>IF(IFERROR(VLOOKUP(W1109,'Tabela de Apoio'!$D:$E,2,FALSE),1)=1,"",W1119)</f>
        <v/>
      </c>
      <c r="X1118" s="110" t="str">
        <f>IF(IFERROR(VLOOKUP(X1109,'Tabela de Apoio'!$D:$E,2,FALSE),1)=1,"",X1119)</f>
        <v/>
      </c>
      <c r="Y1118" s="110" t="str">
        <f>IF(IFERROR(VLOOKUP(Y1109,'Tabela de Apoio'!$D:$E,2,FALSE),1)=1,"",Y1119)</f>
        <v/>
      </c>
      <c r="Z1118" s="110" t="str">
        <f>IF(IFERROR(VLOOKUP(Z1109,'Tabela de Apoio'!$D:$E,2,FALSE),1)=1,"",Z1119)</f>
        <v/>
      </c>
      <c r="AA1118" s="110" t="str">
        <f>IF(IFERROR(VLOOKUP(AA1109,'Tabela de Apoio'!$D:$E,2,FALSE),1)=1,"",AA1119)</f>
        <v/>
      </c>
      <c r="AB1118" s="110" t="str">
        <f>IF(IFERROR(VLOOKUP(AB1109,'Tabela de Apoio'!$D:$E,2,FALSE),1)=1,"",AB1119)</f>
        <v/>
      </c>
      <c r="AC1118" s="110" t="str">
        <f>IF(IFERROR(VLOOKUP(AC1109,'Tabela de Apoio'!$D:$E,2,FALSE),1)=1,"",AC1119)</f>
        <v/>
      </c>
      <c r="AD1118" s="110" t="str">
        <f>IF(IFERROR(VLOOKUP(AD1109,'Tabela de Apoio'!$D:$E,2,FALSE),1)=1,"",AD1119)</f>
        <v/>
      </c>
      <c r="AE1118" s="110" t="str">
        <f>IF(IFERROR(VLOOKUP(AE1109,'Tabela de Apoio'!$D:$E,2,FALSE),1)=1,"",AE1119)</f>
        <v/>
      </c>
      <c r="AF1118" s="110" t="str">
        <f>IF(IFERROR(VLOOKUP(AF1109,'Tabela de Apoio'!$D:$E,2,FALSE),1)=1,"",AF1119)</f>
        <v/>
      </c>
      <c r="AG1118" s="110" t="str">
        <f>IF(IFERROR(VLOOKUP(AG1109,'Tabela de Apoio'!$D:$E,2,FALSE),1)=1,"",AG1119)</f>
        <v/>
      </c>
      <c r="AH1118" s="110" t="str">
        <f>IF(IFERROR(VLOOKUP(AH1109,'Tabela de Apoio'!$D:$E,2,FALSE),1)=1,"",AH1119)</f>
        <v/>
      </c>
      <c r="AI1118" s="110" t="str">
        <f>IF(IFERROR(VLOOKUP(AI1109,'Tabela de Apoio'!$D:$E,2,FALSE),1)=1,"",AI1119)</f>
        <v/>
      </c>
    </row>
    <row r="1119" spans="1:167" hidden="1" x14ac:dyDescent="0.25">
      <c r="B1119" s="131" t="e">
        <f t="shared" si="3415"/>
        <v>#VALUE!</v>
      </c>
      <c r="C1119" s="131" t="e">
        <f t="shared" si="3416"/>
        <v>#VALUE!</v>
      </c>
      <c r="D1119" s="130">
        <f t="shared" si="3416"/>
        <v>1</v>
      </c>
      <c r="E1119" s="168"/>
      <c r="F1119" s="96"/>
      <c r="G1119" s="170"/>
      <c r="H1119" s="137">
        <f t="shared" ref="H1119" si="3435">COUNT($P1119:$XX1119)</f>
        <v>0</v>
      </c>
      <c r="I1119" s="135" t="e">
        <f t="shared" ref="I1119" si="3436">_xlfn.STDEV.P($P1118:$XX1119)/AVERAGE($P1118:$XX1119)</f>
        <v>#DIV/0!</v>
      </c>
      <c r="J1119" s="7">
        <f t="shared" ref="J1119" si="3437">IF(AND(H1119&gt;2,
OR(L1107="MÉDIA SANEADA",L1107="MEDIANA SANEADA",
AND(L1107="PREÇO REFERÊNCIA",NOT(AND(P1109="Orçamento",COUNTA(P1107:XX1107)=COUNTIF(P1109:XX1109,"Orçamento")))))),
ROW(),0)</f>
        <v>0</v>
      </c>
      <c r="K1119" s="69"/>
      <c r="L1119" s="29" t="s">
        <v>53</v>
      </c>
      <c r="M1119" s="30" t="str">
        <f t="shared" ref="M1119" si="3438">IFERROR(_xlfn.QUARTILE.EXC($P1113:$XX1113,1),"")</f>
        <v/>
      </c>
      <c r="N1119" s="74"/>
      <c r="O1119" s="27" t="str">
        <f t="shared" ref="O1119" si="3439">"3 RODADA"</f>
        <v>3 RODADA</v>
      </c>
      <c r="P1119" s="110" t="str">
        <f t="shared" ref="P1119:AI1119" si="3440">IF(P1117="","",IF((_xlfn.STDEV.P($P1116:$XX1117)/AVERAGE($P1116:$XX1117))&lt;=25%,P1117,IF(OR(P1117&gt;(AVERAGE($P1116:$XX1117)+_xlfn.STDEV.P($P1116:$XX1117)),P1117&lt;(AVERAGE($P1116:$XX1117)-_xlfn.STDEV.P($P1116:$XX1117))),"DESCARTADO",P1117)))</f>
        <v/>
      </c>
      <c r="Q1119" s="110" t="str">
        <f t="shared" si="3440"/>
        <v/>
      </c>
      <c r="R1119" s="110" t="str">
        <f t="shared" si="3440"/>
        <v/>
      </c>
      <c r="S1119" s="110" t="str">
        <f t="shared" si="3440"/>
        <v/>
      </c>
      <c r="T1119" s="110" t="str">
        <f t="shared" si="3440"/>
        <v/>
      </c>
      <c r="U1119" s="110" t="str">
        <f t="shared" si="3440"/>
        <v/>
      </c>
      <c r="V1119" s="110" t="str">
        <f t="shared" si="3440"/>
        <v/>
      </c>
      <c r="W1119" s="110" t="str">
        <f t="shared" si="3440"/>
        <v/>
      </c>
      <c r="X1119" s="110" t="str">
        <f t="shared" si="3440"/>
        <v/>
      </c>
      <c r="Y1119" s="110" t="str">
        <f t="shared" si="3440"/>
        <v/>
      </c>
      <c r="Z1119" s="110" t="str">
        <f t="shared" si="3440"/>
        <v/>
      </c>
      <c r="AA1119" s="110" t="str">
        <f t="shared" si="3440"/>
        <v/>
      </c>
      <c r="AB1119" s="110" t="str">
        <f t="shared" si="3440"/>
        <v/>
      </c>
      <c r="AC1119" s="110" t="str">
        <f t="shared" si="3440"/>
        <v/>
      </c>
      <c r="AD1119" s="110" t="str">
        <f t="shared" si="3440"/>
        <v/>
      </c>
      <c r="AE1119" s="110" t="str">
        <f t="shared" si="3440"/>
        <v/>
      </c>
      <c r="AF1119" s="110" t="str">
        <f t="shared" si="3440"/>
        <v/>
      </c>
      <c r="AG1119" s="110" t="str">
        <f t="shared" si="3440"/>
        <v/>
      </c>
      <c r="AH1119" s="110" t="str">
        <f t="shared" si="3440"/>
        <v/>
      </c>
      <c r="AI1119" s="110" t="str">
        <f t="shared" si="3440"/>
        <v/>
      </c>
    </row>
    <row r="1120" spans="1:167" hidden="1" x14ac:dyDescent="0.25">
      <c r="B1120" s="131" t="e">
        <f t="shared" si="3415"/>
        <v>#VALUE!</v>
      </c>
      <c r="C1120" s="131" t="e">
        <f t="shared" si="3416"/>
        <v>#VALUE!</v>
      </c>
      <c r="D1120" s="130">
        <f t="shared" si="3416"/>
        <v>1</v>
      </c>
      <c r="E1120" s="168"/>
      <c r="F1120" s="96"/>
      <c r="G1120" s="170"/>
      <c r="H1120"/>
      <c r="I1120"/>
      <c r="J1120"/>
      <c r="K1120" s="69"/>
      <c r="L1120" s="29" t="s">
        <v>51</v>
      </c>
      <c r="M1120" s="30" t="str">
        <f t="shared" ref="M1120" si="3441">IFERROR(_xlfn.QUARTILE.EXC($P1113:$XX1113,3),"")</f>
        <v/>
      </c>
      <c r="N1120" s="74"/>
      <c r="O1120" s="27" t="str">
        <f t="shared" ref="O1120" si="3442">"4 POND"</f>
        <v>4 POND</v>
      </c>
      <c r="P1120" s="110" t="str">
        <f>IF(IFERROR(VLOOKUP(P1109,'Tabela de Apoio'!$D:$E,2,FALSE),1)=1,"",P1121)</f>
        <v/>
      </c>
      <c r="Q1120" s="110" t="str">
        <f>IF(IFERROR(VLOOKUP(Q1109,'Tabela de Apoio'!$D:$E,2,FALSE),1)=1,"",Q1121)</f>
        <v/>
      </c>
      <c r="R1120" s="110" t="str">
        <f>IF(IFERROR(VLOOKUP(R1109,'Tabela de Apoio'!$D:$E,2,FALSE),1)=1,"",R1121)</f>
        <v/>
      </c>
      <c r="S1120" s="110" t="str">
        <f>IF(IFERROR(VLOOKUP(S1109,'Tabela de Apoio'!$D:$E,2,FALSE),1)=1,"",S1121)</f>
        <v/>
      </c>
      <c r="T1120" s="110" t="str">
        <f>IF(IFERROR(VLOOKUP(T1109,'Tabela de Apoio'!$D:$E,2,FALSE),1)=1,"",T1121)</f>
        <v/>
      </c>
      <c r="U1120" s="110" t="str">
        <f>IF(IFERROR(VLOOKUP(U1109,'Tabela de Apoio'!$D:$E,2,FALSE),1)=1,"",U1121)</f>
        <v/>
      </c>
      <c r="V1120" s="110" t="str">
        <f>IF(IFERROR(VLOOKUP(V1109,'Tabela de Apoio'!$D:$E,2,FALSE),1)=1,"",V1121)</f>
        <v/>
      </c>
      <c r="W1120" s="110" t="str">
        <f>IF(IFERROR(VLOOKUP(W1109,'Tabela de Apoio'!$D:$E,2,FALSE),1)=1,"",W1121)</f>
        <v/>
      </c>
      <c r="X1120" s="110" t="str">
        <f>IF(IFERROR(VLOOKUP(X1109,'Tabela de Apoio'!$D:$E,2,FALSE),1)=1,"",X1121)</f>
        <v/>
      </c>
      <c r="Y1120" s="110" t="str">
        <f>IF(IFERROR(VLOOKUP(Y1109,'Tabela de Apoio'!$D:$E,2,FALSE),1)=1,"",Y1121)</f>
        <v/>
      </c>
      <c r="Z1120" s="110" t="str">
        <f>IF(IFERROR(VLOOKUP(Z1109,'Tabela de Apoio'!$D:$E,2,FALSE),1)=1,"",Z1121)</f>
        <v/>
      </c>
      <c r="AA1120" s="110" t="str">
        <f>IF(IFERROR(VLOOKUP(AA1109,'Tabela de Apoio'!$D:$E,2,FALSE),1)=1,"",AA1121)</f>
        <v/>
      </c>
      <c r="AB1120" s="110" t="str">
        <f>IF(IFERROR(VLOOKUP(AB1109,'Tabela de Apoio'!$D:$E,2,FALSE),1)=1,"",AB1121)</f>
        <v/>
      </c>
      <c r="AC1120" s="110" t="str">
        <f>IF(IFERROR(VLOOKUP(AC1109,'Tabela de Apoio'!$D:$E,2,FALSE),1)=1,"",AC1121)</f>
        <v/>
      </c>
      <c r="AD1120" s="110" t="str">
        <f>IF(IFERROR(VLOOKUP(AD1109,'Tabela de Apoio'!$D:$E,2,FALSE),1)=1,"",AD1121)</f>
        <v/>
      </c>
      <c r="AE1120" s="110" t="str">
        <f>IF(IFERROR(VLOOKUP(AE1109,'Tabela de Apoio'!$D:$E,2,FALSE),1)=1,"",AE1121)</f>
        <v/>
      </c>
      <c r="AF1120" s="110" t="str">
        <f>IF(IFERROR(VLOOKUP(AF1109,'Tabela de Apoio'!$D:$E,2,FALSE),1)=1,"",AF1121)</f>
        <v/>
      </c>
      <c r="AG1120" s="110" t="str">
        <f>IF(IFERROR(VLOOKUP(AG1109,'Tabela de Apoio'!$D:$E,2,FALSE),1)=1,"",AG1121)</f>
        <v/>
      </c>
      <c r="AH1120" s="110" t="str">
        <f>IF(IFERROR(VLOOKUP(AH1109,'Tabela de Apoio'!$D:$E,2,FALSE),1)=1,"",AH1121)</f>
        <v/>
      </c>
      <c r="AI1120" s="110" t="str">
        <f>IF(IFERROR(VLOOKUP(AI1109,'Tabela de Apoio'!$D:$E,2,FALSE),1)=1,"",AI1121)</f>
        <v/>
      </c>
    </row>
    <row r="1121" spans="1:167" hidden="1" x14ac:dyDescent="0.25">
      <c r="B1121" s="131" t="e">
        <f t="shared" si="3415"/>
        <v>#VALUE!</v>
      </c>
      <c r="C1121" s="131" t="e">
        <f t="shared" si="3416"/>
        <v>#VALUE!</v>
      </c>
      <c r="D1121" s="130">
        <f t="shared" si="3416"/>
        <v>1</v>
      </c>
      <c r="E1121" s="168"/>
      <c r="F1121" s="96"/>
      <c r="G1121" s="170"/>
      <c r="H1121" s="137">
        <f t="shared" ref="H1121" si="3443">COUNT($P1121:$XX1121)</f>
        <v>0</v>
      </c>
      <c r="I1121" s="135" t="e">
        <f t="shared" ref="I1121" si="3444">_xlfn.STDEV.P($P1120:$XX1121)/AVERAGE($P1120:$XX1121)</f>
        <v>#DIV/0!</v>
      </c>
      <c r="J1121" s="7">
        <f t="shared" ref="J1121" si="3445">IF(AND(H1121&gt;2,
OR(L1107="MÉDIA SANEADA",L1107="MEDIANA SANEADA",
AND(L1107="PREÇO REFERÊNCIA",NOT(AND(P1109="Orçamento",COUNTA(P1107:XX1107)=COUNTIF(P1109:XX1109,"Orçamento")))))),
ROW(),0)</f>
        <v>0</v>
      </c>
      <c r="K1121" s="69"/>
      <c r="L1121" s="29" t="s">
        <v>55</v>
      </c>
      <c r="M1121" s="30">
        <f t="shared" ref="M1121" si="3446">MIN($P1113:$XX1113)</f>
        <v>0</v>
      </c>
      <c r="N1121" s="74"/>
      <c r="O1121" s="27" t="str">
        <f t="shared" ref="O1121" si="3447">"4 RODADA"</f>
        <v>4 RODADA</v>
      </c>
      <c r="P1121" s="110" t="str">
        <f t="shared" ref="P1121:AI1121" si="3448">IF(P1119="","",IF((_xlfn.STDEV.P($P1118:$XX1119)/AVERAGE($P1118:$XX1119))&lt;=25%,P1119,IF(OR(P1119&gt;(AVERAGE($P1118:$XX1119)+_xlfn.STDEV.P($P1118:$XX1119)),P1119&lt;(AVERAGE($P1118:$XX1119)-_xlfn.STDEV.P($P1118:$XX1119))),"DESCARTADO",P1119)))</f>
        <v/>
      </c>
      <c r="Q1121" s="110" t="str">
        <f t="shared" si="3448"/>
        <v/>
      </c>
      <c r="R1121" s="110" t="str">
        <f t="shared" si="3448"/>
        <v/>
      </c>
      <c r="S1121" s="110" t="str">
        <f t="shared" si="3448"/>
        <v/>
      </c>
      <c r="T1121" s="110" t="str">
        <f t="shared" si="3448"/>
        <v/>
      </c>
      <c r="U1121" s="110" t="str">
        <f t="shared" si="3448"/>
        <v/>
      </c>
      <c r="V1121" s="110" t="str">
        <f t="shared" si="3448"/>
        <v/>
      </c>
      <c r="W1121" s="110" t="str">
        <f t="shared" si="3448"/>
        <v/>
      </c>
      <c r="X1121" s="110" t="str">
        <f t="shared" si="3448"/>
        <v/>
      </c>
      <c r="Y1121" s="110" t="str">
        <f t="shared" si="3448"/>
        <v/>
      </c>
      <c r="Z1121" s="110" t="str">
        <f t="shared" si="3448"/>
        <v/>
      </c>
      <c r="AA1121" s="110" t="str">
        <f t="shared" si="3448"/>
        <v/>
      </c>
      <c r="AB1121" s="110" t="str">
        <f t="shared" si="3448"/>
        <v/>
      </c>
      <c r="AC1121" s="110" t="str">
        <f t="shared" si="3448"/>
        <v/>
      </c>
      <c r="AD1121" s="110" t="str">
        <f t="shared" si="3448"/>
        <v/>
      </c>
      <c r="AE1121" s="110" t="str">
        <f t="shared" si="3448"/>
        <v/>
      </c>
      <c r="AF1121" s="110" t="str">
        <f t="shared" si="3448"/>
        <v/>
      </c>
      <c r="AG1121" s="110" t="str">
        <f t="shared" si="3448"/>
        <v/>
      </c>
      <c r="AH1121" s="110" t="str">
        <f t="shared" si="3448"/>
        <v/>
      </c>
      <c r="AI1121" s="110" t="str">
        <f t="shared" si="3448"/>
        <v/>
      </c>
    </row>
    <row r="1122" spans="1:167" hidden="1" x14ac:dyDescent="0.25">
      <c r="B1122" s="131" t="e">
        <f t="shared" si="3415"/>
        <v>#VALUE!</v>
      </c>
      <c r="C1122" s="131" t="e">
        <f t="shared" si="3416"/>
        <v>#VALUE!</v>
      </c>
      <c r="D1122" s="130">
        <f t="shared" si="3416"/>
        <v>1</v>
      </c>
      <c r="E1122" s="168"/>
      <c r="F1122" s="96"/>
      <c r="G1122" s="170"/>
      <c r="H1122"/>
      <c r="I1122"/>
      <c r="J1122"/>
      <c r="K1122" s="69"/>
      <c r="L1122" s="29" t="s">
        <v>52</v>
      </c>
      <c r="M1122" s="30">
        <f t="shared" ref="M1122" si="3449">MAX($P1113:$XX1113)</f>
        <v>0</v>
      </c>
      <c r="N1122" s="74"/>
      <c r="O1122" s="27" t="str">
        <f t="shared" ref="O1122" si="3450">"5 POND"</f>
        <v>5 POND</v>
      </c>
      <c r="P1122" s="110" t="str">
        <f>IF(IFERROR(VLOOKUP(P1109,'Tabela de Apoio'!$D:$E,2,FALSE),1)=1,"",P1123)</f>
        <v/>
      </c>
      <c r="Q1122" s="110" t="str">
        <f>IF(IFERROR(VLOOKUP(Q1109,'Tabela de Apoio'!$D:$E,2,FALSE),1)=1,"",Q1123)</f>
        <v/>
      </c>
      <c r="R1122" s="110" t="str">
        <f>IF(IFERROR(VLOOKUP(R1109,'Tabela de Apoio'!$D:$E,2,FALSE),1)=1,"",R1123)</f>
        <v/>
      </c>
      <c r="S1122" s="110" t="str">
        <f>IF(IFERROR(VLOOKUP(S1109,'Tabela de Apoio'!$D:$E,2,FALSE),1)=1,"",S1123)</f>
        <v/>
      </c>
      <c r="T1122" s="110" t="str">
        <f>IF(IFERROR(VLOOKUP(T1109,'Tabela de Apoio'!$D:$E,2,FALSE),1)=1,"",T1123)</f>
        <v/>
      </c>
      <c r="U1122" s="110" t="str">
        <f>IF(IFERROR(VLOOKUP(U1109,'Tabela de Apoio'!$D:$E,2,FALSE),1)=1,"",U1123)</f>
        <v/>
      </c>
      <c r="V1122" s="110" t="str">
        <f>IF(IFERROR(VLOOKUP(V1109,'Tabela de Apoio'!$D:$E,2,FALSE),1)=1,"",V1123)</f>
        <v/>
      </c>
      <c r="W1122" s="110" t="str">
        <f>IF(IFERROR(VLOOKUP(W1109,'Tabela de Apoio'!$D:$E,2,FALSE),1)=1,"",W1123)</f>
        <v/>
      </c>
      <c r="X1122" s="110" t="str">
        <f>IF(IFERROR(VLOOKUP(X1109,'Tabela de Apoio'!$D:$E,2,FALSE),1)=1,"",X1123)</f>
        <v/>
      </c>
      <c r="Y1122" s="110" t="str">
        <f>IF(IFERROR(VLOOKUP(Y1109,'Tabela de Apoio'!$D:$E,2,FALSE),1)=1,"",Y1123)</f>
        <v/>
      </c>
      <c r="Z1122" s="110" t="str">
        <f>IF(IFERROR(VLOOKUP(Z1109,'Tabela de Apoio'!$D:$E,2,FALSE),1)=1,"",Z1123)</f>
        <v/>
      </c>
      <c r="AA1122" s="110" t="str">
        <f>IF(IFERROR(VLOOKUP(AA1109,'Tabela de Apoio'!$D:$E,2,FALSE),1)=1,"",AA1123)</f>
        <v/>
      </c>
      <c r="AB1122" s="110" t="str">
        <f>IF(IFERROR(VLOOKUP(AB1109,'Tabela de Apoio'!$D:$E,2,FALSE),1)=1,"",AB1123)</f>
        <v/>
      </c>
      <c r="AC1122" s="110" t="str">
        <f>IF(IFERROR(VLOOKUP(AC1109,'Tabela de Apoio'!$D:$E,2,FALSE),1)=1,"",AC1123)</f>
        <v/>
      </c>
      <c r="AD1122" s="110" t="str">
        <f>IF(IFERROR(VLOOKUP(AD1109,'Tabela de Apoio'!$D:$E,2,FALSE),1)=1,"",AD1123)</f>
        <v/>
      </c>
      <c r="AE1122" s="110" t="str">
        <f>IF(IFERROR(VLOOKUP(AE1109,'Tabela de Apoio'!$D:$E,2,FALSE),1)=1,"",AE1123)</f>
        <v/>
      </c>
      <c r="AF1122" s="110" t="str">
        <f>IF(IFERROR(VLOOKUP(AF1109,'Tabela de Apoio'!$D:$E,2,FALSE),1)=1,"",AF1123)</f>
        <v/>
      </c>
      <c r="AG1122" s="110" t="str">
        <f>IF(IFERROR(VLOOKUP(AG1109,'Tabela de Apoio'!$D:$E,2,FALSE),1)=1,"",AG1123)</f>
        <v/>
      </c>
      <c r="AH1122" s="110" t="str">
        <f>IF(IFERROR(VLOOKUP(AH1109,'Tabela de Apoio'!$D:$E,2,FALSE),1)=1,"",AH1123)</f>
        <v/>
      </c>
      <c r="AI1122" s="110" t="str">
        <f>IF(IFERROR(VLOOKUP(AI1109,'Tabela de Apoio'!$D:$E,2,FALSE),1)=1,"",AI1123)</f>
        <v/>
      </c>
    </row>
    <row r="1123" spans="1:167" hidden="1" x14ac:dyDescent="0.25">
      <c r="B1123" s="131" t="e">
        <f t="shared" si="3415"/>
        <v>#VALUE!</v>
      </c>
      <c r="C1123" s="131" t="e">
        <f t="shared" si="3416"/>
        <v>#VALUE!</v>
      </c>
      <c r="D1123" s="130">
        <f t="shared" si="3416"/>
        <v>1</v>
      </c>
      <c r="E1123" s="168"/>
      <c r="F1123" s="96"/>
      <c r="G1123" s="170"/>
      <c r="H1123" s="137">
        <f t="shared" ref="H1123" si="3451">COUNT($P1123:$XX1123)</f>
        <v>0</v>
      </c>
      <c r="I1123" s="135" t="e">
        <f t="shared" ref="I1123" si="3452">_xlfn.STDEV.P($P1122:$XX1123)/AVERAGE($P1122:$XX1123)</f>
        <v>#DIV/0!</v>
      </c>
      <c r="J1123" s="7">
        <f t="shared" ref="J1123" si="3453">IF(AND(H1123&gt;2,
OR(L1107="MÉDIA SANEADA",L1107="MEDIANA SANEADA",
AND(L1107="PREÇO REFERÊNCIA",NOT(AND(P1109="Orçamento",COUNTA(P1107:XX1107)=COUNTIF(P1109:XX1109,"Orçamento")))))),
ROW(),0)</f>
        <v>0</v>
      </c>
      <c r="K1123" s="69"/>
      <c r="N1123" s="74"/>
      <c r="O1123" s="27" t="str">
        <f t="shared" ref="O1123" si="3454">"5 RODADA"</f>
        <v>5 RODADA</v>
      </c>
      <c r="P1123" s="110" t="str">
        <f t="shared" ref="P1123:AI1123" si="3455">IF(P1121="","",IF((_xlfn.STDEV.P($P1120:$XX1121)/AVERAGE($P1120:$XX1121))&lt;=25%,P1121,IF(OR(P1121&gt;(AVERAGE($P1120:$XX1121)+_xlfn.STDEV.P($P1120:$XX1121)),P1121&lt;(AVERAGE($P1120:$XX1121)-_xlfn.STDEV.P($P1120:$XX1121))),"DESCARTADO",P1121)))</f>
        <v/>
      </c>
      <c r="Q1123" s="110" t="str">
        <f t="shared" si="3455"/>
        <v/>
      </c>
      <c r="R1123" s="110" t="str">
        <f t="shared" si="3455"/>
        <v/>
      </c>
      <c r="S1123" s="110" t="str">
        <f t="shared" si="3455"/>
        <v/>
      </c>
      <c r="T1123" s="110" t="str">
        <f t="shared" si="3455"/>
        <v/>
      </c>
      <c r="U1123" s="110" t="str">
        <f t="shared" si="3455"/>
        <v/>
      </c>
      <c r="V1123" s="110" t="str">
        <f t="shared" si="3455"/>
        <v/>
      </c>
      <c r="W1123" s="110" t="str">
        <f t="shared" si="3455"/>
        <v/>
      </c>
      <c r="X1123" s="110" t="str">
        <f t="shared" si="3455"/>
        <v/>
      </c>
      <c r="Y1123" s="110" t="str">
        <f t="shared" si="3455"/>
        <v/>
      </c>
      <c r="Z1123" s="110" t="str">
        <f t="shared" si="3455"/>
        <v/>
      </c>
      <c r="AA1123" s="110" t="str">
        <f t="shared" si="3455"/>
        <v/>
      </c>
      <c r="AB1123" s="110" t="str">
        <f t="shared" si="3455"/>
        <v/>
      </c>
      <c r="AC1123" s="110" t="str">
        <f t="shared" si="3455"/>
        <v/>
      </c>
      <c r="AD1123" s="110" t="str">
        <f t="shared" si="3455"/>
        <v/>
      </c>
      <c r="AE1123" s="110" t="str">
        <f t="shared" si="3455"/>
        <v/>
      </c>
      <c r="AF1123" s="110" t="str">
        <f t="shared" si="3455"/>
        <v/>
      </c>
      <c r="AG1123" s="110" t="str">
        <f t="shared" si="3455"/>
        <v/>
      </c>
      <c r="AH1123" s="110" t="str">
        <f t="shared" si="3455"/>
        <v/>
      </c>
      <c r="AI1123" s="110" t="str">
        <f t="shared" si="3455"/>
        <v/>
      </c>
    </row>
    <row r="1124" spans="1:167" hidden="1" x14ac:dyDescent="0.25">
      <c r="B1124" s="131" t="e">
        <f t="shared" si="3415"/>
        <v>#VALUE!</v>
      </c>
      <c r="C1124" s="131" t="e">
        <f t="shared" si="3416"/>
        <v>#VALUE!</v>
      </c>
      <c r="D1124" s="130">
        <f t="shared" si="3416"/>
        <v>1</v>
      </c>
      <c r="E1124" s="168"/>
      <c r="F1124" s="96"/>
      <c r="G1124" s="170"/>
      <c r="H1124"/>
      <c r="I1124"/>
      <c r="J1124"/>
      <c r="K1124" s="69"/>
      <c r="L1124" s="22"/>
      <c r="M1124" s="22"/>
      <c r="N1124" s="74"/>
      <c r="O1124" s="27" t="str">
        <f t="shared" ref="O1124" si="3456">"6 POND"</f>
        <v>6 POND</v>
      </c>
      <c r="P1124" s="110" t="str">
        <f>IF(IFERROR(VLOOKUP(P1109,'Tabela de Apoio'!$D:$E,2,FALSE),1)=1,"",P1125)</f>
        <v/>
      </c>
      <c r="Q1124" s="110" t="str">
        <f>IF(IFERROR(VLOOKUP(Q1109,'Tabela de Apoio'!$D:$E,2,FALSE),1)=1,"",Q1125)</f>
        <v/>
      </c>
      <c r="R1124" s="110" t="str">
        <f>IF(IFERROR(VLOOKUP(R1109,'Tabela de Apoio'!$D:$E,2,FALSE),1)=1,"",R1125)</f>
        <v/>
      </c>
      <c r="S1124" s="110" t="str">
        <f>IF(IFERROR(VLOOKUP(S1109,'Tabela de Apoio'!$D:$E,2,FALSE),1)=1,"",S1125)</f>
        <v/>
      </c>
      <c r="T1124" s="110" t="str">
        <f>IF(IFERROR(VLOOKUP(T1109,'Tabela de Apoio'!$D:$E,2,FALSE),1)=1,"",T1125)</f>
        <v/>
      </c>
      <c r="U1124" s="110" t="str">
        <f>IF(IFERROR(VLOOKUP(U1109,'Tabela de Apoio'!$D:$E,2,FALSE),1)=1,"",U1125)</f>
        <v/>
      </c>
      <c r="V1124" s="110" t="str">
        <f>IF(IFERROR(VLOOKUP(V1109,'Tabela de Apoio'!$D:$E,2,FALSE),1)=1,"",V1125)</f>
        <v/>
      </c>
      <c r="W1124" s="110" t="str">
        <f>IF(IFERROR(VLOOKUP(W1109,'Tabela de Apoio'!$D:$E,2,FALSE),1)=1,"",W1125)</f>
        <v/>
      </c>
      <c r="X1124" s="110" t="str">
        <f>IF(IFERROR(VLOOKUP(X1109,'Tabela de Apoio'!$D:$E,2,FALSE),1)=1,"",X1125)</f>
        <v/>
      </c>
      <c r="Y1124" s="110" t="str">
        <f>IF(IFERROR(VLOOKUP(Y1109,'Tabela de Apoio'!$D:$E,2,FALSE),1)=1,"",Y1125)</f>
        <v/>
      </c>
      <c r="Z1124" s="110" t="str">
        <f>IF(IFERROR(VLOOKUP(Z1109,'Tabela de Apoio'!$D:$E,2,FALSE),1)=1,"",Z1125)</f>
        <v/>
      </c>
      <c r="AA1124" s="110" t="str">
        <f>IF(IFERROR(VLOOKUP(AA1109,'Tabela de Apoio'!$D:$E,2,FALSE),1)=1,"",AA1125)</f>
        <v/>
      </c>
      <c r="AB1124" s="110" t="str">
        <f>IF(IFERROR(VLOOKUP(AB1109,'Tabela de Apoio'!$D:$E,2,FALSE),1)=1,"",AB1125)</f>
        <v/>
      </c>
      <c r="AC1124" s="110" t="str">
        <f>IF(IFERROR(VLOOKUP(AC1109,'Tabela de Apoio'!$D:$E,2,FALSE),1)=1,"",AC1125)</f>
        <v/>
      </c>
      <c r="AD1124" s="110" t="str">
        <f>IF(IFERROR(VLOOKUP(AD1109,'Tabela de Apoio'!$D:$E,2,FALSE),1)=1,"",AD1125)</f>
        <v/>
      </c>
      <c r="AE1124" s="110" t="str">
        <f>IF(IFERROR(VLOOKUP(AE1109,'Tabela de Apoio'!$D:$E,2,FALSE),1)=1,"",AE1125)</f>
        <v/>
      </c>
      <c r="AF1124" s="110" t="str">
        <f>IF(IFERROR(VLOOKUP(AF1109,'Tabela de Apoio'!$D:$E,2,FALSE),1)=1,"",AF1125)</f>
        <v/>
      </c>
      <c r="AG1124" s="110" t="str">
        <f>IF(IFERROR(VLOOKUP(AG1109,'Tabela de Apoio'!$D:$E,2,FALSE),1)=1,"",AG1125)</f>
        <v/>
      </c>
      <c r="AH1124" s="110" t="str">
        <f>IF(IFERROR(VLOOKUP(AH1109,'Tabela de Apoio'!$D:$E,2,FALSE),1)=1,"",AH1125)</f>
        <v/>
      </c>
      <c r="AI1124" s="110" t="str">
        <f>IF(IFERROR(VLOOKUP(AI1109,'Tabela de Apoio'!$D:$E,2,FALSE),1)=1,"",AI1125)</f>
        <v/>
      </c>
    </row>
    <row r="1125" spans="1:167" hidden="1" x14ac:dyDescent="0.25">
      <c r="B1125" s="131" t="e">
        <f t="shared" si="3415"/>
        <v>#VALUE!</v>
      </c>
      <c r="C1125" s="131" t="e">
        <f t="shared" si="3416"/>
        <v>#VALUE!</v>
      </c>
      <c r="D1125" s="130">
        <f t="shared" si="3416"/>
        <v>1</v>
      </c>
      <c r="E1125" s="168"/>
      <c r="F1125" s="96"/>
      <c r="G1125" s="170"/>
      <c r="H1125" s="137">
        <f t="shared" ref="H1125" si="3457">COUNT($P1125:$XX1125)</f>
        <v>0</v>
      </c>
      <c r="I1125" s="135" t="e">
        <f t="shared" ref="I1125" si="3458">_xlfn.STDEV.P($P1124:$XX1125)/AVERAGE($P1124:$XX1125)</f>
        <v>#DIV/0!</v>
      </c>
      <c r="J1125" s="7">
        <f t="shared" ref="J1125" si="3459">IF(AND(H1125&gt;2,
OR(L1107="MÉDIA SANEADA",L1107="MEDIANA SANEADA",
AND(L1107="PREÇO REFERÊNCIA",NOT(AND(P1109="Orçamento",COUNTA(P1107:XX1107)=COUNTIF(P1109:XX1109,"Orçamento")))))),
ROW(),0)</f>
        <v>0</v>
      </c>
      <c r="N1125" s="74"/>
      <c r="O1125" s="27" t="str">
        <f t="shared" ref="O1125" si="3460">"6 RODADA"</f>
        <v>6 RODADA</v>
      </c>
      <c r="P1125" s="110" t="str">
        <f t="shared" ref="P1125:AI1125" si="3461">IFERROR(IF(P1123="","",IF((_xlfn.STDEV.P($P1122:$XX1123)/AVERAGE($P1122:$XX1123))&lt;=25%,P1123,IF(OR(P1123&gt;(AVERAGE($P1122:$XX1123)+_xlfn.STDEV.P($P1122:$XX1123)),P1123&lt;(AVERAGE($P1122:$XX1123)-_xlfn.STDEV.P($P1122:$XX1123))),"DESCARTADO",P1123))),)</f>
        <v/>
      </c>
      <c r="Q1125" s="110" t="str">
        <f t="shared" si="3461"/>
        <v/>
      </c>
      <c r="R1125" s="110" t="str">
        <f t="shared" si="3461"/>
        <v/>
      </c>
      <c r="S1125" s="110" t="str">
        <f t="shared" si="3461"/>
        <v/>
      </c>
      <c r="T1125" s="110" t="str">
        <f t="shared" si="3461"/>
        <v/>
      </c>
      <c r="U1125" s="110" t="str">
        <f t="shared" si="3461"/>
        <v/>
      </c>
      <c r="V1125" s="110" t="str">
        <f t="shared" si="3461"/>
        <v/>
      </c>
      <c r="W1125" s="110" t="str">
        <f t="shared" si="3461"/>
        <v/>
      </c>
      <c r="X1125" s="110" t="str">
        <f t="shared" si="3461"/>
        <v/>
      </c>
      <c r="Y1125" s="110" t="str">
        <f t="shared" si="3461"/>
        <v/>
      </c>
      <c r="Z1125" s="110" t="str">
        <f t="shared" si="3461"/>
        <v/>
      </c>
      <c r="AA1125" s="110" t="str">
        <f t="shared" si="3461"/>
        <v/>
      </c>
      <c r="AB1125" s="110" t="str">
        <f t="shared" si="3461"/>
        <v/>
      </c>
      <c r="AC1125" s="110" t="str">
        <f t="shared" si="3461"/>
        <v/>
      </c>
      <c r="AD1125" s="110" t="str">
        <f t="shared" si="3461"/>
        <v/>
      </c>
      <c r="AE1125" s="110" t="str">
        <f t="shared" si="3461"/>
        <v/>
      </c>
      <c r="AF1125" s="110" t="str">
        <f t="shared" si="3461"/>
        <v/>
      </c>
      <c r="AG1125" s="110" t="str">
        <f t="shared" si="3461"/>
        <v/>
      </c>
      <c r="AH1125" s="110" t="str">
        <f t="shared" si="3461"/>
        <v/>
      </c>
      <c r="AI1125" s="110" t="str">
        <f t="shared" si="3461"/>
        <v/>
      </c>
    </row>
    <row r="1126" spans="1:167" x14ac:dyDescent="0.25">
      <c r="B1126" s="131" t="e">
        <f t="shared" si="3415"/>
        <v>#VALUE!</v>
      </c>
      <c r="C1126" s="131" t="e">
        <f t="shared" si="3416"/>
        <v>#VALUE!</v>
      </c>
      <c r="D1126" s="130">
        <f t="shared" si="3416"/>
        <v>1</v>
      </c>
      <c r="E1126" s="168"/>
      <c r="F1126" s="139"/>
      <c r="G1126" s="170"/>
      <c r="H1126" s="173"/>
      <c r="I1126" s="173"/>
      <c r="J1126" s="174"/>
      <c r="K1126" s="70"/>
      <c r="L1126" s="1" t="s">
        <v>56</v>
      </c>
      <c r="M1126" s="147" t="str">
        <f t="shared" ref="M1126" si="3462">IFERROR(ROUND(M1107*M1109,2),"")</f>
        <v/>
      </c>
      <c r="O1126" s="27" t="s">
        <v>426</v>
      </c>
      <c r="P1126" s="110" t="str">
        <f t="shared" ref="P1126:R1126" si="3463">INDEX(P1113:P1125,MATCH(MAX($J1113:$J1125),$J1113:$J1125,0))</f>
        <v/>
      </c>
      <c r="Q1126" s="110" t="str">
        <f t="shared" si="3463"/>
        <v/>
      </c>
      <c r="R1126" s="110" t="str">
        <f t="shared" si="3463"/>
        <v/>
      </c>
      <c r="S1126" s="110" t="str">
        <f t="shared" si="3397"/>
        <v/>
      </c>
      <c r="T1126" s="110" t="str">
        <f t="shared" si="3397"/>
        <v/>
      </c>
      <c r="U1126" s="110" t="str">
        <f t="shared" si="3397"/>
        <v/>
      </c>
      <c r="V1126" s="110" t="str">
        <f t="shared" si="3397"/>
        <v/>
      </c>
      <c r="W1126" s="110" t="str">
        <f t="shared" si="3397"/>
        <v/>
      </c>
      <c r="X1126" s="110" t="str">
        <f t="shared" si="3397"/>
        <v/>
      </c>
      <c r="Y1126" s="110" t="str">
        <f t="shared" si="3397"/>
        <v/>
      </c>
      <c r="Z1126" s="110" t="str">
        <f t="shared" si="3397"/>
        <v/>
      </c>
      <c r="AA1126" s="110" t="str">
        <f t="shared" si="3397"/>
        <v/>
      </c>
      <c r="AB1126" s="110" t="str">
        <f t="shared" si="3397"/>
        <v/>
      </c>
      <c r="AC1126" s="110" t="str">
        <f t="shared" si="3397"/>
        <v/>
      </c>
      <c r="AD1126" s="110" t="str">
        <f t="shared" si="3397"/>
        <v/>
      </c>
      <c r="AE1126" s="110" t="str">
        <f t="shared" si="3397"/>
        <v/>
      </c>
      <c r="AF1126" s="110" t="str">
        <f t="shared" si="3397"/>
        <v/>
      </c>
      <c r="AG1126" s="110" t="str">
        <f t="shared" si="3397"/>
        <v/>
      </c>
      <c r="AH1126" s="110" t="str">
        <f t="shared" si="3397"/>
        <v/>
      </c>
      <c r="AI1126" s="110" t="str">
        <f t="shared" si="3397"/>
        <v/>
      </c>
    </row>
    <row r="1128" spans="1:167" s="120" customFormat="1" ht="15" customHeight="1" x14ac:dyDescent="0.25">
      <c r="A1128" s="123"/>
      <c r="B1128" s="130" t="e">
        <f t="shared" ref="B1128" si="3464">LARGE(IFERROR(IF(B1126+1&gt;$H$8,"",B1126+1),""),1)</f>
        <v>#VALUE!</v>
      </c>
      <c r="C1128" s="130" t="e">
        <f>IF(_xlfn.ISFORMULA(E1132),MAX(INDEX('BASE FORMAÇÃO'!A:A,B1128+1),1),E1132)</f>
        <v>#VALUE!</v>
      </c>
      <c r="D1128" s="130">
        <f t="shared" ref="D1128" si="3465">IFERROR(IF(C1128=C1118,D1118+1,1),1)</f>
        <v>1</v>
      </c>
      <c r="E1128" s="41" t="s">
        <v>9</v>
      </c>
      <c r="F1128" s="76"/>
      <c r="G1128" s="41" t="s">
        <v>15</v>
      </c>
      <c r="H1128" s="138" t="e">
        <f>INDEX('BASE FORMAÇÃO'!B:B,B1128+1)</f>
        <v>#VALUE!</v>
      </c>
      <c r="I1128" s="146" t="s">
        <v>16</v>
      </c>
      <c r="J1128" s="6" t="e">
        <f>INDEX('BASE FORMAÇÃO'!K:K,B1128+1)</f>
        <v>#VALUE!</v>
      </c>
      <c r="K1128" s="68"/>
      <c r="L1128" s="175" t="s">
        <v>54</v>
      </c>
      <c r="M1128" s="177" t="str">
        <f t="shared" ref="M1128" si="3466">IF(OR(ISBLANK($O$8),ISBLANK($O$7),ISBLANK($H$8),ISBLANK($O$6),ISBLANK($O$5),ISBLANK($H$5)),"",IFERROR(IF(VLOOKUP(L1128,L1134:M1143,2,FALSE)&lt;1,ROUND(VLOOKUP(L1128,L1134:M1143,2,FALSE),4),ROUND(VLOOKUP(L1128,L1134:M1143,2,FALSE),2)),""))</f>
        <v/>
      </c>
      <c r="N1128" s="72"/>
      <c r="O1128" s="27" t="s">
        <v>17</v>
      </c>
      <c r="P1128" s="116"/>
      <c r="Q1128" s="116"/>
      <c r="R1128" s="116"/>
      <c r="S1128" s="116"/>
      <c r="T1128" s="116"/>
      <c r="U1128" s="108"/>
      <c r="V1128" s="108"/>
      <c r="W1128" s="108"/>
      <c r="X1128" s="108"/>
      <c r="Y1128" s="108"/>
      <c r="Z1128" s="108"/>
      <c r="AA1128" s="108"/>
      <c r="AB1128" s="108"/>
      <c r="AC1128" s="108"/>
      <c r="AD1128" s="108"/>
      <c r="AE1128" s="108"/>
      <c r="AF1128" s="108"/>
      <c r="AG1128" s="108"/>
      <c r="AH1128" s="108"/>
      <c r="AI1128" s="108"/>
      <c r="AJ1128" s="119"/>
      <c r="AK1128" s="119"/>
      <c r="AL1128" s="119"/>
      <c r="AM1128" s="119"/>
      <c r="AN1128" s="119"/>
      <c r="AO1128" s="119"/>
      <c r="AP1128" s="119"/>
      <c r="AQ1128" s="119"/>
      <c r="AR1128" s="119"/>
      <c r="AS1128" s="119"/>
      <c r="AT1128" s="119"/>
      <c r="AU1128" s="119"/>
      <c r="AV1128" s="119"/>
      <c r="AW1128" s="119"/>
      <c r="AX1128" s="119"/>
      <c r="AY1128" s="119"/>
      <c r="AZ1128" s="119"/>
      <c r="BA1128" s="119"/>
      <c r="BB1128" s="119"/>
      <c r="BC1128" s="119"/>
      <c r="BD1128" s="119"/>
      <c r="BE1128" s="119"/>
      <c r="BF1128" s="119"/>
      <c r="BG1128" s="119"/>
      <c r="BH1128" s="119"/>
      <c r="BI1128" s="119"/>
      <c r="BJ1128" s="119"/>
      <c r="BK1128" s="119"/>
      <c r="BL1128" s="119"/>
      <c r="BM1128" s="119"/>
      <c r="BN1128" s="119"/>
      <c r="BO1128" s="119"/>
      <c r="BP1128" s="119"/>
      <c r="BQ1128" s="119"/>
      <c r="BR1128" s="119"/>
      <c r="BS1128" s="119"/>
      <c r="BT1128" s="119"/>
      <c r="BU1128" s="119"/>
      <c r="BV1128" s="119"/>
      <c r="BW1128" s="119"/>
      <c r="BX1128" s="119"/>
      <c r="BY1128" s="119"/>
      <c r="BZ1128" s="119"/>
      <c r="CA1128" s="119"/>
      <c r="CB1128" s="119"/>
      <c r="CC1128" s="119"/>
      <c r="CD1128" s="119"/>
      <c r="CE1128" s="119"/>
      <c r="CF1128" s="119"/>
      <c r="CG1128" s="119"/>
      <c r="CH1128" s="119"/>
      <c r="CI1128" s="119"/>
      <c r="CJ1128" s="119"/>
      <c r="CK1128" s="119"/>
      <c r="CL1128" s="119"/>
      <c r="CM1128" s="119"/>
      <c r="CN1128" s="119"/>
      <c r="CO1128" s="119"/>
      <c r="CP1128" s="119"/>
      <c r="CQ1128" s="119"/>
      <c r="CR1128" s="119"/>
      <c r="CS1128" s="119"/>
      <c r="CT1128" s="119"/>
      <c r="CU1128" s="119"/>
      <c r="CV1128" s="119"/>
      <c r="CW1128" s="119"/>
      <c r="CX1128" s="119"/>
      <c r="CY1128" s="119"/>
      <c r="CZ1128" s="119"/>
      <c r="DA1128" s="119"/>
      <c r="DB1128" s="119"/>
      <c r="DC1128" s="119"/>
      <c r="DD1128" s="119"/>
      <c r="DE1128" s="119"/>
      <c r="DF1128" s="119"/>
      <c r="DG1128" s="119"/>
      <c r="DH1128" s="119"/>
      <c r="DI1128" s="119"/>
      <c r="DJ1128" s="119"/>
      <c r="DK1128" s="119"/>
      <c r="DL1128" s="119"/>
      <c r="DM1128" s="119"/>
      <c r="DN1128" s="119"/>
      <c r="DO1128" s="119"/>
      <c r="DP1128" s="119"/>
      <c r="DQ1128" s="119"/>
      <c r="DR1128" s="119"/>
      <c r="DS1128" s="119"/>
      <c r="DT1128" s="119"/>
      <c r="DU1128" s="119"/>
      <c r="DV1128" s="119"/>
      <c r="DW1128" s="119"/>
      <c r="DX1128" s="119"/>
      <c r="DY1128" s="119"/>
      <c r="DZ1128" s="119"/>
      <c r="EA1128" s="119"/>
      <c r="EB1128" s="119"/>
      <c r="EC1128" s="119"/>
      <c r="ED1128" s="119"/>
      <c r="EE1128" s="119"/>
      <c r="EF1128" s="119"/>
      <c r="EG1128" s="119"/>
      <c r="EH1128" s="119"/>
      <c r="EI1128" s="119"/>
      <c r="EJ1128" s="119"/>
      <c r="EK1128" s="119"/>
      <c r="EL1128" s="119"/>
      <c r="EM1128" s="119"/>
      <c r="EN1128" s="119"/>
      <c r="EO1128" s="119"/>
      <c r="EP1128" s="119"/>
      <c r="EQ1128" s="119"/>
      <c r="ER1128" s="119"/>
      <c r="ES1128" s="119"/>
      <c r="ET1128" s="119"/>
      <c r="EU1128" s="119"/>
      <c r="EV1128" s="119"/>
      <c r="EW1128" s="119"/>
      <c r="EX1128" s="119"/>
      <c r="EY1128" s="119"/>
      <c r="EZ1128" s="119"/>
      <c r="FA1128" s="119"/>
      <c r="FB1128" s="119"/>
      <c r="FC1128" s="119"/>
      <c r="FD1128" s="119"/>
      <c r="FE1128" s="119"/>
      <c r="FF1128" s="119"/>
      <c r="FG1128" s="119"/>
      <c r="FH1128" s="119"/>
      <c r="FI1128" s="119"/>
      <c r="FJ1128" s="119"/>
      <c r="FK1128" s="119"/>
    </row>
    <row r="1129" spans="1:167" s="120" customFormat="1" ht="15" customHeight="1" x14ac:dyDescent="0.25">
      <c r="A1129" s="69"/>
      <c r="B1129" s="131" t="e">
        <f t="shared" ref="B1129:D1129" si="3467">B1128</f>
        <v>#VALUE!</v>
      </c>
      <c r="C1129" s="131" t="e">
        <f t="shared" si="3467"/>
        <v>#VALUE!</v>
      </c>
      <c r="D1129" s="130">
        <f t="shared" si="3467"/>
        <v>1</v>
      </c>
      <c r="E1129" s="179">
        <f t="shared" ref="E1129" si="3468">D1128</f>
        <v>1</v>
      </c>
      <c r="F1129" s="95"/>
      <c r="G1129" s="181" t="s">
        <v>1</v>
      </c>
      <c r="H1129" s="184" t="e">
        <f>INDEX('BASE FORMAÇÃO'!C:C,B1128+1)</f>
        <v>#VALUE!</v>
      </c>
      <c r="I1129" s="184"/>
      <c r="J1129" s="185"/>
      <c r="K1129" s="69"/>
      <c r="L1129" s="176"/>
      <c r="M1129" s="178"/>
      <c r="N1129" s="73"/>
      <c r="O1129" s="27" t="s">
        <v>13</v>
      </c>
      <c r="P1129" s="125"/>
      <c r="Q1129" s="125"/>
      <c r="R1129" s="125"/>
      <c r="S1129" s="125"/>
      <c r="T1129" s="125"/>
      <c r="U1129" s="125"/>
      <c r="V1129" s="125"/>
      <c r="W1129" s="125"/>
      <c r="X1129" s="125"/>
      <c r="Y1129" s="125"/>
      <c r="Z1129" s="125"/>
      <c r="AA1129" s="125"/>
      <c r="AB1129" s="125"/>
      <c r="AC1129" s="125"/>
      <c r="AD1129" s="125"/>
      <c r="AE1129" s="125"/>
      <c r="AF1129" s="125"/>
      <c r="AG1129" s="125"/>
      <c r="AH1129" s="125"/>
      <c r="AI1129" s="125"/>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19"/>
      <c r="BC1129" s="119"/>
      <c r="BD1129" s="119"/>
      <c r="BE1129" s="119"/>
      <c r="BF1129" s="119"/>
      <c r="BG1129" s="119"/>
      <c r="BH1129" s="119"/>
      <c r="BI1129" s="119"/>
      <c r="BJ1129" s="119"/>
      <c r="BK1129" s="119"/>
      <c r="BL1129" s="119"/>
      <c r="BM1129" s="119"/>
      <c r="BN1129" s="119"/>
      <c r="BO1129" s="119"/>
      <c r="BP1129" s="119"/>
      <c r="BQ1129" s="119"/>
      <c r="BR1129" s="119"/>
      <c r="BS1129" s="119"/>
      <c r="BT1129" s="119"/>
      <c r="BU1129" s="119"/>
      <c r="BV1129" s="119"/>
      <c r="BW1129" s="119"/>
      <c r="BX1129" s="119"/>
      <c r="BY1129" s="119"/>
      <c r="BZ1129" s="119"/>
      <c r="CA1129" s="119"/>
      <c r="CB1129" s="119"/>
      <c r="CC1129" s="119"/>
      <c r="CD1129" s="119"/>
      <c r="CE1129" s="119"/>
      <c r="CF1129" s="119"/>
      <c r="CG1129" s="119"/>
      <c r="CH1129" s="119"/>
      <c r="CI1129" s="119"/>
      <c r="CJ1129" s="119"/>
      <c r="CK1129" s="119"/>
      <c r="CL1129" s="119"/>
      <c r="CM1129" s="119"/>
      <c r="CN1129" s="119"/>
      <c r="CO1129" s="119"/>
      <c r="CP1129" s="119"/>
      <c r="CQ1129" s="119"/>
      <c r="CR1129" s="119"/>
      <c r="CS1129" s="119"/>
      <c r="CT1129" s="119"/>
      <c r="CU1129" s="119"/>
      <c r="CV1129" s="119"/>
      <c r="CW1129" s="119"/>
      <c r="CX1129" s="119"/>
      <c r="CY1129" s="119"/>
      <c r="CZ1129" s="119"/>
      <c r="DA1129" s="119"/>
      <c r="DB1129" s="119"/>
      <c r="DC1129" s="119"/>
      <c r="DD1129" s="119"/>
      <c r="DE1129" s="119"/>
      <c r="DF1129" s="119"/>
      <c r="DG1129" s="119"/>
      <c r="DH1129" s="119"/>
      <c r="DI1129" s="119"/>
      <c r="DJ1129" s="119"/>
      <c r="DK1129" s="119"/>
      <c r="DL1129" s="119"/>
      <c r="DM1129" s="119"/>
      <c r="DN1129" s="119"/>
      <c r="DO1129" s="119"/>
      <c r="DP1129" s="119"/>
      <c r="DQ1129" s="119"/>
      <c r="DR1129" s="119"/>
      <c r="DS1129" s="119"/>
      <c r="DT1129" s="119"/>
      <c r="DU1129" s="119"/>
      <c r="DV1129" s="119"/>
      <c r="DW1129" s="119"/>
      <c r="DX1129" s="119"/>
      <c r="DY1129" s="119"/>
      <c r="DZ1129" s="119"/>
      <c r="EA1129" s="119"/>
      <c r="EB1129" s="119"/>
      <c r="EC1129" s="119"/>
      <c r="ED1129" s="119"/>
      <c r="EE1129" s="119"/>
      <c r="EF1129" s="119"/>
      <c r="EG1129" s="119"/>
      <c r="EH1129" s="119"/>
      <c r="EI1129" s="119"/>
      <c r="EJ1129" s="119"/>
      <c r="EK1129" s="119"/>
      <c r="EL1129" s="119"/>
      <c r="EM1129" s="119"/>
      <c r="EN1129" s="119"/>
      <c r="EO1129" s="119"/>
      <c r="EP1129" s="119"/>
      <c r="EQ1129" s="119"/>
      <c r="ER1129" s="119"/>
      <c r="ES1129" s="119"/>
      <c r="ET1129" s="119"/>
      <c r="EU1129" s="119"/>
      <c r="EV1129" s="119"/>
      <c r="EW1129" s="119"/>
      <c r="EX1129" s="119"/>
      <c r="EY1129" s="119"/>
      <c r="EZ1129" s="119"/>
      <c r="FA1129" s="119"/>
      <c r="FB1129" s="119"/>
      <c r="FC1129" s="119"/>
      <c r="FD1129" s="119"/>
      <c r="FE1129" s="119"/>
      <c r="FF1129" s="119"/>
      <c r="FG1129" s="119"/>
      <c r="FH1129" s="119"/>
      <c r="FI1129" s="119"/>
      <c r="FJ1129" s="119"/>
      <c r="FK1129" s="119"/>
    </row>
    <row r="1130" spans="1:167" s="119" customFormat="1" x14ac:dyDescent="0.25">
      <c r="A1130" s="77"/>
      <c r="B1130" s="131" t="e">
        <f t="shared" ref="B1130:D1130" si="3469">B1129</f>
        <v>#VALUE!</v>
      </c>
      <c r="C1130" s="131" t="e">
        <f t="shared" si="3469"/>
        <v>#VALUE!</v>
      </c>
      <c r="D1130" s="130">
        <f t="shared" si="3469"/>
        <v>1</v>
      </c>
      <c r="E1130" s="180"/>
      <c r="F1130" s="96"/>
      <c r="G1130" s="182"/>
      <c r="H1130" s="186"/>
      <c r="I1130" s="186"/>
      <c r="J1130" s="187"/>
      <c r="K1130" s="67"/>
      <c r="L1130" s="133" t="s">
        <v>57</v>
      </c>
      <c r="M1130" s="134" t="e">
        <f>INDEX('BASE FORMAÇÃO'!H:H,B1132+1)</f>
        <v>#VALUE!</v>
      </c>
      <c r="N1130" s="74"/>
      <c r="O1130" s="27" t="s">
        <v>445</v>
      </c>
      <c r="P1130" s="117"/>
      <c r="Q1130" s="117"/>
      <c r="R1130" s="117"/>
      <c r="S1130" s="117"/>
      <c r="T1130" s="117"/>
      <c r="U1130" s="117"/>
      <c r="V1130" s="117"/>
      <c r="W1130" s="117"/>
      <c r="X1130" s="117"/>
      <c r="Y1130" s="117"/>
      <c r="Z1130" s="117"/>
      <c r="AA1130" s="121"/>
      <c r="AB1130" s="121"/>
      <c r="AC1130" s="121"/>
      <c r="AD1130" s="121"/>
      <c r="AE1130" s="121"/>
      <c r="AF1130" s="121"/>
      <c r="AG1130" s="121"/>
      <c r="AH1130" s="121"/>
      <c r="AI1130" s="121"/>
    </row>
    <row r="1131" spans="1:167" s="119" customFormat="1" x14ac:dyDescent="0.25">
      <c r="A1131" s="77"/>
      <c r="B1131" s="131" t="e">
        <f t="shared" ref="B1131:C1131" si="3470">B1130</f>
        <v>#VALUE!</v>
      </c>
      <c r="C1131" s="131" t="e">
        <f t="shared" si="3470"/>
        <v>#VALUE!</v>
      </c>
      <c r="D1131" s="130">
        <f t="shared" si="3416"/>
        <v>1</v>
      </c>
      <c r="E1131" s="41" t="s">
        <v>344</v>
      </c>
      <c r="F1131" s="96"/>
      <c r="G1131" s="183"/>
      <c r="H1131" s="188"/>
      <c r="I1131" s="188"/>
      <c r="J1131" s="189"/>
      <c r="K1131" s="67"/>
      <c r="L1131" s="1" t="s">
        <v>2</v>
      </c>
      <c r="M1131" s="6" t="e">
        <f>INDEX('BASE FORMAÇÃO'!D:D,B1132+1)</f>
        <v>#VALUE!</v>
      </c>
      <c r="N1131" s="74"/>
      <c r="O1131" s="27" t="s">
        <v>446</v>
      </c>
      <c r="P1131" s="118"/>
      <c r="Q1131" s="118"/>
      <c r="R1131" s="118"/>
      <c r="S1131" s="118"/>
      <c r="T1131" s="118"/>
      <c r="U1131" s="121"/>
      <c r="V1131" s="121"/>
      <c r="W1131" s="121"/>
      <c r="X1131" s="121"/>
      <c r="Y1131" s="121"/>
      <c r="Z1131" s="121"/>
      <c r="AA1131" s="121"/>
      <c r="AB1131" s="121"/>
      <c r="AC1131" s="121"/>
      <c r="AD1131" s="121"/>
      <c r="AE1131" s="121"/>
      <c r="AF1131" s="121"/>
      <c r="AG1131" s="121"/>
      <c r="AH1131" s="121"/>
      <c r="AI1131" s="121"/>
    </row>
    <row r="1132" spans="1:167" x14ac:dyDescent="0.25">
      <c r="B1132" s="131" t="e">
        <f t="shared" ref="B1132:C1132" si="3471">B1130</f>
        <v>#VALUE!</v>
      </c>
      <c r="C1132" s="131" t="e">
        <f t="shared" si="3471"/>
        <v>#VALUE!</v>
      </c>
      <c r="D1132" s="130">
        <f t="shared" si="3416"/>
        <v>1</v>
      </c>
      <c r="E1132" s="167" t="e">
        <f t="shared" ref="E1132" si="3472">C1128</f>
        <v>#VALUE!</v>
      </c>
      <c r="F1132" s="96"/>
      <c r="G1132" s="169" t="s">
        <v>334</v>
      </c>
      <c r="H1132" s="171"/>
      <c r="I1132" s="172"/>
      <c r="J1132" s="172"/>
      <c r="K1132" s="70"/>
      <c r="L1132" s="28" t="s">
        <v>333</v>
      </c>
      <c r="M1132" s="136" t="str">
        <f t="shared" ref="M1132" si="3473">IFERROR(INDEX(I1134:I1146,MATCH(MAX(J1134:J1146),J1134:J1146,0)),"")</f>
        <v/>
      </c>
      <c r="N1132" s="74"/>
      <c r="O1132" s="27" t="s">
        <v>18</v>
      </c>
      <c r="P1132" s="109" t="str">
        <f>IF(P1128="","",
IF(OR(P1130="Orçamento",P1129="",MAX('Tabela de Apoio'!$A:$A)&lt;=P1129),
P1128,
(INDEX('Tabela de Apoio'!$B:$B,MATCH('MAPA DE PREÇOS'!$O$8,'Tabela de Apoio'!$A:$A,1))/INDEX('Tabela de Apoio'!$B:$B,MATCH('MAPA DE PREÇOS'!P1129,'Tabela de Apoio'!$A:$A,1)-1))*P1128))</f>
        <v/>
      </c>
      <c r="Q1132" s="109" t="str">
        <f>IF(Q1128="","",
IF(OR(Q1130="Orçamento",Q1129="",MAX('Tabela de Apoio'!$A:$A)&lt;=Q1129),
Q1128,
(INDEX('Tabela de Apoio'!$B:$B,MATCH('MAPA DE PREÇOS'!$O$8,'Tabela de Apoio'!$A:$A,1))/INDEX('Tabela de Apoio'!$B:$B,MATCH('MAPA DE PREÇOS'!Q1129,'Tabela de Apoio'!$A:$A,1)-1))*Q1128))</f>
        <v/>
      </c>
      <c r="R1132" s="109" t="str">
        <f>IF(R1128="","",
IF(OR(R1130="Orçamento",R1129="",MAX('Tabela de Apoio'!$A:$A)&lt;=R1129),
R1128,
(INDEX('Tabela de Apoio'!$B:$B,MATCH('MAPA DE PREÇOS'!$O$8,'Tabela de Apoio'!$A:$A,1))/INDEX('Tabela de Apoio'!$B:$B,MATCH('MAPA DE PREÇOS'!R1129,'Tabela de Apoio'!$A:$A,1)-1))*R1128))</f>
        <v/>
      </c>
      <c r="S1132" s="109" t="str">
        <f>IF(S1128="","",
IF(OR(S1130="Orçamento",S1129="",MAX('Tabela de Apoio'!$A:$A)&lt;=S1129),
S1128,
(INDEX('Tabela de Apoio'!$B:$B,MATCH('MAPA DE PREÇOS'!$O$8,'Tabela de Apoio'!$A:$A,1))/INDEX('Tabela de Apoio'!$B:$B,MATCH('MAPA DE PREÇOS'!S1129,'Tabela de Apoio'!$A:$A,1)-1))*S1128))</f>
        <v/>
      </c>
      <c r="T1132" s="109" t="str">
        <f>IF(T1128="","",
IF(OR(T1130="Orçamento",T1129="",MAX('Tabela de Apoio'!$A:$A)&lt;=T1129),
T1128,
(INDEX('Tabela de Apoio'!$B:$B,MATCH('MAPA DE PREÇOS'!$O$8,'Tabela de Apoio'!$A:$A,1))/INDEX('Tabela de Apoio'!$B:$B,MATCH('MAPA DE PREÇOS'!T1129,'Tabela de Apoio'!$A:$A,1)-1))*T1128))</f>
        <v/>
      </c>
      <c r="U1132" s="109" t="str">
        <f>IF(U1128="","",
IF(OR(U1130="Orçamento",U1129="",MAX('Tabela de Apoio'!$A:$A)&lt;=U1129),
U1128,
(INDEX('Tabela de Apoio'!$B:$B,MATCH('MAPA DE PREÇOS'!$O$8,'Tabela de Apoio'!$A:$A,1))/INDEX('Tabela de Apoio'!$B:$B,MATCH('MAPA DE PREÇOS'!U1129,'Tabela de Apoio'!$A:$A,1)-1))*U1128))</f>
        <v/>
      </c>
      <c r="V1132" s="109" t="str">
        <f>IF(V1128="","",
IF(OR(V1130="Orçamento",V1129="",MAX('Tabela de Apoio'!$A:$A)&lt;=V1129),
V1128,
(INDEX('Tabela de Apoio'!$B:$B,MATCH('MAPA DE PREÇOS'!$O$8,'Tabela de Apoio'!$A:$A,1))/INDEX('Tabela de Apoio'!$B:$B,MATCH('MAPA DE PREÇOS'!V1129,'Tabela de Apoio'!$A:$A,1)-1))*V1128))</f>
        <v/>
      </c>
      <c r="W1132" s="109" t="str">
        <f>IF(W1128="","",
IF(OR(W1130="Orçamento",W1129="",MAX('Tabela de Apoio'!$A:$A)&lt;=W1129),
W1128,
(INDEX('Tabela de Apoio'!$B:$B,MATCH('MAPA DE PREÇOS'!$O$8,'Tabela de Apoio'!$A:$A,1))/INDEX('Tabela de Apoio'!$B:$B,MATCH('MAPA DE PREÇOS'!W1129,'Tabela de Apoio'!$A:$A,1)-1))*W1128))</f>
        <v/>
      </c>
      <c r="X1132" s="109" t="str">
        <f>IF(X1128="","",
IF(OR(X1130="Orçamento",X1129="",MAX('Tabela de Apoio'!$A:$A)&lt;=X1129),
X1128,
(INDEX('Tabela de Apoio'!$B:$B,MATCH('MAPA DE PREÇOS'!$O$8,'Tabela de Apoio'!$A:$A,1))/INDEX('Tabela de Apoio'!$B:$B,MATCH('MAPA DE PREÇOS'!X1129,'Tabela de Apoio'!$A:$A,1)-1))*X1128))</f>
        <v/>
      </c>
      <c r="Y1132" s="109" t="str">
        <f>IF(Y1128="","",
IF(OR(Y1130="Orçamento",Y1129="",MAX('Tabela de Apoio'!$A:$A)&lt;=Y1129),
Y1128,
(INDEX('Tabela de Apoio'!$B:$B,MATCH('MAPA DE PREÇOS'!$O$8,'Tabela de Apoio'!$A:$A,1))/INDEX('Tabela de Apoio'!$B:$B,MATCH('MAPA DE PREÇOS'!Y1129,'Tabela de Apoio'!$A:$A,1)-1))*Y1128))</f>
        <v/>
      </c>
      <c r="Z1132" s="109" t="str">
        <f>IF(Z1128="","",
IF(OR(Z1130="Orçamento",Z1129="",MAX('Tabela de Apoio'!$A:$A)&lt;=Z1129),
Z1128,
(INDEX('Tabela de Apoio'!$B:$B,MATCH('MAPA DE PREÇOS'!$O$8,'Tabela de Apoio'!$A:$A,1))/INDEX('Tabela de Apoio'!$B:$B,MATCH('MAPA DE PREÇOS'!Z1129,'Tabela de Apoio'!$A:$A,1)-1))*Z1128))</f>
        <v/>
      </c>
      <c r="AA1132" s="109" t="str">
        <f>IF(AA1128="","",
IF(OR(AA1130="Orçamento",AA1129="",MAX('Tabela de Apoio'!$A:$A)&lt;=AA1129),
AA1128,
(INDEX('Tabela de Apoio'!$B:$B,MATCH('MAPA DE PREÇOS'!$O$8,'Tabela de Apoio'!$A:$A,1))/INDEX('Tabela de Apoio'!$B:$B,MATCH('MAPA DE PREÇOS'!AA1129,'Tabela de Apoio'!$A:$A,1)-1))*AA1128))</f>
        <v/>
      </c>
      <c r="AB1132" s="109" t="str">
        <f>IF(AB1128="","",
IF(OR(AB1130="Orçamento",AB1129="",MAX('Tabela de Apoio'!$A:$A)&lt;=AB1129),
AB1128,
(INDEX('Tabela de Apoio'!$B:$B,MATCH('MAPA DE PREÇOS'!$O$8,'Tabela de Apoio'!$A:$A,1))/INDEX('Tabela de Apoio'!$B:$B,MATCH('MAPA DE PREÇOS'!AB1129,'Tabela de Apoio'!$A:$A,1)-1))*AB1128))</f>
        <v/>
      </c>
      <c r="AC1132" s="109" t="str">
        <f>IF(AC1128="","",
IF(OR(AC1130="Orçamento",AC1129="",MAX('Tabela de Apoio'!$A:$A)&lt;=AC1129),
AC1128,
(INDEX('Tabela de Apoio'!$B:$B,MATCH('MAPA DE PREÇOS'!$O$8,'Tabela de Apoio'!$A:$A,1))/INDEX('Tabela de Apoio'!$B:$B,MATCH('MAPA DE PREÇOS'!AC1129,'Tabela de Apoio'!$A:$A,1)-1))*AC1128))</f>
        <v/>
      </c>
      <c r="AD1132" s="109" t="str">
        <f>IF(AD1128="","",
IF(OR(AD1130="Orçamento",AD1129="",MAX('Tabela de Apoio'!$A:$A)&lt;=AD1129),
AD1128,
(INDEX('Tabela de Apoio'!$B:$B,MATCH('MAPA DE PREÇOS'!$O$8,'Tabela de Apoio'!$A:$A,1))/INDEX('Tabela de Apoio'!$B:$B,MATCH('MAPA DE PREÇOS'!AD1129,'Tabela de Apoio'!$A:$A,1)-1))*AD1128))</f>
        <v/>
      </c>
      <c r="AE1132" s="109" t="str">
        <f>IF(AE1128="","",
IF(OR(AE1130="Orçamento",AE1129="",MAX('Tabela de Apoio'!$A:$A)&lt;=AE1129),
AE1128,
(INDEX('Tabela de Apoio'!$B:$B,MATCH('MAPA DE PREÇOS'!$O$8,'Tabela de Apoio'!$A:$A,1))/INDEX('Tabela de Apoio'!$B:$B,MATCH('MAPA DE PREÇOS'!AE1129,'Tabela de Apoio'!$A:$A,1)-1))*AE1128))</f>
        <v/>
      </c>
      <c r="AF1132" s="109" t="str">
        <f>IF(AF1128="","",
IF(OR(AF1130="Orçamento",AF1129="",MAX('Tabela de Apoio'!$A:$A)&lt;=AF1129),
AF1128,
(INDEX('Tabela de Apoio'!$B:$B,MATCH('MAPA DE PREÇOS'!$O$8,'Tabela de Apoio'!$A:$A,1))/INDEX('Tabela de Apoio'!$B:$B,MATCH('MAPA DE PREÇOS'!AF1129,'Tabela de Apoio'!$A:$A,1)-1))*AF1128))</f>
        <v/>
      </c>
      <c r="AG1132" s="109" t="str">
        <f>IF(AG1128="","",
IF(OR(AG1130="Orçamento",AG1129="",MAX('Tabela de Apoio'!$A:$A)&lt;=AG1129),
AG1128,
(INDEX('Tabela de Apoio'!$B:$B,MATCH('MAPA DE PREÇOS'!$O$8,'Tabela de Apoio'!$A:$A,1))/INDEX('Tabela de Apoio'!$B:$B,MATCH('MAPA DE PREÇOS'!AG1129,'Tabela de Apoio'!$A:$A,1)-1))*AG1128))</f>
        <v/>
      </c>
      <c r="AH1132" s="109" t="str">
        <f>IF(AH1128="","",
IF(OR(AH1130="Orçamento",AH1129="",MAX('Tabela de Apoio'!$A:$A)&lt;=AH1129),
AH1128,
(INDEX('Tabela de Apoio'!$B:$B,MATCH('MAPA DE PREÇOS'!$O$8,'Tabela de Apoio'!$A:$A,1))/INDEX('Tabela de Apoio'!$B:$B,MATCH('MAPA DE PREÇOS'!AH1129,'Tabela de Apoio'!$A:$A,1)-1))*AH1128))</f>
        <v/>
      </c>
      <c r="AI1132" s="109" t="str">
        <f>IF(AI1128="","",
IF(OR(AI1130="Orçamento",AI1129="",MAX('Tabela de Apoio'!$A:$A)&lt;=AI1129),
AI1128,
(INDEX('Tabela de Apoio'!$B:$B,MATCH('MAPA DE PREÇOS'!$O$8,'Tabela de Apoio'!$A:$A,1))/INDEX('Tabela de Apoio'!$B:$B,MATCH('MAPA DE PREÇOS'!AI1129,'Tabela de Apoio'!$A:$A,1)-1))*AI1128))</f>
        <v/>
      </c>
    </row>
    <row r="1133" spans="1:167" hidden="1" x14ac:dyDescent="0.25">
      <c r="B1133" s="131" t="e">
        <f t="shared" ref="B1133" si="3474">B1132</f>
        <v>#VALUE!</v>
      </c>
      <c r="C1133" s="131" t="e">
        <f t="shared" ref="C1133" si="3475">C1132</f>
        <v>#VALUE!</v>
      </c>
      <c r="D1133" s="130">
        <f t="shared" si="3416"/>
        <v>1</v>
      </c>
      <c r="E1133" s="168"/>
      <c r="F1133" s="96"/>
      <c r="G1133" s="170"/>
      <c r="H1133"/>
      <c r="I1133"/>
      <c r="J1133"/>
      <c r="N1133" s="74"/>
      <c r="O1133" s="27" t="s">
        <v>439</v>
      </c>
      <c r="P1133" s="110" t="str">
        <f>IF(IFERROR(VLOOKUP(P1130,'Tabela de Apoio'!$D:$E,2,FALSE),1)=1,"",P1134)</f>
        <v/>
      </c>
      <c r="Q1133" s="110" t="str">
        <f>IF(IFERROR(VLOOKUP(Q1130,'Tabela de Apoio'!$D:$E,2,FALSE),1)=1,"",Q1134)</f>
        <v/>
      </c>
      <c r="R1133" s="110" t="str">
        <f>IF(IFERROR(VLOOKUP(R1130,'Tabela de Apoio'!$D:$E,2,FALSE),1)=1,"",R1134)</f>
        <v/>
      </c>
      <c r="S1133" s="110" t="str">
        <f>IF(IFERROR(VLOOKUP(S1130,'Tabela de Apoio'!$D:$E,2,FALSE),1)=1,"",S1134)</f>
        <v/>
      </c>
      <c r="T1133" s="110" t="str">
        <f>IF(IFERROR(VLOOKUP(T1130,'Tabela de Apoio'!$D:$E,2,FALSE),1)=1,"",T1134)</f>
        <v/>
      </c>
      <c r="U1133" s="110" t="str">
        <f>IF(IFERROR(VLOOKUP(U1130,'Tabela de Apoio'!$D:$E,2,FALSE),1)=1,"",U1134)</f>
        <v/>
      </c>
      <c r="V1133" s="110" t="str">
        <f>IF(IFERROR(VLOOKUP(V1130,'Tabela de Apoio'!$D:$E,2,FALSE),1)=1,"",V1134)</f>
        <v/>
      </c>
      <c r="W1133" s="110" t="str">
        <f>IF(IFERROR(VLOOKUP(W1130,'Tabela de Apoio'!$D:$E,2,FALSE),1)=1,"",W1134)</f>
        <v/>
      </c>
      <c r="X1133" s="110" t="str">
        <f>IF(IFERROR(VLOOKUP(X1130,'Tabela de Apoio'!$D:$E,2,FALSE),1)=1,"",X1134)</f>
        <v/>
      </c>
      <c r="Y1133" s="110" t="str">
        <f>IF(IFERROR(VLOOKUP(Y1130,'Tabela de Apoio'!$D:$E,2,FALSE),1)=1,"",Y1134)</f>
        <v/>
      </c>
      <c r="Z1133" s="110" t="str">
        <f>IF(IFERROR(VLOOKUP(Z1130,'Tabela de Apoio'!$D:$E,2,FALSE),1)=1,"",Z1134)</f>
        <v/>
      </c>
      <c r="AA1133" s="110" t="str">
        <f>IF(IFERROR(VLOOKUP(AA1130,'Tabela de Apoio'!$D:$E,2,FALSE),1)=1,"",AA1134)</f>
        <v/>
      </c>
      <c r="AB1133" s="110" t="str">
        <f>IF(IFERROR(VLOOKUP(AB1130,'Tabela de Apoio'!$D:$E,2,FALSE),1)=1,"",AB1134)</f>
        <v/>
      </c>
      <c r="AC1133" s="110" t="str">
        <f>IF(IFERROR(VLOOKUP(AC1130,'Tabela de Apoio'!$D:$E,2,FALSE),1)=1,"",AC1134)</f>
        <v/>
      </c>
      <c r="AD1133" s="110" t="str">
        <f>IF(IFERROR(VLOOKUP(AD1130,'Tabela de Apoio'!$D:$E,2,FALSE),1)=1,"",AD1134)</f>
        <v/>
      </c>
      <c r="AE1133" s="110" t="str">
        <f>IF(IFERROR(VLOOKUP(AE1130,'Tabela de Apoio'!$D:$E,2,FALSE),1)=1,"",AE1134)</f>
        <v/>
      </c>
      <c r="AF1133" s="110" t="str">
        <f>IF(IFERROR(VLOOKUP(AF1130,'Tabela de Apoio'!$D:$E,2,FALSE),1)=1,"",AF1134)</f>
        <v/>
      </c>
      <c r="AG1133" s="110" t="str">
        <f>IF(IFERROR(VLOOKUP(AG1130,'Tabela de Apoio'!$D:$E,2,FALSE),1)=1,"",AG1134)</f>
        <v/>
      </c>
      <c r="AH1133" s="110" t="str">
        <f>IF(IFERROR(VLOOKUP(AH1130,'Tabela de Apoio'!$D:$E,2,FALSE),1)=1,"",AH1134)</f>
        <v/>
      </c>
      <c r="AI1133" s="110" t="str">
        <f>IF(IFERROR(VLOOKUP(AI1130,'Tabela de Apoio'!$D:$E,2,FALSE),1)=1,"",AI1134)</f>
        <v/>
      </c>
    </row>
    <row r="1134" spans="1:167" hidden="1" x14ac:dyDescent="0.25">
      <c r="B1134" s="131" t="e">
        <f t="shared" ref="B1134:C1134" si="3476">B1133</f>
        <v>#VALUE!</v>
      </c>
      <c r="C1134" s="131" t="e">
        <f t="shared" si="3476"/>
        <v>#VALUE!</v>
      </c>
      <c r="D1134" s="130">
        <f t="shared" si="3416"/>
        <v>1</v>
      </c>
      <c r="E1134" s="168"/>
      <c r="F1134" s="96"/>
      <c r="G1134" s="170"/>
      <c r="H1134" s="137">
        <f t="shared" ref="H1134" si="3477">COUNT($P1134:$XX1134)</f>
        <v>0</v>
      </c>
      <c r="I1134" s="135" t="e">
        <f t="shared" ref="I1134" si="3478">_xlfn.STDEV.P($P1133:$XX1134)/AVERAGE($P1133:$XX1134)</f>
        <v>#DIV/0!</v>
      </c>
      <c r="J1134" s="7">
        <f>ROW()</f>
        <v>1134</v>
      </c>
      <c r="K1134" s="70"/>
      <c r="L1134" s="29" t="s">
        <v>54</v>
      </c>
      <c r="M1134" s="30" t="str">
        <f t="shared" ref="M1134" si="3479">IFERROR(
IF(AND(P1130="Orçamento",COUNTA(P1128:AI1128)=COUNTIF(P1130:XX1130,"Orçamento")),MIN(M1139,M1136),
IF(M1137&lt;&gt;"",M1137,
IF(M1138&lt;&gt;"",M1138,
M1136
))),"")</f>
        <v/>
      </c>
      <c r="N1134" s="74"/>
      <c r="O1134" s="27" t="s">
        <v>440</v>
      </c>
      <c r="P1134" s="109" t="str">
        <f t="shared" ref="P1134:AI1134" si="3480">IFERROR(IF(P1132="",
            "",
            IF(COUNT($P1132:$XX1132)&lt;=4,
               P1132,
               IF(OR(P1132&gt;(QUARTILE($P1132:$XX1132,3)+(QUARTILE($P1132:$XX1132,3)-QUARTILE($P1132:$XX1132,1))),
                     P1132&lt;(QUARTILE($P1132:$XX1132,1)-(QUARTILE($P1132:$XX1132,3)-QUARTILE($P1132:$XX1132,1)))
                  ),
               "DESCARTADO",P1132)
             )
  ),P1132)</f>
        <v/>
      </c>
      <c r="Q1134" s="109" t="str">
        <f t="shared" si="3480"/>
        <v/>
      </c>
      <c r="R1134" s="109" t="str">
        <f t="shared" si="3480"/>
        <v/>
      </c>
      <c r="S1134" s="109" t="str">
        <f t="shared" si="3480"/>
        <v/>
      </c>
      <c r="T1134" s="109" t="str">
        <f t="shared" si="3480"/>
        <v/>
      </c>
      <c r="U1134" s="109" t="str">
        <f t="shared" si="3480"/>
        <v/>
      </c>
      <c r="V1134" s="109" t="str">
        <f t="shared" si="3480"/>
        <v/>
      </c>
      <c r="W1134" s="109" t="str">
        <f t="shared" si="3480"/>
        <v/>
      </c>
      <c r="X1134" s="109" t="str">
        <f t="shared" si="3480"/>
        <v/>
      </c>
      <c r="Y1134" s="109" t="str">
        <f t="shared" si="3480"/>
        <v/>
      </c>
      <c r="Z1134" s="109" t="str">
        <f t="shared" si="3480"/>
        <v/>
      </c>
      <c r="AA1134" s="109" t="str">
        <f t="shared" si="3480"/>
        <v/>
      </c>
      <c r="AB1134" s="109" t="str">
        <f t="shared" si="3480"/>
        <v/>
      </c>
      <c r="AC1134" s="109" t="str">
        <f t="shared" si="3480"/>
        <v/>
      </c>
      <c r="AD1134" s="109" t="str">
        <f t="shared" si="3480"/>
        <v/>
      </c>
      <c r="AE1134" s="109" t="str">
        <f t="shared" si="3480"/>
        <v/>
      </c>
      <c r="AF1134" s="109" t="str">
        <f t="shared" si="3480"/>
        <v/>
      </c>
      <c r="AG1134" s="109" t="str">
        <f t="shared" si="3480"/>
        <v/>
      </c>
      <c r="AH1134" s="109" t="str">
        <f t="shared" si="3480"/>
        <v/>
      </c>
      <c r="AI1134" s="109" t="str">
        <f t="shared" si="3480"/>
        <v/>
      </c>
    </row>
    <row r="1135" spans="1:167" hidden="1" x14ac:dyDescent="0.25">
      <c r="B1135" s="131" t="e">
        <f t="shared" ref="B1135" si="3481">B1134</f>
        <v>#VALUE!</v>
      </c>
      <c r="C1135" s="131" t="e">
        <f t="shared" ref="C1135" si="3482">C1134</f>
        <v>#VALUE!</v>
      </c>
      <c r="D1135" s="130">
        <f t="shared" si="3416"/>
        <v>1</v>
      </c>
      <c r="E1135" s="168"/>
      <c r="F1135" s="96"/>
      <c r="G1135" s="170"/>
      <c r="H1135"/>
      <c r="I1135"/>
      <c r="J1135"/>
      <c r="K1135" s="69"/>
      <c r="L1135" s="29" t="s">
        <v>423</v>
      </c>
      <c r="M1135" s="30" t="e">
        <f t="shared" ref="M1135" si="3483">AVERAGE($P1134:$XX1134)</f>
        <v>#DIV/0!</v>
      </c>
      <c r="N1135" s="74"/>
      <c r="O1135" s="27" t="str">
        <f t="shared" ref="O1135" si="3484">"1 POND"</f>
        <v>1 POND</v>
      </c>
      <c r="P1135" s="110" t="str">
        <f>IF(IFERROR(VLOOKUP(P1130,'Tabela de Apoio'!$D:$E,2,FALSE),1)=1,"",P1136)</f>
        <v/>
      </c>
      <c r="Q1135" s="110" t="str">
        <f>IF(IFERROR(VLOOKUP(Q1130,'Tabela de Apoio'!$D:$E,2,FALSE),1)=1,"",Q1136)</f>
        <v/>
      </c>
      <c r="R1135" s="110" t="str">
        <f>IF(IFERROR(VLOOKUP(R1130,'Tabela de Apoio'!$D:$E,2,FALSE),1)=1,"",R1136)</f>
        <v/>
      </c>
      <c r="S1135" s="110" t="str">
        <f>IF(IFERROR(VLOOKUP(S1130,'Tabela de Apoio'!$D:$E,2,FALSE),1)=1,"",S1136)</f>
        <v/>
      </c>
      <c r="T1135" s="110" t="str">
        <f>IF(IFERROR(VLOOKUP(T1130,'Tabela de Apoio'!$D:$E,2,FALSE),1)=1,"",T1136)</f>
        <v/>
      </c>
      <c r="U1135" s="110" t="str">
        <f>IF(IFERROR(VLOOKUP(U1130,'Tabela de Apoio'!$D:$E,2,FALSE),1)=1,"",U1136)</f>
        <v/>
      </c>
      <c r="V1135" s="110" t="str">
        <f>IF(IFERROR(VLOOKUP(V1130,'Tabela de Apoio'!$D:$E,2,FALSE),1)=1,"",V1136)</f>
        <v/>
      </c>
      <c r="W1135" s="110" t="str">
        <f>IF(IFERROR(VLOOKUP(W1130,'Tabela de Apoio'!$D:$E,2,FALSE),1)=1,"",W1136)</f>
        <v/>
      </c>
      <c r="X1135" s="110" t="str">
        <f>IF(IFERROR(VLOOKUP(X1130,'Tabela de Apoio'!$D:$E,2,FALSE),1)=1,"",X1136)</f>
        <v/>
      </c>
      <c r="Y1135" s="110" t="str">
        <f>IF(IFERROR(VLOOKUP(Y1130,'Tabela de Apoio'!$D:$E,2,FALSE),1)=1,"",Y1136)</f>
        <v/>
      </c>
      <c r="Z1135" s="110" t="str">
        <f>IF(IFERROR(VLOOKUP(Z1130,'Tabela de Apoio'!$D:$E,2,FALSE),1)=1,"",Z1136)</f>
        <v/>
      </c>
      <c r="AA1135" s="110" t="str">
        <f>IF(IFERROR(VLOOKUP(AA1130,'Tabela de Apoio'!$D:$E,2,FALSE),1)=1,"",AA1136)</f>
        <v/>
      </c>
      <c r="AB1135" s="110" t="str">
        <f>IF(IFERROR(VLOOKUP(AB1130,'Tabela de Apoio'!$D:$E,2,FALSE),1)=1,"",AB1136)</f>
        <v/>
      </c>
      <c r="AC1135" s="110" t="str">
        <f>IF(IFERROR(VLOOKUP(AC1130,'Tabela de Apoio'!$D:$E,2,FALSE),1)=1,"",AC1136)</f>
        <v/>
      </c>
      <c r="AD1135" s="110" t="str">
        <f>IF(IFERROR(VLOOKUP(AD1130,'Tabela de Apoio'!$D:$E,2,FALSE),1)=1,"",AD1136)</f>
        <v/>
      </c>
      <c r="AE1135" s="110" t="str">
        <f>IF(IFERROR(VLOOKUP(AE1130,'Tabela de Apoio'!$D:$E,2,FALSE),1)=1,"",AE1136)</f>
        <v/>
      </c>
      <c r="AF1135" s="110" t="str">
        <f>IF(IFERROR(VLOOKUP(AF1130,'Tabela de Apoio'!$D:$E,2,FALSE),1)=1,"",AF1136)</f>
        <v/>
      </c>
      <c r="AG1135" s="110" t="str">
        <f>IF(IFERROR(VLOOKUP(AG1130,'Tabela de Apoio'!$D:$E,2,FALSE),1)=1,"",AG1136)</f>
        <v/>
      </c>
      <c r="AH1135" s="110" t="str">
        <f>IF(IFERROR(VLOOKUP(AH1130,'Tabela de Apoio'!$D:$E,2,FALSE),1)=1,"",AH1136)</f>
        <v/>
      </c>
      <c r="AI1135" s="110" t="str">
        <f>IF(IFERROR(VLOOKUP(AI1130,'Tabela de Apoio'!$D:$E,2,FALSE),1)=1,"",AI1136)</f>
        <v/>
      </c>
    </row>
    <row r="1136" spans="1:167" hidden="1" x14ac:dyDescent="0.25">
      <c r="B1136" s="131" t="e">
        <f t="shared" si="3415"/>
        <v>#VALUE!</v>
      </c>
      <c r="C1136" s="131" t="e">
        <f t="shared" si="3416"/>
        <v>#VALUE!</v>
      </c>
      <c r="D1136" s="130">
        <f t="shared" si="3416"/>
        <v>1</v>
      </c>
      <c r="E1136" s="168"/>
      <c r="F1136" s="96"/>
      <c r="G1136" s="170"/>
      <c r="H1136" s="137">
        <f t="shared" ref="H1136" si="3485">COUNT($P1136:$XX1136)</f>
        <v>0</v>
      </c>
      <c r="I1136" s="135" t="e">
        <f t="shared" ref="I1136" si="3486">_xlfn.STDEV.P($P1135:$XX1136)/AVERAGE($P1135:$XX1136)</f>
        <v>#DIV/0!</v>
      </c>
      <c r="J1136" s="7">
        <f t="shared" ref="J1136" si="3487">IF(AND(H1136&gt;2,
OR(L1128="MÉDIA SANEADA",L1128="MEDIANA SANEADA",
AND(L1128="PREÇO REFERÊNCIA",NOT(AND(P1130="Orçamento",COUNTA(P1128:XX1128)=COUNTIF(P1130:XX1130,"Orçamento")))))),
ROW(),0)</f>
        <v>0</v>
      </c>
      <c r="K1136" s="69"/>
      <c r="L1136" s="29" t="s">
        <v>424</v>
      </c>
      <c r="M1136" s="30" t="e">
        <f t="shared" ref="M1136" si="3488">MEDIAN($P1134:$XX1134)</f>
        <v>#NUM!</v>
      </c>
      <c r="N1136" s="74"/>
      <c r="O1136" s="27" t="str">
        <f t="shared" ref="O1136" si="3489">"1 RODADA"</f>
        <v>1 RODADA</v>
      </c>
      <c r="P1136" s="110" t="str">
        <f t="shared" ref="P1136:AI1136" si="3490">IF(P1134="","",IF((_xlfn.STDEV.P($P1133:$XX1134)/AVERAGE($P1133:$XX1134))&lt;=25%,P1134,IF(OR(P1134&gt;(AVERAGE($P1133:$XX1134)+_xlfn.STDEV.P($P1133:$XX1134)),P1134&lt;(AVERAGE($P1133:$XX1134)-_xlfn.STDEV.P($P1133:$XX1134))),"DESCARTADO",P1134)))</f>
        <v/>
      </c>
      <c r="Q1136" s="110" t="str">
        <f t="shared" si="3490"/>
        <v/>
      </c>
      <c r="R1136" s="110" t="str">
        <f t="shared" si="3490"/>
        <v/>
      </c>
      <c r="S1136" s="110" t="str">
        <f t="shared" si="3490"/>
        <v/>
      </c>
      <c r="T1136" s="110" t="str">
        <f t="shared" si="3490"/>
        <v/>
      </c>
      <c r="U1136" s="110" t="str">
        <f t="shared" si="3490"/>
        <v/>
      </c>
      <c r="V1136" s="110" t="str">
        <f t="shared" si="3490"/>
        <v/>
      </c>
      <c r="W1136" s="110" t="str">
        <f t="shared" si="3490"/>
        <v/>
      </c>
      <c r="X1136" s="110" t="str">
        <f t="shared" si="3490"/>
        <v/>
      </c>
      <c r="Y1136" s="110" t="str">
        <f t="shared" si="3490"/>
        <v/>
      </c>
      <c r="Z1136" s="110" t="str">
        <f t="shared" si="3490"/>
        <v/>
      </c>
      <c r="AA1136" s="110" t="str">
        <f t="shared" si="3490"/>
        <v/>
      </c>
      <c r="AB1136" s="110" t="str">
        <f t="shared" si="3490"/>
        <v/>
      </c>
      <c r="AC1136" s="110" t="str">
        <f t="shared" si="3490"/>
        <v/>
      </c>
      <c r="AD1136" s="110" t="str">
        <f t="shared" si="3490"/>
        <v/>
      </c>
      <c r="AE1136" s="110" t="str">
        <f t="shared" si="3490"/>
        <v/>
      </c>
      <c r="AF1136" s="110" t="str">
        <f t="shared" si="3490"/>
        <v/>
      </c>
      <c r="AG1136" s="110" t="str">
        <f t="shared" si="3490"/>
        <v/>
      </c>
      <c r="AH1136" s="110" t="str">
        <f t="shared" si="3490"/>
        <v/>
      </c>
      <c r="AI1136" s="110" t="str">
        <f t="shared" si="3490"/>
        <v/>
      </c>
    </row>
    <row r="1137" spans="1:167" hidden="1" x14ac:dyDescent="0.25">
      <c r="B1137" s="131" t="e">
        <f t="shared" si="3415"/>
        <v>#VALUE!</v>
      </c>
      <c r="C1137" s="131" t="e">
        <f t="shared" si="3416"/>
        <v>#VALUE!</v>
      </c>
      <c r="D1137" s="130">
        <f t="shared" si="3416"/>
        <v>1</v>
      </c>
      <c r="E1137" s="168"/>
      <c r="F1137" s="96"/>
      <c r="G1137" s="170"/>
      <c r="H1137"/>
      <c r="I1137"/>
      <c r="J1137"/>
      <c r="L1137" s="29" t="s">
        <v>50</v>
      </c>
      <c r="M1137" s="30" t="str">
        <f t="shared" ref="M1137" si="3491">IFERROR(
IF(AND(H1136&gt;2,I1136&lt;=25%),AVERAGE(P1135:XX1136),
IF(AND(H1138&gt;2,I1138&lt;=25%),AVERAGE(P1137:XX1138),
IF(AND(H1140&gt;2,I1140&lt;=25%),AVERAGE(P1139:XX1140),
IF(AND(H1142&gt;2,I1142&lt;=25%),AVERAGE(P1141:XX1142),
IF(AND(H1144&gt;2,I1144&lt;=25%),AVERAGE(P1143:XX1144),
IF(AND(H1146&gt;2,I1146&lt;=25%),AVERAGE(P1145:XX1146),
IF(I1134&lt;=25%,AVERAGE(P1133:XX1134),""))))))),"")</f>
        <v/>
      </c>
      <c r="N1137" s="74"/>
      <c r="O1137" s="27" t="str">
        <f t="shared" ref="O1137" si="3492">"2 POND"</f>
        <v>2 POND</v>
      </c>
      <c r="P1137" s="110" t="str">
        <f>IF(IFERROR(VLOOKUP(P1130,'Tabela de Apoio'!$D:$E,2,FALSE),1)=1,"",P1138)</f>
        <v/>
      </c>
      <c r="Q1137" s="110" t="str">
        <f>IF(IFERROR(VLOOKUP(Q1130,'Tabela de Apoio'!$D:$E,2,FALSE),1)=1,"",Q1138)</f>
        <v/>
      </c>
      <c r="R1137" s="110" t="str">
        <f>IF(IFERROR(VLOOKUP(R1130,'Tabela de Apoio'!$D:$E,2,FALSE),1)=1,"",R1138)</f>
        <v/>
      </c>
      <c r="S1137" s="110" t="str">
        <f>IF(IFERROR(VLOOKUP(S1130,'Tabela de Apoio'!$D:$E,2,FALSE),1)=1,"",S1138)</f>
        <v/>
      </c>
      <c r="T1137" s="110" t="str">
        <f>IF(IFERROR(VLOOKUP(T1130,'Tabela de Apoio'!$D:$E,2,FALSE),1)=1,"",T1138)</f>
        <v/>
      </c>
      <c r="U1137" s="110" t="str">
        <f>IF(IFERROR(VLOOKUP(U1130,'Tabela de Apoio'!$D:$E,2,FALSE),1)=1,"",U1138)</f>
        <v/>
      </c>
      <c r="V1137" s="110" t="str">
        <f>IF(IFERROR(VLOOKUP(V1130,'Tabela de Apoio'!$D:$E,2,FALSE),1)=1,"",V1138)</f>
        <v/>
      </c>
      <c r="W1137" s="110" t="str">
        <f>IF(IFERROR(VLOOKUP(W1130,'Tabela de Apoio'!$D:$E,2,FALSE),1)=1,"",W1138)</f>
        <v/>
      </c>
      <c r="X1137" s="110" t="str">
        <f>IF(IFERROR(VLOOKUP(X1130,'Tabela de Apoio'!$D:$E,2,FALSE),1)=1,"",X1138)</f>
        <v/>
      </c>
      <c r="Y1137" s="110" t="str">
        <f>IF(IFERROR(VLOOKUP(Y1130,'Tabela de Apoio'!$D:$E,2,FALSE),1)=1,"",Y1138)</f>
        <v/>
      </c>
      <c r="Z1137" s="110" t="str">
        <f>IF(IFERROR(VLOOKUP(Z1130,'Tabela de Apoio'!$D:$E,2,FALSE),1)=1,"",Z1138)</f>
        <v/>
      </c>
      <c r="AA1137" s="110" t="str">
        <f>IF(IFERROR(VLOOKUP(AA1130,'Tabela de Apoio'!$D:$E,2,FALSE),1)=1,"",AA1138)</f>
        <v/>
      </c>
      <c r="AB1137" s="110" t="str">
        <f>IF(IFERROR(VLOOKUP(AB1130,'Tabela de Apoio'!$D:$E,2,FALSE),1)=1,"",AB1138)</f>
        <v/>
      </c>
      <c r="AC1137" s="110" t="str">
        <f>IF(IFERROR(VLOOKUP(AC1130,'Tabela de Apoio'!$D:$E,2,FALSE),1)=1,"",AC1138)</f>
        <v/>
      </c>
      <c r="AD1137" s="110" t="str">
        <f>IF(IFERROR(VLOOKUP(AD1130,'Tabela de Apoio'!$D:$E,2,FALSE),1)=1,"",AD1138)</f>
        <v/>
      </c>
      <c r="AE1137" s="110" t="str">
        <f>IF(IFERROR(VLOOKUP(AE1130,'Tabela de Apoio'!$D:$E,2,FALSE),1)=1,"",AE1138)</f>
        <v/>
      </c>
      <c r="AF1137" s="110" t="str">
        <f>IF(IFERROR(VLOOKUP(AF1130,'Tabela de Apoio'!$D:$E,2,FALSE),1)=1,"",AF1138)</f>
        <v/>
      </c>
      <c r="AG1137" s="110" t="str">
        <f>IF(IFERROR(VLOOKUP(AG1130,'Tabela de Apoio'!$D:$E,2,FALSE),1)=1,"",AG1138)</f>
        <v/>
      </c>
      <c r="AH1137" s="110" t="str">
        <f>IF(IFERROR(VLOOKUP(AH1130,'Tabela de Apoio'!$D:$E,2,FALSE),1)=1,"",AH1138)</f>
        <v/>
      </c>
      <c r="AI1137" s="110" t="str">
        <f>IF(IFERROR(VLOOKUP(AI1130,'Tabela de Apoio'!$D:$E,2,FALSE),1)=1,"",AI1138)</f>
        <v/>
      </c>
    </row>
    <row r="1138" spans="1:167" hidden="1" x14ac:dyDescent="0.25">
      <c r="B1138" s="131" t="e">
        <f t="shared" si="3415"/>
        <v>#VALUE!</v>
      </c>
      <c r="C1138" s="131" t="e">
        <f t="shared" si="3416"/>
        <v>#VALUE!</v>
      </c>
      <c r="D1138" s="130">
        <f t="shared" si="3416"/>
        <v>1</v>
      </c>
      <c r="E1138" s="168"/>
      <c r="F1138" s="96"/>
      <c r="G1138" s="170"/>
      <c r="H1138" s="137">
        <f t="shared" ref="H1138" si="3493">COUNT($P1138:$XX1138)</f>
        <v>0</v>
      </c>
      <c r="I1138" s="135" t="e">
        <f t="shared" ref="I1138" si="3494">_xlfn.STDEV.P($P1137:$XX1138)/AVERAGE($P1137:$XX1138)</f>
        <v>#DIV/0!</v>
      </c>
      <c r="J1138" s="7">
        <f t="shared" ref="J1138" si="3495">IF(AND(H1138&gt;2,
OR(L1128="MÉDIA SANEADA",L1128="MEDIANA SANEADA",
AND(L1128="PREÇO REFERÊNCIA",NOT(AND(P1130="Orçamento",COUNTA(P1128:XX1128)=COUNTIF(P1130:XX1130,"Orçamento")))))),
ROW(),0)</f>
        <v>0</v>
      </c>
      <c r="K1138" s="69"/>
      <c r="L1138" s="29" t="s">
        <v>425</v>
      </c>
      <c r="M1138" s="30" t="e">
        <f t="shared" ref="M1138" si="3496" xml:space="preserve">
IF(H1136&gt;2,MEDIAN(P1135:XX1136),
IF(H1138&gt;2,MEDIAN(P1137:XX1138),
IF(H1140&gt;2,MEDIAN(P1139:XX1140),
IF(H1142&gt;2,MEDIAN(P1141:XX1142),
IF(H1144&gt;2,MEDIAN(P1143:XX1144),
IF(H1146&gt;2,MEDIAN(P1145:XX1146),
MEDIAN(P1133:XX1134)))))))</f>
        <v>#NUM!</v>
      </c>
      <c r="N1138" s="74"/>
      <c r="O1138" s="27" t="str">
        <f t="shared" ref="O1138" si="3497">"2 RODADA"</f>
        <v>2 RODADA</v>
      </c>
      <c r="P1138" s="110" t="str">
        <f t="shared" ref="P1138:AI1138" si="3498">IF(P1136="","",IF((_xlfn.STDEV.P($P1135:$XX1136)/AVERAGE($P1135:$XX1136))&lt;=25%,P1136,IF(OR(P1136&gt;(AVERAGE($P1135:$XX1136)+_xlfn.STDEV.P($P1135:$XX1136)),P1136&lt;(AVERAGE($P1135:$XX1136)-_xlfn.STDEV.P($P1135:$XX1136))),"DESCARTADO",P1136)))</f>
        <v/>
      </c>
      <c r="Q1138" s="110" t="str">
        <f t="shared" si="3498"/>
        <v/>
      </c>
      <c r="R1138" s="110" t="str">
        <f t="shared" si="3498"/>
        <v/>
      </c>
      <c r="S1138" s="110" t="str">
        <f t="shared" si="3498"/>
        <v/>
      </c>
      <c r="T1138" s="110" t="str">
        <f t="shared" si="3498"/>
        <v/>
      </c>
      <c r="U1138" s="110" t="str">
        <f t="shared" si="3498"/>
        <v/>
      </c>
      <c r="V1138" s="110" t="str">
        <f t="shared" si="3498"/>
        <v/>
      </c>
      <c r="W1138" s="110" t="str">
        <f t="shared" si="3498"/>
        <v/>
      </c>
      <c r="X1138" s="110" t="str">
        <f t="shared" si="3498"/>
        <v/>
      </c>
      <c r="Y1138" s="110" t="str">
        <f t="shared" si="3498"/>
        <v/>
      </c>
      <c r="Z1138" s="110" t="str">
        <f t="shared" si="3498"/>
        <v/>
      </c>
      <c r="AA1138" s="110" t="str">
        <f t="shared" si="3498"/>
        <v/>
      </c>
      <c r="AB1138" s="110" t="str">
        <f t="shared" si="3498"/>
        <v/>
      </c>
      <c r="AC1138" s="110" t="str">
        <f t="shared" si="3498"/>
        <v/>
      </c>
      <c r="AD1138" s="110" t="str">
        <f t="shared" si="3498"/>
        <v/>
      </c>
      <c r="AE1138" s="110" t="str">
        <f t="shared" si="3498"/>
        <v/>
      </c>
      <c r="AF1138" s="110" t="str">
        <f t="shared" si="3498"/>
        <v/>
      </c>
      <c r="AG1138" s="110" t="str">
        <f t="shared" si="3498"/>
        <v/>
      </c>
      <c r="AH1138" s="110" t="str">
        <f t="shared" si="3498"/>
        <v/>
      </c>
      <c r="AI1138" s="110" t="str">
        <f t="shared" si="3498"/>
        <v/>
      </c>
    </row>
    <row r="1139" spans="1:167" hidden="1" x14ac:dyDescent="0.25">
      <c r="B1139" s="131" t="e">
        <f t="shared" si="3415"/>
        <v>#VALUE!</v>
      </c>
      <c r="C1139" s="131" t="e">
        <f t="shared" si="3416"/>
        <v>#VALUE!</v>
      </c>
      <c r="D1139" s="130">
        <f t="shared" si="3416"/>
        <v>1</v>
      </c>
      <c r="E1139" s="168"/>
      <c r="F1139" s="96"/>
      <c r="G1139" s="170"/>
      <c r="H1139"/>
      <c r="I1139"/>
      <c r="J1139"/>
      <c r="K1139" s="69"/>
      <c r="L1139" s="29" t="s">
        <v>422</v>
      </c>
      <c r="M1139" s="30" t="e">
        <f t="shared" ref="M1139" si="3499">HARMEAN($P1133:$XX1134)</f>
        <v>#N/A</v>
      </c>
      <c r="N1139" s="74"/>
      <c r="O1139" s="27" t="str">
        <f t="shared" ref="O1139" si="3500">"3 POND"</f>
        <v>3 POND</v>
      </c>
      <c r="P1139" s="110" t="str">
        <f>IF(IFERROR(VLOOKUP(P1130,'Tabela de Apoio'!$D:$E,2,FALSE),1)=1,"",P1140)</f>
        <v/>
      </c>
      <c r="Q1139" s="110" t="str">
        <f>IF(IFERROR(VLOOKUP(Q1130,'Tabela de Apoio'!$D:$E,2,FALSE),1)=1,"",Q1140)</f>
        <v/>
      </c>
      <c r="R1139" s="110" t="str">
        <f>IF(IFERROR(VLOOKUP(R1130,'Tabela de Apoio'!$D:$E,2,FALSE),1)=1,"",R1140)</f>
        <v/>
      </c>
      <c r="S1139" s="110" t="str">
        <f>IF(IFERROR(VLOOKUP(S1130,'Tabela de Apoio'!$D:$E,2,FALSE),1)=1,"",S1140)</f>
        <v/>
      </c>
      <c r="T1139" s="110" t="str">
        <f>IF(IFERROR(VLOOKUP(T1130,'Tabela de Apoio'!$D:$E,2,FALSE),1)=1,"",T1140)</f>
        <v/>
      </c>
      <c r="U1139" s="110" t="str">
        <f>IF(IFERROR(VLOOKUP(U1130,'Tabela de Apoio'!$D:$E,2,FALSE),1)=1,"",U1140)</f>
        <v/>
      </c>
      <c r="V1139" s="110" t="str">
        <f>IF(IFERROR(VLOOKUP(V1130,'Tabela de Apoio'!$D:$E,2,FALSE),1)=1,"",V1140)</f>
        <v/>
      </c>
      <c r="W1139" s="110" t="str">
        <f>IF(IFERROR(VLOOKUP(W1130,'Tabela de Apoio'!$D:$E,2,FALSE),1)=1,"",W1140)</f>
        <v/>
      </c>
      <c r="X1139" s="110" t="str">
        <f>IF(IFERROR(VLOOKUP(X1130,'Tabela de Apoio'!$D:$E,2,FALSE),1)=1,"",X1140)</f>
        <v/>
      </c>
      <c r="Y1139" s="110" t="str">
        <f>IF(IFERROR(VLOOKUP(Y1130,'Tabela de Apoio'!$D:$E,2,FALSE),1)=1,"",Y1140)</f>
        <v/>
      </c>
      <c r="Z1139" s="110" t="str">
        <f>IF(IFERROR(VLOOKUP(Z1130,'Tabela de Apoio'!$D:$E,2,FALSE),1)=1,"",Z1140)</f>
        <v/>
      </c>
      <c r="AA1139" s="110" t="str">
        <f>IF(IFERROR(VLOOKUP(AA1130,'Tabela de Apoio'!$D:$E,2,FALSE),1)=1,"",AA1140)</f>
        <v/>
      </c>
      <c r="AB1139" s="110" t="str">
        <f>IF(IFERROR(VLOOKUP(AB1130,'Tabela de Apoio'!$D:$E,2,FALSE),1)=1,"",AB1140)</f>
        <v/>
      </c>
      <c r="AC1139" s="110" t="str">
        <f>IF(IFERROR(VLOOKUP(AC1130,'Tabela de Apoio'!$D:$E,2,FALSE),1)=1,"",AC1140)</f>
        <v/>
      </c>
      <c r="AD1139" s="110" t="str">
        <f>IF(IFERROR(VLOOKUP(AD1130,'Tabela de Apoio'!$D:$E,2,FALSE),1)=1,"",AD1140)</f>
        <v/>
      </c>
      <c r="AE1139" s="110" t="str">
        <f>IF(IFERROR(VLOOKUP(AE1130,'Tabela de Apoio'!$D:$E,2,FALSE),1)=1,"",AE1140)</f>
        <v/>
      </c>
      <c r="AF1139" s="110" t="str">
        <f>IF(IFERROR(VLOOKUP(AF1130,'Tabela de Apoio'!$D:$E,2,FALSE),1)=1,"",AF1140)</f>
        <v/>
      </c>
      <c r="AG1139" s="110" t="str">
        <f>IF(IFERROR(VLOOKUP(AG1130,'Tabela de Apoio'!$D:$E,2,FALSE),1)=1,"",AG1140)</f>
        <v/>
      </c>
      <c r="AH1139" s="110" t="str">
        <f>IF(IFERROR(VLOOKUP(AH1130,'Tabela de Apoio'!$D:$E,2,FALSE),1)=1,"",AH1140)</f>
        <v/>
      </c>
      <c r="AI1139" s="110" t="str">
        <f>IF(IFERROR(VLOOKUP(AI1130,'Tabela de Apoio'!$D:$E,2,FALSE),1)=1,"",AI1140)</f>
        <v/>
      </c>
    </row>
    <row r="1140" spans="1:167" hidden="1" x14ac:dyDescent="0.25">
      <c r="B1140" s="131" t="e">
        <f t="shared" si="3415"/>
        <v>#VALUE!</v>
      </c>
      <c r="C1140" s="131" t="e">
        <f t="shared" si="3416"/>
        <v>#VALUE!</v>
      </c>
      <c r="D1140" s="130">
        <f t="shared" si="3416"/>
        <v>1</v>
      </c>
      <c r="E1140" s="168"/>
      <c r="F1140" s="96"/>
      <c r="G1140" s="170"/>
      <c r="H1140" s="137">
        <f t="shared" ref="H1140" si="3501">COUNT($P1140:$XX1140)</f>
        <v>0</v>
      </c>
      <c r="I1140" s="135" t="e">
        <f t="shared" ref="I1140" si="3502">_xlfn.STDEV.P($P1139:$XX1140)/AVERAGE($P1139:$XX1140)</f>
        <v>#DIV/0!</v>
      </c>
      <c r="J1140" s="7">
        <f t="shared" ref="J1140" si="3503">IF(AND(H1140&gt;2,
OR(L1128="MÉDIA SANEADA",L1128="MEDIANA SANEADA",
AND(L1128="PREÇO REFERÊNCIA",NOT(AND(P1130="Orçamento",COUNTA(P1128:XX1128)=COUNTIF(P1130:XX1130,"Orçamento")))))),
ROW(),0)</f>
        <v>0</v>
      </c>
      <c r="K1140" s="69"/>
      <c r="L1140" s="29" t="s">
        <v>53</v>
      </c>
      <c r="M1140" s="30" t="str">
        <f t="shared" ref="M1140" si="3504">IFERROR(_xlfn.QUARTILE.EXC($P1134:$XX1134,1),"")</f>
        <v/>
      </c>
      <c r="N1140" s="74"/>
      <c r="O1140" s="27" t="str">
        <f t="shared" ref="O1140" si="3505">"3 RODADA"</f>
        <v>3 RODADA</v>
      </c>
      <c r="P1140" s="110" t="str">
        <f t="shared" ref="P1140:AI1140" si="3506">IF(P1138="","",IF((_xlfn.STDEV.P($P1137:$XX1138)/AVERAGE($P1137:$XX1138))&lt;=25%,P1138,IF(OR(P1138&gt;(AVERAGE($P1137:$XX1138)+_xlfn.STDEV.P($P1137:$XX1138)),P1138&lt;(AVERAGE($P1137:$XX1138)-_xlfn.STDEV.P($P1137:$XX1138))),"DESCARTADO",P1138)))</f>
        <v/>
      </c>
      <c r="Q1140" s="110" t="str">
        <f t="shared" si="3506"/>
        <v/>
      </c>
      <c r="R1140" s="110" t="str">
        <f t="shared" si="3506"/>
        <v/>
      </c>
      <c r="S1140" s="110" t="str">
        <f t="shared" si="3506"/>
        <v/>
      </c>
      <c r="T1140" s="110" t="str">
        <f t="shared" si="3506"/>
        <v/>
      </c>
      <c r="U1140" s="110" t="str">
        <f t="shared" si="3506"/>
        <v/>
      </c>
      <c r="V1140" s="110" t="str">
        <f t="shared" si="3506"/>
        <v/>
      </c>
      <c r="W1140" s="110" t="str">
        <f t="shared" si="3506"/>
        <v/>
      </c>
      <c r="X1140" s="110" t="str">
        <f t="shared" si="3506"/>
        <v/>
      </c>
      <c r="Y1140" s="110" t="str">
        <f t="shared" si="3506"/>
        <v/>
      </c>
      <c r="Z1140" s="110" t="str">
        <f t="shared" si="3506"/>
        <v/>
      </c>
      <c r="AA1140" s="110" t="str">
        <f t="shared" si="3506"/>
        <v/>
      </c>
      <c r="AB1140" s="110" t="str">
        <f t="shared" si="3506"/>
        <v/>
      </c>
      <c r="AC1140" s="110" t="str">
        <f t="shared" si="3506"/>
        <v/>
      </c>
      <c r="AD1140" s="110" t="str">
        <f t="shared" si="3506"/>
        <v/>
      </c>
      <c r="AE1140" s="110" t="str">
        <f t="shared" si="3506"/>
        <v/>
      </c>
      <c r="AF1140" s="110" t="str">
        <f t="shared" si="3506"/>
        <v/>
      </c>
      <c r="AG1140" s="110" t="str">
        <f t="shared" si="3506"/>
        <v/>
      </c>
      <c r="AH1140" s="110" t="str">
        <f t="shared" si="3506"/>
        <v/>
      </c>
      <c r="AI1140" s="110" t="str">
        <f t="shared" si="3506"/>
        <v/>
      </c>
    </row>
    <row r="1141" spans="1:167" hidden="1" x14ac:dyDescent="0.25">
      <c r="B1141" s="131" t="e">
        <f t="shared" si="3415"/>
        <v>#VALUE!</v>
      </c>
      <c r="C1141" s="131" t="e">
        <f t="shared" si="3416"/>
        <v>#VALUE!</v>
      </c>
      <c r="D1141" s="130">
        <f t="shared" si="3416"/>
        <v>1</v>
      </c>
      <c r="E1141" s="168"/>
      <c r="F1141" s="96"/>
      <c r="G1141" s="170"/>
      <c r="H1141"/>
      <c r="I1141"/>
      <c r="J1141"/>
      <c r="K1141" s="69"/>
      <c r="L1141" s="29" t="s">
        <v>51</v>
      </c>
      <c r="M1141" s="30" t="str">
        <f t="shared" ref="M1141" si="3507">IFERROR(_xlfn.QUARTILE.EXC($P1134:$XX1134,3),"")</f>
        <v/>
      </c>
      <c r="N1141" s="74"/>
      <c r="O1141" s="27" t="str">
        <f t="shared" ref="O1141" si="3508">"4 POND"</f>
        <v>4 POND</v>
      </c>
      <c r="P1141" s="110" t="str">
        <f>IF(IFERROR(VLOOKUP(P1130,'Tabela de Apoio'!$D:$E,2,FALSE),1)=1,"",P1142)</f>
        <v/>
      </c>
      <c r="Q1141" s="110" t="str">
        <f>IF(IFERROR(VLOOKUP(Q1130,'Tabela de Apoio'!$D:$E,2,FALSE),1)=1,"",Q1142)</f>
        <v/>
      </c>
      <c r="R1141" s="110" t="str">
        <f>IF(IFERROR(VLOOKUP(R1130,'Tabela de Apoio'!$D:$E,2,FALSE),1)=1,"",R1142)</f>
        <v/>
      </c>
      <c r="S1141" s="110" t="str">
        <f>IF(IFERROR(VLOOKUP(S1130,'Tabela de Apoio'!$D:$E,2,FALSE),1)=1,"",S1142)</f>
        <v/>
      </c>
      <c r="T1141" s="110" t="str">
        <f>IF(IFERROR(VLOOKUP(T1130,'Tabela de Apoio'!$D:$E,2,FALSE),1)=1,"",T1142)</f>
        <v/>
      </c>
      <c r="U1141" s="110" t="str">
        <f>IF(IFERROR(VLOOKUP(U1130,'Tabela de Apoio'!$D:$E,2,FALSE),1)=1,"",U1142)</f>
        <v/>
      </c>
      <c r="V1141" s="110" t="str">
        <f>IF(IFERROR(VLOOKUP(V1130,'Tabela de Apoio'!$D:$E,2,FALSE),1)=1,"",V1142)</f>
        <v/>
      </c>
      <c r="W1141" s="110" t="str">
        <f>IF(IFERROR(VLOOKUP(W1130,'Tabela de Apoio'!$D:$E,2,FALSE),1)=1,"",W1142)</f>
        <v/>
      </c>
      <c r="X1141" s="110" t="str">
        <f>IF(IFERROR(VLOOKUP(X1130,'Tabela de Apoio'!$D:$E,2,FALSE),1)=1,"",X1142)</f>
        <v/>
      </c>
      <c r="Y1141" s="110" t="str">
        <f>IF(IFERROR(VLOOKUP(Y1130,'Tabela de Apoio'!$D:$E,2,FALSE),1)=1,"",Y1142)</f>
        <v/>
      </c>
      <c r="Z1141" s="110" t="str">
        <f>IF(IFERROR(VLOOKUP(Z1130,'Tabela de Apoio'!$D:$E,2,FALSE),1)=1,"",Z1142)</f>
        <v/>
      </c>
      <c r="AA1141" s="110" t="str">
        <f>IF(IFERROR(VLOOKUP(AA1130,'Tabela de Apoio'!$D:$E,2,FALSE),1)=1,"",AA1142)</f>
        <v/>
      </c>
      <c r="AB1141" s="110" t="str">
        <f>IF(IFERROR(VLOOKUP(AB1130,'Tabela de Apoio'!$D:$E,2,FALSE),1)=1,"",AB1142)</f>
        <v/>
      </c>
      <c r="AC1141" s="110" t="str">
        <f>IF(IFERROR(VLOOKUP(AC1130,'Tabela de Apoio'!$D:$E,2,FALSE),1)=1,"",AC1142)</f>
        <v/>
      </c>
      <c r="AD1141" s="110" t="str">
        <f>IF(IFERROR(VLOOKUP(AD1130,'Tabela de Apoio'!$D:$E,2,FALSE),1)=1,"",AD1142)</f>
        <v/>
      </c>
      <c r="AE1141" s="110" t="str">
        <f>IF(IFERROR(VLOOKUP(AE1130,'Tabela de Apoio'!$D:$E,2,FALSE),1)=1,"",AE1142)</f>
        <v/>
      </c>
      <c r="AF1141" s="110" t="str">
        <f>IF(IFERROR(VLOOKUP(AF1130,'Tabela de Apoio'!$D:$E,2,FALSE),1)=1,"",AF1142)</f>
        <v/>
      </c>
      <c r="AG1141" s="110" t="str">
        <f>IF(IFERROR(VLOOKUP(AG1130,'Tabela de Apoio'!$D:$E,2,FALSE),1)=1,"",AG1142)</f>
        <v/>
      </c>
      <c r="AH1141" s="110" t="str">
        <f>IF(IFERROR(VLOOKUP(AH1130,'Tabela de Apoio'!$D:$E,2,FALSE),1)=1,"",AH1142)</f>
        <v/>
      </c>
      <c r="AI1141" s="110" t="str">
        <f>IF(IFERROR(VLOOKUP(AI1130,'Tabela de Apoio'!$D:$E,2,FALSE),1)=1,"",AI1142)</f>
        <v/>
      </c>
    </row>
    <row r="1142" spans="1:167" hidden="1" x14ac:dyDescent="0.25">
      <c r="B1142" s="131" t="e">
        <f t="shared" si="3415"/>
        <v>#VALUE!</v>
      </c>
      <c r="C1142" s="131" t="e">
        <f t="shared" si="3416"/>
        <v>#VALUE!</v>
      </c>
      <c r="D1142" s="130">
        <f t="shared" si="3416"/>
        <v>1</v>
      </c>
      <c r="E1142" s="168"/>
      <c r="F1142" s="96"/>
      <c r="G1142" s="170"/>
      <c r="H1142" s="137">
        <f t="shared" ref="H1142" si="3509">COUNT($P1142:$XX1142)</f>
        <v>0</v>
      </c>
      <c r="I1142" s="135" t="e">
        <f t="shared" ref="I1142" si="3510">_xlfn.STDEV.P($P1141:$XX1142)/AVERAGE($P1141:$XX1142)</f>
        <v>#DIV/0!</v>
      </c>
      <c r="J1142" s="7">
        <f t="shared" ref="J1142" si="3511">IF(AND(H1142&gt;2,
OR(L1128="MÉDIA SANEADA",L1128="MEDIANA SANEADA",
AND(L1128="PREÇO REFERÊNCIA",NOT(AND(P1130="Orçamento",COUNTA(P1128:XX1128)=COUNTIF(P1130:XX1130,"Orçamento")))))),
ROW(),0)</f>
        <v>0</v>
      </c>
      <c r="K1142" s="69"/>
      <c r="L1142" s="29" t="s">
        <v>55</v>
      </c>
      <c r="M1142" s="30">
        <f t="shared" ref="M1142" si="3512">MIN($P1134:$XX1134)</f>
        <v>0</v>
      </c>
      <c r="N1142" s="74"/>
      <c r="O1142" s="27" t="str">
        <f t="shared" ref="O1142" si="3513">"4 RODADA"</f>
        <v>4 RODADA</v>
      </c>
      <c r="P1142" s="110" t="str">
        <f t="shared" ref="P1142:AI1142" si="3514">IF(P1140="","",IF((_xlfn.STDEV.P($P1139:$XX1140)/AVERAGE($P1139:$XX1140))&lt;=25%,P1140,IF(OR(P1140&gt;(AVERAGE($P1139:$XX1140)+_xlfn.STDEV.P($P1139:$XX1140)),P1140&lt;(AVERAGE($P1139:$XX1140)-_xlfn.STDEV.P($P1139:$XX1140))),"DESCARTADO",P1140)))</f>
        <v/>
      </c>
      <c r="Q1142" s="110" t="str">
        <f t="shared" si="3514"/>
        <v/>
      </c>
      <c r="R1142" s="110" t="str">
        <f t="shared" si="3514"/>
        <v/>
      </c>
      <c r="S1142" s="110" t="str">
        <f t="shared" si="3514"/>
        <v/>
      </c>
      <c r="T1142" s="110" t="str">
        <f t="shared" si="3514"/>
        <v/>
      </c>
      <c r="U1142" s="110" t="str">
        <f t="shared" si="3514"/>
        <v/>
      </c>
      <c r="V1142" s="110" t="str">
        <f t="shared" si="3514"/>
        <v/>
      </c>
      <c r="W1142" s="110" t="str">
        <f t="shared" si="3514"/>
        <v/>
      </c>
      <c r="X1142" s="110" t="str">
        <f t="shared" si="3514"/>
        <v/>
      </c>
      <c r="Y1142" s="110" t="str">
        <f t="shared" si="3514"/>
        <v/>
      </c>
      <c r="Z1142" s="110" t="str">
        <f t="shared" si="3514"/>
        <v/>
      </c>
      <c r="AA1142" s="110" t="str">
        <f t="shared" si="3514"/>
        <v/>
      </c>
      <c r="AB1142" s="110" t="str">
        <f t="shared" si="3514"/>
        <v/>
      </c>
      <c r="AC1142" s="110" t="str">
        <f t="shared" si="3514"/>
        <v/>
      </c>
      <c r="AD1142" s="110" t="str">
        <f t="shared" si="3514"/>
        <v/>
      </c>
      <c r="AE1142" s="110" t="str">
        <f t="shared" si="3514"/>
        <v/>
      </c>
      <c r="AF1142" s="110" t="str">
        <f t="shared" si="3514"/>
        <v/>
      </c>
      <c r="AG1142" s="110" t="str">
        <f t="shared" si="3514"/>
        <v/>
      </c>
      <c r="AH1142" s="110" t="str">
        <f t="shared" si="3514"/>
        <v/>
      </c>
      <c r="AI1142" s="110" t="str">
        <f t="shared" si="3514"/>
        <v/>
      </c>
    </row>
    <row r="1143" spans="1:167" hidden="1" x14ac:dyDescent="0.25">
      <c r="B1143" s="131" t="e">
        <f t="shared" si="3415"/>
        <v>#VALUE!</v>
      </c>
      <c r="C1143" s="131" t="e">
        <f t="shared" si="3416"/>
        <v>#VALUE!</v>
      </c>
      <c r="D1143" s="130">
        <f t="shared" si="3416"/>
        <v>1</v>
      </c>
      <c r="E1143" s="168"/>
      <c r="F1143" s="96"/>
      <c r="G1143" s="170"/>
      <c r="H1143"/>
      <c r="I1143"/>
      <c r="J1143"/>
      <c r="K1143" s="69"/>
      <c r="L1143" s="29" t="s">
        <v>52</v>
      </c>
      <c r="M1143" s="30">
        <f t="shared" ref="M1143" si="3515">MAX($P1134:$XX1134)</f>
        <v>0</v>
      </c>
      <c r="N1143" s="74"/>
      <c r="O1143" s="27" t="str">
        <f t="shared" ref="O1143" si="3516">"5 POND"</f>
        <v>5 POND</v>
      </c>
      <c r="P1143" s="110" t="str">
        <f>IF(IFERROR(VLOOKUP(P1130,'Tabela de Apoio'!$D:$E,2,FALSE),1)=1,"",P1144)</f>
        <v/>
      </c>
      <c r="Q1143" s="110" t="str">
        <f>IF(IFERROR(VLOOKUP(Q1130,'Tabela de Apoio'!$D:$E,2,FALSE),1)=1,"",Q1144)</f>
        <v/>
      </c>
      <c r="R1143" s="110" t="str">
        <f>IF(IFERROR(VLOOKUP(R1130,'Tabela de Apoio'!$D:$E,2,FALSE),1)=1,"",R1144)</f>
        <v/>
      </c>
      <c r="S1143" s="110" t="str">
        <f>IF(IFERROR(VLOOKUP(S1130,'Tabela de Apoio'!$D:$E,2,FALSE),1)=1,"",S1144)</f>
        <v/>
      </c>
      <c r="T1143" s="110" t="str">
        <f>IF(IFERROR(VLOOKUP(T1130,'Tabela de Apoio'!$D:$E,2,FALSE),1)=1,"",T1144)</f>
        <v/>
      </c>
      <c r="U1143" s="110" t="str">
        <f>IF(IFERROR(VLOOKUP(U1130,'Tabela de Apoio'!$D:$E,2,FALSE),1)=1,"",U1144)</f>
        <v/>
      </c>
      <c r="V1143" s="110" t="str">
        <f>IF(IFERROR(VLOOKUP(V1130,'Tabela de Apoio'!$D:$E,2,FALSE),1)=1,"",V1144)</f>
        <v/>
      </c>
      <c r="W1143" s="110" t="str">
        <f>IF(IFERROR(VLOOKUP(W1130,'Tabela de Apoio'!$D:$E,2,FALSE),1)=1,"",W1144)</f>
        <v/>
      </c>
      <c r="X1143" s="110" t="str">
        <f>IF(IFERROR(VLOOKUP(X1130,'Tabela de Apoio'!$D:$E,2,FALSE),1)=1,"",X1144)</f>
        <v/>
      </c>
      <c r="Y1143" s="110" t="str">
        <f>IF(IFERROR(VLOOKUP(Y1130,'Tabela de Apoio'!$D:$E,2,FALSE),1)=1,"",Y1144)</f>
        <v/>
      </c>
      <c r="Z1143" s="110" t="str">
        <f>IF(IFERROR(VLOOKUP(Z1130,'Tabela de Apoio'!$D:$E,2,FALSE),1)=1,"",Z1144)</f>
        <v/>
      </c>
      <c r="AA1143" s="110" t="str">
        <f>IF(IFERROR(VLOOKUP(AA1130,'Tabela de Apoio'!$D:$E,2,FALSE),1)=1,"",AA1144)</f>
        <v/>
      </c>
      <c r="AB1143" s="110" t="str">
        <f>IF(IFERROR(VLOOKUP(AB1130,'Tabela de Apoio'!$D:$E,2,FALSE),1)=1,"",AB1144)</f>
        <v/>
      </c>
      <c r="AC1143" s="110" t="str">
        <f>IF(IFERROR(VLOOKUP(AC1130,'Tabela de Apoio'!$D:$E,2,FALSE),1)=1,"",AC1144)</f>
        <v/>
      </c>
      <c r="AD1143" s="110" t="str">
        <f>IF(IFERROR(VLOOKUP(AD1130,'Tabela de Apoio'!$D:$E,2,FALSE),1)=1,"",AD1144)</f>
        <v/>
      </c>
      <c r="AE1143" s="110" t="str">
        <f>IF(IFERROR(VLOOKUP(AE1130,'Tabela de Apoio'!$D:$E,2,FALSE),1)=1,"",AE1144)</f>
        <v/>
      </c>
      <c r="AF1143" s="110" t="str">
        <f>IF(IFERROR(VLOOKUP(AF1130,'Tabela de Apoio'!$D:$E,2,FALSE),1)=1,"",AF1144)</f>
        <v/>
      </c>
      <c r="AG1143" s="110" t="str">
        <f>IF(IFERROR(VLOOKUP(AG1130,'Tabela de Apoio'!$D:$E,2,FALSE),1)=1,"",AG1144)</f>
        <v/>
      </c>
      <c r="AH1143" s="110" t="str">
        <f>IF(IFERROR(VLOOKUP(AH1130,'Tabela de Apoio'!$D:$E,2,FALSE),1)=1,"",AH1144)</f>
        <v/>
      </c>
      <c r="AI1143" s="110" t="str">
        <f>IF(IFERROR(VLOOKUP(AI1130,'Tabela de Apoio'!$D:$E,2,FALSE),1)=1,"",AI1144)</f>
        <v/>
      </c>
    </row>
    <row r="1144" spans="1:167" hidden="1" x14ac:dyDescent="0.25">
      <c r="B1144" s="131" t="e">
        <f t="shared" si="3415"/>
        <v>#VALUE!</v>
      </c>
      <c r="C1144" s="131" t="e">
        <f t="shared" si="3416"/>
        <v>#VALUE!</v>
      </c>
      <c r="D1144" s="130">
        <f t="shared" si="3416"/>
        <v>1</v>
      </c>
      <c r="E1144" s="168"/>
      <c r="F1144" s="96"/>
      <c r="G1144" s="170"/>
      <c r="H1144" s="137">
        <f t="shared" ref="H1144" si="3517">COUNT($P1144:$XX1144)</f>
        <v>0</v>
      </c>
      <c r="I1144" s="135" t="e">
        <f t="shared" ref="I1144" si="3518">_xlfn.STDEV.P($P1143:$XX1144)/AVERAGE($P1143:$XX1144)</f>
        <v>#DIV/0!</v>
      </c>
      <c r="J1144" s="7">
        <f t="shared" ref="J1144" si="3519">IF(AND(H1144&gt;2,
OR(L1128="MÉDIA SANEADA",L1128="MEDIANA SANEADA",
AND(L1128="PREÇO REFERÊNCIA",NOT(AND(P1130="Orçamento",COUNTA(P1128:XX1128)=COUNTIF(P1130:XX1130,"Orçamento")))))),
ROW(),0)</f>
        <v>0</v>
      </c>
      <c r="K1144" s="69"/>
      <c r="N1144" s="74"/>
      <c r="O1144" s="27" t="str">
        <f t="shared" ref="O1144" si="3520">"5 RODADA"</f>
        <v>5 RODADA</v>
      </c>
      <c r="P1144" s="110" t="str">
        <f t="shared" ref="P1144:AI1144" si="3521">IF(P1142="","",IF((_xlfn.STDEV.P($P1141:$XX1142)/AVERAGE($P1141:$XX1142))&lt;=25%,P1142,IF(OR(P1142&gt;(AVERAGE($P1141:$XX1142)+_xlfn.STDEV.P($P1141:$XX1142)),P1142&lt;(AVERAGE($P1141:$XX1142)-_xlfn.STDEV.P($P1141:$XX1142))),"DESCARTADO",P1142)))</f>
        <v/>
      </c>
      <c r="Q1144" s="110" t="str">
        <f t="shared" si="3521"/>
        <v/>
      </c>
      <c r="R1144" s="110" t="str">
        <f t="shared" si="3521"/>
        <v/>
      </c>
      <c r="S1144" s="110" t="str">
        <f t="shared" si="3521"/>
        <v/>
      </c>
      <c r="T1144" s="110" t="str">
        <f t="shared" si="3521"/>
        <v/>
      </c>
      <c r="U1144" s="110" t="str">
        <f t="shared" si="3521"/>
        <v/>
      </c>
      <c r="V1144" s="110" t="str">
        <f t="shared" si="3521"/>
        <v/>
      </c>
      <c r="W1144" s="110" t="str">
        <f t="shared" si="3521"/>
        <v/>
      </c>
      <c r="X1144" s="110" t="str">
        <f t="shared" si="3521"/>
        <v/>
      </c>
      <c r="Y1144" s="110" t="str">
        <f t="shared" si="3521"/>
        <v/>
      </c>
      <c r="Z1144" s="110" t="str">
        <f t="shared" si="3521"/>
        <v/>
      </c>
      <c r="AA1144" s="110" t="str">
        <f t="shared" si="3521"/>
        <v/>
      </c>
      <c r="AB1144" s="110" t="str">
        <f t="shared" si="3521"/>
        <v/>
      </c>
      <c r="AC1144" s="110" t="str">
        <f t="shared" si="3521"/>
        <v/>
      </c>
      <c r="AD1144" s="110" t="str">
        <f t="shared" si="3521"/>
        <v/>
      </c>
      <c r="AE1144" s="110" t="str">
        <f t="shared" si="3521"/>
        <v/>
      </c>
      <c r="AF1144" s="110" t="str">
        <f t="shared" si="3521"/>
        <v/>
      </c>
      <c r="AG1144" s="110" t="str">
        <f t="shared" si="3521"/>
        <v/>
      </c>
      <c r="AH1144" s="110" t="str">
        <f t="shared" si="3521"/>
        <v/>
      </c>
      <c r="AI1144" s="110" t="str">
        <f t="shared" si="3521"/>
        <v/>
      </c>
    </row>
    <row r="1145" spans="1:167" hidden="1" x14ac:dyDescent="0.25">
      <c r="B1145" s="131" t="e">
        <f t="shared" si="3415"/>
        <v>#VALUE!</v>
      </c>
      <c r="C1145" s="131" t="e">
        <f t="shared" si="3416"/>
        <v>#VALUE!</v>
      </c>
      <c r="D1145" s="130">
        <f t="shared" si="3416"/>
        <v>1</v>
      </c>
      <c r="E1145" s="168"/>
      <c r="F1145" s="96"/>
      <c r="G1145" s="170"/>
      <c r="H1145"/>
      <c r="I1145"/>
      <c r="J1145"/>
      <c r="K1145" s="69"/>
      <c r="L1145" s="22"/>
      <c r="M1145" s="22"/>
      <c r="N1145" s="74"/>
      <c r="O1145" s="27" t="str">
        <f t="shared" ref="O1145" si="3522">"6 POND"</f>
        <v>6 POND</v>
      </c>
      <c r="P1145" s="110" t="str">
        <f>IF(IFERROR(VLOOKUP(P1130,'Tabela de Apoio'!$D:$E,2,FALSE),1)=1,"",P1146)</f>
        <v/>
      </c>
      <c r="Q1145" s="110" t="str">
        <f>IF(IFERROR(VLOOKUP(Q1130,'Tabela de Apoio'!$D:$E,2,FALSE),1)=1,"",Q1146)</f>
        <v/>
      </c>
      <c r="R1145" s="110" t="str">
        <f>IF(IFERROR(VLOOKUP(R1130,'Tabela de Apoio'!$D:$E,2,FALSE),1)=1,"",R1146)</f>
        <v/>
      </c>
      <c r="S1145" s="110" t="str">
        <f>IF(IFERROR(VLOOKUP(S1130,'Tabela de Apoio'!$D:$E,2,FALSE),1)=1,"",S1146)</f>
        <v/>
      </c>
      <c r="T1145" s="110" t="str">
        <f>IF(IFERROR(VLOOKUP(T1130,'Tabela de Apoio'!$D:$E,2,FALSE),1)=1,"",T1146)</f>
        <v/>
      </c>
      <c r="U1145" s="110" t="str">
        <f>IF(IFERROR(VLOOKUP(U1130,'Tabela de Apoio'!$D:$E,2,FALSE),1)=1,"",U1146)</f>
        <v/>
      </c>
      <c r="V1145" s="110" t="str">
        <f>IF(IFERROR(VLOOKUP(V1130,'Tabela de Apoio'!$D:$E,2,FALSE),1)=1,"",V1146)</f>
        <v/>
      </c>
      <c r="W1145" s="110" t="str">
        <f>IF(IFERROR(VLOOKUP(W1130,'Tabela de Apoio'!$D:$E,2,FALSE),1)=1,"",W1146)</f>
        <v/>
      </c>
      <c r="X1145" s="110" t="str">
        <f>IF(IFERROR(VLOOKUP(X1130,'Tabela de Apoio'!$D:$E,2,FALSE),1)=1,"",X1146)</f>
        <v/>
      </c>
      <c r="Y1145" s="110" t="str">
        <f>IF(IFERROR(VLOOKUP(Y1130,'Tabela de Apoio'!$D:$E,2,FALSE),1)=1,"",Y1146)</f>
        <v/>
      </c>
      <c r="Z1145" s="110" t="str">
        <f>IF(IFERROR(VLOOKUP(Z1130,'Tabela de Apoio'!$D:$E,2,FALSE),1)=1,"",Z1146)</f>
        <v/>
      </c>
      <c r="AA1145" s="110" t="str">
        <f>IF(IFERROR(VLOOKUP(AA1130,'Tabela de Apoio'!$D:$E,2,FALSE),1)=1,"",AA1146)</f>
        <v/>
      </c>
      <c r="AB1145" s="110" t="str">
        <f>IF(IFERROR(VLOOKUP(AB1130,'Tabela de Apoio'!$D:$E,2,FALSE),1)=1,"",AB1146)</f>
        <v/>
      </c>
      <c r="AC1145" s="110" t="str">
        <f>IF(IFERROR(VLOOKUP(AC1130,'Tabela de Apoio'!$D:$E,2,FALSE),1)=1,"",AC1146)</f>
        <v/>
      </c>
      <c r="AD1145" s="110" t="str">
        <f>IF(IFERROR(VLOOKUP(AD1130,'Tabela de Apoio'!$D:$E,2,FALSE),1)=1,"",AD1146)</f>
        <v/>
      </c>
      <c r="AE1145" s="110" t="str">
        <f>IF(IFERROR(VLOOKUP(AE1130,'Tabela de Apoio'!$D:$E,2,FALSE),1)=1,"",AE1146)</f>
        <v/>
      </c>
      <c r="AF1145" s="110" t="str">
        <f>IF(IFERROR(VLOOKUP(AF1130,'Tabela de Apoio'!$D:$E,2,FALSE),1)=1,"",AF1146)</f>
        <v/>
      </c>
      <c r="AG1145" s="110" t="str">
        <f>IF(IFERROR(VLOOKUP(AG1130,'Tabela de Apoio'!$D:$E,2,FALSE),1)=1,"",AG1146)</f>
        <v/>
      </c>
      <c r="AH1145" s="110" t="str">
        <f>IF(IFERROR(VLOOKUP(AH1130,'Tabela de Apoio'!$D:$E,2,FALSE),1)=1,"",AH1146)</f>
        <v/>
      </c>
      <c r="AI1145" s="110" t="str">
        <f>IF(IFERROR(VLOOKUP(AI1130,'Tabela de Apoio'!$D:$E,2,FALSE),1)=1,"",AI1146)</f>
        <v/>
      </c>
    </row>
    <row r="1146" spans="1:167" hidden="1" x14ac:dyDescent="0.25">
      <c r="B1146" s="131" t="e">
        <f t="shared" si="3415"/>
        <v>#VALUE!</v>
      </c>
      <c r="C1146" s="131" t="e">
        <f t="shared" si="3416"/>
        <v>#VALUE!</v>
      </c>
      <c r="D1146" s="130">
        <f t="shared" si="3416"/>
        <v>1</v>
      </c>
      <c r="E1146" s="168"/>
      <c r="F1146" s="96"/>
      <c r="G1146" s="170"/>
      <c r="H1146" s="137">
        <f t="shared" ref="H1146" si="3523">COUNT($P1146:$XX1146)</f>
        <v>0</v>
      </c>
      <c r="I1146" s="135" t="e">
        <f t="shared" ref="I1146" si="3524">_xlfn.STDEV.P($P1145:$XX1146)/AVERAGE($P1145:$XX1146)</f>
        <v>#DIV/0!</v>
      </c>
      <c r="J1146" s="7">
        <f t="shared" ref="J1146" si="3525">IF(AND(H1146&gt;2,
OR(L1128="MÉDIA SANEADA",L1128="MEDIANA SANEADA",
AND(L1128="PREÇO REFERÊNCIA",NOT(AND(P1130="Orçamento",COUNTA(P1128:XX1128)=COUNTIF(P1130:XX1130,"Orçamento")))))),
ROW(),0)</f>
        <v>0</v>
      </c>
      <c r="N1146" s="74"/>
      <c r="O1146" s="27" t="str">
        <f t="shared" ref="O1146" si="3526">"6 RODADA"</f>
        <v>6 RODADA</v>
      </c>
      <c r="P1146" s="110" t="str">
        <f t="shared" ref="P1146:AI1146" si="3527">IFERROR(IF(P1144="","",IF((_xlfn.STDEV.P($P1143:$XX1144)/AVERAGE($P1143:$XX1144))&lt;=25%,P1144,IF(OR(P1144&gt;(AVERAGE($P1143:$XX1144)+_xlfn.STDEV.P($P1143:$XX1144)),P1144&lt;(AVERAGE($P1143:$XX1144)-_xlfn.STDEV.P($P1143:$XX1144))),"DESCARTADO",P1144))),)</f>
        <v/>
      </c>
      <c r="Q1146" s="110" t="str">
        <f t="shared" si="3527"/>
        <v/>
      </c>
      <c r="R1146" s="110" t="str">
        <f t="shared" si="3527"/>
        <v/>
      </c>
      <c r="S1146" s="110" t="str">
        <f t="shared" si="3527"/>
        <v/>
      </c>
      <c r="T1146" s="110" t="str">
        <f t="shared" si="3527"/>
        <v/>
      </c>
      <c r="U1146" s="110" t="str">
        <f t="shared" si="3527"/>
        <v/>
      </c>
      <c r="V1146" s="110" t="str">
        <f t="shared" si="3527"/>
        <v/>
      </c>
      <c r="W1146" s="110" t="str">
        <f t="shared" si="3527"/>
        <v/>
      </c>
      <c r="X1146" s="110" t="str">
        <f t="shared" si="3527"/>
        <v/>
      </c>
      <c r="Y1146" s="110" t="str">
        <f t="shared" si="3527"/>
        <v/>
      </c>
      <c r="Z1146" s="110" t="str">
        <f t="shared" si="3527"/>
        <v/>
      </c>
      <c r="AA1146" s="110" t="str">
        <f t="shared" si="3527"/>
        <v/>
      </c>
      <c r="AB1146" s="110" t="str">
        <f t="shared" si="3527"/>
        <v/>
      </c>
      <c r="AC1146" s="110" t="str">
        <f t="shared" si="3527"/>
        <v/>
      </c>
      <c r="AD1146" s="110" t="str">
        <f t="shared" si="3527"/>
        <v/>
      </c>
      <c r="AE1146" s="110" t="str">
        <f t="shared" si="3527"/>
        <v/>
      </c>
      <c r="AF1146" s="110" t="str">
        <f t="shared" si="3527"/>
        <v/>
      </c>
      <c r="AG1146" s="110" t="str">
        <f t="shared" si="3527"/>
        <v/>
      </c>
      <c r="AH1146" s="110" t="str">
        <f t="shared" si="3527"/>
        <v/>
      </c>
      <c r="AI1146" s="110" t="str">
        <f t="shared" si="3527"/>
        <v/>
      </c>
    </row>
    <row r="1147" spans="1:167" x14ac:dyDescent="0.25">
      <c r="B1147" s="131" t="e">
        <f t="shared" si="3415"/>
        <v>#VALUE!</v>
      </c>
      <c r="C1147" s="131" t="e">
        <f t="shared" si="3416"/>
        <v>#VALUE!</v>
      </c>
      <c r="D1147" s="130">
        <f t="shared" si="3416"/>
        <v>1</v>
      </c>
      <c r="E1147" s="168"/>
      <c r="F1147" s="139"/>
      <c r="G1147" s="170"/>
      <c r="H1147" s="173"/>
      <c r="I1147" s="173"/>
      <c r="J1147" s="174"/>
      <c r="K1147" s="70"/>
      <c r="L1147" s="1" t="s">
        <v>56</v>
      </c>
      <c r="M1147" s="147" t="str">
        <f t="shared" ref="M1147" si="3528">IFERROR(ROUND(M1128*M1130,2),"")</f>
        <v/>
      </c>
      <c r="O1147" s="27" t="s">
        <v>426</v>
      </c>
      <c r="P1147" s="110" t="str">
        <f t="shared" ref="P1147:AI1168" si="3529">INDEX(P1134:P1146,MATCH(MAX($J1134:$J1146),$J1134:$J1146,0))</f>
        <v/>
      </c>
      <c r="Q1147" s="110" t="str">
        <f t="shared" si="3529"/>
        <v/>
      </c>
      <c r="R1147" s="110" t="str">
        <f t="shared" si="3529"/>
        <v/>
      </c>
      <c r="S1147" s="110" t="str">
        <f t="shared" si="3529"/>
        <v/>
      </c>
      <c r="T1147" s="110" t="str">
        <f t="shared" si="3529"/>
        <v/>
      </c>
      <c r="U1147" s="110" t="str">
        <f t="shared" si="3529"/>
        <v/>
      </c>
      <c r="V1147" s="110" t="str">
        <f t="shared" si="3529"/>
        <v/>
      </c>
      <c r="W1147" s="110" t="str">
        <f t="shared" si="3529"/>
        <v/>
      </c>
      <c r="X1147" s="110" t="str">
        <f t="shared" si="3529"/>
        <v/>
      </c>
      <c r="Y1147" s="110" t="str">
        <f t="shared" si="3529"/>
        <v/>
      </c>
      <c r="Z1147" s="110" t="str">
        <f t="shared" si="3529"/>
        <v/>
      </c>
      <c r="AA1147" s="110" t="str">
        <f t="shared" si="3529"/>
        <v/>
      </c>
      <c r="AB1147" s="110" t="str">
        <f t="shared" si="3529"/>
        <v/>
      </c>
      <c r="AC1147" s="110" t="str">
        <f t="shared" si="3529"/>
        <v/>
      </c>
      <c r="AD1147" s="110" t="str">
        <f t="shared" si="3529"/>
        <v/>
      </c>
      <c r="AE1147" s="110" t="str">
        <f t="shared" si="3529"/>
        <v/>
      </c>
      <c r="AF1147" s="110" t="str">
        <f t="shared" si="3529"/>
        <v/>
      </c>
      <c r="AG1147" s="110" t="str">
        <f t="shared" si="3529"/>
        <v/>
      </c>
      <c r="AH1147" s="110" t="str">
        <f t="shared" si="3529"/>
        <v/>
      </c>
      <c r="AI1147" s="110" t="str">
        <f t="shared" si="3529"/>
        <v/>
      </c>
    </row>
    <row r="1149" spans="1:167" s="120" customFormat="1" ht="15" customHeight="1" x14ac:dyDescent="0.25">
      <c r="A1149" s="123"/>
      <c r="B1149" s="130" t="e">
        <f t="shared" ref="B1149" si="3530">LARGE(IFERROR(IF(B1147+1&gt;$H$8,"",B1147+1),""),1)</f>
        <v>#VALUE!</v>
      </c>
      <c r="C1149" s="130" t="e">
        <f>IF(_xlfn.ISFORMULA(E1153),MAX(INDEX('BASE FORMAÇÃO'!A:A,B1149+1),1),E1153)</f>
        <v>#VALUE!</v>
      </c>
      <c r="D1149" s="130">
        <f t="shared" ref="D1149" si="3531">IFERROR(IF(C1149=C1139,D1139+1,1),1)</f>
        <v>1</v>
      </c>
      <c r="E1149" s="41" t="s">
        <v>9</v>
      </c>
      <c r="F1149" s="76"/>
      <c r="G1149" s="41" t="s">
        <v>15</v>
      </c>
      <c r="H1149" s="138" t="e">
        <f>INDEX('BASE FORMAÇÃO'!B:B,B1149+1)</f>
        <v>#VALUE!</v>
      </c>
      <c r="I1149" s="146" t="s">
        <v>16</v>
      </c>
      <c r="J1149" s="6" t="e">
        <f>INDEX('BASE FORMAÇÃO'!K:K,B1149+1)</f>
        <v>#VALUE!</v>
      </c>
      <c r="K1149" s="68"/>
      <c r="L1149" s="175" t="s">
        <v>54</v>
      </c>
      <c r="M1149" s="177" t="str">
        <f t="shared" ref="M1149" si="3532">IF(OR(ISBLANK($O$8),ISBLANK($O$7),ISBLANK($H$8),ISBLANK($O$6),ISBLANK($O$5),ISBLANK($H$5)),"",IFERROR(IF(VLOOKUP(L1149,L1155:M1164,2,FALSE)&lt;1,ROUND(VLOOKUP(L1149,L1155:M1164,2,FALSE),4),ROUND(VLOOKUP(L1149,L1155:M1164,2,FALSE),2)),""))</f>
        <v/>
      </c>
      <c r="N1149" s="72"/>
      <c r="O1149" s="27" t="s">
        <v>17</v>
      </c>
      <c r="P1149" s="116"/>
      <c r="Q1149" s="116"/>
      <c r="R1149" s="116"/>
      <c r="S1149" s="116"/>
      <c r="T1149" s="116"/>
      <c r="U1149" s="108"/>
      <c r="V1149" s="108"/>
      <c r="W1149" s="108"/>
      <c r="X1149" s="108"/>
      <c r="Y1149" s="108"/>
      <c r="Z1149" s="108"/>
      <c r="AA1149" s="108"/>
      <c r="AB1149" s="108"/>
      <c r="AC1149" s="108"/>
      <c r="AD1149" s="108"/>
      <c r="AE1149" s="108"/>
      <c r="AF1149" s="108"/>
      <c r="AG1149" s="108"/>
      <c r="AH1149" s="108"/>
      <c r="AI1149" s="108"/>
      <c r="AJ1149" s="119"/>
      <c r="AK1149" s="119"/>
      <c r="AL1149" s="119"/>
      <c r="AM1149" s="119"/>
      <c r="AN1149" s="119"/>
      <c r="AO1149" s="119"/>
      <c r="AP1149" s="119"/>
      <c r="AQ1149" s="119"/>
      <c r="AR1149" s="119"/>
      <c r="AS1149" s="119"/>
      <c r="AT1149" s="119"/>
      <c r="AU1149" s="119"/>
      <c r="AV1149" s="119"/>
      <c r="AW1149" s="119"/>
      <c r="AX1149" s="119"/>
      <c r="AY1149" s="119"/>
      <c r="AZ1149" s="119"/>
      <c r="BA1149" s="119"/>
      <c r="BB1149" s="119"/>
      <c r="BC1149" s="119"/>
      <c r="BD1149" s="119"/>
      <c r="BE1149" s="119"/>
      <c r="BF1149" s="119"/>
      <c r="BG1149" s="119"/>
      <c r="BH1149" s="119"/>
      <c r="BI1149" s="119"/>
      <c r="BJ1149" s="119"/>
      <c r="BK1149" s="119"/>
      <c r="BL1149" s="119"/>
      <c r="BM1149" s="119"/>
      <c r="BN1149" s="119"/>
      <c r="BO1149" s="119"/>
      <c r="BP1149" s="119"/>
      <c r="BQ1149" s="119"/>
      <c r="BR1149" s="119"/>
      <c r="BS1149" s="119"/>
      <c r="BT1149" s="119"/>
      <c r="BU1149" s="119"/>
      <c r="BV1149" s="119"/>
      <c r="BW1149" s="119"/>
      <c r="BX1149" s="119"/>
      <c r="BY1149" s="119"/>
      <c r="BZ1149" s="119"/>
      <c r="CA1149" s="119"/>
      <c r="CB1149" s="119"/>
      <c r="CC1149" s="119"/>
      <c r="CD1149" s="119"/>
      <c r="CE1149" s="119"/>
      <c r="CF1149" s="119"/>
      <c r="CG1149" s="119"/>
      <c r="CH1149" s="119"/>
      <c r="CI1149" s="119"/>
      <c r="CJ1149" s="119"/>
      <c r="CK1149" s="119"/>
      <c r="CL1149" s="119"/>
      <c r="CM1149" s="119"/>
      <c r="CN1149" s="119"/>
      <c r="CO1149" s="119"/>
      <c r="CP1149" s="119"/>
      <c r="CQ1149" s="119"/>
      <c r="CR1149" s="119"/>
      <c r="CS1149" s="119"/>
      <c r="CT1149" s="119"/>
      <c r="CU1149" s="119"/>
      <c r="CV1149" s="119"/>
      <c r="CW1149" s="119"/>
      <c r="CX1149" s="119"/>
      <c r="CY1149" s="119"/>
      <c r="CZ1149" s="119"/>
      <c r="DA1149" s="119"/>
      <c r="DB1149" s="119"/>
      <c r="DC1149" s="119"/>
      <c r="DD1149" s="119"/>
      <c r="DE1149" s="119"/>
      <c r="DF1149" s="119"/>
      <c r="DG1149" s="119"/>
      <c r="DH1149" s="119"/>
      <c r="DI1149" s="119"/>
      <c r="DJ1149" s="119"/>
      <c r="DK1149" s="119"/>
      <c r="DL1149" s="119"/>
      <c r="DM1149" s="119"/>
      <c r="DN1149" s="119"/>
      <c r="DO1149" s="119"/>
      <c r="DP1149" s="119"/>
      <c r="DQ1149" s="119"/>
      <c r="DR1149" s="119"/>
      <c r="DS1149" s="119"/>
      <c r="DT1149" s="119"/>
      <c r="DU1149" s="119"/>
      <c r="DV1149" s="119"/>
      <c r="DW1149" s="119"/>
      <c r="DX1149" s="119"/>
      <c r="DY1149" s="119"/>
      <c r="DZ1149" s="119"/>
      <c r="EA1149" s="119"/>
      <c r="EB1149" s="119"/>
      <c r="EC1149" s="119"/>
      <c r="ED1149" s="119"/>
      <c r="EE1149" s="119"/>
      <c r="EF1149" s="119"/>
      <c r="EG1149" s="119"/>
      <c r="EH1149" s="119"/>
      <c r="EI1149" s="119"/>
      <c r="EJ1149" s="119"/>
      <c r="EK1149" s="119"/>
      <c r="EL1149" s="119"/>
      <c r="EM1149" s="119"/>
      <c r="EN1149" s="119"/>
      <c r="EO1149" s="119"/>
      <c r="EP1149" s="119"/>
      <c r="EQ1149" s="119"/>
      <c r="ER1149" s="119"/>
      <c r="ES1149" s="119"/>
      <c r="ET1149" s="119"/>
      <c r="EU1149" s="119"/>
      <c r="EV1149" s="119"/>
      <c r="EW1149" s="119"/>
      <c r="EX1149" s="119"/>
      <c r="EY1149" s="119"/>
      <c r="EZ1149" s="119"/>
      <c r="FA1149" s="119"/>
      <c r="FB1149" s="119"/>
      <c r="FC1149" s="119"/>
      <c r="FD1149" s="119"/>
      <c r="FE1149" s="119"/>
      <c r="FF1149" s="119"/>
      <c r="FG1149" s="119"/>
      <c r="FH1149" s="119"/>
      <c r="FI1149" s="119"/>
      <c r="FJ1149" s="119"/>
      <c r="FK1149" s="119"/>
    </row>
    <row r="1150" spans="1:167" s="120" customFormat="1" ht="15" customHeight="1" x14ac:dyDescent="0.25">
      <c r="A1150" s="69"/>
      <c r="B1150" s="131" t="e">
        <f t="shared" ref="B1150:D1150" si="3533">B1149</f>
        <v>#VALUE!</v>
      </c>
      <c r="C1150" s="131" t="e">
        <f t="shared" si="3533"/>
        <v>#VALUE!</v>
      </c>
      <c r="D1150" s="130">
        <f t="shared" si="3533"/>
        <v>1</v>
      </c>
      <c r="E1150" s="179">
        <f t="shared" ref="E1150" si="3534">D1149</f>
        <v>1</v>
      </c>
      <c r="F1150" s="95"/>
      <c r="G1150" s="181" t="s">
        <v>1</v>
      </c>
      <c r="H1150" s="184" t="e">
        <f>INDEX('BASE FORMAÇÃO'!C:C,B1149+1)</f>
        <v>#VALUE!</v>
      </c>
      <c r="I1150" s="184"/>
      <c r="J1150" s="185"/>
      <c r="K1150" s="69"/>
      <c r="L1150" s="176"/>
      <c r="M1150" s="178"/>
      <c r="N1150" s="73"/>
      <c r="O1150" s="27" t="s">
        <v>13</v>
      </c>
      <c r="P1150" s="125"/>
      <c r="Q1150" s="125"/>
      <c r="R1150" s="125"/>
      <c r="S1150" s="125"/>
      <c r="T1150" s="125"/>
      <c r="U1150" s="125"/>
      <c r="V1150" s="125"/>
      <c r="W1150" s="125"/>
      <c r="X1150" s="125"/>
      <c r="Y1150" s="125"/>
      <c r="Z1150" s="125"/>
      <c r="AA1150" s="125"/>
      <c r="AB1150" s="125"/>
      <c r="AC1150" s="125"/>
      <c r="AD1150" s="125"/>
      <c r="AE1150" s="125"/>
      <c r="AF1150" s="125"/>
      <c r="AG1150" s="125"/>
      <c r="AH1150" s="125"/>
      <c r="AI1150" s="125"/>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19"/>
      <c r="BC1150" s="119"/>
      <c r="BD1150" s="119"/>
      <c r="BE1150" s="119"/>
      <c r="BF1150" s="119"/>
      <c r="BG1150" s="119"/>
      <c r="BH1150" s="119"/>
      <c r="BI1150" s="119"/>
      <c r="BJ1150" s="119"/>
      <c r="BK1150" s="119"/>
      <c r="BL1150" s="119"/>
      <c r="BM1150" s="119"/>
      <c r="BN1150" s="119"/>
      <c r="BO1150" s="119"/>
      <c r="BP1150" s="119"/>
      <c r="BQ1150" s="119"/>
      <c r="BR1150" s="119"/>
      <c r="BS1150" s="119"/>
      <c r="BT1150" s="119"/>
      <c r="BU1150" s="119"/>
      <c r="BV1150" s="119"/>
      <c r="BW1150" s="119"/>
      <c r="BX1150" s="119"/>
      <c r="BY1150" s="119"/>
      <c r="BZ1150" s="119"/>
      <c r="CA1150" s="119"/>
      <c r="CB1150" s="119"/>
      <c r="CC1150" s="119"/>
      <c r="CD1150" s="119"/>
      <c r="CE1150" s="119"/>
      <c r="CF1150" s="119"/>
      <c r="CG1150" s="119"/>
      <c r="CH1150" s="119"/>
      <c r="CI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19"/>
      <c r="DH1150" s="119"/>
      <c r="DI1150" s="119"/>
      <c r="DJ1150" s="119"/>
      <c r="DK1150" s="119"/>
      <c r="DL1150" s="119"/>
      <c r="DM1150" s="119"/>
      <c r="DN1150" s="119"/>
      <c r="DO1150" s="119"/>
      <c r="DP1150" s="119"/>
      <c r="DQ1150" s="119"/>
      <c r="DR1150" s="119"/>
      <c r="DS1150" s="119"/>
      <c r="DT1150" s="119"/>
      <c r="DU1150" s="119"/>
      <c r="DV1150" s="119"/>
      <c r="DW1150" s="119"/>
      <c r="DX1150" s="119"/>
      <c r="DY1150" s="119"/>
      <c r="DZ1150" s="119"/>
      <c r="EA1150" s="119"/>
      <c r="EB1150" s="119"/>
      <c r="EC1150" s="119"/>
      <c r="ED1150" s="119"/>
      <c r="EE1150" s="119"/>
      <c r="EF1150" s="119"/>
      <c r="EG1150" s="119"/>
      <c r="EH1150" s="119"/>
      <c r="EI1150" s="119"/>
      <c r="EJ1150" s="119"/>
      <c r="EK1150" s="119"/>
      <c r="EL1150" s="119"/>
      <c r="EM1150" s="119"/>
      <c r="EN1150" s="119"/>
      <c r="EO1150" s="119"/>
      <c r="EP1150" s="119"/>
      <c r="EQ1150" s="119"/>
      <c r="ER1150" s="119"/>
      <c r="ES1150" s="119"/>
      <c r="ET1150" s="119"/>
      <c r="EU1150" s="119"/>
      <c r="EV1150" s="119"/>
      <c r="EW1150" s="119"/>
      <c r="EX1150" s="119"/>
      <c r="EY1150" s="119"/>
      <c r="EZ1150" s="119"/>
      <c r="FA1150" s="119"/>
      <c r="FB1150" s="119"/>
      <c r="FC1150" s="119"/>
      <c r="FD1150" s="119"/>
      <c r="FE1150" s="119"/>
      <c r="FF1150" s="119"/>
      <c r="FG1150" s="119"/>
      <c r="FH1150" s="119"/>
      <c r="FI1150" s="119"/>
      <c r="FJ1150" s="119"/>
      <c r="FK1150" s="119"/>
    </row>
    <row r="1151" spans="1:167" s="119" customFormat="1" x14ac:dyDescent="0.25">
      <c r="A1151" s="77"/>
      <c r="B1151" s="131" t="e">
        <f t="shared" ref="B1151:D1151" si="3535">B1150</f>
        <v>#VALUE!</v>
      </c>
      <c r="C1151" s="131" t="e">
        <f t="shared" si="3535"/>
        <v>#VALUE!</v>
      </c>
      <c r="D1151" s="130">
        <f t="shared" si="3535"/>
        <v>1</v>
      </c>
      <c r="E1151" s="180"/>
      <c r="F1151" s="96"/>
      <c r="G1151" s="182"/>
      <c r="H1151" s="186"/>
      <c r="I1151" s="186"/>
      <c r="J1151" s="187"/>
      <c r="K1151" s="67"/>
      <c r="L1151" s="133" t="s">
        <v>57</v>
      </c>
      <c r="M1151" s="134" t="e">
        <f>INDEX('BASE FORMAÇÃO'!H:H,B1153+1)</f>
        <v>#VALUE!</v>
      </c>
      <c r="N1151" s="74"/>
      <c r="O1151" s="27" t="s">
        <v>445</v>
      </c>
      <c r="P1151" s="117"/>
      <c r="Q1151" s="117"/>
      <c r="R1151" s="117"/>
      <c r="S1151" s="117"/>
      <c r="T1151" s="117"/>
      <c r="U1151" s="117"/>
      <c r="V1151" s="117"/>
      <c r="W1151" s="117"/>
      <c r="X1151" s="117"/>
      <c r="Y1151" s="117"/>
      <c r="Z1151" s="117"/>
      <c r="AA1151" s="121"/>
      <c r="AB1151" s="121"/>
      <c r="AC1151" s="121"/>
      <c r="AD1151" s="121"/>
      <c r="AE1151" s="121"/>
      <c r="AF1151" s="121"/>
      <c r="AG1151" s="121"/>
      <c r="AH1151" s="121"/>
      <c r="AI1151" s="121"/>
    </row>
    <row r="1152" spans="1:167" s="119" customFormat="1" x14ac:dyDescent="0.25">
      <c r="A1152" s="77"/>
      <c r="B1152" s="131" t="e">
        <f t="shared" ref="B1152:C1152" si="3536">B1151</f>
        <v>#VALUE!</v>
      </c>
      <c r="C1152" s="131" t="e">
        <f t="shared" si="3536"/>
        <v>#VALUE!</v>
      </c>
      <c r="D1152" s="130">
        <f t="shared" si="3416"/>
        <v>1</v>
      </c>
      <c r="E1152" s="41" t="s">
        <v>344</v>
      </c>
      <c r="F1152" s="96"/>
      <c r="G1152" s="183"/>
      <c r="H1152" s="188"/>
      <c r="I1152" s="188"/>
      <c r="J1152" s="189"/>
      <c r="K1152" s="67"/>
      <c r="L1152" s="1" t="s">
        <v>2</v>
      </c>
      <c r="M1152" s="6" t="e">
        <f>INDEX('BASE FORMAÇÃO'!D:D,B1153+1)</f>
        <v>#VALUE!</v>
      </c>
      <c r="N1152" s="74"/>
      <c r="O1152" s="27" t="s">
        <v>446</v>
      </c>
      <c r="P1152" s="118"/>
      <c r="Q1152" s="118"/>
      <c r="R1152" s="118"/>
      <c r="S1152" s="118"/>
      <c r="T1152" s="118"/>
      <c r="U1152" s="121"/>
      <c r="V1152" s="121"/>
      <c r="W1152" s="121"/>
      <c r="X1152" s="121"/>
      <c r="Y1152" s="121"/>
      <c r="Z1152" s="121"/>
      <c r="AA1152" s="121"/>
      <c r="AB1152" s="121"/>
      <c r="AC1152" s="121"/>
      <c r="AD1152" s="121"/>
      <c r="AE1152" s="121"/>
      <c r="AF1152" s="121"/>
      <c r="AG1152" s="121"/>
      <c r="AH1152" s="121"/>
      <c r="AI1152" s="121"/>
    </row>
    <row r="1153" spans="2:35" x14ac:dyDescent="0.25">
      <c r="B1153" s="131" t="e">
        <f t="shared" ref="B1153:C1153" si="3537">B1151</f>
        <v>#VALUE!</v>
      </c>
      <c r="C1153" s="131" t="e">
        <f t="shared" si="3537"/>
        <v>#VALUE!</v>
      </c>
      <c r="D1153" s="130">
        <f t="shared" si="3416"/>
        <v>1</v>
      </c>
      <c r="E1153" s="167" t="e">
        <f t="shared" ref="E1153" si="3538">C1149</f>
        <v>#VALUE!</v>
      </c>
      <c r="F1153" s="96"/>
      <c r="G1153" s="169" t="s">
        <v>334</v>
      </c>
      <c r="H1153" s="171"/>
      <c r="I1153" s="172"/>
      <c r="J1153" s="172"/>
      <c r="K1153" s="70"/>
      <c r="L1153" s="28" t="s">
        <v>333</v>
      </c>
      <c r="M1153" s="136" t="str">
        <f t="shared" ref="M1153" si="3539">IFERROR(INDEX(I1155:I1167,MATCH(MAX(J1155:J1167),J1155:J1167,0)),"")</f>
        <v/>
      </c>
      <c r="N1153" s="74"/>
      <c r="O1153" s="27" t="s">
        <v>18</v>
      </c>
      <c r="P1153" s="109" t="str">
        <f>IF(P1149="","",
IF(OR(P1151="Orçamento",P1150="",MAX('Tabela de Apoio'!$A:$A)&lt;=P1150),
P1149,
(INDEX('Tabela de Apoio'!$B:$B,MATCH('MAPA DE PREÇOS'!$O$8,'Tabela de Apoio'!$A:$A,1))/INDEX('Tabela de Apoio'!$B:$B,MATCH('MAPA DE PREÇOS'!P1150,'Tabela de Apoio'!$A:$A,1)-1))*P1149))</f>
        <v/>
      </c>
      <c r="Q1153" s="109" t="str">
        <f>IF(Q1149="","",
IF(OR(Q1151="Orçamento",Q1150="",MAX('Tabela de Apoio'!$A:$A)&lt;=Q1150),
Q1149,
(INDEX('Tabela de Apoio'!$B:$B,MATCH('MAPA DE PREÇOS'!$O$8,'Tabela de Apoio'!$A:$A,1))/INDEX('Tabela de Apoio'!$B:$B,MATCH('MAPA DE PREÇOS'!Q1150,'Tabela de Apoio'!$A:$A,1)-1))*Q1149))</f>
        <v/>
      </c>
      <c r="R1153" s="109" t="str">
        <f>IF(R1149="","",
IF(OR(R1151="Orçamento",R1150="",MAX('Tabela de Apoio'!$A:$A)&lt;=R1150),
R1149,
(INDEX('Tabela de Apoio'!$B:$B,MATCH('MAPA DE PREÇOS'!$O$8,'Tabela de Apoio'!$A:$A,1))/INDEX('Tabela de Apoio'!$B:$B,MATCH('MAPA DE PREÇOS'!R1150,'Tabela de Apoio'!$A:$A,1)-1))*R1149))</f>
        <v/>
      </c>
      <c r="S1153" s="109" t="str">
        <f>IF(S1149="","",
IF(OR(S1151="Orçamento",S1150="",MAX('Tabela de Apoio'!$A:$A)&lt;=S1150),
S1149,
(INDEX('Tabela de Apoio'!$B:$B,MATCH('MAPA DE PREÇOS'!$O$8,'Tabela de Apoio'!$A:$A,1))/INDEX('Tabela de Apoio'!$B:$B,MATCH('MAPA DE PREÇOS'!S1150,'Tabela de Apoio'!$A:$A,1)-1))*S1149))</f>
        <v/>
      </c>
      <c r="T1153" s="109" t="str">
        <f>IF(T1149="","",
IF(OR(T1151="Orçamento",T1150="",MAX('Tabela de Apoio'!$A:$A)&lt;=T1150),
T1149,
(INDEX('Tabela de Apoio'!$B:$B,MATCH('MAPA DE PREÇOS'!$O$8,'Tabela de Apoio'!$A:$A,1))/INDEX('Tabela de Apoio'!$B:$B,MATCH('MAPA DE PREÇOS'!T1150,'Tabela de Apoio'!$A:$A,1)-1))*T1149))</f>
        <v/>
      </c>
      <c r="U1153" s="109" t="str">
        <f>IF(U1149="","",
IF(OR(U1151="Orçamento",U1150="",MAX('Tabela de Apoio'!$A:$A)&lt;=U1150),
U1149,
(INDEX('Tabela de Apoio'!$B:$B,MATCH('MAPA DE PREÇOS'!$O$8,'Tabela de Apoio'!$A:$A,1))/INDEX('Tabela de Apoio'!$B:$B,MATCH('MAPA DE PREÇOS'!U1150,'Tabela de Apoio'!$A:$A,1)-1))*U1149))</f>
        <v/>
      </c>
      <c r="V1153" s="109" t="str">
        <f>IF(V1149="","",
IF(OR(V1151="Orçamento",V1150="",MAX('Tabela de Apoio'!$A:$A)&lt;=V1150),
V1149,
(INDEX('Tabela de Apoio'!$B:$B,MATCH('MAPA DE PREÇOS'!$O$8,'Tabela de Apoio'!$A:$A,1))/INDEX('Tabela de Apoio'!$B:$B,MATCH('MAPA DE PREÇOS'!V1150,'Tabela de Apoio'!$A:$A,1)-1))*V1149))</f>
        <v/>
      </c>
      <c r="W1153" s="109" t="str">
        <f>IF(W1149="","",
IF(OR(W1151="Orçamento",W1150="",MAX('Tabela de Apoio'!$A:$A)&lt;=W1150),
W1149,
(INDEX('Tabela de Apoio'!$B:$B,MATCH('MAPA DE PREÇOS'!$O$8,'Tabela de Apoio'!$A:$A,1))/INDEX('Tabela de Apoio'!$B:$B,MATCH('MAPA DE PREÇOS'!W1150,'Tabela de Apoio'!$A:$A,1)-1))*W1149))</f>
        <v/>
      </c>
      <c r="X1153" s="109" t="str">
        <f>IF(X1149="","",
IF(OR(X1151="Orçamento",X1150="",MAX('Tabela de Apoio'!$A:$A)&lt;=X1150),
X1149,
(INDEX('Tabela de Apoio'!$B:$B,MATCH('MAPA DE PREÇOS'!$O$8,'Tabela de Apoio'!$A:$A,1))/INDEX('Tabela de Apoio'!$B:$B,MATCH('MAPA DE PREÇOS'!X1150,'Tabela de Apoio'!$A:$A,1)-1))*X1149))</f>
        <v/>
      </c>
      <c r="Y1153" s="109" t="str">
        <f>IF(Y1149="","",
IF(OR(Y1151="Orçamento",Y1150="",MAX('Tabela de Apoio'!$A:$A)&lt;=Y1150),
Y1149,
(INDEX('Tabela de Apoio'!$B:$B,MATCH('MAPA DE PREÇOS'!$O$8,'Tabela de Apoio'!$A:$A,1))/INDEX('Tabela de Apoio'!$B:$B,MATCH('MAPA DE PREÇOS'!Y1150,'Tabela de Apoio'!$A:$A,1)-1))*Y1149))</f>
        <v/>
      </c>
      <c r="Z1153" s="109" t="str">
        <f>IF(Z1149="","",
IF(OR(Z1151="Orçamento",Z1150="",MAX('Tabela de Apoio'!$A:$A)&lt;=Z1150),
Z1149,
(INDEX('Tabela de Apoio'!$B:$B,MATCH('MAPA DE PREÇOS'!$O$8,'Tabela de Apoio'!$A:$A,1))/INDEX('Tabela de Apoio'!$B:$B,MATCH('MAPA DE PREÇOS'!Z1150,'Tabela de Apoio'!$A:$A,1)-1))*Z1149))</f>
        <v/>
      </c>
      <c r="AA1153" s="109" t="str">
        <f>IF(AA1149="","",
IF(OR(AA1151="Orçamento",AA1150="",MAX('Tabela de Apoio'!$A:$A)&lt;=AA1150),
AA1149,
(INDEX('Tabela de Apoio'!$B:$B,MATCH('MAPA DE PREÇOS'!$O$8,'Tabela de Apoio'!$A:$A,1))/INDEX('Tabela de Apoio'!$B:$B,MATCH('MAPA DE PREÇOS'!AA1150,'Tabela de Apoio'!$A:$A,1)-1))*AA1149))</f>
        <v/>
      </c>
      <c r="AB1153" s="109" t="str">
        <f>IF(AB1149="","",
IF(OR(AB1151="Orçamento",AB1150="",MAX('Tabela de Apoio'!$A:$A)&lt;=AB1150),
AB1149,
(INDEX('Tabela de Apoio'!$B:$B,MATCH('MAPA DE PREÇOS'!$O$8,'Tabela de Apoio'!$A:$A,1))/INDEX('Tabela de Apoio'!$B:$B,MATCH('MAPA DE PREÇOS'!AB1150,'Tabela de Apoio'!$A:$A,1)-1))*AB1149))</f>
        <v/>
      </c>
      <c r="AC1153" s="109" t="str">
        <f>IF(AC1149="","",
IF(OR(AC1151="Orçamento",AC1150="",MAX('Tabela de Apoio'!$A:$A)&lt;=AC1150),
AC1149,
(INDEX('Tabela de Apoio'!$B:$B,MATCH('MAPA DE PREÇOS'!$O$8,'Tabela de Apoio'!$A:$A,1))/INDEX('Tabela de Apoio'!$B:$B,MATCH('MAPA DE PREÇOS'!AC1150,'Tabela de Apoio'!$A:$A,1)-1))*AC1149))</f>
        <v/>
      </c>
      <c r="AD1153" s="109" t="str">
        <f>IF(AD1149="","",
IF(OR(AD1151="Orçamento",AD1150="",MAX('Tabela de Apoio'!$A:$A)&lt;=AD1150),
AD1149,
(INDEX('Tabela de Apoio'!$B:$B,MATCH('MAPA DE PREÇOS'!$O$8,'Tabela de Apoio'!$A:$A,1))/INDEX('Tabela de Apoio'!$B:$B,MATCH('MAPA DE PREÇOS'!AD1150,'Tabela de Apoio'!$A:$A,1)-1))*AD1149))</f>
        <v/>
      </c>
      <c r="AE1153" s="109" t="str">
        <f>IF(AE1149="","",
IF(OR(AE1151="Orçamento",AE1150="",MAX('Tabela de Apoio'!$A:$A)&lt;=AE1150),
AE1149,
(INDEX('Tabela de Apoio'!$B:$B,MATCH('MAPA DE PREÇOS'!$O$8,'Tabela de Apoio'!$A:$A,1))/INDEX('Tabela de Apoio'!$B:$B,MATCH('MAPA DE PREÇOS'!AE1150,'Tabela de Apoio'!$A:$A,1)-1))*AE1149))</f>
        <v/>
      </c>
      <c r="AF1153" s="109" t="str">
        <f>IF(AF1149="","",
IF(OR(AF1151="Orçamento",AF1150="",MAX('Tabela de Apoio'!$A:$A)&lt;=AF1150),
AF1149,
(INDEX('Tabela de Apoio'!$B:$B,MATCH('MAPA DE PREÇOS'!$O$8,'Tabela de Apoio'!$A:$A,1))/INDEX('Tabela de Apoio'!$B:$B,MATCH('MAPA DE PREÇOS'!AF1150,'Tabela de Apoio'!$A:$A,1)-1))*AF1149))</f>
        <v/>
      </c>
      <c r="AG1153" s="109" t="str">
        <f>IF(AG1149="","",
IF(OR(AG1151="Orçamento",AG1150="",MAX('Tabela de Apoio'!$A:$A)&lt;=AG1150),
AG1149,
(INDEX('Tabela de Apoio'!$B:$B,MATCH('MAPA DE PREÇOS'!$O$8,'Tabela de Apoio'!$A:$A,1))/INDEX('Tabela de Apoio'!$B:$B,MATCH('MAPA DE PREÇOS'!AG1150,'Tabela de Apoio'!$A:$A,1)-1))*AG1149))</f>
        <v/>
      </c>
      <c r="AH1153" s="109" t="str">
        <f>IF(AH1149="","",
IF(OR(AH1151="Orçamento",AH1150="",MAX('Tabela de Apoio'!$A:$A)&lt;=AH1150),
AH1149,
(INDEX('Tabela de Apoio'!$B:$B,MATCH('MAPA DE PREÇOS'!$O$8,'Tabela de Apoio'!$A:$A,1))/INDEX('Tabela de Apoio'!$B:$B,MATCH('MAPA DE PREÇOS'!AH1150,'Tabela de Apoio'!$A:$A,1)-1))*AH1149))</f>
        <v/>
      </c>
      <c r="AI1153" s="109" t="str">
        <f>IF(AI1149="","",
IF(OR(AI1151="Orçamento",AI1150="",MAX('Tabela de Apoio'!$A:$A)&lt;=AI1150),
AI1149,
(INDEX('Tabela de Apoio'!$B:$B,MATCH('MAPA DE PREÇOS'!$O$8,'Tabela de Apoio'!$A:$A,1))/INDEX('Tabela de Apoio'!$B:$B,MATCH('MAPA DE PREÇOS'!AI1150,'Tabela de Apoio'!$A:$A,1)-1))*AI1149))</f>
        <v/>
      </c>
    </row>
    <row r="1154" spans="2:35" hidden="1" x14ac:dyDescent="0.25">
      <c r="B1154" s="131" t="e">
        <f t="shared" ref="B1154" si="3540">B1153</f>
        <v>#VALUE!</v>
      </c>
      <c r="C1154" s="131" t="e">
        <f t="shared" ref="C1154" si="3541">C1153</f>
        <v>#VALUE!</v>
      </c>
      <c r="D1154" s="130">
        <f t="shared" si="3416"/>
        <v>1</v>
      </c>
      <c r="E1154" s="168"/>
      <c r="F1154" s="96"/>
      <c r="G1154" s="170"/>
      <c r="H1154"/>
      <c r="I1154"/>
      <c r="J1154"/>
      <c r="N1154" s="74"/>
      <c r="O1154" s="27" t="s">
        <v>439</v>
      </c>
      <c r="P1154" s="110" t="str">
        <f>IF(IFERROR(VLOOKUP(P1151,'Tabela de Apoio'!$D:$E,2,FALSE),1)=1,"",P1155)</f>
        <v/>
      </c>
      <c r="Q1154" s="110" t="str">
        <f>IF(IFERROR(VLOOKUP(Q1151,'Tabela de Apoio'!$D:$E,2,FALSE),1)=1,"",Q1155)</f>
        <v/>
      </c>
      <c r="R1154" s="110" t="str">
        <f>IF(IFERROR(VLOOKUP(R1151,'Tabela de Apoio'!$D:$E,2,FALSE),1)=1,"",R1155)</f>
        <v/>
      </c>
      <c r="S1154" s="110" t="str">
        <f>IF(IFERROR(VLOOKUP(S1151,'Tabela de Apoio'!$D:$E,2,FALSE),1)=1,"",S1155)</f>
        <v/>
      </c>
      <c r="T1154" s="110" t="str">
        <f>IF(IFERROR(VLOOKUP(T1151,'Tabela de Apoio'!$D:$E,2,FALSE),1)=1,"",T1155)</f>
        <v/>
      </c>
      <c r="U1154" s="110" t="str">
        <f>IF(IFERROR(VLOOKUP(U1151,'Tabela de Apoio'!$D:$E,2,FALSE),1)=1,"",U1155)</f>
        <v/>
      </c>
      <c r="V1154" s="110" t="str">
        <f>IF(IFERROR(VLOOKUP(V1151,'Tabela de Apoio'!$D:$E,2,FALSE),1)=1,"",V1155)</f>
        <v/>
      </c>
      <c r="W1154" s="110" t="str">
        <f>IF(IFERROR(VLOOKUP(W1151,'Tabela de Apoio'!$D:$E,2,FALSE),1)=1,"",W1155)</f>
        <v/>
      </c>
      <c r="X1154" s="110" t="str">
        <f>IF(IFERROR(VLOOKUP(X1151,'Tabela de Apoio'!$D:$E,2,FALSE),1)=1,"",X1155)</f>
        <v/>
      </c>
      <c r="Y1154" s="110" t="str">
        <f>IF(IFERROR(VLOOKUP(Y1151,'Tabela de Apoio'!$D:$E,2,FALSE),1)=1,"",Y1155)</f>
        <v/>
      </c>
      <c r="Z1154" s="110" t="str">
        <f>IF(IFERROR(VLOOKUP(Z1151,'Tabela de Apoio'!$D:$E,2,FALSE),1)=1,"",Z1155)</f>
        <v/>
      </c>
      <c r="AA1154" s="110" t="str">
        <f>IF(IFERROR(VLOOKUP(AA1151,'Tabela de Apoio'!$D:$E,2,FALSE),1)=1,"",AA1155)</f>
        <v/>
      </c>
      <c r="AB1154" s="110" t="str">
        <f>IF(IFERROR(VLOOKUP(AB1151,'Tabela de Apoio'!$D:$E,2,FALSE),1)=1,"",AB1155)</f>
        <v/>
      </c>
      <c r="AC1154" s="110" t="str">
        <f>IF(IFERROR(VLOOKUP(AC1151,'Tabela de Apoio'!$D:$E,2,FALSE),1)=1,"",AC1155)</f>
        <v/>
      </c>
      <c r="AD1154" s="110" t="str">
        <f>IF(IFERROR(VLOOKUP(AD1151,'Tabela de Apoio'!$D:$E,2,FALSE),1)=1,"",AD1155)</f>
        <v/>
      </c>
      <c r="AE1154" s="110" t="str">
        <f>IF(IFERROR(VLOOKUP(AE1151,'Tabela de Apoio'!$D:$E,2,FALSE),1)=1,"",AE1155)</f>
        <v/>
      </c>
      <c r="AF1154" s="110" t="str">
        <f>IF(IFERROR(VLOOKUP(AF1151,'Tabela de Apoio'!$D:$E,2,FALSE),1)=1,"",AF1155)</f>
        <v/>
      </c>
      <c r="AG1154" s="110" t="str">
        <f>IF(IFERROR(VLOOKUP(AG1151,'Tabela de Apoio'!$D:$E,2,FALSE),1)=1,"",AG1155)</f>
        <v/>
      </c>
      <c r="AH1154" s="110" t="str">
        <f>IF(IFERROR(VLOOKUP(AH1151,'Tabela de Apoio'!$D:$E,2,FALSE),1)=1,"",AH1155)</f>
        <v/>
      </c>
      <c r="AI1154" s="110" t="str">
        <f>IF(IFERROR(VLOOKUP(AI1151,'Tabela de Apoio'!$D:$E,2,FALSE),1)=1,"",AI1155)</f>
        <v/>
      </c>
    </row>
    <row r="1155" spans="2:35" hidden="1" x14ac:dyDescent="0.25">
      <c r="B1155" s="131" t="e">
        <f t="shared" ref="B1155:C1155" si="3542">B1154</f>
        <v>#VALUE!</v>
      </c>
      <c r="C1155" s="131" t="e">
        <f t="shared" si="3542"/>
        <v>#VALUE!</v>
      </c>
      <c r="D1155" s="130">
        <f t="shared" si="3416"/>
        <v>1</v>
      </c>
      <c r="E1155" s="168"/>
      <c r="F1155" s="96"/>
      <c r="G1155" s="170"/>
      <c r="H1155" s="137">
        <f t="shared" ref="H1155" si="3543">COUNT($P1155:$XX1155)</f>
        <v>0</v>
      </c>
      <c r="I1155" s="135" t="e">
        <f t="shared" ref="I1155" si="3544">_xlfn.STDEV.P($P1154:$XX1155)/AVERAGE($P1154:$XX1155)</f>
        <v>#DIV/0!</v>
      </c>
      <c r="J1155" s="7">
        <f>ROW()</f>
        <v>1155</v>
      </c>
      <c r="K1155" s="70"/>
      <c r="L1155" s="29" t="s">
        <v>54</v>
      </c>
      <c r="M1155" s="30" t="str">
        <f t="shared" ref="M1155" si="3545">IFERROR(
IF(AND(P1151="Orçamento",COUNTA(P1149:AI1149)=COUNTIF(P1151:XX1151,"Orçamento")),MIN(M1160,M1157),
IF(M1158&lt;&gt;"",M1158,
IF(M1159&lt;&gt;"",M1159,
M1157
))),"")</f>
        <v/>
      </c>
      <c r="N1155" s="74"/>
      <c r="O1155" s="27" t="s">
        <v>440</v>
      </c>
      <c r="P1155" s="109" t="str">
        <f t="shared" ref="P1155:AI1155" si="3546">IFERROR(IF(P1153="",
            "",
            IF(COUNT($P1153:$XX1153)&lt;=4,
               P1153,
               IF(OR(P1153&gt;(QUARTILE($P1153:$XX1153,3)+(QUARTILE($P1153:$XX1153,3)-QUARTILE($P1153:$XX1153,1))),
                     P1153&lt;(QUARTILE($P1153:$XX1153,1)-(QUARTILE($P1153:$XX1153,3)-QUARTILE($P1153:$XX1153,1)))
                  ),
               "DESCARTADO",P1153)
             )
  ),P1153)</f>
        <v/>
      </c>
      <c r="Q1155" s="109" t="str">
        <f t="shared" si="3546"/>
        <v/>
      </c>
      <c r="R1155" s="109" t="str">
        <f t="shared" si="3546"/>
        <v/>
      </c>
      <c r="S1155" s="109" t="str">
        <f t="shared" si="3546"/>
        <v/>
      </c>
      <c r="T1155" s="109" t="str">
        <f t="shared" si="3546"/>
        <v/>
      </c>
      <c r="U1155" s="109" t="str">
        <f t="shared" si="3546"/>
        <v/>
      </c>
      <c r="V1155" s="109" t="str">
        <f t="shared" si="3546"/>
        <v/>
      </c>
      <c r="W1155" s="109" t="str">
        <f t="shared" si="3546"/>
        <v/>
      </c>
      <c r="X1155" s="109" t="str">
        <f t="shared" si="3546"/>
        <v/>
      </c>
      <c r="Y1155" s="109" t="str">
        <f t="shared" si="3546"/>
        <v/>
      </c>
      <c r="Z1155" s="109" t="str">
        <f t="shared" si="3546"/>
        <v/>
      </c>
      <c r="AA1155" s="109" t="str">
        <f t="shared" si="3546"/>
        <v/>
      </c>
      <c r="AB1155" s="109" t="str">
        <f t="shared" si="3546"/>
        <v/>
      </c>
      <c r="AC1155" s="109" t="str">
        <f t="shared" si="3546"/>
        <v/>
      </c>
      <c r="AD1155" s="109" t="str">
        <f t="shared" si="3546"/>
        <v/>
      </c>
      <c r="AE1155" s="109" t="str">
        <f t="shared" si="3546"/>
        <v/>
      </c>
      <c r="AF1155" s="109" t="str">
        <f t="shared" si="3546"/>
        <v/>
      </c>
      <c r="AG1155" s="109" t="str">
        <f t="shared" si="3546"/>
        <v/>
      </c>
      <c r="AH1155" s="109" t="str">
        <f t="shared" si="3546"/>
        <v/>
      </c>
      <c r="AI1155" s="109" t="str">
        <f t="shared" si="3546"/>
        <v/>
      </c>
    </row>
    <row r="1156" spans="2:35" hidden="1" x14ac:dyDescent="0.25">
      <c r="B1156" s="131" t="e">
        <f t="shared" ref="B1156" si="3547">B1155</f>
        <v>#VALUE!</v>
      </c>
      <c r="C1156" s="131" t="e">
        <f t="shared" ref="C1156" si="3548">C1155</f>
        <v>#VALUE!</v>
      </c>
      <c r="D1156" s="130">
        <f t="shared" si="3416"/>
        <v>1</v>
      </c>
      <c r="E1156" s="168"/>
      <c r="F1156" s="96"/>
      <c r="G1156" s="170"/>
      <c r="H1156"/>
      <c r="I1156"/>
      <c r="J1156"/>
      <c r="K1156" s="69"/>
      <c r="L1156" s="29" t="s">
        <v>423</v>
      </c>
      <c r="M1156" s="30" t="e">
        <f t="shared" ref="M1156" si="3549">AVERAGE($P1155:$XX1155)</f>
        <v>#DIV/0!</v>
      </c>
      <c r="N1156" s="74"/>
      <c r="O1156" s="27" t="str">
        <f t="shared" ref="O1156" si="3550">"1 POND"</f>
        <v>1 POND</v>
      </c>
      <c r="P1156" s="110" t="str">
        <f>IF(IFERROR(VLOOKUP(P1151,'Tabela de Apoio'!$D:$E,2,FALSE),1)=1,"",P1157)</f>
        <v/>
      </c>
      <c r="Q1156" s="110" t="str">
        <f>IF(IFERROR(VLOOKUP(Q1151,'Tabela de Apoio'!$D:$E,2,FALSE),1)=1,"",Q1157)</f>
        <v/>
      </c>
      <c r="R1156" s="110" t="str">
        <f>IF(IFERROR(VLOOKUP(R1151,'Tabela de Apoio'!$D:$E,2,FALSE),1)=1,"",R1157)</f>
        <v/>
      </c>
      <c r="S1156" s="110" t="str">
        <f>IF(IFERROR(VLOOKUP(S1151,'Tabela de Apoio'!$D:$E,2,FALSE),1)=1,"",S1157)</f>
        <v/>
      </c>
      <c r="T1156" s="110" t="str">
        <f>IF(IFERROR(VLOOKUP(T1151,'Tabela de Apoio'!$D:$E,2,FALSE),1)=1,"",T1157)</f>
        <v/>
      </c>
      <c r="U1156" s="110" t="str">
        <f>IF(IFERROR(VLOOKUP(U1151,'Tabela de Apoio'!$D:$E,2,FALSE),1)=1,"",U1157)</f>
        <v/>
      </c>
      <c r="V1156" s="110" t="str">
        <f>IF(IFERROR(VLOOKUP(V1151,'Tabela de Apoio'!$D:$E,2,FALSE),1)=1,"",V1157)</f>
        <v/>
      </c>
      <c r="W1156" s="110" t="str">
        <f>IF(IFERROR(VLOOKUP(W1151,'Tabela de Apoio'!$D:$E,2,FALSE),1)=1,"",W1157)</f>
        <v/>
      </c>
      <c r="X1156" s="110" t="str">
        <f>IF(IFERROR(VLOOKUP(X1151,'Tabela de Apoio'!$D:$E,2,FALSE),1)=1,"",X1157)</f>
        <v/>
      </c>
      <c r="Y1156" s="110" t="str">
        <f>IF(IFERROR(VLOOKUP(Y1151,'Tabela de Apoio'!$D:$E,2,FALSE),1)=1,"",Y1157)</f>
        <v/>
      </c>
      <c r="Z1156" s="110" t="str">
        <f>IF(IFERROR(VLOOKUP(Z1151,'Tabela de Apoio'!$D:$E,2,FALSE),1)=1,"",Z1157)</f>
        <v/>
      </c>
      <c r="AA1156" s="110" t="str">
        <f>IF(IFERROR(VLOOKUP(AA1151,'Tabela de Apoio'!$D:$E,2,FALSE),1)=1,"",AA1157)</f>
        <v/>
      </c>
      <c r="AB1156" s="110" t="str">
        <f>IF(IFERROR(VLOOKUP(AB1151,'Tabela de Apoio'!$D:$E,2,FALSE),1)=1,"",AB1157)</f>
        <v/>
      </c>
      <c r="AC1156" s="110" t="str">
        <f>IF(IFERROR(VLOOKUP(AC1151,'Tabela de Apoio'!$D:$E,2,FALSE),1)=1,"",AC1157)</f>
        <v/>
      </c>
      <c r="AD1156" s="110" t="str">
        <f>IF(IFERROR(VLOOKUP(AD1151,'Tabela de Apoio'!$D:$E,2,FALSE),1)=1,"",AD1157)</f>
        <v/>
      </c>
      <c r="AE1156" s="110" t="str">
        <f>IF(IFERROR(VLOOKUP(AE1151,'Tabela de Apoio'!$D:$E,2,FALSE),1)=1,"",AE1157)</f>
        <v/>
      </c>
      <c r="AF1156" s="110" t="str">
        <f>IF(IFERROR(VLOOKUP(AF1151,'Tabela de Apoio'!$D:$E,2,FALSE),1)=1,"",AF1157)</f>
        <v/>
      </c>
      <c r="AG1156" s="110" t="str">
        <f>IF(IFERROR(VLOOKUP(AG1151,'Tabela de Apoio'!$D:$E,2,FALSE),1)=1,"",AG1157)</f>
        <v/>
      </c>
      <c r="AH1156" s="110" t="str">
        <f>IF(IFERROR(VLOOKUP(AH1151,'Tabela de Apoio'!$D:$E,2,FALSE),1)=1,"",AH1157)</f>
        <v/>
      </c>
      <c r="AI1156" s="110" t="str">
        <f>IF(IFERROR(VLOOKUP(AI1151,'Tabela de Apoio'!$D:$E,2,FALSE),1)=1,"",AI1157)</f>
        <v/>
      </c>
    </row>
    <row r="1157" spans="2:35" hidden="1" x14ac:dyDescent="0.25">
      <c r="B1157" s="131" t="e">
        <f t="shared" si="3415"/>
        <v>#VALUE!</v>
      </c>
      <c r="C1157" s="131" t="e">
        <f t="shared" si="3416"/>
        <v>#VALUE!</v>
      </c>
      <c r="D1157" s="130">
        <f t="shared" si="3416"/>
        <v>1</v>
      </c>
      <c r="E1157" s="168"/>
      <c r="F1157" s="96"/>
      <c r="G1157" s="170"/>
      <c r="H1157" s="137">
        <f t="shared" ref="H1157" si="3551">COUNT($P1157:$XX1157)</f>
        <v>0</v>
      </c>
      <c r="I1157" s="135" t="e">
        <f t="shared" ref="I1157" si="3552">_xlfn.STDEV.P($P1156:$XX1157)/AVERAGE($P1156:$XX1157)</f>
        <v>#DIV/0!</v>
      </c>
      <c r="J1157" s="7">
        <f t="shared" ref="J1157" si="3553">IF(AND(H1157&gt;2,
OR(L1149="MÉDIA SANEADA",L1149="MEDIANA SANEADA",
AND(L1149="PREÇO REFERÊNCIA",NOT(AND(P1151="Orçamento",COUNTA(P1149:XX1149)=COUNTIF(P1151:XX1151,"Orçamento")))))),
ROW(),0)</f>
        <v>0</v>
      </c>
      <c r="K1157" s="69"/>
      <c r="L1157" s="29" t="s">
        <v>424</v>
      </c>
      <c r="M1157" s="30" t="e">
        <f t="shared" ref="M1157" si="3554">MEDIAN($P1155:$XX1155)</f>
        <v>#NUM!</v>
      </c>
      <c r="N1157" s="74"/>
      <c r="O1157" s="27" t="str">
        <f t="shared" ref="O1157" si="3555">"1 RODADA"</f>
        <v>1 RODADA</v>
      </c>
      <c r="P1157" s="110" t="str">
        <f t="shared" ref="P1157:AI1157" si="3556">IF(P1155="","",IF((_xlfn.STDEV.P($P1154:$XX1155)/AVERAGE($P1154:$XX1155))&lt;=25%,P1155,IF(OR(P1155&gt;(AVERAGE($P1154:$XX1155)+_xlfn.STDEV.P($P1154:$XX1155)),P1155&lt;(AVERAGE($P1154:$XX1155)-_xlfn.STDEV.P($P1154:$XX1155))),"DESCARTADO",P1155)))</f>
        <v/>
      </c>
      <c r="Q1157" s="110" t="str">
        <f t="shared" si="3556"/>
        <v/>
      </c>
      <c r="R1157" s="110" t="str">
        <f t="shared" si="3556"/>
        <v/>
      </c>
      <c r="S1157" s="110" t="str">
        <f t="shared" si="3556"/>
        <v/>
      </c>
      <c r="T1157" s="110" t="str">
        <f t="shared" si="3556"/>
        <v/>
      </c>
      <c r="U1157" s="110" t="str">
        <f t="shared" si="3556"/>
        <v/>
      </c>
      <c r="V1157" s="110" t="str">
        <f t="shared" si="3556"/>
        <v/>
      </c>
      <c r="W1157" s="110" t="str">
        <f t="shared" si="3556"/>
        <v/>
      </c>
      <c r="X1157" s="110" t="str">
        <f t="shared" si="3556"/>
        <v/>
      </c>
      <c r="Y1157" s="110" t="str">
        <f t="shared" si="3556"/>
        <v/>
      </c>
      <c r="Z1157" s="110" t="str">
        <f t="shared" si="3556"/>
        <v/>
      </c>
      <c r="AA1157" s="110" t="str">
        <f t="shared" si="3556"/>
        <v/>
      </c>
      <c r="AB1157" s="110" t="str">
        <f t="shared" si="3556"/>
        <v/>
      </c>
      <c r="AC1157" s="110" t="str">
        <f t="shared" si="3556"/>
        <v/>
      </c>
      <c r="AD1157" s="110" t="str">
        <f t="shared" si="3556"/>
        <v/>
      </c>
      <c r="AE1157" s="110" t="str">
        <f t="shared" si="3556"/>
        <v/>
      </c>
      <c r="AF1157" s="110" t="str">
        <f t="shared" si="3556"/>
        <v/>
      </c>
      <c r="AG1157" s="110" t="str">
        <f t="shared" si="3556"/>
        <v/>
      </c>
      <c r="AH1157" s="110" t="str">
        <f t="shared" si="3556"/>
        <v/>
      </c>
      <c r="AI1157" s="110" t="str">
        <f t="shared" si="3556"/>
        <v/>
      </c>
    </row>
    <row r="1158" spans="2:35" hidden="1" x14ac:dyDescent="0.25">
      <c r="B1158" s="131" t="e">
        <f t="shared" si="3415"/>
        <v>#VALUE!</v>
      </c>
      <c r="C1158" s="131" t="e">
        <f t="shared" si="3416"/>
        <v>#VALUE!</v>
      </c>
      <c r="D1158" s="130">
        <f t="shared" si="3416"/>
        <v>1</v>
      </c>
      <c r="E1158" s="168"/>
      <c r="F1158" s="96"/>
      <c r="G1158" s="170"/>
      <c r="H1158"/>
      <c r="I1158"/>
      <c r="J1158"/>
      <c r="L1158" s="29" t="s">
        <v>50</v>
      </c>
      <c r="M1158" s="30" t="str">
        <f t="shared" ref="M1158" si="3557">IFERROR(
IF(AND(H1157&gt;2,I1157&lt;=25%),AVERAGE(P1156:XX1157),
IF(AND(H1159&gt;2,I1159&lt;=25%),AVERAGE(P1158:XX1159),
IF(AND(H1161&gt;2,I1161&lt;=25%),AVERAGE(P1160:XX1161),
IF(AND(H1163&gt;2,I1163&lt;=25%),AVERAGE(P1162:XX1163),
IF(AND(H1165&gt;2,I1165&lt;=25%),AVERAGE(P1164:XX1165),
IF(AND(H1167&gt;2,I1167&lt;=25%),AVERAGE(P1166:XX1167),
IF(I1155&lt;=25%,AVERAGE(P1154:XX1155),""))))))),"")</f>
        <v/>
      </c>
      <c r="N1158" s="74"/>
      <c r="O1158" s="27" t="str">
        <f t="shared" ref="O1158" si="3558">"2 POND"</f>
        <v>2 POND</v>
      </c>
      <c r="P1158" s="110" t="str">
        <f>IF(IFERROR(VLOOKUP(P1151,'Tabela de Apoio'!$D:$E,2,FALSE),1)=1,"",P1159)</f>
        <v/>
      </c>
      <c r="Q1158" s="110" t="str">
        <f>IF(IFERROR(VLOOKUP(Q1151,'Tabela de Apoio'!$D:$E,2,FALSE),1)=1,"",Q1159)</f>
        <v/>
      </c>
      <c r="R1158" s="110" t="str">
        <f>IF(IFERROR(VLOOKUP(R1151,'Tabela de Apoio'!$D:$E,2,FALSE),1)=1,"",R1159)</f>
        <v/>
      </c>
      <c r="S1158" s="110" t="str">
        <f>IF(IFERROR(VLOOKUP(S1151,'Tabela de Apoio'!$D:$E,2,FALSE),1)=1,"",S1159)</f>
        <v/>
      </c>
      <c r="T1158" s="110" t="str">
        <f>IF(IFERROR(VLOOKUP(T1151,'Tabela de Apoio'!$D:$E,2,FALSE),1)=1,"",T1159)</f>
        <v/>
      </c>
      <c r="U1158" s="110" t="str">
        <f>IF(IFERROR(VLOOKUP(U1151,'Tabela de Apoio'!$D:$E,2,FALSE),1)=1,"",U1159)</f>
        <v/>
      </c>
      <c r="V1158" s="110" t="str">
        <f>IF(IFERROR(VLOOKUP(V1151,'Tabela de Apoio'!$D:$E,2,FALSE),1)=1,"",V1159)</f>
        <v/>
      </c>
      <c r="W1158" s="110" t="str">
        <f>IF(IFERROR(VLOOKUP(W1151,'Tabela de Apoio'!$D:$E,2,FALSE),1)=1,"",W1159)</f>
        <v/>
      </c>
      <c r="X1158" s="110" t="str">
        <f>IF(IFERROR(VLOOKUP(X1151,'Tabela de Apoio'!$D:$E,2,FALSE),1)=1,"",X1159)</f>
        <v/>
      </c>
      <c r="Y1158" s="110" t="str">
        <f>IF(IFERROR(VLOOKUP(Y1151,'Tabela de Apoio'!$D:$E,2,FALSE),1)=1,"",Y1159)</f>
        <v/>
      </c>
      <c r="Z1158" s="110" t="str">
        <f>IF(IFERROR(VLOOKUP(Z1151,'Tabela de Apoio'!$D:$E,2,FALSE),1)=1,"",Z1159)</f>
        <v/>
      </c>
      <c r="AA1158" s="110" t="str">
        <f>IF(IFERROR(VLOOKUP(AA1151,'Tabela de Apoio'!$D:$E,2,FALSE),1)=1,"",AA1159)</f>
        <v/>
      </c>
      <c r="AB1158" s="110" t="str">
        <f>IF(IFERROR(VLOOKUP(AB1151,'Tabela de Apoio'!$D:$E,2,FALSE),1)=1,"",AB1159)</f>
        <v/>
      </c>
      <c r="AC1158" s="110" t="str">
        <f>IF(IFERROR(VLOOKUP(AC1151,'Tabela de Apoio'!$D:$E,2,FALSE),1)=1,"",AC1159)</f>
        <v/>
      </c>
      <c r="AD1158" s="110" t="str">
        <f>IF(IFERROR(VLOOKUP(AD1151,'Tabela de Apoio'!$D:$E,2,FALSE),1)=1,"",AD1159)</f>
        <v/>
      </c>
      <c r="AE1158" s="110" t="str">
        <f>IF(IFERROR(VLOOKUP(AE1151,'Tabela de Apoio'!$D:$E,2,FALSE),1)=1,"",AE1159)</f>
        <v/>
      </c>
      <c r="AF1158" s="110" t="str">
        <f>IF(IFERROR(VLOOKUP(AF1151,'Tabela de Apoio'!$D:$E,2,FALSE),1)=1,"",AF1159)</f>
        <v/>
      </c>
      <c r="AG1158" s="110" t="str">
        <f>IF(IFERROR(VLOOKUP(AG1151,'Tabela de Apoio'!$D:$E,2,FALSE),1)=1,"",AG1159)</f>
        <v/>
      </c>
      <c r="AH1158" s="110" t="str">
        <f>IF(IFERROR(VLOOKUP(AH1151,'Tabela de Apoio'!$D:$E,2,FALSE),1)=1,"",AH1159)</f>
        <v/>
      </c>
      <c r="AI1158" s="110" t="str">
        <f>IF(IFERROR(VLOOKUP(AI1151,'Tabela de Apoio'!$D:$E,2,FALSE),1)=1,"",AI1159)</f>
        <v/>
      </c>
    </row>
    <row r="1159" spans="2:35" hidden="1" x14ac:dyDescent="0.25">
      <c r="B1159" s="131" t="e">
        <f t="shared" si="3415"/>
        <v>#VALUE!</v>
      </c>
      <c r="C1159" s="131" t="e">
        <f t="shared" si="3416"/>
        <v>#VALUE!</v>
      </c>
      <c r="D1159" s="130">
        <f t="shared" si="3416"/>
        <v>1</v>
      </c>
      <c r="E1159" s="168"/>
      <c r="F1159" s="96"/>
      <c r="G1159" s="170"/>
      <c r="H1159" s="137">
        <f t="shared" ref="H1159" si="3559">COUNT($P1159:$XX1159)</f>
        <v>0</v>
      </c>
      <c r="I1159" s="135" t="e">
        <f t="shared" ref="I1159" si="3560">_xlfn.STDEV.P($P1158:$XX1159)/AVERAGE($P1158:$XX1159)</f>
        <v>#DIV/0!</v>
      </c>
      <c r="J1159" s="7">
        <f t="shared" ref="J1159" si="3561">IF(AND(H1159&gt;2,
OR(L1149="MÉDIA SANEADA",L1149="MEDIANA SANEADA",
AND(L1149="PREÇO REFERÊNCIA",NOT(AND(P1151="Orçamento",COUNTA(P1149:XX1149)=COUNTIF(P1151:XX1151,"Orçamento")))))),
ROW(),0)</f>
        <v>0</v>
      </c>
      <c r="K1159" s="69"/>
      <c r="L1159" s="29" t="s">
        <v>425</v>
      </c>
      <c r="M1159" s="30" t="e">
        <f t="shared" ref="M1159" si="3562" xml:space="preserve">
IF(H1157&gt;2,MEDIAN(P1156:XX1157),
IF(H1159&gt;2,MEDIAN(P1158:XX1159),
IF(H1161&gt;2,MEDIAN(P1160:XX1161),
IF(H1163&gt;2,MEDIAN(P1162:XX1163),
IF(H1165&gt;2,MEDIAN(P1164:XX1165),
IF(H1167&gt;2,MEDIAN(P1166:XX1167),
MEDIAN(P1154:XX1155)))))))</f>
        <v>#NUM!</v>
      </c>
      <c r="N1159" s="74"/>
      <c r="O1159" s="27" t="str">
        <f t="shared" ref="O1159" si="3563">"2 RODADA"</f>
        <v>2 RODADA</v>
      </c>
      <c r="P1159" s="110" t="str">
        <f t="shared" ref="P1159:AI1159" si="3564">IF(P1157="","",IF((_xlfn.STDEV.P($P1156:$XX1157)/AVERAGE($P1156:$XX1157))&lt;=25%,P1157,IF(OR(P1157&gt;(AVERAGE($P1156:$XX1157)+_xlfn.STDEV.P($P1156:$XX1157)),P1157&lt;(AVERAGE($P1156:$XX1157)-_xlfn.STDEV.P($P1156:$XX1157))),"DESCARTADO",P1157)))</f>
        <v/>
      </c>
      <c r="Q1159" s="110" t="str">
        <f t="shared" si="3564"/>
        <v/>
      </c>
      <c r="R1159" s="110" t="str">
        <f t="shared" si="3564"/>
        <v/>
      </c>
      <c r="S1159" s="110" t="str">
        <f t="shared" si="3564"/>
        <v/>
      </c>
      <c r="T1159" s="110" t="str">
        <f t="shared" si="3564"/>
        <v/>
      </c>
      <c r="U1159" s="110" t="str">
        <f t="shared" si="3564"/>
        <v/>
      </c>
      <c r="V1159" s="110" t="str">
        <f t="shared" si="3564"/>
        <v/>
      </c>
      <c r="W1159" s="110" t="str">
        <f t="shared" si="3564"/>
        <v/>
      </c>
      <c r="X1159" s="110" t="str">
        <f t="shared" si="3564"/>
        <v/>
      </c>
      <c r="Y1159" s="110" t="str">
        <f t="shared" si="3564"/>
        <v/>
      </c>
      <c r="Z1159" s="110" t="str">
        <f t="shared" si="3564"/>
        <v/>
      </c>
      <c r="AA1159" s="110" t="str">
        <f t="shared" si="3564"/>
        <v/>
      </c>
      <c r="AB1159" s="110" t="str">
        <f t="shared" si="3564"/>
        <v/>
      </c>
      <c r="AC1159" s="110" t="str">
        <f t="shared" si="3564"/>
        <v/>
      </c>
      <c r="AD1159" s="110" t="str">
        <f t="shared" si="3564"/>
        <v/>
      </c>
      <c r="AE1159" s="110" t="str">
        <f t="shared" si="3564"/>
        <v/>
      </c>
      <c r="AF1159" s="110" t="str">
        <f t="shared" si="3564"/>
        <v/>
      </c>
      <c r="AG1159" s="110" t="str">
        <f t="shared" si="3564"/>
        <v/>
      </c>
      <c r="AH1159" s="110" t="str">
        <f t="shared" si="3564"/>
        <v/>
      </c>
      <c r="AI1159" s="110" t="str">
        <f t="shared" si="3564"/>
        <v/>
      </c>
    </row>
    <row r="1160" spans="2:35" hidden="1" x14ac:dyDescent="0.25">
      <c r="B1160" s="131" t="e">
        <f t="shared" si="3415"/>
        <v>#VALUE!</v>
      </c>
      <c r="C1160" s="131" t="e">
        <f t="shared" si="3416"/>
        <v>#VALUE!</v>
      </c>
      <c r="D1160" s="130">
        <f t="shared" si="3416"/>
        <v>1</v>
      </c>
      <c r="E1160" s="168"/>
      <c r="F1160" s="96"/>
      <c r="G1160" s="170"/>
      <c r="H1160"/>
      <c r="I1160"/>
      <c r="J1160"/>
      <c r="K1160" s="69"/>
      <c r="L1160" s="29" t="s">
        <v>422</v>
      </c>
      <c r="M1160" s="30" t="e">
        <f t="shared" ref="M1160" si="3565">HARMEAN($P1154:$XX1155)</f>
        <v>#N/A</v>
      </c>
      <c r="N1160" s="74"/>
      <c r="O1160" s="27" t="str">
        <f t="shared" ref="O1160" si="3566">"3 POND"</f>
        <v>3 POND</v>
      </c>
      <c r="P1160" s="110" t="str">
        <f>IF(IFERROR(VLOOKUP(P1151,'Tabela de Apoio'!$D:$E,2,FALSE),1)=1,"",P1161)</f>
        <v/>
      </c>
      <c r="Q1160" s="110" t="str">
        <f>IF(IFERROR(VLOOKUP(Q1151,'Tabela de Apoio'!$D:$E,2,FALSE),1)=1,"",Q1161)</f>
        <v/>
      </c>
      <c r="R1160" s="110" t="str">
        <f>IF(IFERROR(VLOOKUP(R1151,'Tabela de Apoio'!$D:$E,2,FALSE),1)=1,"",R1161)</f>
        <v/>
      </c>
      <c r="S1160" s="110" t="str">
        <f>IF(IFERROR(VLOOKUP(S1151,'Tabela de Apoio'!$D:$E,2,FALSE),1)=1,"",S1161)</f>
        <v/>
      </c>
      <c r="T1160" s="110" t="str">
        <f>IF(IFERROR(VLOOKUP(T1151,'Tabela de Apoio'!$D:$E,2,FALSE),1)=1,"",T1161)</f>
        <v/>
      </c>
      <c r="U1160" s="110" t="str">
        <f>IF(IFERROR(VLOOKUP(U1151,'Tabela de Apoio'!$D:$E,2,FALSE),1)=1,"",U1161)</f>
        <v/>
      </c>
      <c r="V1160" s="110" t="str">
        <f>IF(IFERROR(VLOOKUP(V1151,'Tabela de Apoio'!$D:$E,2,FALSE),1)=1,"",V1161)</f>
        <v/>
      </c>
      <c r="W1160" s="110" t="str">
        <f>IF(IFERROR(VLOOKUP(W1151,'Tabela de Apoio'!$D:$E,2,FALSE),1)=1,"",W1161)</f>
        <v/>
      </c>
      <c r="X1160" s="110" t="str">
        <f>IF(IFERROR(VLOOKUP(X1151,'Tabela de Apoio'!$D:$E,2,FALSE),1)=1,"",X1161)</f>
        <v/>
      </c>
      <c r="Y1160" s="110" t="str">
        <f>IF(IFERROR(VLOOKUP(Y1151,'Tabela de Apoio'!$D:$E,2,FALSE),1)=1,"",Y1161)</f>
        <v/>
      </c>
      <c r="Z1160" s="110" t="str">
        <f>IF(IFERROR(VLOOKUP(Z1151,'Tabela de Apoio'!$D:$E,2,FALSE),1)=1,"",Z1161)</f>
        <v/>
      </c>
      <c r="AA1160" s="110" t="str">
        <f>IF(IFERROR(VLOOKUP(AA1151,'Tabela de Apoio'!$D:$E,2,FALSE),1)=1,"",AA1161)</f>
        <v/>
      </c>
      <c r="AB1160" s="110" t="str">
        <f>IF(IFERROR(VLOOKUP(AB1151,'Tabela de Apoio'!$D:$E,2,FALSE),1)=1,"",AB1161)</f>
        <v/>
      </c>
      <c r="AC1160" s="110" t="str">
        <f>IF(IFERROR(VLOOKUP(AC1151,'Tabela de Apoio'!$D:$E,2,FALSE),1)=1,"",AC1161)</f>
        <v/>
      </c>
      <c r="AD1160" s="110" t="str">
        <f>IF(IFERROR(VLOOKUP(AD1151,'Tabela de Apoio'!$D:$E,2,FALSE),1)=1,"",AD1161)</f>
        <v/>
      </c>
      <c r="AE1160" s="110" t="str">
        <f>IF(IFERROR(VLOOKUP(AE1151,'Tabela de Apoio'!$D:$E,2,FALSE),1)=1,"",AE1161)</f>
        <v/>
      </c>
      <c r="AF1160" s="110" t="str">
        <f>IF(IFERROR(VLOOKUP(AF1151,'Tabela de Apoio'!$D:$E,2,FALSE),1)=1,"",AF1161)</f>
        <v/>
      </c>
      <c r="AG1160" s="110" t="str">
        <f>IF(IFERROR(VLOOKUP(AG1151,'Tabela de Apoio'!$D:$E,2,FALSE),1)=1,"",AG1161)</f>
        <v/>
      </c>
      <c r="AH1160" s="110" t="str">
        <f>IF(IFERROR(VLOOKUP(AH1151,'Tabela de Apoio'!$D:$E,2,FALSE),1)=1,"",AH1161)</f>
        <v/>
      </c>
      <c r="AI1160" s="110" t="str">
        <f>IF(IFERROR(VLOOKUP(AI1151,'Tabela de Apoio'!$D:$E,2,FALSE),1)=1,"",AI1161)</f>
        <v/>
      </c>
    </row>
    <row r="1161" spans="2:35" hidden="1" x14ac:dyDescent="0.25">
      <c r="B1161" s="131" t="e">
        <f t="shared" si="3415"/>
        <v>#VALUE!</v>
      </c>
      <c r="C1161" s="131" t="e">
        <f t="shared" si="3416"/>
        <v>#VALUE!</v>
      </c>
      <c r="D1161" s="130">
        <f t="shared" si="3416"/>
        <v>1</v>
      </c>
      <c r="E1161" s="168"/>
      <c r="F1161" s="96"/>
      <c r="G1161" s="170"/>
      <c r="H1161" s="137">
        <f t="shared" ref="H1161" si="3567">COUNT($P1161:$XX1161)</f>
        <v>0</v>
      </c>
      <c r="I1161" s="135" t="e">
        <f t="shared" ref="I1161" si="3568">_xlfn.STDEV.P($P1160:$XX1161)/AVERAGE($P1160:$XX1161)</f>
        <v>#DIV/0!</v>
      </c>
      <c r="J1161" s="7">
        <f t="shared" ref="J1161" si="3569">IF(AND(H1161&gt;2,
OR(L1149="MÉDIA SANEADA",L1149="MEDIANA SANEADA",
AND(L1149="PREÇO REFERÊNCIA",NOT(AND(P1151="Orçamento",COUNTA(P1149:XX1149)=COUNTIF(P1151:XX1151,"Orçamento")))))),
ROW(),0)</f>
        <v>0</v>
      </c>
      <c r="K1161" s="69"/>
      <c r="L1161" s="29" t="s">
        <v>53</v>
      </c>
      <c r="M1161" s="30" t="str">
        <f t="shared" ref="M1161" si="3570">IFERROR(_xlfn.QUARTILE.EXC($P1155:$XX1155,1),"")</f>
        <v/>
      </c>
      <c r="N1161" s="74"/>
      <c r="O1161" s="27" t="str">
        <f t="shared" ref="O1161" si="3571">"3 RODADA"</f>
        <v>3 RODADA</v>
      </c>
      <c r="P1161" s="110" t="str">
        <f t="shared" ref="P1161:AI1161" si="3572">IF(P1159="","",IF((_xlfn.STDEV.P($P1158:$XX1159)/AVERAGE($P1158:$XX1159))&lt;=25%,P1159,IF(OR(P1159&gt;(AVERAGE($P1158:$XX1159)+_xlfn.STDEV.P($P1158:$XX1159)),P1159&lt;(AVERAGE($P1158:$XX1159)-_xlfn.STDEV.P($P1158:$XX1159))),"DESCARTADO",P1159)))</f>
        <v/>
      </c>
      <c r="Q1161" s="110" t="str">
        <f t="shared" si="3572"/>
        <v/>
      </c>
      <c r="R1161" s="110" t="str">
        <f t="shared" si="3572"/>
        <v/>
      </c>
      <c r="S1161" s="110" t="str">
        <f t="shared" si="3572"/>
        <v/>
      </c>
      <c r="T1161" s="110" t="str">
        <f t="shared" si="3572"/>
        <v/>
      </c>
      <c r="U1161" s="110" t="str">
        <f t="shared" si="3572"/>
        <v/>
      </c>
      <c r="V1161" s="110" t="str">
        <f t="shared" si="3572"/>
        <v/>
      </c>
      <c r="W1161" s="110" t="str">
        <f t="shared" si="3572"/>
        <v/>
      </c>
      <c r="X1161" s="110" t="str">
        <f t="shared" si="3572"/>
        <v/>
      </c>
      <c r="Y1161" s="110" t="str">
        <f t="shared" si="3572"/>
        <v/>
      </c>
      <c r="Z1161" s="110" t="str">
        <f t="shared" si="3572"/>
        <v/>
      </c>
      <c r="AA1161" s="110" t="str">
        <f t="shared" si="3572"/>
        <v/>
      </c>
      <c r="AB1161" s="110" t="str">
        <f t="shared" si="3572"/>
        <v/>
      </c>
      <c r="AC1161" s="110" t="str">
        <f t="shared" si="3572"/>
        <v/>
      </c>
      <c r="AD1161" s="110" t="str">
        <f t="shared" si="3572"/>
        <v/>
      </c>
      <c r="AE1161" s="110" t="str">
        <f t="shared" si="3572"/>
        <v/>
      </c>
      <c r="AF1161" s="110" t="str">
        <f t="shared" si="3572"/>
        <v/>
      </c>
      <c r="AG1161" s="110" t="str">
        <f t="shared" si="3572"/>
        <v/>
      </c>
      <c r="AH1161" s="110" t="str">
        <f t="shared" si="3572"/>
        <v/>
      </c>
      <c r="AI1161" s="110" t="str">
        <f t="shared" si="3572"/>
        <v/>
      </c>
    </row>
    <row r="1162" spans="2:35" hidden="1" x14ac:dyDescent="0.25">
      <c r="B1162" s="131" t="e">
        <f t="shared" si="3415"/>
        <v>#VALUE!</v>
      </c>
      <c r="C1162" s="131" t="e">
        <f t="shared" si="3416"/>
        <v>#VALUE!</v>
      </c>
      <c r="D1162" s="130">
        <f t="shared" si="3416"/>
        <v>1</v>
      </c>
      <c r="E1162" s="168"/>
      <c r="F1162" s="96"/>
      <c r="G1162" s="170"/>
      <c r="H1162"/>
      <c r="I1162"/>
      <c r="J1162"/>
      <c r="K1162" s="69"/>
      <c r="L1162" s="29" t="s">
        <v>51</v>
      </c>
      <c r="M1162" s="30" t="str">
        <f t="shared" ref="M1162" si="3573">IFERROR(_xlfn.QUARTILE.EXC($P1155:$XX1155,3),"")</f>
        <v/>
      </c>
      <c r="N1162" s="74"/>
      <c r="O1162" s="27" t="str">
        <f t="shared" ref="O1162" si="3574">"4 POND"</f>
        <v>4 POND</v>
      </c>
      <c r="P1162" s="110" t="str">
        <f>IF(IFERROR(VLOOKUP(P1151,'Tabela de Apoio'!$D:$E,2,FALSE),1)=1,"",P1163)</f>
        <v/>
      </c>
      <c r="Q1162" s="110" t="str">
        <f>IF(IFERROR(VLOOKUP(Q1151,'Tabela de Apoio'!$D:$E,2,FALSE),1)=1,"",Q1163)</f>
        <v/>
      </c>
      <c r="R1162" s="110" t="str">
        <f>IF(IFERROR(VLOOKUP(R1151,'Tabela de Apoio'!$D:$E,2,FALSE),1)=1,"",R1163)</f>
        <v/>
      </c>
      <c r="S1162" s="110" t="str">
        <f>IF(IFERROR(VLOOKUP(S1151,'Tabela de Apoio'!$D:$E,2,FALSE),1)=1,"",S1163)</f>
        <v/>
      </c>
      <c r="T1162" s="110" t="str">
        <f>IF(IFERROR(VLOOKUP(T1151,'Tabela de Apoio'!$D:$E,2,FALSE),1)=1,"",T1163)</f>
        <v/>
      </c>
      <c r="U1162" s="110" t="str">
        <f>IF(IFERROR(VLOOKUP(U1151,'Tabela de Apoio'!$D:$E,2,FALSE),1)=1,"",U1163)</f>
        <v/>
      </c>
      <c r="V1162" s="110" t="str">
        <f>IF(IFERROR(VLOOKUP(V1151,'Tabela de Apoio'!$D:$E,2,FALSE),1)=1,"",V1163)</f>
        <v/>
      </c>
      <c r="W1162" s="110" t="str">
        <f>IF(IFERROR(VLOOKUP(W1151,'Tabela de Apoio'!$D:$E,2,FALSE),1)=1,"",W1163)</f>
        <v/>
      </c>
      <c r="X1162" s="110" t="str">
        <f>IF(IFERROR(VLOOKUP(X1151,'Tabela de Apoio'!$D:$E,2,FALSE),1)=1,"",X1163)</f>
        <v/>
      </c>
      <c r="Y1162" s="110" t="str">
        <f>IF(IFERROR(VLOOKUP(Y1151,'Tabela de Apoio'!$D:$E,2,FALSE),1)=1,"",Y1163)</f>
        <v/>
      </c>
      <c r="Z1162" s="110" t="str">
        <f>IF(IFERROR(VLOOKUP(Z1151,'Tabela de Apoio'!$D:$E,2,FALSE),1)=1,"",Z1163)</f>
        <v/>
      </c>
      <c r="AA1162" s="110" t="str">
        <f>IF(IFERROR(VLOOKUP(AA1151,'Tabela de Apoio'!$D:$E,2,FALSE),1)=1,"",AA1163)</f>
        <v/>
      </c>
      <c r="AB1162" s="110" t="str">
        <f>IF(IFERROR(VLOOKUP(AB1151,'Tabela de Apoio'!$D:$E,2,FALSE),1)=1,"",AB1163)</f>
        <v/>
      </c>
      <c r="AC1162" s="110" t="str">
        <f>IF(IFERROR(VLOOKUP(AC1151,'Tabela de Apoio'!$D:$E,2,FALSE),1)=1,"",AC1163)</f>
        <v/>
      </c>
      <c r="AD1162" s="110" t="str">
        <f>IF(IFERROR(VLOOKUP(AD1151,'Tabela de Apoio'!$D:$E,2,FALSE),1)=1,"",AD1163)</f>
        <v/>
      </c>
      <c r="AE1162" s="110" t="str">
        <f>IF(IFERROR(VLOOKUP(AE1151,'Tabela de Apoio'!$D:$E,2,FALSE),1)=1,"",AE1163)</f>
        <v/>
      </c>
      <c r="AF1162" s="110" t="str">
        <f>IF(IFERROR(VLOOKUP(AF1151,'Tabela de Apoio'!$D:$E,2,FALSE),1)=1,"",AF1163)</f>
        <v/>
      </c>
      <c r="AG1162" s="110" t="str">
        <f>IF(IFERROR(VLOOKUP(AG1151,'Tabela de Apoio'!$D:$E,2,FALSE),1)=1,"",AG1163)</f>
        <v/>
      </c>
      <c r="AH1162" s="110" t="str">
        <f>IF(IFERROR(VLOOKUP(AH1151,'Tabela de Apoio'!$D:$E,2,FALSE),1)=1,"",AH1163)</f>
        <v/>
      </c>
      <c r="AI1162" s="110" t="str">
        <f>IF(IFERROR(VLOOKUP(AI1151,'Tabela de Apoio'!$D:$E,2,FALSE),1)=1,"",AI1163)</f>
        <v/>
      </c>
    </row>
    <row r="1163" spans="2:35" hidden="1" x14ac:dyDescent="0.25">
      <c r="B1163" s="131" t="e">
        <f t="shared" si="3415"/>
        <v>#VALUE!</v>
      </c>
      <c r="C1163" s="131" t="e">
        <f t="shared" si="3416"/>
        <v>#VALUE!</v>
      </c>
      <c r="D1163" s="130">
        <f t="shared" si="3416"/>
        <v>1</v>
      </c>
      <c r="E1163" s="168"/>
      <c r="F1163" s="96"/>
      <c r="G1163" s="170"/>
      <c r="H1163" s="137">
        <f t="shared" ref="H1163" si="3575">COUNT($P1163:$XX1163)</f>
        <v>0</v>
      </c>
      <c r="I1163" s="135" t="e">
        <f t="shared" ref="I1163" si="3576">_xlfn.STDEV.P($P1162:$XX1163)/AVERAGE($P1162:$XX1163)</f>
        <v>#DIV/0!</v>
      </c>
      <c r="J1163" s="7">
        <f t="shared" ref="J1163" si="3577">IF(AND(H1163&gt;2,
OR(L1149="MÉDIA SANEADA",L1149="MEDIANA SANEADA",
AND(L1149="PREÇO REFERÊNCIA",NOT(AND(P1151="Orçamento",COUNTA(P1149:XX1149)=COUNTIF(P1151:XX1151,"Orçamento")))))),
ROW(),0)</f>
        <v>0</v>
      </c>
      <c r="K1163" s="69"/>
      <c r="L1163" s="29" t="s">
        <v>55</v>
      </c>
      <c r="M1163" s="30">
        <f t="shared" ref="M1163" si="3578">MIN($P1155:$XX1155)</f>
        <v>0</v>
      </c>
      <c r="N1163" s="74"/>
      <c r="O1163" s="27" t="str">
        <f t="shared" ref="O1163" si="3579">"4 RODADA"</f>
        <v>4 RODADA</v>
      </c>
      <c r="P1163" s="110" t="str">
        <f t="shared" ref="P1163:AI1163" si="3580">IF(P1161="","",IF((_xlfn.STDEV.P($P1160:$XX1161)/AVERAGE($P1160:$XX1161))&lt;=25%,P1161,IF(OR(P1161&gt;(AVERAGE($P1160:$XX1161)+_xlfn.STDEV.P($P1160:$XX1161)),P1161&lt;(AVERAGE($P1160:$XX1161)-_xlfn.STDEV.P($P1160:$XX1161))),"DESCARTADO",P1161)))</f>
        <v/>
      </c>
      <c r="Q1163" s="110" t="str">
        <f t="shared" si="3580"/>
        <v/>
      </c>
      <c r="R1163" s="110" t="str">
        <f t="shared" si="3580"/>
        <v/>
      </c>
      <c r="S1163" s="110" t="str">
        <f t="shared" si="3580"/>
        <v/>
      </c>
      <c r="T1163" s="110" t="str">
        <f t="shared" si="3580"/>
        <v/>
      </c>
      <c r="U1163" s="110" t="str">
        <f t="shared" si="3580"/>
        <v/>
      </c>
      <c r="V1163" s="110" t="str">
        <f t="shared" si="3580"/>
        <v/>
      </c>
      <c r="W1163" s="110" t="str">
        <f t="shared" si="3580"/>
        <v/>
      </c>
      <c r="X1163" s="110" t="str">
        <f t="shared" si="3580"/>
        <v/>
      </c>
      <c r="Y1163" s="110" t="str">
        <f t="shared" si="3580"/>
        <v/>
      </c>
      <c r="Z1163" s="110" t="str">
        <f t="shared" si="3580"/>
        <v/>
      </c>
      <c r="AA1163" s="110" t="str">
        <f t="shared" si="3580"/>
        <v/>
      </c>
      <c r="AB1163" s="110" t="str">
        <f t="shared" si="3580"/>
        <v/>
      </c>
      <c r="AC1163" s="110" t="str">
        <f t="shared" si="3580"/>
        <v/>
      </c>
      <c r="AD1163" s="110" t="str">
        <f t="shared" si="3580"/>
        <v/>
      </c>
      <c r="AE1163" s="110" t="str">
        <f t="shared" si="3580"/>
        <v/>
      </c>
      <c r="AF1163" s="110" t="str">
        <f t="shared" si="3580"/>
        <v/>
      </c>
      <c r="AG1163" s="110" t="str">
        <f t="shared" si="3580"/>
        <v/>
      </c>
      <c r="AH1163" s="110" t="str">
        <f t="shared" si="3580"/>
        <v/>
      </c>
      <c r="AI1163" s="110" t="str">
        <f t="shared" si="3580"/>
        <v/>
      </c>
    </row>
    <row r="1164" spans="2:35" hidden="1" x14ac:dyDescent="0.25">
      <c r="B1164" s="131" t="e">
        <f t="shared" si="3415"/>
        <v>#VALUE!</v>
      </c>
      <c r="C1164" s="131" t="e">
        <f t="shared" si="3416"/>
        <v>#VALUE!</v>
      </c>
      <c r="D1164" s="130">
        <f t="shared" si="3416"/>
        <v>1</v>
      </c>
      <c r="E1164" s="168"/>
      <c r="F1164" s="96"/>
      <c r="G1164" s="170"/>
      <c r="H1164"/>
      <c r="I1164"/>
      <c r="J1164"/>
      <c r="K1164" s="69"/>
      <c r="L1164" s="29" t="s">
        <v>52</v>
      </c>
      <c r="M1164" s="30">
        <f t="shared" ref="M1164" si="3581">MAX($P1155:$XX1155)</f>
        <v>0</v>
      </c>
      <c r="N1164" s="74"/>
      <c r="O1164" s="27" t="str">
        <f t="shared" ref="O1164" si="3582">"5 POND"</f>
        <v>5 POND</v>
      </c>
      <c r="P1164" s="110" t="str">
        <f>IF(IFERROR(VLOOKUP(P1151,'Tabela de Apoio'!$D:$E,2,FALSE),1)=1,"",P1165)</f>
        <v/>
      </c>
      <c r="Q1164" s="110" t="str">
        <f>IF(IFERROR(VLOOKUP(Q1151,'Tabela de Apoio'!$D:$E,2,FALSE),1)=1,"",Q1165)</f>
        <v/>
      </c>
      <c r="R1164" s="110" t="str">
        <f>IF(IFERROR(VLOOKUP(R1151,'Tabela de Apoio'!$D:$E,2,FALSE),1)=1,"",R1165)</f>
        <v/>
      </c>
      <c r="S1164" s="110" t="str">
        <f>IF(IFERROR(VLOOKUP(S1151,'Tabela de Apoio'!$D:$E,2,FALSE),1)=1,"",S1165)</f>
        <v/>
      </c>
      <c r="T1164" s="110" t="str">
        <f>IF(IFERROR(VLOOKUP(T1151,'Tabela de Apoio'!$D:$E,2,FALSE),1)=1,"",T1165)</f>
        <v/>
      </c>
      <c r="U1164" s="110" t="str">
        <f>IF(IFERROR(VLOOKUP(U1151,'Tabela de Apoio'!$D:$E,2,FALSE),1)=1,"",U1165)</f>
        <v/>
      </c>
      <c r="V1164" s="110" t="str">
        <f>IF(IFERROR(VLOOKUP(V1151,'Tabela de Apoio'!$D:$E,2,FALSE),1)=1,"",V1165)</f>
        <v/>
      </c>
      <c r="W1164" s="110" t="str">
        <f>IF(IFERROR(VLOOKUP(W1151,'Tabela de Apoio'!$D:$E,2,FALSE),1)=1,"",W1165)</f>
        <v/>
      </c>
      <c r="X1164" s="110" t="str">
        <f>IF(IFERROR(VLOOKUP(X1151,'Tabela de Apoio'!$D:$E,2,FALSE),1)=1,"",X1165)</f>
        <v/>
      </c>
      <c r="Y1164" s="110" t="str">
        <f>IF(IFERROR(VLOOKUP(Y1151,'Tabela de Apoio'!$D:$E,2,FALSE),1)=1,"",Y1165)</f>
        <v/>
      </c>
      <c r="Z1164" s="110" t="str">
        <f>IF(IFERROR(VLOOKUP(Z1151,'Tabela de Apoio'!$D:$E,2,FALSE),1)=1,"",Z1165)</f>
        <v/>
      </c>
      <c r="AA1164" s="110" t="str">
        <f>IF(IFERROR(VLOOKUP(AA1151,'Tabela de Apoio'!$D:$E,2,FALSE),1)=1,"",AA1165)</f>
        <v/>
      </c>
      <c r="AB1164" s="110" t="str">
        <f>IF(IFERROR(VLOOKUP(AB1151,'Tabela de Apoio'!$D:$E,2,FALSE),1)=1,"",AB1165)</f>
        <v/>
      </c>
      <c r="AC1164" s="110" t="str">
        <f>IF(IFERROR(VLOOKUP(AC1151,'Tabela de Apoio'!$D:$E,2,FALSE),1)=1,"",AC1165)</f>
        <v/>
      </c>
      <c r="AD1164" s="110" t="str">
        <f>IF(IFERROR(VLOOKUP(AD1151,'Tabela de Apoio'!$D:$E,2,FALSE),1)=1,"",AD1165)</f>
        <v/>
      </c>
      <c r="AE1164" s="110" t="str">
        <f>IF(IFERROR(VLOOKUP(AE1151,'Tabela de Apoio'!$D:$E,2,FALSE),1)=1,"",AE1165)</f>
        <v/>
      </c>
      <c r="AF1164" s="110" t="str">
        <f>IF(IFERROR(VLOOKUP(AF1151,'Tabela de Apoio'!$D:$E,2,FALSE),1)=1,"",AF1165)</f>
        <v/>
      </c>
      <c r="AG1164" s="110" t="str">
        <f>IF(IFERROR(VLOOKUP(AG1151,'Tabela de Apoio'!$D:$E,2,FALSE),1)=1,"",AG1165)</f>
        <v/>
      </c>
      <c r="AH1164" s="110" t="str">
        <f>IF(IFERROR(VLOOKUP(AH1151,'Tabela de Apoio'!$D:$E,2,FALSE),1)=1,"",AH1165)</f>
        <v/>
      </c>
      <c r="AI1164" s="110" t="str">
        <f>IF(IFERROR(VLOOKUP(AI1151,'Tabela de Apoio'!$D:$E,2,FALSE),1)=1,"",AI1165)</f>
        <v/>
      </c>
    </row>
    <row r="1165" spans="2:35" hidden="1" x14ac:dyDescent="0.25">
      <c r="B1165" s="131" t="e">
        <f t="shared" si="3415"/>
        <v>#VALUE!</v>
      </c>
      <c r="C1165" s="131" t="e">
        <f t="shared" si="3416"/>
        <v>#VALUE!</v>
      </c>
      <c r="D1165" s="130">
        <f t="shared" si="3416"/>
        <v>1</v>
      </c>
      <c r="E1165" s="168"/>
      <c r="F1165" s="96"/>
      <c r="G1165" s="170"/>
      <c r="H1165" s="137">
        <f t="shared" ref="H1165" si="3583">COUNT($P1165:$XX1165)</f>
        <v>0</v>
      </c>
      <c r="I1165" s="135" t="e">
        <f t="shared" ref="I1165" si="3584">_xlfn.STDEV.P($P1164:$XX1165)/AVERAGE($P1164:$XX1165)</f>
        <v>#DIV/0!</v>
      </c>
      <c r="J1165" s="7">
        <f t="shared" ref="J1165" si="3585">IF(AND(H1165&gt;2,
OR(L1149="MÉDIA SANEADA",L1149="MEDIANA SANEADA",
AND(L1149="PREÇO REFERÊNCIA",NOT(AND(P1151="Orçamento",COUNTA(P1149:XX1149)=COUNTIF(P1151:XX1151,"Orçamento")))))),
ROW(),0)</f>
        <v>0</v>
      </c>
      <c r="K1165" s="69"/>
      <c r="N1165" s="74"/>
      <c r="O1165" s="27" t="str">
        <f t="shared" ref="O1165" si="3586">"5 RODADA"</f>
        <v>5 RODADA</v>
      </c>
      <c r="P1165" s="110" t="str">
        <f t="shared" ref="P1165:AI1165" si="3587">IF(P1163="","",IF((_xlfn.STDEV.P($P1162:$XX1163)/AVERAGE($P1162:$XX1163))&lt;=25%,P1163,IF(OR(P1163&gt;(AVERAGE($P1162:$XX1163)+_xlfn.STDEV.P($P1162:$XX1163)),P1163&lt;(AVERAGE($P1162:$XX1163)-_xlfn.STDEV.P($P1162:$XX1163))),"DESCARTADO",P1163)))</f>
        <v/>
      </c>
      <c r="Q1165" s="110" t="str">
        <f t="shared" si="3587"/>
        <v/>
      </c>
      <c r="R1165" s="110" t="str">
        <f t="shared" si="3587"/>
        <v/>
      </c>
      <c r="S1165" s="110" t="str">
        <f t="shared" si="3587"/>
        <v/>
      </c>
      <c r="T1165" s="110" t="str">
        <f t="shared" si="3587"/>
        <v/>
      </c>
      <c r="U1165" s="110" t="str">
        <f t="shared" si="3587"/>
        <v/>
      </c>
      <c r="V1165" s="110" t="str">
        <f t="shared" si="3587"/>
        <v/>
      </c>
      <c r="W1165" s="110" t="str">
        <f t="shared" si="3587"/>
        <v/>
      </c>
      <c r="X1165" s="110" t="str">
        <f t="shared" si="3587"/>
        <v/>
      </c>
      <c r="Y1165" s="110" t="str">
        <f t="shared" si="3587"/>
        <v/>
      </c>
      <c r="Z1165" s="110" t="str">
        <f t="shared" si="3587"/>
        <v/>
      </c>
      <c r="AA1165" s="110" t="str">
        <f t="shared" si="3587"/>
        <v/>
      </c>
      <c r="AB1165" s="110" t="str">
        <f t="shared" si="3587"/>
        <v/>
      </c>
      <c r="AC1165" s="110" t="str">
        <f t="shared" si="3587"/>
        <v/>
      </c>
      <c r="AD1165" s="110" t="str">
        <f t="shared" si="3587"/>
        <v/>
      </c>
      <c r="AE1165" s="110" t="str">
        <f t="shared" si="3587"/>
        <v/>
      </c>
      <c r="AF1165" s="110" t="str">
        <f t="shared" si="3587"/>
        <v/>
      </c>
      <c r="AG1165" s="110" t="str">
        <f t="shared" si="3587"/>
        <v/>
      </c>
      <c r="AH1165" s="110" t="str">
        <f t="shared" si="3587"/>
        <v/>
      </c>
      <c r="AI1165" s="110" t="str">
        <f t="shared" si="3587"/>
        <v/>
      </c>
    </row>
    <row r="1166" spans="2:35" hidden="1" x14ac:dyDescent="0.25">
      <c r="B1166" s="131" t="e">
        <f t="shared" si="3415"/>
        <v>#VALUE!</v>
      </c>
      <c r="C1166" s="131" t="e">
        <f t="shared" si="3416"/>
        <v>#VALUE!</v>
      </c>
      <c r="D1166" s="130">
        <f t="shared" si="3416"/>
        <v>1</v>
      </c>
      <c r="E1166" s="168"/>
      <c r="F1166" s="96"/>
      <c r="G1166" s="170"/>
      <c r="H1166"/>
      <c r="I1166"/>
      <c r="J1166"/>
      <c r="K1166" s="69"/>
      <c r="L1166" s="22"/>
      <c r="M1166" s="22"/>
      <c r="N1166" s="74"/>
      <c r="O1166" s="27" t="str">
        <f t="shared" ref="O1166" si="3588">"6 POND"</f>
        <v>6 POND</v>
      </c>
      <c r="P1166" s="110" t="str">
        <f>IF(IFERROR(VLOOKUP(P1151,'Tabela de Apoio'!$D:$E,2,FALSE),1)=1,"",P1167)</f>
        <v/>
      </c>
      <c r="Q1166" s="110" t="str">
        <f>IF(IFERROR(VLOOKUP(Q1151,'Tabela de Apoio'!$D:$E,2,FALSE),1)=1,"",Q1167)</f>
        <v/>
      </c>
      <c r="R1166" s="110" t="str">
        <f>IF(IFERROR(VLOOKUP(R1151,'Tabela de Apoio'!$D:$E,2,FALSE),1)=1,"",R1167)</f>
        <v/>
      </c>
      <c r="S1166" s="110" t="str">
        <f>IF(IFERROR(VLOOKUP(S1151,'Tabela de Apoio'!$D:$E,2,FALSE),1)=1,"",S1167)</f>
        <v/>
      </c>
      <c r="T1166" s="110" t="str">
        <f>IF(IFERROR(VLOOKUP(T1151,'Tabela de Apoio'!$D:$E,2,FALSE),1)=1,"",T1167)</f>
        <v/>
      </c>
      <c r="U1166" s="110" t="str">
        <f>IF(IFERROR(VLOOKUP(U1151,'Tabela de Apoio'!$D:$E,2,FALSE),1)=1,"",U1167)</f>
        <v/>
      </c>
      <c r="V1166" s="110" t="str">
        <f>IF(IFERROR(VLOOKUP(V1151,'Tabela de Apoio'!$D:$E,2,FALSE),1)=1,"",V1167)</f>
        <v/>
      </c>
      <c r="W1166" s="110" t="str">
        <f>IF(IFERROR(VLOOKUP(W1151,'Tabela de Apoio'!$D:$E,2,FALSE),1)=1,"",W1167)</f>
        <v/>
      </c>
      <c r="X1166" s="110" t="str">
        <f>IF(IFERROR(VLOOKUP(X1151,'Tabela de Apoio'!$D:$E,2,FALSE),1)=1,"",X1167)</f>
        <v/>
      </c>
      <c r="Y1166" s="110" t="str">
        <f>IF(IFERROR(VLOOKUP(Y1151,'Tabela de Apoio'!$D:$E,2,FALSE),1)=1,"",Y1167)</f>
        <v/>
      </c>
      <c r="Z1166" s="110" t="str">
        <f>IF(IFERROR(VLOOKUP(Z1151,'Tabela de Apoio'!$D:$E,2,FALSE),1)=1,"",Z1167)</f>
        <v/>
      </c>
      <c r="AA1166" s="110" t="str">
        <f>IF(IFERROR(VLOOKUP(AA1151,'Tabela de Apoio'!$D:$E,2,FALSE),1)=1,"",AA1167)</f>
        <v/>
      </c>
      <c r="AB1166" s="110" t="str">
        <f>IF(IFERROR(VLOOKUP(AB1151,'Tabela de Apoio'!$D:$E,2,FALSE),1)=1,"",AB1167)</f>
        <v/>
      </c>
      <c r="AC1166" s="110" t="str">
        <f>IF(IFERROR(VLOOKUP(AC1151,'Tabela de Apoio'!$D:$E,2,FALSE),1)=1,"",AC1167)</f>
        <v/>
      </c>
      <c r="AD1166" s="110" t="str">
        <f>IF(IFERROR(VLOOKUP(AD1151,'Tabela de Apoio'!$D:$E,2,FALSE),1)=1,"",AD1167)</f>
        <v/>
      </c>
      <c r="AE1166" s="110" t="str">
        <f>IF(IFERROR(VLOOKUP(AE1151,'Tabela de Apoio'!$D:$E,2,FALSE),1)=1,"",AE1167)</f>
        <v/>
      </c>
      <c r="AF1166" s="110" t="str">
        <f>IF(IFERROR(VLOOKUP(AF1151,'Tabela de Apoio'!$D:$E,2,FALSE),1)=1,"",AF1167)</f>
        <v/>
      </c>
      <c r="AG1166" s="110" t="str">
        <f>IF(IFERROR(VLOOKUP(AG1151,'Tabela de Apoio'!$D:$E,2,FALSE),1)=1,"",AG1167)</f>
        <v/>
      </c>
      <c r="AH1166" s="110" t="str">
        <f>IF(IFERROR(VLOOKUP(AH1151,'Tabela de Apoio'!$D:$E,2,FALSE),1)=1,"",AH1167)</f>
        <v/>
      </c>
      <c r="AI1166" s="110" t="str">
        <f>IF(IFERROR(VLOOKUP(AI1151,'Tabela de Apoio'!$D:$E,2,FALSE),1)=1,"",AI1167)</f>
        <v/>
      </c>
    </row>
    <row r="1167" spans="2:35" hidden="1" x14ac:dyDescent="0.25">
      <c r="B1167" s="131" t="e">
        <f t="shared" si="3415"/>
        <v>#VALUE!</v>
      </c>
      <c r="C1167" s="131" t="e">
        <f t="shared" si="3416"/>
        <v>#VALUE!</v>
      </c>
      <c r="D1167" s="130">
        <f t="shared" si="3416"/>
        <v>1</v>
      </c>
      <c r="E1167" s="168"/>
      <c r="F1167" s="96"/>
      <c r="G1167" s="170"/>
      <c r="H1167" s="137">
        <f t="shared" ref="H1167" si="3589">COUNT($P1167:$XX1167)</f>
        <v>0</v>
      </c>
      <c r="I1167" s="135" t="e">
        <f t="shared" ref="I1167" si="3590">_xlfn.STDEV.P($P1166:$XX1167)/AVERAGE($P1166:$XX1167)</f>
        <v>#DIV/0!</v>
      </c>
      <c r="J1167" s="7">
        <f t="shared" ref="J1167" si="3591">IF(AND(H1167&gt;2,
OR(L1149="MÉDIA SANEADA",L1149="MEDIANA SANEADA",
AND(L1149="PREÇO REFERÊNCIA",NOT(AND(P1151="Orçamento",COUNTA(P1149:XX1149)=COUNTIF(P1151:XX1151,"Orçamento")))))),
ROW(),0)</f>
        <v>0</v>
      </c>
      <c r="N1167" s="74"/>
      <c r="O1167" s="27" t="str">
        <f t="shared" ref="O1167" si="3592">"6 RODADA"</f>
        <v>6 RODADA</v>
      </c>
      <c r="P1167" s="110" t="str">
        <f t="shared" ref="P1167:AI1167" si="3593">IFERROR(IF(P1165="","",IF((_xlfn.STDEV.P($P1164:$XX1165)/AVERAGE($P1164:$XX1165))&lt;=25%,P1165,IF(OR(P1165&gt;(AVERAGE($P1164:$XX1165)+_xlfn.STDEV.P($P1164:$XX1165)),P1165&lt;(AVERAGE($P1164:$XX1165)-_xlfn.STDEV.P($P1164:$XX1165))),"DESCARTADO",P1165))),)</f>
        <v/>
      </c>
      <c r="Q1167" s="110" t="str">
        <f t="shared" si="3593"/>
        <v/>
      </c>
      <c r="R1167" s="110" t="str">
        <f t="shared" si="3593"/>
        <v/>
      </c>
      <c r="S1167" s="110" t="str">
        <f t="shared" si="3593"/>
        <v/>
      </c>
      <c r="T1167" s="110" t="str">
        <f t="shared" si="3593"/>
        <v/>
      </c>
      <c r="U1167" s="110" t="str">
        <f t="shared" si="3593"/>
        <v/>
      </c>
      <c r="V1167" s="110" t="str">
        <f t="shared" si="3593"/>
        <v/>
      </c>
      <c r="W1167" s="110" t="str">
        <f t="shared" si="3593"/>
        <v/>
      </c>
      <c r="X1167" s="110" t="str">
        <f t="shared" si="3593"/>
        <v/>
      </c>
      <c r="Y1167" s="110" t="str">
        <f t="shared" si="3593"/>
        <v/>
      </c>
      <c r="Z1167" s="110" t="str">
        <f t="shared" si="3593"/>
        <v/>
      </c>
      <c r="AA1167" s="110" t="str">
        <f t="shared" si="3593"/>
        <v/>
      </c>
      <c r="AB1167" s="110" t="str">
        <f t="shared" si="3593"/>
        <v/>
      </c>
      <c r="AC1167" s="110" t="str">
        <f t="shared" si="3593"/>
        <v/>
      </c>
      <c r="AD1167" s="110" t="str">
        <f t="shared" si="3593"/>
        <v/>
      </c>
      <c r="AE1167" s="110" t="str">
        <f t="shared" si="3593"/>
        <v/>
      </c>
      <c r="AF1167" s="110" t="str">
        <f t="shared" si="3593"/>
        <v/>
      </c>
      <c r="AG1167" s="110" t="str">
        <f t="shared" si="3593"/>
        <v/>
      </c>
      <c r="AH1167" s="110" t="str">
        <f t="shared" si="3593"/>
        <v/>
      </c>
      <c r="AI1167" s="110" t="str">
        <f t="shared" si="3593"/>
        <v/>
      </c>
    </row>
    <row r="1168" spans="2:35" x14ac:dyDescent="0.25">
      <c r="B1168" s="131" t="e">
        <f t="shared" si="3415"/>
        <v>#VALUE!</v>
      </c>
      <c r="C1168" s="131" t="e">
        <f t="shared" si="3416"/>
        <v>#VALUE!</v>
      </c>
      <c r="D1168" s="130">
        <f t="shared" si="3416"/>
        <v>1</v>
      </c>
      <c r="E1168" s="168"/>
      <c r="F1168" s="139"/>
      <c r="G1168" s="170"/>
      <c r="H1168" s="173"/>
      <c r="I1168" s="173"/>
      <c r="J1168" s="174"/>
      <c r="K1168" s="70"/>
      <c r="L1168" s="1" t="s">
        <v>56</v>
      </c>
      <c r="M1168" s="147" t="str">
        <f t="shared" ref="M1168" si="3594">IFERROR(ROUND(M1149*M1151,2),"")</f>
        <v/>
      </c>
      <c r="O1168" s="27" t="s">
        <v>426</v>
      </c>
      <c r="P1168" s="110" t="str">
        <f t="shared" ref="P1168:R1168" si="3595">INDEX(P1155:P1167,MATCH(MAX($J1155:$J1167),$J1155:$J1167,0))</f>
        <v/>
      </c>
      <c r="Q1168" s="110" t="str">
        <f t="shared" si="3595"/>
        <v/>
      </c>
      <c r="R1168" s="110" t="str">
        <f t="shared" si="3595"/>
        <v/>
      </c>
      <c r="S1168" s="110" t="str">
        <f t="shared" si="3529"/>
        <v/>
      </c>
      <c r="T1168" s="110" t="str">
        <f t="shared" si="3529"/>
        <v/>
      </c>
      <c r="U1168" s="110" t="str">
        <f t="shared" si="3529"/>
        <v/>
      </c>
      <c r="V1168" s="110" t="str">
        <f t="shared" si="3529"/>
        <v/>
      </c>
      <c r="W1168" s="110" t="str">
        <f t="shared" si="3529"/>
        <v/>
      </c>
      <c r="X1168" s="110" t="str">
        <f t="shared" si="3529"/>
        <v/>
      </c>
      <c r="Y1168" s="110" t="str">
        <f t="shared" si="3529"/>
        <v/>
      </c>
      <c r="Z1168" s="110" t="str">
        <f t="shared" si="3529"/>
        <v/>
      </c>
      <c r="AA1168" s="110" t="str">
        <f t="shared" si="3529"/>
        <v/>
      </c>
      <c r="AB1168" s="110" t="str">
        <f t="shared" si="3529"/>
        <v/>
      </c>
      <c r="AC1168" s="110" t="str">
        <f t="shared" si="3529"/>
        <v/>
      </c>
      <c r="AD1168" s="110" t="str">
        <f t="shared" si="3529"/>
        <v/>
      </c>
      <c r="AE1168" s="110" t="str">
        <f t="shared" si="3529"/>
        <v/>
      </c>
      <c r="AF1168" s="110" t="str">
        <f t="shared" si="3529"/>
        <v/>
      </c>
      <c r="AG1168" s="110" t="str">
        <f t="shared" si="3529"/>
        <v/>
      </c>
      <c r="AH1168" s="110" t="str">
        <f t="shared" si="3529"/>
        <v/>
      </c>
      <c r="AI1168" s="110" t="str">
        <f t="shared" si="3529"/>
        <v/>
      </c>
    </row>
    <row r="1170" spans="1:167" s="120" customFormat="1" ht="15" customHeight="1" x14ac:dyDescent="0.25">
      <c r="A1170" s="123"/>
      <c r="B1170" s="130" t="e">
        <f t="shared" ref="B1170" si="3596">LARGE(IFERROR(IF(B1168+1&gt;$H$8,"",B1168+1),""),1)</f>
        <v>#VALUE!</v>
      </c>
      <c r="C1170" s="130" t="e">
        <f>IF(_xlfn.ISFORMULA(E1174),MAX(INDEX('BASE FORMAÇÃO'!A:A,B1170+1),1),E1174)</f>
        <v>#VALUE!</v>
      </c>
      <c r="D1170" s="130">
        <f t="shared" ref="D1170" si="3597">IFERROR(IF(C1170=C1160,D1160+1,1),1)</f>
        <v>1</v>
      </c>
      <c r="E1170" s="41" t="s">
        <v>9</v>
      </c>
      <c r="F1170" s="76"/>
      <c r="G1170" s="41" t="s">
        <v>15</v>
      </c>
      <c r="H1170" s="138" t="e">
        <f>INDEX('BASE FORMAÇÃO'!B:B,B1170+1)</f>
        <v>#VALUE!</v>
      </c>
      <c r="I1170" s="146" t="s">
        <v>16</v>
      </c>
      <c r="J1170" s="6" t="e">
        <f>INDEX('BASE FORMAÇÃO'!K:K,B1170+1)</f>
        <v>#VALUE!</v>
      </c>
      <c r="K1170" s="68"/>
      <c r="L1170" s="175" t="s">
        <v>54</v>
      </c>
      <c r="M1170" s="177" t="str">
        <f t="shared" ref="M1170" si="3598">IF(OR(ISBLANK($O$8),ISBLANK($O$7),ISBLANK($H$8),ISBLANK($O$6),ISBLANK($O$5),ISBLANK($H$5)),"",IFERROR(IF(VLOOKUP(L1170,L1176:M1185,2,FALSE)&lt;1,ROUND(VLOOKUP(L1170,L1176:M1185,2,FALSE),4),ROUND(VLOOKUP(L1170,L1176:M1185,2,FALSE),2)),""))</f>
        <v/>
      </c>
      <c r="N1170" s="72"/>
      <c r="O1170" s="27" t="s">
        <v>17</v>
      </c>
      <c r="P1170" s="116"/>
      <c r="Q1170" s="116"/>
      <c r="R1170" s="116"/>
      <c r="S1170" s="116"/>
      <c r="T1170" s="116"/>
      <c r="U1170" s="108"/>
      <c r="V1170" s="108"/>
      <c r="W1170" s="108"/>
      <c r="X1170" s="108"/>
      <c r="Y1170" s="108"/>
      <c r="Z1170" s="108"/>
      <c r="AA1170" s="108"/>
      <c r="AB1170" s="108"/>
      <c r="AC1170" s="108"/>
      <c r="AD1170" s="108"/>
      <c r="AE1170" s="108"/>
      <c r="AF1170" s="108"/>
      <c r="AG1170" s="108"/>
      <c r="AH1170" s="108"/>
      <c r="AI1170" s="108"/>
      <c r="AJ1170" s="119"/>
      <c r="AK1170" s="119"/>
      <c r="AL1170" s="119"/>
      <c r="AM1170" s="119"/>
      <c r="AN1170" s="119"/>
      <c r="AO1170" s="119"/>
      <c r="AP1170" s="119"/>
      <c r="AQ1170" s="119"/>
      <c r="AR1170" s="119"/>
      <c r="AS1170" s="119"/>
      <c r="AT1170" s="119"/>
      <c r="AU1170" s="119"/>
      <c r="AV1170" s="119"/>
      <c r="AW1170" s="119"/>
      <c r="AX1170" s="119"/>
      <c r="AY1170" s="119"/>
      <c r="AZ1170" s="119"/>
      <c r="BA1170" s="119"/>
      <c r="BB1170" s="119"/>
      <c r="BC1170" s="119"/>
      <c r="BD1170" s="119"/>
      <c r="BE1170" s="119"/>
      <c r="BF1170" s="119"/>
      <c r="BG1170" s="119"/>
      <c r="BH1170" s="119"/>
      <c r="BI1170" s="119"/>
      <c r="BJ1170" s="119"/>
      <c r="BK1170" s="119"/>
      <c r="BL1170" s="119"/>
      <c r="BM1170" s="119"/>
      <c r="BN1170" s="119"/>
      <c r="BO1170" s="119"/>
      <c r="BP1170" s="119"/>
      <c r="BQ1170" s="119"/>
      <c r="BR1170" s="119"/>
      <c r="BS1170" s="119"/>
      <c r="BT1170" s="119"/>
      <c r="BU1170" s="119"/>
      <c r="BV1170" s="119"/>
      <c r="BW1170" s="119"/>
      <c r="BX1170" s="119"/>
      <c r="BY1170" s="119"/>
      <c r="BZ1170" s="119"/>
      <c r="CA1170" s="119"/>
      <c r="CB1170" s="119"/>
      <c r="CC1170" s="119"/>
      <c r="CD1170" s="119"/>
      <c r="CE1170" s="119"/>
      <c r="CF1170" s="119"/>
      <c r="CG1170" s="119"/>
      <c r="CH1170" s="119"/>
      <c r="CI1170" s="119"/>
      <c r="CJ1170" s="119"/>
      <c r="CK1170" s="119"/>
      <c r="CL1170" s="119"/>
      <c r="CM1170" s="119"/>
      <c r="CN1170" s="119"/>
      <c r="CO1170" s="119"/>
      <c r="CP1170" s="119"/>
      <c r="CQ1170" s="119"/>
      <c r="CR1170" s="119"/>
      <c r="CS1170" s="119"/>
      <c r="CT1170" s="119"/>
      <c r="CU1170" s="119"/>
      <c r="CV1170" s="119"/>
      <c r="CW1170" s="119"/>
      <c r="CX1170" s="119"/>
      <c r="CY1170" s="119"/>
      <c r="CZ1170" s="119"/>
      <c r="DA1170" s="119"/>
      <c r="DB1170" s="119"/>
      <c r="DC1170" s="119"/>
      <c r="DD1170" s="119"/>
      <c r="DE1170" s="119"/>
      <c r="DF1170" s="119"/>
      <c r="DG1170" s="119"/>
      <c r="DH1170" s="119"/>
      <c r="DI1170" s="119"/>
      <c r="DJ1170" s="119"/>
      <c r="DK1170" s="119"/>
      <c r="DL1170" s="119"/>
      <c r="DM1170" s="119"/>
      <c r="DN1170" s="119"/>
      <c r="DO1170" s="119"/>
      <c r="DP1170" s="119"/>
      <c r="DQ1170" s="119"/>
      <c r="DR1170" s="119"/>
      <c r="DS1170" s="119"/>
      <c r="DT1170" s="119"/>
      <c r="DU1170" s="119"/>
      <c r="DV1170" s="119"/>
      <c r="DW1170" s="119"/>
      <c r="DX1170" s="119"/>
      <c r="DY1170" s="119"/>
      <c r="DZ1170" s="119"/>
      <c r="EA1170" s="119"/>
      <c r="EB1170" s="119"/>
      <c r="EC1170" s="119"/>
      <c r="ED1170" s="119"/>
      <c r="EE1170" s="119"/>
      <c r="EF1170" s="119"/>
      <c r="EG1170" s="119"/>
      <c r="EH1170" s="119"/>
      <c r="EI1170" s="119"/>
      <c r="EJ1170" s="119"/>
      <c r="EK1170" s="119"/>
      <c r="EL1170" s="119"/>
      <c r="EM1170" s="119"/>
      <c r="EN1170" s="119"/>
      <c r="EO1170" s="119"/>
      <c r="EP1170" s="119"/>
      <c r="EQ1170" s="119"/>
      <c r="ER1170" s="119"/>
      <c r="ES1170" s="119"/>
      <c r="ET1170" s="119"/>
      <c r="EU1170" s="119"/>
      <c r="EV1170" s="119"/>
      <c r="EW1170" s="119"/>
      <c r="EX1170" s="119"/>
      <c r="EY1170" s="119"/>
      <c r="EZ1170" s="119"/>
      <c r="FA1170" s="119"/>
      <c r="FB1170" s="119"/>
      <c r="FC1170" s="119"/>
      <c r="FD1170" s="119"/>
      <c r="FE1170" s="119"/>
      <c r="FF1170" s="119"/>
      <c r="FG1170" s="119"/>
      <c r="FH1170" s="119"/>
      <c r="FI1170" s="119"/>
      <c r="FJ1170" s="119"/>
      <c r="FK1170" s="119"/>
    </row>
    <row r="1171" spans="1:167" s="120" customFormat="1" ht="15" customHeight="1" x14ac:dyDescent="0.25">
      <c r="A1171" s="69"/>
      <c r="B1171" s="131" t="e">
        <f t="shared" ref="B1171:D1171" si="3599">B1170</f>
        <v>#VALUE!</v>
      </c>
      <c r="C1171" s="131" t="e">
        <f t="shared" si="3599"/>
        <v>#VALUE!</v>
      </c>
      <c r="D1171" s="130">
        <f t="shared" si="3599"/>
        <v>1</v>
      </c>
      <c r="E1171" s="179">
        <f t="shared" ref="E1171" si="3600">D1170</f>
        <v>1</v>
      </c>
      <c r="F1171" s="95"/>
      <c r="G1171" s="181" t="s">
        <v>1</v>
      </c>
      <c r="H1171" s="184" t="e">
        <f>INDEX('BASE FORMAÇÃO'!C:C,B1170+1)</f>
        <v>#VALUE!</v>
      </c>
      <c r="I1171" s="184"/>
      <c r="J1171" s="185"/>
      <c r="K1171" s="69"/>
      <c r="L1171" s="176"/>
      <c r="M1171" s="178"/>
      <c r="N1171" s="73"/>
      <c r="O1171" s="27" t="s">
        <v>13</v>
      </c>
      <c r="P1171" s="125"/>
      <c r="Q1171" s="125"/>
      <c r="R1171" s="125"/>
      <c r="S1171" s="125"/>
      <c r="T1171" s="125"/>
      <c r="U1171" s="125"/>
      <c r="V1171" s="125"/>
      <c r="W1171" s="125"/>
      <c r="X1171" s="125"/>
      <c r="Y1171" s="125"/>
      <c r="Z1171" s="125"/>
      <c r="AA1171" s="125"/>
      <c r="AB1171" s="125"/>
      <c r="AC1171" s="125"/>
      <c r="AD1171" s="125"/>
      <c r="AE1171" s="125"/>
      <c r="AF1171" s="125"/>
      <c r="AG1171" s="125"/>
      <c r="AH1171" s="125"/>
      <c r="AI1171" s="125"/>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19"/>
      <c r="BC1171" s="119"/>
      <c r="BD1171" s="119"/>
      <c r="BE1171" s="119"/>
      <c r="BF1171" s="119"/>
      <c r="BG1171" s="119"/>
      <c r="BH1171" s="119"/>
      <c r="BI1171" s="119"/>
      <c r="BJ1171" s="119"/>
      <c r="BK1171" s="119"/>
      <c r="BL1171" s="119"/>
      <c r="BM1171" s="119"/>
      <c r="BN1171" s="119"/>
      <c r="BO1171" s="119"/>
      <c r="BP1171" s="119"/>
      <c r="BQ1171" s="119"/>
      <c r="BR1171" s="119"/>
      <c r="BS1171" s="119"/>
      <c r="BT1171" s="119"/>
      <c r="BU1171" s="119"/>
      <c r="BV1171" s="119"/>
      <c r="BW1171" s="119"/>
      <c r="BX1171" s="119"/>
      <c r="BY1171" s="119"/>
      <c r="BZ1171" s="119"/>
      <c r="CA1171" s="119"/>
      <c r="CB1171" s="119"/>
      <c r="CC1171" s="119"/>
      <c r="CD1171" s="119"/>
      <c r="CE1171" s="119"/>
      <c r="CF1171" s="119"/>
      <c r="CG1171" s="119"/>
      <c r="CH1171" s="119"/>
      <c r="CI1171" s="119"/>
      <c r="CJ1171" s="119"/>
      <c r="CK1171" s="119"/>
      <c r="CL1171" s="119"/>
      <c r="CM1171" s="119"/>
      <c r="CN1171" s="119"/>
      <c r="CO1171" s="119"/>
      <c r="CP1171" s="119"/>
      <c r="CQ1171" s="119"/>
      <c r="CR1171" s="119"/>
      <c r="CS1171" s="119"/>
      <c r="CT1171" s="119"/>
      <c r="CU1171" s="119"/>
      <c r="CV1171" s="119"/>
      <c r="CW1171" s="119"/>
      <c r="CX1171" s="119"/>
      <c r="CY1171" s="119"/>
      <c r="CZ1171" s="119"/>
      <c r="DA1171" s="119"/>
      <c r="DB1171" s="119"/>
      <c r="DC1171" s="119"/>
      <c r="DD1171" s="119"/>
      <c r="DE1171" s="119"/>
      <c r="DF1171" s="119"/>
      <c r="DG1171" s="119"/>
      <c r="DH1171" s="119"/>
      <c r="DI1171" s="119"/>
      <c r="DJ1171" s="119"/>
      <c r="DK1171" s="119"/>
      <c r="DL1171" s="119"/>
      <c r="DM1171" s="119"/>
      <c r="DN1171" s="119"/>
      <c r="DO1171" s="119"/>
      <c r="DP1171" s="119"/>
      <c r="DQ1171" s="119"/>
      <c r="DR1171" s="119"/>
      <c r="DS1171" s="119"/>
      <c r="DT1171" s="119"/>
      <c r="DU1171" s="119"/>
      <c r="DV1171" s="119"/>
      <c r="DW1171" s="119"/>
      <c r="DX1171" s="119"/>
      <c r="DY1171" s="119"/>
      <c r="DZ1171" s="119"/>
      <c r="EA1171" s="119"/>
      <c r="EB1171" s="119"/>
      <c r="EC1171" s="119"/>
      <c r="ED1171" s="119"/>
      <c r="EE1171" s="119"/>
      <c r="EF1171" s="119"/>
      <c r="EG1171" s="119"/>
      <c r="EH1171" s="119"/>
      <c r="EI1171" s="119"/>
      <c r="EJ1171" s="119"/>
      <c r="EK1171" s="119"/>
      <c r="EL1171" s="119"/>
      <c r="EM1171" s="119"/>
      <c r="EN1171" s="119"/>
      <c r="EO1171" s="119"/>
      <c r="EP1171" s="119"/>
      <c r="EQ1171" s="119"/>
      <c r="ER1171" s="119"/>
      <c r="ES1171" s="119"/>
      <c r="ET1171" s="119"/>
      <c r="EU1171" s="119"/>
      <c r="EV1171" s="119"/>
      <c r="EW1171" s="119"/>
      <c r="EX1171" s="119"/>
      <c r="EY1171" s="119"/>
      <c r="EZ1171" s="119"/>
      <c r="FA1171" s="119"/>
      <c r="FB1171" s="119"/>
      <c r="FC1171" s="119"/>
      <c r="FD1171" s="119"/>
      <c r="FE1171" s="119"/>
      <c r="FF1171" s="119"/>
      <c r="FG1171" s="119"/>
      <c r="FH1171" s="119"/>
      <c r="FI1171" s="119"/>
      <c r="FJ1171" s="119"/>
      <c r="FK1171" s="119"/>
    </row>
    <row r="1172" spans="1:167" s="119" customFormat="1" x14ac:dyDescent="0.25">
      <c r="A1172" s="77"/>
      <c r="B1172" s="131" t="e">
        <f t="shared" ref="B1172:D1172" si="3601">B1171</f>
        <v>#VALUE!</v>
      </c>
      <c r="C1172" s="131" t="e">
        <f t="shared" si="3601"/>
        <v>#VALUE!</v>
      </c>
      <c r="D1172" s="130">
        <f t="shared" si="3601"/>
        <v>1</v>
      </c>
      <c r="E1172" s="180"/>
      <c r="F1172" s="96"/>
      <c r="G1172" s="182"/>
      <c r="H1172" s="186"/>
      <c r="I1172" s="186"/>
      <c r="J1172" s="187"/>
      <c r="K1172" s="67"/>
      <c r="L1172" s="133" t="s">
        <v>57</v>
      </c>
      <c r="M1172" s="134" t="e">
        <f>INDEX('BASE FORMAÇÃO'!H:H,B1174+1)</f>
        <v>#VALUE!</v>
      </c>
      <c r="N1172" s="74"/>
      <c r="O1172" s="27" t="s">
        <v>445</v>
      </c>
      <c r="P1172" s="117"/>
      <c r="Q1172" s="117"/>
      <c r="R1172" s="117"/>
      <c r="S1172" s="117"/>
      <c r="T1172" s="117"/>
      <c r="U1172" s="117"/>
      <c r="V1172" s="117"/>
      <c r="W1172" s="117"/>
      <c r="X1172" s="117"/>
      <c r="Y1172" s="117"/>
      <c r="Z1172" s="117"/>
      <c r="AA1172" s="121"/>
      <c r="AB1172" s="121"/>
      <c r="AC1172" s="121"/>
      <c r="AD1172" s="121"/>
      <c r="AE1172" s="121"/>
      <c r="AF1172" s="121"/>
      <c r="AG1172" s="121"/>
      <c r="AH1172" s="121"/>
      <c r="AI1172" s="121"/>
    </row>
    <row r="1173" spans="1:167" s="119" customFormat="1" x14ac:dyDescent="0.25">
      <c r="A1173" s="77"/>
      <c r="B1173" s="131" t="e">
        <f t="shared" ref="B1173:C1173" si="3602">B1172</f>
        <v>#VALUE!</v>
      </c>
      <c r="C1173" s="131" t="e">
        <f t="shared" si="3602"/>
        <v>#VALUE!</v>
      </c>
      <c r="D1173" s="130">
        <f t="shared" si="3416"/>
        <v>1</v>
      </c>
      <c r="E1173" s="41" t="s">
        <v>344</v>
      </c>
      <c r="F1173" s="96"/>
      <c r="G1173" s="183"/>
      <c r="H1173" s="188"/>
      <c r="I1173" s="188"/>
      <c r="J1173" s="189"/>
      <c r="K1173" s="67"/>
      <c r="L1173" s="1" t="s">
        <v>2</v>
      </c>
      <c r="M1173" s="6" t="e">
        <f>INDEX('BASE FORMAÇÃO'!D:D,B1174+1)</f>
        <v>#VALUE!</v>
      </c>
      <c r="N1173" s="74"/>
      <c r="O1173" s="27" t="s">
        <v>446</v>
      </c>
      <c r="P1173" s="118"/>
      <c r="Q1173" s="118"/>
      <c r="R1173" s="118"/>
      <c r="S1173" s="118"/>
      <c r="T1173" s="118"/>
      <c r="U1173" s="121"/>
      <c r="V1173" s="121"/>
      <c r="W1173" s="121"/>
      <c r="X1173" s="121"/>
      <c r="Y1173" s="121"/>
      <c r="Z1173" s="121"/>
      <c r="AA1173" s="121"/>
      <c r="AB1173" s="121"/>
      <c r="AC1173" s="121"/>
      <c r="AD1173" s="121"/>
      <c r="AE1173" s="121"/>
      <c r="AF1173" s="121"/>
      <c r="AG1173" s="121"/>
      <c r="AH1173" s="121"/>
      <c r="AI1173" s="121"/>
    </row>
    <row r="1174" spans="1:167" x14ac:dyDescent="0.25">
      <c r="B1174" s="131" t="e">
        <f t="shared" ref="B1174:C1174" si="3603">B1172</f>
        <v>#VALUE!</v>
      </c>
      <c r="C1174" s="131" t="e">
        <f t="shared" si="3603"/>
        <v>#VALUE!</v>
      </c>
      <c r="D1174" s="130">
        <f t="shared" si="3416"/>
        <v>1</v>
      </c>
      <c r="E1174" s="167" t="e">
        <f t="shared" ref="E1174" si="3604">C1170</f>
        <v>#VALUE!</v>
      </c>
      <c r="F1174" s="96"/>
      <c r="G1174" s="169" t="s">
        <v>334</v>
      </c>
      <c r="H1174" s="171"/>
      <c r="I1174" s="172"/>
      <c r="J1174" s="172"/>
      <c r="K1174" s="70"/>
      <c r="L1174" s="28" t="s">
        <v>333</v>
      </c>
      <c r="M1174" s="136" t="str">
        <f t="shared" ref="M1174" si="3605">IFERROR(INDEX(I1176:I1188,MATCH(MAX(J1176:J1188),J1176:J1188,0)),"")</f>
        <v/>
      </c>
      <c r="N1174" s="74"/>
      <c r="O1174" s="27" t="s">
        <v>18</v>
      </c>
      <c r="P1174" s="109" t="str">
        <f>IF(P1170="","",
IF(OR(P1172="Orçamento",P1171="",MAX('Tabela de Apoio'!$A:$A)&lt;=P1171),
P1170,
(INDEX('Tabela de Apoio'!$B:$B,MATCH('MAPA DE PREÇOS'!$O$8,'Tabela de Apoio'!$A:$A,1))/INDEX('Tabela de Apoio'!$B:$B,MATCH('MAPA DE PREÇOS'!P1171,'Tabela de Apoio'!$A:$A,1)-1))*P1170))</f>
        <v/>
      </c>
      <c r="Q1174" s="109" t="str">
        <f>IF(Q1170="","",
IF(OR(Q1172="Orçamento",Q1171="",MAX('Tabela de Apoio'!$A:$A)&lt;=Q1171),
Q1170,
(INDEX('Tabela de Apoio'!$B:$B,MATCH('MAPA DE PREÇOS'!$O$8,'Tabela de Apoio'!$A:$A,1))/INDEX('Tabela de Apoio'!$B:$B,MATCH('MAPA DE PREÇOS'!Q1171,'Tabela de Apoio'!$A:$A,1)-1))*Q1170))</f>
        <v/>
      </c>
      <c r="R1174" s="109" t="str">
        <f>IF(R1170="","",
IF(OR(R1172="Orçamento",R1171="",MAX('Tabela de Apoio'!$A:$A)&lt;=R1171),
R1170,
(INDEX('Tabela de Apoio'!$B:$B,MATCH('MAPA DE PREÇOS'!$O$8,'Tabela de Apoio'!$A:$A,1))/INDEX('Tabela de Apoio'!$B:$B,MATCH('MAPA DE PREÇOS'!R1171,'Tabela de Apoio'!$A:$A,1)-1))*R1170))</f>
        <v/>
      </c>
      <c r="S1174" s="109" t="str">
        <f>IF(S1170="","",
IF(OR(S1172="Orçamento",S1171="",MAX('Tabela de Apoio'!$A:$A)&lt;=S1171),
S1170,
(INDEX('Tabela de Apoio'!$B:$B,MATCH('MAPA DE PREÇOS'!$O$8,'Tabela de Apoio'!$A:$A,1))/INDEX('Tabela de Apoio'!$B:$B,MATCH('MAPA DE PREÇOS'!S1171,'Tabela de Apoio'!$A:$A,1)-1))*S1170))</f>
        <v/>
      </c>
      <c r="T1174" s="109" t="str">
        <f>IF(T1170="","",
IF(OR(T1172="Orçamento",T1171="",MAX('Tabela de Apoio'!$A:$A)&lt;=T1171),
T1170,
(INDEX('Tabela de Apoio'!$B:$B,MATCH('MAPA DE PREÇOS'!$O$8,'Tabela de Apoio'!$A:$A,1))/INDEX('Tabela de Apoio'!$B:$B,MATCH('MAPA DE PREÇOS'!T1171,'Tabela de Apoio'!$A:$A,1)-1))*T1170))</f>
        <v/>
      </c>
      <c r="U1174" s="109" t="str">
        <f>IF(U1170="","",
IF(OR(U1172="Orçamento",U1171="",MAX('Tabela de Apoio'!$A:$A)&lt;=U1171),
U1170,
(INDEX('Tabela de Apoio'!$B:$B,MATCH('MAPA DE PREÇOS'!$O$8,'Tabela de Apoio'!$A:$A,1))/INDEX('Tabela de Apoio'!$B:$B,MATCH('MAPA DE PREÇOS'!U1171,'Tabela de Apoio'!$A:$A,1)-1))*U1170))</f>
        <v/>
      </c>
      <c r="V1174" s="109" t="str">
        <f>IF(V1170="","",
IF(OR(V1172="Orçamento",V1171="",MAX('Tabela de Apoio'!$A:$A)&lt;=V1171),
V1170,
(INDEX('Tabela de Apoio'!$B:$B,MATCH('MAPA DE PREÇOS'!$O$8,'Tabela de Apoio'!$A:$A,1))/INDEX('Tabela de Apoio'!$B:$B,MATCH('MAPA DE PREÇOS'!V1171,'Tabela de Apoio'!$A:$A,1)-1))*V1170))</f>
        <v/>
      </c>
      <c r="W1174" s="109" t="str">
        <f>IF(W1170="","",
IF(OR(W1172="Orçamento",W1171="",MAX('Tabela de Apoio'!$A:$A)&lt;=W1171),
W1170,
(INDEX('Tabela de Apoio'!$B:$B,MATCH('MAPA DE PREÇOS'!$O$8,'Tabela de Apoio'!$A:$A,1))/INDEX('Tabela de Apoio'!$B:$B,MATCH('MAPA DE PREÇOS'!W1171,'Tabela de Apoio'!$A:$A,1)-1))*W1170))</f>
        <v/>
      </c>
      <c r="X1174" s="109" t="str">
        <f>IF(X1170="","",
IF(OR(X1172="Orçamento",X1171="",MAX('Tabela de Apoio'!$A:$A)&lt;=X1171),
X1170,
(INDEX('Tabela de Apoio'!$B:$B,MATCH('MAPA DE PREÇOS'!$O$8,'Tabela de Apoio'!$A:$A,1))/INDEX('Tabela de Apoio'!$B:$B,MATCH('MAPA DE PREÇOS'!X1171,'Tabela de Apoio'!$A:$A,1)-1))*X1170))</f>
        <v/>
      </c>
      <c r="Y1174" s="109" t="str">
        <f>IF(Y1170="","",
IF(OR(Y1172="Orçamento",Y1171="",MAX('Tabela de Apoio'!$A:$A)&lt;=Y1171),
Y1170,
(INDEX('Tabela de Apoio'!$B:$B,MATCH('MAPA DE PREÇOS'!$O$8,'Tabela de Apoio'!$A:$A,1))/INDEX('Tabela de Apoio'!$B:$B,MATCH('MAPA DE PREÇOS'!Y1171,'Tabela de Apoio'!$A:$A,1)-1))*Y1170))</f>
        <v/>
      </c>
      <c r="Z1174" s="109" t="str">
        <f>IF(Z1170="","",
IF(OR(Z1172="Orçamento",Z1171="",MAX('Tabela de Apoio'!$A:$A)&lt;=Z1171),
Z1170,
(INDEX('Tabela de Apoio'!$B:$B,MATCH('MAPA DE PREÇOS'!$O$8,'Tabela de Apoio'!$A:$A,1))/INDEX('Tabela de Apoio'!$B:$B,MATCH('MAPA DE PREÇOS'!Z1171,'Tabela de Apoio'!$A:$A,1)-1))*Z1170))</f>
        <v/>
      </c>
      <c r="AA1174" s="109" t="str">
        <f>IF(AA1170="","",
IF(OR(AA1172="Orçamento",AA1171="",MAX('Tabela de Apoio'!$A:$A)&lt;=AA1171),
AA1170,
(INDEX('Tabela de Apoio'!$B:$B,MATCH('MAPA DE PREÇOS'!$O$8,'Tabela de Apoio'!$A:$A,1))/INDEX('Tabela de Apoio'!$B:$B,MATCH('MAPA DE PREÇOS'!AA1171,'Tabela de Apoio'!$A:$A,1)-1))*AA1170))</f>
        <v/>
      </c>
      <c r="AB1174" s="109" t="str">
        <f>IF(AB1170="","",
IF(OR(AB1172="Orçamento",AB1171="",MAX('Tabela de Apoio'!$A:$A)&lt;=AB1171),
AB1170,
(INDEX('Tabela de Apoio'!$B:$B,MATCH('MAPA DE PREÇOS'!$O$8,'Tabela de Apoio'!$A:$A,1))/INDEX('Tabela de Apoio'!$B:$B,MATCH('MAPA DE PREÇOS'!AB1171,'Tabela de Apoio'!$A:$A,1)-1))*AB1170))</f>
        <v/>
      </c>
      <c r="AC1174" s="109" t="str">
        <f>IF(AC1170="","",
IF(OR(AC1172="Orçamento",AC1171="",MAX('Tabela de Apoio'!$A:$A)&lt;=AC1171),
AC1170,
(INDEX('Tabela de Apoio'!$B:$B,MATCH('MAPA DE PREÇOS'!$O$8,'Tabela de Apoio'!$A:$A,1))/INDEX('Tabela de Apoio'!$B:$B,MATCH('MAPA DE PREÇOS'!AC1171,'Tabela de Apoio'!$A:$A,1)-1))*AC1170))</f>
        <v/>
      </c>
      <c r="AD1174" s="109" t="str">
        <f>IF(AD1170="","",
IF(OR(AD1172="Orçamento",AD1171="",MAX('Tabela de Apoio'!$A:$A)&lt;=AD1171),
AD1170,
(INDEX('Tabela de Apoio'!$B:$B,MATCH('MAPA DE PREÇOS'!$O$8,'Tabela de Apoio'!$A:$A,1))/INDEX('Tabela de Apoio'!$B:$B,MATCH('MAPA DE PREÇOS'!AD1171,'Tabela de Apoio'!$A:$A,1)-1))*AD1170))</f>
        <v/>
      </c>
      <c r="AE1174" s="109" t="str">
        <f>IF(AE1170="","",
IF(OR(AE1172="Orçamento",AE1171="",MAX('Tabela de Apoio'!$A:$A)&lt;=AE1171),
AE1170,
(INDEX('Tabela de Apoio'!$B:$B,MATCH('MAPA DE PREÇOS'!$O$8,'Tabela de Apoio'!$A:$A,1))/INDEX('Tabela de Apoio'!$B:$B,MATCH('MAPA DE PREÇOS'!AE1171,'Tabela de Apoio'!$A:$A,1)-1))*AE1170))</f>
        <v/>
      </c>
      <c r="AF1174" s="109" t="str">
        <f>IF(AF1170="","",
IF(OR(AF1172="Orçamento",AF1171="",MAX('Tabela de Apoio'!$A:$A)&lt;=AF1171),
AF1170,
(INDEX('Tabela de Apoio'!$B:$B,MATCH('MAPA DE PREÇOS'!$O$8,'Tabela de Apoio'!$A:$A,1))/INDEX('Tabela de Apoio'!$B:$B,MATCH('MAPA DE PREÇOS'!AF1171,'Tabela de Apoio'!$A:$A,1)-1))*AF1170))</f>
        <v/>
      </c>
      <c r="AG1174" s="109" t="str">
        <f>IF(AG1170="","",
IF(OR(AG1172="Orçamento",AG1171="",MAX('Tabela de Apoio'!$A:$A)&lt;=AG1171),
AG1170,
(INDEX('Tabela de Apoio'!$B:$B,MATCH('MAPA DE PREÇOS'!$O$8,'Tabela de Apoio'!$A:$A,1))/INDEX('Tabela de Apoio'!$B:$B,MATCH('MAPA DE PREÇOS'!AG1171,'Tabela de Apoio'!$A:$A,1)-1))*AG1170))</f>
        <v/>
      </c>
      <c r="AH1174" s="109" t="str">
        <f>IF(AH1170="","",
IF(OR(AH1172="Orçamento",AH1171="",MAX('Tabela de Apoio'!$A:$A)&lt;=AH1171),
AH1170,
(INDEX('Tabela de Apoio'!$B:$B,MATCH('MAPA DE PREÇOS'!$O$8,'Tabela de Apoio'!$A:$A,1))/INDEX('Tabela de Apoio'!$B:$B,MATCH('MAPA DE PREÇOS'!AH1171,'Tabela de Apoio'!$A:$A,1)-1))*AH1170))</f>
        <v/>
      </c>
      <c r="AI1174" s="109" t="str">
        <f>IF(AI1170="","",
IF(OR(AI1172="Orçamento",AI1171="",MAX('Tabela de Apoio'!$A:$A)&lt;=AI1171),
AI1170,
(INDEX('Tabela de Apoio'!$B:$B,MATCH('MAPA DE PREÇOS'!$O$8,'Tabela de Apoio'!$A:$A,1))/INDEX('Tabela de Apoio'!$B:$B,MATCH('MAPA DE PREÇOS'!AI1171,'Tabela de Apoio'!$A:$A,1)-1))*AI1170))</f>
        <v/>
      </c>
    </row>
    <row r="1175" spans="1:167" hidden="1" x14ac:dyDescent="0.25">
      <c r="B1175" s="131" t="e">
        <f t="shared" ref="B1175" si="3606">B1174</f>
        <v>#VALUE!</v>
      </c>
      <c r="C1175" s="131" t="e">
        <f t="shared" ref="C1175" si="3607">C1174</f>
        <v>#VALUE!</v>
      </c>
      <c r="D1175" s="130">
        <f t="shared" si="3416"/>
        <v>1</v>
      </c>
      <c r="E1175" s="168"/>
      <c r="F1175" s="96"/>
      <c r="G1175" s="170"/>
      <c r="H1175"/>
      <c r="I1175"/>
      <c r="J1175"/>
      <c r="N1175" s="74"/>
      <c r="O1175" s="27" t="s">
        <v>439</v>
      </c>
      <c r="P1175" s="110" t="str">
        <f>IF(IFERROR(VLOOKUP(P1172,'Tabela de Apoio'!$D:$E,2,FALSE),1)=1,"",P1176)</f>
        <v/>
      </c>
      <c r="Q1175" s="110" t="str">
        <f>IF(IFERROR(VLOOKUP(Q1172,'Tabela de Apoio'!$D:$E,2,FALSE),1)=1,"",Q1176)</f>
        <v/>
      </c>
      <c r="R1175" s="110" t="str">
        <f>IF(IFERROR(VLOOKUP(R1172,'Tabela de Apoio'!$D:$E,2,FALSE),1)=1,"",R1176)</f>
        <v/>
      </c>
      <c r="S1175" s="110" t="str">
        <f>IF(IFERROR(VLOOKUP(S1172,'Tabela de Apoio'!$D:$E,2,FALSE),1)=1,"",S1176)</f>
        <v/>
      </c>
      <c r="T1175" s="110" t="str">
        <f>IF(IFERROR(VLOOKUP(T1172,'Tabela de Apoio'!$D:$E,2,FALSE),1)=1,"",T1176)</f>
        <v/>
      </c>
      <c r="U1175" s="110" t="str">
        <f>IF(IFERROR(VLOOKUP(U1172,'Tabela de Apoio'!$D:$E,2,FALSE),1)=1,"",U1176)</f>
        <v/>
      </c>
      <c r="V1175" s="110" t="str">
        <f>IF(IFERROR(VLOOKUP(V1172,'Tabela de Apoio'!$D:$E,2,FALSE),1)=1,"",V1176)</f>
        <v/>
      </c>
      <c r="W1175" s="110" t="str">
        <f>IF(IFERROR(VLOOKUP(W1172,'Tabela de Apoio'!$D:$E,2,FALSE),1)=1,"",W1176)</f>
        <v/>
      </c>
      <c r="X1175" s="110" t="str">
        <f>IF(IFERROR(VLOOKUP(X1172,'Tabela de Apoio'!$D:$E,2,FALSE),1)=1,"",X1176)</f>
        <v/>
      </c>
      <c r="Y1175" s="110" t="str">
        <f>IF(IFERROR(VLOOKUP(Y1172,'Tabela de Apoio'!$D:$E,2,FALSE),1)=1,"",Y1176)</f>
        <v/>
      </c>
      <c r="Z1175" s="110" t="str">
        <f>IF(IFERROR(VLOOKUP(Z1172,'Tabela de Apoio'!$D:$E,2,FALSE),1)=1,"",Z1176)</f>
        <v/>
      </c>
      <c r="AA1175" s="110" t="str">
        <f>IF(IFERROR(VLOOKUP(AA1172,'Tabela de Apoio'!$D:$E,2,FALSE),1)=1,"",AA1176)</f>
        <v/>
      </c>
      <c r="AB1175" s="110" t="str">
        <f>IF(IFERROR(VLOOKUP(AB1172,'Tabela de Apoio'!$D:$E,2,FALSE),1)=1,"",AB1176)</f>
        <v/>
      </c>
      <c r="AC1175" s="110" t="str">
        <f>IF(IFERROR(VLOOKUP(AC1172,'Tabela de Apoio'!$D:$E,2,FALSE),1)=1,"",AC1176)</f>
        <v/>
      </c>
      <c r="AD1175" s="110" t="str">
        <f>IF(IFERROR(VLOOKUP(AD1172,'Tabela de Apoio'!$D:$E,2,FALSE),1)=1,"",AD1176)</f>
        <v/>
      </c>
      <c r="AE1175" s="110" t="str">
        <f>IF(IFERROR(VLOOKUP(AE1172,'Tabela de Apoio'!$D:$E,2,FALSE),1)=1,"",AE1176)</f>
        <v/>
      </c>
      <c r="AF1175" s="110" t="str">
        <f>IF(IFERROR(VLOOKUP(AF1172,'Tabela de Apoio'!$D:$E,2,FALSE),1)=1,"",AF1176)</f>
        <v/>
      </c>
      <c r="AG1175" s="110" t="str">
        <f>IF(IFERROR(VLOOKUP(AG1172,'Tabela de Apoio'!$D:$E,2,FALSE),1)=1,"",AG1176)</f>
        <v/>
      </c>
      <c r="AH1175" s="110" t="str">
        <f>IF(IFERROR(VLOOKUP(AH1172,'Tabela de Apoio'!$D:$E,2,FALSE),1)=1,"",AH1176)</f>
        <v/>
      </c>
      <c r="AI1175" s="110" t="str">
        <f>IF(IFERROR(VLOOKUP(AI1172,'Tabela de Apoio'!$D:$E,2,FALSE),1)=1,"",AI1176)</f>
        <v/>
      </c>
    </row>
    <row r="1176" spans="1:167" hidden="1" x14ac:dyDescent="0.25">
      <c r="B1176" s="131" t="e">
        <f t="shared" ref="B1176:C1176" si="3608">B1175</f>
        <v>#VALUE!</v>
      </c>
      <c r="C1176" s="131" t="e">
        <f t="shared" si="3608"/>
        <v>#VALUE!</v>
      </c>
      <c r="D1176" s="130">
        <f t="shared" si="3416"/>
        <v>1</v>
      </c>
      <c r="E1176" s="168"/>
      <c r="F1176" s="96"/>
      <c r="G1176" s="170"/>
      <c r="H1176" s="137">
        <f t="shared" ref="H1176" si="3609">COUNT($P1176:$XX1176)</f>
        <v>0</v>
      </c>
      <c r="I1176" s="135" t="e">
        <f t="shared" ref="I1176" si="3610">_xlfn.STDEV.P($P1175:$XX1176)/AVERAGE($P1175:$XX1176)</f>
        <v>#DIV/0!</v>
      </c>
      <c r="J1176" s="7">
        <f>ROW()</f>
        <v>1176</v>
      </c>
      <c r="K1176" s="70"/>
      <c r="L1176" s="29" t="s">
        <v>54</v>
      </c>
      <c r="M1176" s="30" t="str">
        <f t="shared" ref="M1176" si="3611">IFERROR(
IF(AND(P1172="Orçamento",COUNTA(P1170:AI1170)=COUNTIF(P1172:XX1172,"Orçamento")),MIN(M1181,M1178),
IF(M1179&lt;&gt;"",M1179,
IF(M1180&lt;&gt;"",M1180,
M1178
))),"")</f>
        <v/>
      </c>
      <c r="N1176" s="74"/>
      <c r="O1176" s="27" t="s">
        <v>440</v>
      </c>
      <c r="P1176" s="109" t="str">
        <f t="shared" ref="P1176:AI1176" si="3612">IFERROR(IF(P1174="",
            "",
            IF(COUNT($P1174:$XX1174)&lt;=4,
               P1174,
               IF(OR(P1174&gt;(QUARTILE($P1174:$XX1174,3)+(QUARTILE($P1174:$XX1174,3)-QUARTILE($P1174:$XX1174,1))),
                     P1174&lt;(QUARTILE($P1174:$XX1174,1)-(QUARTILE($P1174:$XX1174,3)-QUARTILE($P1174:$XX1174,1)))
                  ),
               "DESCARTADO",P1174)
             )
  ),P1174)</f>
        <v/>
      </c>
      <c r="Q1176" s="109" t="str">
        <f t="shared" si="3612"/>
        <v/>
      </c>
      <c r="R1176" s="109" t="str">
        <f t="shared" si="3612"/>
        <v/>
      </c>
      <c r="S1176" s="109" t="str">
        <f t="shared" si="3612"/>
        <v/>
      </c>
      <c r="T1176" s="109" t="str">
        <f t="shared" si="3612"/>
        <v/>
      </c>
      <c r="U1176" s="109" t="str">
        <f t="shared" si="3612"/>
        <v/>
      </c>
      <c r="V1176" s="109" t="str">
        <f t="shared" si="3612"/>
        <v/>
      </c>
      <c r="W1176" s="109" t="str">
        <f t="shared" si="3612"/>
        <v/>
      </c>
      <c r="X1176" s="109" t="str">
        <f t="shared" si="3612"/>
        <v/>
      </c>
      <c r="Y1176" s="109" t="str">
        <f t="shared" si="3612"/>
        <v/>
      </c>
      <c r="Z1176" s="109" t="str">
        <f t="shared" si="3612"/>
        <v/>
      </c>
      <c r="AA1176" s="109" t="str">
        <f t="shared" si="3612"/>
        <v/>
      </c>
      <c r="AB1176" s="109" t="str">
        <f t="shared" si="3612"/>
        <v/>
      </c>
      <c r="AC1176" s="109" t="str">
        <f t="shared" si="3612"/>
        <v/>
      </c>
      <c r="AD1176" s="109" t="str">
        <f t="shared" si="3612"/>
        <v/>
      </c>
      <c r="AE1176" s="109" t="str">
        <f t="shared" si="3612"/>
        <v/>
      </c>
      <c r="AF1176" s="109" t="str">
        <f t="shared" si="3612"/>
        <v/>
      </c>
      <c r="AG1176" s="109" t="str">
        <f t="shared" si="3612"/>
        <v/>
      </c>
      <c r="AH1176" s="109" t="str">
        <f t="shared" si="3612"/>
        <v/>
      </c>
      <c r="AI1176" s="109" t="str">
        <f t="shared" si="3612"/>
        <v/>
      </c>
    </row>
    <row r="1177" spans="1:167" hidden="1" x14ac:dyDescent="0.25">
      <c r="B1177" s="131" t="e">
        <f t="shared" ref="B1177:B1231" si="3613">B1176</f>
        <v>#VALUE!</v>
      </c>
      <c r="C1177" s="131" t="e">
        <f t="shared" ref="C1177:D1240" si="3614">C1176</f>
        <v>#VALUE!</v>
      </c>
      <c r="D1177" s="130">
        <f t="shared" si="3416"/>
        <v>1</v>
      </c>
      <c r="E1177" s="168"/>
      <c r="F1177" s="96"/>
      <c r="G1177" s="170"/>
      <c r="H1177"/>
      <c r="I1177"/>
      <c r="J1177"/>
      <c r="K1177" s="69"/>
      <c r="L1177" s="29" t="s">
        <v>423</v>
      </c>
      <c r="M1177" s="30" t="e">
        <f t="shared" ref="M1177" si="3615">AVERAGE($P1176:$XX1176)</f>
        <v>#DIV/0!</v>
      </c>
      <c r="N1177" s="74"/>
      <c r="O1177" s="27" t="str">
        <f t="shared" ref="O1177" si="3616">"1 POND"</f>
        <v>1 POND</v>
      </c>
      <c r="P1177" s="110" t="str">
        <f>IF(IFERROR(VLOOKUP(P1172,'Tabela de Apoio'!$D:$E,2,FALSE),1)=1,"",P1178)</f>
        <v/>
      </c>
      <c r="Q1177" s="110" t="str">
        <f>IF(IFERROR(VLOOKUP(Q1172,'Tabela de Apoio'!$D:$E,2,FALSE),1)=1,"",Q1178)</f>
        <v/>
      </c>
      <c r="R1177" s="110" t="str">
        <f>IF(IFERROR(VLOOKUP(R1172,'Tabela de Apoio'!$D:$E,2,FALSE),1)=1,"",R1178)</f>
        <v/>
      </c>
      <c r="S1177" s="110" t="str">
        <f>IF(IFERROR(VLOOKUP(S1172,'Tabela de Apoio'!$D:$E,2,FALSE),1)=1,"",S1178)</f>
        <v/>
      </c>
      <c r="T1177" s="110" t="str">
        <f>IF(IFERROR(VLOOKUP(T1172,'Tabela de Apoio'!$D:$E,2,FALSE),1)=1,"",T1178)</f>
        <v/>
      </c>
      <c r="U1177" s="110" t="str">
        <f>IF(IFERROR(VLOOKUP(U1172,'Tabela de Apoio'!$D:$E,2,FALSE),1)=1,"",U1178)</f>
        <v/>
      </c>
      <c r="V1177" s="110" t="str">
        <f>IF(IFERROR(VLOOKUP(V1172,'Tabela de Apoio'!$D:$E,2,FALSE),1)=1,"",V1178)</f>
        <v/>
      </c>
      <c r="W1177" s="110" t="str">
        <f>IF(IFERROR(VLOOKUP(W1172,'Tabela de Apoio'!$D:$E,2,FALSE),1)=1,"",W1178)</f>
        <v/>
      </c>
      <c r="X1177" s="110" t="str">
        <f>IF(IFERROR(VLOOKUP(X1172,'Tabela de Apoio'!$D:$E,2,FALSE),1)=1,"",X1178)</f>
        <v/>
      </c>
      <c r="Y1177" s="110" t="str">
        <f>IF(IFERROR(VLOOKUP(Y1172,'Tabela de Apoio'!$D:$E,2,FALSE),1)=1,"",Y1178)</f>
        <v/>
      </c>
      <c r="Z1177" s="110" t="str">
        <f>IF(IFERROR(VLOOKUP(Z1172,'Tabela de Apoio'!$D:$E,2,FALSE),1)=1,"",Z1178)</f>
        <v/>
      </c>
      <c r="AA1177" s="110" t="str">
        <f>IF(IFERROR(VLOOKUP(AA1172,'Tabela de Apoio'!$D:$E,2,FALSE),1)=1,"",AA1178)</f>
        <v/>
      </c>
      <c r="AB1177" s="110" t="str">
        <f>IF(IFERROR(VLOOKUP(AB1172,'Tabela de Apoio'!$D:$E,2,FALSE),1)=1,"",AB1178)</f>
        <v/>
      </c>
      <c r="AC1177" s="110" t="str">
        <f>IF(IFERROR(VLOOKUP(AC1172,'Tabela de Apoio'!$D:$E,2,FALSE),1)=1,"",AC1178)</f>
        <v/>
      </c>
      <c r="AD1177" s="110" t="str">
        <f>IF(IFERROR(VLOOKUP(AD1172,'Tabela de Apoio'!$D:$E,2,FALSE),1)=1,"",AD1178)</f>
        <v/>
      </c>
      <c r="AE1177" s="110" t="str">
        <f>IF(IFERROR(VLOOKUP(AE1172,'Tabela de Apoio'!$D:$E,2,FALSE),1)=1,"",AE1178)</f>
        <v/>
      </c>
      <c r="AF1177" s="110" t="str">
        <f>IF(IFERROR(VLOOKUP(AF1172,'Tabela de Apoio'!$D:$E,2,FALSE),1)=1,"",AF1178)</f>
        <v/>
      </c>
      <c r="AG1177" s="110" t="str">
        <f>IF(IFERROR(VLOOKUP(AG1172,'Tabela de Apoio'!$D:$E,2,FALSE),1)=1,"",AG1178)</f>
        <v/>
      </c>
      <c r="AH1177" s="110" t="str">
        <f>IF(IFERROR(VLOOKUP(AH1172,'Tabela de Apoio'!$D:$E,2,FALSE),1)=1,"",AH1178)</f>
        <v/>
      </c>
      <c r="AI1177" s="110" t="str">
        <f>IF(IFERROR(VLOOKUP(AI1172,'Tabela de Apoio'!$D:$E,2,FALSE),1)=1,"",AI1178)</f>
        <v/>
      </c>
    </row>
    <row r="1178" spans="1:167" hidden="1" x14ac:dyDescent="0.25">
      <c r="B1178" s="131" t="e">
        <f t="shared" si="3613"/>
        <v>#VALUE!</v>
      </c>
      <c r="C1178" s="131" t="e">
        <f t="shared" si="3614"/>
        <v>#VALUE!</v>
      </c>
      <c r="D1178" s="130">
        <f t="shared" si="3614"/>
        <v>1</v>
      </c>
      <c r="E1178" s="168"/>
      <c r="F1178" s="96"/>
      <c r="G1178" s="170"/>
      <c r="H1178" s="137">
        <f t="shared" ref="H1178" si="3617">COUNT($P1178:$XX1178)</f>
        <v>0</v>
      </c>
      <c r="I1178" s="135" t="e">
        <f t="shared" ref="I1178" si="3618">_xlfn.STDEV.P($P1177:$XX1178)/AVERAGE($P1177:$XX1178)</f>
        <v>#DIV/0!</v>
      </c>
      <c r="J1178" s="7">
        <f t="shared" ref="J1178" si="3619">IF(AND(H1178&gt;2,
OR(L1170="MÉDIA SANEADA",L1170="MEDIANA SANEADA",
AND(L1170="PREÇO REFERÊNCIA",NOT(AND(P1172="Orçamento",COUNTA(P1170:XX1170)=COUNTIF(P1172:XX1172,"Orçamento")))))),
ROW(),0)</f>
        <v>0</v>
      </c>
      <c r="K1178" s="69"/>
      <c r="L1178" s="29" t="s">
        <v>424</v>
      </c>
      <c r="M1178" s="30" t="e">
        <f t="shared" ref="M1178" si="3620">MEDIAN($P1176:$XX1176)</f>
        <v>#NUM!</v>
      </c>
      <c r="N1178" s="74"/>
      <c r="O1178" s="27" t="str">
        <f t="shared" ref="O1178" si="3621">"1 RODADA"</f>
        <v>1 RODADA</v>
      </c>
      <c r="P1178" s="110" t="str">
        <f t="shared" ref="P1178:AI1178" si="3622">IF(P1176="","",IF((_xlfn.STDEV.P($P1175:$XX1176)/AVERAGE($P1175:$XX1176))&lt;=25%,P1176,IF(OR(P1176&gt;(AVERAGE($P1175:$XX1176)+_xlfn.STDEV.P($P1175:$XX1176)),P1176&lt;(AVERAGE($P1175:$XX1176)-_xlfn.STDEV.P($P1175:$XX1176))),"DESCARTADO",P1176)))</f>
        <v/>
      </c>
      <c r="Q1178" s="110" t="str">
        <f t="shared" si="3622"/>
        <v/>
      </c>
      <c r="R1178" s="110" t="str">
        <f t="shared" si="3622"/>
        <v/>
      </c>
      <c r="S1178" s="110" t="str">
        <f t="shared" si="3622"/>
        <v/>
      </c>
      <c r="T1178" s="110" t="str">
        <f t="shared" si="3622"/>
        <v/>
      </c>
      <c r="U1178" s="110" t="str">
        <f t="shared" si="3622"/>
        <v/>
      </c>
      <c r="V1178" s="110" t="str">
        <f t="shared" si="3622"/>
        <v/>
      </c>
      <c r="W1178" s="110" t="str">
        <f t="shared" si="3622"/>
        <v/>
      </c>
      <c r="X1178" s="110" t="str">
        <f t="shared" si="3622"/>
        <v/>
      </c>
      <c r="Y1178" s="110" t="str">
        <f t="shared" si="3622"/>
        <v/>
      </c>
      <c r="Z1178" s="110" t="str">
        <f t="shared" si="3622"/>
        <v/>
      </c>
      <c r="AA1178" s="110" t="str">
        <f t="shared" si="3622"/>
        <v/>
      </c>
      <c r="AB1178" s="110" t="str">
        <f t="shared" si="3622"/>
        <v/>
      </c>
      <c r="AC1178" s="110" t="str">
        <f t="shared" si="3622"/>
        <v/>
      </c>
      <c r="AD1178" s="110" t="str">
        <f t="shared" si="3622"/>
        <v/>
      </c>
      <c r="AE1178" s="110" t="str">
        <f t="shared" si="3622"/>
        <v/>
      </c>
      <c r="AF1178" s="110" t="str">
        <f t="shared" si="3622"/>
        <v/>
      </c>
      <c r="AG1178" s="110" t="str">
        <f t="shared" si="3622"/>
        <v/>
      </c>
      <c r="AH1178" s="110" t="str">
        <f t="shared" si="3622"/>
        <v/>
      </c>
      <c r="AI1178" s="110" t="str">
        <f t="shared" si="3622"/>
        <v/>
      </c>
    </row>
    <row r="1179" spans="1:167" hidden="1" x14ac:dyDescent="0.25">
      <c r="B1179" s="131" t="e">
        <f t="shared" si="3613"/>
        <v>#VALUE!</v>
      </c>
      <c r="C1179" s="131" t="e">
        <f t="shared" si="3614"/>
        <v>#VALUE!</v>
      </c>
      <c r="D1179" s="130">
        <f t="shared" si="3614"/>
        <v>1</v>
      </c>
      <c r="E1179" s="168"/>
      <c r="F1179" s="96"/>
      <c r="G1179" s="170"/>
      <c r="H1179"/>
      <c r="I1179"/>
      <c r="J1179"/>
      <c r="L1179" s="29" t="s">
        <v>50</v>
      </c>
      <c r="M1179" s="30" t="str">
        <f t="shared" ref="M1179" si="3623">IFERROR(
IF(AND(H1178&gt;2,I1178&lt;=25%),AVERAGE(P1177:XX1178),
IF(AND(H1180&gt;2,I1180&lt;=25%),AVERAGE(P1179:XX1180),
IF(AND(H1182&gt;2,I1182&lt;=25%),AVERAGE(P1181:XX1182),
IF(AND(H1184&gt;2,I1184&lt;=25%),AVERAGE(P1183:XX1184),
IF(AND(H1186&gt;2,I1186&lt;=25%),AVERAGE(P1185:XX1186),
IF(AND(H1188&gt;2,I1188&lt;=25%),AVERAGE(P1187:XX1188),
IF(I1176&lt;=25%,AVERAGE(P1175:XX1176),""))))))),"")</f>
        <v/>
      </c>
      <c r="N1179" s="74"/>
      <c r="O1179" s="27" t="str">
        <f t="shared" ref="O1179" si="3624">"2 POND"</f>
        <v>2 POND</v>
      </c>
      <c r="P1179" s="110" t="str">
        <f>IF(IFERROR(VLOOKUP(P1172,'Tabela de Apoio'!$D:$E,2,FALSE),1)=1,"",P1180)</f>
        <v/>
      </c>
      <c r="Q1179" s="110" t="str">
        <f>IF(IFERROR(VLOOKUP(Q1172,'Tabela de Apoio'!$D:$E,2,FALSE),1)=1,"",Q1180)</f>
        <v/>
      </c>
      <c r="R1179" s="110" t="str">
        <f>IF(IFERROR(VLOOKUP(R1172,'Tabela de Apoio'!$D:$E,2,FALSE),1)=1,"",R1180)</f>
        <v/>
      </c>
      <c r="S1179" s="110" t="str">
        <f>IF(IFERROR(VLOOKUP(S1172,'Tabela de Apoio'!$D:$E,2,FALSE),1)=1,"",S1180)</f>
        <v/>
      </c>
      <c r="T1179" s="110" t="str">
        <f>IF(IFERROR(VLOOKUP(T1172,'Tabela de Apoio'!$D:$E,2,FALSE),1)=1,"",T1180)</f>
        <v/>
      </c>
      <c r="U1179" s="110" t="str">
        <f>IF(IFERROR(VLOOKUP(U1172,'Tabela de Apoio'!$D:$E,2,FALSE),1)=1,"",U1180)</f>
        <v/>
      </c>
      <c r="V1179" s="110" t="str">
        <f>IF(IFERROR(VLOOKUP(V1172,'Tabela de Apoio'!$D:$E,2,FALSE),1)=1,"",V1180)</f>
        <v/>
      </c>
      <c r="W1179" s="110" t="str">
        <f>IF(IFERROR(VLOOKUP(W1172,'Tabela de Apoio'!$D:$E,2,FALSE),1)=1,"",W1180)</f>
        <v/>
      </c>
      <c r="X1179" s="110" t="str">
        <f>IF(IFERROR(VLOOKUP(X1172,'Tabela de Apoio'!$D:$E,2,FALSE),1)=1,"",X1180)</f>
        <v/>
      </c>
      <c r="Y1179" s="110" t="str">
        <f>IF(IFERROR(VLOOKUP(Y1172,'Tabela de Apoio'!$D:$E,2,FALSE),1)=1,"",Y1180)</f>
        <v/>
      </c>
      <c r="Z1179" s="110" t="str">
        <f>IF(IFERROR(VLOOKUP(Z1172,'Tabela de Apoio'!$D:$E,2,FALSE),1)=1,"",Z1180)</f>
        <v/>
      </c>
      <c r="AA1179" s="110" t="str">
        <f>IF(IFERROR(VLOOKUP(AA1172,'Tabela de Apoio'!$D:$E,2,FALSE),1)=1,"",AA1180)</f>
        <v/>
      </c>
      <c r="AB1179" s="110" t="str">
        <f>IF(IFERROR(VLOOKUP(AB1172,'Tabela de Apoio'!$D:$E,2,FALSE),1)=1,"",AB1180)</f>
        <v/>
      </c>
      <c r="AC1179" s="110" t="str">
        <f>IF(IFERROR(VLOOKUP(AC1172,'Tabela de Apoio'!$D:$E,2,FALSE),1)=1,"",AC1180)</f>
        <v/>
      </c>
      <c r="AD1179" s="110" t="str">
        <f>IF(IFERROR(VLOOKUP(AD1172,'Tabela de Apoio'!$D:$E,2,FALSE),1)=1,"",AD1180)</f>
        <v/>
      </c>
      <c r="AE1179" s="110" t="str">
        <f>IF(IFERROR(VLOOKUP(AE1172,'Tabela de Apoio'!$D:$E,2,FALSE),1)=1,"",AE1180)</f>
        <v/>
      </c>
      <c r="AF1179" s="110" t="str">
        <f>IF(IFERROR(VLOOKUP(AF1172,'Tabela de Apoio'!$D:$E,2,FALSE),1)=1,"",AF1180)</f>
        <v/>
      </c>
      <c r="AG1179" s="110" t="str">
        <f>IF(IFERROR(VLOOKUP(AG1172,'Tabela de Apoio'!$D:$E,2,FALSE),1)=1,"",AG1180)</f>
        <v/>
      </c>
      <c r="AH1179" s="110" t="str">
        <f>IF(IFERROR(VLOOKUP(AH1172,'Tabela de Apoio'!$D:$E,2,FALSE),1)=1,"",AH1180)</f>
        <v/>
      </c>
      <c r="AI1179" s="110" t="str">
        <f>IF(IFERROR(VLOOKUP(AI1172,'Tabela de Apoio'!$D:$E,2,FALSE),1)=1,"",AI1180)</f>
        <v/>
      </c>
    </row>
    <row r="1180" spans="1:167" hidden="1" x14ac:dyDescent="0.25">
      <c r="B1180" s="131" t="e">
        <f t="shared" si="3613"/>
        <v>#VALUE!</v>
      </c>
      <c r="C1180" s="131" t="e">
        <f t="shared" si="3614"/>
        <v>#VALUE!</v>
      </c>
      <c r="D1180" s="130">
        <f t="shared" si="3614"/>
        <v>1</v>
      </c>
      <c r="E1180" s="168"/>
      <c r="F1180" s="96"/>
      <c r="G1180" s="170"/>
      <c r="H1180" s="137">
        <f t="shared" ref="H1180" si="3625">COUNT($P1180:$XX1180)</f>
        <v>0</v>
      </c>
      <c r="I1180" s="135" t="e">
        <f t="shared" ref="I1180" si="3626">_xlfn.STDEV.P($P1179:$XX1180)/AVERAGE($P1179:$XX1180)</f>
        <v>#DIV/0!</v>
      </c>
      <c r="J1180" s="7">
        <f t="shared" ref="J1180" si="3627">IF(AND(H1180&gt;2,
OR(L1170="MÉDIA SANEADA",L1170="MEDIANA SANEADA",
AND(L1170="PREÇO REFERÊNCIA",NOT(AND(P1172="Orçamento",COUNTA(P1170:XX1170)=COUNTIF(P1172:XX1172,"Orçamento")))))),
ROW(),0)</f>
        <v>0</v>
      </c>
      <c r="K1180" s="69"/>
      <c r="L1180" s="29" t="s">
        <v>425</v>
      </c>
      <c r="M1180" s="30" t="e">
        <f t="shared" ref="M1180" si="3628" xml:space="preserve">
IF(H1178&gt;2,MEDIAN(P1177:XX1178),
IF(H1180&gt;2,MEDIAN(P1179:XX1180),
IF(H1182&gt;2,MEDIAN(P1181:XX1182),
IF(H1184&gt;2,MEDIAN(P1183:XX1184),
IF(H1186&gt;2,MEDIAN(P1185:XX1186),
IF(H1188&gt;2,MEDIAN(P1187:XX1188),
MEDIAN(P1175:XX1176)))))))</f>
        <v>#NUM!</v>
      </c>
      <c r="N1180" s="74"/>
      <c r="O1180" s="27" t="str">
        <f t="shared" ref="O1180" si="3629">"2 RODADA"</f>
        <v>2 RODADA</v>
      </c>
      <c r="P1180" s="110" t="str">
        <f t="shared" ref="P1180:AI1180" si="3630">IF(P1178="","",IF((_xlfn.STDEV.P($P1177:$XX1178)/AVERAGE($P1177:$XX1178))&lt;=25%,P1178,IF(OR(P1178&gt;(AVERAGE($P1177:$XX1178)+_xlfn.STDEV.P($P1177:$XX1178)),P1178&lt;(AVERAGE($P1177:$XX1178)-_xlfn.STDEV.P($P1177:$XX1178))),"DESCARTADO",P1178)))</f>
        <v/>
      </c>
      <c r="Q1180" s="110" t="str">
        <f t="shared" si="3630"/>
        <v/>
      </c>
      <c r="R1180" s="110" t="str">
        <f t="shared" si="3630"/>
        <v/>
      </c>
      <c r="S1180" s="110" t="str">
        <f t="shared" si="3630"/>
        <v/>
      </c>
      <c r="T1180" s="110" t="str">
        <f t="shared" si="3630"/>
        <v/>
      </c>
      <c r="U1180" s="110" t="str">
        <f t="shared" si="3630"/>
        <v/>
      </c>
      <c r="V1180" s="110" t="str">
        <f t="shared" si="3630"/>
        <v/>
      </c>
      <c r="W1180" s="110" t="str">
        <f t="shared" si="3630"/>
        <v/>
      </c>
      <c r="X1180" s="110" t="str">
        <f t="shared" si="3630"/>
        <v/>
      </c>
      <c r="Y1180" s="110" t="str">
        <f t="shared" si="3630"/>
        <v/>
      </c>
      <c r="Z1180" s="110" t="str">
        <f t="shared" si="3630"/>
        <v/>
      </c>
      <c r="AA1180" s="110" t="str">
        <f t="shared" si="3630"/>
        <v/>
      </c>
      <c r="AB1180" s="110" t="str">
        <f t="shared" si="3630"/>
        <v/>
      </c>
      <c r="AC1180" s="110" t="str">
        <f t="shared" si="3630"/>
        <v/>
      </c>
      <c r="AD1180" s="110" t="str">
        <f t="shared" si="3630"/>
        <v/>
      </c>
      <c r="AE1180" s="110" t="str">
        <f t="shared" si="3630"/>
        <v/>
      </c>
      <c r="AF1180" s="110" t="str">
        <f t="shared" si="3630"/>
        <v/>
      </c>
      <c r="AG1180" s="110" t="str">
        <f t="shared" si="3630"/>
        <v/>
      </c>
      <c r="AH1180" s="110" t="str">
        <f t="shared" si="3630"/>
        <v/>
      </c>
      <c r="AI1180" s="110" t="str">
        <f t="shared" si="3630"/>
        <v/>
      </c>
    </row>
    <row r="1181" spans="1:167" hidden="1" x14ac:dyDescent="0.25">
      <c r="B1181" s="131" t="e">
        <f t="shared" si="3613"/>
        <v>#VALUE!</v>
      </c>
      <c r="C1181" s="131" t="e">
        <f t="shared" si="3614"/>
        <v>#VALUE!</v>
      </c>
      <c r="D1181" s="130">
        <f t="shared" si="3614"/>
        <v>1</v>
      </c>
      <c r="E1181" s="168"/>
      <c r="F1181" s="96"/>
      <c r="G1181" s="170"/>
      <c r="H1181"/>
      <c r="I1181"/>
      <c r="J1181"/>
      <c r="K1181" s="69"/>
      <c r="L1181" s="29" t="s">
        <v>422</v>
      </c>
      <c r="M1181" s="30" t="e">
        <f t="shared" ref="M1181" si="3631">HARMEAN($P1175:$XX1176)</f>
        <v>#N/A</v>
      </c>
      <c r="N1181" s="74"/>
      <c r="O1181" s="27" t="str">
        <f t="shared" ref="O1181" si="3632">"3 POND"</f>
        <v>3 POND</v>
      </c>
      <c r="P1181" s="110" t="str">
        <f>IF(IFERROR(VLOOKUP(P1172,'Tabela de Apoio'!$D:$E,2,FALSE),1)=1,"",P1182)</f>
        <v/>
      </c>
      <c r="Q1181" s="110" t="str">
        <f>IF(IFERROR(VLOOKUP(Q1172,'Tabela de Apoio'!$D:$E,2,FALSE),1)=1,"",Q1182)</f>
        <v/>
      </c>
      <c r="R1181" s="110" t="str">
        <f>IF(IFERROR(VLOOKUP(R1172,'Tabela de Apoio'!$D:$E,2,FALSE),1)=1,"",R1182)</f>
        <v/>
      </c>
      <c r="S1181" s="110" t="str">
        <f>IF(IFERROR(VLOOKUP(S1172,'Tabela de Apoio'!$D:$E,2,FALSE),1)=1,"",S1182)</f>
        <v/>
      </c>
      <c r="T1181" s="110" t="str">
        <f>IF(IFERROR(VLOOKUP(T1172,'Tabela de Apoio'!$D:$E,2,FALSE),1)=1,"",T1182)</f>
        <v/>
      </c>
      <c r="U1181" s="110" t="str">
        <f>IF(IFERROR(VLOOKUP(U1172,'Tabela de Apoio'!$D:$E,2,FALSE),1)=1,"",U1182)</f>
        <v/>
      </c>
      <c r="V1181" s="110" t="str">
        <f>IF(IFERROR(VLOOKUP(V1172,'Tabela de Apoio'!$D:$E,2,FALSE),1)=1,"",V1182)</f>
        <v/>
      </c>
      <c r="W1181" s="110" t="str">
        <f>IF(IFERROR(VLOOKUP(W1172,'Tabela de Apoio'!$D:$E,2,FALSE),1)=1,"",W1182)</f>
        <v/>
      </c>
      <c r="X1181" s="110" t="str">
        <f>IF(IFERROR(VLOOKUP(X1172,'Tabela de Apoio'!$D:$E,2,FALSE),1)=1,"",X1182)</f>
        <v/>
      </c>
      <c r="Y1181" s="110" t="str">
        <f>IF(IFERROR(VLOOKUP(Y1172,'Tabela de Apoio'!$D:$E,2,FALSE),1)=1,"",Y1182)</f>
        <v/>
      </c>
      <c r="Z1181" s="110" t="str">
        <f>IF(IFERROR(VLOOKUP(Z1172,'Tabela de Apoio'!$D:$E,2,FALSE),1)=1,"",Z1182)</f>
        <v/>
      </c>
      <c r="AA1181" s="110" t="str">
        <f>IF(IFERROR(VLOOKUP(AA1172,'Tabela de Apoio'!$D:$E,2,FALSE),1)=1,"",AA1182)</f>
        <v/>
      </c>
      <c r="AB1181" s="110" t="str">
        <f>IF(IFERROR(VLOOKUP(AB1172,'Tabela de Apoio'!$D:$E,2,FALSE),1)=1,"",AB1182)</f>
        <v/>
      </c>
      <c r="AC1181" s="110" t="str">
        <f>IF(IFERROR(VLOOKUP(AC1172,'Tabela de Apoio'!$D:$E,2,FALSE),1)=1,"",AC1182)</f>
        <v/>
      </c>
      <c r="AD1181" s="110" t="str">
        <f>IF(IFERROR(VLOOKUP(AD1172,'Tabela de Apoio'!$D:$E,2,FALSE),1)=1,"",AD1182)</f>
        <v/>
      </c>
      <c r="AE1181" s="110" t="str">
        <f>IF(IFERROR(VLOOKUP(AE1172,'Tabela de Apoio'!$D:$E,2,FALSE),1)=1,"",AE1182)</f>
        <v/>
      </c>
      <c r="AF1181" s="110" t="str">
        <f>IF(IFERROR(VLOOKUP(AF1172,'Tabela de Apoio'!$D:$E,2,FALSE),1)=1,"",AF1182)</f>
        <v/>
      </c>
      <c r="AG1181" s="110" t="str">
        <f>IF(IFERROR(VLOOKUP(AG1172,'Tabela de Apoio'!$D:$E,2,FALSE),1)=1,"",AG1182)</f>
        <v/>
      </c>
      <c r="AH1181" s="110" t="str">
        <f>IF(IFERROR(VLOOKUP(AH1172,'Tabela de Apoio'!$D:$E,2,FALSE),1)=1,"",AH1182)</f>
        <v/>
      </c>
      <c r="AI1181" s="110" t="str">
        <f>IF(IFERROR(VLOOKUP(AI1172,'Tabela de Apoio'!$D:$E,2,FALSE),1)=1,"",AI1182)</f>
        <v/>
      </c>
    </row>
    <row r="1182" spans="1:167" hidden="1" x14ac:dyDescent="0.25">
      <c r="B1182" s="131" t="e">
        <f t="shared" si="3613"/>
        <v>#VALUE!</v>
      </c>
      <c r="C1182" s="131" t="e">
        <f t="shared" si="3614"/>
        <v>#VALUE!</v>
      </c>
      <c r="D1182" s="130">
        <f t="shared" si="3614"/>
        <v>1</v>
      </c>
      <c r="E1182" s="168"/>
      <c r="F1182" s="96"/>
      <c r="G1182" s="170"/>
      <c r="H1182" s="137">
        <f t="shared" ref="H1182" si="3633">COUNT($P1182:$XX1182)</f>
        <v>0</v>
      </c>
      <c r="I1182" s="135" t="e">
        <f t="shared" ref="I1182" si="3634">_xlfn.STDEV.P($P1181:$XX1182)/AVERAGE($P1181:$XX1182)</f>
        <v>#DIV/0!</v>
      </c>
      <c r="J1182" s="7">
        <f t="shared" ref="J1182" si="3635">IF(AND(H1182&gt;2,
OR(L1170="MÉDIA SANEADA",L1170="MEDIANA SANEADA",
AND(L1170="PREÇO REFERÊNCIA",NOT(AND(P1172="Orçamento",COUNTA(P1170:XX1170)=COUNTIF(P1172:XX1172,"Orçamento")))))),
ROW(),0)</f>
        <v>0</v>
      </c>
      <c r="K1182" s="69"/>
      <c r="L1182" s="29" t="s">
        <v>53</v>
      </c>
      <c r="M1182" s="30" t="str">
        <f t="shared" ref="M1182" si="3636">IFERROR(_xlfn.QUARTILE.EXC($P1176:$XX1176,1),"")</f>
        <v/>
      </c>
      <c r="N1182" s="74"/>
      <c r="O1182" s="27" t="str">
        <f t="shared" ref="O1182" si="3637">"3 RODADA"</f>
        <v>3 RODADA</v>
      </c>
      <c r="P1182" s="110" t="str">
        <f t="shared" ref="P1182:AI1182" si="3638">IF(P1180="","",IF((_xlfn.STDEV.P($P1179:$XX1180)/AVERAGE($P1179:$XX1180))&lt;=25%,P1180,IF(OR(P1180&gt;(AVERAGE($P1179:$XX1180)+_xlfn.STDEV.P($P1179:$XX1180)),P1180&lt;(AVERAGE($P1179:$XX1180)-_xlfn.STDEV.P($P1179:$XX1180))),"DESCARTADO",P1180)))</f>
        <v/>
      </c>
      <c r="Q1182" s="110" t="str">
        <f t="shared" si="3638"/>
        <v/>
      </c>
      <c r="R1182" s="110" t="str">
        <f t="shared" si="3638"/>
        <v/>
      </c>
      <c r="S1182" s="110" t="str">
        <f t="shared" si="3638"/>
        <v/>
      </c>
      <c r="T1182" s="110" t="str">
        <f t="shared" si="3638"/>
        <v/>
      </c>
      <c r="U1182" s="110" t="str">
        <f t="shared" si="3638"/>
        <v/>
      </c>
      <c r="V1182" s="110" t="str">
        <f t="shared" si="3638"/>
        <v/>
      </c>
      <c r="W1182" s="110" t="str">
        <f t="shared" si="3638"/>
        <v/>
      </c>
      <c r="X1182" s="110" t="str">
        <f t="shared" si="3638"/>
        <v/>
      </c>
      <c r="Y1182" s="110" t="str">
        <f t="shared" si="3638"/>
        <v/>
      </c>
      <c r="Z1182" s="110" t="str">
        <f t="shared" si="3638"/>
        <v/>
      </c>
      <c r="AA1182" s="110" t="str">
        <f t="shared" si="3638"/>
        <v/>
      </c>
      <c r="AB1182" s="110" t="str">
        <f t="shared" si="3638"/>
        <v/>
      </c>
      <c r="AC1182" s="110" t="str">
        <f t="shared" si="3638"/>
        <v/>
      </c>
      <c r="AD1182" s="110" t="str">
        <f t="shared" si="3638"/>
        <v/>
      </c>
      <c r="AE1182" s="110" t="str">
        <f t="shared" si="3638"/>
        <v/>
      </c>
      <c r="AF1182" s="110" t="str">
        <f t="shared" si="3638"/>
        <v/>
      </c>
      <c r="AG1182" s="110" t="str">
        <f t="shared" si="3638"/>
        <v/>
      </c>
      <c r="AH1182" s="110" t="str">
        <f t="shared" si="3638"/>
        <v/>
      </c>
      <c r="AI1182" s="110" t="str">
        <f t="shared" si="3638"/>
        <v/>
      </c>
    </row>
    <row r="1183" spans="1:167" hidden="1" x14ac:dyDescent="0.25">
      <c r="B1183" s="131" t="e">
        <f t="shared" si="3613"/>
        <v>#VALUE!</v>
      </c>
      <c r="C1183" s="131" t="e">
        <f t="shared" si="3614"/>
        <v>#VALUE!</v>
      </c>
      <c r="D1183" s="130">
        <f t="shared" si="3614"/>
        <v>1</v>
      </c>
      <c r="E1183" s="168"/>
      <c r="F1183" s="96"/>
      <c r="G1183" s="170"/>
      <c r="H1183"/>
      <c r="I1183"/>
      <c r="J1183"/>
      <c r="K1183" s="69"/>
      <c r="L1183" s="29" t="s">
        <v>51</v>
      </c>
      <c r="M1183" s="30" t="str">
        <f t="shared" ref="M1183" si="3639">IFERROR(_xlfn.QUARTILE.EXC($P1176:$XX1176,3),"")</f>
        <v/>
      </c>
      <c r="N1183" s="74"/>
      <c r="O1183" s="27" t="str">
        <f t="shared" ref="O1183" si="3640">"4 POND"</f>
        <v>4 POND</v>
      </c>
      <c r="P1183" s="110" t="str">
        <f>IF(IFERROR(VLOOKUP(P1172,'Tabela de Apoio'!$D:$E,2,FALSE),1)=1,"",P1184)</f>
        <v/>
      </c>
      <c r="Q1183" s="110" t="str">
        <f>IF(IFERROR(VLOOKUP(Q1172,'Tabela de Apoio'!$D:$E,2,FALSE),1)=1,"",Q1184)</f>
        <v/>
      </c>
      <c r="R1183" s="110" t="str">
        <f>IF(IFERROR(VLOOKUP(R1172,'Tabela de Apoio'!$D:$E,2,FALSE),1)=1,"",R1184)</f>
        <v/>
      </c>
      <c r="S1183" s="110" t="str">
        <f>IF(IFERROR(VLOOKUP(S1172,'Tabela de Apoio'!$D:$E,2,FALSE),1)=1,"",S1184)</f>
        <v/>
      </c>
      <c r="T1183" s="110" t="str">
        <f>IF(IFERROR(VLOOKUP(T1172,'Tabela de Apoio'!$D:$E,2,FALSE),1)=1,"",T1184)</f>
        <v/>
      </c>
      <c r="U1183" s="110" t="str">
        <f>IF(IFERROR(VLOOKUP(U1172,'Tabela de Apoio'!$D:$E,2,FALSE),1)=1,"",U1184)</f>
        <v/>
      </c>
      <c r="V1183" s="110" t="str">
        <f>IF(IFERROR(VLOOKUP(V1172,'Tabela de Apoio'!$D:$E,2,FALSE),1)=1,"",V1184)</f>
        <v/>
      </c>
      <c r="W1183" s="110" t="str">
        <f>IF(IFERROR(VLOOKUP(W1172,'Tabela de Apoio'!$D:$E,2,FALSE),1)=1,"",W1184)</f>
        <v/>
      </c>
      <c r="X1183" s="110" t="str">
        <f>IF(IFERROR(VLOOKUP(X1172,'Tabela de Apoio'!$D:$E,2,FALSE),1)=1,"",X1184)</f>
        <v/>
      </c>
      <c r="Y1183" s="110" t="str">
        <f>IF(IFERROR(VLOOKUP(Y1172,'Tabela de Apoio'!$D:$E,2,FALSE),1)=1,"",Y1184)</f>
        <v/>
      </c>
      <c r="Z1183" s="110" t="str">
        <f>IF(IFERROR(VLOOKUP(Z1172,'Tabela de Apoio'!$D:$E,2,FALSE),1)=1,"",Z1184)</f>
        <v/>
      </c>
      <c r="AA1183" s="110" t="str">
        <f>IF(IFERROR(VLOOKUP(AA1172,'Tabela de Apoio'!$D:$E,2,FALSE),1)=1,"",AA1184)</f>
        <v/>
      </c>
      <c r="AB1183" s="110" t="str">
        <f>IF(IFERROR(VLOOKUP(AB1172,'Tabela de Apoio'!$D:$E,2,FALSE),1)=1,"",AB1184)</f>
        <v/>
      </c>
      <c r="AC1183" s="110" t="str">
        <f>IF(IFERROR(VLOOKUP(AC1172,'Tabela de Apoio'!$D:$E,2,FALSE),1)=1,"",AC1184)</f>
        <v/>
      </c>
      <c r="AD1183" s="110" t="str">
        <f>IF(IFERROR(VLOOKUP(AD1172,'Tabela de Apoio'!$D:$E,2,FALSE),1)=1,"",AD1184)</f>
        <v/>
      </c>
      <c r="AE1183" s="110" t="str">
        <f>IF(IFERROR(VLOOKUP(AE1172,'Tabela de Apoio'!$D:$E,2,FALSE),1)=1,"",AE1184)</f>
        <v/>
      </c>
      <c r="AF1183" s="110" t="str">
        <f>IF(IFERROR(VLOOKUP(AF1172,'Tabela de Apoio'!$D:$E,2,FALSE),1)=1,"",AF1184)</f>
        <v/>
      </c>
      <c r="AG1183" s="110" t="str">
        <f>IF(IFERROR(VLOOKUP(AG1172,'Tabela de Apoio'!$D:$E,2,FALSE),1)=1,"",AG1184)</f>
        <v/>
      </c>
      <c r="AH1183" s="110" t="str">
        <f>IF(IFERROR(VLOOKUP(AH1172,'Tabela de Apoio'!$D:$E,2,FALSE),1)=1,"",AH1184)</f>
        <v/>
      </c>
      <c r="AI1183" s="110" t="str">
        <f>IF(IFERROR(VLOOKUP(AI1172,'Tabela de Apoio'!$D:$E,2,FALSE),1)=1,"",AI1184)</f>
        <v/>
      </c>
    </row>
    <row r="1184" spans="1:167" hidden="1" x14ac:dyDescent="0.25">
      <c r="B1184" s="131" t="e">
        <f t="shared" si="3613"/>
        <v>#VALUE!</v>
      </c>
      <c r="C1184" s="131" t="e">
        <f t="shared" si="3614"/>
        <v>#VALUE!</v>
      </c>
      <c r="D1184" s="130">
        <f t="shared" si="3614"/>
        <v>1</v>
      </c>
      <c r="E1184" s="168"/>
      <c r="F1184" s="96"/>
      <c r="G1184" s="170"/>
      <c r="H1184" s="137">
        <f t="shared" ref="H1184" si="3641">COUNT($P1184:$XX1184)</f>
        <v>0</v>
      </c>
      <c r="I1184" s="135" t="e">
        <f t="shared" ref="I1184" si="3642">_xlfn.STDEV.P($P1183:$XX1184)/AVERAGE($P1183:$XX1184)</f>
        <v>#DIV/0!</v>
      </c>
      <c r="J1184" s="7">
        <f t="shared" ref="J1184" si="3643">IF(AND(H1184&gt;2,
OR(L1170="MÉDIA SANEADA",L1170="MEDIANA SANEADA",
AND(L1170="PREÇO REFERÊNCIA",NOT(AND(P1172="Orçamento",COUNTA(P1170:XX1170)=COUNTIF(P1172:XX1172,"Orçamento")))))),
ROW(),0)</f>
        <v>0</v>
      </c>
      <c r="K1184" s="69"/>
      <c r="L1184" s="29" t="s">
        <v>55</v>
      </c>
      <c r="M1184" s="30">
        <f t="shared" ref="M1184" si="3644">MIN($P1176:$XX1176)</f>
        <v>0</v>
      </c>
      <c r="N1184" s="74"/>
      <c r="O1184" s="27" t="str">
        <f t="shared" ref="O1184" si="3645">"4 RODADA"</f>
        <v>4 RODADA</v>
      </c>
      <c r="P1184" s="110" t="str">
        <f t="shared" ref="P1184:AI1184" si="3646">IF(P1182="","",IF((_xlfn.STDEV.P($P1181:$XX1182)/AVERAGE($P1181:$XX1182))&lt;=25%,P1182,IF(OR(P1182&gt;(AVERAGE($P1181:$XX1182)+_xlfn.STDEV.P($P1181:$XX1182)),P1182&lt;(AVERAGE($P1181:$XX1182)-_xlfn.STDEV.P($P1181:$XX1182))),"DESCARTADO",P1182)))</f>
        <v/>
      </c>
      <c r="Q1184" s="110" t="str">
        <f t="shared" si="3646"/>
        <v/>
      </c>
      <c r="R1184" s="110" t="str">
        <f t="shared" si="3646"/>
        <v/>
      </c>
      <c r="S1184" s="110" t="str">
        <f t="shared" si="3646"/>
        <v/>
      </c>
      <c r="T1184" s="110" t="str">
        <f t="shared" si="3646"/>
        <v/>
      </c>
      <c r="U1184" s="110" t="str">
        <f t="shared" si="3646"/>
        <v/>
      </c>
      <c r="V1184" s="110" t="str">
        <f t="shared" si="3646"/>
        <v/>
      </c>
      <c r="W1184" s="110" t="str">
        <f t="shared" si="3646"/>
        <v/>
      </c>
      <c r="X1184" s="110" t="str">
        <f t="shared" si="3646"/>
        <v/>
      </c>
      <c r="Y1184" s="110" t="str">
        <f t="shared" si="3646"/>
        <v/>
      </c>
      <c r="Z1184" s="110" t="str">
        <f t="shared" si="3646"/>
        <v/>
      </c>
      <c r="AA1184" s="110" t="str">
        <f t="shared" si="3646"/>
        <v/>
      </c>
      <c r="AB1184" s="110" t="str">
        <f t="shared" si="3646"/>
        <v/>
      </c>
      <c r="AC1184" s="110" t="str">
        <f t="shared" si="3646"/>
        <v/>
      </c>
      <c r="AD1184" s="110" t="str">
        <f t="shared" si="3646"/>
        <v/>
      </c>
      <c r="AE1184" s="110" t="str">
        <f t="shared" si="3646"/>
        <v/>
      </c>
      <c r="AF1184" s="110" t="str">
        <f t="shared" si="3646"/>
        <v/>
      </c>
      <c r="AG1184" s="110" t="str">
        <f t="shared" si="3646"/>
        <v/>
      </c>
      <c r="AH1184" s="110" t="str">
        <f t="shared" si="3646"/>
        <v/>
      </c>
      <c r="AI1184" s="110" t="str">
        <f t="shared" si="3646"/>
        <v/>
      </c>
    </row>
    <row r="1185" spans="1:167" hidden="1" x14ac:dyDescent="0.25">
      <c r="B1185" s="131" t="e">
        <f t="shared" si="3613"/>
        <v>#VALUE!</v>
      </c>
      <c r="C1185" s="131" t="e">
        <f t="shared" si="3614"/>
        <v>#VALUE!</v>
      </c>
      <c r="D1185" s="130">
        <f t="shared" si="3614"/>
        <v>1</v>
      </c>
      <c r="E1185" s="168"/>
      <c r="F1185" s="96"/>
      <c r="G1185" s="170"/>
      <c r="H1185"/>
      <c r="I1185"/>
      <c r="J1185"/>
      <c r="K1185" s="69"/>
      <c r="L1185" s="29" t="s">
        <v>52</v>
      </c>
      <c r="M1185" s="30">
        <f t="shared" ref="M1185" si="3647">MAX($P1176:$XX1176)</f>
        <v>0</v>
      </c>
      <c r="N1185" s="74"/>
      <c r="O1185" s="27" t="str">
        <f t="shared" ref="O1185" si="3648">"5 POND"</f>
        <v>5 POND</v>
      </c>
      <c r="P1185" s="110" t="str">
        <f>IF(IFERROR(VLOOKUP(P1172,'Tabela de Apoio'!$D:$E,2,FALSE),1)=1,"",P1186)</f>
        <v/>
      </c>
      <c r="Q1185" s="110" t="str">
        <f>IF(IFERROR(VLOOKUP(Q1172,'Tabela de Apoio'!$D:$E,2,FALSE),1)=1,"",Q1186)</f>
        <v/>
      </c>
      <c r="R1185" s="110" t="str">
        <f>IF(IFERROR(VLOOKUP(R1172,'Tabela de Apoio'!$D:$E,2,FALSE),1)=1,"",R1186)</f>
        <v/>
      </c>
      <c r="S1185" s="110" t="str">
        <f>IF(IFERROR(VLOOKUP(S1172,'Tabela de Apoio'!$D:$E,2,FALSE),1)=1,"",S1186)</f>
        <v/>
      </c>
      <c r="T1185" s="110" t="str">
        <f>IF(IFERROR(VLOOKUP(T1172,'Tabela de Apoio'!$D:$E,2,FALSE),1)=1,"",T1186)</f>
        <v/>
      </c>
      <c r="U1185" s="110" t="str">
        <f>IF(IFERROR(VLOOKUP(U1172,'Tabela de Apoio'!$D:$E,2,FALSE),1)=1,"",U1186)</f>
        <v/>
      </c>
      <c r="V1185" s="110" t="str">
        <f>IF(IFERROR(VLOOKUP(V1172,'Tabela de Apoio'!$D:$E,2,FALSE),1)=1,"",V1186)</f>
        <v/>
      </c>
      <c r="W1185" s="110" t="str">
        <f>IF(IFERROR(VLOOKUP(W1172,'Tabela de Apoio'!$D:$E,2,FALSE),1)=1,"",W1186)</f>
        <v/>
      </c>
      <c r="X1185" s="110" t="str">
        <f>IF(IFERROR(VLOOKUP(X1172,'Tabela de Apoio'!$D:$E,2,FALSE),1)=1,"",X1186)</f>
        <v/>
      </c>
      <c r="Y1185" s="110" t="str">
        <f>IF(IFERROR(VLOOKUP(Y1172,'Tabela de Apoio'!$D:$E,2,FALSE),1)=1,"",Y1186)</f>
        <v/>
      </c>
      <c r="Z1185" s="110" t="str">
        <f>IF(IFERROR(VLOOKUP(Z1172,'Tabela de Apoio'!$D:$E,2,FALSE),1)=1,"",Z1186)</f>
        <v/>
      </c>
      <c r="AA1185" s="110" t="str">
        <f>IF(IFERROR(VLOOKUP(AA1172,'Tabela de Apoio'!$D:$E,2,FALSE),1)=1,"",AA1186)</f>
        <v/>
      </c>
      <c r="AB1185" s="110" t="str">
        <f>IF(IFERROR(VLOOKUP(AB1172,'Tabela de Apoio'!$D:$E,2,FALSE),1)=1,"",AB1186)</f>
        <v/>
      </c>
      <c r="AC1185" s="110" t="str">
        <f>IF(IFERROR(VLOOKUP(AC1172,'Tabela de Apoio'!$D:$E,2,FALSE),1)=1,"",AC1186)</f>
        <v/>
      </c>
      <c r="AD1185" s="110" t="str">
        <f>IF(IFERROR(VLOOKUP(AD1172,'Tabela de Apoio'!$D:$E,2,FALSE),1)=1,"",AD1186)</f>
        <v/>
      </c>
      <c r="AE1185" s="110" t="str">
        <f>IF(IFERROR(VLOOKUP(AE1172,'Tabela de Apoio'!$D:$E,2,FALSE),1)=1,"",AE1186)</f>
        <v/>
      </c>
      <c r="AF1185" s="110" t="str">
        <f>IF(IFERROR(VLOOKUP(AF1172,'Tabela de Apoio'!$D:$E,2,FALSE),1)=1,"",AF1186)</f>
        <v/>
      </c>
      <c r="AG1185" s="110" t="str">
        <f>IF(IFERROR(VLOOKUP(AG1172,'Tabela de Apoio'!$D:$E,2,FALSE),1)=1,"",AG1186)</f>
        <v/>
      </c>
      <c r="AH1185" s="110" t="str">
        <f>IF(IFERROR(VLOOKUP(AH1172,'Tabela de Apoio'!$D:$E,2,FALSE),1)=1,"",AH1186)</f>
        <v/>
      </c>
      <c r="AI1185" s="110" t="str">
        <f>IF(IFERROR(VLOOKUP(AI1172,'Tabela de Apoio'!$D:$E,2,FALSE),1)=1,"",AI1186)</f>
        <v/>
      </c>
    </row>
    <row r="1186" spans="1:167" hidden="1" x14ac:dyDescent="0.25">
      <c r="B1186" s="131" t="e">
        <f t="shared" si="3613"/>
        <v>#VALUE!</v>
      </c>
      <c r="C1186" s="131" t="e">
        <f t="shared" si="3614"/>
        <v>#VALUE!</v>
      </c>
      <c r="D1186" s="130">
        <f t="shared" si="3614"/>
        <v>1</v>
      </c>
      <c r="E1186" s="168"/>
      <c r="F1186" s="96"/>
      <c r="G1186" s="170"/>
      <c r="H1186" s="137">
        <f t="shared" ref="H1186" si="3649">COUNT($P1186:$XX1186)</f>
        <v>0</v>
      </c>
      <c r="I1186" s="135" t="e">
        <f t="shared" ref="I1186" si="3650">_xlfn.STDEV.P($P1185:$XX1186)/AVERAGE($P1185:$XX1186)</f>
        <v>#DIV/0!</v>
      </c>
      <c r="J1186" s="7">
        <f t="shared" ref="J1186" si="3651">IF(AND(H1186&gt;2,
OR(L1170="MÉDIA SANEADA",L1170="MEDIANA SANEADA",
AND(L1170="PREÇO REFERÊNCIA",NOT(AND(P1172="Orçamento",COUNTA(P1170:XX1170)=COUNTIF(P1172:XX1172,"Orçamento")))))),
ROW(),0)</f>
        <v>0</v>
      </c>
      <c r="K1186" s="69"/>
      <c r="N1186" s="74"/>
      <c r="O1186" s="27" t="str">
        <f t="shared" ref="O1186" si="3652">"5 RODADA"</f>
        <v>5 RODADA</v>
      </c>
      <c r="P1186" s="110" t="str">
        <f t="shared" ref="P1186:AI1186" si="3653">IF(P1184="","",IF((_xlfn.STDEV.P($P1183:$XX1184)/AVERAGE($P1183:$XX1184))&lt;=25%,P1184,IF(OR(P1184&gt;(AVERAGE($P1183:$XX1184)+_xlfn.STDEV.P($P1183:$XX1184)),P1184&lt;(AVERAGE($P1183:$XX1184)-_xlfn.STDEV.P($P1183:$XX1184))),"DESCARTADO",P1184)))</f>
        <v/>
      </c>
      <c r="Q1186" s="110" t="str">
        <f t="shared" si="3653"/>
        <v/>
      </c>
      <c r="R1186" s="110" t="str">
        <f t="shared" si="3653"/>
        <v/>
      </c>
      <c r="S1186" s="110" t="str">
        <f t="shared" si="3653"/>
        <v/>
      </c>
      <c r="T1186" s="110" t="str">
        <f t="shared" si="3653"/>
        <v/>
      </c>
      <c r="U1186" s="110" t="str">
        <f t="shared" si="3653"/>
        <v/>
      </c>
      <c r="V1186" s="110" t="str">
        <f t="shared" si="3653"/>
        <v/>
      </c>
      <c r="W1186" s="110" t="str">
        <f t="shared" si="3653"/>
        <v/>
      </c>
      <c r="X1186" s="110" t="str">
        <f t="shared" si="3653"/>
        <v/>
      </c>
      <c r="Y1186" s="110" t="str">
        <f t="shared" si="3653"/>
        <v/>
      </c>
      <c r="Z1186" s="110" t="str">
        <f t="shared" si="3653"/>
        <v/>
      </c>
      <c r="AA1186" s="110" t="str">
        <f t="shared" si="3653"/>
        <v/>
      </c>
      <c r="AB1186" s="110" t="str">
        <f t="shared" si="3653"/>
        <v/>
      </c>
      <c r="AC1186" s="110" t="str">
        <f t="shared" si="3653"/>
        <v/>
      </c>
      <c r="AD1186" s="110" t="str">
        <f t="shared" si="3653"/>
        <v/>
      </c>
      <c r="AE1186" s="110" t="str">
        <f t="shared" si="3653"/>
        <v/>
      </c>
      <c r="AF1186" s="110" t="str">
        <f t="shared" si="3653"/>
        <v/>
      </c>
      <c r="AG1186" s="110" t="str">
        <f t="shared" si="3653"/>
        <v/>
      </c>
      <c r="AH1186" s="110" t="str">
        <f t="shared" si="3653"/>
        <v/>
      </c>
      <c r="AI1186" s="110" t="str">
        <f t="shared" si="3653"/>
        <v/>
      </c>
    </row>
    <row r="1187" spans="1:167" hidden="1" x14ac:dyDescent="0.25">
      <c r="B1187" s="131" t="e">
        <f t="shared" si="3613"/>
        <v>#VALUE!</v>
      </c>
      <c r="C1187" s="131" t="e">
        <f t="shared" si="3614"/>
        <v>#VALUE!</v>
      </c>
      <c r="D1187" s="130">
        <f t="shared" si="3614"/>
        <v>1</v>
      </c>
      <c r="E1187" s="168"/>
      <c r="F1187" s="96"/>
      <c r="G1187" s="170"/>
      <c r="H1187"/>
      <c r="I1187"/>
      <c r="J1187"/>
      <c r="K1187" s="69"/>
      <c r="L1187" s="22"/>
      <c r="M1187" s="22"/>
      <c r="N1187" s="74"/>
      <c r="O1187" s="27" t="str">
        <f t="shared" ref="O1187" si="3654">"6 POND"</f>
        <v>6 POND</v>
      </c>
      <c r="P1187" s="110" t="str">
        <f>IF(IFERROR(VLOOKUP(P1172,'Tabela de Apoio'!$D:$E,2,FALSE),1)=1,"",P1188)</f>
        <v/>
      </c>
      <c r="Q1187" s="110" t="str">
        <f>IF(IFERROR(VLOOKUP(Q1172,'Tabela de Apoio'!$D:$E,2,FALSE),1)=1,"",Q1188)</f>
        <v/>
      </c>
      <c r="R1187" s="110" t="str">
        <f>IF(IFERROR(VLOOKUP(R1172,'Tabela de Apoio'!$D:$E,2,FALSE),1)=1,"",R1188)</f>
        <v/>
      </c>
      <c r="S1187" s="110" t="str">
        <f>IF(IFERROR(VLOOKUP(S1172,'Tabela de Apoio'!$D:$E,2,FALSE),1)=1,"",S1188)</f>
        <v/>
      </c>
      <c r="T1187" s="110" t="str">
        <f>IF(IFERROR(VLOOKUP(T1172,'Tabela de Apoio'!$D:$E,2,FALSE),1)=1,"",T1188)</f>
        <v/>
      </c>
      <c r="U1187" s="110" t="str">
        <f>IF(IFERROR(VLOOKUP(U1172,'Tabela de Apoio'!$D:$E,2,FALSE),1)=1,"",U1188)</f>
        <v/>
      </c>
      <c r="V1187" s="110" t="str">
        <f>IF(IFERROR(VLOOKUP(V1172,'Tabela de Apoio'!$D:$E,2,FALSE),1)=1,"",V1188)</f>
        <v/>
      </c>
      <c r="W1187" s="110" t="str">
        <f>IF(IFERROR(VLOOKUP(W1172,'Tabela de Apoio'!$D:$E,2,FALSE),1)=1,"",W1188)</f>
        <v/>
      </c>
      <c r="X1187" s="110" t="str">
        <f>IF(IFERROR(VLOOKUP(X1172,'Tabela de Apoio'!$D:$E,2,FALSE),1)=1,"",X1188)</f>
        <v/>
      </c>
      <c r="Y1187" s="110" t="str">
        <f>IF(IFERROR(VLOOKUP(Y1172,'Tabela de Apoio'!$D:$E,2,FALSE),1)=1,"",Y1188)</f>
        <v/>
      </c>
      <c r="Z1187" s="110" t="str">
        <f>IF(IFERROR(VLOOKUP(Z1172,'Tabela de Apoio'!$D:$E,2,FALSE),1)=1,"",Z1188)</f>
        <v/>
      </c>
      <c r="AA1187" s="110" t="str">
        <f>IF(IFERROR(VLOOKUP(AA1172,'Tabela de Apoio'!$D:$E,2,FALSE),1)=1,"",AA1188)</f>
        <v/>
      </c>
      <c r="AB1187" s="110" t="str">
        <f>IF(IFERROR(VLOOKUP(AB1172,'Tabela de Apoio'!$D:$E,2,FALSE),1)=1,"",AB1188)</f>
        <v/>
      </c>
      <c r="AC1187" s="110" t="str">
        <f>IF(IFERROR(VLOOKUP(AC1172,'Tabela de Apoio'!$D:$E,2,FALSE),1)=1,"",AC1188)</f>
        <v/>
      </c>
      <c r="AD1187" s="110" t="str">
        <f>IF(IFERROR(VLOOKUP(AD1172,'Tabela de Apoio'!$D:$E,2,FALSE),1)=1,"",AD1188)</f>
        <v/>
      </c>
      <c r="AE1187" s="110" t="str">
        <f>IF(IFERROR(VLOOKUP(AE1172,'Tabela de Apoio'!$D:$E,2,FALSE),1)=1,"",AE1188)</f>
        <v/>
      </c>
      <c r="AF1187" s="110" t="str">
        <f>IF(IFERROR(VLOOKUP(AF1172,'Tabela de Apoio'!$D:$E,2,FALSE),1)=1,"",AF1188)</f>
        <v/>
      </c>
      <c r="AG1187" s="110" t="str">
        <f>IF(IFERROR(VLOOKUP(AG1172,'Tabela de Apoio'!$D:$E,2,FALSE),1)=1,"",AG1188)</f>
        <v/>
      </c>
      <c r="AH1187" s="110" t="str">
        <f>IF(IFERROR(VLOOKUP(AH1172,'Tabela de Apoio'!$D:$E,2,FALSE),1)=1,"",AH1188)</f>
        <v/>
      </c>
      <c r="AI1187" s="110" t="str">
        <f>IF(IFERROR(VLOOKUP(AI1172,'Tabela de Apoio'!$D:$E,2,FALSE),1)=1,"",AI1188)</f>
        <v/>
      </c>
    </row>
    <row r="1188" spans="1:167" hidden="1" x14ac:dyDescent="0.25">
      <c r="B1188" s="131" t="e">
        <f t="shared" si="3613"/>
        <v>#VALUE!</v>
      </c>
      <c r="C1188" s="131" t="e">
        <f t="shared" si="3614"/>
        <v>#VALUE!</v>
      </c>
      <c r="D1188" s="130">
        <f t="shared" si="3614"/>
        <v>1</v>
      </c>
      <c r="E1188" s="168"/>
      <c r="F1188" s="96"/>
      <c r="G1188" s="170"/>
      <c r="H1188" s="137">
        <f t="shared" ref="H1188" si="3655">COUNT($P1188:$XX1188)</f>
        <v>0</v>
      </c>
      <c r="I1188" s="135" t="e">
        <f t="shared" ref="I1188" si="3656">_xlfn.STDEV.P($P1187:$XX1188)/AVERAGE($P1187:$XX1188)</f>
        <v>#DIV/0!</v>
      </c>
      <c r="J1188" s="7">
        <f t="shared" ref="J1188" si="3657">IF(AND(H1188&gt;2,
OR(L1170="MÉDIA SANEADA",L1170="MEDIANA SANEADA",
AND(L1170="PREÇO REFERÊNCIA",NOT(AND(P1172="Orçamento",COUNTA(P1170:XX1170)=COUNTIF(P1172:XX1172,"Orçamento")))))),
ROW(),0)</f>
        <v>0</v>
      </c>
      <c r="N1188" s="74"/>
      <c r="O1188" s="27" t="str">
        <f t="shared" ref="O1188" si="3658">"6 RODADA"</f>
        <v>6 RODADA</v>
      </c>
      <c r="P1188" s="110" t="str">
        <f t="shared" ref="P1188:AI1188" si="3659">IFERROR(IF(P1186="","",IF((_xlfn.STDEV.P($P1185:$XX1186)/AVERAGE($P1185:$XX1186))&lt;=25%,P1186,IF(OR(P1186&gt;(AVERAGE($P1185:$XX1186)+_xlfn.STDEV.P($P1185:$XX1186)),P1186&lt;(AVERAGE($P1185:$XX1186)-_xlfn.STDEV.P($P1185:$XX1186))),"DESCARTADO",P1186))),)</f>
        <v/>
      </c>
      <c r="Q1188" s="110" t="str">
        <f t="shared" si="3659"/>
        <v/>
      </c>
      <c r="R1188" s="110" t="str">
        <f t="shared" si="3659"/>
        <v/>
      </c>
      <c r="S1188" s="110" t="str">
        <f t="shared" si="3659"/>
        <v/>
      </c>
      <c r="T1188" s="110" t="str">
        <f t="shared" si="3659"/>
        <v/>
      </c>
      <c r="U1188" s="110" t="str">
        <f t="shared" si="3659"/>
        <v/>
      </c>
      <c r="V1188" s="110" t="str">
        <f t="shared" si="3659"/>
        <v/>
      </c>
      <c r="W1188" s="110" t="str">
        <f t="shared" si="3659"/>
        <v/>
      </c>
      <c r="X1188" s="110" t="str">
        <f t="shared" si="3659"/>
        <v/>
      </c>
      <c r="Y1188" s="110" t="str">
        <f t="shared" si="3659"/>
        <v/>
      </c>
      <c r="Z1188" s="110" t="str">
        <f t="shared" si="3659"/>
        <v/>
      </c>
      <c r="AA1188" s="110" t="str">
        <f t="shared" si="3659"/>
        <v/>
      </c>
      <c r="AB1188" s="110" t="str">
        <f t="shared" si="3659"/>
        <v/>
      </c>
      <c r="AC1188" s="110" t="str">
        <f t="shared" si="3659"/>
        <v/>
      </c>
      <c r="AD1188" s="110" t="str">
        <f t="shared" si="3659"/>
        <v/>
      </c>
      <c r="AE1188" s="110" t="str">
        <f t="shared" si="3659"/>
        <v/>
      </c>
      <c r="AF1188" s="110" t="str">
        <f t="shared" si="3659"/>
        <v/>
      </c>
      <c r="AG1188" s="110" t="str">
        <f t="shared" si="3659"/>
        <v/>
      </c>
      <c r="AH1188" s="110" t="str">
        <f t="shared" si="3659"/>
        <v/>
      </c>
      <c r="AI1188" s="110" t="str">
        <f t="shared" si="3659"/>
        <v/>
      </c>
    </row>
    <row r="1189" spans="1:167" x14ac:dyDescent="0.25">
      <c r="B1189" s="131" t="e">
        <f t="shared" si="3613"/>
        <v>#VALUE!</v>
      </c>
      <c r="C1189" s="131" t="e">
        <f t="shared" si="3614"/>
        <v>#VALUE!</v>
      </c>
      <c r="D1189" s="130">
        <f t="shared" si="3614"/>
        <v>1</v>
      </c>
      <c r="E1189" s="168"/>
      <c r="F1189" s="139"/>
      <c r="G1189" s="170"/>
      <c r="H1189" s="173"/>
      <c r="I1189" s="173"/>
      <c r="J1189" s="174"/>
      <c r="K1189" s="70"/>
      <c r="L1189" s="1" t="s">
        <v>56</v>
      </c>
      <c r="M1189" s="147" t="str">
        <f t="shared" ref="M1189" si="3660">IFERROR(ROUND(M1170*M1172,2),"")</f>
        <v/>
      </c>
      <c r="O1189" s="27" t="s">
        <v>426</v>
      </c>
      <c r="P1189" s="110" t="str">
        <f t="shared" ref="P1189:AI1210" si="3661">INDEX(P1176:P1188,MATCH(MAX($J1176:$J1188),$J1176:$J1188,0))</f>
        <v/>
      </c>
      <c r="Q1189" s="110" t="str">
        <f t="shared" si="3661"/>
        <v/>
      </c>
      <c r="R1189" s="110" t="str">
        <f t="shared" si="3661"/>
        <v/>
      </c>
      <c r="S1189" s="110" t="str">
        <f t="shared" si="3661"/>
        <v/>
      </c>
      <c r="T1189" s="110" t="str">
        <f t="shared" si="3661"/>
        <v/>
      </c>
      <c r="U1189" s="110" t="str">
        <f t="shared" si="3661"/>
        <v/>
      </c>
      <c r="V1189" s="110" t="str">
        <f t="shared" si="3661"/>
        <v/>
      </c>
      <c r="W1189" s="110" t="str">
        <f t="shared" si="3661"/>
        <v/>
      </c>
      <c r="X1189" s="110" t="str">
        <f t="shared" si="3661"/>
        <v/>
      </c>
      <c r="Y1189" s="110" t="str">
        <f t="shared" si="3661"/>
        <v/>
      </c>
      <c r="Z1189" s="110" t="str">
        <f t="shared" si="3661"/>
        <v/>
      </c>
      <c r="AA1189" s="110" t="str">
        <f t="shared" si="3661"/>
        <v/>
      </c>
      <c r="AB1189" s="110" t="str">
        <f t="shared" si="3661"/>
        <v/>
      </c>
      <c r="AC1189" s="110" t="str">
        <f t="shared" si="3661"/>
        <v/>
      </c>
      <c r="AD1189" s="110" t="str">
        <f t="shared" si="3661"/>
        <v/>
      </c>
      <c r="AE1189" s="110" t="str">
        <f t="shared" si="3661"/>
        <v/>
      </c>
      <c r="AF1189" s="110" t="str">
        <f t="shared" si="3661"/>
        <v/>
      </c>
      <c r="AG1189" s="110" t="str">
        <f t="shared" si="3661"/>
        <v/>
      </c>
      <c r="AH1189" s="110" t="str">
        <f t="shared" si="3661"/>
        <v/>
      </c>
      <c r="AI1189" s="110" t="str">
        <f t="shared" si="3661"/>
        <v/>
      </c>
    </row>
    <row r="1191" spans="1:167" s="120" customFormat="1" ht="15" customHeight="1" x14ac:dyDescent="0.25">
      <c r="A1191" s="123"/>
      <c r="B1191" s="130" t="e">
        <f t="shared" ref="B1191" si="3662">LARGE(IFERROR(IF(B1189+1&gt;$H$8,"",B1189+1),""),1)</f>
        <v>#VALUE!</v>
      </c>
      <c r="C1191" s="130" t="e">
        <f>IF(_xlfn.ISFORMULA(E1195),MAX(INDEX('BASE FORMAÇÃO'!A:A,B1191+1),1),E1195)</f>
        <v>#VALUE!</v>
      </c>
      <c r="D1191" s="130">
        <f t="shared" ref="D1191" si="3663">IFERROR(IF(C1191=C1181,D1181+1,1),1)</f>
        <v>1</v>
      </c>
      <c r="E1191" s="41" t="s">
        <v>9</v>
      </c>
      <c r="F1191" s="76"/>
      <c r="G1191" s="41" t="s">
        <v>15</v>
      </c>
      <c r="H1191" s="138" t="e">
        <f>INDEX('BASE FORMAÇÃO'!B:B,B1191+1)</f>
        <v>#VALUE!</v>
      </c>
      <c r="I1191" s="146" t="s">
        <v>16</v>
      </c>
      <c r="J1191" s="6" t="e">
        <f>INDEX('BASE FORMAÇÃO'!K:K,B1191+1)</f>
        <v>#VALUE!</v>
      </c>
      <c r="K1191" s="68"/>
      <c r="L1191" s="175" t="s">
        <v>54</v>
      </c>
      <c r="M1191" s="177" t="str">
        <f t="shared" ref="M1191" si="3664">IF(OR(ISBLANK($O$8),ISBLANK($O$7),ISBLANK($H$8),ISBLANK($O$6),ISBLANK($O$5),ISBLANK($H$5)),"",IFERROR(IF(VLOOKUP(L1191,L1197:M1206,2,FALSE)&lt;1,ROUND(VLOOKUP(L1191,L1197:M1206,2,FALSE),4),ROUND(VLOOKUP(L1191,L1197:M1206,2,FALSE),2)),""))</f>
        <v/>
      </c>
      <c r="N1191" s="72"/>
      <c r="O1191" s="27" t="s">
        <v>17</v>
      </c>
      <c r="P1191" s="116"/>
      <c r="Q1191" s="116"/>
      <c r="R1191" s="116"/>
      <c r="S1191" s="116"/>
      <c r="T1191" s="116"/>
      <c r="U1191" s="108"/>
      <c r="V1191" s="108"/>
      <c r="W1191" s="108"/>
      <c r="X1191" s="108"/>
      <c r="Y1191" s="108"/>
      <c r="Z1191" s="108"/>
      <c r="AA1191" s="108"/>
      <c r="AB1191" s="108"/>
      <c r="AC1191" s="108"/>
      <c r="AD1191" s="108"/>
      <c r="AE1191" s="108"/>
      <c r="AF1191" s="108"/>
      <c r="AG1191" s="108"/>
      <c r="AH1191" s="108"/>
      <c r="AI1191" s="108"/>
      <c r="AJ1191" s="119"/>
      <c r="AK1191" s="119"/>
      <c r="AL1191" s="119"/>
      <c r="AM1191" s="119"/>
      <c r="AN1191" s="119"/>
      <c r="AO1191" s="119"/>
      <c r="AP1191" s="119"/>
      <c r="AQ1191" s="119"/>
      <c r="AR1191" s="119"/>
      <c r="AS1191" s="119"/>
      <c r="AT1191" s="119"/>
      <c r="AU1191" s="119"/>
      <c r="AV1191" s="119"/>
      <c r="AW1191" s="119"/>
      <c r="AX1191" s="119"/>
      <c r="AY1191" s="119"/>
      <c r="AZ1191" s="119"/>
      <c r="BA1191" s="119"/>
      <c r="BB1191" s="119"/>
      <c r="BC1191" s="119"/>
      <c r="BD1191" s="119"/>
      <c r="BE1191" s="119"/>
      <c r="BF1191" s="119"/>
      <c r="BG1191" s="119"/>
      <c r="BH1191" s="119"/>
      <c r="BI1191" s="119"/>
      <c r="BJ1191" s="119"/>
      <c r="BK1191" s="119"/>
      <c r="BL1191" s="119"/>
      <c r="BM1191" s="119"/>
      <c r="BN1191" s="119"/>
      <c r="BO1191" s="119"/>
      <c r="BP1191" s="119"/>
      <c r="BQ1191" s="119"/>
      <c r="BR1191" s="119"/>
      <c r="BS1191" s="119"/>
      <c r="BT1191" s="119"/>
      <c r="BU1191" s="119"/>
      <c r="BV1191" s="119"/>
      <c r="BW1191" s="119"/>
      <c r="BX1191" s="119"/>
      <c r="BY1191" s="119"/>
      <c r="BZ1191" s="119"/>
      <c r="CA1191" s="119"/>
      <c r="CB1191" s="119"/>
      <c r="CC1191" s="119"/>
      <c r="CD1191" s="119"/>
      <c r="CE1191" s="119"/>
      <c r="CF1191" s="119"/>
      <c r="CG1191" s="119"/>
      <c r="CH1191" s="119"/>
      <c r="CI1191" s="119"/>
      <c r="CJ1191" s="119"/>
      <c r="CK1191" s="119"/>
      <c r="CL1191" s="119"/>
      <c r="CM1191" s="119"/>
      <c r="CN1191" s="119"/>
      <c r="CO1191" s="119"/>
      <c r="CP1191" s="119"/>
      <c r="CQ1191" s="119"/>
      <c r="CR1191" s="119"/>
      <c r="CS1191" s="119"/>
      <c r="CT1191" s="119"/>
      <c r="CU1191" s="119"/>
      <c r="CV1191" s="119"/>
      <c r="CW1191" s="119"/>
      <c r="CX1191" s="119"/>
      <c r="CY1191" s="119"/>
      <c r="CZ1191" s="119"/>
      <c r="DA1191" s="119"/>
      <c r="DB1191" s="119"/>
      <c r="DC1191" s="119"/>
      <c r="DD1191" s="119"/>
      <c r="DE1191" s="119"/>
      <c r="DF1191" s="119"/>
      <c r="DG1191" s="119"/>
      <c r="DH1191" s="119"/>
      <c r="DI1191" s="119"/>
      <c r="DJ1191" s="119"/>
      <c r="DK1191" s="119"/>
      <c r="DL1191" s="119"/>
      <c r="DM1191" s="119"/>
      <c r="DN1191" s="119"/>
      <c r="DO1191" s="119"/>
      <c r="DP1191" s="119"/>
      <c r="DQ1191" s="119"/>
      <c r="DR1191" s="119"/>
      <c r="DS1191" s="119"/>
      <c r="DT1191" s="119"/>
      <c r="DU1191" s="119"/>
      <c r="DV1191" s="119"/>
      <c r="DW1191" s="119"/>
      <c r="DX1191" s="119"/>
      <c r="DY1191" s="119"/>
      <c r="DZ1191" s="119"/>
      <c r="EA1191" s="119"/>
      <c r="EB1191" s="119"/>
      <c r="EC1191" s="119"/>
      <c r="ED1191" s="119"/>
      <c r="EE1191" s="119"/>
      <c r="EF1191" s="119"/>
      <c r="EG1191" s="119"/>
      <c r="EH1191" s="119"/>
      <c r="EI1191" s="119"/>
      <c r="EJ1191" s="119"/>
      <c r="EK1191" s="119"/>
      <c r="EL1191" s="119"/>
      <c r="EM1191" s="119"/>
      <c r="EN1191" s="119"/>
      <c r="EO1191" s="119"/>
      <c r="EP1191" s="119"/>
      <c r="EQ1191" s="119"/>
      <c r="ER1191" s="119"/>
      <c r="ES1191" s="119"/>
      <c r="ET1191" s="119"/>
      <c r="EU1191" s="119"/>
      <c r="EV1191" s="119"/>
      <c r="EW1191" s="119"/>
      <c r="EX1191" s="119"/>
      <c r="EY1191" s="119"/>
      <c r="EZ1191" s="119"/>
      <c r="FA1191" s="119"/>
      <c r="FB1191" s="119"/>
      <c r="FC1191" s="119"/>
      <c r="FD1191" s="119"/>
      <c r="FE1191" s="119"/>
      <c r="FF1191" s="119"/>
      <c r="FG1191" s="119"/>
      <c r="FH1191" s="119"/>
      <c r="FI1191" s="119"/>
      <c r="FJ1191" s="119"/>
      <c r="FK1191" s="119"/>
    </row>
    <row r="1192" spans="1:167" s="120" customFormat="1" ht="15" customHeight="1" x14ac:dyDescent="0.25">
      <c r="A1192" s="69"/>
      <c r="B1192" s="131" t="e">
        <f t="shared" ref="B1192:D1192" si="3665">B1191</f>
        <v>#VALUE!</v>
      </c>
      <c r="C1192" s="131" t="e">
        <f t="shared" si="3665"/>
        <v>#VALUE!</v>
      </c>
      <c r="D1192" s="130">
        <f t="shared" si="3665"/>
        <v>1</v>
      </c>
      <c r="E1192" s="179">
        <f t="shared" ref="E1192" si="3666">D1191</f>
        <v>1</v>
      </c>
      <c r="F1192" s="95"/>
      <c r="G1192" s="181" t="s">
        <v>1</v>
      </c>
      <c r="H1192" s="184" t="e">
        <f>INDEX('BASE FORMAÇÃO'!C:C,B1191+1)</f>
        <v>#VALUE!</v>
      </c>
      <c r="I1192" s="184"/>
      <c r="J1192" s="185"/>
      <c r="K1192" s="69"/>
      <c r="L1192" s="176"/>
      <c r="M1192" s="178"/>
      <c r="N1192" s="73"/>
      <c r="O1192" s="27" t="s">
        <v>13</v>
      </c>
      <c r="P1192" s="125"/>
      <c r="Q1192" s="125"/>
      <c r="R1192" s="125"/>
      <c r="S1192" s="125"/>
      <c r="T1192" s="125"/>
      <c r="U1192" s="125"/>
      <c r="V1192" s="125"/>
      <c r="W1192" s="125"/>
      <c r="X1192" s="125"/>
      <c r="Y1192" s="125"/>
      <c r="Z1192" s="125"/>
      <c r="AA1192" s="125"/>
      <c r="AB1192" s="125"/>
      <c r="AC1192" s="125"/>
      <c r="AD1192" s="125"/>
      <c r="AE1192" s="125"/>
      <c r="AF1192" s="125"/>
      <c r="AG1192" s="125"/>
      <c r="AH1192" s="125"/>
      <c r="AI1192" s="125"/>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19"/>
      <c r="BC1192" s="119"/>
      <c r="BD1192" s="119"/>
      <c r="BE1192" s="119"/>
      <c r="BF1192" s="119"/>
      <c r="BG1192" s="119"/>
      <c r="BH1192" s="119"/>
      <c r="BI1192" s="119"/>
      <c r="BJ1192" s="119"/>
      <c r="BK1192" s="119"/>
      <c r="BL1192" s="119"/>
      <c r="BM1192" s="119"/>
      <c r="BN1192" s="119"/>
      <c r="BO1192" s="119"/>
      <c r="BP1192" s="119"/>
      <c r="BQ1192" s="119"/>
      <c r="BR1192" s="119"/>
      <c r="BS1192" s="119"/>
      <c r="BT1192" s="119"/>
      <c r="BU1192" s="119"/>
      <c r="BV1192" s="119"/>
      <c r="BW1192" s="119"/>
      <c r="BX1192" s="119"/>
      <c r="BY1192" s="119"/>
      <c r="BZ1192" s="119"/>
      <c r="CA1192" s="119"/>
      <c r="CB1192" s="119"/>
      <c r="CC1192" s="119"/>
      <c r="CD1192" s="119"/>
      <c r="CE1192" s="119"/>
      <c r="CF1192" s="119"/>
      <c r="CG1192" s="119"/>
      <c r="CH1192" s="119"/>
      <c r="CI1192" s="119"/>
      <c r="CJ1192" s="119"/>
      <c r="CK1192" s="119"/>
      <c r="CL1192" s="119"/>
      <c r="CM1192" s="119"/>
      <c r="CN1192" s="119"/>
      <c r="CO1192" s="119"/>
      <c r="CP1192" s="119"/>
      <c r="CQ1192" s="119"/>
      <c r="CR1192" s="119"/>
      <c r="CS1192" s="119"/>
      <c r="CT1192" s="119"/>
      <c r="CU1192" s="119"/>
      <c r="CV1192" s="119"/>
      <c r="CW1192" s="119"/>
      <c r="CX1192" s="119"/>
      <c r="CY1192" s="119"/>
      <c r="CZ1192" s="119"/>
      <c r="DA1192" s="119"/>
      <c r="DB1192" s="119"/>
      <c r="DC1192" s="119"/>
      <c r="DD1192" s="119"/>
      <c r="DE1192" s="119"/>
      <c r="DF1192" s="119"/>
      <c r="DG1192" s="119"/>
      <c r="DH1192" s="119"/>
      <c r="DI1192" s="119"/>
      <c r="DJ1192" s="119"/>
      <c r="DK1192" s="119"/>
      <c r="DL1192" s="119"/>
      <c r="DM1192" s="119"/>
      <c r="DN1192" s="119"/>
      <c r="DO1192" s="119"/>
      <c r="DP1192" s="119"/>
      <c r="DQ1192" s="119"/>
      <c r="DR1192" s="119"/>
      <c r="DS1192" s="119"/>
      <c r="DT1192" s="119"/>
      <c r="DU1192" s="119"/>
      <c r="DV1192" s="119"/>
      <c r="DW1192" s="119"/>
      <c r="DX1192" s="119"/>
      <c r="DY1192" s="119"/>
      <c r="DZ1192" s="119"/>
      <c r="EA1192" s="119"/>
      <c r="EB1192" s="119"/>
      <c r="EC1192" s="119"/>
      <c r="ED1192" s="119"/>
      <c r="EE1192" s="119"/>
      <c r="EF1192" s="119"/>
      <c r="EG1192" s="119"/>
      <c r="EH1192" s="119"/>
      <c r="EI1192" s="119"/>
      <c r="EJ1192" s="119"/>
      <c r="EK1192" s="119"/>
      <c r="EL1192" s="119"/>
      <c r="EM1192" s="119"/>
      <c r="EN1192" s="119"/>
      <c r="EO1192" s="119"/>
      <c r="EP1192" s="119"/>
      <c r="EQ1192" s="119"/>
      <c r="ER1192" s="119"/>
      <c r="ES1192" s="119"/>
      <c r="ET1192" s="119"/>
      <c r="EU1192" s="119"/>
      <c r="EV1192" s="119"/>
      <c r="EW1192" s="119"/>
      <c r="EX1192" s="119"/>
      <c r="EY1192" s="119"/>
      <c r="EZ1192" s="119"/>
      <c r="FA1192" s="119"/>
      <c r="FB1192" s="119"/>
      <c r="FC1192" s="119"/>
      <c r="FD1192" s="119"/>
      <c r="FE1192" s="119"/>
      <c r="FF1192" s="119"/>
      <c r="FG1192" s="119"/>
      <c r="FH1192" s="119"/>
      <c r="FI1192" s="119"/>
      <c r="FJ1192" s="119"/>
      <c r="FK1192" s="119"/>
    </row>
    <row r="1193" spans="1:167" s="119" customFormat="1" x14ac:dyDescent="0.25">
      <c r="A1193" s="77"/>
      <c r="B1193" s="131" t="e">
        <f t="shared" ref="B1193:D1193" si="3667">B1192</f>
        <v>#VALUE!</v>
      </c>
      <c r="C1193" s="131" t="e">
        <f t="shared" si="3667"/>
        <v>#VALUE!</v>
      </c>
      <c r="D1193" s="130">
        <f t="shared" si="3667"/>
        <v>1</v>
      </c>
      <c r="E1193" s="180"/>
      <c r="F1193" s="96"/>
      <c r="G1193" s="182"/>
      <c r="H1193" s="186"/>
      <c r="I1193" s="186"/>
      <c r="J1193" s="187"/>
      <c r="K1193" s="67"/>
      <c r="L1193" s="133" t="s">
        <v>57</v>
      </c>
      <c r="M1193" s="134" t="e">
        <f>INDEX('BASE FORMAÇÃO'!H:H,B1195+1)</f>
        <v>#VALUE!</v>
      </c>
      <c r="N1193" s="74"/>
      <c r="O1193" s="27" t="s">
        <v>445</v>
      </c>
      <c r="P1193" s="117"/>
      <c r="Q1193" s="117"/>
      <c r="R1193" s="117"/>
      <c r="S1193" s="117"/>
      <c r="T1193" s="117"/>
      <c r="U1193" s="117"/>
      <c r="V1193" s="117"/>
      <c r="W1193" s="117"/>
      <c r="X1193" s="117"/>
      <c r="Y1193" s="117"/>
      <c r="Z1193" s="117"/>
      <c r="AA1193" s="121"/>
      <c r="AB1193" s="121"/>
      <c r="AC1193" s="121"/>
      <c r="AD1193" s="121"/>
      <c r="AE1193" s="121"/>
      <c r="AF1193" s="121"/>
      <c r="AG1193" s="121"/>
      <c r="AH1193" s="121"/>
      <c r="AI1193" s="121"/>
    </row>
    <row r="1194" spans="1:167" s="119" customFormat="1" x14ac:dyDescent="0.25">
      <c r="A1194" s="77"/>
      <c r="B1194" s="131" t="e">
        <f t="shared" ref="B1194:C1194" si="3668">B1193</f>
        <v>#VALUE!</v>
      </c>
      <c r="C1194" s="131" t="e">
        <f t="shared" si="3668"/>
        <v>#VALUE!</v>
      </c>
      <c r="D1194" s="130">
        <f t="shared" si="3614"/>
        <v>1</v>
      </c>
      <c r="E1194" s="41" t="s">
        <v>344</v>
      </c>
      <c r="F1194" s="96"/>
      <c r="G1194" s="183"/>
      <c r="H1194" s="188"/>
      <c r="I1194" s="188"/>
      <c r="J1194" s="189"/>
      <c r="K1194" s="67"/>
      <c r="L1194" s="1" t="s">
        <v>2</v>
      </c>
      <c r="M1194" s="6" t="e">
        <f>INDEX('BASE FORMAÇÃO'!D:D,B1195+1)</f>
        <v>#VALUE!</v>
      </c>
      <c r="N1194" s="74"/>
      <c r="O1194" s="27" t="s">
        <v>446</v>
      </c>
      <c r="P1194" s="118"/>
      <c r="Q1194" s="118"/>
      <c r="R1194" s="118"/>
      <c r="S1194" s="118"/>
      <c r="T1194" s="118"/>
      <c r="U1194" s="121"/>
      <c r="V1194" s="121"/>
      <c r="W1194" s="121"/>
      <c r="X1194" s="121"/>
      <c r="Y1194" s="121"/>
      <c r="Z1194" s="121"/>
      <c r="AA1194" s="121"/>
      <c r="AB1194" s="121"/>
      <c r="AC1194" s="121"/>
      <c r="AD1194" s="121"/>
      <c r="AE1194" s="121"/>
      <c r="AF1194" s="121"/>
      <c r="AG1194" s="121"/>
      <c r="AH1194" s="121"/>
      <c r="AI1194" s="121"/>
    </row>
    <row r="1195" spans="1:167" x14ac:dyDescent="0.25">
      <c r="B1195" s="131" t="e">
        <f t="shared" ref="B1195:C1195" si="3669">B1193</f>
        <v>#VALUE!</v>
      </c>
      <c r="C1195" s="131" t="e">
        <f t="shared" si="3669"/>
        <v>#VALUE!</v>
      </c>
      <c r="D1195" s="130">
        <f t="shared" si="3614"/>
        <v>1</v>
      </c>
      <c r="E1195" s="167" t="e">
        <f t="shared" ref="E1195" si="3670">C1191</f>
        <v>#VALUE!</v>
      </c>
      <c r="F1195" s="96"/>
      <c r="G1195" s="169" t="s">
        <v>334</v>
      </c>
      <c r="H1195" s="171"/>
      <c r="I1195" s="172"/>
      <c r="J1195" s="172"/>
      <c r="K1195" s="70"/>
      <c r="L1195" s="28" t="s">
        <v>333</v>
      </c>
      <c r="M1195" s="136" t="str">
        <f t="shared" ref="M1195" si="3671">IFERROR(INDEX(I1197:I1209,MATCH(MAX(J1197:J1209),J1197:J1209,0)),"")</f>
        <v/>
      </c>
      <c r="N1195" s="74"/>
      <c r="O1195" s="27" t="s">
        <v>18</v>
      </c>
      <c r="P1195" s="109" t="str">
        <f>IF(P1191="","",
IF(OR(P1193="Orçamento",P1192="",MAX('Tabela de Apoio'!$A:$A)&lt;=P1192),
P1191,
(INDEX('Tabela de Apoio'!$B:$B,MATCH('MAPA DE PREÇOS'!$O$8,'Tabela de Apoio'!$A:$A,1))/INDEX('Tabela de Apoio'!$B:$B,MATCH('MAPA DE PREÇOS'!P1192,'Tabela de Apoio'!$A:$A,1)-1))*P1191))</f>
        <v/>
      </c>
      <c r="Q1195" s="109" t="str">
        <f>IF(Q1191="","",
IF(OR(Q1193="Orçamento",Q1192="",MAX('Tabela de Apoio'!$A:$A)&lt;=Q1192),
Q1191,
(INDEX('Tabela de Apoio'!$B:$B,MATCH('MAPA DE PREÇOS'!$O$8,'Tabela de Apoio'!$A:$A,1))/INDEX('Tabela de Apoio'!$B:$B,MATCH('MAPA DE PREÇOS'!Q1192,'Tabela de Apoio'!$A:$A,1)-1))*Q1191))</f>
        <v/>
      </c>
      <c r="R1195" s="109" t="str">
        <f>IF(R1191="","",
IF(OR(R1193="Orçamento",R1192="",MAX('Tabela de Apoio'!$A:$A)&lt;=R1192),
R1191,
(INDEX('Tabela de Apoio'!$B:$B,MATCH('MAPA DE PREÇOS'!$O$8,'Tabela de Apoio'!$A:$A,1))/INDEX('Tabela de Apoio'!$B:$B,MATCH('MAPA DE PREÇOS'!R1192,'Tabela de Apoio'!$A:$A,1)-1))*R1191))</f>
        <v/>
      </c>
      <c r="S1195" s="109" t="str">
        <f>IF(S1191="","",
IF(OR(S1193="Orçamento",S1192="",MAX('Tabela de Apoio'!$A:$A)&lt;=S1192),
S1191,
(INDEX('Tabela de Apoio'!$B:$B,MATCH('MAPA DE PREÇOS'!$O$8,'Tabela de Apoio'!$A:$A,1))/INDEX('Tabela de Apoio'!$B:$B,MATCH('MAPA DE PREÇOS'!S1192,'Tabela de Apoio'!$A:$A,1)-1))*S1191))</f>
        <v/>
      </c>
      <c r="T1195" s="109" t="str">
        <f>IF(T1191="","",
IF(OR(T1193="Orçamento",T1192="",MAX('Tabela de Apoio'!$A:$A)&lt;=T1192),
T1191,
(INDEX('Tabela de Apoio'!$B:$B,MATCH('MAPA DE PREÇOS'!$O$8,'Tabela de Apoio'!$A:$A,1))/INDEX('Tabela de Apoio'!$B:$B,MATCH('MAPA DE PREÇOS'!T1192,'Tabela de Apoio'!$A:$A,1)-1))*T1191))</f>
        <v/>
      </c>
      <c r="U1195" s="109" t="str">
        <f>IF(U1191="","",
IF(OR(U1193="Orçamento",U1192="",MAX('Tabela de Apoio'!$A:$A)&lt;=U1192),
U1191,
(INDEX('Tabela de Apoio'!$B:$B,MATCH('MAPA DE PREÇOS'!$O$8,'Tabela de Apoio'!$A:$A,1))/INDEX('Tabela de Apoio'!$B:$B,MATCH('MAPA DE PREÇOS'!U1192,'Tabela de Apoio'!$A:$A,1)-1))*U1191))</f>
        <v/>
      </c>
      <c r="V1195" s="109" t="str">
        <f>IF(V1191="","",
IF(OR(V1193="Orçamento",V1192="",MAX('Tabela de Apoio'!$A:$A)&lt;=V1192),
V1191,
(INDEX('Tabela de Apoio'!$B:$B,MATCH('MAPA DE PREÇOS'!$O$8,'Tabela de Apoio'!$A:$A,1))/INDEX('Tabela de Apoio'!$B:$B,MATCH('MAPA DE PREÇOS'!V1192,'Tabela de Apoio'!$A:$A,1)-1))*V1191))</f>
        <v/>
      </c>
      <c r="W1195" s="109" t="str">
        <f>IF(W1191="","",
IF(OR(W1193="Orçamento",W1192="",MAX('Tabela de Apoio'!$A:$A)&lt;=W1192),
W1191,
(INDEX('Tabela de Apoio'!$B:$B,MATCH('MAPA DE PREÇOS'!$O$8,'Tabela de Apoio'!$A:$A,1))/INDEX('Tabela de Apoio'!$B:$B,MATCH('MAPA DE PREÇOS'!W1192,'Tabela de Apoio'!$A:$A,1)-1))*W1191))</f>
        <v/>
      </c>
      <c r="X1195" s="109" t="str">
        <f>IF(X1191="","",
IF(OR(X1193="Orçamento",X1192="",MAX('Tabela de Apoio'!$A:$A)&lt;=X1192),
X1191,
(INDEX('Tabela de Apoio'!$B:$B,MATCH('MAPA DE PREÇOS'!$O$8,'Tabela de Apoio'!$A:$A,1))/INDEX('Tabela de Apoio'!$B:$B,MATCH('MAPA DE PREÇOS'!X1192,'Tabela de Apoio'!$A:$A,1)-1))*X1191))</f>
        <v/>
      </c>
      <c r="Y1195" s="109" t="str">
        <f>IF(Y1191="","",
IF(OR(Y1193="Orçamento",Y1192="",MAX('Tabela de Apoio'!$A:$A)&lt;=Y1192),
Y1191,
(INDEX('Tabela de Apoio'!$B:$B,MATCH('MAPA DE PREÇOS'!$O$8,'Tabela de Apoio'!$A:$A,1))/INDEX('Tabela de Apoio'!$B:$B,MATCH('MAPA DE PREÇOS'!Y1192,'Tabela de Apoio'!$A:$A,1)-1))*Y1191))</f>
        <v/>
      </c>
      <c r="Z1195" s="109" t="str">
        <f>IF(Z1191="","",
IF(OR(Z1193="Orçamento",Z1192="",MAX('Tabela de Apoio'!$A:$A)&lt;=Z1192),
Z1191,
(INDEX('Tabela de Apoio'!$B:$B,MATCH('MAPA DE PREÇOS'!$O$8,'Tabela de Apoio'!$A:$A,1))/INDEX('Tabela de Apoio'!$B:$B,MATCH('MAPA DE PREÇOS'!Z1192,'Tabela de Apoio'!$A:$A,1)-1))*Z1191))</f>
        <v/>
      </c>
      <c r="AA1195" s="109" t="str">
        <f>IF(AA1191="","",
IF(OR(AA1193="Orçamento",AA1192="",MAX('Tabela de Apoio'!$A:$A)&lt;=AA1192),
AA1191,
(INDEX('Tabela de Apoio'!$B:$B,MATCH('MAPA DE PREÇOS'!$O$8,'Tabela de Apoio'!$A:$A,1))/INDEX('Tabela de Apoio'!$B:$B,MATCH('MAPA DE PREÇOS'!AA1192,'Tabela de Apoio'!$A:$A,1)-1))*AA1191))</f>
        <v/>
      </c>
      <c r="AB1195" s="109" t="str">
        <f>IF(AB1191="","",
IF(OR(AB1193="Orçamento",AB1192="",MAX('Tabela de Apoio'!$A:$A)&lt;=AB1192),
AB1191,
(INDEX('Tabela de Apoio'!$B:$B,MATCH('MAPA DE PREÇOS'!$O$8,'Tabela de Apoio'!$A:$A,1))/INDEX('Tabela de Apoio'!$B:$B,MATCH('MAPA DE PREÇOS'!AB1192,'Tabela de Apoio'!$A:$A,1)-1))*AB1191))</f>
        <v/>
      </c>
      <c r="AC1195" s="109" t="str">
        <f>IF(AC1191="","",
IF(OR(AC1193="Orçamento",AC1192="",MAX('Tabela de Apoio'!$A:$A)&lt;=AC1192),
AC1191,
(INDEX('Tabela de Apoio'!$B:$B,MATCH('MAPA DE PREÇOS'!$O$8,'Tabela de Apoio'!$A:$A,1))/INDEX('Tabela de Apoio'!$B:$B,MATCH('MAPA DE PREÇOS'!AC1192,'Tabela de Apoio'!$A:$A,1)-1))*AC1191))</f>
        <v/>
      </c>
      <c r="AD1195" s="109" t="str">
        <f>IF(AD1191="","",
IF(OR(AD1193="Orçamento",AD1192="",MAX('Tabela de Apoio'!$A:$A)&lt;=AD1192),
AD1191,
(INDEX('Tabela de Apoio'!$B:$B,MATCH('MAPA DE PREÇOS'!$O$8,'Tabela de Apoio'!$A:$A,1))/INDEX('Tabela de Apoio'!$B:$B,MATCH('MAPA DE PREÇOS'!AD1192,'Tabela de Apoio'!$A:$A,1)-1))*AD1191))</f>
        <v/>
      </c>
      <c r="AE1195" s="109" t="str">
        <f>IF(AE1191="","",
IF(OR(AE1193="Orçamento",AE1192="",MAX('Tabela de Apoio'!$A:$A)&lt;=AE1192),
AE1191,
(INDEX('Tabela de Apoio'!$B:$B,MATCH('MAPA DE PREÇOS'!$O$8,'Tabela de Apoio'!$A:$A,1))/INDEX('Tabela de Apoio'!$B:$B,MATCH('MAPA DE PREÇOS'!AE1192,'Tabela de Apoio'!$A:$A,1)-1))*AE1191))</f>
        <v/>
      </c>
      <c r="AF1195" s="109" t="str">
        <f>IF(AF1191="","",
IF(OR(AF1193="Orçamento",AF1192="",MAX('Tabela de Apoio'!$A:$A)&lt;=AF1192),
AF1191,
(INDEX('Tabela de Apoio'!$B:$B,MATCH('MAPA DE PREÇOS'!$O$8,'Tabela de Apoio'!$A:$A,1))/INDEX('Tabela de Apoio'!$B:$B,MATCH('MAPA DE PREÇOS'!AF1192,'Tabela de Apoio'!$A:$A,1)-1))*AF1191))</f>
        <v/>
      </c>
      <c r="AG1195" s="109" t="str">
        <f>IF(AG1191="","",
IF(OR(AG1193="Orçamento",AG1192="",MAX('Tabela de Apoio'!$A:$A)&lt;=AG1192),
AG1191,
(INDEX('Tabela de Apoio'!$B:$B,MATCH('MAPA DE PREÇOS'!$O$8,'Tabela de Apoio'!$A:$A,1))/INDEX('Tabela de Apoio'!$B:$B,MATCH('MAPA DE PREÇOS'!AG1192,'Tabela de Apoio'!$A:$A,1)-1))*AG1191))</f>
        <v/>
      </c>
      <c r="AH1195" s="109" t="str">
        <f>IF(AH1191="","",
IF(OR(AH1193="Orçamento",AH1192="",MAX('Tabela de Apoio'!$A:$A)&lt;=AH1192),
AH1191,
(INDEX('Tabela de Apoio'!$B:$B,MATCH('MAPA DE PREÇOS'!$O$8,'Tabela de Apoio'!$A:$A,1))/INDEX('Tabela de Apoio'!$B:$B,MATCH('MAPA DE PREÇOS'!AH1192,'Tabela de Apoio'!$A:$A,1)-1))*AH1191))</f>
        <v/>
      </c>
      <c r="AI1195" s="109" t="str">
        <f>IF(AI1191="","",
IF(OR(AI1193="Orçamento",AI1192="",MAX('Tabela de Apoio'!$A:$A)&lt;=AI1192),
AI1191,
(INDEX('Tabela de Apoio'!$B:$B,MATCH('MAPA DE PREÇOS'!$O$8,'Tabela de Apoio'!$A:$A,1))/INDEX('Tabela de Apoio'!$B:$B,MATCH('MAPA DE PREÇOS'!AI1192,'Tabela de Apoio'!$A:$A,1)-1))*AI1191))</f>
        <v/>
      </c>
    </row>
    <row r="1196" spans="1:167" hidden="1" x14ac:dyDescent="0.25">
      <c r="B1196" s="131" t="e">
        <f t="shared" ref="B1196" si="3672">B1195</f>
        <v>#VALUE!</v>
      </c>
      <c r="C1196" s="131" t="e">
        <f t="shared" ref="C1196" si="3673">C1195</f>
        <v>#VALUE!</v>
      </c>
      <c r="D1196" s="130">
        <f t="shared" si="3614"/>
        <v>1</v>
      </c>
      <c r="E1196" s="168"/>
      <c r="F1196" s="96"/>
      <c r="G1196" s="170"/>
      <c r="H1196"/>
      <c r="I1196"/>
      <c r="J1196"/>
      <c r="N1196" s="74"/>
      <c r="O1196" s="27" t="s">
        <v>439</v>
      </c>
      <c r="P1196" s="110" t="str">
        <f>IF(IFERROR(VLOOKUP(P1193,'Tabela de Apoio'!$D:$E,2,FALSE),1)=1,"",P1197)</f>
        <v/>
      </c>
      <c r="Q1196" s="110" t="str">
        <f>IF(IFERROR(VLOOKUP(Q1193,'Tabela de Apoio'!$D:$E,2,FALSE),1)=1,"",Q1197)</f>
        <v/>
      </c>
      <c r="R1196" s="110" t="str">
        <f>IF(IFERROR(VLOOKUP(R1193,'Tabela de Apoio'!$D:$E,2,FALSE),1)=1,"",R1197)</f>
        <v/>
      </c>
      <c r="S1196" s="110" t="str">
        <f>IF(IFERROR(VLOOKUP(S1193,'Tabela de Apoio'!$D:$E,2,FALSE),1)=1,"",S1197)</f>
        <v/>
      </c>
      <c r="T1196" s="110" t="str">
        <f>IF(IFERROR(VLOOKUP(T1193,'Tabela de Apoio'!$D:$E,2,FALSE),1)=1,"",T1197)</f>
        <v/>
      </c>
      <c r="U1196" s="110" t="str">
        <f>IF(IFERROR(VLOOKUP(U1193,'Tabela de Apoio'!$D:$E,2,FALSE),1)=1,"",U1197)</f>
        <v/>
      </c>
      <c r="V1196" s="110" t="str">
        <f>IF(IFERROR(VLOOKUP(V1193,'Tabela de Apoio'!$D:$E,2,FALSE),1)=1,"",V1197)</f>
        <v/>
      </c>
      <c r="W1196" s="110" t="str">
        <f>IF(IFERROR(VLOOKUP(W1193,'Tabela de Apoio'!$D:$E,2,FALSE),1)=1,"",W1197)</f>
        <v/>
      </c>
      <c r="X1196" s="110" t="str">
        <f>IF(IFERROR(VLOOKUP(X1193,'Tabela de Apoio'!$D:$E,2,FALSE),1)=1,"",X1197)</f>
        <v/>
      </c>
      <c r="Y1196" s="110" t="str">
        <f>IF(IFERROR(VLOOKUP(Y1193,'Tabela de Apoio'!$D:$E,2,FALSE),1)=1,"",Y1197)</f>
        <v/>
      </c>
      <c r="Z1196" s="110" t="str">
        <f>IF(IFERROR(VLOOKUP(Z1193,'Tabela de Apoio'!$D:$E,2,FALSE),1)=1,"",Z1197)</f>
        <v/>
      </c>
      <c r="AA1196" s="110" t="str">
        <f>IF(IFERROR(VLOOKUP(AA1193,'Tabela de Apoio'!$D:$E,2,FALSE),1)=1,"",AA1197)</f>
        <v/>
      </c>
      <c r="AB1196" s="110" t="str">
        <f>IF(IFERROR(VLOOKUP(AB1193,'Tabela de Apoio'!$D:$E,2,FALSE),1)=1,"",AB1197)</f>
        <v/>
      </c>
      <c r="AC1196" s="110" t="str">
        <f>IF(IFERROR(VLOOKUP(AC1193,'Tabela de Apoio'!$D:$E,2,FALSE),1)=1,"",AC1197)</f>
        <v/>
      </c>
      <c r="AD1196" s="110" t="str">
        <f>IF(IFERROR(VLOOKUP(AD1193,'Tabela de Apoio'!$D:$E,2,FALSE),1)=1,"",AD1197)</f>
        <v/>
      </c>
      <c r="AE1196" s="110" t="str">
        <f>IF(IFERROR(VLOOKUP(AE1193,'Tabela de Apoio'!$D:$E,2,FALSE),1)=1,"",AE1197)</f>
        <v/>
      </c>
      <c r="AF1196" s="110" t="str">
        <f>IF(IFERROR(VLOOKUP(AF1193,'Tabela de Apoio'!$D:$E,2,FALSE),1)=1,"",AF1197)</f>
        <v/>
      </c>
      <c r="AG1196" s="110" t="str">
        <f>IF(IFERROR(VLOOKUP(AG1193,'Tabela de Apoio'!$D:$E,2,FALSE),1)=1,"",AG1197)</f>
        <v/>
      </c>
      <c r="AH1196" s="110" t="str">
        <f>IF(IFERROR(VLOOKUP(AH1193,'Tabela de Apoio'!$D:$E,2,FALSE),1)=1,"",AH1197)</f>
        <v/>
      </c>
      <c r="AI1196" s="110" t="str">
        <f>IF(IFERROR(VLOOKUP(AI1193,'Tabela de Apoio'!$D:$E,2,FALSE),1)=1,"",AI1197)</f>
        <v/>
      </c>
    </row>
    <row r="1197" spans="1:167" hidden="1" x14ac:dyDescent="0.25">
      <c r="B1197" s="131" t="e">
        <f t="shared" ref="B1197:C1197" si="3674">B1196</f>
        <v>#VALUE!</v>
      </c>
      <c r="C1197" s="131" t="e">
        <f t="shared" si="3674"/>
        <v>#VALUE!</v>
      </c>
      <c r="D1197" s="130">
        <f t="shared" si="3614"/>
        <v>1</v>
      </c>
      <c r="E1197" s="168"/>
      <c r="F1197" s="96"/>
      <c r="G1197" s="170"/>
      <c r="H1197" s="137">
        <f t="shared" ref="H1197" si="3675">COUNT($P1197:$XX1197)</f>
        <v>0</v>
      </c>
      <c r="I1197" s="135" t="e">
        <f t="shared" ref="I1197" si="3676">_xlfn.STDEV.P($P1196:$XX1197)/AVERAGE($P1196:$XX1197)</f>
        <v>#DIV/0!</v>
      </c>
      <c r="J1197" s="7">
        <f>ROW()</f>
        <v>1197</v>
      </c>
      <c r="K1197" s="70"/>
      <c r="L1197" s="29" t="s">
        <v>54</v>
      </c>
      <c r="M1197" s="30" t="str">
        <f t="shared" ref="M1197" si="3677">IFERROR(
IF(AND(P1193="Orçamento",COUNTA(P1191:AI1191)=COUNTIF(P1193:XX1193,"Orçamento")),MIN(M1202,M1199),
IF(M1200&lt;&gt;"",M1200,
IF(M1201&lt;&gt;"",M1201,
M1199
))),"")</f>
        <v/>
      </c>
      <c r="N1197" s="74"/>
      <c r="O1197" s="27" t="s">
        <v>440</v>
      </c>
      <c r="P1197" s="109" t="str">
        <f t="shared" ref="P1197:AI1197" si="3678">IFERROR(IF(P1195="",
            "",
            IF(COUNT($P1195:$XX1195)&lt;=4,
               P1195,
               IF(OR(P1195&gt;(QUARTILE($P1195:$XX1195,3)+(QUARTILE($P1195:$XX1195,3)-QUARTILE($P1195:$XX1195,1))),
                     P1195&lt;(QUARTILE($P1195:$XX1195,1)-(QUARTILE($P1195:$XX1195,3)-QUARTILE($P1195:$XX1195,1)))
                  ),
               "DESCARTADO",P1195)
             )
  ),P1195)</f>
        <v/>
      </c>
      <c r="Q1197" s="109" t="str">
        <f t="shared" si="3678"/>
        <v/>
      </c>
      <c r="R1197" s="109" t="str">
        <f t="shared" si="3678"/>
        <v/>
      </c>
      <c r="S1197" s="109" t="str">
        <f t="shared" si="3678"/>
        <v/>
      </c>
      <c r="T1197" s="109" t="str">
        <f t="shared" si="3678"/>
        <v/>
      </c>
      <c r="U1197" s="109" t="str">
        <f t="shared" si="3678"/>
        <v/>
      </c>
      <c r="V1197" s="109" t="str">
        <f t="shared" si="3678"/>
        <v/>
      </c>
      <c r="W1197" s="109" t="str">
        <f t="shared" si="3678"/>
        <v/>
      </c>
      <c r="X1197" s="109" t="str">
        <f t="shared" si="3678"/>
        <v/>
      </c>
      <c r="Y1197" s="109" t="str">
        <f t="shared" si="3678"/>
        <v/>
      </c>
      <c r="Z1197" s="109" t="str">
        <f t="shared" si="3678"/>
        <v/>
      </c>
      <c r="AA1197" s="109" t="str">
        <f t="shared" si="3678"/>
        <v/>
      </c>
      <c r="AB1197" s="109" t="str">
        <f t="shared" si="3678"/>
        <v/>
      </c>
      <c r="AC1197" s="109" t="str">
        <f t="shared" si="3678"/>
        <v/>
      </c>
      <c r="AD1197" s="109" t="str">
        <f t="shared" si="3678"/>
        <v/>
      </c>
      <c r="AE1197" s="109" t="str">
        <f t="shared" si="3678"/>
        <v/>
      </c>
      <c r="AF1197" s="109" t="str">
        <f t="shared" si="3678"/>
        <v/>
      </c>
      <c r="AG1197" s="109" t="str">
        <f t="shared" si="3678"/>
        <v/>
      </c>
      <c r="AH1197" s="109" t="str">
        <f t="shared" si="3678"/>
        <v/>
      </c>
      <c r="AI1197" s="109" t="str">
        <f t="shared" si="3678"/>
        <v/>
      </c>
    </row>
    <row r="1198" spans="1:167" hidden="1" x14ac:dyDescent="0.25">
      <c r="B1198" s="131" t="e">
        <f t="shared" ref="B1198" si="3679">B1197</f>
        <v>#VALUE!</v>
      </c>
      <c r="C1198" s="131" t="e">
        <f t="shared" ref="C1198" si="3680">C1197</f>
        <v>#VALUE!</v>
      </c>
      <c r="D1198" s="130">
        <f t="shared" si="3614"/>
        <v>1</v>
      </c>
      <c r="E1198" s="168"/>
      <c r="F1198" s="96"/>
      <c r="G1198" s="170"/>
      <c r="H1198"/>
      <c r="I1198"/>
      <c r="J1198"/>
      <c r="K1198" s="69"/>
      <c r="L1198" s="29" t="s">
        <v>423</v>
      </c>
      <c r="M1198" s="30" t="e">
        <f t="shared" ref="M1198" si="3681">AVERAGE($P1197:$XX1197)</f>
        <v>#DIV/0!</v>
      </c>
      <c r="N1198" s="74"/>
      <c r="O1198" s="27" t="str">
        <f t="shared" ref="O1198" si="3682">"1 POND"</f>
        <v>1 POND</v>
      </c>
      <c r="P1198" s="110" t="str">
        <f>IF(IFERROR(VLOOKUP(P1193,'Tabela de Apoio'!$D:$E,2,FALSE),1)=1,"",P1199)</f>
        <v/>
      </c>
      <c r="Q1198" s="110" t="str">
        <f>IF(IFERROR(VLOOKUP(Q1193,'Tabela de Apoio'!$D:$E,2,FALSE),1)=1,"",Q1199)</f>
        <v/>
      </c>
      <c r="R1198" s="110" t="str">
        <f>IF(IFERROR(VLOOKUP(R1193,'Tabela de Apoio'!$D:$E,2,FALSE),1)=1,"",R1199)</f>
        <v/>
      </c>
      <c r="S1198" s="110" t="str">
        <f>IF(IFERROR(VLOOKUP(S1193,'Tabela de Apoio'!$D:$E,2,FALSE),1)=1,"",S1199)</f>
        <v/>
      </c>
      <c r="T1198" s="110" t="str">
        <f>IF(IFERROR(VLOOKUP(T1193,'Tabela de Apoio'!$D:$E,2,FALSE),1)=1,"",T1199)</f>
        <v/>
      </c>
      <c r="U1198" s="110" t="str">
        <f>IF(IFERROR(VLOOKUP(U1193,'Tabela de Apoio'!$D:$E,2,FALSE),1)=1,"",U1199)</f>
        <v/>
      </c>
      <c r="V1198" s="110" t="str">
        <f>IF(IFERROR(VLOOKUP(V1193,'Tabela de Apoio'!$D:$E,2,FALSE),1)=1,"",V1199)</f>
        <v/>
      </c>
      <c r="W1198" s="110" t="str">
        <f>IF(IFERROR(VLOOKUP(W1193,'Tabela de Apoio'!$D:$E,2,FALSE),1)=1,"",W1199)</f>
        <v/>
      </c>
      <c r="X1198" s="110" t="str">
        <f>IF(IFERROR(VLOOKUP(X1193,'Tabela de Apoio'!$D:$E,2,FALSE),1)=1,"",X1199)</f>
        <v/>
      </c>
      <c r="Y1198" s="110" t="str">
        <f>IF(IFERROR(VLOOKUP(Y1193,'Tabela de Apoio'!$D:$E,2,FALSE),1)=1,"",Y1199)</f>
        <v/>
      </c>
      <c r="Z1198" s="110" t="str">
        <f>IF(IFERROR(VLOOKUP(Z1193,'Tabela de Apoio'!$D:$E,2,FALSE),1)=1,"",Z1199)</f>
        <v/>
      </c>
      <c r="AA1198" s="110" t="str">
        <f>IF(IFERROR(VLOOKUP(AA1193,'Tabela de Apoio'!$D:$E,2,FALSE),1)=1,"",AA1199)</f>
        <v/>
      </c>
      <c r="AB1198" s="110" t="str">
        <f>IF(IFERROR(VLOOKUP(AB1193,'Tabela de Apoio'!$D:$E,2,FALSE),1)=1,"",AB1199)</f>
        <v/>
      </c>
      <c r="AC1198" s="110" t="str">
        <f>IF(IFERROR(VLOOKUP(AC1193,'Tabela de Apoio'!$D:$E,2,FALSE),1)=1,"",AC1199)</f>
        <v/>
      </c>
      <c r="AD1198" s="110" t="str">
        <f>IF(IFERROR(VLOOKUP(AD1193,'Tabela de Apoio'!$D:$E,2,FALSE),1)=1,"",AD1199)</f>
        <v/>
      </c>
      <c r="AE1198" s="110" t="str">
        <f>IF(IFERROR(VLOOKUP(AE1193,'Tabela de Apoio'!$D:$E,2,FALSE),1)=1,"",AE1199)</f>
        <v/>
      </c>
      <c r="AF1198" s="110" t="str">
        <f>IF(IFERROR(VLOOKUP(AF1193,'Tabela de Apoio'!$D:$E,2,FALSE),1)=1,"",AF1199)</f>
        <v/>
      </c>
      <c r="AG1198" s="110" t="str">
        <f>IF(IFERROR(VLOOKUP(AG1193,'Tabela de Apoio'!$D:$E,2,FALSE),1)=1,"",AG1199)</f>
        <v/>
      </c>
      <c r="AH1198" s="110" t="str">
        <f>IF(IFERROR(VLOOKUP(AH1193,'Tabela de Apoio'!$D:$E,2,FALSE),1)=1,"",AH1199)</f>
        <v/>
      </c>
      <c r="AI1198" s="110" t="str">
        <f>IF(IFERROR(VLOOKUP(AI1193,'Tabela de Apoio'!$D:$E,2,FALSE),1)=1,"",AI1199)</f>
        <v/>
      </c>
    </row>
    <row r="1199" spans="1:167" hidden="1" x14ac:dyDescent="0.25">
      <c r="B1199" s="131" t="e">
        <f t="shared" si="3613"/>
        <v>#VALUE!</v>
      </c>
      <c r="C1199" s="131" t="e">
        <f t="shared" si="3614"/>
        <v>#VALUE!</v>
      </c>
      <c r="D1199" s="130">
        <f t="shared" si="3614"/>
        <v>1</v>
      </c>
      <c r="E1199" s="168"/>
      <c r="F1199" s="96"/>
      <c r="G1199" s="170"/>
      <c r="H1199" s="137">
        <f t="shared" ref="H1199" si="3683">COUNT($P1199:$XX1199)</f>
        <v>0</v>
      </c>
      <c r="I1199" s="135" t="e">
        <f t="shared" ref="I1199" si="3684">_xlfn.STDEV.P($P1198:$XX1199)/AVERAGE($P1198:$XX1199)</f>
        <v>#DIV/0!</v>
      </c>
      <c r="J1199" s="7">
        <f t="shared" ref="J1199" si="3685">IF(AND(H1199&gt;2,
OR(L1191="MÉDIA SANEADA",L1191="MEDIANA SANEADA",
AND(L1191="PREÇO REFERÊNCIA",NOT(AND(P1193="Orçamento",COUNTA(P1191:XX1191)=COUNTIF(P1193:XX1193,"Orçamento")))))),
ROW(),0)</f>
        <v>0</v>
      </c>
      <c r="K1199" s="69"/>
      <c r="L1199" s="29" t="s">
        <v>424</v>
      </c>
      <c r="M1199" s="30" t="e">
        <f t="shared" ref="M1199" si="3686">MEDIAN($P1197:$XX1197)</f>
        <v>#NUM!</v>
      </c>
      <c r="N1199" s="74"/>
      <c r="O1199" s="27" t="str">
        <f t="shared" ref="O1199" si="3687">"1 RODADA"</f>
        <v>1 RODADA</v>
      </c>
      <c r="P1199" s="110" t="str">
        <f t="shared" ref="P1199:AI1199" si="3688">IF(P1197="","",IF((_xlfn.STDEV.P($P1196:$XX1197)/AVERAGE($P1196:$XX1197))&lt;=25%,P1197,IF(OR(P1197&gt;(AVERAGE($P1196:$XX1197)+_xlfn.STDEV.P($P1196:$XX1197)),P1197&lt;(AVERAGE($P1196:$XX1197)-_xlfn.STDEV.P($P1196:$XX1197))),"DESCARTADO",P1197)))</f>
        <v/>
      </c>
      <c r="Q1199" s="110" t="str">
        <f t="shared" si="3688"/>
        <v/>
      </c>
      <c r="R1199" s="110" t="str">
        <f t="shared" si="3688"/>
        <v/>
      </c>
      <c r="S1199" s="110" t="str">
        <f t="shared" si="3688"/>
        <v/>
      </c>
      <c r="T1199" s="110" t="str">
        <f t="shared" si="3688"/>
        <v/>
      </c>
      <c r="U1199" s="110" t="str">
        <f t="shared" si="3688"/>
        <v/>
      </c>
      <c r="V1199" s="110" t="str">
        <f t="shared" si="3688"/>
        <v/>
      </c>
      <c r="W1199" s="110" t="str">
        <f t="shared" si="3688"/>
        <v/>
      </c>
      <c r="X1199" s="110" t="str">
        <f t="shared" si="3688"/>
        <v/>
      </c>
      <c r="Y1199" s="110" t="str">
        <f t="shared" si="3688"/>
        <v/>
      </c>
      <c r="Z1199" s="110" t="str">
        <f t="shared" si="3688"/>
        <v/>
      </c>
      <c r="AA1199" s="110" t="str">
        <f t="shared" si="3688"/>
        <v/>
      </c>
      <c r="AB1199" s="110" t="str">
        <f t="shared" si="3688"/>
        <v/>
      </c>
      <c r="AC1199" s="110" t="str">
        <f t="shared" si="3688"/>
        <v/>
      </c>
      <c r="AD1199" s="110" t="str">
        <f t="shared" si="3688"/>
        <v/>
      </c>
      <c r="AE1199" s="110" t="str">
        <f t="shared" si="3688"/>
        <v/>
      </c>
      <c r="AF1199" s="110" t="str">
        <f t="shared" si="3688"/>
        <v/>
      </c>
      <c r="AG1199" s="110" t="str">
        <f t="shared" si="3688"/>
        <v/>
      </c>
      <c r="AH1199" s="110" t="str">
        <f t="shared" si="3688"/>
        <v/>
      </c>
      <c r="AI1199" s="110" t="str">
        <f t="shared" si="3688"/>
        <v/>
      </c>
    </row>
    <row r="1200" spans="1:167" hidden="1" x14ac:dyDescent="0.25">
      <c r="B1200" s="131" t="e">
        <f t="shared" si="3613"/>
        <v>#VALUE!</v>
      </c>
      <c r="C1200" s="131" t="e">
        <f t="shared" si="3614"/>
        <v>#VALUE!</v>
      </c>
      <c r="D1200" s="130">
        <f t="shared" si="3614"/>
        <v>1</v>
      </c>
      <c r="E1200" s="168"/>
      <c r="F1200" s="96"/>
      <c r="G1200" s="170"/>
      <c r="H1200"/>
      <c r="I1200"/>
      <c r="J1200"/>
      <c r="L1200" s="29" t="s">
        <v>50</v>
      </c>
      <c r="M1200" s="30" t="str">
        <f t="shared" ref="M1200" si="3689">IFERROR(
IF(AND(H1199&gt;2,I1199&lt;=25%),AVERAGE(P1198:XX1199),
IF(AND(H1201&gt;2,I1201&lt;=25%),AVERAGE(P1200:XX1201),
IF(AND(H1203&gt;2,I1203&lt;=25%),AVERAGE(P1202:XX1203),
IF(AND(H1205&gt;2,I1205&lt;=25%),AVERAGE(P1204:XX1205),
IF(AND(H1207&gt;2,I1207&lt;=25%),AVERAGE(P1206:XX1207),
IF(AND(H1209&gt;2,I1209&lt;=25%),AVERAGE(P1208:XX1209),
IF(I1197&lt;=25%,AVERAGE(P1196:XX1197),""))))))),"")</f>
        <v/>
      </c>
      <c r="N1200" s="74"/>
      <c r="O1200" s="27" t="str">
        <f t="shared" ref="O1200" si="3690">"2 POND"</f>
        <v>2 POND</v>
      </c>
      <c r="P1200" s="110" t="str">
        <f>IF(IFERROR(VLOOKUP(P1193,'Tabela de Apoio'!$D:$E,2,FALSE),1)=1,"",P1201)</f>
        <v/>
      </c>
      <c r="Q1200" s="110" t="str">
        <f>IF(IFERROR(VLOOKUP(Q1193,'Tabela de Apoio'!$D:$E,2,FALSE),1)=1,"",Q1201)</f>
        <v/>
      </c>
      <c r="R1200" s="110" t="str">
        <f>IF(IFERROR(VLOOKUP(R1193,'Tabela de Apoio'!$D:$E,2,FALSE),1)=1,"",R1201)</f>
        <v/>
      </c>
      <c r="S1200" s="110" t="str">
        <f>IF(IFERROR(VLOOKUP(S1193,'Tabela de Apoio'!$D:$E,2,FALSE),1)=1,"",S1201)</f>
        <v/>
      </c>
      <c r="T1200" s="110" t="str">
        <f>IF(IFERROR(VLOOKUP(T1193,'Tabela de Apoio'!$D:$E,2,FALSE),1)=1,"",T1201)</f>
        <v/>
      </c>
      <c r="U1200" s="110" t="str">
        <f>IF(IFERROR(VLOOKUP(U1193,'Tabela de Apoio'!$D:$E,2,FALSE),1)=1,"",U1201)</f>
        <v/>
      </c>
      <c r="V1200" s="110" t="str">
        <f>IF(IFERROR(VLOOKUP(V1193,'Tabela de Apoio'!$D:$E,2,FALSE),1)=1,"",V1201)</f>
        <v/>
      </c>
      <c r="W1200" s="110" t="str">
        <f>IF(IFERROR(VLOOKUP(W1193,'Tabela de Apoio'!$D:$E,2,FALSE),1)=1,"",W1201)</f>
        <v/>
      </c>
      <c r="X1200" s="110" t="str">
        <f>IF(IFERROR(VLOOKUP(X1193,'Tabela de Apoio'!$D:$E,2,FALSE),1)=1,"",X1201)</f>
        <v/>
      </c>
      <c r="Y1200" s="110" t="str">
        <f>IF(IFERROR(VLOOKUP(Y1193,'Tabela de Apoio'!$D:$E,2,FALSE),1)=1,"",Y1201)</f>
        <v/>
      </c>
      <c r="Z1200" s="110" t="str">
        <f>IF(IFERROR(VLOOKUP(Z1193,'Tabela de Apoio'!$D:$E,2,FALSE),1)=1,"",Z1201)</f>
        <v/>
      </c>
      <c r="AA1200" s="110" t="str">
        <f>IF(IFERROR(VLOOKUP(AA1193,'Tabela de Apoio'!$D:$E,2,FALSE),1)=1,"",AA1201)</f>
        <v/>
      </c>
      <c r="AB1200" s="110" t="str">
        <f>IF(IFERROR(VLOOKUP(AB1193,'Tabela de Apoio'!$D:$E,2,FALSE),1)=1,"",AB1201)</f>
        <v/>
      </c>
      <c r="AC1200" s="110" t="str">
        <f>IF(IFERROR(VLOOKUP(AC1193,'Tabela de Apoio'!$D:$E,2,FALSE),1)=1,"",AC1201)</f>
        <v/>
      </c>
      <c r="AD1200" s="110" t="str">
        <f>IF(IFERROR(VLOOKUP(AD1193,'Tabela de Apoio'!$D:$E,2,FALSE),1)=1,"",AD1201)</f>
        <v/>
      </c>
      <c r="AE1200" s="110" t="str">
        <f>IF(IFERROR(VLOOKUP(AE1193,'Tabela de Apoio'!$D:$E,2,FALSE),1)=1,"",AE1201)</f>
        <v/>
      </c>
      <c r="AF1200" s="110" t="str">
        <f>IF(IFERROR(VLOOKUP(AF1193,'Tabela de Apoio'!$D:$E,2,FALSE),1)=1,"",AF1201)</f>
        <v/>
      </c>
      <c r="AG1200" s="110" t="str">
        <f>IF(IFERROR(VLOOKUP(AG1193,'Tabela de Apoio'!$D:$E,2,FALSE),1)=1,"",AG1201)</f>
        <v/>
      </c>
      <c r="AH1200" s="110" t="str">
        <f>IF(IFERROR(VLOOKUP(AH1193,'Tabela de Apoio'!$D:$E,2,FALSE),1)=1,"",AH1201)</f>
        <v/>
      </c>
      <c r="AI1200" s="110" t="str">
        <f>IF(IFERROR(VLOOKUP(AI1193,'Tabela de Apoio'!$D:$E,2,FALSE),1)=1,"",AI1201)</f>
        <v/>
      </c>
    </row>
    <row r="1201" spans="1:167" hidden="1" x14ac:dyDescent="0.25">
      <c r="B1201" s="131" t="e">
        <f t="shared" si="3613"/>
        <v>#VALUE!</v>
      </c>
      <c r="C1201" s="131" t="e">
        <f t="shared" si="3614"/>
        <v>#VALUE!</v>
      </c>
      <c r="D1201" s="130">
        <f t="shared" si="3614"/>
        <v>1</v>
      </c>
      <c r="E1201" s="168"/>
      <c r="F1201" s="96"/>
      <c r="G1201" s="170"/>
      <c r="H1201" s="137">
        <f t="shared" ref="H1201" si="3691">COUNT($P1201:$XX1201)</f>
        <v>0</v>
      </c>
      <c r="I1201" s="135" t="e">
        <f t="shared" ref="I1201" si="3692">_xlfn.STDEV.P($P1200:$XX1201)/AVERAGE($P1200:$XX1201)</f>
        <v>#DIV/0!</v>
      </c>
      <c r="J1201" s="7">
        <f t="shared" ref="J1201" si="3693">IF(AND(H1201&gt;2,
OR(L1191="MÉDIA SANEADA",L1191="MEDIANA SANEADA",
AND(L1191="PREÇO REFERÊNCIA",NOT(AND(P1193="Orçamento",COUNTA(P1191:XX1191)=COUNTIF(P1193:XX1193,"Orçamento")))))),
ROW(),0)</f>
        <v>0</v>
      </c>
      <c r="K1201" s="69"/>
      <c r="L1201" s="29" t="s">
        <v>425</v>
      </c>
      <c r="M1201" s="30" t="e">
        <f t="shared" ref="M1201" si="3694" xml:space="preserve">
IF(H1199&gt;2,MEDIAN(P1198:XX1199),
IF(H1201&gt;2,MEDIAN(P1200:XX1201),
IF(H1203&gt;2,MEDIAN(P1202:XX1203),
IF(H1205&gt;2,MEDIAN(P1204:XX1205),
IF(H1207&gt;2,MEDIAN(P1206:XX1207),
IF(H1209&gt;2,MEDIAN(P1208:XX1209),
MEDIAN(P1196:XX1197)))))))</f>
        <v>#NUM!</v>
      </c>
      <c r="N1201" s="74"/>
      <c r="O1201" s="27" t="str">
        <f t="shared" ref="O1201" si="3695">"2 RODADA"</f>
        <v>2 RODADA</v>
      </c>
      <c r="P1201" s="110" t="str">
        <f t="shared" ref="P1201:AI1201" si="3696">IF(P1199="","",IF((_xlfn.STDEV.P($P1198:$XX1199)/AVERAGE($P1198:$XX1199))&lt;=25%,P1199,IF(OR(P1199&gt;(AVERAGE($P1198:$XX1199)+_xlfn.STDEV.P($P1198:$XX1199)),P1199&lt;(AVERAGE($P1198:$XX1199)-_xlfn.STDEV.P($P1198:$XX1199))),"DESCARTADO",P1199)))</f>
        <v/>
      </c>
      <c r="Q1201" s="110" t="str">
        <f t="shared" si="3696"/>
        <v/>
      </c>
      <c r="R1201" s="110" t="str">
        <f t="shared" si="3696"/>
        <v/>
      </c>
      <c r="S1201" s="110" t="str">
        <f t="shared" si="3696"/>
        <v/>
      </c>
      <c r="T1201" s="110" t="str">
        <f t="shared" si="3696"/>
        <v/>
      </c>
      <c r="U1201" s="110" t="str">
        <f t="shared" si="3696"/>
        <v/>
      </c>
      <c r="V1201" s="110" t="str">
        <f t="shared" si="3696"/>
        <v/>
      </c>
      <c r="W1201" s="110" t="str">
        <f t="shared" si="3696"/>
        <v/>
      </c>
      <c r="X1201" s="110" t="str">
        <f t="shared" si="3696"/>
        <v/>
      </c>
      <c r="Y1201" s="110" t="str">
        <f t="shared" si="3696"/>
        <v/>
      </c>
      <c r="Z1201" s="110" t="str">
        <f t="shared" si="3696"/>
        <v/>
      </c>
      <c r="AA1201" s="110" t="str">
        <f t="shared" si="3696"/>
        <v/>
      </c>
      <c r="AB1201" s="110" t="str">
        <f t="shared" si="3696"/>
        <v/>
      </c>
      <c r="AC1201" s="110" t="str">
        <f t="shared" si="3696"/>
        <v/>
      </c>
      <c r="AD1201" s="110" t="str">
        <f t="shared" si="3696"/>
        <v/>
      </c>
      <c r="AE1201" s="110" t="str">
        <f t="shared" si="3696"/>
        <v/>
      </c>
      <c r="AF1201" s="110" t="str">
        <f t="shared" si="3696"/>
        <v/>
      </c>
      <c r="AG1201" s="110" t="str">
        <f t="shared" si="3696"/>
        <v/>
      </c>
      <c r="AH1201" s="110" t="str">
        <f t="shared" si="3696"/>
        <v/>
      </c>
      <c r="AI1201" s="110" t="str">
        <f t="shared" si="3696"/>
        <v/>
      </c>
    </row>
    <row r="1202" spans="1:167" hidden="1" x14ac:dyDescent="0.25">
      <c r="B1202" s="131" t="e">
        <f t="shared" si="3613"/>
        <v>#VALUE!</v>
      </c>
      <c r="C1202" s="131" t="e">
        <f t="shared" si="3614"/>
        <v>#VALUE!</v>
      </c>
      <c r="D1202" s="130">
        <f t="shared" si="3614"/>
        <v>1</v>
      </c>
      <c r="E1202" s="168"/>
      <c r="F1202" s="96"/>
      <c r="G1202" s="170"/>
      <c r="H1202"/>
      <c r="I1202"/>
      <c r="J1202"/>
      <c r="K1202" s="69"/>
      <c r="L1202" s="29" t="s">
        <v>422</v>
      </c>
      <c r="M1202" s="30" t="e">
        <f t="shared" ref="M1202" si="3697">HARMEAN($P1196:$XX1197)</f>
        <v>#N/A</v>
      </c>
      <c r="N1202" s="74"/>
      <c r="O1202" s="27" t="str">
        <f t="shared" ref="O1202" si="3698">"3 POND"</f>
        <v>3 POND</v>
      </c>
      <c r="P1202" s="110" t="str">
        <f>IF(IFERROR(VLOOKUP(P1193,'Tabela de Apoio'!$D:$E,2,FALSE),1)=1,"",P1203)</f>
        <v/>
      </c>
      <c r="Q1202" s="110" t="str">
        <f>IF(IFERROR(VLOOKUP(Q1193,'Tabela de Apoio'!$D:$E,2,FALSE),1)=1,"",Q1203)</f>
        <v/>
      </c>
      <c r="R1202" s="110" t="str">
        <f>IF(IFERROR(VLOOKUP(R1193,'Tabela de Apoio'!$D:$E,2,FALSE),1)=1,"",R1203)</f>
        <v/>
      </c>
      <c r="S1202" s="110" t="str">
        <f>IF(IFERROR(VLOOKUP(S1193,'Tabela de Apoio'!$D:$E,2,FALSE),1)=1,"",S1203)</f>
        <v/>
      </c>
      <c r="T1202" s="110" t="str">
        <f>IF(IFERROR(VLOOKUP(T1193,'Tabela de Apoio'!$D:$E,2,FALSE),1)=1,"",T1203)</f>
        <v/>
      </c>
      <c r="U1202" s="110" t="str">
        <f>IF(IFERROR(VLOOKUP(U1193,'Tabela de Apoio'!$D:$E,2,FALSE),1)=1,"",U1203)</f>
        <v/>
      </c>
      <c r="V1202" s="110" t="str">
        <f>IF(IFERROR(VLOOKUP(V1193,'Tabela de Apoio'!$D:$E,2,FALSE),1)=1,"",V1203)</f>
        <v/>
      </c>
      <c r="W1202" s="110" t="str">
        <f>IF(IFERROR(VLOOKUP(W1193,'Tabela de Apoio'!$D:$E,2,FALSE),1)=1,"",W1203)</f>
        <v/>
      </c>
      <c r="X1202" s="110" t="str">
        <f>IF(IFERROR(VLOOKUP(X1193,'Tabela de Apoio'!$D:$E,2,FALSE),1)=1,"",X1203)</f>
        <v/>
      </c>
      <c r="Y1202" s="110" t="str">
        <f>IF(IFERROR(VLOOKUP(Y1193,'Tabela de Apoio'!$D:$E,2,FALSE),1)=1,"",Y1203)</f>
        <v/>
      </c>
      <c r="Z1202" s="110" t="str">
        <f>IF(IFERROR(VLOOKUP(Z1193,'Tabela de Apoio'!$D:$E,2,FALSE),1)=1,"",Z1203)</f>
        <v/>
      </c>
      <c r="AA1202" s="110" t="str">
        <f>IF(IFERROR(VLOOKUP(AA1193,'Tabela de Apoio'!$D:$E,2,FALSE),1)=1,"",AA1203)</f>
        <v/>
      </c>
      <c r="AB1202" s="110" t="str">
        <f>IF(IFERROR(VLOOKUP(AB1193,'Tabela de Apoio'!$D:$E,2,FALSE),1)=1,"",AB1203)</f>
        <v/>
      </c>
      <c r="AC1202" s="110" t="str">
        <f>IF(IFERROR(VLOOKUP(AC1193,'Tabela de Apoio'!$D:$E,2,FALSE),1)=1,"",AC1203)</f>
        <v/>
      </c>
      <c r="AD1202" s="110" t="str">
        <f>IF(IFERROR(VLOOKUP(AD1193,'Tabela de Apoio'!$D:$E,2,FALSE),1)=1,"",AD1203)</f>
        <v/>
      </c>
      <c r="AE1202" s="110" t="str">
        <f>IF(IFERROR(VLOOKUP(AE1193,'Tabela de Apoio'!$D:$E,2,FALSE),1)=1,"",AE1203)</f>
        <v/>
      </c>
      <c r="AF1202" s="110" t="str">
        <f>IF(IFERROR(VLOOKUP(AF1193,'Tabela de Apoio'!$D:$E,2,FALSE),1)=1,"",AF1203)</f>
        <v/>
      </c>
      <c r="AG1202" s="110" t="str">
        <f>IF(IFERROR(VLOOKUP(AG1193,'Tabela de Apoio'!$D:$E,2,FALSE),1)=1,"",AG1203)</f>
        <v/>
      </c>
      <c r="AH1202" s="110" t="str">
        <f>IF(IFERROR(VLOOKUP(AH1193,'Tabela de Apoio'!$D:$E,2,FALSE),1)=1,"",AH1203)</f>
        <v/>
      </c>
      <c r="AI1202" s="110" t="str">
        <f>IF(IFERROR(VLOOKUP(AI1193,'Tabela de Apoio'!$D:$E,2,FALSE),1)=1,"",AI1203)</f>
        <v/>
      </c>
    </row>
    <row r="1203" spans="1:167" hidden="1" x14ac:dyDescent="0.25">
      <c r="B1203" s="131" t="e">
        <f t="shared" si="3613"/>
        <v>#VALUE!</v>
      </c>
      <c r="C1203" s="131" t="e">
        <f t="shared" si="3614"/>
        <v>#VALUE!</v>
      </c>
      <c r="D1203" s="130">
        <f t="shared" si="3614"/>
        <v>1</v>
      </c>
      <c r="E1203" s="168"/>
      <c r="F1203" s="96"/>
      <c r="G1203" s="170"/>
      <c r="H1203" s="137">
        <f t="shared" ref="H1203" si="3699">COUNT($P1203:$XX1203)</f>
        <v>0</v>
      </c>
      <c r="I1203" s="135" t="e">
        <f t="shared" ref="I1203" si="3700">_xlfn.STDEV.P($P1202:$XX1203)/AVERAGE($P1202:$XX1203)</f>
        <v>#DIV/0!</v>
      </c>
      <c r="J1203" s="7">
        <f t="shared" ref="J1203" si="3701">IF(AND(H1203&gt;2,
OR(L1191="MÉDIA SANEADA",L1191="MEDIANA SANEADA",
AND(L1191="PREÇO REFERÊNCIA",NOT(AND(P1193="Orçamento",COUNTA(P1191:XX1191)=COUNTIF(P1193:XX1193,"Orçamento")))))),
ROW(),0)</f>
        <v>0</v>
      </c>
      <c r="K1203" s="69"/>
      <c r="L1203" s="29" t="s">
        <v>53</v>
      </c>
      <c r="M1203" s="30" t="str">
        <f t="shared" ref="M1203" si="3702">IFERROR(_xlfn.QUARTILE.EXC($P1197:$XX1197,1),"")</f>
        <v/>
      </c>
      <c r="N1203" s="74"/>
      <c r="O1203" s="27" t="str">
        <f t="shared" ref="O1203" si="3703">"3 RODADA"</f>
        <v>3 RODADA</v>
      </c>
      <c r="P1203" s="110" t="str">
        <f t="shared" ref="P1203:AI1203" si="3704">IF(P1201="","",IF((_xlfn.STDEV.P($P1200:$XX1201)/AVERAGE($P1200:$XX1201))&lt;=25%,P1201,IF(OR(P1201&gt;(AVERAGE($P1200:$XX1201)+_xlfn.STDEV.P($P1200:$XX1201)),P1201&lt;(AVERAGE($P1200:$XX1201)-_xlfn.STDEV.P($P1200:$XX1201))),"DESCARTADO",P1201)))</f>
        <v/>
      </c>
      <c r="Q1203" s="110" t="str">
        <f t="shared" si="3704"/>
        <v/>
      </c>
      <c r="R1203" s="110" t="str">
        <f t="shared" si="3704"/>
        <v/>
      </c>
      <c r="S1203" s="110" t="str">
        <f t="shared" si="3704"/>
        <v/>
      </c>
      <c r="T1203" s="110" t="str">
        <f t="shared" si="3704"/>
        <v/>
      </c>
      <c r="U1203" s="110" t="str">
        <f t="shared" si="3704"/>
        <v/>
      </c>
      <c r="V1203" s="110" t="str">
        <f t="shared" si="3704"/>
        <v/>
      </c>
      <c r="W1203" s="110" t="str">
        <f t="shared" si="3704"/>
        <v/>
      </c>
      <c r="X1203" s="110" t="str">
        <f t="shared" si="3704"/>
        <v/>
      </c>
      <c r="Y1203" s="110" t="str">
        <f t="shared" si="3704"/>
        <v/>
      </c>
      <c r="Z1203" s="110" t="str">
        <f t="shared" si="3704"/>
        <v/>
      </c>
      <c r="AA1203" s="110" t="str">
        <f t="shared" si="3704"/>
        <v/>
      </c>
      <c r="AB1203" s="110" t="str">
        <f t="shared" si="3704"/>
        <v/>
      </c>
      <c r="AC1203" s="110" t="str">
        <f t="shared" si="3704"/>
        <v/>
      </c>
      <c r="AD1203" s="110" t="str">
        <f t="shared" si="3704"/>
        <v/>
      </c>
      <c r="AE1203" s="110" t="str">
        <f t="shared" si="3704"/>
        <v/>
      </c>
      <c r="AF1203" s="110" t="str">
        <f t="shared" si="3704"/>
        <v/>
      </c>
      <c r="AG1203" s="110" t="str">
        <f t="shared" si="3704"/>
        <v/>
      </c>
      <c r="AH1203" s="110" t="str">
        <f t="shared" si="3704"/>
        <v/>
      </c>
      <c r="AI1203" s="110" t="str">
        <f t="shared" si="3704"/>
        <v/>
      </c>
    </row>
    <row r="1204" spans="1:167" hidden="1" x14ac:dyDescent="0.25">
      <c r="B1204" s="131" t="e">
        <f t="shared" si="3613"/>
        <v>#VALUE!</v>
      </c>
      <c r="C1204" s="131" t="e">
        <f t="shared" si="3614"/>
        <v>#VALUE!</v>
      </c>
      <c r="D1204" s="130">
        <f t="shared" si="3614"/>
        <v>1</v>
      </c>
      <c r="E1204" s="168"/>
      <c r="F1204" s="96"/>
      <c r="G1204" s="170"/>
      <c r="H1204"/>
      <c r="I1204"/>
      <c r="J1204"/>
      <c r="K1204" s="69"/>
      <c r="L1204" s="29" t="s">
        <v>51</v>
      </c>
      <c r="M1204" s="30" t="str">
        <f t="shared" ref="M1204" si="3705">IFERROR(_xlfn.QUARTILE.EXC($P1197:$XX1197,3),"")</f>
        <v/>
      </c>
      <c r="N1204" s="74"/>
      <c r="O1204" s="27" t="str">
        <f t="shared" ref="O1204" si="3706">"4 POND"</f>
        <v>4 POND</v>
      </c>
      <c r="P1204" s="110" t="str">
        <f>IF(IFERROR(VLOOKUP(P1193,'Tabela de Apoio'!$D:$E,2,FALSE),1)=1,"",P1205)</f>
        <v/>
      </c>
      <c r="Q1204" s="110" t="str">
        <f>IF(IFERROR(VLOOKUP(Q1193,'Tabela de Apoio'!$D:$E,2,FALSE),1)=1,"",Q1205)</f>
        <v/>
      </c>
      <c r="R1204" s="110" t="str">
        <f>IF(IFERROR(VLOOKUP(R1193,'Tabela de Apoio'!$D:$E,2,FALSE),1)=1,"",R1205)</f>
        <v/>
      </c>
      <c r="S1204" s="110" t="str">
        <f>IF(IFERROR(VLOOKUP(S1193,'Tabela de Apoio'!$D:$E,2,FALSE),1)=1,"",S1205)</f>
        <v/>
      </c>
      <c r="T1204" s="110" t="str">
        <f>IF(IFERROR(VLOOKUP(T1193,'Tabela de Apoio'!$D:$E,2,FALSE),1)=1,"",T1205)</f>
        <v/>
      </c>
      <c r="U1204" s="110" t="str">
        <f>IF(IFERROR(VLOOKUP(U1193,'Tabela de Apoio'!$D:$E,2,FALSE),1)=1,"",U1205)</f>
        <v/>
      </c>
      <c r="V1204" s="110" t="str">
        <f>IF(IFERROR(VLOOKUP(V1193,'Tabela de Apoio'!$D:$E,2,FALSE),1)=1,"",V1205)</f>
        <v/>
      </c>
      <c r="W1204" s="110" t="str">
        <f>IF(IFERROR(VLOOKUP(W1193,'Tabela de Apoio'!$D:$E,2,FALSE),1)=1,"",W1205)</f>
        <v/>
      </c>
      <c r="X1204" s="110" t="str">
        <f>IF(IFERROR(VLOOKUP(X1193,'Tabela de Apoio'!$D:$E,2,FALSE),1)=1,"",X1205)</f>
        <v/>
      </c>
      <c r="Y1204" s="110" t="str">
        <f>IF(IFERROR(VLOOKUP(Y1193,'Tabela de Apoio'!$D:$E,2,FALSE),1)=1,"",Y1205)</f>
        <v/>
      </c>
      <c r="Z1204" s="110" t="str">
        <f>IF(IFERROR(VLOOKUP(Z1193,'Tabela de Apoio'!$D:$E,2,FALSE),1)=1,"",Z1205)</f>
        <v/>
      </c>
      <c r="AA1204" s="110" t="str">
        <f>IF(IFERROR(VLOOKUP(AA1193,'Tabela de Apoio'!$D:$E,2,FALSE),1)=1,"",AA1205)</f>
        <v/>
      </c>
      <c r="AB1204" s="110" t="str">
        <f>IF(IFERROR(VLOOKUP(AB1193,'Tabela de Apoio'!$D:$E,2,FALSE),1)=1,"",AB1205)</f>
        <v/>
      </c>
      <c r="AC1204" s="110" t="str">
        <f>IF(IFERROR(VLOOKUP(AC1193,'Tabela de Apoio'!$D:$E,2,FALSE),1)=1,"",AC1205)</f>
        <v/>
      </c>
      <c r="AD1204" s="110" t="str">
        <f>IF(IFERROR(VLOOKUP(AD1193,'Tabela de Apoio'!$D:$E,2,FALSE),1)=1,"",AD1205)</f>
        <v/>
      </c>
      <c r="AE1204" s="110" t="str">
        <f>IF(IFERROR(VLOOKUP(AE1193,'Tabela de Apoio'!$D:$E,2,FALSE),1)=1,"",AE1205)</f>
        <v/>
      </c>
      <c r="AF1204" s="110" t="str">
        <f>IF(IFERROR(VLOOKUP(AF1193,'Tabela de Apoio'!$D:$E,2,FALSE),1)=1,"",AF1205)</f>
        <v/>
      </c>
      <c r="AG1204" s="110" t="str">
        <f>IF(IFERROR(VLOOKUP(AG1193,'Tabela de Apoio'!$D:$E,2,FALSE),1)=1,"",AG1205)</f>
        <v/>
      </c>
      <c r="AH1204" s="110" t="str">
        <f>IF(IFERROR(VLOOKUP(AH1193,'Tabela de Apoio'!$D:$E,2,FALSE),1)=1,"",AH1205)</f>
        <v/>
      </c>
      <c r="AI1204" s="110" t="str">
        <f>IF(IFERROR(VLOOKUP(AI1193,'Tabela de Apoio'!$D:$E,2,FALSE),1)=1,"",AI1205)</f>
        <v/>
      </c>
    </row>
    <row r="1205" spans="1:167" hidden="1" x14ac:dyDescent="0.25">
      <c r="B1205" s="131" t="e">
        <f t="shared" si="3613"/>
        <v>#VALUE!</v>
      </c>
      <c r="C1205" s="131" t="e">
        <f t="shared" si="3614"/>
        <v>#VALUE!</v>
      </c>
      <c r="D1205" s="130">
        <f t="shared" si="3614"/>
        <v>1</v>
      </c>
      <c r="E1205" s="168"/>
      <c r="F1205" s="96"/>
      <c r="G1205" s="170"/>
      <c r="H1205" s="137">
        <f t="shared" ref="H1205" si="3707">COUNT($P1205:$XX1205)</f>
        <v>0</v>
      </c>
      <c r="I1205" s="135" t="e">
        <f t="shared" ref="I1205" si="3708">_xlfn.STDEV.P($P1204:$XX1205)/AVERAGE($P1204:$XX1205)</f>
        <v>#DIV/0!</v>
      </c>
      <c r="J1205" s="7">
        <f t="shared" ref="J1205" si="3709">IF(AND(H1205&gt;2,
OR(L1191="MÉDIA SANEADA",L1191="MEDIANA SANEADA",
AND(L1191="PREÇO REFERÊNCIA",NOT(AND(P1193="Orçamento",COUNTA(P1191:XX1191)=COUNTIF(P1193:XX1193,"Orçamento")))))),
ROW(),0)</f>
        <v>0</v>
      </c>
      <c r="K1205" s="69"/>
      <c r="L1205" s="29" t="s">
        <v>55</v>
      </c>
      <c r="M1205" s="30">
        <f t="shared" ref="M1205" si="3710">MIN($P1197:$XX1197)</f>
        <v>0</v>
      </c>
      <c r="N1205" s="74"/>
      <c r="O1205" s="27" t="str">
        <f t="shared" ref="O1205" si="3711">"4 RODADA"</f>
        <v>4 RODADA</v>
      </c>
      <c r="P1205" s="110" t="str">
        <f t="shared" ref="P1205:AI1205" si="3712">IF(P1203="","",IF((_xlfn.STDEV.P($P1202:$XX1203)/AVERAGE($P1202:$XX1203))&lt;=25%,P1203,IF(OR(P1203&gt;(AVERAGE($P1202:$XX1203)+_xlfn.STDEV.P($P1202:$XX1203)),P1203&lt;(AVERAGE($P1202:$XX1203)-_xlfn.STDEV.P($P1202:$XX1203))),"DESCARTADO",P1203)))</f>
        <v/>
      </c>
      <c r="Q1205" s="110" t="str">
        <f t="shared" si="3712"/>
        <v/>
      </c>
      <c r="R1205" s="110" t="str">
        <f t="shared" si="3712"/>
        <v/>
      </c>
      <c r="S1205" s="110" t="str">
        <f t="shared" si="3712"/>
        <v/>
      </c>
      <c r="T1205" s="110" t="str">
        <f t="shared" si="3712"/>
        <v/>
      </c>
      <c r="U1205" s="110" t="str">
        <f t="shared" si="3712"/>
        <v/>
      </c>
      <c r="V1205" s="110" t="str">
        <f t="shared" si="3712"/>
        <v/>
      </c>
      <c r="W1205" s="110" t="str">
        <f t="shared" si="3712"/>
        <v/>
      </c>
      <c r="X1205" s="110" t="str">
        <f t="shared" si="3712"/>
        <v/>
      </c>
      <c r="Y1205" s="110" t="str">
        <f t="shared" si="3712"/>
        <v/>
      </c>
      <c r="Z1205" s="110" t="str">
        <f t="shared" si="3712"/>
        <v/>
      </c>
      <c r="AA1205" s="110" t="str">
        <f t="shared" si="3712"/>
        <v/>
      </c>
      <c r="AB1205" s="110" t="str">
        <f t="shared" si="3712"/>
        <v/>
      </c>
      <c r="AC1205" s="110" t="str">
        <f t="shared" si="3712"/>
        <v/>
      </c>
      <c r="AD1205" s="110" t="str">
        <f t="shared" si="3712"/>
        <v/>
      </c>
      <c r="AE1205" s="110" t="str">
        <f t="shared" si="3712"/>
        <v/>
      </c>
      <c r="AF1205" s="110" t="str">
        <f t="shared" si="3712"/>
        <v/>
      </c>
      <c r="AG1205" s="110" t="str">
        <f t="shared" si="3712"/>
        <v/>
      </c>
      <c r="AH1205" s="110" t="str">
        <f t="shared" si="3712"/>
        <v/>
      </c>
      <c r="AI1205" s="110" t="str">
        <f t="shared" si="3712"/>
        <v/>
      </c>
    </row>
    <row r="1206" spans="1:167" hidden="1" x14ac:dyDescent="0.25">
      <c r="B1206" s="131" t="e">
        <f t="shared" si="3613"/>
        <v>#VALUE!</v>
      </c>
      <c r="C1206" s="131" t="e">
        <f t="shared" si="3614"/>
        <v>#VALUE!</v>
      </c>
      <c r="D1206" s="130">
        <f t="shared" si="3614"/>
        <v>1</v>
      </c>
      <c r="E1206" s="168"/>
      <c r="F1206" s="96"/>
      <c r="G1206" s="170"/>
      <c r="H1206"/>
      <c r="I1206"/>
      <c r="J1206"/>
      <c r="K1206" s="69"/>
      <c r="L1206" s="29" t="s">
        <v>52</v>
      </c>
      <c r="M1206" s="30">
        <f t="shared" ref="M1206" si="3713">MAX($P1197:$XX1197)</f>
        <v>0</v>
      </c>
      <c r="N1206" s="74"/>
      <c r="O1206" s="27" t="str">
        <f t="shared" ref="O1206" si="3714">"5 POND"</f>
        <v>5 POND</v>
      </c>
      <c r="P1206" s="110" t="str">
        <f>IF(IFERROR(VLOOKUP(P1193,'Tabela de Apoio'!$D:$E,2,FALSE),1)=1,"",P1207)</f>
        <v/>
      </c>
      <c r="Q1206" s="110" t="str">
        <f>IF(IFERROR(VLOOKUP(Q1193,'Tabela de Apoio'!$D:$E,2,FALSE),1)=1,"",Q1207)</f>
        <v/>
      </c>
      <c r="R1206" s="110" t="str">
        <f>IF(IFERROR(VLOOKUP(R1193,'Tabela de Apoio'!$D:$E,2,FALSE),1)=1,"",R1207)</f>
        <v/>
      </c>
      <c r="S1206" s="110" t="str">
        <f>IF(IFERROR(VLOOKUP(S1193,'Tabela de Apoio'!$D:$E,2,FALSE),1)=1,"",S1207)</f>
        <v/>
      </c>
      <c r="T1206" s="110" t="str">
        <f>IF(IFERROR(VLOOKUP(T1193,'Tabela de Apoio'!$D:$E,2,FALSE),1)=1,"",T1207)</f>
        <v/>
      </c>
      <c r="U1206" s="110" t="str">
        <f>IF(IFERROR(VLOOKUP(U1193,'Tabela de Apoio'!$D:$E,2,FALSE),1)=1,"",U1207)</f>
        <v/>
      </c>
      <c r="V1206" s="110" t="str">
        <f>IF(IFERROR(VLOOKUP(V1193,'Tabela de Apoio'!$D:$E,2,FALSE),1)=1,"",V1207)</f>
        <v/>
      </c>
      <c r="W1206" s="110" t="str">
        <f>IF(IFERROR(VLOOKUP(W1193,'Tabela de Apoio'!$D:$E,2,FALSE),1)=1,"",W1207)</f>
        <v/>
      </c>
      <c r="X1206" s="110" t="str">
        <f>IF(IFERROR(VLOOKUP(X1193,'Tabela de Apoio'!$D:$E,2,FALSE),1)=1,"",X1207)</f>
        <v/>
      </c>
      <c r="Y1206" s="110" t="str">
        <f>IF(IFERROR(VLOOKUP(Y1193,'Tabela de Apoio'!$D:$E,2,FALSE),1)=1,"",Y1207)</f>
        <v/>
      </c>
      <c r="Z1206" s="110" t="str">
        <f>IF(IFERROR(VLOOKUP(Z1193,'Tabela de Apoio'!$D:$E,2,FALSE),1)=1,"",Z1207)</f>
        <v/>
      </c>
      <c r="AA1206" s="110" t="str">
        <f>IF(IFERROR(VLOOKUP(AA1193,'Tabela de Apoio'!$D:$E,2,FALSE),1)=1,"",AA1207)</f>
        <v/>
      </c>
      <c r="AB1206" s="110" t="str">
        <f>IF(IFERROR(VLOOKUP(AB1193,'Tabela de Apoio'!$D:$E,2,FALSE),1)=1,"",AB1207)</f>
        <v/>
      </c>
      <c r="AC1206" s="110" t="str">
        <f>IF(IFERROR(VLOOKUP(AC1193,'Tabela de Apoio'!$D:$E,2,FALSE),1)=1,"",AC1207)</f>
        <v/>
      </c>
      <c r="AD1206" s="110" t="str">
        <f>IF(IFERROR(VLOOKUP(AD1193,'Tabela de Apoio'!$D:$E,2,FALSE),1)=1,"",AD1207)</f>
        <v/>
      </c>
      <c r="AE1206" s="110" t="str">
        <f>IF(IFERROR(VLOOKUP(AE1193,'Tabela de Apoio'!$D:$E,2,FALSE),1)=1,"",AE1207)</f>
        <v/>
      </c>
      <c r="AF1206" s="110" t="str">
        <f>IF(IFERROR(VLOOKUP(AF1193,'Tabela de Apoio'!$D:$E,2,FALSE),1)=1,"",AF1207)</f>
        <v/>
      </c>
      <c r="AG1206" s="110" t="str">
        <f>IF(IFERROR(VLOOKUP(AG1193,'Tabela de Apoio'!$D:$E,2,FALSE),1)=1,"",AG1207)</f>
        <v/>
      </c>
      <c r="AH1206" s="110" t="str">
        <f>IF(IFERROR(VLOOKUP(AH1193,'Tabela de Apoio'!$D:$E,2,FALSE),1)=1,"",AH1207)</f>
        <v/>
      </c>
      <c r="AI1206" s="110" t="str">
        <f>IF(IFERROR(VLOOKUP(AI1193,'Tabela de Apoio'!$D:$E,2,FALSE),1)=1,"",AI1207)</f>
        <v/>
      </c>
    </row>
    <row r="1207" spans="1:167" hidden="1" x14ac:dyDescent="0.25">
      <c r="B1207" s="131" t="e">
        <f t="shared" si="3613"/>
        <v>#VALUE!</v>
      </c>
      <c r="C1207" s="131" t="e">
        <f t="shared" si="3614"/>
        <v>#VALUE!</v>
      </c>
      <c r="D1207" s="130">
        <f t="shared" si="3614"/>
        <v>1</v>
      </c>
      <c r="E1207" s="168"/>
      <c r="F1207" s="96"/>
      <c r="G1207" s="170"/>
      <c r="H1207" s="137">
        <f t="shared" ref="H1207" si="3715">COUNT($P1207:$XX1207)</f>
        <v>0</v>
      </c>
      <c r="I1207" s="135" t="e">
        <f t="shared" ref="I1207" si="3716">_xlfn.STDEV.P($P1206:$XX1207)/AVERAGE($P1206:$XX1207)</f>
        <v>#DIV/0!</v>
      </c>
      <c r="J1207" s="7">
        <f t="shared" ref="J1207" si="3717">IF(AND(H1207&gt;2,
OR(L1191="MÉDIA SANEADA",L1191="MEDIANA SANEADA",
AND(L1191="PREÇO REFERÊNCIA",NOT(AND(P1193="Orçamento",COUNTA(P1191:XX1191)=COUNTIF(P1193:XX1193,"Orçamento")))))),
ROW(),0)</f>
        <v>0</v>
      </c>
      <c r="K1207" s="69"/>
      <c r="N1207" s="74"/>
      <c r="O1207" s="27" t="str">
        <f t="shared" ref="O1207" si="3718">"5 RODADA"</f>
        <v>5 RODADA</v>
      </c>
      <c r="P1207" s="110" t="str">
        <f t="shared" ref="P1207:AI1207" si="3719">IF(P1205="","",IF((_xlfn.STDEV.P($P1204:$XX1205)/AVERAGE($P1204:$XX1205))&lt;=25%,P1205,IF(OR(P1205&gt;(AVERAGE($P1204:$XX1205)+_xlfn.STDEV.P($P1204:$XX1205)),P1205&lt;(AVERAGE($P1204:$XX1205)-_xlfn.STDEV.P($P1204:$XX1205))),"DESCARTADO",P1205)))</f>
        <v/>
      </c>
      <c r="Q1207" s="110" t="str">
        <f t="shared" si="3719"/>
        <v/>
      </c>
      <c r="R1207" s="110" t="str">
        <f t="shared" si="3719"/>
        <v/>
      </c>
      <c r="S1207" s="110" t="str">
        <f t="shared" si="3719"/>
        <v/>
      </c>
      <c r="T1207" s="110" t="str">
        <f t="shared" si="3719"/>
        <v/>
      </c>
      <c r="U1207" s="110" t="str">
        <f t="shared" si="3719"/>
        <v/>
      </c>
      <c r="V1207" s="110" t="str">
        <f t="shared" si="3719"/>
        <v/>
      </c>
      <c r="W1207" s="110" t="str">
        <f t="shared" si="3719"/>
        <v/>
      </c>
      <c r="X1207" s="110" t="str">
        <f t="shared" si="3719"/>
        <v/>
      </c>
      <c r="Y1207" s="110" t="str">
        <f t="shared" si="3719"/>
        <v/>
      </c>
      <c r="Z1207" s="110" t="str">
        <f t="shared" si="3719"/>
        <v/>
      </c>
      <c r="AA1207" s="110" t="str">
        <f t="shared" si="3719"/>
        <v/>
      </c>
      <c r="AB1207" s="110" t="str">
        <f t="shared" si="3719"/>
        <v/>
      </c>
      <c r="AC1207" s="110" t="str">
        <f t="shared" si="3719"/>
        <v/>
      </c>
      <c r="AD1207" s="110" t="str">
        <f t="shared" si="3719"/>
        <v/>
      </c>
      <c r="AE1207" s="110" t="str">
        <f t="shared" si="3719"/>
        <v/>
      </c>
      <c r="AF1207" s="110" t="str">
        <f t="shared" si="3719"/>
        <v/>
      </c>
      <c r="AG1207" s="110" t="str">
        <f t="shared" si="3719"/>
        <v/>
      </c>
      <c r="AH1207" s="110" t="str">
        <f t="shared" si="3719"/>
        <v/>
      </c>
      <c r="AI1207" s="110" t="str">
        <f t="shared" si="3719"/>
        <v/>
      </c>
    </row>
    <row r="1208" spans="1:167" hidden="1" x14ac:dyDescent="0.25">
      <c r="B1208" s="131" t="e">
        <f t="shared" si="3613"/>
        <v>#VALUE!</v>
      </c>
      <c r="C1208" s="131" t="e">
        <f t="shared" si="3614"/>
        <v>#VALUE!</v>
      </c>
      <c r="D1208" s="130">
        <f t="shared" si="3614"/>
        <v>1</v>
      </c>
      <c r="E1208" s="168"/>
      <c r="F1208" s="96"/>
      <c r="G1208" s="170"/>
      <c r="H1208"/>
      <c r="I1208"/>
      <c r="J1208"/>
      <c r="K1208" s="69"/>
      <c r="L1208" s="22"/>
      <c r="M1208" s="22"/>
      <c r="N1208" s="74"/>
      <c r="O1208" s="27" t="str">
        <f t="shared" ref="O1208" si="3720">"6 POND"</f>
        <v>6 POND</v>
      </c>
      <c r="P1208" s="110" t="str">
        <f>IF(IFERROR(VLOOKUP(P1193,'Tabela de Apoio'!$D:$E,2,FALSE),1)=1,"",P1209)</f>
        <v/>
      </c>
      <c r="Q1208" s="110" t="str">
        <f>IF(IFERROR(VLOOKUP(Q1193,'Tabela de Apoio'!$D:$E,2,FALSE),1)=1,"",Q1209)</f>
        <v/>
      </c>
      <c r="R1208" s="110" t="str">
        <f>IF(IFERROR(VLOOKUP(R1193,'Tabela de Apoio'!$D:$E,2,FALSE),1)=1,"",R1209)</f>
        <v/>
      </c>
      <c r="S1208" s="110" t="str">
        <f>IF(IFERROR(VLOOKUP(S1193,'Tabela de Apoio'!$D:$E,2,FALSE),1)=1,"",S1209)</f>
        <v/>
      </c>
      <c r="T1208" s="110" t="str">
        <f>IF(IFERROR(VLOOKUP(T1193,'Tabela de Apoio'!$D:$E,2,FALSE),1)=1,"",T1209)</f>
        <v/>
      </c>
      <c r="U1208" s="110" t="str">
        <f>IF(IFERROR(VLOOKUP(U1193,'Tabela de Apoio'!$D:$E,2,FALSE),1)=1,"",U1209)</f>
        <v/>
      </c>
      <c r="V1208" s="110" t="str">
        <f>IF(IFERROR(VLOOKUP(V1193,'Tabela de Apoio'!$D:$E,2,FALSE),1)=1,"",V1209)</f>
        <v/>
      </c>
      <c r="W1208" s="110" t="str">
        <f>IF(IFERROR(VLOOKUP(W1193,'Tabela de Apoio'!$D:$E,2,FALSE),1)=1,"",W1209)</f>
        <v/>
      </c>
      <c r="X1208" s="110" t="str">
        <f>IF(IFERROR(VLOOKUP(X1193,'Tabela de Apoio'!$D:$E,2,FALSE),1)=1,"",X1209)</f>
        <v/>
      </c>
      <c r="Y1208" s="110" t="str">
        <f>IF(IFERROR(VLOOKUP(Y1193,'Tabela de Apoio'!$D:$E,2,FALSE),1)=1,"",Y1209)</f>
        <v/>
      </c>
      <c r="Z1208" s="110" t="str">
        <f>IF(IFERROR(VLOOKUP(Z1193,'Tabela de Apoio'!$D:$E,2,FALSE),1)=1,"",Z1209)</f>
        <v/>
      </c>
      <c r="AA1208" s="110" t="str">
        <f>IF(IFERROR(VLOOKUP(AA1193,'Tabela de Apoio'!$D:$E,2,FALSE),1)=1,"",AA1209)</f>
        <v/>
      </c>
      <c r="AB1208" s="110" t="str">
        <f>IF(IFERROR(VLOOKUP(AB1193,'Tabela de Apoio'!$D:$E,2,FALSE),1)=1,"",AB1209)</f>
        <v/>
      </c>
      <c r="AC1208" s="110" t="str">
        <f>IF(IFERROR(VLOOKUP(AC1193,'Tabela de Apoio'!$D:$E,2,FALSE),1)=1,"",AC1209)</f>
        <v/>
      </c>
      <c r="AD1208" s="110" t="str">
        <f>IF(IFERROR(VLOOKUP(AD1193,'Tabela de Apoio'!$D:$E,2,FALSE),1)=1,"",AD1209)</f>
        <v/>
      </c>
      <c r="AE1208" s="110" t="str">
        <f>IF(IFERROR(VLOOKUP(AE1193,'Tabela de Apoio'!$D:$E,2,FALSE),1)=1,"",AE1209)</f>
        <v/>
      </c>
      <c r="AF1208" s="110" t="str">
        <f>IF(IFERROR(VLOOKUP(AF1193,'Tabela de Apoio'!$D:$E,2,FALSE),1)=1,"",AF1209)</f>
        <v/>
      </c>
      <c r="AG1208" s="110" t="str">
        <f>IF(IFERROR(VLOOKUP(AG1193,'Tabela de Apoio'!$D:$E,2,FALSE),1)=1,"",AG1209)</f>
        <v/>
      </c>
      <c r="AH1208" s="110" t="str">
        <f>IF(IFERROR(VLOOKUP(AH1193,'Tabela de Apoio'!$D:$E,2,FALSE),1)=1,"",AH1209)</f>
        <v/>
      </c>
      <c r="AI1208" s="110" t="str">
        <f>IF(IFERROR(VLOOKUP(AI1193,'Tabela de Apoio'!$D:$E,2,FALSE),1)=1,"",AI1209)</f>
        <v/>
      </c>
    </row>
    <row r="1209" spans="1:167" hidden="1" x14ac:dyDescent="0.25">
      <c r="B1209" s="131" t="e">
        <f t="shared" si="3613"/>
        <v>#VALUE!</v>
      </c>
      <c r="C1209" s="131" t="e">
        <f t="shared" si="3614"/>
        <v>#VALUE!</v>
      </c>
      <c r="D1209" s="130">
        <f t="shared" si="3614"/>
        <v>1</v>
      </c>
      <c r="E1209" s="168"/>
      <c r="F1209" s="96"/>
      <c r="G1209" s="170"/>
      <c r="H1209" s="137">
        <f t="shared" ref="H1209" si="3721">COUNT($P1209:$XX1209)</f>
        <v>0</v>
      </c>
      <c r="I1209" s="135" t="e">
        <f t="shared" ref="I1209" si="3722">_xlfn.STDEV.P($P1208:$XX1209)/AVERAGE($P1208:$XX1209)</f>
        <v>#DIV/0!</v>
      </c>
      <c r="J1209" s="7">
        <f t="shared" ref="J1209" si="3723">IF(AND(H1209&gt;2,
OR(L1191="MÉDIA SANEADA",L1191="MEDIANA SANEADA",
AND(L1191="PREÇO REFERÊNCIA",NOT(AND(P1193="Orçamento",COUNTA(P1191:XX1191)=COUNTIF(P1193:XX1193,"Orçamento")))))),
ROW(),0)</f>
        <v>0</v>
      </c>
      <c r="N1209" s="74"/>
      <c r="O1209" s="27" t="str">
        <f t="shared" ref="O1209" si="3724">"6 RODADA"</f>
        <v>6 RODADA</v>
      </c>
      <c r="P1209" s="110" t="str">
        <f t="shared" ref="P1209:AI1209" si="3725">IFERROR(IF(P1207="","",IF((_xlfn.STDEV.P($P1206:$XX1207)/AVERAGE($P1206:$XX1207))&lt;=25%,P1207,IF(OR(P1207&gt;(AVERAGE($P1206:$XX1207)+_xlfn.STDEV.P($P1206:$XX1207)),P1207&lt;(AVERAGE($P1206:$XX1207)-_xlfn.STDEV.P($P1206:$XX1207))),"DESCARTADO",P1207))),)</f>
        <v/>
      </c>
      <c r="Q1209" s="110" t="str">
        <f t="shared" si="3725"/>
        <v/>
      </c>
      <c r="R1209" s="110" t="str">
        <f t="shared" si="3725"/>
        <v/>
      </c>
      <c r="S1209" s="110" t="str">
        <f t="shared" si="3725"/>
        <v/>
      </c>
      <c r="T1209" s="110" t="str">
        <f t="shared" si="3725"/>
        <v/>
      </c>
      <c r="U1209" s="110" t="str">
        <f t="shared" si="3725"/>
        <v/>
      </c>
      <c r="V1209" s="110" t="str">
        <f t="shared" si="3725"/>
        <v/>
      </c>
      <c r="W1209" s="110" t="str">
        <f t="shared" si="3725"/>
        <v/>
      </c>
      <c r="X1209" s="110" t="str">
        <f t="shared" si="3725"/>
        <v/>
      </c>
      <c r="Y1209" s="110" t="str">
        <f t="shared" si="3725"/>
        <v/>
      </c>
      <c r="Z1209" s="110" t="str">
        <f t="shared" si="3725"/>
        <v/>
      </c>
      <c r="AA1209" s="110" t="str">
        <f t="shared" si="3725"/>
        <v/>
      </c>
      <c r="AB1209" s="110" t="str">
        <f t="shared" si="3725"/>
        <v/>
      </c>
      <c r="AC1209" s="110" t="str">
        <f t="shared" si="3725"/>
        <v/>
      </c>
      <c r="AD1209" s="110" t="str">
        <f t="shared" si="3725"/>
        <v/>
      </c>
      <c r="AE1209" s="110" t="str">
        <f t="shared" si="3725"/>
        <v/>
      </c>
      <c r="AF1209" s="110" t="str">
        <f t="shared" si="3725"/>
        <v/>
      </c>
      <c r="AG1209" s="110" t="str">
        <f t="shared" si="3725"/>
        <v/>
      </c>
      <c r="AH1209" s="110" t="str">
        <f t="shared" si="3725"/>
        <v/>
      </c>
      <c r="AI1209" s="110" t="str">
        <f t="shared" si="3725"/>
        <v/>
      </c>
    </row>
    <row r="1210" spans="1:167" x14ac:dyDescent="0.25">
      <c r="B1210" s="131" t="e">
        <f t="shared" si="3613"/>
        <v>#VALUE!</v>
      </c>
      <c r="C1210" s="131" t="e">
        <f t="shared" si="3614"/>
        <v>#VALUE!</v>
      </c>
      <c r="D1210" s="130">
        <f t="shared" si="3614"/>
        <v>1</v>
      </c>
      <c r="E1210" s="168"/>
      <c r="F1210" s="139"/>
      <c r="G1210" s="170"/>
      <c r="H1210" s="173"/>
      <c r="I1210" s="173"/>
      <c r="J1210" s="174"/>
      <c r="K1210" s="70"/>
      <c r="L1210" s="1" t="s">
        <v>56</v>
      </c>
      <c r="M1210" s="147" t="str">
        <f t="shared" ref="M1210" si="3726">IFERROR(ROUND(M1191*M1193,2),"")</f>
        <v/>
      </c>
      <c r="O1210" s="27" t="s">
        <v>426</v>
      </c>
      <c r="P1210" s="110" t="str">
        <f t="shared" ref="P1210:R1210" si="3727">INDEX(P1197:P1209,MATCH(MAX($J1197:$J1209),$J1197:$J1209,0))</f>
        <v/>
      </c>
      <c r="Q1210" s="110" t="str">
        <f t="shared" si="3727"/>
        <v/>
      </c>
      <c r="R1210" s="110" t="str">
        <f t="shared" si="3727"/>
        <v/>
      </c>
      <c r="S1210" s="110" t="str">
        <f t="shared" si="3661"/>
        <v/>
      </c>
      <c r="T1210" s="110" t="str">
        <f t="shared" si="3661"/>
        <v/>
      </c>
      <c r="U1210" s="110" t="str">
        <f t="shared" si="3661"/>
        <v/>
      </c>
      <c r="V1210" s="110" t="str">
        <f t="shared" si="3661"/>
        <v/>
      </c>
      <c r="W1210" s="110" t="str">
        <f t="shared" si="3661"/>
        <v/>
      </c>
      <c r="X1210" s="110" t="str">
        <f t="shared" si="3661"/>
        <v/>
      </c>
      <c r="Y1210" s="110" t="str">
        <f t="shared" si="3661"/>
        <v/>
      </c>
      <c r="Z1210" s="110" t="str">
        <f t="shared" si="3661"/>
        <v/>
      </c>
      <c r="AA1210" s="110" t="str">
        <f t="shared" si="3661"/>
        <v/>
      </c>
      <c r="AB1210" s="110" t="str">
        <f t="shared" si="3661"/>
        <v/>
      </c>
      <c r="AC1210" s="110" t="str">
        <f t="shared" si="3661"/>
        <v/>
      </c>
      <c r="AD1210" s="110" t="str">
        <f t="shared" si="3661"/>
        <v/>
      </c>
      <c r="AE1210" s="110" t="str">
        <f t="shared" si="3661"/>
        <v/>
      </c>
      <c r="AF1210" s="110" t="str">
        <f t="shared" si="3661"/>
        <v/>
      </c>
      <c r="AG1210" s="110" t="str">
        <f t="shared" si="3661"/>
        <v/>
      </c>
      <c r="AH1210" s="110" t="str">
        <f t="shared" si="3661"/>
        <v/>
      </c>
      <c r="AI1210" s="110" t="str">
        <f t="shared" si="3661"/>
        <v/>
      </c>
    </row>
    <row r="1212" spans="1:167" s="120" customFormat="1" ht="15" customHeight="1" x14ac:dyDescent="0.25">
      <c r="A1212" s="123"/>
      <c r="B1212" s="130" t="e">
        <f t="shared" ref="B1212" si="3728">LARGE(IFERROR(IF(B1210+1&gt;$H$8,"",B1210+1),""),1)</f>
        <v>#VALUE!</v>
      </c>
      <c r="C1212" s="130" t="e">
        <f>IF(_xlfn.ISFORMULA(E1216),MAX(INDEX('BASE FORMAÇÃO'!A:A,B1212+1),1),E1216)</f>
        <v>#VALUE!</v>
      </c>
      <c r="D1212" s="130">
        <f t="shared" ref="D1212" si="3729">IFERROR(IF(C1212=C1202,D1202+1,1),1)</f>
        <v>1</v>
      </c>
      <c r="E1212" s="41" t="s">
        <v>9</v>
      </c>
      <c r="F1212" s="76"/>
      <c r="G1212" s="41" t="s">
        <v>15</v>
      </c>
      <c r="H1212" s="138" t="e">
        <f>INDEX('BASE FORMAÇÃO'!B:B,B1212+1)</f>
        <v>#VALUE!</v>
      </c>
      <c r="I1212" s="146" t="s">
        <v>16</v>
      </c>
      <c r="J1212" s="6" t="e">
        <f>INDEX('BASE FORMAÇÃO'!K:K,B1212+1)</f>
        <v>#VALUE!</v>
      </c>
      <c r="K1212" s="68"/>
      <c r="L1212" s="175" t="s">
        <v>54</v>
      </c>
      <c r="M1212" s="177" t="str">
        <f t="shared" ref="M1212" si="3730">IF(OR(ISBLANK($O$8),ISBLANK($O$7),ISBLANK($H$8),ISBLANK($O$6),ISBLANK($O$5),ISBLANK($H$5)),"",IFERROR(IF(VLOOKUP(L1212,L1218:M1227,2,FALSE)&lt;1,ROUND(VLOOKUP(L1212,L1218:M1227,2,FALSE),4),ROUND(VLOOKUP(L1212,L1218:M1227,2,FALSE),2)),""))</f>
        <v/>
      </c>
      <c r="N1212" s="72"/>
      <c r="O1212" s="27" t="s">
        <v>17</v>
      </c>
      <c r="P1212" s="116"/>
      <c r="Q1212" s="116"/>
      <c r="R1212" s="116"/>
      <c r="S1212" s="116"/>
      <c r="T1212" s="116"/>
      <c r="U1212" s="108"/>
      <c r="V1212" s="108"/>
      <c r="W1212" s="108"/>
      <c r="X1212" s="108"/>
      <c r="Y1212" s="108"/>
      <c r="Z1212" s="108"/>
      <c r="AA1212" s="108"/>
      <c r="AB1212" s="108"/>
      <c r="AC1212" s="108"/>
      <c r="AD1212" s="108"/>
      <c r="AE1212" s="108"/>
      <c r="AF1212" s="108"/>
      <c r="AG1212" s="108"/>
      <c r="AH1212" s="108"/>
      <c r="AI1212" s="108"/>
      <c r="AJ1212" s="119"/>
      <c r="AK1212" s="119"/>
      <c r="AL1212" s="119"/>
      <c r="AM1212" s="119"/>
      <c r="AN1212" s="119"/>
      <c r="AO1212" s="119"/>
      <c r="AP1212" s="119"/>
      <c r="AQ1212" s="119"/>
      <c r="AR1212" s="119"/>
      <c r="AS1212" s="119"/>
      <c r="AT1212" s="119"/>
      <c r="AU1212" s="119"/>
      <c r="AV1212" s="119"/>
      <c r="AW1212" s="119"/>
      <c r="AX1212" s="119"/>
      <c r="AY1212" s="119"/>
      <c r="AZ1212" s="119"/>
      <c r="BA1212" s="119"/>
      <c r="BB1212" s="119"/>
      <c r="BC1212" s="119"/>
      <c r="BD1212" s="119"/>
      <c r="BE1212" s="119"/>
      <c r="BF1212" s="119"/>
      <c r="BG1212" s="119"/>
      <c r="BH1212" s="119"/>
      <c r="BI1212" s="119"/>
      <c r="BJ1212" s="119"/>
      <c r="BK1212" s="119"/>
      <c r="BL1212" s="119"/>
      <c r="BM1212" s="119"/>
      <c r="BN1212" s="119"/>
      <c r="BO1212" s="119"/>
      <c r="BP1212" s="119"/>
      <c r="BQ1212" s="119"/>
      <c r="BR1212" s="119"/>
      <c r="BS1212" s="119"/>
      <c r="BT1212" s="119"/>
      <c r="BU1212" s="119"/>
      <c r="BV1212" s="119"/>
      <c r="BW1212" s="119"/>
      <c r="BX1212" s="119"/>
      <c r="BY1212" s="119"/>
      <c r="BZ1212" s="119"/>
      <c r="CA1212" s="119"/>
      <c r="CB1212" s="119"/>
      <c r="CC1212" s="119"/>
      <c r="CD1212" s="119"/>
      <c r="CE1212" s="119"/>
      <c r="CF1212" s="119"/>
      <c r="CG1212" s="119"/>
      <c r="CH1212" s="119"/>
      <c r="CI1212" s="119"/>
      <c r="CJ1212" s="119"/>
      <c r="CK1212" s="119"/>
      <c r="CL1212" s="119"/>
      <c r="CM1212" s="119"/>
      <c r="CN1212" s="119"/>
      <c r="CO1212" s="119"/>
      <c r="CP1212" s="119"/>
      <c r="CQ1212" s="119"/>
      <c r="CR1212" s="119"/>
      <c r="CS1212" s="119"/>
      <c r="CT1212" s="119"/>
      <c r="CU1212" s="119"/>
      <c r="CV1212" s="119"/>
      <c r="CW1212" s="119"/>
      <c r="CX1212" s="119"/>
      <c r="CY1212" s="119"/>
      <c r="CZ1212" s="119"/>
      <c r="DA1212" s="119"/>
      <c r="DB1212" s="119"/>
      <c r="DC1212" s="119"/>
      <c r="DD1212" s="119"/>
      <c r="DE1212" s="119"/>
      <c r="DF1212" s="119"/>
      <c r="DG1212" s="119"/>
      <c r="DH1212" s="119"/>
      <c r="DI1212" s="119"/>
      <c r="DJ1212" s="119"/>
      <c r="DK1212" s="119"/>
      <c r="DL1212" s="119"/>
      <c r="DM1212" s="119"/>
      <c r="DN1212" s="119"/>
      <c r="DO1212" s="119"/>
      <c r="DP1212" s="119"/>
      <c r="DQ1212" s="119"/>
      <c r="DR1212" s="119"/>
      <c r="DS1212" s="119"/>
      <c r="DT1212" s="119"/>
      <c r="DU1212" s="119"/>
      <c r="DV1212" s="119"/>
      <c r="DW1212" s="119"/>
      <c r="DX1212" s="119"/>
      <c r="DY1212" s="119"/>
      <c r="DZ1212" s="119"/>
      <c r="EA1212" s="119"/>
      <c r="EB1212" s="119"/>
      <c r="EC1212" s="119"/>
      <c r="ED1212" s="119"/>
      <c r="EE1212" s="119"/>
      <c r="EF1212" s="119"/>
      <c r="EG1212" s="119"/>
      <c r="EH1212" s="119"/>
      <c r="EI1212" s="119"/>
      <c r="EJ1212" s="119"/>
      <c r="EK1212" s="119"/>
      <c r="EL1212" s="119"/>
      <c r="EM1212" s="119"/>
      <c r="EN1212" s="119"/>
      <c r="EO1212" s="119"/>
      <c r="EP1212" s="119"/>
      <c r="EQ1212" s="119"/>
      <c r="ER1212" s="119"/>
      <c r="ES1212" s="119"/>
      <c r="ET1212" s="119"/>
      <c r="EU1212" s="119"/>
      <c r="EV1212" s="119"/>
      <c r="EW1212" s="119"/>
      <c r="EX1212" s="119"/>
      <c r="EY1212" s="119"/>
      <c r="EZ1212" s="119"/>
      <c r="FA1212" s="119"/>
      <c r="FB1212" s="119"/>
      <c r="FC1212" s="119"/>
      <c r="FD1212" s="119"/>
      <c r="FE1212" s="119"/>
      <c r="FF1212" s="119"/>
      <c r="FG1212" s="119"/>
      <c r="FH1212" s="119"/>
      <c r="FI1212" s="119"/>
      <c r="FJ1212" s="119"/>
      <c r="FK1212" s="119"/>
    </row>
    <row r="1213" spans="1:167" s="120" customFormat="1" ht="15" customHeight="1" x14ac:dyDescent="0.25">
      <c r="A1213" s="69"/>
      <c r="B1213" s="131" t="e">
        <f t="shared" ref="B1213:D1213" si="3731">B1212</f>
        <v>#VALUE!</v>
      </c>
      <c r="C1213" s="131" t="e">
        <f t="shared" si="3731"/>
        <v>#VALUE!</v>
      </c>
      <c r="D1213" s="130">
        <f t="shared" si="3731"/>
        <v>1</v>
      </c>
      <c r="E1213" s="179">
        <f t="shared" ref="E1213" si="3732">D1212</f>
        <v>1</v>
      </c>
      <c r="F1213" s="95"/>
      <c r="G1213" s="181" t="s">
        <v>1</v>
      </c>
      <c r="H1213" s="184" t="e">
        <f>INDEX('BASE FORMAÇÃO'!C:C,B1212+1)</f>
        <v>#VALUE!</v>
      </c>
      <c r="I1213" s="184"/>
      <c r="J1213" s="185"/>
      <c r="K1213" s="69"/>
      <c r="L1213" s="176"/>
      <c r="M1213" s="178"/>
      <c r="N1213" s="73"/>
      <c r="O1213" s="27" t="s">
        <v>13</v>
      </c>
      <c r="P1213" s="125"/>
      <c r="Q1213" s="125"/>
      <c r="R1213" s="125"/>
      <c r="S1213" s="125"/>
      <c r="T1213" s="125"/>
      <c r="U1213" s="125"/>
      <c r="V1213" s="125"/>
      <c r="W1213" s="125"/>
      <c r="X1213" s="125"/>
      <c r="Y1213" s="125"/>
      <c r="Z1213" s="125"/>
      <c r="AA1213" s="125"/>
      <c r="AB1213" s="125"/>
      <c r="AC1213" s="125"/>
      <c r="AD1213" s="125"/>
      <c r="AE1213" s="125"/>
      <c r="AF1213" s="125"/>
      <c r="AG1213" s="125"/>
      <c r="AH1213" s="125"/>
      <c r="AI1213" s="125"/>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19"/>
      <c r="BC1213" s="119"/>
      <c r="BD1213" s="119"/>
      <c r="BE1213" s="119"/>
      <c r="BF1213" s="119"/>
      <c r="BG1213" s="119"/>
      <c r="BH1213" s="119"/>
      <c r="BI1213" s="119"/>
      <c r="BJ1213" s="119"/>
      <c r="BK1213" s="119"/>
      <c r="BL1213" s="119"/>
      <c r="BM1213" s="119"/>
      <c r="BN1213" s="119"/>
      <c r="BO1213" s="119"/>
      <c r="BP1213" s="119"/>
      <c r="BQ1213" s="119"/>
      <c r="BR1213" s="119"/>
      <c r="BS1213" s="119"/>
      <c r="BT1213" s="119"/>
      <c r="BU1213" s="119"/>
      <c r="BV1213" s="119"/>
      <c r="BW1213" s="119"/>
      <c r="BX1213" s="119"/>
      <c r="BY1213" s="119"/>
      <c r="BZ1213" s="119"/>
      <c r="CA1213" s="119"/>
      <c r="CB1213" s="119"/>
      <c r="CC1213" s="119"/>
      <c r="CD1213" s="119"/>
      <c r="CE1213" s="119"/>
      <c r="CF1213" s="119"/>
      <c r="CG1213" s="119"/>
      <c r="CH1213" s="119"/>
      <c r="CI1213" s="119"/>
      <c r="CJ1213" s="119"/>
      <c r="CK1213" s="119"/>
      <c r="CL1213" s="119"/>
      <c r="CM1213" s="119"/>
      <c r="CN1213" s="119"/>
      <c r="CO1213" s="119"/>
      <c r="CP1213" s="119"/>
      <c r="CQ1213" s="119"/>
      <c r="CR1213" s="119"/>
      <c r="CS1213" s="119"/>
      <c r="CT1213" s="119"/>
      <c r="CU1213" s="119"/>
      <c r="CV1213" s="119"/>
      <c r="CW1213" s="119"/>
      <c r="CX1213" s="119"/>
      <c r="CY1213" s="119"/>
      <c r="CZ1213" s="119"/>
      <c r="DA1213" s="119"/>
      <c r="DB1213" s="119"/>
      <c r="DC1213" s="119"/>
      <c r="DD1213" s="119"/>
      <c r="DE1213" s="119"/>
      <c r="DF1213" s="119"/>
      <c r="DG1213" s="119"/>
      <c r="DH1213" s="119"/>
      <c r="DI1213" s="119"/>
      <c r="DJ1213" s="119"/>
      <c r="DK1213" s="119"/>
      <c r="DL1213" s="119"/>
      <c r="DM1213" s="119"/>
      <c r="DN1213" s="119"/>
      <c r="DO1213" s="119"/>
      <c r="DP1213" s="119"/>
      <c r="DQ1213" s="119"/>
      <c r="DR1213" s="119"/>
      <c r="DS1213" s="119"/>
      <c r="DT1213" s="119"/>
      <c r="DU1213" s="119"/>
      <c r="DV1213" s="119"/>
      <c r="DW1213" s="119"/>
      <c r="DX1213" s="119"/>
      <c r="DY1213" s="119"/>
      <c r="DZ1213" s="119"/>
      <c r="EA1213" s="119"/>
      <c r="EB1213" s="119"/>
      <c r="EC1213" s="119"/>
      <c r="ED1213" s="119"/>
      <c r="EE1213" s="119"/>
      <c r="EF1213" s="119"/>
      <c r="EG1213" s="119"/>
      <c r="EH1213" s="119"/>
      <c r="EI1213" s="119"/>
      <c r="EJ1213" s="119"/>
      <c r="EK1213" s="119"/>
      <c r="EL1213" s="119"/>
      <c r="EM1213" s="119"/>
      <c r="EN1213" s="119"/>
      <c r="EO1213" s="119"/>
      <c r="EP1213" s="119"/>
      <c r="EQ1213" s="119"/>
      <c r="ER1213" s="119"/>
      <c r="ES1213" s="119"/>
      <c r="ET1213" s="119"/>
      <c r="EU1213" s="119"/>
      <c r="EV1213" s="119"/>
      <c r="EW1213" s="119"/>
      <c r="EX1213" s="119"/>
      <c r="EY1213" s="119"/>
      <c r="EZ1213" s="119"/>
      <c r="FA1213" s="119"/>
      <c r="FB1213" s="119"/>
      <c r="FC1213" s="119"/>
      <c r="FD1213" s="119"/>
      <c r="FE1213" s="119"/>
      <c r="FF1213" s="119"/>
      <c r="FG1213" s="119"/>
      <c r="FH1213" s="119"/>
      <c r="FI1213" s="119"/>
      <c r="FJ1213" s="119"/>
      <c r="FK1213" s="119"/>
    </row>
    <row r="1214" spans="1:167" s="119" customFormat="1" x14ac:dyDescent="0.25">
      <c r="A1214" s="77"/>
      <c r="B1214" s="131" t="e">
        <f t="shared" ref="B1214:D1214" si="3733">B1213</f>
        <v>#VALUE!</v>
      </c>
      <c r="C1214" s="131" t="e">
        <f t="shared" si="3733"/>
        <v>#VALUE!</v>
      </c>
      <c r="D1214" s="130">
        <f t="shared" si="3733"/>
        <v>1</v>
      </c>
      <c r="E1214" s="180"/>
      <c r="F1214" s="96"/>
      <c r="G1214" s="182"/>
      <c r="H1214" s="186"/>
      <c r="I1214" s="186"/>
      <c r="J1214" s="187"/>
      <c r="K1214" s="67"/>
      <c r="L1214" s="133" t="s">
        <v>57</v>
      </c>
      <c r="M1214" s="134" t="e">
        <f>INDEX('BASE FORMAÇÃO'!H:H,B1216+1)</f>
        <v>#VALUE!</v>
      </c>
      <c r="N1214" s="74"/>
      <c r="O1214" s="27" t="s">
        <v>445</v>
      </c>
      <c r="P1214" s="117"/>
      <c r="Q1214" s="117"/>
      <c r="R1214" s="117"/>
      <c r="S1214" s="117"/>
      <c r="T1214" s="117"/>
      <c r="U1214" s="117"/>
      <c r="V1214" s="117"/>
      <c r="W1214" s="117"/>
      <c r="X1214" s="117"/>
      <c r="Y1214" s="117"/>
      <c r="Z1214" s="117"/>
      <c r="AA1214" s="121"/>
      <c r="AB1214" s="121"/>
      <c r="AC1214" s="121"/>
      <c r="AD1214" s="121"/>
      <c r="AE1214" s="121"/>
      <c r="AF1214" s="121"/>
      <c r="AG1214" s="121"/>
      <c r="AH1214" s="121"/>
      <c r="AI1214" s="121"/>
    </row>
    <row r="1215" spans="1:167" s="119" customFormat="1" x14ac:dyDescent="0.25">
      <c r="A1215" s="77"/>
      <c r="B1215" s="131" t="e">
        <f t="shared" ref="B1215:C1215" si="3734">B1214</f>
        <v>#VALUE!</v>
      </c>
      <c r="C1215" s="131" t="e">
        <f t="shared" si="3734"/>
        <v>#VALUE!</v>
      </c>
      <c r="D1215" s="130">
        <f t="shared" si="3614"/>
        <v>1</v>
      </c>
      <c r="E1215" s="41" t="s">
        <v>344</v>
      </c>
      <c r="F1215" s="96"/>
      <c r="G1215" s="183"/>
      <c r="H1215" s="188"/>
      <c r="I1215" s="188"/>
      <c r="J1215" s="189"/>
      <c r="K1215" s="67"/>
      <c r="L1215" s="1" t="s">
        <v>2</v>
      </c>
      <c r="M1215" s="6" t="e">
        <f>INDEX('BASE FORMAÇÃO'!D:D,B1216+1)</f>
        <v>#VALUE!</v>
      </c>
      <c r="N1215" s="74"/>
      <c r="O1215" s="27" t="s">
        <v>446</v>
      </c>
      <c r="P1215" s="118"/>
      <c r="Q1215" s="118"/>
      <c r="R1215" s="118"/>
      <c r="S1215" s="118"/>
      <c r="T1215" s="118"/>
      <c r="U1215" s="121"/>
      <c r="V1215" s="121"/>
      <c r="W1215" s="121"/>
      <c r="X1215" s="121"/>
      <c r="Y1215" s="121"/>
      <c r="Z1215" s="121"/>
      <c r="AA1215" s="121"/>
      <c r="AB1215" s="121"/>
      <c r="AC1215" s="121"/>
      <c r="AD1215" s="121"/>
      <c r="AE1215" s="121"/>
      <c r="AF1215" s="121"/>
      <c r="AG1215" s="121"/>
      <c r="AH1215" s="121"/>
      <c r="AI1215" s="121"/>
    </row>
    <row r="1216" spans="1:167" x14ac:dyDescent="0.25">
      <c r="B1216" s="131" t="e">
        <f t="shared" ref="B1216:C1216" si="3735">B1214</f>
        <v>#VALUE!</v>
      </c>
      <c r="C1216" s="131" t="e">
        <f t="shared" si="3735"/>
        <v>#VALUE!</v>
      </c>
      <c r="D1216" s="130">
        <f t="shared" si="3614"/>
        <v>1</v>
      </c>
      <c r="E1216" s="167" t="e">
        <f t="shared" ref="E1216" si="3736">C1212</f>
        <v>#VALUE!</v>
      </c>
      <c r="F1216" s="96"/>
      <c r="G1216" s="169" t="s">
        <v>334</v>
      </c>
      <c r="H1216" s="171"/>
      <c r="I1216" s="172"/>
      <c r="J1216" s="172"/>
      <c r="K1216" s="70"/>
      <c r="L1216" s="28" t="s">
        <v>333</v>
      </c>
      <c r="M1216" s="136" t="str">
        <f t="shared" ref="M1216" si="3737">IFERROR(INDEX(I1218:I1230,MATCH(MAX(J1218:J1230),J1218:J1230,0)),"")</f>
        <v/>
      </c>
      <c r="N1216" s="74"/>
      <c r="O1216" s="27" t="s">
        <v>18</v>
      </c>
      <c r="P1216" s="109" t="str">
        <f>IF(P1212="","",
IF(OR(P1214="Orçamento",P1213="",MAX('Tabela de Apoio'!$A:$A)&lt;=P1213),
P1212,
(INDEX('Tabela de Apoio'!$B:$B,MATCH('MAPA DE PREÇOS'!$O$8,'Tabela de Apoio'!$A:$A,1))/INDEX('Tabela de Apoio'!$B:$B,MATCH('MAPA DE PREÇOS'!P1213,'Tabela de Apoio'!$A:$A,1)-1))*P1212))</f>
        <v/>
      </c>
      <c r="Q1216" s="109" t="str">
        <f>IF(Q1212="","",
IF(OR(Q1214="Orçamento",Q1213="",MAX('Tabela de Apoio'!$A:$A)&lt;=Q1213),
Q1212,
(INDEX('Tabela de Apoio'!$B:$B,MATCH('MAPA DE PREÇOS'!$O$8,'Tabela de Apoio'!$A:$A,1))/INDEX('Tabela de Apoio'!$B:$B,MATCH('MAPA DE PREÇOS'!Q1213,'Tabela de Apoio'!$A:$A,1)-1))*Q1212))</f>
        <v/>
      </c>
      <c r="R1216" s="109" t="str">
        <f>IF(R1212="","",
IF(OR(R1214="Orçamento",R1213="",MAX('Tabela de Apoio'!$A:$A)&lt;=R1213),
R1212,
(INDEX('Tabela de Apoio'!$B:$B,MATCH('MAPA DE PREÇOS'!$O$8,'Tabela de Apoio'!$A:$A,1))/INDEX('Tabela de Apoio'!$B:$B,MATCH('MAPA DE PREÇOS'!R1213,'Tabela de Apoio'!$A:$A,1)-1))*R1212))</f>
        <v/>
      </c>
      <c r="S1216" s="109" t="str">
        <f>IF(S1212="","",
IF(OR(S1214="Orçamento",S1213="",MAX('Tabela de Apoio'!$A:$A)&lt;=S1213),
S1212,
(INDEX('Tabela de Apoio'!$B:$B,MATCH('MAPA DE PREÇOS'!$O$8,'Tabela de Apoio'!$A:$A,1))/INDEX('Tabela de Apoio'!$B:$B,MATCH('MAPA DE PREÇOS'!S1213,'Tabela de Apoio'!$A:$A,1)-1))*S1212))</f>
        <v/>
      </c>
      <c r="T1216" s="109" t="str">
        <f>IF(T1212="","",
IF(OR(T1214="Orçamento",T1213="",MAX('Tabela de Apoio'!$A:$A)&lt;=T1213),
T1212,
(INDEX('Tabela de Apoio'!$B:$B,MATCH('MAPA DE PREÇOS'!$O$8,'Tabela de Apoio'!$A:$A,1))/INDEX('Tabela de Apoio'!$B:$B,MATCH('MAPA DE PREÇOS'!T1213,'Tabela de Apoio'!$A:$A,1)-1))*T1212))</f>
        <v/>
      </c>
      <c r="U1216" s="109" t="str">
        <f>IF(U1212="","",
IF(OR(U1214="Orçamento",U1213="",MAX('Tabela de Apoio'!$A:$A)&lt;=U1213),
U1212,
(INDEX('Tabela de Apoio'!$B:$B,MATCH('MAPA DE PREÇOS'!$O$8,'Tabela de Apoio'!$A:$A,1))/INDEX('Tabela de Apoio'!$B:$B,MATCH('MAPA DE PREÇOS'!U1213,'Tabela de Apoio'!$A:$A,1)-1))*U1212))</f>
        <v/>
      </c>
      <c r="V1216" s="109" t="str">
        <f>IF(V1212="","",
IF(OR(V1214="Orçamento",V1213="",MAX('Tabela de Apoio'!$A:$A)&lt;=V1213),
V1212,
(INDEX('Tabela de Apoio'!$B:$B,MATCH('MAPA DE PREÇOS'!$O$8,'Tabela de Apoio'!$A:$A,1))/INDEX('Tabela de Apoio'!$B:$B,MATCH('MAPA DE PREÇOS'!V1213,'Tabela de Apoio'!$A:$A,1)-1))*V1212))</f>
        <v/>
      </c>
      <c r="W1216" s="109" t="str">
        <f>IF(W1212="","",
IF(OR(W1214="Orçamento",W1213="",MAX('Tabela de Apoio'!$A:$A)&lt;=W1213),
W1212,
(INDEX('Tabela de Apoio'!$B:$B,MATCH('MAPA DE PREÇOS'!$O$8,'Tabela de Apoio'!$A:$A,1))/INDEX('Tabela de Apoio'!$B:$B,MATCH('MAPA DE PREÇOS'!W1213,'Tabela de Apoio'!$A:$A,1)-1))*W1212))</f>
        <v/>
      </c>
      <c r="X1216" s="109" t="str">
        <f>IF(X1212="","",
IF(OR(X1214="Orçamento",X1213="",MAX('Tabela de Apoio'!$A:$A)&lt;=X1213),
X1212,
(INDEX('Tabela de Apoio'!$B:$B,MATCH('MAPA DE PREÇOS'!$O$8,'Tabela de Apoio'!$A:$A,1))/INDEX('Tabela de Apoio'!$B:$B,MATCH('MAPA DE PREÇOS'!X1213,'Tabela de Apoio'!$A:$A,1)-1))*X1212))</f>
        <v/>
      </c>
      <c r="Y1216" s="109" t="str">
        <f>IF(Y1212="","",
IF(OR(Y1214="Orçamento",Y1213="",MAX('Tabela de Apoio'!$A:$A)&lt;=Y1213),
Y1212,
(INDEX('Tabela de Apoio'!$B:$B,MATCH('MAPA DE PREÇOS'!$O$8,'Tabela de Apoio'!$A:$A,1))/INDEX('Tabela de Apoio'!$B:$B,MATCH('MAPA DE PREÇOS'!Y1213,'Tabela de Apoio'!$A:$A,1)-1))*Y1212))</f>
        <v/>
      </c>
      <c r="Z1216" s="109" t="str">
        <f>IF(Z1212="","",
IF(OR(Z1214="Orçamento",Z1213="",MAX('Tabela de Apoio'!$A:$A)&lt;=Z1213),
Z1212,
(INDEX('Tabela de Apoio'!$B:$B,MATCH('MAPA DE PREÇOS'!$O$8,'Tabela de Apoio'!$A:$A,1))/INDEX('Tabela de Apoio'!$B:$B,MATCH('MAPA DE PREÇOS'!Z1213,'Tabela de Apoio'!$A:$A,1)-1))*Z1212))</f>
        <v/>
      </c>
      <c r="AA1216" s="109" t="str">
        <f>IF(AA1212="","",
IF(OR(AA1214="Orçamento",AA1213="",MAX('Tabela de Apoio'!$A:$A)&lt;=AA1213),
AA1212,
(INDEX('Tabela de Apoio'!$B:$B,MATCH('MAPA DE PREÇOS'!$O$8,'Tabela de Apoio'!$A:$A,1))/INDEX('Tabela de Apoio'!$B:$B,MATCH('MAPA DE PREÇOS'!AA1213,'Tabela de Apoio'!$A:$A,1)-1))*AA1212))</f>
        <v/>
      </c>
      <c r="AB1216" s="109" t="str">
        <f>IF(AB1212="","",
IF(OR(AB1214="Orçamento",AB1213="",MAX('Tabela de Apoio'!$A:$A)&lt;=AB1213),
AB1212,
(INDEX('Tabela de Apoio'!$B:$B,MATCH('MAPA DE PREÇOS'!$O$8,'Tabela de Apoio'!$A:$A,1))/INDEX('Tabela de Apoio'!$B:$B,MATCH('MAPA DE PREÇOS'!AB1213,'Tabela de Apoio'!$A:$A,1)-1))*AB1212))</f>
        <v/>
      </c>
      <c r="AC1216" s="109" t="str">
        <f>IF(AC1212="","",
IF(OR(AC1214="Orçamento",AC1213="",MAX('Tabela de Apoio'!$A:$A)&lt;=AC1213),
AC1212,
(INDEX('Tabela de Apoio'!$B:$B,MATCH('MAPA DE PREÇOS'!$O$8,'Tabela de Apoio'!$A:$A,1))/INDEX('Tabela de Apoio'!$B:$B,MATCH('MAPA DE PREÇOS'!AC1213,'Tabela de Apoio'!$A:$A,1)-1))*AC1212))</f>
        <v/>
      </c>
      <c r="AD1216" s="109" t="str">
        <f>IF(AD1212="","",
IF(OR(AD1214="Orçamento",AD1213="",MAX('Tabela de Apoio'!$A:$A)&lt;=AD1213),
AD1212,
(INDEX('Tabela de Apoio'!$B:$B,MATCH('MAPA DE PREÇOS'!$O$8,'Tabela de Apoio'!$A:$A,1))/INDEX('Tabela de Apoio'!$B:$B,MATCH('MAPA DE PREÇOS'!AD1213,'Tabela de Apoio'!$A:$A,1)-1))*AD1212))</f>
        <v/>
      </c>
      <c r="AE1216" s="109" t="str">
        <f>IF(AE1212="","",
IF(OR(AE1214="Orçamento",AE1213="",MAX('Tabela de Apoio'!$A:$A)&lt;=AE1213),
AE1212,
(INDEX('Tabela de Apoio'!$B:$B,MATCH('MAPA DE PREÇOS'!$O$8,'Tabela de Apoio'!$A:$A,1))/INDEX('Tabela de Apoio'!$B:$B,MATCH('MAPA DE PREÇOS'!AE1213,'Tabela de Apoio'!$A:$A,1)-1))*AE1212))</f>
        <v/>
      </c>
      <c r="AF1216" s="109" t="str">
        <f>IF(AF1212="","",
IF(OR(AF1214="Orçamento",AF1213="",MAX('Tabela de Apoio'!$A:$A)&lt;=AF1213),
AF1212,
(INDEX('Tabela de Apoio'!$B:$B,MATCH('MAPA DE PREÇOS'!$O$8,'Tabela de Apoio'!$A:$A,1))/INDEX('Tabela de Apoio'!$B:$B,MATCH('MAPA DE PREÇOS'!AF1213,'Tabela de Apoio'!$A:$A,1)-1))*AF1212))</f>
        <v/>
      </c>
      <c r="AG1216" s="109" t="str">
        <f>IF(AG1212="","",
IF(OR(AG1214="Orçamento",AG1213="",MAX('Tabela de Apoio'!$A:$A)&lt;=AG1213),
AG1212,
(INDEX('Tabela de Apoio'!$B:$B,MATCH('MAPA DE PREÇOS'!$O$8,'Tabela de Apoio'!$A:$A,1))/INDEX('Tabela de Apoio'!$B:$B,MATCH('MAPA DE PREÇOS'!AG1213,'Tabela de Apoio'!$A:$A,1)-1))*AG1212))</f>
        <v/>
      </c>
      <c r="AH1216" s="109" t="str">
        <f>IF(AH1212="","",
IF(OR(AH1214="Orçamento",AH1213="",MAX('Tabela de Apoio'!$A:$A)&lt;=AH1213),
AH1212,
(INDEX('Tabela de Apoio'!$B:$B,MATCH('MAPA DE PREÇOS'!$O$8,'Tabela de Apoio'!$A:$A,1))/INDEX('Tabela de Apoio'!$B:$B,MATCH('MAPA DE PREÇOS'!AH1213,'Tabela de Apoio'!$A:$A,1)-1))*AH1212))</f>
        <v/>
      </c>
      <c r="AI1216" s="109" t="str">
        <f>IF(AI1212="","",
IF(OR(AI1214="Orçamento",AI1213="",MAX('Tabela de Apoio'!$A:$A)&lt;=AI1213),
AI1212,
(INDEX('Tabela de Apoio'!$B:$B,MATCH('MAPA DE PREÇOS'!$O$8,'Tabela de Apoio'!$A:$A,1))/INDEX('Tabela de Apoio'!$B:$B,MATCH('MAPA DE PREÇOS'!AI1213,'Tabela de Apoio'!$A:$A,1)-1))*AI1212))</f>
        <v/>
      </c>
    </row>
    <row r="1217" spans="2:35" hidden="1" x14ac:dyDescent="0.25">
      <c r="B1217" s="131" t="e">
        <f t="shared" ref="B1217" si="3738">B1216</f>
        <v>#VALUE!</v>
      </c>
      <c r="C1217" s="131" t="e">
        <f t="shared" ref="C1217" si="3739">C1216</f>
        <v>#VALUE!</v>
      </c>
      <c r="D1217" s="130">
        <f t="shared" si="3614"/>
        <v>1</v>
      </c>
      <c r="E1217" s="168"/>
      <c r="F1217" s="96"/>
      <c r="G1217" s="170"/>
      <c r="H1217"/>
      <c r="I1217"/>
      <c r="J1217"/>
      <c r="N1217" s="74"/>
      <c r="O1217" s="27" t="s">
        <v>439</v>
      </c>
      <c r="P1217" s="110" t="str">
        <f>IF(IFERROR(VLOOKUP(P1214,'Tabela de Apoio'!$D:$E,2,FALSE),1)=1,"",P1218)</f>
        <v/>
      </c>
      <c r="Q1217" s="110" t="str">
        <f>IF(IFERROR(VLOOKUP(Q1214,'Tabela de Apoio'!$D:$E,2,FALSE),1)=1,"",Q1218)</f>
        <v/>
      </c>
      <c r="R1217" s="110" t="str">
        <f>IF(IFERROR(VLOOKUP(R1214,'Tabela de Apoio'!$D:$E,2,FALSE),1)=1,"",R1218)</f>
        <v/>
      </c>
      <c r="S1217" s="110" t="str">
        <f>IF(IFERROR(VLOOKUP(S1214,'Tabela de Apoio'!$D:$E,2,FALSE),1)=1,"",S1218)</f>
        <v/>
      </c>
      <c r="T1217" s="110" t="str">
        <f>IF(IFERROR(VLOOKUP(T1214,'Tabela de Apoio'!$D:$E,2,FALSE),1)=1,"",T1218)</f>
        <v/>
      </c>
      <c r="U1217" s="110" t="str">
        <f>IF(IFERROR(VLOOKUP(U1214,'Tabela de Apoio'!$D:$E,2,FALSE),1)=1,"",U1218)</f>
        <v/>
      </c>
      <c r="V1217" s="110" t="str">
        <f>IF(IFERROR(VLOOKUP(V1214,'Tabela de Apoio'!$D:$E,2,FALSE),1)=1,"",V1218)</f>
        <v/>
      </c>
      <c r="W1217" s="110" t="str">
        <f>IF(IFERROR(VLOOKUP(W1214,'Tabela de Apoio'!$D:$E,2,FALSE),1)=1,"",W1218)</f>
        <v/>
      </c>
      <c r="X1217" s="110" t="str">
        <f>IF(IFERROR(VLOOKUP(X1214,'Tabela de Apoio'!$D:$E,2,FALSE),1)=1,"",X1218)</f>
        <v/>
      </c>
      <c r="Y1217" s="110" t="str">
        <f>IF(IFERROR(VLOOKUP(Y1214,'Tabela de Apoio'!$D:$E,2,FALSE),1)=1,"",Y1218)</f>
        <v/>
      </c>
      <c r="Z1217" s="110" t="str">
        <f>IF(IFERROR(VLOOKUP(Z1214,'Tabela de Apoio'!$D:$E,2,FALSE),1)=1,"",Z1218)</f>
        <v/>
      </c>
      <c r="AA1217" s="110" t="str">
        <f>IF(IFERROR(VLOOKUP(AA1214,'Tabela de Apoio'!$D:$E,2,FALSE),1)=1,"",AA1218)</f>
        <v/>
      </c>
      <c r="AB1217" s="110" t="str">
        <f>IF(IFERROR(VLOOKUP(AB1214,'Tabela de Apoio'!$D:$E,2,FALSE),1)=1,"",AB1218)</f>
        <v/>
      </c>
      <c r="AC1217" s="110" t="str">
        <f>IF(IFERROR(VLOOKUP(AC1214,'Tabela de Apoio'!$D:$E,2,FALSE),1)=1,"",AC1218)</f>
        <v/>
      </c>
      <c r="AD1217" s="110" t="str">
        <f>IF(IFERROR(VLOOKUP(AD1214,'Tabela de Apoio'!$D:$E,2,FALSE),1)=1,"",AD1218)</f>
        <v/>
      </c>
      <c r="AE1217" s="110" t="str">
        <f>IF(IFERROR(VLOOKUP(AE1214,'Tabela de Apoio'!$D:$E,2,FALSE),1)=1,"",AE1218)</f>
        <v/>
      </c>
      <c r="AF1217" s="110" t="str">
        <f>IF(IFERROR(VLOOKUP(AF1214,'Tabela de Apoio'!$D:$E,2,FALSE),1)=1,"",AF1218)</f>
        <v/>
      </c>
      <c r="AG1217" s="110" t="str">
        <f>IF(IFERROR(VLOOKUP(AG1214,'Tabela de Apoio'!$D:$E,2,FALSE),1)=1,"",AG1218)</f>
        <v/>
      </c>
      <c r="AH1217" s="110" t="str">
        <f>IF(IFERROR(VLOOKUP(AH1214,'Tabela de Apoio'!$D:$E,2,FALSE),1)=1,"",AH1218)</f>
        <v/>
      </c>
      <c r="AI1217" s="110" t="str">
        <f>IF(IFERROR(VLOOKUP(AI1214,'Tabela de Apoio'!$D:$E,2,FALSE),1)=1,"",AI1218)</f>
        <v/>
      </c>
    </row>
    <row r="1218" spans="2:35" hidden="1" x14ac:dyDescent="0.25">
      <c r="B1218" s="131" t="e">
        <f t="shared" ref="B1218:C1218" si="3740">B1217</f>
        <v>#VALUE!</v>
      </c>
      <c r="C1218" s="131" t="e">
        <f t="shared" si="3740"/>
        <v>#VALUE!</v>
      </c>
      <c r="D1218" s="130">
        <f t="shared" si="3614"/>
        <v>1</v>
      </c>
      <c r="E1218" s="168"/>
      <c r="F1218" s="96"/>
      <c r="G1218" s="170"/>
      <c r="H1218" s="137">
        <f t="shared" ref="H1218" si="3741">COUNT($P1218:$XX1218)</f>
        <v>0</v>
      </c>
      <c r="I1218" s="135" t="e">
        <f t="shared" ref="I1218" si="3742">_xlfn.STDEV.P($P1217:$XX1218)/AVERAGE($P1217:$XX1218)</f>
        <v>#DIV/0!</v>
      </c>
      <c r="J1218" s="7">
        <f>ROW()</f>
        <v>1218</v>
      </c>
      <c r="K1218" s="70"/>
      <c r="L1218" s="29" t="s">
        <v>54</v>
      </c>
      <c r="M1218" s="30" t="str">
        <f t="shared" ref="M1218" si="3743">IFERROR(
IF(AND(P1214="Orçamento",COUNTA(P1212:AI1212)=COUNTIF(P1214:XX1214,"Orçamento")),MIN(M1223,M1220),
IF(M1221&lt;&gt;"",M1221,
IF(M1222&lt;&gt;"",M1222,
M1220
))),"")</f>
        <v/>
      </c>
      <c r="N1218" s="74"/>
      <c r="O1218" s="27" t="s">
        <v>440</v>
      </c>
      <c r="P1218" s="109" t="str">
        <f t="shared" ref="P1218:AI1218" si="3744">IFERROR(IF(P1216="",
            "",
            IF(COUNT($P1216:$XX1216)&lt;=4,
               P1216,
               IF(OR(P1216&gt;(QUARTILE($P1216:$XX1216,3)+(QUARTILE($P1216:$XX1216,3)-QUARTILE($P1216:$XX1216,1))),
                     P1216&lt;(QUARTILE($P1216:$XX1216,1)-(QUARTILE($P1216:$XX1216,3)-QUARTILE($P1216:$XX1216,1)))
                  ),
               "DESCARTADO",P1216)
             )
  ),P1216)</f>
        <v/>
      </c>
      <c r="Q1218" s="109" t="str">
        <f t="shared" si="3744"/>
        <v/>
      </c>
      <c r="R1218" s="109" t="str">
        <f t="shared" si="3744"/>
        <v/>
      </c>
      <c r="S1218" s="109" t="str">
        <f t="shared" si="3744"/>
        <v/>
      </c>
      <c r="T1218" s="109" t="str">
        <f t="shared" si="3744"/>
        <v/>
      </c>
      <c r="U1218" s="109" t="str">
        <f t="shared" si="3744"/>
        <v/>
      </c>
      <c r="V1218" s="109" t="str">
        <f t="shared" si="3744"/>
        <v/>
      </c>
      <c r="W1218" s="109" t="str">
        <f t="shared" si="3744"/>
        <v/>
      </c>
      <c r="X1218" s="109" t="str">
        <f t="shared" si="3744"/>
        <v/>
      </c>
      <c r="Y1218" s="109" t="str">
        <f t="shared" si="3744"/>
        <v/>
      </c>
      <c r="Z1218" s="109" t="str">
        <f t="shared" si="3744"/>
        <v/>
      </c>
      <c r="AA1218" s="109" t="str">
        <f t="shared" si="3744"/>
        <v/>
      </c>
      <c r="AB1218" s="109" t="str">
        <f t="shared" si="3744"/>
        <v/>
      </c>
      <c r="AC1218" s="109" t="str">
        <f t="shared" si="3744"/>
        <v/>
      </c>
      <c r="AD1218" s="109" t="str">
        <f t="shared" si="3744"/>
        <v/>
      </c>
      <c r="AE1218" s="109" t="str">
        <f t="shared" si="3744"/>
        <v/>
      </c>
      <c r="AF1218" s="109" t="str">
        <f t="shared" si="3744"/>
        <v/>
      </c>
      <c r="AG1218" s="109" t="str">
        <f t="shared" si="3744"/>
        <v/>
      </c>
      <c r="AH1218" s="109" t="str">
        <f t="shared" si="3744"/>
        <v/>
      </c>
      <c r="AI1218" s="109" t="str">
        <f t="shared" si="3744"/>
        <v/>
      </c>
    </row>
    <row r="1219" spans="2:35" hidden="1" x14ac:dyDescent="0.25">
      <c r="B1219" s="131" t="e">
        <f t="shared" ref="B1219" si="3745">B1218</f>
        <v>#VALUE!</v>
      </c>
      <c r="C1219" s="131" t="e">
        <f t="shared" ref="C1219" si="3746">C1218</f>
        <v>#VALUE!</v>
      </c>
      <c r="D1219" s="130">
        <f t="shared" si="3614"/>
        <v>1</v>
      </c>
      <c r="E1219" s="168"/>
      <c r="F1219" s="96"/>
      <c r="G1219" s="170"/>
      <c r="H1219"/>
      <c r="I1219"/>
      <c r="J1219"/>
      <c r="K1219" s="69"/>
      <c r="L1219" s="29" t="s">
        <v>423</v>
      </c>
      <c r="M1219" s="30" t="e">
        <f t="shared" ref="M1219" si="3747">AVERAGE($P1218:$XX1218)</f>
        <v>#DIV/0!</v>
      </c>
      <c r="N1219" s="74"/>
      <c r="O1219" s="27" t="str">
        <f t="shared" ref="O1219" si="3748">"1 POND"</f>
        <v>1 POND</v>
      </c>
      <c r="P1219" s="110" t="str">
        <f>IF(IFERROR(VLOOKUP(P1214,'Tabela de Apoio'!$D:$E,2,FALSE),1)=1,"",P1220)</f>
        <v/>
      </c>
      <c r="Q1219" s="110" t="str">
        <f>IF(IFERROR(VLOOKUP(Q1214,'Tabela de Apoio'!$D:$E,2,FALSE),1)=1,"",Q1220)</f>
        <v/>
      </c>
      <c r="R1219" s="110" t="str">
        <f>IF(IFERROR(VLOOKUP(R1214,'Tabela de Apoio'!$D:$E,2,FALSE),1)=1,"",R1220)</f>
        <v/>
      </c>
      <c r="S1219" s="110" t="str">
        <f>IF(IFERROR(VLOOKUP(S1214,'Tabela de Apoio'!$D:$E,2,FALSE),1)=1,"",S1220)</f>
        <v/>
      </c>
      <c r="T1219" s="110" t="str">
        <f>IF(IFERROR(VLOOKUP(T1214,'Tabela de Apoio'!$D:$E,2,FALSE),1)=1,"",T1220)</f>
        <v/>
      </c>
      <c r="U1219" s="110" t="str">
        <f>IF(IFERROR(VLOOKUP(U1214,'Tabela de Apoio'!$D:$E,2,FALSE),1)=1,"",U1220)</f>
        <v/>
      </c>
      <c r="V1219" s="110" t="str">
        <f>IF(IFERROR(VLOOKUP(V1214,'Tabela de Apoio'!$D:$E,2,FALSE),1)=1,"",V1220)</f>
        <v/>
      </c>
      <c r="W1219" s="110" t="str">
        <f>IF(IFERROR(VLOOKUP(W1214,'Tabela de Apoio'!$D:$E,2,FALSE),1)=1,"",W1220)</f>
        <v/>
      </c>
      <c r="X1219" s="110" t="str">
        <f>IF(IFERROR(VLOOKUP(X1214,'Tabela de Apoio'!$D:$E,2,FALSE),1)=1,"",X1220)</f>
        <v/>
      </c>
      <c r="Y1219" s="110" t="str">
        <f>IF(IFERROR(VLOOKUP(Y1214,'Tabela de Apoio'!$D:$E,2,FALSE),1)=1,"",Y1220)</f>
        <v/>
      </c>
      <c r="Z1219" s="110" t="str">
        <f>IF(IFERROR(VLOOKUP(Z1214,'Tabela de Apoio'!$D:$E,2,FALSE),1)=1,"",Z1220)</f>
        <v/>
      </c>
      <c r="AA1219" s="110" t="str">
        <f>IF(IFERROR(VLOOKUP(AA1214,'Tabela de Apoio'!$D:$E,2,FALSE),1)=1,"",AA1220)</f>
        <v/>
      </c>
      <c r="AB1219" s="110" t="str">
        <f>IF(IFERROR(VLOOKUP(AB1214,'Tabela de Apoio'!$D:$E,2,FALSE),1)=1,"",AB1220)</f>
        <v/>
      </c>
      <c r="AC1219" s="110" t="str">
        <f>IF(IFERROR(VLOOKUP(AC1214,'Tabela de Apoio'!$D:$E,2,FALSE),1)=1,"",AC1220)</f>
        <v/>
      </c>
      <c r="AD1219" s="110" t="str">
        <f>IF(IFERROR(VLOOKUP(AD1214,'Tabela de Apoio'!$D:$E,2,FALSE),1)=1,"",AD1220)</f>
        <v/>
      </c>
      <c r="AE1219" s="110" t="str">
        <f>IF(IFERROR(VLOOKUP(AE1214,'Tabela de Apoio'!$D:$E,2,FALSE),1)=1,"",AE1220)</f>
        <v/>
      </c>
      <c r="AF1219" s="110" t="str">
        <f>IF(IFERROR(VLOOKUP(AF1214,'Tabela de Apoio'!$D:$E,2,FALSE),1)=1,"",AF1220)</f>
        <v/>
      </c>
      <c r="AG1219" s="110" t="str">
        <f>IF(IFERROR(VLOOKUP(AG1214,'Tabela de Apoio'!$D:$E,2,FALSE),1)=1,"",AG1220)</f>
        <v/>
      </c>
      <c r="AH1219" s="110" t="str">
        <f>IF(IFERROR(VLOOKUP(AH1214,'Tabela de Apoio'!$D:$E,2,FALSE),1)=1,"",AH1220)</f>
        <v/>
      </c>
      <c r="AI1219" s="110" t="str">
        <f>IF(IFERROR(VLOOKUP(AI1214,'Tabela de Apoio'!$D:$E,2,FALSE),1)=1,"",AI1220)</f>
        <v/>
      </c>
    </row>
    <row r="1220" spans="2:35" hidden="1" x14ac:dyDescent="0.25">
      <c r="B1220" s="131" t="e">
        <f t="shared" si="3613"/>
        <v>#VALUE!</v>
      </c>
      <c r="C1220" s="131" t="e">
        <f t="shared" si="3614"/>
        <v>#VALUE!</v>
      </c>
      <c r="D1220" s="130">
        <f t="shared" si="3614"/>
        <v>1</v>
      </c>
      <c r="E1220" s="168"/>
      <c r="F1220" s="96"/>
      <c r="G1220" s="170"/>
      <c r="H1220" s="137">
        <f t="shared" ref="H1220" si="3749">COUNT($P1220:$XX1220)</f>
        <v>0</v>
      </c>
      <c r="I1220" s="135" t="e">
        <f t="shared" ref="I1220" si="3750">_xlfn.STDEV.P($P1219:$XX1220)/AVERAGE($P1219:$XX1220)</f>
        <v>#DIV/0!</v>
      </c>
      <c r="J1220" s="7">
        <f t="shared" ref="J1220" si="3751">IF(AND(H1220&gt;2,
OR(L1212="MÉDIA SANEADA",L1212="MEDIANA SANEADA",
AND(L1212="PREÇO REFERÊNCIA",NOT(AND(P1214="Orçamento",COUNTA(P1212:XX1212)=COUNTIF(P1214:XX1214,"Orçamento")))))),
ROW(),0)</f>
        <v>0</v>
      </c>
      <c r="K1220" s="69"/>
      <c r="L1220" s="29" t="s">
        <v>424</v>
      </c>
      <c r="M1220" s="30" t="e">
        <f t="shared" ref="M1220" si="3752">MEDIAN($P1218:$XX1218)</f>
        <v>#NUM!</v>
      </c>
      <c r="N1220" s="74"/>
      <c r="O1220" s="27" t="str">
        <f t="shared" ref="O1220" si="3753">"1 RODADA"</f>
        <v>1 RODADA</v>
      </c>
      <c r="P1220" s="110" t="str">
        <f t="shared" ref="P1220:AI1220" si="3754">IF(P1218="","",IF((_xlfn.STDEV.P($P1217:$XX1218)/AVERAGE($P1217:$XX1218))&lt;=25%,P1218,IF(OR(P1218&gt;(AVERAGE($P1217:$XX1218)+_xlfn.STDEV.P($P1217:$XX1218)),P1218&lt;(AVERAGE($P1217:$XX1218)-_xlfn.STDEV.P($P1217:$XX1218))),"DESCARTADO",P1218)))</f>
        <v/>
      </c>
      <c r="Q1220" s="110" t="str">
        <f t="shared" si="3754"/>
        <v/>
      </c>
      <c r="R1220" s="110" t="str">
        <f t="shared" si="3754"/>
        <v/>
      </c>
      <c r="S1220" s="110" t="str">
        <f t="shared" si="3754"/>
        <v/>
      </c>
      <c r="T1220" s="110" t="str">
        <f t="shared" si="3754"/>
        <v/>
      </c>
      <c r="U1220" s="110" t="str">
        <f t="shared" si="3754"/>
        <v/>
      </c>
      <c r="V1220" s="110" t="str">
        <f t="shared" si="3754"/>
        <v/>
      </c>
      <c r="W1220" s="110" t="str">
        <f t="shared" si="3754"/>
        <v/>
      </c>
      <c r="X1220" s="110" t="str">
        <f t="shared" si="3754"/>
        <v/>
      </c>
      <c r="Y1220" s="110" t="str">
        <f t="shared" si="3754"/>
        <v/>
      </c>
      <c r="Z1220" s="110" t="str">
        <f t="shared" si="3754"/>
        <v/>
      </c>
      <c r="AA1220" s="110" t="str">
        <f t="shared" si="3754"/>
        <v/>
      </c>
      <c r="AB1220" s="110" t="str">
        <f t="shared" si="3754"/>
        <v/>
      </c>
      <c r="AC1220" s="110" t="str">
        <f t="shared" si="3754"/>
        <v/>
      </c>
      <c r="AD1220" s="110" t="str">
        <f t="shared" si="3754"/>
        <v/>
      </c>
      <c r="AE1220" s="110" t="str">
        <f t="shared" si="3754"/>
        <v/>
      </c>
      <c r="AF1220" s="110" t="str">
        <f t="shared" si="3754"/>
        <v/>
      </c>
      <c r="AG1220" s="110" t="str">
        <f t="shared" si="3754"/>
        <v/>
      </c>
      <c r="AH1220" s="110" t="str">
        <f t="shared" si="3754"/>
        <v/>
      </c>
      <c r="AI1220" s="110" t="str">
        <f t="shared" si="3754"/>
        <v/>
      </c>
    </row>
    <row r="1221" spans="2:35" hidden="1" x14ac:dyDescent="0.25">
      <c r="B1221" s="131" t="e">
        <f t="shared" si="3613"/>
        <v>#VALUE!</v>
      </c>
      <c r="C1221" s="131" t="e">
        <f t="shared" si="3614"/>
        <v>#VALUE!</v>
      </c>
      <c r="D1221" s="130">
        <f t="shared" si="3614"/>
        <v>1</v>
      </c>
      <c r="E1221" s="168"/>
      <c r="F1221" s="96"/>
      <c r="G1221" s="170"/>
      <c r="H1221"/>
      <c r="I1221"/>
      <c r="J1221"/>
      <c r="L1221" s="29" t="s">
        <v>50</v>
      </c>
      <c r="M1221" s="30" t="str">
        <f t="shared" ref="M1221" si="3755">IFERROR(
IF(AND(H1220&gt;2,I1220&lt;=25%),AVERAGE(P1219:XX1220),
IF(AND(H1222&gt;2,I1222&lt;=25%),AVERAGE(P1221:XX1222),
IF(AND(H1224&gt;2,I1224&lt;=25%),AVERAGE(P1223:XX1224),
IF(AND(H1226&gt;2,I1226&lt;=25%),AVERAGE(P1225:XX1226),
IF(AND(H1228&gt;2,I1228&lt;=25%),AVERAGE(P1227:XX1228),
IF(AND(H1230&gt;2,I1230&lt;=25%),AVERAGE(P1229:XX1230),
IF(I1218&lt;=25%,AVERAGE(P1217:XX1218),""))))))),"")</f>
        <v/>
      </c>
      <c r="N1221" s="74"/>
      <c r="O1221" s="27" t="str">
        <f t="shared" ref="O1221" si="3756">"2 POND"</f>
        <v>2 POND</v>
      </c>
      <c r="P1221" s="110" t="str">
        <f>IF(IFERROR(VLOOKUP(P1214,'Tabela de Apoio'!$D:$E,2,FALSE),1)=1,"",P1222)</f>
        <v/>
      </c>
      <c r="Q1221" s="110" t="str">
        <f>IF(IFERROR(VLOOKUP(Q1214,'Tabela de Apoio'!$D:$E,2,FALSE),1)=1,"",Q1222)</f>
        <v/>
      </c>
      <c r="R1221" s="110" t="str">
        <f>IF(IFERROR(VLOOKUP(R1214,'Tabela de Apoio'!$D:$E,2,FALSE),1)=1,"",R1222)</f>
        <v/>
      </c>
      <c r="S1221" s="110" t="str">
        <f>IF(IFERROR(VLOOKUP(S1214,'Tabela de Apoio'!$D:$E,2,FALSE),1)=1,"",S1222)</f>
        <v/>
      </c>
      <c r="T1221" s="110" t="str">
        <f>IF(IFERROR(VLOOKUP(T1214,'Tabela de Apoio'!$D:$E,2,FALSE),1)=1,"",T1222)</f>
        <v/>
      </c>
      <c r="U1221" s="110" t="str">
        <f>IF(IFERROR(VLOOKUP(U1214,'Tabela de Apoio'!$D:$E,2,FALSE),1)=1,"",U1222)</f>
        <v/>
      </c>
      <c r="V1221" s="110" t="str">
        <f>IF(IFERROR(VLOOKUP(V1214,'Tabela de Apoio'!$D:$E,2,FALSE),1)=1,"",V1222)</f>
        <v/>
      </c>
      <c r="W1221" s="110" t="str">
        <f>IF(IFERROR(VLOOKUP(W1214,'Tabela de Apoio'!$D:$E,2,FALSE),1)=1,"",W1222)</f>
        <v/>
      </c>
      <c r="X1221" s="110" t="str">
        <f>IF(IFERROR(VLOOKUP(X1214,'Tabela de Apoio'!$D:$E,2,FALSE),1)=1,"",X1222)</f>
        <v/>
      </c>
      <c r="Y1221" s="110" t="str">
        <f>IF(IFERROR(VLOOKUP(Y1214,'Tabela de Apoio'!$D:$E,2,FALSE),1)=1,"",Y1222)</f>
        <v/>
      </c>
      <c r="Z1221" s="110" t="str">
        <f>IF(IFERROR(VLOOKUP(Z1214,'Tabela de Apoio'!$D:$E,2,FALSE),1)=1,"",Z1222)</f>
        <v/>
      </c>
      <c r="AA1221" s="110" t="str">
        <f>IF(IFERROR(VLOOKUP(AA1214,'Tabela de Apoio'!$D:$E,2,FALSE),1)=1,"",AA1222)</f>
        <v/>
      </c>
      <c r="AB1221" s="110" t="str">
        <f>IF(IFERROR(VLOOKUP(AB1214,'Tabela de Apoio'!$D:$E,2,FALSE),1)=1,"",AB1222)</f>
        <v/>
      </c>
      <c r="AC1221" s="110" t="str">
        <f>IF(IFERROR(VLOOKUP(AC1214,'Tabela de Apoio'!$D:$E,2,FALSE),1)=1,"",AC1222)</f>
        <v/>
      </c>
      <c r="AD1221" s="110" t="str">
        <f>IF(IFERROR(VLOOKUP(AD1214,'Tabela de Apoio'!$D:$E,2,FALSE),1)=1,"",AD1222)</f>
        <v/>
      </c>
      <c r="AE1221" s="110" t="str">
        <f>IF(IFERROR(VLOOKUP(AE1214,'Tabela de Apoio'!$D:$E,2,FALSE),1)=1,"",AE1222)</f>
        <v/>
      </c>
      <c r="AF1221" s="110" t="str">
        <f>IF(IFERROR(VLOOKUP(AF1214,'Tabela de Apoio'!$D:$E,2,FALSE),1)=1,"",AF1222)</f>
        <v/>
      </c>
      <c r="AG1221" s="110" t="str">
        <f>IF(IFERROR(VLOOKUP(AG1214,'Tabela de Apoio'!$D:$E,2,FALSE),1)=1,"",AG1222)</f>
        <v/>
      </c>
      <c r="AH1221" s="110" t="str">
        <f>IF(IFERROR(VLOOKUP(AH1214,'Tabela de Apoio'!$D:$E,2,FALSE),1)=1,"",AH1222)</f>
        <v/>
      </c>
      <c r="AI1221" s="110" t="str">
        <f>IF(IFERROR(VLOOKUP(AI1214,'Tabela de Apoio'!$D:$E,2,FALSE),1)=1,"",AI1222)</f>
        <v/>
      </c>
    </row>
    <row r="1222" spans="2:35" hidden="1" x14ac:dyDescent="0.25">
      <c r="B1222" s="131" t="e">
        <f t="shared" si="3613"/>
        <v>#VALUE!</v>
      </c>
      <c r="C1222" s="131" t="e">
        <f t="shared" si="3614"/>
        <v>#VALUE!</v>
      </c>
      <c r="D1222" s="130">
        <f t="shared" si="3614"/>
        <v>1</v>
      </c>
      <c r="E1222" s="168"/>
      <c r="F1222" s="96"/>
      <c r="G1222" s="170"/>
      <c r="H1222" s="137">
        <f t="shared" ref="H1222" si="3757">COUNT($P1222:$XX1222)</f>
        <v>0</v>
      </c>
      <c r="I1222" s="135" t="e">
        <f t="shared" ref="I1222" si="3758">_xlfn.STDEV.P($P1221:$XX1222)/AVERAGE($P1221:$XX1222)</f>
        <v>#DIV/0!</v>
      </c>
      <c r="J1222" s="7">
        <f t="shared" ref="J1222" si="3759">IF(AND(H1222&gt;2,
OR(L1212="MÉDIA SANEADA",L1212="MEDIANA SANEADA",
AND(L1212="PREÇO REFERÊNCIA",NOT(AND(P1214="Orçamento",COUNTA(P1212:XX1212)=COUNTIF(P1214:XX1214,"Orçamento")))))),
ROW(),0)</f>
        <v>0</v>
      </c>
      <c r="K1222" s="69"/>
      <c r="L1222" s="29" t="s">
        <v>425</v>
      </c>
      <c r="M1222" s="30" t="e">
        <f t="shared" ref="M1222" si="3760" xml:space="preserve">
IF(H1220&gt;2,MEDIAN(P1219:XX1220),
IF(H1222&gt;2,MEDIAN(P1221:XX1222),
IF(H1224&gt;2,MEDIAN(P1223:XX1224),
IF(H1226&gt;2,MEDIAN(P1225:XX1226),
IF(H1228&gt;2,MEDIAN(P1227:XX1228),
IF(H1230&gt;2,MEDIAN(P1229:XX1230),
MEDIAN(P1217:XX1218)))))))</f>
        <v>#NUM!</v>
      </c>
      <c r="N1222" s="74"/>
      <c r="O1222" s="27" t="str">
        <f t="shared" ref="O1222" si="3761">"2 RODADA"</f>
        <v>2 RODADA</v>
      </c>
      <c r="P1222" s="110" t="str">
        <f t="shared" ref="P1222:AI1222" si="3762">IF(P1220="","",IF((_xlfn.STDEV.P($P1219:$XX1220)/AVERAGE($P1219:$XX1220))&lt;=25%,P1220,IF(OR(P1220&gt;(AVERAGE($P1219:$XX1220)+_xlfn.STDEV.P($P1219:$XX1220)),P1220&lt;(AVERAGE($P1219:$XX1220)-_xlfn.STDEV.P($P1219:$XX1220))),"DESCARTADO",P1220)))</f>
        <v/>
      </c>
      <c r="Q1222" s="110" t="str">
        <f t="shared" si="3762"/>
        <v/>
      </c>
      <c r="R1222" s="110" t="str">
        <f t="shared" si="3762"/>
        <v/>
      </c>
      <c r="S1222" s="110" t="str">
        <f t="shared" si="3762"/>
        <v/>
      </c>
      <c r="T1222" s="110" t="str">
        <f t="shared" si="3762"/>
        <v/>
      </c>
      <c r="U1222" s="110" t="str">
        <f t="shared" si="3762"/>
        <v/>
      </c>
      <c r="V1222" s="110" t="str">
        <f t="shared" si="3762"/>
        <v/>
      </c>
      <c r="W1222" s="110" t="str">
        <f t="shared" si="3762"/>
        <v/>
      </c>
      <c r="X1222" s="110" t="str">
        <f t="shared" si="3762"/>
        <v/>
      </c>
      <c r="Y1222" s="110" t="str">
        <f t="shared" si="3762"/>
        <v/>
      </c>
      <c r="Z1222" s="110" t="str">
        <f t="shared" si="3762"/>
        <v/>
      </c>
      <c r="AA1222" s="110" t="str">
        <f t="shared" si="3762"/>
        <v/>
      </c>
      <c r="AB1222" s="110" t="str">
        <f t="shared" si="3762"/>
        <v/>
      </c>
      <c r="AC1222" s="110" t="str">
        <f t="shared" si="3762"/>
        <v/>
      </c>
      <c r="AD1222" s="110" t="str">
        <f t="shared" si="3762"/>
        <v/>
      </c>
      <c r="AE1222" s="110" t="str">
        <f t="shared" si="3762"/>
        <v/>
      </c>
      <c r="AF1222" s="110" t="str">
        <f t="shared" si="3762"/>
        <v/>
      </c>
      <c r="AG1222" s="110" t="str">
        <f t="shared" si="3762"/>
        <v/>
      </c>
      <c r="AH1222" s="110" t="str">
        <f t="shared" si="3762"/>
        <v/>
      </c>
      <c r="AI1222" s="110" t="str">
        <f t="shared" si="3762"/>
        <v/>
      </c>
    </row>
    <row r="1223" spans="2:35" hidden="1" x14ac:dyDescent="0.25">
      <c r="B1223" s="131" t="e">
        <f t="shared" si="3613"/>
        <v>#VALUE!</v>
      </c>
      <c r="C1223" s="131" t="e">
        <f t="shared" si="3614"/>
        <v>#VALUE!</v>
      </c>
      <c r="D1223" s="130">
        <f t="shared" si="3614"/>
        <v>1</v>
      </c>
      <c r="E1223" s="168"/>
      <c r="F1223" s="96"/>
      <c r="G1223" s="170"/>
      <c r="H1223"/>
      <c r="I1223"/>
      <c r="J1223"/>
      <c r="K1223" s="69"/>
      <c r="L1223" s="29" t="s">
        <v>422</v>
      </c>
      <c r="M1223" s="30" t="e">
        <f t="shared" ref="M1223" si="3763">HARMEAN($P1217:$XX1218)</f>
        <v>#N/A</v>
      </c>
      <c r="N1223" s="74"/>
      <c r="O1223" s="27" t="str">
        <f t="shared" ref="O1223" si="3764">"3 POND"</f>
        <v>3 POND</v>
      </c>
      <c r="P1223" s="110" t="str">
        <f>IF(IFERROR(VLOOKUP(P1214,'Tabela de Apoio'!$D:$E,2,FALSE),1)=1,"",P1224)</f>
        <v/>
      </c>
      <c r="Q1223" s="110" t="str">
        <f>IF(IFERROR(VLOOKUP(Q1214,'Tabela de Apoio'!$D:$E,2,FALSE),1)=1,"",Q1224)</f>
        <v/>
      </c>
      <c r="R1223" s="110" t="str">
        <f>IF(IFERROR(VLOOKUP(R1214,'Tabela de Apoio'!$D:$E,2,FALSE),1)=1,"",R1224)</f>
        <v/>
      </c>
      <c r="S1223" s="110" t="str">
        <f>IF(IFERROR(VLOOKUP(S1214,'Tabela de Apoio'!$D:$E,2,FALSE),1)=1,"",S1224)</f>
        <v/>
      </c>
      <c r="T1223" s="110" t="str">
        <f>IF(IFERROR(VLOOKUP(T1214,'Tabela de Apoio'!$D:$E,2,FALSE),1)=1,"",T1224)</f>
        <v/>
      </c>
      <c r="U1223" s="110" t="str">
        <f>IF(IFERROR(VLOOKUP(U1214,'Tabela de Apoio'!$D:$E,2,FALSE),1)=1,"",U1224)</f>
        <v/>
      </c>
      <c r="V1223" s="110" t="str">
        <f>IF(IFERROR(VLOOKUP(V1214,'Tabela de Apoio'!$D:$E,2,FALSE),1)=1,"",V1224)</f>
        <v/>
      </c>
      <c r="W1223" s="110" t="str">
        <f>IF(IFERROR(VLOOKUP(W1214,'Tabela de Apoio'!$D:$E,2,FALSE),1)=1,"",W1224)</f>
        <v/>
      </c>
      <c r="X1223" s="110" t="str">
        <f>IF(IFERROR(VLOOKUP(X1214,'Tabela de Apoio'!$D:$E,2,FALSE),1)=1,"",X1224)</f>
        <v/>
      </c>
      <c r="Y1223" s="110" t="str">
        <f>IF(IFERROR(VLOOKUP(Y1214,'Tabela de Apoio'!$D:$E,2,FALSE),1)=1,"",Y1224)</f>
        <v/>
      </c>
      <c r="Z1223" s="110" t="str">
        <f>IF(IFERROR(VLOOKUP(Z1214,'Tabela de Apoio'!$D:$E,2,FALSE),1)=1,"",Z1224)</f>
        <v/>
      </c>
      <c r="AA1223" s="110" t="str">
        <f>IF(IFERROR(VLOOKUP(AA1214,'Tabela de Apoio'!$D:$E,2,FALSE),1)=1,"",AA1224)</f>
        <v/>
      </c>
      <c r="AB1223" s="110" t="str">
        <f>IF(IFERROR(VLOOKUP(AB1214,'Tabela de Apoio'!$D:$E,2,FALSE),1)=1,"",AB1224)</f>
        <v/>
      </c>
      <c r="AC1223" s="110" t="str">
        <f>IF(IFERROR(VLOOKUP(AC1214,'Tabela de Apoio'!$D:$E,2,FALSE),1)=1,"",AC1224)</f>
        <v/>
      </c>
      <c r="AD1223" s="110" t="str">
        <f>IF(IFERROR(VLOOKUP(AD1214,'Tabela de Apoio'!$D:$E,2,FALSE),1)=1,"",AD1224)</f>
        <v/>
      </c>
      <c r="AE1223" s="110" t="str">
        <f>IF(IFERROR(VLOOKUP(AE1214,'Tabela de Apoio'!$D:$E,2,FALSE),1)=1,"",AE1224)</f>
        <v/>
      </c>
      <c r="AF1223" s="110" t="str">
        <f>IF(IFERROR(VLOOKUP(AF1214,'Tabela de Apoio'!$D:$E,2,FALSE),1)=1,"",AF1224)</f>
        <v/>
      </c>
      <c r="AG1223" s="110" t="str">
        <f>IF(IFERROR(VLOOKUP(AG1214,'Tabela de Apoio'!$D:$E,2,FALSE),1)=1,"",AG1224)</f>
        <v/>
      </c>
      <c r="AH1223" s="110" t="str">
        <f>IF(IFERROR(VLOOKUP(AH1214,'Tabela de Apoio'!$D:$E,2,FALSE),1)=1,"",AH1224)</f>
        <v/>
      </c>
      <c r="AI1223" s="110" t="str">
        <f>IF(IFERROR(VLOOKUP(AI1214,'Tabela de Apoio'!$D:$E,2,FALSE),1)=1,"",AI1224)</f>
        <v/>
      </c>
    </row>
    <row r="1224" spans="2:35" hidden="1" x14ac:dyDescent="0.25">
      <c r="B1224" s="131" t="e">
        <f t="shared" si="3613"/>
        <v>#VALUE!</v>
      </c>
      <c r="C1224" s="131" t="e">
        <f t="shared" si="3614"/>
        <v>#VALUE!</v>
      </c>
      <c r="D1224" s="130">
        <f t="shared" si="3614"/>
        <v>1</v>
      </c>
      <c r="E1224" s="168"/>
      <c r="F1224" s="96"/>
      <c r="G1224" s="170"/>
      <c r="H1224" s="137">
        <f t="shared" ref="H1224" si="3765">COUNT($P1224:$XX1224)</f>
        <v>0</v>
      </c>
      <c r="I1224" s="135" t="e">
        <f t="shared" ref="I1224" si="3766">_xlfn.STDEV.P($P1223:$XX1224)/AVERAGE($P1223:$XX1224)</f>
        <v>#DIV/0!</v>
      </c>
      <c r="J1224" s="7">
        <f t="shared" ref="J1224" si="3767">IF(AND(H1224&gt;2,
OR(L1212="MÉDIA SANEADA",L1212="MEDIANA SANEADA",
AND(L1212="PREÇO REFERÊNCIA",NOT(AND(P1214="Orçamento",COUNTA(P1212:XX1212)=COUNTIF(P1214:XX1214,"Orçamento")))))),
ROW(),0)</f>
        <v>0</v>
      </c>
      <c r="K1224" s="69"/>
      <c r="L1224" s="29" t="s">
        <v>53</v>
      </c>
      <c r="M1224" s="30" t="str">
        <f t="shared" ref="M1224" si="3768">IFERROR(_xlfn.QUARTILE.EXC($P1218:$XX1218,1),"")</f>
        <v/>
      </c>
      <c r="N1224" s="74"/>
      <c r="O1224" s="27" t="str">
        <f t="shared" ref="O1224" si="3769">"3 RODADA"</f>
        <v>3 RODADA</v>
      </c>
      <c r="P1224" s="110" t="str">
        <f t="shared" ref="P1224:AI1224" si="3770">IF(P1222="","",IF((_xlfn.STDEV.P($P1221:$XX1222)/AVERAGE($P1221:$XX1222))&lt;=25%,P1222,IF(OR(P1222&gt;(AVERAGE($P1221:$XX1222)+_xlfn.STDEV.P($P1221:$XX1222)),P1222&lt;(AVERAGE($P1221:$XX1222)-_xlfn.STDEV.P($P1221:$XX1222))),"DESCARTADO",P1222)))</f>
        <v/>
      </c>
      <c r="Q1224" s="110" t="str">
        <f t="shared" si="3770"/>
        <v/>
      </c>
      <c r="R1224" s="110" t="str">
        <f t="shared" si="3770"/>
        <v/>
      </c>
      <c r="S1224" s="110" t="str">
        <f t="shared" si="3770"/>
        <v/>
      </c>
      <c r="T1224" s="110" t="str">
        <f t="shared" si="3770"/>
        <v/>
      </c>
      <c r="U1224" s="110" t="str">
        <f t="shared" si="3770"/>
        <v/>
      </c>
      <c r="V1224" s="110" t="str">
        <f t="shared" si="3770"/>
        <v/>
      </c>
      <c r="W1224" s="110" t="str">
        <f t="shared" si="3770"/>
        <v/>
      </c>
      <c r="X1224" s="110" t="str">
        <f t="shared" si="3770"/>
        <v/>
      </c>
      <c r="Y1224" s="110" t="str">
        <f t="shared" si="3770"/>
        <v/>
      </c>
      <c r="Z1224" s="110" t="str">
        <f t="shared" si="3770"/>
        <v/>
      </c>
      <c r="AA1224" s="110" t="str">
        <f t="shared" si="3770"/>
        <v/>
      </c>
      <c r="AB1224" s="110" t="str">
        <f t="shared" si="3770"/>
        <v/>
      </c>
      <c r="AC1224" s="110" t="str">
        <f t="shared" si="3770"/>
        <v/>
      </c>
      <c r="AD1224" s="110" t="str">
        <f t="shared" si="3770"/>
        <v/>
      </c>
      <c r="AE1224" s="110" t="str">
        <f t="shared" si="3770"/>
        <v/>
      </c>
      <c r="AF1224" s="110" t="str">
        <f t="shared" si="3770"/>
        <v/>
      </c>
      <c r="AG1224" s="110" t="str">
        <f t="shared" si="3770"/>
        <v/>
      </c>
      <c r="AH1224" s="110" t="str">
        <f t="shared" si="3770"/>
        <v/>
      </c>
      <c r="AI1224" s="110" t="str">
        <f t="shared" si="3770"/>
        <v/>
      </c>
    </row>
    <row r="1225" spans="2:35" hidden="1" x14ac:dyDescent="0.25">
      <c r="B1225" s="131" t="e">
        <f t="shared" si="3613"/>
        <v>#VALUE!</v>
      </c>
      <c r="C1225" s="131" t="e">
        <f t="shared" si="3614"/>
        <v>#VALUE!</v>
      </c>
      <c r="D1225" s="130">
        <f t="shared" si="3614"/>
        <v>1</v>
      </c>
      <c r="E1225" s="168"/>
      <c r="F1225" s="96"/>
      <c r="G1225" s="170"/>
      <c r="H1225"/>
      <c r="I1225"/>
      <c r="J1225"/>
      <c r="K1225" s="69"/>
      <c r="L1225" s="29" t="s">
        <v>51</v>
      </c>
      <c r="M1225" s="30" t="str">
        <f t="shared" ref="M1225" si="3771">IFERROR(_xlfn.QUARTILE.EXC($P1218:$XX1218,3),"")</f>
        <v/>
      </c>
      <c r="N1225" s="74"/>
      <c r="O1225" s="27" t="str">
        <f t="shared" ref="O1225" si="3772">"4 POND"</f>
        <v>4 POND</v>
      </c>
      <c r="P1225" s="110" t="str">
        <f>IF(IFERROR(VLOOKUP(P1214,'Tabela de Apoio'!$D:$E,2,FALSE),1)=1,"",P1226)</f>
        <v/>
      </c>
      <c r="Q1225" s="110" t="str">
        <f>IF(IFERROR(VLOOKUP(Q1214,'Tabela de Apoio'!$D:$E,2,FALSE),1)=1,"",Q1226)</f>
        <v/>
      </c>
      <c r="R1225" s="110" t="str">
        <f>IF(IFERROR(VLOOKUP(R1214,'Tabela de Apoio'!$D:$E,2,FALSE),1)=1,"",R1226)</f>
        <v/>
      </c>
      <c r="S1225" s="110" t="str">
        <f>IF(IFERROR(VLOOKUP(S1214,'Tabela de Apoio'!$D:$E,2,FALSE),1)=1,"",S1226)</f>
        <v/>
      </c>
      <c r="T1225" s="110" t="str">
        <f>IF(IFERROR(VLOOKUP(T1214,'Tabela de Apoio'!$D:$E,2,FALSE),1)=1,"",T1226)</f>
        <v/>
      </c>
      <c r="U1225" s="110" t="str">
        <f>IF(IFERROR(VLOOKUP(U1214,'Tabela de Apoio'!$D:$E,2,FALSE),1)=1,"",U1226)</f>
        <v/>
      </c>
      <c r="V1225" s="110" t="str">
        <f>IF(IFERROR(VLOOKUP(V1214,'Tabela de Apoio'!$D:$E,2,FALSE),1)=1,"",V1226)</f>
        <v/>
      </c>
      <c r="W1225" s="110" t="str">
        <f>IF(IFERROR(VLOOKUP(W1214,'Tabela de Apoio'!$D:$E,2,FALSE),1)=1,"",W1226)</f>
        <v/>
      </c>
      <c r="X1225" s="110" t="str">
        <f>IF(IFERROR(VLOOKUP(X1214,'Tabela de Apoio'!$D:$E,2,FALSE),1)=1,"",X1226)</f>
        <v/>
      </c>
      <c r="Y1225" s="110" t="str">
        <f>IF(IFERROR(VLOOKUP(Y1214,'Tabela de Apoio'!$D:$E,2,FALSE),1)=1,"",Y1226)</f>
        <v/>
      </c>
      <c r="Z1225" s="110" t="str">
        <f>IF(IFERROR(VLOOKUP(Z1214,'Tabela de Apoio'!$D:$E,2,FALSE),1)=1,"",Z1226)</f>
        <v/>
      </c>
      <c r="AA1225" s="110" t="str">
        <f>IF(IFERROR(VLOOKUP(AA1214,'Tabela de Apoio'!$D:$E,2,FALSE),1)=1,"",AA1226)</f>
        <v/>
      </c>
      <c r="AB1225" s="110" t="str">
        <f>IF(IFERROR(VLOOKUP(AB1214,'Tabela de Apoio'!$D:$E,2,FALSE),1)=1,"",AB1226)</f>
        <v/>
      </c>
      <c r="AC1225" s="110" t="str">
        <f>IF(IFERROR(VLOOKUP(AC1214,'Tabela de Apoio'!$D:$E,2,FALSE),1)=1,"",AC1226)</f>
        <v/>
      </c>
      <c r="AD1225" s="110" t="str">
        <f>IF(IFERROR(VLOOKUP(AD1214,'Tabela de Apoio'!$D:$E,2,FALSE),1)=1,"",AD1226)</f>
        <v/>
      </c>
      <c r="AE1225" s="110" t="str">
        <f>IF(IFERROR(VLOOKUP(AE1214,'Tabela de Apoio'!$D:$E,2,FALSE),1)=1,"",AE1226)</f>
        <v/>
      </c>
      <c r="AF1225" s="110" t="str">
        <f>IF(IFERROR(VLOOKUP(AF1214,'Tabela de Apoio'!$D:$E,2,FALSE),1)=1,"",AF1226)</f>
        <v/>
      </c>
      <c r="AG1225" s="110" t="str">
        <f>IF(IFERROR(VLOOKUP(AG1214,'Tabela de Apoio'!$D:$E,2,FALSE),1)=1,"",AG1226)</f>
        <v/>
      </c>
      <c r="AH1225" s="110" t="str">
        <f>IF(IFERROR(VLOOKUP(AH1214,'Tabela de Apoio'!$D:$E,2,FALSE),1)=1,"",AH1226)</f>
        <v/>
      </c>
      <c r="AI1225" s="110" t="str">
        <f>IF(IFERROR(VLOOKUP(AI1214,'Tabela de Apoio'!$D:$E,2,FALSE),1)=1,"",AI1226)</f>
        <v/>
      </c>
    </row>
    <row r="1226" spans="2:35" hidden="1" x14ac:dyDescent="0.25">
      <c r="B1226" s="131" t="e">
        <f t="shared" si="3613"/>
        <v>#VALUE!</v>
      </c>
      <c r="C1226" s="131" t="e">
        <f t="shared" si="3614"/>
        <v>#VALUE!</v>
      </c>
      <c r="D1226" s="130">
        <f t="shared" si="3614"/>
        <v>1</v>
      </c>
      <c r="E1226" s="168"/>
      <c r="F1226" s="96"/>
      <c r="G1226" s="170"/>
      <c r="H1226" s="137">
        <f t="shared" ref="H1226" si="3773">COUNT($P1226:$XX1226)</f>
        <v>0</v>
      </c>
      <c r="I1226" s="135" t="e">
        <f t="shared" ref="I1226" si="3774">_xlfn.STDEV.P($P1225:$XX1226)/AVERAGE($P1225:$XX1226)</f>
        <v>#DIV/0!</v>
      </c>
      <c r="J1226" s="7">
        <f t="shared" ref="J1226" si="3775">IF(AND(H1226&gt;2,
OR(L1212="MÉDIA SANEADA",L1212="MEDIANA SANEADA",
AND(L1212="PREÇO REFERÊNCIA",NOT(AND(P1214="Orçamento",COUNTA(P1212:XX1212)=COUNTIF(P1214:XX1214,"Orçamento")))))),
ROW(),0)</f>
        <v>0</v>
      </c>
      <c r="K1226" s="69"/>
      <c r="L1226" s="29" t="s">
        <v>55</v>
      </c>
      <c r="M1226" s="30">
        <f t="shared" ref="M1226" si="3776">MIN($P1218:$XX1218)</f>
        <v>0</v>
      </c>
      <c r="N1226" s="74"/>
      <c r="O1226" s="27" t="str">
        <f t="shared" ref="O1226" si="3777">"4 RODADA"</f>
        <v>4 RODADA</v>
      </c>
      <c r="P1226" s="110" t="str">
        <f t="shared" ref="P1226:AI1226" si="3778">IF(P1224="","",IF((_xlfn.STDEV.P($P1223:$XX1224)/AVERAGE($P1223:$XX1224))&lt;=25%,P1224,IF(OR(P1224&gt;(AVERAGE($P1223:$XX1224)+_xlfn.STDEV.P($P1223:$XX1224)),P1224&lt;(AVERAGE($P1223:$XX1224)-_xlfn.STDEV.P($P1223:$XX1224))),"DESCARTADO",P1224)))</f>
        <v/>
      </c>
      <c r="Q1226" s="110" t="str">
        <f t="shared" si="3778"/>
        <v/>
      </c>
      <c r="R1226" s="110" t="str">
        <f t="shared" si="3778"/>
        <v/>
      </c>
      <c r="S1226" s="110" t="str">
        <f t="shared" si="3778"/>
        <v/>
      </c>
      <c r="T1226" s="110" t="str">
        <f t="shared" si="3778"/>
        <v/>
      </c>
      <c r="U1226" s="110" t="str">
        <f t="shared" si="3778"/>
        <v/>
      </c>
      <c r="V1226" s="110" t="str">
        <f t="shared" si="3778"/>
        <v/>
      </c>
      <c r="W1226" s="110" t="str">
        <f t="shared" si="3778"/>
        <v/>
      </c>
      <c r="X1226" s="110" t="str">
        <f t="shared" si="3778"/>
        <v/>
      </c>
      <c r="Y1226" s="110" t="str">
        <f t="shared" si="3778"/>
        <v/>
      </c>
      <c r="Z1226" s="110" t="str">
        <f t="shared" si="3778"/>
        <v/>
      </c>
      <c r="AA1226" s="110" t="str">
        <f t="shared" si="3778"/>
        <v/>
      </c>
      <c r="AB1226" s="110" t="str">
        <f t="shared" si="3778"/>
        <v/>
      </c>
      <c r="AC1226" s="110" t="str">
        <f t="shared" si="3778"/>
        <v/>
      </c>
      <c r="AD1226" s="110" t="str">
        <f t="shared" si="3778"/>
        <v/>
      </c>
      <c r="AE1226" s="110" t="str">
        <f t="shared" si="3778"/>
        <v/>
      </c>
      <c r="AF1226" s="110" t="str">
        <f t="shared" si="3778"/>
        <v/>
      </c>
      <c r="AG1226" s="110" t="str">
        <f t="shared" si="3778"/>
        <v/>
      </c>
      <c r="AH1226" s="110" t="str">
        <f t="shared" si="3778"/>
        <v/>
      </c>
      <c r="AI1226" s="110" t="str">
        <f t="shared" si="3778"/>
        <v/>
      </c>
    </row>
    <row r="1227" spans="2:35" hidden="1" x14ac:dyDescent="0.25">
      <c r="B1227" s="131" t="e">
        <f t="shared" si="3613"/>
        <v>#VALUE!</v>
      </c>
      <c r="C1227" s="131" t="e">
        <f t="shared" si="3614"/>
        <v>#VALUE!</v>
      </c>
      <c r="D1227" s="130">
        <f t="shared" si="3614"/>
        <v>1</v>
      </c>
      <c r="E1227" s="168"/>
      <c r="F1227" s="96"/>
      <c r="G1227" s="170"/>
      <c r="H1227"/>
      <c r="I1227"/>
      <c r="J1227"/>
      <c r="K1227" s="69"/>
      <c r="L1227" s="29" t="s">
        <v>52</v>
      </c>
      <c r="M1227" s="30">
        <f t="shared" ref="M1227" si="3779">MAX($P1218:$XX1218)</f>
        <v>0</v>
      </c>
      <c r="N1227" s="74"/>
      <c r="O1227" s="27" t="str">
        <f t="shared" ref="O1227" si="3780">"5 POND"</f>
        <v>5 POND</v>
      </c>
      <c r="P1227" s="110" t="str">
        <f>IF(IFERROR(VLOOKUP(P1214,'Tabela de Apoio'!$D:$E,2,FALSE),1)=1,"",P1228)</f>
        <v/>
      </c>
      <c r="Q1227" s="110" t="str">
        <f>IF(IFERROR(VLOOKUP(Q1214,'Tabela de Apoio'!$D:$E,2,FALSE),1)=1,"",Q1228)</f>
        <v/>
      </c>
      <c r="R1227" s="110" t="str">
        <f>IF(IFERROR(VLOOKUP(R1214,'Tabela de Apoio'!$D:$E,2,FALSE),1)=1,"",R1228)</f>
        <v/>
      </c>
      <c r="S1227" s="110" t="str">
        <f>IF(IFERROR(VLOOKUP(S1214,'Tabela de Apoio'!$D:$E,2,FALSE),1)=1,"",S1228)</f>
        <v/>
      </c>
      <c r="T1227" s="110" t="str">
        <f>IF(IFERROR(VLOOKUP(T1214,'Tabela de Apoio'!$D:$E,2,FALSE),1)=1,"",T1228)</f>
        <v/>
      </c>
      <c r="U1227" s="110" t="str">
        <f>IF(IFERROR(VLOOKUP(U1214,'Tabela de Apoio'!$D:$E,2,FALSE),1)=1,"",U1228)</f>
        <v/>
      </c>
      <c r="V1227" s="110" t="str">
        <f>IF(IFERROR(VLOOKUP(V1214,'Tabela de Apoio'!$D:$E,2,FALSE),1)=1,"",V1228)</f>
        <v/>
      </c>
      <c r="W1227" s="110" t="str">
        <f>IF(IFERROR(VLOOKUP(W1214,'Tabela de Apoio'!$D:$E,2,FALSE),1)=1,"",W1228)</f>
        <v/>
      </c>
      <c r="X1227" s="110" t="str">
        <f>IF(IFERROR(VLOOKUP(X1214,'Tabela de Apoio'!$D:$E,2,FALSE),1)=1,"",X1228)</f>
        <v/>
      </c>
      <c r="Y1227" s="110" t="str">
        <f>IF(IFERROR(VLOOKUP(Y1214,'Tabela de Apoio'!$D:$E,2,FALSE),1)=1,"",Y1228)</f>
        <v/>
      </c>
      <c r="Z1227" s="110" t="str">
        <f>IF(IFERROR(VLOOKUP(Z1214,'Tabela de Apoio'!$D:$E,2,FALSE),1)=1,"",Z1228)</f>
        <v/>
      </c>
      <c r="AA1227" s="110" t="str">
        <f>IF(IFERROR(VLOOKUP(AA1214,'Tabela de Apoio'!$D:$E,2,FALSE),1)=1,"",AA1228)</f>
        <v/>
      </c>
      <c r="AB1227" s="110" t="str">
        <f>IF(IFERROR(VLOOKUP(AB1214,'Tabela de Apoio'!$D:$E,2,FALSE),1)=1,"",AB1228)</f>
        <v/>
      </c>
      <c r="AC1227" s="110" t="str">
        <f>IF(IFERROR(VLOOKUP(AC1214,'Tabela de Apoio'!$D:$E,2,FALSE),1)=1,"",AC1228)</f>
        <v/>
      </c>
      <c r="AD1227" s="110" t="str">
        <f>IF(IFERROR(VLOOKUP(AD1214,'Tabela de Apoio'!$D:$E,2,FALSE),1)=1,"",AD1228)</f>
        <v/>
      </c>
      <c r="AE1227" s="110" t="str">
        <f>IF(IFERROR(VLOOKUP(AE1214,'Tabela de Apoio'!$D:$E,2,FALSE),1)=1,"",AE1228)</f>
        <v/>
      </c>
      <c r="AF1227" s="110" t="str">
        <f>IF(IFERROR(VLOOKUP(AF1214,'Tabela de Apoio'!$D:$E,2,FALSE),1)=1,"",AF1228)</f>
        <v/>
      </c>
      <c r="AG1227" s="110" t="str">
        <f>IF(IFERROR(VLOOKUP(AG1214,'Tabela de Apoio'!$D:$E,2,FALSE),1)=1,"",AG1228)</f>
        <v/>
      </c>
      <c r="AH1227" s="110" t="str">
        <f>IF(IFERROR(VLOOKUP(AH1214,'Tabela de Apoio'!$D:$E,2,FALSE),1)=1,"",AH1228)</f>
        <v/>
      </c>
      <c r="AI1227" s="110" t="str">
        <f>IF(IFERROR(VLOOKUP(AI1214,'Tabela de Apoio'!$D:$E,2,FALSE),1)=1,"",AI1228)</f>
        <v/>
      </c>
    </row>
    <row r="1228" spans="2:35" hidden="1" x14ac:dyDescent="0.25">
      <c r="B1228" s="131" t="e">
        <f t="shared" si="3613"/>
        <v>#VALUE!</v>
      </c>
      <c r="C1228" s="131" t="e">
        <f t="shared" si="3614"/>
        <v>#VALUE!</v>
      </c>
      <c r="D1228" s="130">
        <f t="shared" si="3614"/>
        <v>1</v>
      </c>
      <c r="E1228" s="168"/>
      <c r="F1228" s="96"/>
      <c r="G1228" s="170"/>
      <c r="H1228" s="137">
        <f t="shared" ref="H1228" si="3781">COUNT($P1228:$XX1228)</f>
        <v>0</v>
      </c>
      <c r="I1228" s="135" t="e">
        <f t="shared" ref="I1228" si="3782">_xlfn.STDEV.P($P1227:$XX1228)/AVERAGE($P1227:$XX1228)</f>
        <v>#DIV/0!</v>
      </c>
      <c r="J1228" s="7">
        <f t="shared" ref="J1228" si="3783">IF(AND(H1228&gt;2,
OR(L1212="MÉDIA SANEADA",L1212="MEDIANA SANEADA",
AND(L1212="PREÇO REFERÊNCIA",NOT(AND(P1214="Orçamento",COUNTA(P1212:XX1212)=COUNTIF(P1214:XX1214,"Orçamento")))))),
ROW(),0)</f>
        <v>0</v>
      </c>
      <c r="K1228" s="69"/>
      <c r="N1228" s="74"/>
      <c r="O1228" s="27" t="str">
        <f t="shared" ref="O1228" si="3784">"5 RODADA"</f>
        <v>5 RODADA</v>
      </c>
      <c r="P1228" s="110" t="str">
        <f t="shared" ref="P1228:AI1228" si="3785">IF(P1226="","",IF((_xlfn.STDEV.P($P1225:$XX1226)/AVERAGE($P1225:$XX1226))&lt;=25%,P1226,IF(OR(P1226&gt;(AVERAGE($P1225:$XX1226)+_xlfn.STDEV.P($P1225:$XX1226)),P1226&lt;(AVERAGE($P1225:$XX1226)-_xlfn.STDEV.P($P1225:$XX1226))),"DESCARTADO",P1226)))</f>
        <v/>
      </c>
      <c r="Q1228" s="110" t="str">
        <f t="shared" si="3785"/>
        <v/>
      </c>
      <c r="R1228" s="110" t="str">
        <f t="shared" si="3785"/>
        <v/>
      </c>
      <c r="S1228" s="110" t="str">
        <f t="shared" si="3785"/>
        <v/>
      </c>
      <c r="T1228" s="110" t="str">
        <f t="shared" si="3785"/>
        <v/>
      </c>
      <c r="U1228" s="110" t="str">
        <f t="shared" si="3785"/>
        <v/>
      </c>
      <c r="V1228" s="110" t="str">
        <f t="shared" si="3785"/>
        <v/>
      </c>
      <c r="W1228" s="110" t="str">
        <f t="shared" si="3785"/>
        <v/>
      </c>
      <c r="X1228" s="110" t="str">
        <f t="shared" si="3785"/>
        <v/>
      </c>
      <c r="Y1228" s="110" t="str">
        <f t="shared" si="3785"/>
        <v/>
      </c>
      <c r="Z1228" s="110" t="str">
        <f t="shared" si="3785"/>
        <v/>
      </c>
      <c r="AA1228" s="110" t="str">
        <f t="shared" si="3785"/>
        <v/>
      </c>
      <c r="AB1228" s="110" t="str">
        <f t="shared" si="3785"/>
        <v/>
      </c>
      <c r="AC1228" s="110" t="str">
        <f t="shared" si="3785"/>
        <v/>
      </c>
      <c r="AD1228" s="110" t="str">
        <f t="shared" si="3785"/>
        <v/>
      </c>
      <c r="AE1228" s="110" t="str">
        <f t="shared" si="3785"/>
        <v/>
      </c>
      <c r="AF1228" s="110" t="str">
        <f t="shared" si="3785"/>
        <v/>
      </c>
      <c r="AG1228" s="110" t="str">
        <f t="shared" si="3785"/>
        <v/>
      </c>
      <c r="AH1228" s="110" t="str">
        <f t="shared" si="3785"/>
        <v/>
      </c>
      <c r="AI1228" s="110" t="str">
        <f t="shared" si="3785"/>
        <v/>
      </c>
    </row>
    <row r="1229" spans="2:35" hidden="1" x14ac:dyDescent="0.25">
      <c r="B1229" s="131" t="e">
        <f t="shared" si="3613"/>
        <v>#VALUE!</v>
      </c>
      <c r="C1229" s="131" t="e">
        <f t="shared" si="3614"/>
        <v>#VALUE!</v>
      </c>
      <c r="D1229" s="130">
        <f t="shared" si="3614"/>
        <v>1</v>
      </c>
      <c r="E1229" s="168"/>
      <c r="F1229" s="96"/>
      <c r="G1229" s="170"/>
      <c r="H1229"/>
      <c r="I1229"/>
      <c r="J1229"/>
      <c r="K1229" s="69"/>
      <c r="L1229" s="22"/>
      <c r="M1229" s="22"/>
      <c r="N1229" s="74"/>
      <c r="O1229" s="27" t="str">
        <f t="shared" ref="O1229" si="3786">"6 POND"</f>
        <v>6 POND</v>
      </c>
      <c r="P1229" s="110" t="str">
        <f>IF(IFERROR(VLOOKUP(P1214,'Tabela de Apoio'!$D:$E,2,FALSE),1)=1,"",P1230)</f>
        <v/>
      </c>
      <c r="Q1229" s="110" t="str">
        <f>IF(IFERROR(VLOOKUP(Q1214,'Tabela de Apoio'!$D:$E,2,FALSE),1)=1,"",Q1230)</f>
        <v/>
      </c>
      <c r="R1229" s="110" t="str">
        <f>IF(IFERROR(VLOOKUP(R1214,'Tabela de Apoio'!$D:$E,2,FALSE),1)=1,"",R1230)</f>
        <v/>
      </c>
      <c r="S1229" s="110" t="str">
        <f>IF(IFERROR(VLOOKUP(S1214,'Tabela de Apoio'!$D:$E,2,FALSE),1)=1,"",S1230)</f>
        <v/>
      </c>
      <c r="T1229" s="110" t="str">
        <f>IF(IFERROR(VLOOKUP(T1214,'Tabela de Apoio'!$D:$E,2,FALSE),1)=1,"",T1230)</f>
        <v/>
      </c>
      <c r="U1229" s="110" t="str">
        <f>IF(IFERROR(VLOOKUP(U1214,'Tabela de Apoio'!$D:$E,2,FALSE),1)=1,"",U1230)</f>
        <v/>
      </c>
      <c r="V1229" s="110" t="str">
        <f>IF(IFERROR(VLOOKUP(V1214,'Tabela de Apoio'!$D:$E,2,FALSE),1)=1,"",V1230)</f>
        <v/>
      </c>
      <c r="W1229" s="110" t="str">
        <f>IF(IFERROR(VLOOKUP(W1214,'Tabela de Apoio'!$D:$E,2,FALSE),1)=1,"",W1230)</f>
        <v/>
      </c>
      <c r="X1229" s="110" t="str">
        <f>IF(IFERROR(VLOOKUP(X1214,'Tabela de Apoio'!$D:$E,2,FALSE),1)=1,"",X1230)</f>
        <v/>
      </c>
      <c r="Y1229" s="110" t="str">
        <f>IF(IFERROR(VLOOKUP(Y1214,'Tabela de Apoio'!$D:$E,2,FALSE),1)=1,"",Y1230)</f>
        <v/>
      </c>
      <c r="Z1229" s="110" t="str">
        <f>IF(IFERROR(VLOOKUP(Z1214,'Tabela de Apoio'!$D:$E,2,FALSE),1)=1,"",Z1230)</f>
        <v/>
      </c>
      <c r="AA1229" s="110" t="str">
        <f>IF(IFERROR(VLOOKUP(AA1214,'Tabela de Apoio'!$D:$E,2,FALSE),1)=1,"",AA1230)</f>
        <v/>
      </c>
      <c r="AB1229" s="110" t="str">
        <f>IF(IFERROR(VLOOKUP(AB1214,'Tabela de Apoio'!$D:$E,2,FALSE),1)=1,"",AB1230)</f>
        <v/>
      </c>
      <c r="AC1229" s="110" t="str">
        <f>IF(IFERROR(VLOOKUP(AC1214,'Tabela de Apoio'!$D:$E,2,FALSE),1)=1,"",AC1230)</f>
        <v/>
      </c>
      <c r="AD1229" s="110" t="str">
        <f>IF(IFERROR(VLOOKUP(AD1214,'Tabela de Apoio'!$D:$E,2,FALSE),1)=1,"",AD1230)</f>
        <v/>
      </c>
      <c r="AE1229" s="110" t="str">
        <f>IF(IFERROR(VLOOKUP(AE1214,'Tabela de Apoio'!$D:$E,2,FALSE),1)=1,"",AE1230)</f>
        <v/>
      </c>
      <c r="AF1229" s="110" t="str">
        <f>IF(IFERROR(VLOOKUP(AF1214,'Tabela de Apoio'!$D:$E,2,FALSE),1)=1,"",AF1230)</f>
        <v/>
      </c>
      <c r="AG1229" s="110" t="str">
        <f>IF(IFERROR(VLOOKUP(AG1214,'Tabela de Apoio'!$D:$E,2,FALSE),1)=1,"",AG1230)</f>
        <v/>
      </c>
      <c r="AH1229" s="110" t="str">
        <f>IF(IFERROR(VLOOKUP(AH1214,'Tabela de Apoio'!$D:$E,2,FALSE),1)=1,"",AH1230)</f>
        <v/>
      </c>
      <c r="AI1229" s="110" t="str">
        <f>IF(IFERROR(VLOOKUP(AI1214,'Tabela de Apoio'!$D:$E,2,FALSE),1)=1,"",AI1230)</f>
        <v/>
      </c>
    </row>
    <row r="1230" spans="2:35" hidden="1" x14ac:dyDescent="0.25">
      <c r="B1230" s="131" t="e">
        <f t="shared" si="3613"/>
        <v>#VALUE!</v>
      </c>
      <c r="C1230" s="131" t="e">
        <f t="shared" si="3614"/>
        <v>#VALUE!</v>
      </c>
      <c r="D1230" s="130">
        <f t="shared" si="3614"/>
        <v>1</v>
      </c>
      <c r="E1230" s="168"/>
      <c r="F1230" s="96"/>
      <c r="G1230" s="170"/>
      <c r="H1230" s="137">
        <f t="shared" ref="H1230" si="3787">COUNT($P1230:$XX1230)</f>
        <v>0</v>
      </c>
      <c r="I1230" s="135" t="e">
        <f t="shared" ref="I1230" si="3788">_xlfn.STDEV.P($P1229:$XX1230)/AVERAGE($P1229:$XX1230)</f>
        <v>#DIV/0!</v>
      </c>
      <c r="J1230" s="7">
        <f t="shared" ref="J1230" si="3789">IF(AND(H1230&gt;2,
OR(L1212="MÉDIA SANEADA",L1212="MEDIANA SANEADA",
AND(L1212="PREÇO REFERÊNCIA",NOT(AND(P1214="Orçamento",COUNTA(P1212:XX1212)=COUNTIF(P1214:XX1214,"Orçamento")))))),
ROW(),0)</f>
        <v>0</v>
      </c>
      <c r="N1230" s="74"/>
      <c r="O1230" s="27" t="str">
        <f t="shared" ref="O1230" si="3790">"6 RODADA"</f>
        <v>6 RODADA</v>
      </c>
      <c r="P1230" s="110" t="str">
        <f t="shared" ref="P1230:AI1230" si="3791">IFERROR(IF(P1228="","",IF((_xlfn.STDEV.P($P1227:$XX1228)/AVERAGE($P1227:$XX1228))&lt;=25%,P1228,IF(OR(P1228&gt;(AVERAGE($P1227:$XX1228)+_xlfn.STDEV.P($P1227:$XX1228)),P1228&lt;(AVERAGE($P1227:$XX1228)-_xlfn.STDEV.P($P1227:$XX1228))),"DESCARTADO",P1228))),)</f>
        <v/>
      </c>
      <c r="Q1230" s="110" t="str">
        <f t="shared" si="3791"/>
        <v/>
      </c>
      <c r="R1230" s="110" t="str">
        <f t="shared" si="3791"/>
        <v/>
      </c>
      <c r="S1230" s="110" t="str">
        <f t="shared" si="3791"/>
        <v/>
      </c>
      <c r="T1230" s="110" t="str">
        <f t="shared" si="3791"/>
        <v/>
      </c>
      <c r="U1230" s="110" t="str">
        <f t="shared" si="3791"/>
        <v/>
      </c>
      <c r="V1230" s="110" t="str">
        <f t="shared" si="3791"/>
        <v/>
      </c>
      <c r="W1230" s="110" t="str">
        <f t="shared" si="3791"/>
        <v/>
      </c>
      <c r="X1230" s="110" t="str">
        <f t="shared" si="3791"/>
        <v/>
      </c>
      <c r="Y1230" s="110" t="str">
        <f t="shared" si="3791"/>
        <v/>
      </c>
      <c r="Z1230" s="110" t="str">
        <f t="shared" si="3791"/>
        <v/>
      </c>
      <c r="AA1230" s="110" t="str">
        <f t="shared" si="3791"/>
        <v/>
      </c>
      <c r="AB1230" s="110" t="str">
        <f t="shared" si="3791"/>
        <v/>
      </c>
      <c r="AC1230" s="110" t="str">
        <f t="shared" si="3791"/>
        <v/>
      </c>
      <c r="AD1230" s="110" t="str">
        <f t="shared" si="3791"/>
        <v/>
      </c>
      <c r="AE1230" s="110" t="str">
        <f t="shared" si="3791"/>
        <v/>
      </c>
      <c r="AF1230" s="110" t="str">
        <f t="shared" si="3791"/>
        <v/>
      </c>
      <c r="AG1230" s="110" t="str">
        <f t="shared" si="3791"/>
        <v/>
      </c>
      <c r="AH1230" s="110" t="str">
        <f t="shared" si="3791"/>
        <v/>
      </c>
      <c r="AI1230" s="110" t="str">
        <f t="shared" si="3791"/>
        <v/>
      </c>
    </row>
    <row r="1231" spans="2:35" x14ac:dyDescent="0.25">
      <c r="B1231" s="131" t="e">
        <f t="shared" si="3613"/>
        <v>#VALUE!</v>
      </c>
      <c r="C1231" s="131" t="e">
        <f t="shared" si="3614"/>
        <v>#VALUE!</v>
      </c>
      <c r="D1231" s="130">
        <f t="shared" si="3614"/>
        <v>1</v>
      </c>
      <c r="E1231" s="168"/>
      <c r="F1231" s="139"/>
      <c r="G1231" s="170"/>
      <c r="H1231" s="173"/>
      <c r="I1231" s="173"/>
      <c r="J1231" s="174"/>
      <c r="K1231" s="70"/>
      <c r="L1231" s="1" t="s">
        <v>56</v>
      </c>
      <c r="M1231" s="147" t="str">
        <f t="shared" ref="M1231" si="3792">IFERROR(ROUND(M1212*M1214,2),"")</f>
        <v/>
      </c>
      <c r="O1231" s="27" t="s">
        <v>426</v>
      </c>
      <c r="P1231" s="110" t="str">
        <f t="shared" ref="P1231:AI1252" si="3793">INDEX(P1218:P1230,MATCH(MAX($J1218:$J1230),$J1218:$J1230,0))</f>
        <v/>
      </c>
      <c r="Q1231" s="110" t="str">
        <f t="shared" si="3793"/>
        <v/>
      </c>
      <c r="R1231" s="110" t="str">
        <f t="shared" si="3793"/>
        <v/>
      </c>
      <c r="S1231" s="110" t="str">
        <f t="shared" si="3793"/>
        <v/>
      </c>
      <c r="T1231" s="110" t="str">
        <f t="shared" si="3793"/>
        <v/>
      </c>
      <c r="U1231" s="110" t="str">
        <f t="shared" si="3793"/>
        <v/>
      </c>
      <c r="V1231" s="110" t="str">
        <f t="shared" si="3793"/>
        <v/>
      </c>
      <c r="W1231" s="110" t="str">
        <f t="shared" si="3793"/>
        <v/>
      </c>
      <c r="X1231" s="110" t="str">
        <f t="shared" si="3793"/>
        <v/>
      </c>
      <c r="Y1231" s="110" t="str">
        <f t="shared" si="3793"/>
        <v/>
      </c>
      <c r="Z1231" s="110" t="str">
        <f t="shared" si="3793"/>
        <v/>
      </c>
      <c r="AA1231" s="110" t="str">
        <f t="shared" si="3793"/>
        <v/>
      </c>
      <c r="AB1231" s="110" t="str">
        <f t="shared" si="3793"/>
        <v/>
      </c>
      <c r="AC1231" s="110" t="str">
        <f t="shared" si="3793"/>
        <v/>
      </c>
      <c r="AD1231" s="110" t="str">
        <f t="shared" si="3793"/>
        <v/>
      </c>
      <c r="AE1231" s="110" t="str">
        <f t="shared" si="3793"/>
        <v/>
      </c>
      <c r="AF1231" s="110" t="str">
        <f t="shared" si="3793"/>
        <v/>
      </c>
      <c r="AG1231" s="110" t="str">
        <f t="shared" si="3793"/>
        <v/>
      </c>
      <c r="AH1231" s="110" t="str">
        <f t="shared" si="3793"/>
        <v/>
      </c>
      <c r="AI1231" s="110" t="str">
        <f t="shared" si="3793"/>
        <v/>
      </c>
    </row>
    <row r="1233" spans="1:167" s="120" customFormat="1" ht="15" customHeight="1" x14ac:dyDescent="0.25">
      <c r="A1233" s="123"/>
      <c r="B1233" s="130" t="e">
        <f t="shared" ref="B1233" si="3794">LARGE(IFERROR(IF(B1231+1&gt;$H$8,"",B1231+1),""),1)</f>
        <v>#VALUE!</v>
      </c>
      <c r="C1233" s="130" t="e">
        <f>IF(_xlfn.ISFORMULA(E1237),MAX(INDEX('BASE FORMAÇÃO'!A:A,B1233+1),1),E1237)</f>
        <v>#VALUE!</v>
      </c>
      <c r="D1233" s="130">
        <f t="shared" ref="D1233" si="3795">IFERROR(IF(C1233=C1223,D1223+1,1),1)</f>
        <v>1</v>
      </c>
      <c r="E1233" s="41" t="s">
        <v>9</v>
      </c>
      <c r="F1233" s="76"/>
      <c r="G1233" s="41" t="s">
        <v>15</v>
      </c>
      <c r="H1233" s="138" t="e">
        <f>INDEX('BASE FORMAÇÃO'!B:B,B1233+1)</f>
        <v>#VALUE!</v>
      </c>
      <c r="I1233" s="146" t="s">
        <v>16</v>
      </c>
      <c r="J1233" s="6" t="e">
        <f>INDEX('BASE FORMAÇÃO'!K:K,B1233+1)</f>
        <v>#VALUE!</v>
      </c>
      <c r="K1233" s="68"/>
      <c r="L1233" s="175" t="s">
        <v>54</v>
      </c>
      <c r="M1233" s="177" t="str">
        <f t="shared" ref="M1233" si="3796">IF(OR(ISBLANK($O$8),ISBLANK($O$7),ISBLANK($H$8),ISBLANK($O$6),ISBLANK($O$5),ISBLANK($H$5)),"",IFERROR(IF(VLOOKUP(L1233,L1239:M1248,2,FALSE)&lt;1,ROUND(VLOOKUP(L1233,L1239:M1248,2,FALSE),4),ROUND(VLOOKUP(L1233,L1239:M1248,2,FALSE),2)),""))</f>
        <v/>
      </c>
      <c r="N1233" s="72"/>
      <c r="O1233" s="27" t="s">
        <v>17</v>
      </c>
      <c r="P1233" s="116"/>
      <c r="Q1233" s="116"/>
      <c r="R1233" s="116"/>
      <c r="S1233" s="116"/>
      <c r="T1233" s="116"/>
      <c r="U1233" s="108"/>
      <c r="V1233" s="108"/>
      <c r="W1233" s="108"/>
      <c r="X1233" s="108"/>
      <c r="Y1233" s="108"/>
      <c r="Z1233" s="108"/>
      <c r="AA1233" s="108"/>
      <c r="AB1233" s="108"/>
      <c r="AC1233" s="108"/>
      <c r="AD1233" s="108"/>
      <c r="AE1233" s="108"/>
      <c r="AF1233" s="108"/>
      <c r="AG1233" s="108"/>
      <c r="AH1233" s="108"/>
      <c r="AI1233" s="108"/>
      <c r="AJ1233" s="119"/>
      <c r="AK1233" s="119"/>
      <c r="AL1233" s="119"/>
      <c r="AM1233" s="119"/>
      <c r="AN1233" s="119"/>
      <c r="AO1233" s="119"/>
      <c r="AP1233" s="119"/>
      <c r="AQ1233" s="119"/>
      <c r="AR1233" s="119"/>
      <c r="AS1233" s="119"/>
      <c r="AT1233" s="119"/>
      <c r="AU1233" s="119"/>
      <c r="AV1233" s="119"/>
      <c r="AW1233" s="119"/>
      <c r="AX1233" s="119"/>
      <c r="AY1233" s="119"/>
      <c r="AZ1233" s="119"/>
      <c r="BA1233" s="119"/>
      <c r="BB1233" s="119"/>
      <c r="BC1233" s="119"/>
      <c r="BD1233" s="119"/>
      <c r="BE1233" s="119"/>
      <c r="BF1233" s="119"/>
      <c r="BG1233" s="119"/>
      <c r="BH1233" s="119"/>
      <c r="BI1233" s="119"/>
      <c r="BJ1233" s="119"/>
      <c r="BK1233" s="119"/>
      <c r="BL1233" s="119"/>
      <c r="BM1233" s="119"/>
      <c r="BN1233" s="119"/>
      <c r="BO1233" s="119"/>
      <c r="BP1233" s="119"/>
      <c r="BQ1233" s="119"/>
      <c r="BR1233" s="119"/>
      <c r="BS1233" s="119"/>
      <c r="BT1233" s="119"/>
      <c r="BU1233" s="119"/>
      <c r="BV1233" s="119"/>
      <c r="BW1233" s="119"/>
      <c r="BX1233" s="119"/>
      <c r="BY1233" s="119"/>
      <c r="BZ1233" s="119"/>
      <c r="CA1233" s="119"/>
      <c r="CB1233" s="119"/>
      <c r="CC1233" s="119"/>
      <c r="CD1233" s="119"/>
      <c r="CE1233" s="119"/>
      <c r="CF1233" s="119"/>
      <c r="CG1233" s="119"/>
      <c r="CH1233" s="119"/>
      <c r="CI1233" s="119"/>
      <c r="CJ1233" s="119"/>
      <c r="CK1233" s="119"/>
      <c r="CL1233" s="119"/>
      <c r="CM1233" s="119"/>
      <c r="CN1233" s="119"/>
      <c r="CO1233" s="119"/>
      <c r="CP1233" s="119"/>
      <c r="CQ1233" s="119"/>
      <c r="CR1233" s="119"/>
      <c r="CS1233" s="119"/>
      <c r="CT1233" s="119"/>
      <c r="CU1233" s="119"/>
      <c r="CV1233" s="119"/>
      <c r="CW1233" s="119"/>
      <c r="CX1233" s="119"/>
      <c r="CY1233" s="119"/>
      <c r="CZ1233" s="119"/>
      <c r="DA1233" s="119"/>
      <c r="DB1233" s="119"/>
      <c r="DC1233" s="119"/>
      <c r="DD1233" s="119"/>
      <c r="DE1233" s="119"/>
      <c r="DF1233" s="119"/>
      <c r="DG1233" s="119"/>
      <c r="DH1233" s="119"/>
      <c r="DI1233" s="119"/>
      <c r="DJ1233" s="119"/>
      <c r="DK1233" s="119"/>
      <c r="DL1233" s="119"/>
      <c r="DM1233" s="119"/>
      <c r="DN1233" s="119"/>
      <c r="DO1233" s="119"/>
      <c r="DP1233" s="119"/>
      <c r="DQ1233" s="119"/>
      <c r="DR1233" s="119"/>
      <c r="DS1233" s="119"/>
      <c r="DT1233" s="119"/>
      <c r="DU1233" s="119"/>
      <c r="DV1233" s="119"/>
      <c r="DW1233" s="119"/>
      <c r="DX1233" s="119"/>
      <c r="DY1233" s="119"/>
      <c r="DZ1233" s="119"/>
      <c r="EA1233" s="119"/>
      <c r="EB1233" s="119"/>
      <c r="EC1233" s="119"/>
      <c r="ED1233" s="119"/>
      <c r="EE1233" s="119"/>
      <c r="EF1233" s="119"/>
      <c r="EG1233" s="119"/>
      <c r="EH1233" s="119"/>
      <c r="EI1233" s="119"/>
      <c r="EJ1233" s="119"/>
      <c r="EK1233" s="119"/>
      <c r="EL1233" s="119"/>
      <c r="EM1233" s="119"/>
      <c r="EN1233" s="119"/>
      <c r="EO1233" s="119"/>
      <c r="EP1233" s="119"/>
      <c r="EQ1233" s="119"/>
      <c r="ER1233" s="119"/>
      <c r="ES1233" s="119"/>
      <c r="ET1233" s="119"/>
      <c r="EU1233" s="119"/>
      <c r="EV1233" s="119"/>
      <c r="EW1233" s="119"/>
      <c r="EX1233" s="119"/>
      <c r="EY1233" s="119"/>
      <c r="EZ1233" s="119"/>
      <c r="FA1233" s="119"/>
      <c r="FB1233" s="119"/>
      <c r="FC1233" s="119"/>
      <c r="FD1233" s="119"/>
      <c r="FE1233" s="119"/>
      <c r="FF1233" s="119"/>
      <c r="FG1233" s="119"/>
      <c r="FH1233" s="119"/>
      <c r="FI1233" s="119"/>
      <c r="FJ1233" s="119"/>
      <c r="FK1233" s="119"/>
    </row>
    <row r="1234" spans="1:167" s="120" customFormat="1" ht="15" customHeight="1" x14ac:dyDescent="0.25">
      <c r="A1234" s="69"/>
      <c r="B1234" s="131" t="e">
        <f t="shared" ref="B1234:D1234" si="3797">B1233</f>
        <v>#VALUE!</v>
      </c>
      <c r="C1234" s="131" t="e">
        <f t="shared" si="3797"/>
        <v>#VALUE!</v>
      </c>
      <c r="D1234" s="130">
        <f t="shared" si="3797"/>
        <v>1</v>
      </c>
      <c r="E1234" s="179">
        <f t="shared" ref="E1234" si="3798">D1233</f>
        <v>1</v>
      </c>
      <c r="F1234" s="95"/>
      <c r="G1234" s="181" t="s">
        <v>1</v>
      </c>
      <c r="H1234" s="184" t="e">
        <f>INDEX('BASE FORMAÇÃO'!C:C,B1233+1)</f>
        <v>#VALUE!</v>
      </c>
      <c r="I1234" s="184"/>
      <c r="J1234" s="185"/>
      <c r="K1234" s="69"/>
      <c r="L1234" s="176"/>
      <c r="M1234" s="178"/>
      <c r="N1234" s="73"/>
      <c r="O1234" s="27" t="s">
        <v>13</v>
      </c>
      <c r="P1234" s="125"/>
      <c r="Q1234" s="125"/>
      <c r="R1234" s="125"/>
      <c r="S1234" s="125"/>
      <c r="T1234" s="125"/>
      <c r="U1234" s="125"/>
      <c r="V1234" s="125"/>
      <c r="W1234" s="125"/>
      <c r="X1234" s="125"/>
      <c r="Y1234" s="125"/>
      <c r="Z1234" s="125"/>
      <c r="AA1234" s="125"/>
      <c r="AB1234" s="125"/>
      <c r="AC1234" s="125"/>
      <c r="AD1234" s="125"/>
      <c r="AE1234" s="125"/>
      <c r="AF1234" s="125"/>
      <c r="AG1234" s="125"/>
      <c r="AH1234" s="125"/>
      <c r="AI1234" s="125"/>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19"/>
      <c r="BC1234" s="119"/>
      <c r="BD1234" s="119"/>
      <c r="BE1234" s="119"/>
      <c r="BF1234" s="119"/>
      <c r="BG1234" s="119"/>
      <c r="BH1234" s="119"/>
      <c r="BI1234" s="119"/>
      <c r="BJ1234" s="119"/>
      <c r="BK1234" s="119"/>
      <c r="BL1234" s="119"/>
      <c r="BM1234" s="119"/>
      <c r="BN1234" s="119"/>
      <c r="BO1234" s="119"/>
      <c r="BP1234" s="119"/>
      <c r="BQ1234" s="119"/>
      <c r="BR1234" s="119"/>
      <c r="BS1234" s="119"/>
      <c r="BT1234" s="119"/>
      <c r="BU1234" s="119"/>
      <c r="BV1234" s="119"/>
      <c r="BW1234" s="119"/>
      <c r="BX1234" s="119"/>
      <c r="BY1234" s="119"/>
      <c r="BZ1234" s="119"/>
      <c r="CA1234" s="119"/>
      <c r="CB1234" s="119"/>
      <c r="CC1234" s="119"/>
      <c r="CD1234" s="119"/>
      <c r="CE1234" s="119"/>
      <c r="CF1234" s="119"/>
      <c r="CG1234" s="119"/>
      <c r="CH1234" s="119"/>
      <c r="CI1234" s="119"/>
      <c r="CJ1234" s="119"/>
      <c r="CK1234" s="119"/>
      <c r="CL1234" s="119"/>
      <c r="CM1234" s="119"/>
      <c r="CN1234" s="119"/>
      <c r="CO1234" s="119"/>
      <c r="CP1234" s="119"/>
      <c r="CQ1234" s="119"/>
      <c r="CR1234" s="119"/>
      <c r="CS1234" s="119"/>
      <c r="CT1234" s="119"/>
      <c r="CU1234" s="119"/>
      <c r="CV1234" s="119"/>
      <c r="CW1234" s="119"/>
      <c r="CX1234" s="119"/>
      <c r="CY1234" s="119"/>
      <c r="CZ1234" s="119"/>
      <c r="DA1234" s="119"/>
      <c r="DB1234" s="119"/>
      <c r="DC1234" s="119"/>
      <c r="DD1234" s="119"/>
      <c r="DE1234" s="119"/>
      <c r="DF1234" s="119"/>
      <c r="DG1234" s="119"/>
      <c r="DH1234" s="119"/>
      <c r="DI1234" s="119"/>
      <c r="DJ1234" s="119"/>
      <c r="DK1234" s="119"/>
      <c r="DL1234" s="119"/>
      <c r="DM1234" s="119"/>
      <c r="DN1234" s="119"/>
      <c r="DO1234" s="119"/>
      <c r="DP1234" s="119"/>
      <c r="DQ1234" s="119"/>
      <c r="DR1234" s="119"/>
      <c r="DS1234" s="119"/>
      <c r="DT1234" s="119"/>
      <c r="DU1234" s="119"/>
      <c r="DV1234" s="119"/>
      <c r="DW1234" s="119"/>
      <c r="DX1234" s="119"/>
      <c r="DY1234" s="119"/>
      <c r="DZ1234" s="119"/>
      <c r="EA1234" s="119"/>
      <c r="EB1234" s="119"/>
      <c r="EC1234" s="119"/>
      <c r="ED1234" s="119"/>
      <c r="EE1234" s="119"/>
      <c r="EF1234" s="119"/>
      <c r="EG1234" s="119"/>
      <c r="EH1234" s="119"/>
      <c r="EI1234" s="119"/>
      <c r="EJ1234" s="119"/>
      <c r="EK1234" s="119"/>
      <c r="EL1234" s="119"/>
      <c r="EM1234" s="119"/>
      <c r="EN1234" s="119"/>
      <c r="EO1234" s="119"/>
      <c r="EP1234" s="119"/>
      <c r="EQ1234" s="119"/>
      <c r="ER1234" s="119"/>
      <c r="ES1234" s="119"/>
      <c r="ET1234" s="119"/>
      <c r="EU1234" s="119"/>
      <c r="EV1234" s="119"/>
      <c r="EW1234" s="119"/>
      <c r="EX1234" s="119"/>
      <c r="EY1234" s="119"/>
      <c r="EZ1234" s="119"/>
      <c r="FA1234" s="119"/>
      <c r="FB1234" s="119"/>
      <c r="FC1234" s="119"/>
      <c r="FD1234" s="119"/>
      <c r="FE1234" s="119"/>
      <c r="FF1234" s="119"/>
      <c r="FG1234" s="119"/>
      <c r="FH1234" s="119"/>
      <c r="FI1234" s="119"/>
      <c r="FJ1234" s="119"/>
      <c r="FK1234" s="119"/>
    </row>
    <row r="1235" spans="1:167" s="119" customFormat="1" x14ac:dyDescent="0.25">
      <c r="A1235" s="77"/>
      <c r="B1235" s="131" t="e">
        <f t="shared" ref="B1235:D1235" si="3799">B1234</f>
        <v>#VALUE!</v>
      </c>
      <c r="C1235" s="131" t="e">
        <f t="shared" si="3799"/>
        <v>#VALUE!</v>
      </c>
      <c r="D1235" s="130">
        <f t="shared" si="3799"/>
        <v>1</v>
      </c>
      <c r="E1235" s="180"/>
      <c r="F1235" s="96"/>
      <c r="G1235" s="182"/>
      <c r="H1235" s="186"/>
      <c r="I1235" s="186"/>
      <c r="J1235" s="187"/>
      <c r="K1235" s="67"/>
      <c r="L1235" s="133" t="s">
        <v>57</v>
      </c>
      <c r="M1235" s="134" t="e">
        <f>INDEX('BASE FORMAÇÃO'!H:H,B1237+1)</f>
        <v>#VALUE!</v>
      </c>
      <c r="N1235" s="74"/>
      <c r="O1235" s="27" t="s">
        <v>445</v>
      </c>
      <c r="P1235" s="117"/>
      <c r="Q1235" s="117"/>
      <c r="R1235" s="117"/>
      <c r="S1235" s="117"/>
      <c r="T1235" s="117"/>
      <c r="U1235" s="117"/>
      <c r="V1235" s="117"/>
      <c r="W1235" s="117"/>
      <c r="X1235" s="117"/>
      <c r="Y1235" s="117"/>
      <c r="Z1235" s="117"/>
      <c r="AA1235" s="121"/>
      <c r="AB1235" s="121"/>
      <c r="AC1235" s="121"/>
      <c r="AD1235" s="121"/>
      <c r="AE1235" s="121"/>
      <c r="AF1235" s="121"/>
      <c r="AG1235" s="121"/>
      <c r="AH1235" s="121"/>
      <c r="AI1235" s="121"/>
    </row>
    <row r="1236" spans="1:167" s="119" customFormat="1" x14ac:dyDescent="0.25">
      <c r="A1236" s="77"/>
      <c r="B1236" s="131" t="e">
        <f t="shared" ref="B1236:C1236" si="3800">B1235</f>
        <v>#VALUE!</v>
      </c>
      <c r="C1236" s="131" t="e">
        <f t="shared" si="3800"/>
        <v>#VALUE!</v>
      </c>
      <c r="D1236" s="130">
        <f t="shared" si="3614"/>
        <v>1</v>
      </c>
      <c r="E1236" s="41" t="s">
        <v>344</v>
      </c>
      <c r="F1236" s="96"/>
      <c r="G1236" s="183"/>
      <c r="H1236" s="188"/>
      <c r="I1236" s="188"/>
      <c r="J1236" s="189"/>
      <c r="K1236" s="67"/>
      <c r="L1236" s="1" t="s">
        <v>2</v>
      </c>
      <c r="M1236" s="6" t="e">
        <f>INDEX('BASE FORMAÇÃO'!D:D,B1237+1)</f>
        <v>#VALUE!</v>
      </c>
      <c r="N1236" s="74"/>
      <c r="O1236" s="27" t="s">
        <v>446</v>
      </c>
      <c r="P1236" s="118"/>
      <c r="Q1236" s="118"/>
      <c r="R1236" s="118"/>
      <c r="S1236" s="118"/>
      <c r="T1236" s="118"/>
      <c r="U1236" s="121"/>
      <c r="V1236" s="121"/>
      <c r="W1236" s="121"/>
      <c r="X1236" s="121"/>
      <c r="Y1236" s="121"/>
      <c r="Z1236" s="121"/>
      <c r="AA1236" s="121"/>
      <c r="AB1236" s="121"/>
      <c r="AC1236" s="121"/>
      <c r="AD1236" s="121"/>
      <c r="AE1236" s="121"/>
      <c r="AF1236" s="121"/>
      <c r="AG1236" s="121"/>
      <c r="AH1236" s="121"/>
      <c r="AI1236" s="121"/>
    </row>
    <row r="1237" spans="1:167" x14ac:dyDescent="0.25">
      <c r="B1237" s="131" t="e">
        <f t="shared" ref="B1237:C1237" si="3801">B1235</f>
        <v>#VALUE!</v>
      </c>
      <c r="C1237" s="131" t="e">
        <f t="shared" si="3801"/>
        <v>#VALUE!</v>
      </c>
      <c r="D1237" s="130">
        <f t="shared" si="3614"/>
        <v>1</v>
      </c>
      <c r="E1237" s="167" t="e">
        <f t="shared" ref="E1237" si="3802">C1233</f>
        <v>#VALUE!</v>
      </c>
      <c r="F1237" s="96"/>
      <c r="G1237" s="169" t="s">
        <v>334</v>
      </c>
      <c r="H1237" s="171"/>
      <c r="I1237" s="172"/>
      <c r="J1237" s="172"/>
      <c r="K1237" s="70"/>
      <c r="L1237" s="28" t="s">
        <v>333</v>
      </c>
      <c r="M1237" s="136" t="str">
        <f t="shared" ref="M1237" si="3803">IFERROR(INDEX(I1239:I1251,MATCH(MAX(J1239:J1251),J1239:J1251,0)),"")</f>
        <v/>
      </c>
      <c r="N1237" s="74"/>
      <c r="O1237" s="27" t="s">
        <v>18</v>
      </c>
      <c r="P1237" s="109" t="str">
        <f>IF(P1233="","",
IF(OR(P1235="Orçamento",P1234="",MAX('Tabela de Apoio'!$A:$A)&lt;=P1234),
P1233,
(INDEX('Tabela de Apoio'!$B:$B,MATCH('MAPA DE PREÇOS'!$O$8,'Tabela de Apoio'!$A:$A,1))/INDEX('Tabela de Apoio'!$B:$B,MATCH('MAPA DE PREÇOS'!P1234,'Tabela de Apoio'!$A:$A,1)-1))*P1233))</f>
        <v/>
      </c>
      <c r="Q1237" s="109" t="str">
        <f>IF(Q1233="","",
IF(OR(Q1235="Orçamento",Q1234="",MAX('Tabela de Apoio'!$A:$A)&lt;=Q1234),
Q1233,
(INDEX('Tabela de Apoio'!$B:$B,MATCH('MAPA DE PREÇOS'!$O$8,'Tabela de Apoio'!$A:$A,1))/INDEX('Tabela de Apoio'!$B:$B,MATCH('MAPA DE PREÇOS'!Q1234,'Tabela de Apoio'!$A:$A,1)-1))*Q1233))</f>
        <v/>
      </c>
      <c r="R1237" s="109" t="str">
        <f>IF(R1233="","",
IF(OR(R1235="Orçamento",R1234="",MAX('Tabela de Apoio'!$A:$A)&lt;=R1234),
R1233,
(INDEX('Tabela de Apoio'!$B:$B,MATCH('MAPA DE PREÇOS'!$O$8,'Tabela de Apoio'!$A:$A,1))/INDEX('Tabela de Apoio'!$B:$B,MATCH('MAPA DE PREÇOS'!R1234,'Tabela de Apoio'!$A:$A,1)-1))*R1233))</f>
        <v/>
      </c>
      <c r="S1237" s="109" t="str">
        <f>IF(S1233="","",
IF(OR(S1235="Orçamento",S1234="",MAX('Tabela de Apoio'!$A:$A)&lt;=S1234),
S1233,
(INDEX('Tabela de Apoio'!$B:$B,MATCH('MAPA DE PREÇOS'!$O$8,'Tabela de Apoio'!$A:$A,1))/INDEX('Tabela de Apoio'!$B:$B,MATCH('MAPA DE PREÇOS'!S1234,'Tabela de Apoio'!$A:$A,1)-1))*S1233))</f>
        <v/>
      </c>
      <c r="T1237" s="109" t="str">
        <f>IF(T1233="","",
IF(OR(T1235="Orçamento",T1234="",MAX('Tabela de Apoio'!$A:$A)&lt;=T1234),
T1233,
(INDEX('Tabela de Apoio'!$B:$B,MATCH('MAPA DE PREÇOS'!$O$8,'Tabela de Apoio'!$A:$A,1))/INDEX('Tabela de Apoio'!$B:$B,MATCH('MAPA DE PREÇOS'!T1234,'Tabela de Apoio'!$A:$A,1)-1))*T1233))</f>
        <v/>
      </c>
      <c r="U1237" s="109" t="str">
        <f>IF(U1233="","",
IF(OR(U1235="Orçamento",U1234="",MAX('Tabela de Apoio'!$A:$A)&lt;=U1234),
U1233,
(INDEX('Tabela de Apoio'!$B:$B,MATCH('MAPA DE PREÇOS'!$O$8,'Tabela de Apoio'!$A:$A,1))/INDEX('Tabela de Apoio'!$B:$B,MATCH('MAPA DE PREÇOS'!U1234,'Tabela de Apoio'!$A:$A,1)-1))*U1233))</f>
        <v/>
      </c>
      <c r="V1237" s="109" t="str">
        <f>IF(V1233="","",
IF(OR(V1235="Orçamento",V1234="",MAX('Tabela de Apoio'!$A:$A)&lt;=V1234),
V1233,
(INDEX('Tabela de Apoio'!$B:$B,MATCH('MAPA DE PREÇOS'!$O$8,'Tabela de Apoio'!$A:$A,1))/INDEX('Tabela de Apoio'!$B:$B,MATCH('MAPA DE PREÇOS'!V1234,'Tabela de Apoio'!$A:$A,1)-1))*V1233))</f>
        <v/>
      </c>
      <c r="W1237" s="109" t="str">
        <f>IF(W1233="","",
IF(OR(W1235="Orçamento",W1234="",MAX('Tabela de Apoio'!$A:$A)&lt;=W1234),
W1233,
(INDEX('Tabela de Apoio'!$B:$B,MATCH('MAPA DE PREÇOS'!$O$8,'Tabela de Apoio'!$A:$A,1))/INDEX('Tabela de Apoio'!$B:$B,MATCH('MAPA DE PREÇOS'!W1234,'Tabela de Apoio'!$A:$A,1)-1))*W1233))</f>
        <v/>
      </c>
      <c r="X1237" s="109" t="str">
        <f>IF(X1233="","",
IF(OR(X1235="Orçamento",X1234="",MAX('Tabela de Apoio'!$A:$A)&lt;=X1234),
X1233,
(INDEX('Tabela de Apoio'!$B:$B,MATCH('MAPA DE PREÇOS'!$O$8,'Tabela de Apoio'!$A:$A,1))/INDEX('Tabela de Apoio'!$B:$B,MATCH('MAPA DE PREÇOS'!X1234,'Tabela de Apoio'!$A:$A,1)-1))*X1233))</f>
        <v/>
      </c>
      <c r="Y1237" s="109" t="str">
        <f>IF(Y1233="","",
IF(OR(Y1235="Orçamento",Y1234="",MAX('Tabela de Apoio'!$A:$A)&lt;=Y1234),
Y1233,
(INDEX('Tabela de Apoio'!$B:$B,MATCH('MAPA DE PREÇOS'!$O$8,'Tabela de Apoio'!$A:$A,1))/INDEX('Tabela de Apoio'!$B:$B,MATCH('MAPA DE PREÇOS'!Y1234,'Tabela de Apoio'!$A:$A,1)-1))*Y1233))</f>
        <v/>
      </c>
      <c r="Z1237" s="109" t="str">
        <f>IF(Z1233="","",
IF(OR(Z1235="Orçamento",Z1234="",MAX('Tabela de Apoio'!$A:$A)&lt;=Z1234),
Z1233,
(INDEX('Tabela de Apoio'!$B:$B,MATCH('MAPA DE PREÇOS'!$O$8,'Tabela de Apoio'!$A:$A,1))/INDEX('Tabela de Apoio'!$B:$B,MATCH('MAPA DE PREÇOS'!Z1234,'Tabela de Apoio'!$A:$A,1)-1))*Z1233))</f>
        <v/>
      </c>
      <c r="AA1237" s="109" t="str">
        <f>IF(AA1233="","",
IF(OR(AA1235="Orçamento",AA1234="",MAX('Tabela de Apoio'!$A:$A)&lt;=AA1234),
AA1233,
(INDEX('Tabela de Apoio'!$B:$B,MATCH('MAPA DE PREÇOS'!$O$8,'Tabela de Apoio'!$A:$A,1))/INDEX('Tabela de Apoio'!$B:$B,MATCH('MAPA DE PREÇOS'!AA1234,'Tabela de Apoio'!$A:$A,1)-1))*AA1233))</f>
        <v/>
      </c>
      <c r="AB1237" s="109" t="str">
        <f>IF(AB1233="","",
IF(OR(AB1235="Orçamento",AB1234="",MAX('Tabela de Apoio'!$A:$A)&lt;=AB1234),
AB1233,
(INDEX('Tabela de Apoio'!$B:$B,MATCH('MAPA DE PREÇOS'!$O$8,'Tabela de Apoio'!$A:$A,1))/INDEX('Tabela de Apoio'!$B:$B,MATCH('MAPA DE PREÇOS'!AB1234,'Tabela de Apoio'!$A:$A,1)-1))*AB1233))</f>
        <v/>
      </c>
      <c r="AC1237" s="109" t="str">
        <f>IF(AC1233="","",
IF(OR(AC1235="Orçamento",AC1234="",MAX('Tabela de Apoio'!$A:$A)&lt;=AC1234),
AC1233,
(INDEX('Tabela de Apoio'!$B:$B,MATCH('MAPA DE PREÇOS'!$O$8,'Tabela de Apoio'!$A:$A,1))/INDEX('Tabela de Apoio'!$B:$B,MATCH('MAPA DE PREÇOS'!AC1234,'Tabela de Apoio'!$A:$A,1)-1))*AC1233))</f>
        <v/>
      </c>
      <c r="AD1237" s="109" t="str">
        <f>IF(AD1233="","",
IF(OR(AD1235="Orçamento",AD1234="",MAX('Tabela de Apoio'!$A:$A)&lt;=AD1234),
AD1233,
(INDEX('Tabela de Apoio'!$B:$B,MATCH('MAPA DE PREÇOS'!$O$8,'Tabela de Apoio'!$A:$A,1))/INDEX('Tabela de Apoio'!$B:$B,MATCH('MAPA DE PREÇOS'!AD1234,'Tabela de Apoio'!$A:$A,1)-1))*AD1233))</f>
        <v/>
      </c>
      <c r="AE1237" s="109" t="str">
        <f>IF(AE1233="","",
IF(OR(AE1235="Orçamento",AE1234="",MAX('Tabela de Apoio'!$A:$A)&lt;=AE1234),
AE1233,
(INDEX('Tabela de Apoio'!$B:$B,MATCH('MAPA DE PREÇOS'!$O$8,'Tabela de Apoio'!$A:$A,1))/INDEX('Tabela de Apoio'!$B:$B,MATCH('MAPA DE PREÇOS'!AE1234,'Tabela de Apoio'!$A:$A,1)-1))*AE1233))</f>
        <v/>
      </c>
      <c r="AF1237" s="109" t="str">
        <f>IF(AF1233="","",
IF(OR(AF1235="Orçamento",AF1234="",MAX('Tabela de Apoio'!$A:$A)&lt;=AF1234),
AF1233,
(INDEX('Tabela de Apoio'!$B:$B,MATCH('MAPA DE PREÇOS'!$O$8,'Tabela de Apoio'!$A:$A,1))/INDEX('Tabela de Apoio'!$B:$B,MATCH('MAPA DE PREÇOS'!AF1234,'Tabela de Apoio'!$A:$A,1)-1))*AF1233))</f>
        <v/>
      </c>
      <c r="AG1237" s="109" t="str">
        <f>IF(AG1233="","",
IF(OR(AG1235="Orçamento",AG1234="",MAX('Tabela de Apoio'!$A:$A)&lt;=AG1234),
AG1233,
(INDEX('Tabela de Apoio'!$B:$B,MATCH('MAPA DE PREÇOS'!$O$8,'Tabela de Apoio'!$A:$A,1))/INDEX('Tabela de Apoio'!$B:$B,MATCH('MAPA DE PREÇOS'!AG1234,'Tabela de Apoio'!$A:$A,1)-1))*AG1233))</f>
        <v/>
      </c>
      <c r="AH1237" s="109" t="str">
        <f>IF(AH1233="","",
IF(OR(AH1235="Orçamento",AH1234="",MAX('Tabela de Apoio'!$A:$A)&lt;=AH1234),
AH1233,
(INDEX('Tabela de Apoio'!$B:$B,MATCH('MAPA DE PREÇOS'!$O$8,'Tabela de Apoio'!$A:$A,1))/INDEX('Tabela de Apoio'!$B:$B,MATCH('MAPA DE PREÇOS'!AH1234,'Tabela de Apoio'!$A:$A,1)-1))*AH1233))</f>
        <v/>
      </c>
      <c r="AI1237" s="109" t="str">
        <f>IF(AI1233="","",
IF(OR(AI1235="Orçamento",AI1234="",MAX('Tabela de Apoio'!$A:$A)&lt;=AI1234),
AI1233,
(INDEX('Tabela de Apoio'!$B:$B,MATCH('MAPA DE PREÇOS'!$O$8,'Tabela de Apoio'!$A:$A,1))/INDEX('Tabela de Apoio'!$B:$B,MATCH('MAPA DE PREÇOS'!AI1234,'Tabela de Apoio'!$A:$A,1)-1))*AI1233))</f>
        <v/>
      </c>
    </row>
    <row r="1238" spans="1:167" hidden="1" x14ac:dyDescent="0.25">
      <c r="B1238" s="131" t="e">
        <f t="shared" ref="B1238" si="3804">B1237</f>
        <v>#VALUE!</v>
      </c>
      <c r="C1238" s="131" t="e">
        <f t="shared" ref="C1238" si="3805">C1237</f>
        <v>#VALUE!</v>
      </c>
      <c r="D1238" s="130">
        <f t="shared" si="3614"/>
        <v>1</v>
      </c>
      <c r="E1238" s="168"/>
      <c r="F1238" s="96"/>
      <c r="G1238" s="170"/>
      <c r="H1238"/>
      <c r="I1238"/>
      <c r="J1238"/>
      <c r="N1238" s="74"/>
      <c r="O1238" s="27" t="s">
        <v>439</v>
      </c>
      <c r="P1238" s="110" t="str">
        <f>IF(IFERROR(VLOOKUP(P1235,'Tabela de Apoio'!$D:$E,2,FALSE),1)=1,"",P1239)</f>
        <v/>
      </c>
      <c r="Q1238" s="110" t="str">
        <f>IF(IFERROR(VLOOKUP(Q1235,'Tabela de Apoio'!$D:$E,2,FALSE),1)=1,"",Q1239)</f>
        <v/>
      </c>
      <c r="R1238" s="110" t="str">
        <f>IF(IFERROR(VLOOKUP(R1235,'Tabela de Apoio'!$D:$E,2,FALSE),1)=1,"",R1239)</f>
        <v/>
      </c>
      <c r="S1238" s="110" t="str">
        <f>IF(IFERROR(VLOOKUP(S1235,'Tabela de Apoio'!$D:$E,2,FALSE),1)=1,"",S1239)</f>
        <v/>
      </c>
      <c r="T1238" s="110" t="str">
        <f>IF(IFERROR(VLOOKUP(T1235,'Tabela de Apoio'!$D:$E,2,FALSE),1)=1,"",T1239)</f>
        <v/>
      </c>
      <c r="U1238" s="110" t="str">
        <f>IF(IFERROR(VLOOKUP(U1235,'Tabela de Apoio'!$D:$E,2,FALSE),1)=1,"",U1239)</f>
        <v/>
      </c>
      <c r="V1238" s="110" t="str">
        <f>IF(IFERROR(VLOOKUP(V1235,'Tabela de Apoio'!$D:$E,2,FALSE),1)=1,"",V1239)</f>
        <v/>
      </c>
      <c r="W1238" s="110" t="str">
        <f>IF(IFERROR(VLOOKUP(W1235,'Tabela de Apoio'!$D:$E,2,FALSE),1)=1,"",W1239)</f>
        <v/>
      </c>
      <c r="X1238" s="110" t="str">
        <f>IF(IFERROR(VLOOKUP(X1235,'Tabela de Apoio'!$D:$E,2,FALSE),1)=1,"",X1239)</f>
        <v/>
      </c>
      <c r="Y1238" s="110" t="str">
        <f>IF(IFERROR(VLOOKUP(Y1235,'Tabela de Apoio'!$D:$E,2,FALSE),1)=1,"",Y1239)</f>
        <v/>
      </c>
      <c r="Z1238" s="110" t="str">
        <f>IF(IFERROR(VLOOKUP(Z1235,'Tabela de Apoio'!$D:$E,2,FALSE),1)=1,"",Z1239)</f>
        <v/>
      </c>
      <c r="AA1238" s="110" t="str">
        <f>IF(IFERROR(VLOOKUP(AA1235,'Tabela de Apoio'!$D:$E,2,FALSE),1)=1,"",AA1239)</f>
        <v/>
      </c>
      <c r="AB1238" s="110" t="str">
        <f>IF(IFERROR(VLOOKUP(AB1235,'Tabela de Apoio'!$D:$E,2,FALSE),1)=1,"",AB1239)</f>
        <v/>
      </c>
      <c r="AC1238" s="110" t="str">
        <f>IF(IFERROR(VLOOKUP(AC1235,'Tabela de Apoio'!$D:$E,2,FALSE),1)=1,"",AC1239)</f>
        <v/>
      </c>
      <c r="AD1238" s="110" t="str">
        <f>IF(IFERROR(VLOOKUP(AD1235,'Tabela de Apoio'!$D:$E,2,FALSE),1)=1,"",AD1239)</f>
        <v/>
      </c>
      <c r="AE1238" s="110" t="str">
        <f>IF(IFERROR(VLOOKUP(AE1235,'Tabela de Apoio'!$D:$E,2,FALSE),1)=1,"",AE1239)</f>
        <v/>
      </c>
      <c r="AF1238" s="110" t="str">
        <f>IF(IFERROR(VLOOKUP(AF1235,'Tabela de Apoio'!$D:$E,2,FALSE),1)=1,"",AF1239)</f>
        <v/>
      </c>
      <c r="AG1238" s="110" t="str">
        <f>IF(IFERROR(VLOOKUP(AG1235,'Tabela de Apoio'!$D:$E,2,FALSE),1)=1,"",AG1239)</f>
        <v/>
      </c>
      <c r="AH1238" s="110" t="str">
        <f>IF(IFERROR(VLOOKUP(AH1235,'Tabela de Apoio'!$D:$E,2,FALSE),1)=1,"",AH1239)</f>
        <v/>
      </c>
      <c r="AI1238" s="110" t="str">
        <f>IF(IFERROR(VLOOKUP(AI1235,'Tabela de Apoio'!$D:$E,2,FALSE),1)=1,"",AI1239)</f>
        <v/>
      </c>
    </row>
    <row r="1239" spans="1:167" hidden="1" x14ac:dyDescent="0.25">
      <c r="B1239" s="131" t="e">
        <f t="shared" ref="B1239:C1239" si="3806">B1238</f>
        <v>#VALUE!</v>
      </c>
      <c r="C1239" s="131" t="e">
        <f t="shared" si="3806"/>
        <v>#VALUE!</v>
      </c>
      <c r="D1239" s="130">
        <f t="shared" si="3614"/>
        <v>1</v>
      </c>
      <c r="E1239" s="168"/>
      <c r="F1239" s="96"/>
      <c r="G1239" s="170"/>
      <c r="H1239" s="137">
        <f t="shared" ref="H1239" si="3807">COUNT($P1239:$XX1239)</f>
        <v>0</v>
      </c>
      <c r="I1239" s="135" t="e">
        <f t="shared" ref="I1239" si="3808">_xlfn.STDEV.P($P1238:$XX1239)/AVERAGE($P1238:$XX1239)</f>
        <v>#DIV/0!</v>
      </c>
      <c r="J1239" s="7">
        <f>ROW()</f>
        <v>1239</v>
      </c>
      <c r="K1239" s="70"/>
      <c r="L1239" s="29" t="s">
        <v>54</v>
      </c>
      <c r="M1239" s="30" t="str">
        <f t="shared" ref="M1239" si="3809">IFERROR(
IF(AND(P1235="Orçamento",COUNTA(P1233:AI1233)=COUNTIF(P1235:XX1235,"Orçamento")),MIN(M1244,M1241),
IF(M1242&lt;&gt;"",M1242,
IF(M1243&lt;&gt;"",M1243,
M1241
))),"")</f>
        <v/>
      </c>
      <c r="N1239" s="74"/>
      <c r="O1239" s="27" t="s">
        <v>440</v>
      </c>
      <c r="P1239" s="109" t="str">
        <f t="shared" ref="P1239:AI1239" si="3810">IFERROR(IF(P1237="",
            "",
            IF(COUNT($P1237:$XX1237)&lt;=4,
               P1237,
               IF(OR(P1237&gt;(QUARTILE($P1237:$XX1237,3)+(QUARTILE($P1237:$XX1237,3)-QUARTILE($P1237:$XX1237,1))),
                     P1237&lt;(QUARTILE($P1237:$XX1237,1)-(QUARTILE($P1237:$XX1237,3)-QUARTILE($P1237:$XX1237,1)))
                  ),
               "DESCARTADO",P1237)
             )
  ),P1237)</f>
        <v/>
      </c>
      <c r="Q1239" s="109" t="str">
        <f t="shared" si="3810"/>
        <v/>
      </c>
      <c r="R1239" s="109" t="str">
        <f t="shared" si="3810"/>
        <v/>
      </c>
      <c r="S1239" s="109" t="str">
        <f t="shared" si="3810"/>
        <v/>
      </c>
      <c r="T1239" s="109" t="str">
        <f t="shared" si="3810"/>
        <v/>
      </c>
      <c r="U1239" s="109" t="str">
        <f t="shared" si="3810"/>
        <v/>
      </c>
      <c r="V1239" s="109" t="str">
        <f t="shared" si="3810"/>
        <v/>
      </c>
      <c r="W1239" s="109" t="str">
        <f t="shared" si="3810"/>
        <v/>
      </c>
      <c r="X1239" s="109" t="str">
        <f t="shared" si="3810"/>
        <v/>
      </c>
      <c r="Y1239" s="109" t="str">
        <f t="shared" si="3810"/>
        <v/>
      </c>
      <c r="Z1239" s="109" t="str">
        <f t="shared" si="3810"/>
        <v/>
      </c>
      <c r="AA1239" s="109" t="str">
        <f t="shared" si="3810"/>
        <v/>
      </c>
      <c r="AB1239" s="109" t="str">
        <f t="shared" si="3810"/>
        <v/>
      </c>
      <c r="AC1239" s="109" t="str">
        <f t="shared" si="3810"/>
        <v/>
      </c>
      <c r="AD1239" s="109" t="str">
        <f t="shared" si="3810"/>
        <v/>
      </c>
      <c r="AE1239" s="109" t="str">
        <f t="shared" si="3810"/>
        <v/>
      </c>
      <c r="AF1239" s="109" t="str">
        <f t="shared" si="3810"/>
        <v/>
      </c>
      <c r="AG1239" s="109" t="str">
        <f t="shared" si="3810"/>
        <v/>
      </c>
      <c r="AH1239" s="109" t="str">
        <f t="shared" si="3810"/>
        <v/>
      </c>
      <c r="AI1239" s="109" t="str">
        <f t="shared" si="3810"/>
        <v/>
      </c>
    </row>
    <row r="1240" spans="1:167" hidden="1" x14ac:dyDescent="0.25">
      <c r="B1240" s="131" t="e">
        <f t="shared" ref="B1240:B1294" si="3811">B1239</f>
        <v>#VALUE!</v>
      </c>
      <c r="C1240" s="131" t="e">
        <f t="shared" ref="C1240:D1303" si="3812">C1239</f>
        <v>#VALUE!</v>
      </c>
      <c r="D1240" s="130">
        <f t="shared" si="3614"/>
        <v>1</v>
      </c>
      <c r="E1240" s="168"/>
      <c r="F1240" s="96"/>
      <c r="G1240" s="170"/>
      <c r="H1240"/>
      <c r="I1240"/>
      <c r="J1240"/>
      <c r="K1240" s="69"/>
      <c r="L1240" s="29" t="s">
        <v>423</v>
      </c>
      <c r="M1240" s="30" t="e">
        <f t="shared" ref="M1240" si="3813">AVERAGE($P1239:$XX1239)</f>
        <v>#DIV/0!</v>
      </c>
      <c r="N1240" s="74"/>
      <c r="O1240" s="27" t="str">
        <f t="shared" ref="O1240" si="3814">"1 POND"</f>
        <v>1 POND</v>
      </c>
      <c r="P1240" s="110" t="str">
        <f>IF(IFERROR(VLOOKUP(P1235,'Tabela de Apoio'!$D:$E,2,FALSE),1)=1,"",P1241)</f>
        <v/>
      </c>
      <c r="Q1240" s="110" t="str">
        <f>IF(IFERROR(VLOOKUP(Q1235,'Tabela de Apoio'!$D:$E,2,FALSE),1)=1,"",Q1241)</f>
        <v/>
      </c>
      <c r="R1240" s="110" t="str">
        <f>IF(IFERROR(VLOOKUP(R1235,'Tabela de Apoio'!$D:$E,2,FALSE),1)=1,"",R1241)</f>
        <v/>
      </c>
      <c r="S1240" s="110" t="str">
        <f>IF(IFERROR(VLOOKUP(S1235,'Tabela de Apoio'!$D:$E,2,FALSE),1)=1,"",S1241)</f>
        <v/>
      </c>
      <c r="T1240" s="110" t="str">
        <f>IF(IFERROR(VLOOKUP(T1235,'Tabela de Apoio'!$D:$E,2,FALSE),1)=1,"",T1241)</f>
        <v/>
      </c>
      <c r="U1240" s="110" t="str">
        <f>IF(IFERROR(VLOOKUP(U1235,'Tabela de Apoio'!$D:$E,2,FALSE),1)=1,"",U1241)</f>
        <v/>
      </c>
      <c r="V1240" s="110" t="str">
        <f>IF(IFERROR(VLOOKUP(V1235,'Tabela de Apoio'!$D:$E,2,FALSE),1)=1,"",V1241)</f>
        <v/>
      </c>
      <c r="W1240" s="110" t="str">
        <f>IF(IFERROR(VLOOKUP(W1235,'Tabela de Apoio'!$D:$E,2,FALSE),1)=1,"",W1241)</f>
        <v/>
      </c>
      <c r="X1240" s="110" t="str">
        <f>IF(IFERROR(VLOOKUP(X1235,'Tabela de Apoio'!$D:$E,2,FALSE),1)=1,"",X1241)</f>
        <v/>
      </c>
      <c r="Y1240" s="110" t="str">
        <f>IF(IFERROR(VLOOKUP(Y1235,'Tabela de Apoio'!$D:$E,2,FALSE),1)=1,"",Y1241)</f>
        <v/>
      </c>
      <c r="Z1240" s="110" t="str">
        <f>IF(IFERROR(VLOOKUP(Z1235,'Tabela de Apoio'!$D:$E,2,FALSE),1)=1,"",Z1241)</f>
        <v/>
      </c>
      <c r="AA1240" s="110" t="str">
        <f>IF(IFERROR(VLOOKUP(AA1235,'Tabela de Apoio'!$D:$E,2,FALSE),1)=1,"",AA1241)</f>
        <v/>
      </c>
      <c r="AB1240" s="110" t="str">
        <f>IF(IFERROR(VLOOKUP(AB1235,'Tabela de Apoio'!$D:$E,2,FALSE),1)=1,"",AB1241)</f>
        <v/>
      </c>
      <c r="AC1240" s="110" t="str">
        <f>IF(IFERROR(VLOOKUP(AC1235,'Tabela de Apoio'!$D:$E,2,FALSE),1)=1,"",AC1241)</f>
        <v/>
      </c>
      <c r="AD1240" s="110" t="str">
        <f>IF(IFERROR(VLOOKUP(AD1235,'Tabela de Apoio'!$D:$E,2,FALSE),1)=1,"",AD1241)</f>
        <v/>
      </c>
      <c r="AE1240" s="110" t="str">
        <f>IF(IFERROR(VLOOKUP(AE1235,'Tabela de Apoio'!$D:$E,2,FALSE),1)=1,"",AE1241)</f>
        <v/>
      </c>
      <c r="AF1240" s="110" t="str">
        <f>IF(IFERROR(VLOOKUP(AF1235,'Tabela de Apoio'!$D:$E,2,FALSE),1)=1,"",AF1241)</f>
        <v/>
      </c>
      <c r="AG1240" s="110" t="str">
        <f>IF(IFERROR(VLOOKUP(AG1235,'Tabela de Apoio'!$D:$E,2,FALSE),1)=1,"",AG1241)</f>
        <v/>
      </c>
      <c r="AH1240" s="110" t="str">
        <f>IF(IFERROR(VLOOKUP(AH1235,'Tabela de Apoio'!$D:$E,2,FALSE),1)=1,"",AH1241)</f>
        <v/>
      </c>
      <c r="AI1240" s="110" t="str">
        <f>IF(IFERROR(VLOOKUP(AI1235,'Tabela de Apoio'!$D:$E,2,FALSE),1)=1,"",AI1241)</f>
        <v/>
      </c>
    </row>
    <row r="1241" spans="1:167" hidden="1" x14ac:dyDescent="0.25">
      <c r="B1241" s="131" t="e">
        <f t="shared" si="3811"/>
        <v>#VALUE!</v>
      </c>
      <c r="C1241" s="131" t="e">
        <f t="shared" si="3812"/>
        <v>#VALUE!</v>
      </c>
      <c r="D1241" s="130">
        <f t="shared" si="3812"/>
        <v>1</v>
      </c>
      <c r="E1241" s="168"/>
      <c r="F1241" s="96"/>
      <c r="G1241" s="170"/>
      <c r="H1241" s="137">
        <f t="shared" ref="H1241" si="3815">COUNT($P1241:$XX1241)</f>
        <v>0</v>
      </c>
      <c r="I1241" s="135" t="e">
        <f t="shared" ref="I1241" si="3816">_xlfn.STDEV.P($P1240:$XX1241)/AVERAGE($P1240:$XX1241)</f>
        <v>#DIV/0!</v>
      </c>
      <c r="J1241" s="7">
        <f t="shared" ref="J1241" si="3817">IF(AND(H1241&gt;2,
OR(L1233="MÉDIA SANEADA",L1233="MEDIANA SANEADA",
AND(L1233="PREÇO REFERÊNCIA",NOT(AND(P1235="Orçamento",COUNTA(P1233:XX1233)=COUNTIF(P1235:XX1235,"Orçamento")))))),
ROW(),0)</f>
        <v>0</v>
      </c>
      <c r="K1241" s="69"/>
      <c r="L1241" s="29" t="s">
        <v>424</v>
      </c>
      <c r="M1241" s="30" t="e">
        <f t="shared" ref="M1241" si="3818">MEDIAN($P1239:$XX1239)</f>
        <v>#NUM!</v>
      </c>
      <c r="N1241" s="74"/>
      <c r="O1241" s="27" t="str">
        <f t="shared" ref="O1241" si="3819">"1 RODADA"</f>
        <v>1 RODADA</v>
      </c>
      <c r="P1241" s="110" t="str">
        <f t="shared" ref="P1241:AI1241" si="3820">IF(P1239="","",IF((_xlfn.STDEV.P($P1238:$XX1239)/AVERAGE($P1238:$XX1239))&lt;=25%,P1239,IF(OR(P1239&gt;(AVERAGE($P1238:$XX1239)+_xlfn.STDEV.P($P1238:$XX1239)),P1239&lt;(AVERAGE($P1238:$XX1239)-_xlfn.STDEV.P($P1238:$XX1239))),"DESCARTADO",P1239)))</f>
        <v/>
      </c>
      <c r="Q1241" s="110" t="str">
        <f t="shared" si="3820"/>
        <v/>
      </c>
      <c r="R1241" s="110" t="str">
        <f t="shared" si="3820"/>
        <v/>
      </c>
      <c r="S1241" s="110" t="str">
        <f t="shared" si="3820"/>
        <v/>
      </c>
      <c r="T1241" s="110" t="str">
        <f t="shared" si="3820"/>
        <v/>
      </c>
      <c r="U1241" s="110" t="str">
        <f t="shared" si="3820"/>
        <v/>
      </c>
      <c r="V1241" s="110" t="str">
        <f t="shared" si="3820"/>
        <v/>
      </c>
      <c r="W1241" s="110" t="str">
        <f t="shared" si="3820"/>
        <v/>
      </c>
      <c r="X1241" s="110" t="str">
        <f t="shared" si="3820"/>
        <v/>
      </c>
      <c r="Y1241" s="110" t="str">
        <f t="shared" si="3820"/>
        <v/>
      </c>
      <c r="Z1241" s="110" t="str">
        <f t="shared" si="3820"/>
        <v/>
      </c>
      <c r="AA1241" s="110" t="str">
        <f t="shared" si="3820"/>
        <v/>
      </c>
      <c r="AB1241" s="110" t="str">
        <f t="shared" si="3820"/>
        <v/>
      </c>
      <c r="AC1241" s="110" t="str">
        <f t="shared" si="3820"/>
        <v/>
      </c>
      <c r="AD1241" s="110" t="str">
        <f t="shared" si="3820"/>
        <v/>
      </c>
      <c r="AE1241" s="110" t="str">
        <f t="shared" si="3820"/>
        <v/>
      </c>
      <c r="AF1241" s="110" t="str">
        <f t="shared" si="3820"/>
        <v/>
      </c>
      <c r="AG1241" s="110" t="str">
        <f t="shared" si="3820"/>
        <v/>
      </c>
      <c r="AH1241" s="110" t="str">
        <f t="shared" si="3820"/>
        <v/>
      </c>
      <c r="AI1241" s="110" t="str">
        <f t="shared" si="3820"/>
        <v/>
      </c>
    </row>
    <row r="1242" spans="1:167" hidden="1" x14ac:dyDescent="0.25">
      <c r="B1242" s="131" t="e">
        <f t="shared" si="3811"/>
        <v>#VALUE!</v>
      </c>
      <c r="C1242" s="131" t="e">
        <f t="shared" si="3812"/>
        <v>#VALUE!</v>
      </c>
      <c r="D1242" s="130">
        <f t="shared" si="3812"/>
        <v>1</v>
      </c>
      <c r="E1242" s="168"/>
      <c r="F1242" s="96"/>
      <c r="G1242" s="170"/>
      <c r="H1242"/>
      <c r="I1242"/>
      <c r="J1242"/>
      <c r="L1242" s="29" t="s">
        <v>50</v>
      </c>
      <c r="M1242" s="30" t="str">
        <f t="shared" ref="M1242" si="3821">IFERROR(
IF(AND(H1241&gt;2,I1241&lt;=25%),AVERAGE(P1240:XX1241),
IF(AND(H1243&gt;2,I1243&lt;=25%),AVERAGE(P1242:XX1243),
IF(AND(H1245&gt;2,I1245&lt;=25%),AVERAGE(P1244:XX1245),
IF(AND(H1247&gt;2,I1247&lt;=25%),AVERAGE(P1246:XX1247),
IF(AND(H1249&gt;2,I1249&lt;=25%),AVERAGE(P1248:XX1249),
IF(AND(H1251&gt;2,I1251&lt;=25%),AVERAGE(P1250:XX1251),
IF(I1239&lt;=25%,AVERAGE(P1238:XX1239),""))))))),"")</f>
        <v/>
      </c>
      <c r="N1242" s="74"/>
      <c r="O1242" s="27" t="str">
        <f t="shared" ref="O1242" si="3822">"2 POND"</f>
        <v>2 POND</v>
      </c>
      <c r="P1242" s="110" t="str">
        <f>IF(IFERROR(VLOOKUP(P1235,'Tabela de Apoio'!$D:$E,2,FALSE),1)=1,"",P1243)</f>
        <v/>
      </c>
      <c r="Q1242" s="110" t="str">
        <f>IF(IFERROR(VLOOKUP(Q1235,'Tabela de Apoio'!$D:$E,2,FALSE),1)=1,"",Q1243)</f>
        <v/>
      </c>
      <c r="R1242" s="110" t="str">
        <f>IF(IFERROR(VLOOKUP(R1235,'Tabela de Apoio'!$D:$E,2,FALSE),1)=1,"",R1243)</f>
        <v/>
      </c>
      <c r="S1242" s="110" t="str">
        <f>IF(IFERROR(VLOOKUP(S1235,'Tabela de Apoio'!$D:$E,2,FALSE),1)=1,"",S1243)</f>
        <v/>
      </c>
      <c r="T1242" s="110" t="str">
        <f>IF(IFERROR(VLOOKUP(T1235,'Tabela de Apoio'!$D:$E,2,FALSE),1)=1,"",T1243)</f>
        <v/>
      </c>
      <c r="U1242" s="110" t="str">
        <f>IF(IFERROR(VLOOKUP(U1235,'Tabela de Apoio'!$D:$E,2,FALSE),1)=1,"",U1243)</f>
        <v/>
      </c>
      <c r="V1242" s="110" t="str">
        <f>IF(IFERROR(VLOOKUP(V1235,'Tabela de Apoio'!$D:$E,2,FALSE),1)=1,"",V1243)</f>
        <v/>
      </c>
      <c r="W1242" s="110" t="str">
        <f>IF(IFERROR(VLOOKUP(W1235,'Tabela de Apoio'!$D:$E,2,FALSE),1)=1,"",W1243)</f>
        <v/>
      </c>
      <c r="X1242" s="110" t="str">
        <f>IF(IFERROR(VLOOKUP(X1235,'Tabela de Apoio'!$D:$E,2,FALSE),1)=1,"",X1243)</f>
        <v/>
      </c>
      <c r="Y1242" s="110" t="str">
        <f>IF(IFERROR(VLOOKUP(Y1235,'Tabela de Apoio'!$D:$E,2,FALSE),1)=1,"",Y1243)</f>
        <v/>
      </c>
      <c r="Z1242" s="110" t="str">
        <f>IF(IFERROR(VLOOKUP(Z1235,'Tabela de Apoio'!$D:$E,2,FALSE),1)=1,"",Z1243)</f>
        <v/>
      </c>
      <c r="AA1242" s="110" t="str">
        <f>IF(IFERROR(VLOOKUP(AA1235,'Tabela de Apoio'!$D:$E,2,FALSE),1)=1,"",AA1243)</f>
        <v/>
      </c>
      <c r="AB1242" s="110" t="str">
        <f>IF(IFERROR(VLOOKUP(AB1235,'Tabela de Apoio'!$D:$E,2,FALSE),1)=1,"",AB1243)</f>
        <v/>
      </c>
      <c r="AC1242" s="110" t="str">
        <f>IF(IFERROR(VLOOKUP(AC1235,'Tabela de Apoio'!$D:$E,2,FALSE),1)=1,"",AC1243)</f>
        <v/>
      </c>
      <c r="AD1242" s="110" t="str">
        <f>IF(IFERROR(VLOOKUP(AD1235,'Tabela de Apoio'!$D:$E,2,FALSE),1)=1,"",AD1243)</f>
        <v/>
      </c>
      <c r="AE1242" s="110" t="str">
        <f>IF(IFERROR(VLOOKUP(AE1235,'Tabela de Apoio'!$D:$E,2,FALSE),1)=1,"",AE1243)</f>
        <v/>
      </c>
      <c r="AF1242" s="110" t="str">
        <f>IF(IFERROR(VLOOKUP(AF1235,'Tabela de Apoio'!$D:$E,2,FALSE),1)=1,"",AF1243)</f>
        <v/>
      </c>
      <c r="AG1242" s="110" t="str">
        <f>IF(IFERROR(VLOOKUP(AG1235,'Tabela de Apoio'!$D:$E,2,FALSE),1)=1,"",AG1243)</f>
        <v/>
      </c>
      <c r="AH1242" s="110" t="str">
        <f>IF(IFERROR(VLOOKUP(AH1235,'Tabela de Apoio'!$D:$E,2,FALSE),1)=1,"",AH1243)</f>
        <v/>
      </c>
      <c r="AI1242" s="110" t="str">
        <f>IF(IFERROR(VLOOKUP(AI1235,'Tabela de Apoio'!$D:$E,2,FALSE),1)=1,"",AI1243)</f>
        <v/>
      </c>
    </row>
    <row r="1243" spans="1:167" hidden="1" x14ac:dyDescent="0.25">
      <c r="B1243" s="131" t="e">
        <f t="shared" si="3811"/>
        <v>#VALUE!</v>
      </c>
      <c r="C1243" s="131" t="e">
        <f t="shared" si="3812"/>
        <v>#VALUE!</v>
      </c>
      <c r="D1243" s="130">
        <f t="shared" si="3812"/>
        <v>1</v>
      </c>
      <c r="E1243" s="168"/>
      <c r="F1243" s="96"/>
      <c r="G1243" s="170"/>
      <c r="H1243" s="137">
        <f t="shared" ref="H1243" si="3823">COUNT($P1243:$XX1243)</f>
        <v>0</v>
      </c>
      <c r="I1243" s="135" t="e">
        <f t="shared" ref="I1243" si="3824">_xlfn.STDEV.P($P1242:$XX1243)/AVERAGE($P1242:$XX1243)</f>
        <v>#DIV/0!</v>
      </c>
      <c r="J1243" s="7">
        <f t="shared" ref="J1243" si="3825">IF(AND(H1243&gt;2,
OR(L1233="MÉDIA SANEADA",L1233="MEDIANA SANEADA",
AND(L1233="PREÇO REFERÊNCIA",NOT(AND(P1235="Orçamento",COUNTA(P1233:XX1233)=COUNTIF(P1235:XX1235,"Orçamento")))))),
ROW(),0)</f>
        <v>0</v>
      </c>
      <c r="K1243" s="69"/>
      <c r="L1243" s="29" t="s">
        <v>425</v>
      </c>
      <c r="M1243" s="30" t="e">
        <f t="shared" ref="M1243" si="3826" xml:space="preserve">
IF(H1241&gt;2,MEDIAN(P1240:XX1241),
IF(H1243&gt;2,MEDIAN(P1242:XX1243),
IF(H1245&gt;2,MEDIAN(P1244:XX1245),
IF(H1247&gt;2,MEDIAN(P1246:XX1247),
IF(H1249&gt;2,MEDIAN(P1248:XX1249),
IF(H1251&gt;2,MEDIAN(P1250:XX1251),
MEDIAN(P1238:XX1239)))))))</f>
        <v>#NUM!</v>
      </c>
      <c r="N1243" s="74"/>
      <c r="O1243" s="27" t="str">
        <f t="shared" ref="O1243" si="3827">"2 RODADA"</f>
        <v>2 RODADA</v>
      </c>
      <c r="P1243" s="110" t="str">
        <f t="shared" ref="P1243:AI1243" si="3828">IF(P1241="","",IF((_xlfn.STDEV.P($P1240:$XX1241)/AVERAGE($P1240:$XX1241))&lt;=25%,P1241,IF(OR(P1241&gt;(AVERAGE($P1240:$XX1241)+_xlfn.STDEV.P($P1240:$XX1241)),P1241&lt;(AVERAGE($P1240:$XX1241)-_xlfn.STDEV.P($P1240:$XX1241))),"DESCARTADO",P1241)))</f>
        <v/>
      </c>
      <c r="Q1243" s="110" t="str">
        <f t="shared" si="3828"/>
        <v/>
      </c>
      <c r="R1243" s="110" t="str">
        <f t="shared" si="3828"/>
        <v/>
      </c>
      <c r="S1243" s="110" t="str">
        <f t="shared" si="3828"/>
        <v/>
      </c>
      <c r="T1243" s="110" t="str">
        <f t="shared" si="3828"/>
        <v/>
      </c>
      <c r="U1243" s="110" t="str">
        <f t="shared" si="3828"/>
        <v/>
      </c>
      <c r="V1243" s="110" t="str">
        <f t="shared" si="3828"/>
        <v/>
      </c>
      <c r="W1243" s="110" t="str">
        <f t="shared" si="3828"/>
        <v/>
      </c>
      <c r="X1243" s="110" t="str">
        <f t="shared" si="3828"/>
        <v/>
      </c>
      <c r="Y1243" s="110" t="str">
        <f t="shared" si="3828"/>
        <v/>
      </c>
      <c r="Z1243" s="110" t="str">
        <f t="shared" si="3828"/>
        <v/>
      </c>
      <c r="AA1243" s="110" t="str">
        <f t="shared" si="3828"/>
        <v/>
      </c>
      <c r="AB1243" s="110" t="str">
        <f t="shared" si="3828"/>
        <v/>
      </c>
      <c r="AC1243" s="110" t="str">
        <f t="shared" si="3828"/>
        <v/>
      </c>
      <c r="AD1243" s="110" t="str">
        <f t="shared" si="3828"/>
        <v/>
      </c>
      <c r="AE1243" s="110" t="str">
        <f t="shared" si="3828"/>
        <v/>
      </c>
      <c r="AF1243" s="110" t="str">
        <f t="shared" si="3828"/>
        <v/>
      </c>
      <c r="AG1243" s="110" t="str">
        <f t="shared" si="3828"/>
        <v/>
      </c>
      <c r="AH1243" s="110" t="str">
        <f t="shared" si="3828"/>
        <v/>
      </c>
      <c r="AI1243" s="110" t="str">
        <f t="shared" si="3828"/>
        <v/>
      </c>
    </row>
    <row r="1244" spans="1:167" hidden="1" x14ac:dyDescent="0.25">
      <c r="B1244" s="131" t="e">
        <f t="shared" si="3811"/>
        <v>#VALUE!</v>
      </c>
      <c r="C1244" s="131" t="e">
        <f t="shared" si="3812"/>
        <v>#VALUE!</v>
      </c>
      <c r="D1244" s="130">
        <f t="shared" si="3812"/>
        <v>1</v>
      </c>
      <c r="E1244" s="168"/>
      <c r="F1244" s="96"/>
      <c r="G1244" s="170"/>
      <c r="H1244"/>
      <c r="I1244"/>
      <c r="J1244"/>
      <c r="K1244" s="69"/>
      <c r="L1244" s="29" t="s">
        <v>422</v>
      </c>
      <c r="M1244" s="30" t="e">
        <f t="shared" ref="M1244" si="3829">HARMEAN($P1238:$XX1239)</f>
        <v>#N/A</v>
      </c>
      <c r="N1244" s="74"/>
      <c r="O1244" s="27" t="str">
        <f t="shared" ref="O1244" si="3830">"3 POND"</f>
        <v>3 POND</v>
      </c>
      <c r="P1244" s="110" t="str">
        <f>IF(IFERROR(VLOOKUP(P1235,'Tabela de Apoio'!$D:$E,2,FALSE),1)=1,"",P1245)</f>
        <v/>
      </c>
      <c r="Q1244" s="110" t="str">
        <f>IF(IFERROR(VLOOKUP(Q1235,'Tabela de Apoio'!$D:$E,2,FALSE),1)=1,"",Q1245)</f>
        <v/>
      </c>
      <c r="R1244" s="110" t="str">
        <f>IF(IFERROR(VLOOKUP(R1235,'Tabela de Apoio'!$D:$E,2,FALSE),1)=1,"",R1245)</f>
        <v/>
      </c>
      <c r="S1244" s="110" t="str">
        <f>IF(IFERROR(VLOOKUP(S1235,'Tabela de Apoio'!$D:$E,2,FALSE),1)=1,"",S1245)</f>
        <v/>
      </c>
      <c r="T1244" s="110" t="str">
        <f>IF(IFERROR(VLOOKUP(T1235,'Tabela de Apoio'!$D:$E,2,FALSE),1)=1,"",T1245)</f>
        <v/>
      </c>
      <c r="U1244" s="110" t="str">
        <f>IF(IFERROR(VLOOKUP(U1235,'Tabela de Apoio'!$D:$E,2,FALSE),1)=1,"",U1245)</f>
        <v/>
      </c>
      <c r="V1244" s="110" t="str">
        <f>IF(IFERROR(VLOOKUP(V1235,'Tabela de Apoio'!$D:$E,2,FALSE),1)=1,"",V1245)</f>
        <v/>
      </c>
      <c r="W1244" s="110" t="str">
        <f>IF(IFERROR(VLOOKUP(W1235,'Tabela de Apoio'!$D:$E,2,FALSE),1)=1,"",W1245)</f>
        <v/>
      </c>
      <c r="X1244" s="110" t="str">
        <f>IF(IFERROR(VLOOKUP(X1235,'Tabela de Apoio'!$D:$E,2,FALSE),1)=1,"",X1245)</f>
        <v/>
      </c>
      <c r="Y1244" s="110" t="str">
        <f>IF(IFERROR(VLOOKUP(Y1235,'Tabela de Apoio'!$D:$E,2,FALSE),1)=1,"",Y1245)</f>
        <v/>
      </c>
      <c r="Z1244" s="110" t="str">
        <f>IF(IFERROR(VLOOKUP(Z1235,'Tabela de Apoio'!$D:$E,2,FALSE),1)=1,"",Z1245)</f>
        <v/>
      </c>
      <c r="AA1244" s="110" t="str">
        <f>IF(IFERROR(VLOOKUP(AA1235,'Tabela de Apoio'!$D:$E,2,FALSE),1)=1,"",AA1245)</f>
        <v/>
      </c>
      <c r="AB1244" s="110" t="str">
        <f>IF(IFERROR(VLOOKUP(AB1235,'Tabela de Apoio'!$D:$E,2,FALSE),1)=1,"",AB1245)</f>
        <v/>
      </c>
      <c r="AC1244" s="110" t="str">
        <f>IF(IFERROR(VLOOKUP(AC1235,'Tabela de Apoio'!$D:$E,2,FALSE),1)=1,"",AC1245)</f>
        <v/>
      </c>
      <c r="AD1244" s="110" t="str">
        <f>IF(IFERROR(VLOOKUP(AD1235,'Tabela de Apoio'!$D:$E,2,FALSE),1)=1,"",AD1245)</f>
        <v/>
      </c>
      <c r="AE1244" s="110" t="str">
        <f>IF(IFERROR(VLOOKUP(AE1235,'Tabela de Apoio'!$D:$E,2,FALSE),1)=1,"",AE1245)</f>
        <v/>
      </c>
      <c r="AF1244" s="110" t="str">
        <f>IF(IFERROR(VLOOKUP(AF1235,'Tabela de Apoio'!$D:$E,2,FALSE),1)=1,"",AF1245)</f>
        <v/>
      </c>
      <c r="AG1244" s="110" t="str">
        <f>IF(IFERROR(VLOOKUP(AG1235,'Tabela de Apoio'!$D:$E,2,FALSE),1)=1,"",AG1245)</f>
        <v/>
      </c>
      <c r="AH1244" s="110" t="str">
        <f>IF(IFERROR(VLOOKUP(AH1235,'Tabela de Apoio'!$D:$E,2,FALSE),1)=1,"",AH1245)</f>
        <v/>
      </c>
      <c r="AI1244" s="110" t="str">
        <f>IF(IFERROR(VLOOKUP(AI1235,'Tabela de Apoio'!$D:$E,2,FALSE),1)=1,"",AI1245)</f>
        <v/>
      </c>
    </row>
    <row r="1245" spans="1:167" hidden="1" x14ac:dyDescent="0.25">
      <c r="B1245" s="131" t="e">
        <f t="shared" si="3811"/>
        <v>#VALUE!</v>
      </c>
      <c r="C1245" s="131" t="e">
        <f t="shared" si="3812"/>
        <v>#VALUE!</v>
      </c>
      <c r="D1245" s="130">
        <f t="shared" si="3812"/>
        <v>1</v>
      </c>
      <c r="E1245" s="168"/>
      <c r="F1245" s="96"/>
      <c r="G1245" s="170"/>
      <c r="H1245" s="137">
        <f t="shared" ref="H1245" si="3831">COUNT($P1245:$XX1245)</f>
        <v>0</v>
      </c>
      <c r="I1245" s="135" t="e">
        <f t="shared" ref="I1245" si="3832">_xlfn.STDEV.P($P1244:$XX1245)/AVERAGE($P1244:$XX1245)</f>
        <v>#DIV/0!</v>
      </c>
      <c r="J1245" s="7">
        <f t="shared" ref="J1245" si="3833">IF(AND(H1245&gt;2,
OR(L1233="MÉDIA SANEADA",L1233="MEDIANA SANEADA",
AND(L1233="PREÇO REFERÊNCIA",NOT(AND(P1235="Orçamento",COUNTA(P1233:XX1233)=COUNTIF(P1235:XX1235,"Orçamento")))))),
ROW(),0)</f>
        <v>0</v>
      </c>
      <c r="K1245" s="69"/>
      <c r="L1245" s="29" t="s">
        <v>53</v>
      </c>
      <c r="M1245" s="30" t="str">
        <f t="shared" ref="M1245" si="3834">IFERROR(_xlfn.QUARTILE.EXC($P1239:$XX1239,1),"")</f>
        <v/>
      </c>
      <c r="N1245" s="74"/>
      <c r="O1245" s="27" t="str">
        <f t="shared" ref="O1245" si="3835">"3 RODADA"</f>
        <v>3 RODADA</v>
      </c>
      <c r="P1245" s="110" t="str">
        <f t="shared" ref="P1245:AI1245" si="3836">IF(P1243="","",IF((_xlfn.STDEV.P($P1242:$XX1243)/AVERAGE($P1242:$XX1243))&lt;=25%,P1243,IF(OR(P1243&gt;(AVERAGE($P1242:$XX1243)+_xlfn.STDEV.P($P1242:$XX1243)),P1243&lt;(AVERAGE($P1242:$XX1243)-_xlfn.STDEV.P($P1242:$XX1243))),"DESCARTADO",P1243)))</f>
        <v/>
      </c>
      <c r="Q1245" s="110" t="str">
        <f t="shared" si="3836"/>
        <v/>
      </c>
      <c r="R1245" s="110" t="str">
        <f t="shared" si="3836"/>
        <v/>
      </c>
      <c r="S1245" s="110" t="str">
        <f t="shared" si="3836"/>
        <v/>
      </c>
      <c r="T1245" s="110" t="str">
        <f t="shared" si="3836"/>
        <v/>
      </c>
      <c r="U1245" s="110" t="str">
        <f t="shared" si="3836"/>
        <v/>
      </c>
      <c r="V1245" s="110" t="str">
        <f t="shared" si="3836"/>
        <v/>
      </c>
      <c r="W1245" s="110" t="str">
        <f t="shared" si="3836"/>
        <v/>
      </c>
      <c r="X1245" s="110" t="str">
        <f t="shared" si="3836"/>
        <v/>
      </c>
      <c r="Y1245" s="110" t="str">
        <f t="shared" si="3836"/>
        <v/>
      </c>
      <c r="Z1245" s="110" t="str">
        <f t="shared" si="3836"/>
        <v/>
      </c>
      <c r="AA1245" s="110" t="str">
        <f t="shared" si="3836"/>
        <v/>
      </c>
      <c r="AB1245" s="110" t="str">
        <f t="shared" si="3836"/>
        <v/>
      </c>
      <c r="AC1245" s="110" t="str">
        <f t="shared" si="3836"/>
        <v/>
      </c>
      <c r="AD1245" s="110" t="str">
        <f t="shared" si="3836"/>
        <v/>
      </c>
      <c r="AE1245" s="110" t="str">
        <f t="shared" si="3836"/>
        <v/>
      </c>
      <c r="AF1245" s="110" t="str">
        <f t="shared" si="3836"/>
        <v/>
      </c>
      <c r="AG1245" s="110" t="str">
        <f t="shared" si="3836"/>
        <v/>
      </c>
      <c r="AH1245" s="110" t="str">
        <f t="shared" si="3836"/>
        <v/>
      </c>
      <c r="AI1245" s="110" t="str">
        <f t="shared" si="3836"/>
        <v/>
      </c>
    </row>
    <row r="1246" spans="1:167" hidden="1" x14ac:dyDescent="0.25">
      <c r="B1246" s="131" t="e">
        <f t="shared" si="3811"/>
        <v>#VALUE!</v>
      </c>
      <c r="C1246" s="131" t="e">
        <f t="shared" si="3812"/>
        <v>#VALUE!</v>
      </c>
      <c r="D1246" s="130">
        <f t="shared" si="3812"/>
        <v>1</v>
      </c>
      <c r="E1246" s="168"/>
      <c r="F1246" s="96"/>
      <c r="G1246" s="170"/>
      <c r="H1246"/>
      <c r="I1246"/>
      <c r="J1246"/>
      <c r="K1246" s="69"/>
      <c r="L1246" s="29" t="s">
        <v>51</v>
      </c>
      <c r="M1246" s="30" t="str">
        <f t="shared" ref="M1246" si="3837">IFERROR(_xlfn.QUARTILE.EXC($P1239:$XX1239,3),"")</f>
        <v/>
      </c>
      <c r="N1246" s="74"/>
      <c r="O1246" s="27" t="str">
        <f t="shared" ref="O1246" si="3838">"4 POND"</f>
        <v>4 POND</v>
      </c>
      <c r="P1246" s="110" t="str">
        <f>IF(IFERROR(VLOOKUP(P1235,'Tabela de Apoio'!$D:$E,2,FALSE),1)=1,"",P1247)</f>
        <v/>
      </c>
      <c r="Q1246" s="110" t="str">
        <f>IF(IFERROR(VLOOKUP(Q1235,'Tabela de Apoio'!$D:$E,2,FALSE),1)=1,"",Q1247)</f>
        <v/>
      </c>
      <c r="R1246" s="110" t="str">
        <f>IF(IFERROR(VLOOKUP(R1235,'Tabela de Apoio'!$D:$E,2,FALSE),1)=1,"",R1247)</f>
        <v/>
      </c>
      <c r="S1246" s="110" t="str">
        <f>IF(IFERROR(VLOOKUP(S1235,'Tabela de Apoio'!$D:$E,2,FALSE),1)=1,"",S1247)</f>
        <v/>
      </c>
      <c r="T1246" s="110" t="str">
        <f>IF(IFERROR(VLOOKUP(T1235,'Tabela de Apoio'!$D:$E,2,FALSE),1)=1,"",T1247)</f>
        <v/>
      </c>
      <c r="U1246" s="110" t="str">
        <f>IF(IFERROR(VLOOKUP(U1235,'Tabela de Apoio'!$D:$E,2,FALSE),1)=1,"",U1247)</f>
        <v/>
      </c>
      <c r="V1246" s="110" t="str">
        <f>IF(IFERROR(VLOOKUP(V1235,'Tabela de Apoio'!$D:$E,2,FALSE),1)=1,"",V1247)</f>
        <v/>
      </c>
      <c r="W1246" s="110" t="str">
        <f>IF(IFERROR(VLOOKUP(W1235,'Tabela de Apoio'!$D:$E,2,FALSE),1)=1,"",W1247)</f>
        <v/>
      </c>
      <c r="X1246" s="110" t="str">
        <f>IF(IFERROR(VLOOKUP(X1235,'Tabela de Apoio'!$D:$E,2,FALSE),1)=1,"",X1247)</f>
        <v/>
      </c>
      <c r="Y1246" s="110" t="str">
        <f>IF(IFERROR(VLOOKUP(Y1235,'Tabela de Apoio'!$D:$E,2,FALSE),1)=1,"",Y1247)</f>
        <v/>
      </c>
      <c r="Z1246" s="110" t="str">
        <f>IF(IFERROR(VLOOKUP(Z1235,'Tabela de Apoio'!$D:$E,2,FALSE),1)=1,"",Z1247)</f>
        <v/>
      </c>
      <c r="AA1246" s="110" t="str">
        <f>IF(IFERROR(VLOOKUP(AA1235,'Tabela de Apoio'!$D:$E,2,FALSE),1)=1,"",AA1247)</f>
        <v/>
      </c>
      <c r="AB1246" s="110" t="str">
        <f>IF(IFERROR(VLOOKUP(AB1235,'Tabela de Apoio'!$D:$E,2,FALSE),1)=1,"",AB1247)</f>
        <v/>
      </c>
      <c r="AC1246" s="110" t="str">
        <f>IF(IFERROR(VLOOKUP(AC1235,'Tabela de Apoio'!$D:$E,2,FALSE),1)=1,"",AC1247)</f>
        <v/>
      </c>
      <c r="AD1246" s="110" t="str">
        <f>IF(IFERROR(VLOOKUP(AD1235,'Tabela de Apoio'!$D:$E,2,FALSE),1)=1,"",AD1247)</f>
        <v/>
      </c>
      <c r="AE1246" s="110" t="str">
        <f>IF(IFERROR(VLOOKUP(AE1235,'Tabela de Apoio'!$D:$E,2,FALSE),1)=1,"",AE1247)</f>
        <v/>
      </c>
      <c r="AF1246" s="110" t="str">
        <f>IF(IFERROR(VLOOKUP(AF1235,'Tabela de Apoio'!$D:$E,2,FALSE),1)=1,"",AF1247)</f>
        <v/>
      </c>
      <c r="AG1246" s="110" t="str">
        <f>IF(IFERROR(VLOOKUP(AG1235,'Tabela de Apoio'!$D:$E,2,FALSE),1)=1,"",AG1247)</f>
        <v/>
      </c>
      <c r="AH1246" s="110" t="str">
        <f>IF(IFERROR(VLOOKUP(AH1235,'Tabela de Apoio'!$D:$E,2,FALSE),1)=1,"",AH1247)</f>
        <v/>
      </c>
      <c r="AI1246" s="110" t="str">
        <f>IF(IFERROR(VLOOKUP(AI1235,'Tabela de Apoio'!$D:$E,2,FALSE),1)=1,"",AI1247)</f>
        <v/>
      </c>
    </row>
    <row r="1247" spans="1:167" hidden="1" x14ac:dyDescent="0.25">
      <c r="B1247" s="131" t="e">
        <f t="shared" si="3811"/>
        <v>#VALUE!</v>
      </c>
      <c r="C1247" s="131" t="e">
        <f t="shared" si="3812"/>
        <v>#VALUE!</v>
      </c>
      <c r="D1247" s="130">
        <f t="shared" si="3812"/>
        <v>1</v>
      </c>
      <c r="E1247" s="168"/>
      <c r="F1247" s="96"/>
      <c r="G1247" s="170"/>
      <c r="H1247" s="137">
        <f t="shared" ref="H1247" si="3839">COUNT($P1247:$XX1247)</f>
        <v>0</v>
      </c>
      <c r="I1247" s="135" t="e">
        <f t="shared" ref="I1247" si="3840">_xlfn.STDEV.P($P1246:$XX1247)/AVERAGE($P1246:$XX1247)</f>
        <v>#DIV/0!</v>
      </c>
      <c r="J1247" s="7">
        <f t="shared" ref="J1247" si="3841">IF(AND(H1247&gt;2,
OR(L1233="MÉDIA SANEADA",L1233="MEDIANA SANEADA",
AND(L1233="PREÇO REFERÊNCIA",NOT(AND(P1235="Orçamento",COUNTA(P1233:XX1233)=COUNTIF(P1235:XX1235,"Orçamento")))))),
ROW(),0)</f>
        <v>0</v>
      </c>
      <c r="K1247" s="69"/>
      <c r="L1247" s="29" t="s">
        <v>55</v>
      </c>
      <c r="M1247" s="30">
        <f t="shared" ref="M1247" si="3842">MIN($P1239:$XX1239)</f>
        <v>0</v>
      </c>
      <c r="N1247" s="74"/>
      <c r="O1247" s="27" t="str">
        <f t="shared" ref="O1247" si="3843">"4 RODADA"</f>
        <v>4 RODADA</v>
      </c>
      <c r="P1247" s="110" t="str">
        <f t="shared" ref="P1247:AI1247" si="3844">IF(P1245="","",IF((_xlfn.STDEV.P($P1244:$XX1245)/AVERAGE($P1244:$XX1245))&lt;=25%,P1245,IF(OR(P1245&gt;(AVERAGE($P1244:$XX1245)+_xlfn.STDEV.P($P1244:$XX1245)),P1245&lt;(AVERAGE($P1244:$XX1245)-_xlfn.STDEV.P($P1244:$XX1245))),"DESCARTADO",P1245)))</f>
        <v/>
      </c>
      <c r="Q1247" s="110" t="str">
        <f t="shared" si="3844"/>
        <v/>
      </c>
      <c r="R1247" s="110" t="str">
        <f t="shared" si="3844"/>
        <v/>
      </c>
      <c r="S1247" s="110" t="str">
        <f t="shared" si="3844"/>
        <v/>
      </c>
      <c r="T1247" s="110" t="str">
        <f t="shared" si="3844"/>
        <v/>
      </c>
      <c r="U1247" s="110" t="str">
        <f t="shared" si="3844"/>
        <v/>
      </c>
      <c r="V1247" s="110" t="str">
        <f t="shared" si="3844"/>
        <v/>
      </c>
      <c r="W1247" s="110" t="str">
        <f t="shared" si="3844"/>
        <v/>
      </c>
      <c r="X1247" s="110" t="str">
        <f t="shared" si="3844"/>
        <v/>
      </c>
      <c r="Y1247" s="110" t="str">
        <f t="shared" si="3844"/>
        <v/>
      </c>
      <c r="Z1247" s="110" t="str">
        <f t="shared" si="3844"/>
        <v/>
      </c>
      <c r="AA1247" s="110" t="str">
        <f t="shared" si="3844"/>
        <v/>
      </c>
      <c r="AB1247" s="110" t="str">
        <f t="shared" si="3844"/>
        <v/>
      </c>
      <c r="AC1247" s="110" t="str">
        <f t="shared" si="3844"/>
        <v/>
      </c>
      <c r="AD1247" s="110" t="str">
        <f t="shared" si="3844"/>
        <v/>
      </c>
      <c r="AE1247" s="110" t="str">
        <f t="shared" si="3844"/>
        <v/>
      </c>
      <c r="AF1247" s="110" t="str">
        <f t="shared" si="3844"/>
        <v/>
      </c>
      <c r="AG1247" s="110" t="str">
        <f t="shared" si="3844"/>
        <v/>
      </c>
      <c r="AH1247" s="110" t="str">
        <f t="shared" si="3844"/>
        <v/>
      </c>
      <c r="AI1247" s="110" t="str">
        <f t="shared" si="3844"/>
        <v/>
      </c>
    </row>
    <row r="1248" spans="1:167" hidden="1" x14ac:dyDescent="0.25">
      <c r="B1248" s="131" t="e">
        <f t="shared" si="3811"/>
        <v>#VALUE!</v>
      </c>
      <c r="C1248" s="131" t="e">
        <f t="shared" si="3812"/>
        <v>#VALUE!</v>
      </c>
      <c r="D1248" s="130">
        <f t="shared" si="3812"/>
        <v>1</v>
      </c>
      <c r="E1248" s="168"/>
      <c r="F1248" s="96"/>
      <c r="G1248" s="170"/>
      <c r="H1248"/>
      <c r="I1248"/>
      <c r="J1248"/>
      <c r="K1248" s="69"/>
      <c r="L1248" s="29" t="s">
        <v>52</v>
      </c>
      <c r="M1248" s="30">
        <f t="shared" ref="M1248" si="3845">MAX($P1239:$XX1239)</f>
        <v>0</v>
      </c>
      <c r="N1248" s="74"/>
      <c r="O1248" s="27" t="str">
        <f t="shared" ref="O1248" si="3846">"5 POND"</f>
        <v>5 POND</v>
      </c>
      <c r="P1248" s="110" t="str">
        <f>IF(IFERROR(VLOOKUP(P1235,'Tabela de Apoio'!$D:$E,2,FALSE),1)=1,"",P1249)</f>
        <v/>
      </c>
      <c r="Q1248" s="110" t="str">
        <f>IF(IFERROR(VLOOKUP(Q1235,'Tabela de Apoio'!$D:$E,2,FALSE),1)=1,"",Q1249)</f>
        <v/>
      </c>
      <c r="R1248" s="110" t="str">
        <f>IF(IFERROR(VLOOKUP(R1235,'Tabela de Apoio'!$D:$E,2,FALSE),1)=1,"",R1249)</f>
        <v/>
      </c>
      <c r="S1248" s="110" t="str">
        <f>IF(IFERROR(VLOOKUP(S1235,'Tabela de Apoio'!$D:$E,2,FALSE),1)=1,"",S1249)</f>
        <v/>
      </c>
      <c r="T1248" s="110" t="str">
        <f>IF(IFERROR(VLOOKUP(T1235,'Tabela de Apoio'!$D:$E,2,FALSE),1)=1,"",T1249)</f>
        <v/>
      </c>
      <c r="U1248" s="110" t="str">
        <f>IF(IFERROR(VLOOKUP(U1235,'Tabela de Apoio'!$D:$E,2,FALSE),1)=1,"",U1249)</f>
        <v/>
      </c>
      <c r="V1248" s="110" t="str">
        <f>IF(IFERROR(VLOOKUP(V1235,'Tabela de Apoio'!$D:$E,2,FALSE),1)=1,"",V1249)</f>
        <v/>
      </c>
      <c r="W1248" s="110" t="str">
        <f>IF(IFERROR(VLOOKUP(W1235,'Tabela de Apoio'!$D:$E,2,FALSE),1)=1,"",W1249)</f>
        <v/>
      </c>
      <c r="X1248" s="110" t="str">
        <f>IF(IFERROR(VLOOKUP(X1235,'Tabela de Apoio'!$D:$E,2,FALSE),1)=1,"",X1249)</f>
        <v/>
      </c>
      <c r="Y1248" s="110" t="str">
        <f>IF(IFERROR(VLOOKUP(Y1235,'Tabela de Apoio'!$D:$E,2,FALSE),1)=1,"",Y1249)</f>
        <v/>
      </c>
      <c r="Z1248" s="110" t="str">
        <f>IF(IFERROR(VLOOKUP(Z1235,'Tabela de Apoio'!$D:$E,2,FALSE),1)=1,"",Z1249)</f>
        <v/>
      </c>
      <c r="AA1248" s="110" t="str">
        <f>IF(IFERROR(VLOOKUP(AA1235,'Tabela de Apoio'!$D:$E,2,FALSE),1)=1,"",AA1249)</f>
        <v/>
      </c>
      <c r="AB1248" s="110" t="str">
        <f>IF(IFERROR(VLOOKUP(AB1235,'Tabela de Apoio'!$D:$E,2,FALSE),1)=1,"",AB1249)</f>
        <v/>
      </c>
      <c r="AC1248" s="110" t="str">
        <f>IF(IFERROR(VLOOKUP(AC1235,'Tabela de Apoio'!$D:$E,2,FALSE),1)=1,"",AC1249)</f>
        <v/>
      </c>
      <c r="AD1248" s="110" t="str">
        <f>IF(IFERROR(VLOOKUP(AD1235,'Tabela de Apoio'!$D:$E,2,FALSE),1)=1,"",AD1249)</f>
        <v/>
      </c>
      <c r="AE1248" s="110" t="str">
        <f>IF(IFERROR(VLOOKUP(AE1235,'Tabela de Apoio'!$D:$E,2,FALSE),1)=1,"",AE1249)</f>
        <v/>
      </c>
      <c r="AF1248" s="110" t="str">
        <f>IF(IFERROR(VLOOKUP(AF1235,'Tabela de Apoio'!$D:$E,2,FALSE),1)=1,"",AF1249)</f>
        <v/>
      </c>
      <c r="AG1248" s="110" t="str">
        <f>IF(IFERROR(VLOOKUP(AG1235,'Tabela de Apoio'!$D:$E,2,FALSE),1)=1,"",AG1249)</f>
        <v/>
      </c>
      <c r="AH1248" s="110" t="str">
        <f>IF(IFERROR(VLOOKUP(AH1235,'Tabela de Apoio'!$D:$E,2,FALSE),1)=1,"",AH1249)</f>
        <v/>
      </c>
      <c r="AI1248" s="110" t="str">
        <f>IF(IFERROR(VLOOKUP(AI1235,'Tabela de Apoio'!$D:$E,2,FALSE),1)=1,"",AI1249)</f>
        <v/>
      </c>
    </row>
    <row r="1249" spans="1:167" hidden="1" x14ac:dyDescent="0.25">
      <c r="B1249" s="131" t="e">
        <f t="shared" si="3811"/>
        <v>#VALUE!</v>
      </c>
      <c r="C1249" s="131" t="e">
        <f t="shared" si="3812"/>
        <v>#VALUE!</v>
      </c>
      <c r="D1249" s="130">
        <f t="shared" si="3812"/>
        <v>1</v>
      </c>
      <c r="E1249" s="168"/>
      <c r="F1249" s="96"/>
      <c r="G1249" s="170"/>
      <c r="H1249" s="137">
        <f t="shared" ref="H1249" si="3847">COUNT($P1249:$XX1249)</f>
        <v>0</v>
      </c>
      <c r="I1249" s="135" t="e">
        <f t="shared" ref="I1249" si="3848">_xlfn.STDEV.P($P1248:$XX1249)/AVERAGE($P1248:$XX1249)</f>
        <v>#DIV/0!</v>
      </c>
      <c r="J1249" s="7">
        <f t="shared" ref="J1249" si="3849">IF(AND(H1249&gt;2,
OR(L1233="MÉDIA SANEADA",L1233="MEDIANA SANEADA",
AND(L1233="PREÇO REFERÊNCIA",NOT(AND(P1235="Orçamento",COUNTA(P1233:XX1233)=COUNTIF(P1235:XX1235,"Orçamento")))))),
ROW(),0)</f>
        <v>0</v>
      </c>
      <c r="K1249" s="69"/>
      <c r="N1249" s="74"/>
      <c r="O1249" s="27" t="str">
        <f t="shared" ref="O1249" si="3850">"5 RODADA"</f>
        <v>5 RODADA</v>
      </c>
      <c r="P1249" s="110" t="str">
        <f t="shared" ref="P1249:AI1249" si="3851">IF(P1247="","",IF((_xlfn.STDEV.P($P1246:$XX1247)/AVERAGE($P1246:$XX1247))&lt;=25%,P1247,IF(OR(P1247&gt;(AVERAGE($P1246:$XX1247)+_xlfn.STDEV.P($P1246:$XX1247)),P1247&lt;(AVERAGE($P1246:$XX1247)-_xlfn.STDEV.P($P1246:$XX1247))),"DESCARTADO",P1247)))</f>
        <v/>
      </c>
      <c r="Q1249" s="110" t="str">
        <f t="shared" si="3851"/>
        <v/>
      </c>
      <c r="R1249" s="110" t="str">
        <f t="shared" si="3851"/>
        <v/>
      </c>
      <c r="S1249" s="110" t="str">
        <f t="shared" si="3851"/>
        <v/>
      </c>
      <c r="T1249" s="110" t="str">
        <f t="shared" si="3851"/>
        <v/>
      </c>
      <c r="U1249" s="110" t="str">
        <f t="shared" si="3851"/>
        <v/>
      </c>
      <c r="V1249" s="110" t="str">
        <f t="shared" si="3851"/>
        <v/>
      </c>
      <c r="W1249" s="110" t="str">
        <f t="shared" si="3851"/>
        <v/>
      </c>
      <c r="X1249" s="110" t="str">
        <f t="shared" si="3851"/>
        <v/>
      </c>
      <c r="Y1249" s="110" t="str">
        <f t="shared" si="3851"/>
        <v/>
      </c>
      <c r="Z1249" s="110" t="str">
        <f t="shared" si="3851"/>
        <v/>
      </c>
      <c r="AA1249" s="110" t="str">
        <f t="shared" si="3851"/>
        <v/>
      </c>
      <c r="AB1249" s="110" t="str">
        <f t="shared" si="3851"/>
        <v/>
      </c>
      <c r="AC1249" s="110" t="str">
        <f t="shared" si="3851"/>
        <v/>
      </c>
      <c r="AD1249" s="110" t="str">
        <f t="shared" si="3851"/>
        <v/>
      </c>
      <c r="AE1249" s="110" t="str">
        <f t="shared" si="3851"/>
        <v/>
      </c>
      <c r="AF1249" s="110" t="str">
        <f t="shared" si="3851"/>
        <v/>
      </c>
      <c r="AG1249" s="110" t="str">
        <f t="shared" si="3851"/>
        <v/>
      </c>
      <c r="AH1249" s="110" t="str">
        <f t="shared" si="3851"/>
        <v/>
      </c>
      <c r="AI1249" s="110" t="str">
        <f t="shared" si="3851"/>
        <v/>
      </c>
    </row>
    <row r="1250" spans="1:167" hidden="1" x14ac:dyDescent="0.25">
      <c r="B1250" s="131" t="e">
        <f t="shared" si="3811"/>
        <v>#VALUE!</v>
      </c>
      <c r="C1250" s="131" t="e">
        <f t="shared" si="3812"/>
        <v>#VALUE!</v>
      </c>
      <c r="D1250" s="130">
        <f t="shared" si="3812"/>
        <v>1</v>
      </c>
      <c r="E1250" s="168"/>
      <c r="F1250" s="96"/>
      <c r="G1250" s="170"/>
      <c r="H1250"/>
      <c r="I1250"/>
      <c r="J1250"/>
      <c r="K1250" s="69"/>
      <c r="L1250" s="22"/>
      <c r="M1250" s="22"/>
      <c r="N1250" s="74"/>
      <c r="O1250" s="27" t="str">
        <f t="shared" ref="O1250" si="3852">"6 POND"</f>
        <v>6 POND</v>
      </c>
      <c r="P1250" s="110" t="str">
        <f>IF(IFERROR(VLOOKUP(P1235,'Tabela de Apoio'!$D:$E,2,FALSE),1)=1,"",P1251)</f>
        <v/>
      </c>
      <c r="Q1250" s="110" t="str">
        <f>IF(IFERROR(VLOOKUP(Q1235,'Tabela de Apoio'!$D:$E,2,FALSE),1)=1,"",Q1251)</f>
        <v/>
      </c>
      <c r="R1250" s="110" t="str">
        <f>IF(IFERROR(VLOOKUP(R1235,'Tabela de Apoio'!$D:$E,2,FALSE),1)=1,"",R1251)</f>
        <v/>
      </c>
      <c r="S1250" s="110" t="str">
        <f>IF(IFERROR(VLOOKUP(S1235,'Tabela de Apoio'!$D:$E,2,FALSE),1)=1,"",S1251)</f>
        <v/>
      </c>
      <c r="T1250" s="110" t="str">
        <f>IF(IFERROR(VLOOKUP(T1235,'Tabela de Apoio'!$D:$E,2,FALSE),1)=1,"",T1251)</f>
        <v/>
      </c>
      <c r="U1250" s="110" t="str">
        <f>IF(IFERROR(VLOOKUP(U1235,'Tabela de Apoio'!$D:$E,2,FALSE),1)=1,"",U1251)</f>
        <v/>
      </c>
      <c r="V1250" s="110" t="str">
        <f>IF(IFERROR(VLOOKUP(V1235,'Tabela de Apoio'!$D:$E,2,FALSE),1)=1,"",V1251)</f>
        <v/>
      </c>
      <c r="W1250" s="110" t="str">
        <f>IF(IFERROR(VLOOKUP(W1235,'Tabela de Apoio'!$D:$E,2,FALSE),1)=1,"",W1251)</f>
        <v/>
      </c>
      <c r="X1250" s="110" t="str">
        <f>IF(IFERROR(VLOOKUP(X1235,'Tabela de Apoio'!$D:$E,2,FALSE),1)=1,"",X1251)</f>
        <v/>
      </c>
      <c r="Y1250" s="110" t="str">
        <f>IF(IFERROR(VLOOKUP(Y1235,'Tabela de Apoio'!$D:$E,2,FALSE),1)=1,"",Y1251)</f>
        <v/>
      </c>
      <c r="Z1250" s="110" t="str">
        <f>IF(IFERROR(VLOOKUP(Z1235,'Tabela de Apoio'!$D:$E,2,FALSE),1)=1,"",Z1251)</f>
        <v/>
      </c>
      <c r="AA1250" s="110" t="str">
        <f>IF(IFERROR(VLOOKUP(AA1235,'Tabela de Apoio'!$D:$E,2,FALSE),1)=1,"",AA1251)</f>
        <v/>
      </c>
      <c r="AB1250" s="110" t="str">
        <f>IF(IFERROR(VLOOKUP(AB1235,'Tabela de Apoio'!$D:$E,2,FALSE),1)=1,"",AB1251)</f>
        <v/>
      </c>
      <c r="AC1250" s="110" t="str">
        <f>IF(IFERROR(VLOOKUP(AC1235,'Tabela de Apoio'!$D:$E,2,FALSE),1)=1,"",AC1251)</f>
        <v/>
      </c>
      <c r="AD1250" s="110" t="str">
        <f>IF(IFERROR(VLOOKUP(AD1235,'Tabela de Apoio'!$D:$E,2,FALSE),1)=1,"",AD1251)</f>
        <v/>
      </c>
      <c r="AE1250" s="110" t="str">
        <f>IF(IFERROR(VLOOKUP(AE1235,'Tabela de Apoio'!$D:$E,2,FALSE),1)=1,"",AE1251)</f>
        <v/>
      </c>
      <c r="AF1250" s="110" t="str">
        <f>IF(IFERROR(VLOOKUP(AF1235,'Tabela de Apoio'!$D:$E,2,FALSE),1)=1,"",AF1251)</f>
        <v/>
      </c>
      <c r="AG1250" s="110" t="str">
        <f>IF(IFERROR(VLOOKUP(AG1235,'Tabela de Apoio'!$D:$E,2,FALSE),1)=1,"",AG1251)</f>
        <v/>
      </c>
      <c r="AH1250" s="110" t="str">
        <f>IF(IFERROR(VLOOKUP(AH1235,'Tabela de Apoio'!$D:$E,2,FALSE),1)=1,"",AH1251)</f>
        <v/>
      </c>
      <c r="AI1250" s="110" t="str">
        <f>IF(IFERROR(VLOOKUP(AI1235,'Tabela de Apoio'!$D:$E,2,FALSE),1)=1,"",AI1251)</f>
        <v/>
      </c>
    </row>
    <row r="1251" spans="1:167" hidden="1" x14ac:dyDescent="0.25">
      <c r="B1251" s="131" t="e">
        <f t="shared" si="3811"/>
        <v>#VALUE!</v>
      </c>
      <c r="C1251" s="131" t="e">
        <f t="shared" si="3812"/>
        <v>#VALUE!</v>
      </c>
      <c r="D1251" s="130">
        <f t="shared" si="3812"/>
        <v>1</v>
      </c>
      <c r="E1251" s="168"/>
      <c r="F1251" s="96"/>
      <c r="G1251" s="170"/>
      <c r="H1251" s="137">
        <f t="shared" ref="H1251" si="3853">COUNT($P1251:$XX1251)</f>
        <v>0</v>
      </c>
      <c r="I1251" s="135" t="e">
        <f t="shared" ref="I1251" si="3854">_xlfn.STDEV.P($P1250:$XX1251)/AVERAGE($P1250:$XX1251)</f>
        <v>#DIV/0!</v>
      </c>
      <c r="J1251" s="7">
        <f t="shared" ref="J1251" si="3855">IF(AND(H1251&gt;2,
OR(L1233="MÉDIA SANEADA",L1233="MEDIANA SANEADA",
AND(L1233="PREÇO REFERÊNCIA",NOT(AND(P1235="Orçamento",COUNTA(P1233:XX1233)=COUNTIF(P1235:XX1235,"Orçamento")))))),
ROW(),0)</f>
        <v>0</v>
      </c>
      <c r="N1251" s="74"/>
      <c r="O1251" s="27" t="str">
        <f t="shared" ref="O1251" si="3856">"6 RODADA"</f>
        <v>6 RODADA</v>
      </c>
      <c r="P1251" s="110" t="str">
        <f t="shared" ref="P1251:AI1251" si="3857">IFERROR(IF(P1249="","",IF((_xlfn.STDEV.P($P1248:$XX1249)/AVERAGE($P1248:$XX1249))&lt;=25%,P1249,IF(OR(P1249&gt;(AVERAGE($P1248:$XX1249)+_xlfn.STDEV.P($P1248:$XX1249)),P1249&lt;(AVERAGE($P1248:$XX1249)-_xlfn.STDEV.P($P1248:$XX1249))),"DESCARTADO",P1249))),)</f>
        <v/>
      </c>
      <c r="Q1251" s="110" t="str">
        <f t="shared" si="3857"/>
        <v/>
      </c>
      <c r="R1251" s="110" t="str">
        <f t="shared" si="3857"/>
        <v/>
      </c>
      <c r="S1251" s="110" t="str">
        <f t="shared" si="3857"/>
        <v/>
      </c>
      <c r="T1251" s="110" t="str">
        <f t="shared" si="3857"/>
        <v/>
      </c>
      <c r="U1251" s="110" t="str">
        <f t="shared" si="3857"/>
        <v/>
      </c>
      <c r="V1251" s="110" t="str">
        <f t="shared" si="3857"/>
        <v/>
      </c>
      <c r="W1251" s="110" t="str">
        <f t="shared" si="3857"/>
        <v/>
      </c>
      <c r="X1251" s="110" t="str">
        <f t="shared" si="3857"/>
        <v/>
      </c>
      <c r="Y1251" s="110" t="str">
        <f t="shared" si="3857"/>
        <v/>
      </c>
      <c r="Z1251" s="110" t="str">
        <f t="shared" si="3857"/>
        <v/>
      </c>
      <c r="AA1251" s="110" t="str">
        <f t="shared" si="3857"/>
        <v/>
      </c>
      <c r="AB1251" s="110" t="str">
        <f t="shared" si="3857"/>
        <v/>
      </c>
      <c r="AC1251" s="110" t="str">
        <f t="shared" si="3857"/>
        <v/>
      </c>
      <c r="AD1251" s="110" t="str">
        <f t="shared" si="3857"/>
        <v/>
      </c>
      <c r="AE1251" s="110" t="str">
        <f t="shared" si="3857"/>
        <v/>
      </c>
      <c r="AF1251" s="110" t="str">
        <f t="shared" si="3857"/>
        <v/>
      </c>
      <c r="AG1251" s="110" t="str">
        <f t="shared" si="3857"/>
        <v/>
      </c>
      <c r="AH1251" s="110" t="str">
        <f t="shared" si="3857"/>
        <v/>
      </c>
      <c r="AI1251" s="110" t="str">
        <f t="shared" si="3857"/>
        <v/>
      </c>
    </row>
    <row r="1252" spans="1:167" x14ac:dyDescent="0.25">
      <c r="B1252" s="131" t="e">
        <f t="shared" si="3811"/>
        <v>#VALUE!</v>
      </c>
      <c r="C1252" s="131" t="e">
        <f t="shared" si="3812"/>
        <v>#VALUE!</v>
      </c>
      <c r="D1252" s="130">
        <f t="shared" si="3812"/>
        <v>1</v>
      </c>
      <c r="E1252" s="168"/>
      <c r="F1252" s="139"/>
      <c r="G1252" s="170"/>
      <c r="H1252" s="173"/>
      <c r="I1252" s="173"/>
      <c r="J1252" s="174"/>
      <c r="K1252" s="70"/>
      <c r="L1252" s="1" t="s">
        <v>56</v>
      </c>
      <c r="M1252" s="147" t="str">
        <f t="shared" ref="M1252" si="3858">IFERROR(ROUND(M1233*M1235,2),"")</f>
        <v/>
      </c>
      <c r="O1252" s="27" t="s">
        <v>426</v>
      </c>
      <c r="P1252" s="110" t="str">
        <f t="shared" ref="P1252:R1252" si="3859">INDEX(P1239:P1251,MATCH(MAX($J1239:$J1251),$J1239:$J1251,0))</f>
        <v/>
      </c>
      <c r="Q1252" s="110" t="str">
        <f t="shared" si="3859"/>
        <v/>
      </c>
      <c r="R1252" s="110" t="str">
        <f t="shared" si="3859"/>
        <v/>
      </c>
      <c r="S1252" s="110" t="str">
        <f t="shared" si="3793"/>
        <v/>
      </c>
      <c r="T1252" s="110" t="str">
        <f t="shared" si="3793"/>
        <v/>
      </c>
      <c r="U1252" s="110" t="str">
        <f t="shared" si="3793"/>
        <v/>
      </c>
      <c r="V1252" s="110" t="str">
        <f t="shared" si="3793"/>
        <v/>
      </c>
      <c r="W1252" s="110" t="str">
        <f t="shared" si="3793"/>
        <v/>
      </c>
      <c r="X1252" s="110" t="str">
        <f t="shared" si="3793"/>
        <v/>
      </c>
      <c r="Y1252" s="110" t="str">
        <f t="shared" si="3793"/>
        <v/>
      </c>
      <c r="Z1252" s="110" t="str">
        <f t="shared" si="3793"/>
        <v/>
      </c>
      <c r="AA1252" s="110" t="str">
        <f t="shared" si="3793"/>
        <v/>
      </c>
      <c r="AB1252" s="110" t="str">
        <f t="shared" si="3793"/>
        <v/>
      </c>
      <c r="AC1252" s="110" t="str">
        <f t="shared" si="3793"/>
        <v/>
      </c>
      <c r="AD1252" s="110" t="str">
        <f t="shared" si="3793"/>
        <v/>
      </c>
      <c r="AE1252" s="110" t="str">
        <f t="shared" si="3793"/>
        <v/>
      </c>
      <c r="AF1252" s="110" t="str">
        <f t="shared" si="3793"/>
        <v/>
      </c>
      <c r="AG1252" s="110" t="str">
        <f t="shared" si="3793"/>
        <v/>
      </c>
      <c r="AH1252" s="110" t="str">
        <f t="shared" si="3793"/>
        <v/>
      </c>
      <c r="AI1252" s="110" t="str">
        <f t="shared" si="3793"/>
        <v/>
      </c>
    </row>
    <row r="1254" spans="1:167" s="120" customFormat="1" ht="15" customHeight="1" x14ac:dyDescent="0.25">
      <c r="A1254" s="123"/>
      <c r="B1254" s="130" t="e">
        <f t="shared" ref="B1254" si="3860">LARGE(IFERROR(IF(B1252+1&gt;$H$8,"",B1252+1),""),1)</f>
        <v>#VALUE!</v>
      </c>
      <c r="C1254" s="130" t="e">
        <f>IF(_xlfn.ISFORMULA(E1258),MAX(INDEX('BASE FORMAÇÃO'!A:A,B1254+1),1),E1258)</f>
        <v>#VALUE!</v>
      </c>
      <c r="D1254" s="130">
        <f t="shared" ref="D1254" si="3861">IFERROR(IF(C1254=C1244,D1244+1,1),1)</f>
        <v>1</v>
      </c>
      <c r="E1254" s="41" t="s">
        <v>9</v>
      </c>
      <c r="F1254" s="76"/>
      <c r="G1254" s="41" t="s">
        <v>15</v>
      </c>
      <c r="H1254" s="138" t="e">
        <f>INDEX('BASE FORMAÇÃO'!B:B,B1254+1)</f>
        <v>#VALUE!</v>
      </c>
      <c r="I1254" s="146" t="s">
        <v>16</v>
      </c>
      <c r="J1254" s="6" t="e">
        <f>INDEX('BASE FORMAÇÃO'!K:K,B1254+1)</f>
        <v>#VALUE!</v>
      </c>
      <c r="K1254" s="68"/>
      <c r="L1254" s="175" t="s">
        <v>54</v>
      </c>
      <c r="M1254" s="177" t="str">
        <f t="shared" ref="M1254" si="3862">IF(OR(ISBLANK($O$8),ISBLANK($O$7),ISBLANK($H$8),ISBLANK($O$6),ISBLANK($O$5),ISBLANK($H$5)),"",IFERROR(IF(VLOOKUP(L1254,L1260:M1269,2,FALSE)&lt;1,ROUND(VLOOKUP(L1254,L1260:M1269,2,FALSE),4),ROUND(VLOOKUP(L1254,L1260:M1269,2,FALSE),2)),""))</f>
        <v/>
      </c>
      <c r="N1254" s="72"/>
      <c r="O1254" s="27" t="s">
        <v>17</v>
      </c>
      <c r="P1254" s="116"/>
      <c r="Q1254" s="116"/>
      <c r="R1254" s="116"/>
      <c r="S1254" s="116"/>
      <c r="T1254" s="116"/>
      <c r="U1254" s="108"/>
      <c r="V1254" s="108"/>
      <c r="W1254" s="108"/>
      <c r="X1254" s="108"/>
      <c r="Y1254" s="108"/>
      <c r="Z1254" s="108"/>
      <c r="AA1254" s="108"/>
      <c r="AB1254" s="108"/>
      <c r="AC1254" s="108"/>
      <c r="AD1254" s="108"/>
      <c r="AE1254" s="108"/>
      <c r="AF1254" s="108"/>
      <c r="AG1254" s="108"/>
      <c r="AH1254" s="108"/>
      <c r="AI1254" s="108"/>
      <c r="AJ1254" s="119"/>
      <c r="AK1254" s="119"/>
      <c r="AL1254" s="119"/>
      <c r="AM1254" s="119"/>
      <c r="AN1254" s="119"/>
      <c r="AO1254" s="119"/>
      <c r="AP1254" s="119"/>
      <c r="AQ1254" s="119"/>
      <c r="AR1254" s="119"/>
      <c r="AS1254" s="119"/>
      <c r="AT1254" s="119"/>
      <c r="AU1254" s="119"/>
      <c r="AV1254" s="119"/>
      <c r="AW1254" s="119"/>
      <c r="AX1254" s="119"/>
      <c r="AY1254" s="119"/>
      <c r="AZ1254" s="119"/>
      <c r="BA1254" s="119"/>
      <c r="BB1254" s="119"/>
      <c r="BC1254" s="119"/>
      <c r="BD1254" s="119"/>
      <c r="BE1254" s="119"/>
      <c r="BF1254" s="119"/>
      <c r="BG1254" s="119"/>
      <c r="BH1254" s="119"/>
      <c r="BI1254" s="119"/>
      <c r="BJ1254" s="119"/>
      <c r="BK1254" s="119"/>
      <c r="BL1254" s="119"/>
      <c r="BM1254" s="119"/>
      <c r="BN1254" s="119"/>
      <c r="BO1254" s="119"/>
      <c r="BP1254" s="119"/>
      <c r="BQ1254" s="119"/>
      <c r="BR1254" s="119"/>
      <c r="BS1254" s="119"/>
      <c r="BT1254" s="119"/>
      <c r="BU1254" s="119"/>
      <c r="BV1254" s="119"/>
      <c r="BW1254" s="119"/>
      <c r="BX1254" s="119"/>
      <c r="BY1254" s="119"/>
      <c r="BZ1254" s="119"/>
      <c r="CA1254" s="119"/>
      <c r="CB1254" s="119"/>
      <c r="CC1254" s="119"/>
      <c r="CD1254" s="119"/>
      <c r="CE1254" s="119"/>
      <c r="CF1254" s="119"/>
      <c r="CG1254" s="119"/>
      <c r="CH1254" s="119"/>
      <c r="CI1254" s="119"/>
      <c r="CJ1254" s="119"/>
      <c r="CK1254" s="119"/>
      <c r="CL1254" s="119"/>
      <c r="CM1254" s="119"/>
      <c r="CN1254" s="119"/>
      <c r="CO1254" s="119"/>
      <c r="CP1254" s="119"/>
      <c r="CQ1254" s="119"/>
      <c r="CR1254" s="119"/>
      <c r="CS1254" s="119"/>
      <c r="CT1254" s="119"/>
      <c r="CU1254" s="119"/>
      <c r="CV1254" s="119"/>
      <c r="CW1254" s="119"/>
      <c r="CX1254" s="119"/>
      <c r="CY1254" s="119"/>
      <c r="CZ1254" s="119"/>
      <c r="DA1254" s="119"/>
      <c r="DB1254" s="119"/>
      <c r="DC1254" s="119"/>
      <c r="DD1254" s="119"/>
      <c r="DE1254" s="119"/>
      <c r="DF1254" s="119"/>
      <c r="DG1254" s="119"/>
      <c r="DH1254" s="119"/>
      <c r="DI1254" s="119"/>
      <c r="DJ1254" s="119"/>
      <c r="DK1254" s="119"/>
      <c r="DL1254" s="119"/>
      <c r="DM1254" s="119"/>
      <c r="DN1254" s="119"/>
      <c r="DO1254" s="119"/>
      <c r="DP1254" s="119"/>
      <c r="DQ1254" s="119"/>
      <c r="DR1254" s="119"/>
      <c r="DS1254" s="119"/>
      <c r="DT1254" s="119"/>
      <c r="DU1254" s="119"/>
      <c r="DV1254" s="119"/>
      <c r="DW1254" s="119"/>
      <c r="DX1254" s="119"/>
      <c r="DY1254" s="119"/>
      <c r="DZ1254" s="119"/>
      <c r="EA1254" s="119"/>
      <c r="EB1254" s="119"/>
      <c r="EC1254" s="119"/>
      <c r="ED1254" s="119"/>
      <c r="EE1254" s="119"/>
      <c r="EF1254" s="119"/>
      <c r="EG1254" s="119"/>
      <c r="EH1254" s="119"/>
      <c r="EI1254" s="119"/>
      <c r="EJ1254" s="119"/>
      <c r="EK1254" s="119"/>
      <c r="EL1254" s="119"/>
      <c r="EM1254" s="119"/>
      <c r="EN1254" s="119"/>
      <c r="EO1254" s="119"/>
      <c r="EP1254" s="119"/>
      <c r="EQ1254" s="119"/>
      <c r="ER1254" s="119"/>
      <c r="ES1254" s="119"/>
      <c r="ET1254" s="119"/>
      <c r="EU1254" s="119"/>
      <c r="EV1254" s="119"/>
      <c r="EW1254" s="119"/>
      <c r="EX1254" s="119"/>
      <c r="EY1254" s="119"/>
      <c r="EZ1254" s="119"/>
      <c r="FA1254" s="119"/>
      <c r="FB1254" s="119"/>
      <c r="FC1254" s="119"/>
      <c r="FD1254" s="119"/>
      <c r="FE1254" s="119"/>
      <c r="FF1254" s="119"/>
      <c r="FG1254" s="119"/>
      <c r="FH1254" s="119"/>
      <c r="FI1254" s="119"/>
      <c r="FJ1254" s="119"/>
      <c r="FK1254" s="119"/>
    </row>
    <row r="1255" spans="1:167" s="120" customFormat="1" ht="15" customHeight="1" x14ac:dyDescent="0.25">
      <c r="A1255" s="69"/>
      <c r="B1255" s="131" t="e">
        <f t="shared" ref="B1255:D1255" si="3863">B1254</f>
        <v>#VALUE!</v>
      </c>
      <c r="C1255" s="131" t="e">
        <f t="shared" si="3863"/>
        <v>#VALUE!</v>
      </c>
      <c r="D1255" s="130">
        <f t="shared" si="3863"/>
        <v>1</v>
      </c>
      <c r="E1255" s="179">
        <f t="shared" ref="E1255" si="3864">D1254</f>
        <v>1</v>
      </c>
      <c r="F1255" s="95"/>
      <c r="G1255" s="181" t="s">
        <v>1</v>
      </c>
      <c r="H1255" s="184" t="e">
        <f>INDEX('BASE FORMAÇÃO'!C:C,B1254+1)</f>
        <v>#VALUE!</v>
      </c>
      <c r="I1255" s="184"/>
      <c r="J1255" s="185"/>
      <c r="K1255" s="69"/>
      <c r="L1255" s="176"/>
      <c r="M1255" s="178"/>
      <c r="N1255" s="73"/>
      <c r="O1255" s="27" t="s">
        <v>13</v>
      </c>
      <c r="P1255" s="125"/>
      <c r="Q1255" s="125"/>
      <c r="R1255" s="125"/>
      <c r="S1255" s="125"/>
      <c r="T1255" s="125"/>
      <c r="U1255" s="125"/>
      <c r="V1255" s="125"/>
      <c r="W1255" s="125"/>
      <c r="X1255" s="125"/>
      <c r="Y1255" s="125"/>
      <c r="Z1255" s="125"/>
      <c r="AA1255" s="125"/>
      <c r="AB1255" s="125"/>
      <c r="AC1255" s="125"/>
      <c r="AD1255" s="125"/>
      <c r="AE1255" s="125"/>
      <c r="AF1255" s="125"/>
      <c r="AG1255" s="125"/>
      <c r="AH1255" s="125"/>
      <c r="AI1255" s="125"/>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19"/>
      <c r="BC1255" s="119"/>
      <c r="BD1255" s="119"/>
      <c r="BE1255" s="119"/>
      <c r="BF1255" s="119"/>
      <c r="BG1255" s="119"/>
      <c r="BH1255" s="119"/>
      <c r="BI1255" s="119"/>
      <c r="BJ1255" s="119"/>
      <c r="BK1255" s="119"/>
      <c r="BL1255" s="119"/>
      <c r="BM1255" s="119"/>
      <c r="BN1255" s="119"/>
      <c r="BO1255" s="119"/>
      <c r="BP1255" s="119"/>
      <c r="BQ1255" s="119"/>
      <c r="BR1255" s="119"/>
      <c r="BS1255" s="119"/>
      <c r="BT1255" s="119"/>
      <c r="BU1255" s="119"/>
      <c r="BV1255" s="119"/>
      <c r="BW1255" s="119"/>
      <c r="BX1255" s="119"/>
      <c r="BY1255" s="119"/>
      <c r="BZ1255" s="119"/>
      <c r="CA1255" s="119"/>
      <c r="CB1255" s="119"/>
      <c r="CC1255" s="119"/>
      <c r="CD1255" s="119"/>
      <c r="CE1255" s="119"/>
      <c r="CF1255" s="119"/>
      <c r="CG1255" s="119"/>
      <c r="CH1255" s="119"/>
      <c r="CI1255" s="119"/>
      <c r="CJ1255" s="119"/>
      <c r="CK1255" s="119"/>
      <c r="CL1255" s="119"/>
      <c r="CM1255" s="119"/>
      <c r="CN1255" s="119"/>
      <c r="CO1255" s="119"/>
      <c r="CP1255" s="119"/>
      <c r="CQ1255" s="119"/>
      <c r="CR1255" s="119"/>
      <c r="CS1255" s="119"/>
      <c r="CT1255" s="119"/>
      <c r="CU1255" s="119"/>
      <c r="CV1255" s="119"/>
      <c r="CW1255" s="119"/>
      <c r="CX1255" s="119"/>
      <c r="CY1255" s="119"/>
      <c r="CZ1255" s="119"/>
      <c r="DA1255" s="119"/>
      <c r="DB1255" s="119"/>
      <c r="DC1255" s="119"/>
      <c r="DD1255" s="119"/>
      <c r="DE1255" s="119"/>
      <c r="DF1255" s="119"/>
      <c r="DG1255" s="119"/>
      <c r="DH1255" s="119"/>
      <c r="DI1255" s="119"/>
      <c r="DJ1255" s="119"/>
      <c r="DK1255" s="119"/>
      <c r="DL1255" s="119"/>
      <c r="DM1255" s="119"/>
      <c r="DN1255" s="119"/>
      <c r="DO1255" s="119"/>
      <c r="DP1255" s="119"/>
      <c r="DQ1255" s="119"/>
      <c r="DR1255" s="119"/>
      <c r="DS1255" s="119"/>
      <c r="DT1255" s="119"/>
      <c r="DU1255" s="119"/>
      <c r="DV1255" s="119"/>
      <c r="DW1255" s="119"/>
      <c r="DX1255" s="119"/>
      <c r="DY1255" s="119"/>
      <c r="DZ1255" s="119"/>
      <c r="EA1255" s="119"/>
      <c r="EB1255" s="119"/>
      <c r="EC1255" s="119"/>
      <c r="ED1255" s="119"/>
      <c r="EE1255" s="119"/>
      <c r="EF1255" s="119"/>
      <c r="EG1255" s="119"/>
      <c r="EH1255" s="119"/>
      <c r="EI1255" s="119"/>
      <c r="EJ1255" s="119"/>
      <c r="EK1255" s="119"/>
      <c r="EL1255" s="119"/>
      <c r="EM1255" s="119"/>
      <c r="EN1255" s="119"/>
      <c r="EO1255" s="119"/>
      <c r="EP1255" s="119"/>
      <c r="EQ1255" s="119"/>
      <c r="ER1255" s="119"/>
      <c r="ES1255" s="119"/>
      <c r="ET1255" s="119"/>
      <c r="EU1255" s="119"/>
      <c r="EV1255" s="119"/>
      <c r="EW1255" s="119"/>
      <c r="EX1255" s="119"/>
      <c r="EY1255" s="119"/>
      <c r="EZ1255" s="119"/>
      <c r="FA1255" s="119"/>
      <c r="FB1255" s="119"/>
      <c r="FC1255" s="119"/>
      <c r="FD1255" s="119"/>
      <c r="FE1255" s="119"/>
      <c r="FF1255" s="119"/>
      <c r="FG1255" s="119"/>
      <c r="FH1255" s="119"/>
      <c r="FI1255" s="119"/>
      <c r="FJ1255" s="119"/>
      <c r="FK1255" s="119"/>
    </row>
    <row r="1256" spans="1:167" s="119" customFormat="1" x14ac:dyDescent="0.25">
      <c r="A1256" s="77"/>
      <c r="B1256" s="131" t="e">
        <f t="shared" ref="B1256:D1256" si="3865">B1255</f>
        <v>#VALUE!</v>
      </c>
      <c r="C1256" s="131" t="e">
        <f t="shared" si="3865"/>
        <v>#VALUE!</v>
      </c>
      <c r="D1256" s="130">
        <f t="shared" si="3865"/>
        <v>1</v>
      </c>
      <c r="E1256" s="180"/>
      <c r="F1256" s="96"/>
      <c r="G1256" s="182"/>
      <c r="H1256" s="186"/>
      <c r="I1256" s="186"/>
      <c r="J1256" s="187"/>
      <c r="K1256" s="67"/>
      <c r="L1256" s="133" t="s">
        <v>57</v>
      </c>
      <c r="M1256" s="134" t="e">
        <f>INDEX('BASE FORMAÇÃO'!H:H,B1258+1)</f>
        <v>#VALUE!</v>
      </c>
      <c r="N1256" s="74"/>
      <c r="O1256" s="27" t="s">
        <v>445</v>
      </c>
      <c r="P1256" s="117"/>
      <c r="Q1256" s="117"/>
      <c r="R1256" s="117"/>
      <c r="S1256" s="117"/>
      <c r="T1256" s="117"/>
      <c r="U1256" s="117"/>
      <c r="V1256" s="117"/>
      <c r="W1256" s="117"/>
      <c r="X1256" s="117"/>
      <c r="Y1256" s="117"/>
      <c r="Z1256" s="117"/>
      <c r="AA1256" s="121"/>
      <c r="AB1256" s="121"/>
      <c r="AC1256" s="121"/>
      <c r="AD1256" s="121"/>
      <c r="AE1256" s="121"/>
      <c r="AF1256" s="121"/>
      <c r="AG1256" s="121"/>
      <c r="AH1256" s="121"/>
      <c r="AI1256" s="121"/>
    </row>
    <row r="1257" spans="1:167" s="119" customFormat="1" x14ac:dyDescent="0.25">
      <c r="A1257" s="77"/>
      <c r="B1257" s="131" t="e">
        <f t="shared" ref="B1257:C1257" si="3866">B1256</f>
        <v>#VALUE!</v>
      </c>
      <c r="C1257" s="131" t="e">
        <f t="shared" si="3866"/>
        <v>#VALUE!</v>
      </c>
      <c r="D1257" s="130">
        <f t="shared" si="3812"/>
        <v>1</v>
      </c>
      <c r="E1257" s="41" t="s">
        <v>344</v>
      </c>
      <c r="F1257" s="96"/>
      <c r="G1257" s="183"/>
      <c r="H1257" s="188"/>
      <c r="I1257" s="188"/>
      <c r="J1257" s="189"/>
      <c r="K1257" s="67"/>
      <c r="L1257" s="1" t="s">
        <v>2</v>
      </c>
      <c r="M1257" s="6" t="e">
        <f>INDEX('BASE FORMAÇÃO'!D:D,B1258+1)</f>
        <v>#VALUE!</v>
      </c>
      <c r="N1257" s="74"/>
      <c r="O1257" s="27" t="s">
        <v>446</v>
      </c>
      <c r="P1257" s="118"/>
      <c r="Q1257" s="118"/>
      <c r="R1257" s="118"/>
      <c r="S1257" s="118"/>
      <c r="T1257" s="118"/>
      <c r="U1257" s="121"/>
      <c r="V1257" s="121"/>
      <c r="W1257" s="121"/>
      <c r="X1257" s="121"/>
      <c r="Y1257" s="121"/>
      <c r="Z1257" s="121"/>
      <c r="AA1257" s="121"/>
      <c r="AB1257" s="121"/>
      <c r="AC1257" s="121"/>
      <c r="AD1257" s="121"/>
      <c r="AE1257" s="121"/>
      <c r="AF1257" s="121"/>
      <c r="AG1257" s="121"/>
      <c r="AH1257" s="121"/>
      <c r="AI1257" s="121"/>
    </row>
    <row r="1258" spans="1:167" x14ac:dyDescent="0.25">
      <c r="B1258" s="131" t="e">
        <f t="shared" ref="B1258:C1258" si="3867">B1256</f>
        <v>#VALUE!</v>
      </c>
      <c r="C1258" s="131" t="e">
        <f t="shared" si="3867"/>
        <v>#VALUE!</v>
      </c>
      <c r="D1258" s="130">
        <f t="shared" si="3812"/>
        <v>1</v>
      </c>
      <c r="E1258" s="167" t="e">
        <f t="shared" ref="E1258" si="3868">C1254</f>
        <v>#VALUE!</v>
      </c>
      <c r="F1258" s="96"/>
      <c r="G1258" s="169" t="s">
        <v>334</v>
      </c>
      <c r="H1258" s="171"/>
      <c r="I1258" s="172"/>
      <c r="J1258" s="172"/>
      <c r="K1258" s="70"/>
      <c r="L1258" s="28" t="s">
        <v>333</v>
      </c>
      <c r="M1258" s="136" t="str">
        <f t="shared" ref="M1258" si="3869">IFERROR(INDEX(I1260:I1272,MATCH(MAX(J1260:J1272),J1260:J1272,0)),"")</f>
        <v/>
      </c>
      <c r="N1258" s="74"/>
      <c r="O1258" s="27" t="s">
        <v>18</v>
      </c>
      <c r="P1258" s="109" t="str">
        <f>IF(P1254="","",
IF(OR(P1256="Orçamento",P1255="",MAX('Tabela de Apoio'!$A:$A)&lt;=P1255),
P1254,
(INDEX('Tabela de Apoio'!$B:$B,MATCH('MAPA DE PREÇOS'!$O$8,'Tabela de Apoio'!$A:$A,1))/INDEX('Tabela de Apoio'!$B:$B,MATCH('MAPA DE PREÇOS'!P1255,'Tabela de Apoio'!$A:$A,1)-1))*P1254))</f>
        <v/>
      </c>
      <c r="Q1258" s="109" t="str">
        <f>IF(Q1254="","",
IF(OR(Q1256="Orçamento",Q1255="",MAX('Tabela de Apoio'!$A:$A)&lt;=Q1255),
Q1254,
(INDEX('Tabela de Apoio'!$B:$B,MATCH('MAPA DE PREÇOS'!$O$8,'Tabela de Apoio'!$A:$A,1))/INDEX('Tabela de Apoio'!$B:$B,MATCH('MAPA DE PREÇOS'!Q1255,'Tabela de Apoio'!$A:$A,1)-1))*Q1254))</f>
        <v/>
      </c>
      <c r="R1258" s="109" t="str">
        <f>IF(R1254="","",
IF(OR(R1256="Orçamento",R1255="",MAX('Tabela de Apoio'!$A:$A)&lt;=R1255),
R1254,
(INDEX('Tabela de Apoio'!$B:$B,MATCH('MAPA DE PREÇOS'!$O$8,'Tabela de Apoio'!$A:$A,1))/INDEX('Tabela de Apoio'!$B:$B,MATCH('MAPA DE PREÇOS'!R1255,'Tabela de Apoio'!$A:$A,1)-1))*R1254))</f>
        <v/>
      </c>
      <c r="S1258" s="109" t="str">
        <f>IF(S1254="","",
IF(OR(S1256="Orçamento",S1255="",MAX('Tabela de Apoio'!$A:$A)&lt;=S1255),
S1254,
(INDEX('Tabela de Apoio'!$B:$B,MATCH('MAPA DE PREÇOS'!$O$8,'Tabela de Apoio'!$A:$A,1))/INDEX('Tabela de Apoio'!$B:$B,MATCH('MAPA DE PREÇOS'!S1255,'Tabela de Apoio'!$A:$A,1)-1))*S1254))</f>
        <v/>
      </c>
      <c r="T1258" s="109" t="str">
        <f>IF(T1254="","",
IF(OR(T1256="Orçamento",T1255="",MAX('Tabela de Apoio'!$A:$A)&lt;=T1255),
T1254,
(INDEX('Tabela de Apoio'!$B:$B,MATCH('MAPA DE PREÇOS'!$O$8,'Tabela de Apoio'!$A:$A,1))/INDEX('Tabela de Apoio'!$B:$B,MATCH('MAPA DE PREÇOS'!T1255,'Tabela de Apoio'!$A:$A,1)-1))*T1254))</f>
        <v/>
      </c>
      <c r="U1258" s="109" t="str">
        <f>IF(U1254="","",
IF(OR(U1256="Orçamento",U1255="",MAX('Tabela de Apoio'!$A:$A)&lt;=U1255),
U1254,
(INDEX('Tabela de Apoio'!$B:$B,MATCH('MAPA DE PREÇOS'!$O$8,'Tabela de Apoio'!$A:$A,1))/INDEX('Tabela de Apoio'!$B:$B,MATCH('MAPA DE PREÇOS'!U1255,'Tabela de Apoio'!$A:$A,1)-1))*U1254))</f>
        <v/>
      </c>
      <c r="V1258" s="109" t="str">
        <f>IF(V1254="","",
IF(OR(V1256="Orçamento",V1255="",MAX('Tabela de Apoio'!$A:$A)&lt;=V1255),
V1254,
(INDEX('Tabela de Apoio'!$B:$B,MATCH('MAPA DE PREÇOS'!$O$8,'Tabela de Apoio'!$A:$A,1))/INDEX('Tabela de Apoio'!$B:$B,MATCH('MAPA DE PREÇOS'!V1255,'Tabela de Apoio'!$A:$A,1)-1))*V1254))</f>
        <v/>
      </c>
      <c r="W1258" s="109" t="str">
        <f>IF(W1254="","",
IF(OR(W1256="Orçamento",W1255="",MAX('Tabela de Apoio'!$A:$A)&lt;=W1255),
W1254,
(INDEX('Tabela de Apoio'!$B:$B,MATCH('MAPA DE PREÇOS'!$O$8,'Tabela de Apoio'!$A:$A,1))/INDEX('Tabela de Apoio'!$B:$B,MATCH('MAPA DE PREÇOS'!W1255,'Tabela de Apoio'!$A:$A,1)-1))*W1254))</f>
        <v/>
      </c>
      <c r="X1258" s="109" t="str">
        <f>IF(X1254="","",
IF(OR(X1256="Orçamento",X1255="",MAX('Tabela de Apoio'!$A:$A)&lt;=X1255),
X1254,
(INDEX('Tabela de Apoio'!$B:$B,MATCH('MAPA DE PREÇOS'!$O$8,'Tabela de Apoio'!$A:$A,1))/INDEX('Tabela de Apoio'!$B:$B,MATCH('MAPA DE PREÇOS'!X1255,'Tabela de Apoio'!$A:$A,1)-1))*X1254))</f>
        <v/>
      </c>
      <c r="Y1258" s="109" t="str">
        <f>IF(Y1254="","",
IF(OR(Y1256="Orçamento",Y1255="",MAX('Tabela de Apoio'!$A:$A)&lt;=Y1255),
Y1254,
(INDEX('Tabela de Apoio'!$B:$B,MATCH('MAPA DE PREÇOS'!$O$8,'Tabela de Apoio'!$A:$A,1))/INDEX('Tabela de Apoio'!$B:$B,MATCH('MAPA DE PREÇOS'!Y1255,'Tabela de Apoio'!$A:$A,1)-1))*Y1254))</f>
        <v/>
      </c>
      <c r="Z1258" s="109" t="str">
        <f>IF(Z1254="","",
IF(OR(Z1256="Orçamento",Z1255="",MAX('Tabela de Apoio'!$A:$A)&lt;=Z1255),
Z1254,
(INDEX('Tabela de Apoio'!$B:$B,MATCH('MAPA DE PREÇOS'!$O$8,'Tabela de Apoio'!$A:$A,1))/INDEX('Tabela de Apoio'!$B:$B,MATCH('MAPA DE PREÇOS'!Z1255,'Tabela de Apoio'!$A:$A,1)-1))*Z1254))</f>
        <v/>
      </c>
      <c r="AA1258" s="109" t="str">
        <f>IF(AA1254="","",
IF(OR(AA1256="Orçamento",AA1255="",MAX('Tabela de Apoio'!$A:$A)&lt;=AA1255),
AA1254,
(INDEX('Tabela de Apoio'!$B:$B,MATCH('MAPA DE PREÇOS'!$O$8,'Tabela de Apoio'!$A:$A,1))/INDEX('Tabela de Apoio'!$B:$B,MATCH('MAPA DE PREÇOS'!AA1255,'Tabela de Apoio'!$A:$A,1)-1))*AA1254))</f>
        <v/>
      </c>
      <c r="AB1258" s="109" t="str">
        <f>IF(AB1254="","",
IF(OR(AB1256="Orçamento",AB1255="",MAX('Tabela de Apoio'!$A:$A)&lt;=AB1255),
AB1254,
(INDEX('Tabela de Apoio'!$B:$B,MATCH('MAPA DE PREÇOS'!$O$8,'Tabela de Apoio'!$A:$A,1))/INDEX('Tabela de Apoio'!$B:$B,MATCH('MAPA DE PREÇOS'!AB1255,'Tabela de Apoio'!$A:$A,1)-1))*AB1254))</f>
        <v/>
      </c>
      <c r="AC1258" s="109" t="str">
        <f>IF(AC1254="","",
IF(OR(AC1256="Orçamento",AC1255="",MAX('Tabela de Apoio'!$A:$A)&lt;=AC1255),
AC1254,
(INDEX('Tabela de Apoio'!$B:$B,MATCH('MAPA DE PREÇOS'!$O$8,'Tabela de Apoio'!$A:$A,1))/INDEX('Tabela de Apoio'!$B:$B,MATCH('MAPA DE PREÇOS'!AC1255,'Tabela de Apoio'!$A:$A,1)-1))*AC1254))</f>
        <v/>
      </c>
      <c r="AD1258" s="109" t="str">
        <f>IF(AD1254="","",
IF(OR(AD1256="Orçamento",AD1255="",MAX('Tabela de Apoio'!$A:$A)&lt;=AD1255),
AD1254,
(INDEX('Tabela de Apoio'!$B:$B,MATCH('MAPA DE PREÇOS'!$O$8,'Tabela de Apoio'!$A:$A,1))/INDEX('Tabela de Apoio'!$B:$B,MATCH('MAPA DE PREÇOS'!AD1255,'Tabela de Apoio'!$A:$A,1)-1))*AD1254))</f>
        <v/>
      </c>
      <c r="AE1258" s="109" t="str">
        <f>IF(AE1254="","",
IF(OR(AE1256="Orçamento",AE1255="",MAX('Tabela de Apoio'!$A:$A)&lt;=AE1255),
AE1254,
(INDEX('Tabela de Apoio'!$B:$B,MATCH('MAPA DE PREÇOS'!$O$8,'Tabela de Apoio'!$A:$A,1))/INDEX('Tabela de Apoio'!$B:$B,MATCH('MAPA DE PREÇOS'!AE1255,'Tabela de Apoio'!$A:$A,1)-1))*AE1254))</f>
        <v/>
      </c>
      <c r="AF1258" s="109" t="str">
        <f>IF(AF1254="","",
IF(OR(AF1256="Orçamento",AF1255="",MAX('Tabela de Apoio'!$A:$A)&lt;=AF1255),
AF1254,
(INDEX('Tabela de Apoio'!$B:$B,MATCH('MAPA DE PREÇOS'!$O$8,'Tabela de Apoio'!$A:$A,1))/INDEX('Tabela de Apoio'!$B:$B,MATCH('MAPA DE PREÇOS'!AF1255,'Tabela de Apoio'!$A:$A,1)-1))*AF1254))</f>
        <v/>
      </c>
      <c r="AG1258" s="109" t="str">
        <f>IF(AG1254="","",
IF(OR(AG1256="Orçamento",AG1255="",MAX('Tabela de Apoio'!$A:$A)&lt;=AG1255),
AG1254,
(INDEX('Tabela de Apoio'!$B:$B,MATCH('MAPA DE PREÇOS'!$O$8,'Tabela de Apoio'!$A:$A,1))/INDEX('Tabela de Apoio'!$B:$B,MATCH('MAPA DE PREÇOS'!AG1255,'Tabela de Apoio'!$A:$A,1)-1))*AG1254))</f>
        <v/>
      </c>
      <c r="AH1258" s="109" t="str">
        <f>IF(AH1254="","",
IF(OR(AH1256="Orçamento",AH1255="",MAX('Tabela de Apoio'!$A:$A)&lt;=AH1255),
AH1254,
(INDEX('Tabela de Apoio'!$B:$B,MATCH('MAPA DE PREÇOS'!$O$8,'Tabela de Apoio'!$A:$A,1))/INDEX('Tabela de Apoio'!$B:$B,MATCH('MAPA DE PREÇOS'!AH1255,'Tabela de Apoio'!$A:$A,1)-1))*AH1254))</f>
        <v/>
      </c>
      <c r="AI1258" s="109" t="str">
        <f>IF(AI1254="","",
IF(OR(AI1256="Orçamento",AI1255="",MAX('Tabela de Apoio'!$A:$A)&lt;=AI1255),
AI1254,
(INDEX('Tabela de Apoio'!$B:$B,MATCH('MAPA DE PREÇOS'!$O$8,'Tabela de Apoio'!$A:$A,1))/INDEX('Tabela de Apoio'!$B:$B,MATCH('MAPA DE PREÇOS'!AI1255,'Tabela de Apoio'!$A:$A,1)-1))*AI1254))</f>
        <v/>
      </c>
    </row>
    <row r="1259" spans="1:167" hidden="1" x14ac:dyDescent="0.25">
      <c r="B1259" s="131" t="e">
        <f t="shared" ref="B1259" si="3870">B1258</f>
        <v>#VALUE!</v>
      </c>
      <c r="C1259" s="131" t="e">
        <f t="shared" ref="C1259" si="3871">C1258</f>
        <v>#VALUE!</v>
      </c>
      <c r="D1259" s="130">
        <f t="shared" si="3812"/>
        <v>1</v>
      </c>
      <c r="E1259" s="168"/>
      <c r="F1259" s="96"/>
      <c r="G1259" s="170"/>
      <c r="H1259"/>
      <c r="I1259"/>
      <c r="J1259"/>
      <c r="N1259" s="74"/>
      <c r="O1259" s="27" t="s">
        <v>439</v>
      </c>
      <c r="P1259" s="110" t="str">
        <f>IF(IFERROR(VLOOKUP(P1256,'Tabela de Apoio'!$D:$E,2,FALSE),1)=1,"",P1260)</f>
        <v/>
      </c>
      <c r="Q1259" s="110" t="str">
        <f>IF(IFERROR(VLOOKUP(Q1256,'Tabela de Apoio'!$D:$E,2,FALSE),1)=1,"",Q1260)</f>
        <v/>
      </c>
      <c r="R1259" s="110" t="str">
        <f>IF(IFERROR(VLOOKUP(R1256,'Tabela de Apoio'!$D:$E,2,FALSE),1)=1,"",R1260)</f>
        <v/>
      </c>
      <c r="S1259" s="110" t="str">
        <f>IF(IFERROR(VLOOKUP(S1256,'Tabela de Apoio'!$D:$E,2,FALSE),1)=1,"",S1260)</f>
        <v/>
      </c>
      <c r="T1259" s="110" t="str">
        <f>IF(IFERROR(VLOOKUP(T1256,'Tabela de Apoio'!$D:$E,2,FALSE),1)=1,"",T1260)</f>
        <v/>
      </c>
      <c r="U1259" s="110" t="str">
        <f>IF(IFERROR(VLOOKUP(U1256,'Tabela de Apoio'!$D:$E,2,FALSE),1)=1,"",U1260)</f>
        <v/>
      </c>
      <c r="V1259" s="110" t="str">
        <f>IF(IFERROR(VLOOKUP(V1256,'Tabela de Apoio'!$D:$E,2,FALSE),1)=1,"",V1260)</f>
        <v/>
      </c>
      <c r="W1259" s="110" t="str">
        <f>IF(IFERROR(VLOOKUP(W1256,'Tabela de Apoio'!$D:$E,2,FALSE),1)=1,"",W1260)</f>
        <v/>
      </c>
      <c r="X1259" s="110" t="str">
        <f>IF(IFERROR(VLOOKUP(X1256,'Tabela de Apoio'!$D:$E,2,FALSE),1)=1,"",X1260)</f>
        <v/>
      </c>
      <c r="Y1259" s="110" t="str">
        <f>IF(IFERROR(VLOOKUP(Y1256,'Tabela de Apoio'!$D:$E,2,FALSE),1)=1,"",Y1260)</f>
        <v/>
      </c>
      <c r="Z1259" s="110" t="str">
        <f>IF(IFERROR(VLOOKUP(Z1256,'Tabela de Apoio'!$D:$E,2,FALSE),1)=1,"",Z1260)</f>
        <v/>
      </c>
      <c r="AA1259" s="110" t="str">
        <f>IF(IFERROR(VLOOKUP(AA1256,'Tabela de Apoio'!$D:$E,2,FALSE),1)=1,"",AA1260)</f>
        <v/>
      </c>
      <c r="AB1259" s="110" t="str">
        <f>IF(IFERROR(VLOOKUP(AB1256,'Tabela de Apoio'!$D:$E,2,FALSE),1)=1,"",AB1260)</f>
        <v/>
      </c>
      <c r="AC1259" s="110" t="str">
        <f>IF(IFERROR(VLOOKUP(AC1256,'Tabela de Apoio'!$D:$E,2,FALSE),1)=1,"",AC1260)</f>
        <v/>
      </c>
      <c r="AD1259" s="110" t="str">
        <f>IF(IFERROR(VLOOKUP(AD1256,'Tabela de Apoio'!$D:$E,2,FALSE),1)=1,"",AD1260)</f>
        <v/>
      </c>
      <c r="AE1259" s="110" t="str">
        <f>IF(IFERROR(VLOOKUP(AE1256,'Tabela de Apoio'!$D:$E,2,FALSE),1)=1,"",AE1260)</f>
        <v/>
      </c>
      <c r="AF1259" s="110" t="str">
        <f>IF(IFERROR(VLOOKUP(AF1256,'Tabela de Apoio'!$D:$E,2,FALSE),1)=1,"",AF1260)</f>
        <v/>
      </c>
      <c r="AG1259" s="110" t="str">
        <f>IF(IFERROR(VLOOKUP(AG1256,'Tabela de Apoio'!$D:$E,2,FALSE),1)=1,"",AG1260)</f>
        <v/>
      </c>
      <c r="AH1259" s="110" t="str">
        <f>IF(IFERROR(VLOOKUP(AH1256,'Tabela de Apoio'!$D:$E,2,FALSE),1)=1,"",AH1260)</f>
        <v/>
      </c>
      <c r="AI1259" s="110" t="str">
        <f>IF(IFERROR(VLOOKUP(AI1256,'Tabela de Apoio'!$D:$E,2,FALSE),1)=1,"",AI1260)</f>
        <v/>
      </c>
    </row>
    <row r="1260" spans="1:167" hidden="1" x14ac:dyDescent="0.25">
      <c r="B1260" s="131" t="e">
        <f t="shared" ref="B1260:C1260" si="3872">B1259</f>
        <v>#VALUE!</v>
      </c>
      <c r="C1260" s="131" t="e">
        <f t="shared" si="3872"/>
        <v>#VALUE!</v>
      </c>
      <c r="D1260" s="130">
        <f t="shared" si="3812"/>
        <v>1</v>
      </c>
      <c r="E1260" s="168"/>
      <c r="F1260" s="96"/>
      <c r="G1260" s="170"/>
      <c r="H1260" s="137">
        <f t="shared" ref="H1260" si="3873">COUNT($P1260:$XX1260)</f>
        <v>0</v>
      </c>
      <c r="I1260" s="135" t="e">
        <f t="shared" ref="I1260" si="3874">_xlfn.STDEV.P($P1259:$XX1260)/AVERAGE($P1259:$XX1260)</f>
        <v>#DIV/0!</v>
      </c>
      <c r="J1260" s="7">
        <f>ROW()</f>
        <v>1260</v>
      </c>
      <c r="K1260" s="70"/>
      <c r="L1260" s="29" t="s">
        <v>54</v>
      </c>
      <c r="M1260" s="30" t="str">
        <f t="shared" ref="M1260" si="3875">IFERROR(
IF(AND(P1256="Orçamento",COUNTA(P1254:AI1254)=COUNTIF(P1256:XX1256,"Orçamento")),MIN(M1265,M1262),
IF(M1263&lt;&gt;"",M1263,
IF(M1264&lt;&gt;"",M1264,
M1262
))),"")</f>
        <v/>
      </c>
      <c r="N1260" s="74"/>
      <c r="O1260" s="27" t="s">
        <v>440</v>
      </c>
      <c r="P1260" s="109" t="str">
        <f t="shared" ref="P1260:AI1260" si="3876">IFERROR(IF(P1258="",
            "",
            IF(COUNT($P1258:$XX1258)&lt;=4,
               P1258,
               IF(OR(P1258&gt;(QUARTILE($P1258:$XX1258,3)+(QUARTILE($P1258:$XX1258,3)-QUARTILE($P1258:$XX1258,1))),
                     P1258&lt;(QUARTILE($P1258:$XX1258,1)-(QUARTILE($P1258:$XX1258,3)-QUARTILE($P1258:$XX1258,1)))
                  ),
               "DESCARTADO",P1258)
             )
  ),P1258)</f>
        <v/>
      </c>
      <c r="Q1260" s="109" t="str">
        <f t="shared" si="3876"/>
        <v/>
      </c>
      <c r="R1260" s="109" t="str">
        <f t="shared" si="3876"/>
        <v/>
      </c>
      <c r="S1260" s="109" t="str">
        <f t="shared" si="3876"/>
        <v/>
      </c>
      <c r="T1260" s="109" t="str">
        <f t="shared" si="3876"/>
        <v/>
      </c>
      <c r="U1260" s="109" t="str">
        <f t="shared" si="3876"/>
        <v/>
      </c>
      <c r="V1260" s="109" t="str">
        <f t="shared" si="3876"/>
        <v/>
      </c>
      <c r="W1260" s="109" t="str">
        <f t="shared" si="3876"/>
        <v/>
      </c>
      <c r="X1260" s="109" t="str">
        <f t="shared" si="3876"/>
        <v/>
      </c>
      <c r="Y1260" s="109" t="str">
        <f t="shared" si="3876"/>
        <v/>
      </c>
      <c r="Z1260" s="109" t="str">
        <f t="shared" si="3876"/>
        <v/>
      </c>
      <c r="AA1260" s="109" t="str">
        <f t="shared" si="3876"/>
        <v/>
      </c>
      <c r="AB1260" s="109" t="str">
        <f t="shared" si="3876"/>
        <v/>
      </c>
      <c r="AC1260" s="109" t="str">
        <f t="shared" si="3876"/>
        <v/>
      </c>
      <c r="AD1260" s="109" t="str">
        <f t="shared" si="3876"/>
        <v/>
      </c>
      <c r="AE1260" s="109" t="str">
        <f t="shared" si="3876"/>
        <v/>
      </c>
      <c r="AF1260" s="109" t="str">
        <f t="shared" si="3876"/>
        <v/>
      </c>
      <c r="AG1260" s="109" t="str">
        <f t="shared" si="3876"/>
        <v/>
      </c>
      <c r="AH1260" s="109" t="str">
        <f t="shared" si="3876"/>
        <v/>
      </c>
      <c r="AI1260" s="109" t="str">
        <f t="shared" si="3876"/>
        <v/>
      </c>
    </row>
    <row r="1261" spans="1:167" hidden="1" x14ac:dyDescent="0.25">
      <c r="B1261" s="131" t="e">
        <f t="shared" ref="B1261" si="3877">B1260</f>
        <v>#VALUE!</v>
      </c>
      <c r="C1261" s="131" t="e">
        <f t="shared" ref="C1261" si="3878">C1260</f>
        <v>#VALUE!</v>
      </c>
      <c r="D1261" s="130">
        <f t="shared" si="3812"/>
        <v>1</v>
      </c>
      <c r="E1261" s="168"/>
      <c r="F1261" s="96"/>
      <c r="G1261" s="170"/>
      <c r="H1261"/>
      <c r="I1261"/>
      <c r="J1261"/>
      <c r="K1261" s="69"/>
      <c r="L1261" s="29" t="s">
        <v>423</v>
      </c>
      <c r="M1261" s="30" t="e">
        <f t="shared" ref="M1261" si="3879">AVERAGE($P1260:$XX1260)</f>
        <v>#DIV/0!</v>
      </c>
      <c r="N1261" s="74"/>
      <c r="O1261" s="27" t="str">
        <f t="shared" ref="O1261" si="3880">"1 POND"</f>
        <v>1 POND</v>
      </c>
      <c r="P1261" s="110" t="str">
        <f>IF(IFERROR(VLOOKUP(P1256,'Tabela de Apoio'!$D:$E,2,FALSE),1)=1,"",P1262)</f>
        <v/>
      </c>
      <c r="Q1261" s="110" t="str">
        <f>IF(IFERROR(VLOOKUP(Q1256,'Tabela de Apoio'!$D:$E,2,FALSE),1)=1,"",Q1262)</f>
        <v/>
      </c>
      <c r="R1261" s="110" t="str">
        <f>IF(IFERROR(VLOOKUP(R1256,'Tabela de Apoio'!$D:$E,2,FALSE),1)=1,"",R1262)</f>
        <v/>
      </c>
      <c r="S1261" s="110" t="str">
        <f>IF(IFERROR(VLOOKUP(S1256,'Tabela de Apoio'!$D:$E,2,FALSE),1)=1,"",S1262)</f>
        <v/>
      </c>
      <c r="T1261" s="110" t="str">
        <f>IF(IFERROR(VLOOKUP(T1256,'Tabela de Apoio'!$D:$E,2,FALSE),1)=1,"",T1262)</f>
        <v/>
      </c>
      <c r="U1261" s="110" t="str">
        <f>IF(IFERROR(VLOOKUP(U1256,'Tabela de Apoio'!$D:$E,2,FALSE),1)=1,"",U1262)</f>
        <v/>
      </c>
      <c r="V1261" s="110" t="str">
        <f>IF(IFERROR(VLOOKUP(V1256,'Tabela de Apoio'!$D:$E,2,FALSE),1)=1,"",V1262)</f>
        <v/>
      </c>
      <c r="W1261" s="110" t="str">
        <f>IF(IFERROR(VLOOKUP(W1256,'Tabela de Apoio'!$D:$E,2,FALSE),1)=1,"",W1262)</f>
        <v/>
      </c>
      <c r="X1261" s="110" t="str">
        <f>IF(IFERROR(VLOOKUP(X1256,'Tabela de Apoio'!$D:$E,2,FALSE),1)=1,"",X1262)</f>
        <v/>
      </c>
      <c r="Y1261" s="110" t="str">
        <f>IF(IFERROR(VLOOKUP(Y1256,'Tabela de Apoio'!$D:$E,2,FALSE),1)=1,"",Y1262)</f>
        <v/>
      </c>
      <c r="Z1261" s="110" t="str">
        <f>IF(IFERROR(VLOOKUP(Z1256,'Tabela de Apoio'!$D:$E,2,FALSE),1)=1,"",Z1262)</f>
        <v/>
      </c>
      <c r="AA1261" s="110" t="str">
        <f>IF(IFERROR(VLOOKUP(AA1256,'Tabela de Apoio'!$D:$E,2,FALSE),1)=1,"",AA1262)</f>
        <v/>
      </c>
      <c r="AB1261" s="110" t="str">
        <f>IF(IFERROR(VLOOKUP(AB1256,'Tabela de Apoio'!$D:$E,2,FALSE),1)=1,"",AB1262)</f>
        <v/>
      </c>
      <c r="AC1261" s="110" t="str">
        <f>IF(IFERROR(VLOOKUP(AC1256,'Tabela de Apoio'!$D:$E,2,FALSE),1)=1,"",AC1262)</f>
        <v/>
      </c>
      <c r="AD1261" s="110" t="str">
        <f>IF(IFERROR(VLOOKUP(AD1256,'Tabela de Apoio'!$D:$E,2,FALSE),1)=1,"",AD1262)</f>
        <v/>
      </c>
      <c r="AE1261" s="110" t="str">
        <f>IF(IFERROR(VLOOKUP(AE1256,'Tabela de Apoio'!$D:$E,2,FALSE),1)=1,"",AE1262)</f>
        <v/>
      </c>
      <c r="AF1261" s="110" t="str">
        <f>IF(IFERROR(VLOOKUP(AF1256,'Tabela de Apoio'!$D:$E,2,FALSE),1)=1,"",AF1262)</f>
        <v/>
      </c>
      <c r="AG1261" s="110" t="str">
        <f>IF(IFERROR(VLOOKUP(AG1256,'Tabela de Apoio'!$D:$E,2,FALSE),1)=1,"",AG1262)</f>
        <v/>
      </c>
      <c r="AH1261" s="110" t="str">
        <f>IF(IFERROR(VLOOKUP(AH1256,'Tabela de Apoio'!$D:$E,2,FALSE),1)=1,"",AH1262)</f>
        <v/>
      </c>
      <c r="AI1261" s="110" t="str">
        <f>IF(IFERROR(VLOOKUP(AI1256,'Tabela de Apoio'!$D:$E,2,FALSE),1)=1,"",AI1262)</f>
        <v/>
      </c>
    </row>
    <row r="1262" spans="1:167" hidden="1" x14ac:dyDescent="0.25">
      <c r="B1262" s="131" t="e">
        <f t="shared" si="3811"/>
        <v>#VALUE!</v>
      </c>
      <c r="C1262" s="131" t="e">
        <f t="shared" si="3812"/>
        <v>#VALUE!</v>
      </c>
      <c r="D1262" s="130">
        <f t="shared" si="3812"/>
        <v>1</v>
      </c>
      <c r="E1262" s="168"/>
      <c r="F1262" s="96"/>
      <c r="G1262" s="170"/>
      <c r="H1262" s="137">
        <f t="shared" ref="H1262" si="3881">COUNT($P1262:$XX1262)</f>
        <v>0</v>
      </c>
      <c r="I1262" s="135" t="e">
        <f t="shared" ref="I1262" si="3882">_xlfn.STDEV.P($P1261:$XX1262)/AVERAGE($P1261:$XX1262)</f>
        <v>#DIV/0!</v>
      </c>
      <c r="J1262" s="7">
        <f t="shared" ref="J1262" si="3883">IF(AND(H1262&gt;2,
OR(L1254="MÉDIA SANEADA",L1254="MEDIANA SANEADA",
AND(L1254="PREÇO REFERÊNCIA",NOT(AND(P1256="Orçamento",COUNTA(P1254:XX1254)=COUNTIF(P1256:XX1256,"Orçamento")))))),
ROW(),0)</f>
        <v>0</v>
      </c>
      <c r="K1262" s="69"/>
      <c r="L1262" s="29" t="s">
        <v>424</v>
      </c>
      <c r="M1262" s="30" t="e">
        <f t="shared" ref="M1262" si="3884">MEDIAN($P1260:$XX1260)</f>
        <v>#NUM!</v>
      </c>
      <c r="N1262" s="74"/>
      <c r="O1262" s="27" t="str">
        <f t="shared" ref="O1262" si="3885">"1 RODADA"</f>
        <v>1 RODADA</v>
      </c>
      <c r="P1262" s="110" t="str">
        <f t="shared" ref="P1262:AI1262" si="3886">IF(P1260="","",IF((_xlfn.STDEV.P($P1259:$XX1260)/AVERAGE($P1259:$XX1260))&lt;=25%,P1260,IF(OR(P1260&gt;(AVERAGE($P1259:$XX1260)+_xlfn.STDEV.P($P1259:$XX1260)),P1260&lt;(AVERAGE($P1259:$XX1260)-_xlfn.STDEV.P($P1259:$XX1260))),"DESCARTADO",P1260)))</f>
        <v/>
      </c>
      <c r="Q1262" s="110" t="str">
        <f t="shared" si="3886"/>
        <v/>
      </c>
      <c r="R1262" s="110" t="str">
        <f t="shared" si="3886"/>
        <v/>
      </c>
      <c r="S1262" s="110" t="str">
        <f t="shared" si="3886"/>
        <v/>
      </c>
      <c r="T1262" s="110" t="str">
        <f t="shared" si="3886"/>
        <v/>
      </c>
      <c r="U1262" s="110" t="str">
        <f t="shared" si="3886"/>
        <v/>
      </c>
      <c r="V1262" s="110" t="str">
        <f t="shared" si="3886"/>
        <v/>
      </c>
      <c r="W1262" s="110" t="str">
        <f t="shared" si="3886"/>
        <v/>
      </c>
      <c r="X1262" s="110" t="str">
        <f t="shared" si="3886"/>
        <v/>
      </c>
      <c r="Y1262" s="110" t="str">
        <f t="shared" si="3886"/>
        <v/>
      </c>
      <c r="Z1262" s="110" t="str">
        <f t="shared" si="3886"/>
        <v/>
      </c>
      <c r="AA1262" s="110" t="str">
        <f t="shared" si="3886"/>
        <v/>
      </c>
      <c r="AB1262" s="110" t="str">
        <f t="shared" si="3886"/>
        <v/>
      </c>
      <c r="AC1262" s="110" t="str">
        <f t="shared" si="3886"/>
        <v/>
      </c>
      <c r="AD1262" s="110" t="str">
        <f t="shared" si="3886"/>
        <v/>
      </c>
      <c r="AE1262" s="110" t="str">
        <f t="shared" si="3886"/>
        <v/>
      </c>
      <c r="AF1262" s="110" t="str">
        <f t="shared" si="3886"/>
        <v/>
      </c>
      <c r="AG1262" s="110" t="str">
        <f t="shared" si="3886"/>
        <v/>
      </c>
      <c r="AH1262" s="110" t="str">
        <f t="shared" si="3886"/>
        <v/>
      </c>
      <c r="AI1262" s="110" t="str">
        <f t="shared" si="3886"/>
        <v/>
      </c>
    </row>
    <row r="1263" spans="1:167" hidden="1" x14ac:dyDescent="0.25">
      <c r="B1263" s="131" t="e">
        <f t="shared" si="3811"/>
        <v>#VALUE!</v>
      </c>
      <c r="C1263" s="131" t="e">
        <f t="shared" si="3812"/>
        <v>#VALUE!</v>
      </c>
      <c r="D1263" s="130">
        <f t="shared" si="3812"/>
        <v>1</v>
      </c>
      <c r="E1263" s="168"/>
      <c r="F1263" s="96"/>
      <c r="G1263" s="170"/>
      <c r="H1263"/>
      <c r="I1263"/>
      <c r="J1263"/>
      <c r="L1263" s="29" t="s">
        <v>50</v>
      </c>
      <c r="M1263" s="30" t="str">
        <f t="shared" ref="M1263" si="3887">IFERROR(
IF(AND(H1262&gt;2,I1262&lt;=25%),AVERAGE(P1261:XX1262),
IF(AND(H1264&gt;2,I1264&lt;=25%),AVERAGE(P1263:XX1264),
IF(AND(H1266&gt;2,I1266&lt;=25%),AVERAGE(P1265:XX1266),
IF(AND(H1268&gt;2,I1268&lt;=25%),AVERAGE(P1267:XX1268),
IF(AND(H1270&gt;2,I1270&lt;=25%),AVERAGE(P1269:XX1270),
IF(AND(H1272&gt;2,I1272&lt;=25%),AVERAGE(P1271:XX1272),
IF(I1260&lt;=25%,AVERAGE(P1259:XX1260),""))))))),"")</f>
        <v/>
      </c>
      <c r="N1263" s="74"/>
      <c r="O1263" s="27" t="str">
        <f t="shared" ref="O1263" si="3888">"2 POND"</f>
        <v>2 POND</v>
      </c>
      <c r="P1263" s="110" t="str">
        <f>IF(IFERROR(VLOOKUP(P1256,'Tabela de Apoio'!$D:$E,2,FALSE),1)=1,"",P1264)</f>
        <v/>
      </c>
      <c r="Q1263" s="110" t="str">
        <f>IF(IFERROR(VLOOKUP(Q1256,'Tabela de Apoio'!$D:$E,2,FALSE),1)=1,"",Q1264)</f>
        <v/>
      </c>
      <c r="R1263" s="110" t="str">
        <f>IF(IFERROR(VLOOKUP(R1256,'Tabela de Apoio'!$D:$E,2,FALSE),1)=1,"",R1264)</f>
        <v/>
      </c>
      <c r="S1263" s="110" t="str">
        <f>IF(IFERROR(VLOOKUP(S1256,'Tabela de Apoio'!$D:$E,2,FALSE),1)=1,"",S1264)</f>
        <v/>
      </c>
      <c r="T1263" s="110" t="str">
        <f>IF(IFERROR(VLOOKUP(T1256,'Tabela de Apoio'!$D:$E,2,FALSE),1)=1,"",T1264)</f>
        <v/>
      </c>
      <c r="U1263" s="110" t="str">
        <f>IF(IFERROR(VLOOKUP(U1256,'Tabela de Apoio'!$D:$E,2,FALSE),1)=1,"",U1264)</f>
        <v/>
      </c>
      <c r="V1263" s="110" t="str">
        <f>IF(IFERROR(VLOOKUP(V1256,'Tabela de Apoio'!$D:$E,2,FALSE),1)=1,"",V1264)</f>
        <v/>
      </c>
      <c r="W1263" s="110" t="str">
        <f>IF(IFERROR(VLOOKUP(W1256,'Tabela de Apoio'!$D:$E,2,FALSE),1)=1,"",W1264)</f>
        <v/>
      </c>
      <c r="X1263" s="110" t="str">
        <f>IF(IFERROR(VLOOKUP(X1256,'Tabela de Apoio'!$D:$E,2,FALSE),1)=1,"",X1264)</f>
        <v/>
      </c>
      <c r="Y1263" s="110" t="str">
        <f>IF(IFERROR(VLOOKUP(Y1256,'Tabela de Apoio'!$D:$E,2,FALSE),1)=1,"",Y1264)</f>
        <v/>
      </c>
      <c r="Z1263" s="110" t="str">
        <f>IF(IFERROR(VLOOKUP(Z1256,'Tabela de Apoio'!$D:$E,2,FALSE),1)=1,"",Z1264)</f>
        <v/>
      </c>
      <c r="AA1263" s="110" t="str">
        <f>IF(IFERROR(VLOOKUP(AA1256,'Tabela de Apoio'!$D:$E,2,FALSE),1)=1,"",AA1264)</f>
        <v/>
      </c>
      <c r="AB1263" s="110" t="str">
        <f>IF(IFERROR(VLOOKUP(AB1256,'Tabela de Apoio'!$D:$E,2,FALSE),1)=1,"",AB1264)</f>
        <v/>
      </c>
      <c r="AC1263" s="110" t="str">
        <f>IF(IFERROR(VLOOKUP(AC1256,'Tabela de Apoio'!$D:$E,2,FALSE),1)=1,"",AC1264)</f>
        <v/>
      </c>
      <c r="AD1263" s="110" t="str">
        <f>IF(IFERROR(VLOOKUP(AD1256,'Tabela de Apoio'!$D:$E,2,FALSE),1)=1,"",AD1264)</f>
        <v/>
      </c>
      <c r="AE1263" s="110" t="str">
        <f>IF(IFERROR(VLOOKUP(AE1256,'Tabela de Apoio'!$D:$E,2,FALSE),1)=1,"",AE1264)</f>
        <v/>
      </c>
      <c r="AF1263" s="110" t="str">
        <f>IF(IFERROR(VLOOKUP(AF1256,'Tabela de Apoio'!$D:$E,2,FALSE),1)=1,"",AF1264)</f>
        <v/>
      </c>
      <c r="AG1263" s="110" t="str">
        <f>IF(IFERROR(VLOOKUP(AG1256,'Tabela de Apoio'!$D:$E,2,FALSE),1)=1,"",AG1264)</f>
        <v/>
      </c>
      <c r="AH1263" s="110" t="str">
        <f>IF(IFERROR(VLOOKUP(AH1256,'Tabela de Apoio'!$D:$E,2,FALSE),1)=1,"",AH1264)</f>
        <v/>
      </c>
      <c r="AI1263" s="110" t="str">
        <f>IF(IFERROR(VLOOKUP(AI1256,'Tabela de Apoio'!$D:$E,2,FALSE),1)=1,"",AI1264)</f>
        <v/>
      </c>
    </row>
    <row r="1264" spans="1:167" hidden="1" x14ac:dyDescent="0.25">
      <c r="B1264" s="131" t="e">
        <f t="shared" si="3811"/>
        <v>#VALUE!</v>
      </c>
      <c r="C1264" s="131" t="e">
        <f t="shared" si="3812"/>
        <v>#VALUE!</v>
      </c>
      <c r="D1264" s="130">
        <f t="shared" si="3812"/>
        <v>1</v>
      </c>
      <c r="E1264" s="168"/>
      <c r="F1264" s="96"/>
      <c r="G1264" s="170"/>
      <c r="H1264" s="137">
        <f t="shared" ref="H1264" si="3889">COUNT($P1264:$XX1264)</f>
        <v>0</v>
      </c>
      <c r="I1264" s="135" t="e">
        <f t="shared" ref="I1264" si="3890">_xlfn.STDEV.P($P1263:$XX1264)/AVERAGE($P1263:$XX1264)</f>
        <v>#DIV/0!</v>
      </c>
      <c r="J1264" s="7">
        <f t="shared" ref="J1264" si="3891">IF(AND(H1264&gt;2,
OR(L1254="MÉDIA SANEADA",L1254="MEDIANA SANEADA",
AND(L1254="PREÇO REFERÊNCIA",NOT(AND(P1256="Orçamento",COUNTA(P1254:XX1254)=COUNTIF(P1256:XX1256,"Orçamento")))))),
ROW(),0)</f>
        <v>0</v>
      </c>
      <c r="K1264" s="69"/>
      <c r="L1264" s="29" t="s">
        <v>425</v>
      </c>
      <c r="M1264" s="30" t="e">
        <f t="shared" ref="M1264" si="3892" xml:space="preserve">
IF(H1262&gt;2,MEDIAN(P1261:XX1262),
IF(H1264&gt;2,MEDIAN(P1263:XX1264),
IF(H1266&gt;2,MEDIAN(P1265:XX1266),
IF(H1268&gt;2,MEDIAN(P1267:XX1268),
IF(H1270&gt;2,MEDIAN(P1269:XX1270),
IF(H1272&gt;2,MEDIAN(P1271:XX1272),
MEDIAN(P1259:XX1260)))))))</f>
        <v>#NUM!</v>
      </c>
      <c r="N1264" s="74"/>
      <c r="O1264" s="27" t="str">
        <f t="shared" ref="O1264" si="3893">"2 RODADA"</f>
        <v>2 RODADA</v>
      </c>
      <c r="P1264" s="110" t="str">
        <f t="shared" ref="P1264:AI1264" si="3894">IF(P1262="","",IF((_xlfn.STDEV.P($P1261:$XX1262)/AVERAGE($P1261:$XX1262))&lt;=25%,P1262,IF(OR(P1262&gt;(AVERAGE($P1261:$XX1262)+_xlfn.STDEV.P($P1261:$XX1262)),P1262&lt;(AVERAGE($P1261:$XX1262)-_xlfn.STDEV.P($P1261:$XX1262))),"DESCARTADO",P1262)))</f>
        <v/>
      </c>
      <c r="Q1264" s="110" t="str">
        <f t="shared" si="3894"/>
        <v/>
      </c>
      <c r="R1264" s="110" t="str">
        <f t="shared" si="3894"/>
        <v/>
      </c>
      <c r="S1264" s="110" t="str">
        <f t="shared" si="3894"/>
        <v/>
      </c>
      <c r="T1264" s="110" t="str">
        <f t="shared" si="3894"/>
        <v/>
      </c>
      <c r="U1264" s="110" t="str">
        <f t="shared" si="3894"/>
        <v/>
      </c>
      <c r="V1264" s="110" t="str">
        <f t="shared" si="3894"/>
        <v/>
      </c>
      <c r="W1264" s="110" t="str">
        <f t="shared" si="3894"/>
        <v/>
      </c>
      <c r="X1264" s="110" t="str">
        <f t="shared" si="3894"/>
        <v/>
      </c>
      <c r="Y1264" s="110" t="str">
        <f t="shared" si="3894"/>
        <v/>
      </c>
      <c r="Z1264" s="110" t="str">
        <f t="shared" si="3894"/>
        <v/>
      </c>
      <c r="AA1264" s="110" t="str">
        <f t="shared" si="3894"/>
        <v/>
      </c>
      <c r="AB1264" s="110" t="str">
        <f t="shared" si="3894"/>
        <v/>
      </c>
      <c r="AC1264" s="110" t="str">
        <f t="shared" si="3894"/>
        <v/>
      </c>
      <c r="AD1264" s="110" t="str">
        <f t="shared" si="3894"/>
        <v/>
      </c>
      <c r="AE1264" s="110" t="str">
        <f t="shared" si="3894"/>
        <v/>
      </c>
      <c r="AF1264" s="110" t="str">
        <f t="shared" si="3894"/>
        <v/>
      </c>
      <c r="AG1264" s="110" t="str">
        <f t="shared" si="3894"/>
        <v/>
      </c>
      <c r="AH1264" s="110" t="str">
        <f t="shared" si="3894"/>
        <v/>
      </c>
      <c r="AI1264" s="110" t="str">
        <f t="shared" si="3894"/>
        <v/>
      </c>
    </row>
    <row r="1265" spans="1:167" hidden="1" x14ac:dyDescent="0.25">
      <c r="B1265" s="131" t="e">
        <f t="shared" si="3811"/>
        <v>#VALUE!</v>
      </c>
      <c r="C1265" s="131" t="e">
        <f t="shared" si="3812"/>
        <v>#VALUE!</v>
      </c>
      <c r="D1265" s="130">
        <f t="shared" si="3812"/>
        <v>1</v>
      </c>
      <c r="E1265" s="168"/>
      <c r="F1265" s="96"/>
      <c r="G1265" s="170"/>
      <c r="H1265"/>
      <c r="I1265"/>
      <c r="J1265"/>
      <c r="K1265" s="69"/>
      <c r="L1265" s="29" t="s">
        <v>422</v>
      </c>
      <c r="M1265" s="30" t="e">
        <f t="shared" ref="M1265" si="3895">HARMEAN($P1259:$XX1260)</f>
        <v>#N/A</v>
      </c>
      <c r="N1265" s="74"/>
      <c r="O1265" s="27" t="str">
        <f t="shared" ref="O1265" si="3896">"3 POND"</f>
        <v>3 POND</v>
      </c>
      <c r="P1265" s="110" t="str">
        <f>IF(IFERROR(VLOOKUP(P1256,'Tabela de Apoio'!$D:$E,2,FALSE),1)=1,"",P1266)</f>
        <v/>
      </c>
      <c r="Q1265" s="110" t="str">
        <f>IF(IFERROR(VLOOKUP(Q1256,'Tabela de Apoio'!$D:$E,2,FALSE),1)=1,"",Q1266)</f>
        <v/>
      </c>
      <c r="R1265" s="110" t="str">
        <f>IF(IFERROR(VLOOKUP(R1256,'Tabela de Apoio'!$D:$E,2,FALSE),1)=1,"",R1266)</f>
        <v/>
      </c>
      <c r="S1265" s="110" t="str">
        <f>IF(IFERROR(VLOOKUP(S1256,'Tabela de Apoio'!$D:$E,2,FALSE),1)=1,"",S1266)</f>
        <v/>
      </c>
      <c r="T1265" s="110" t="str">
        <f>IF(IFERROR(VLOOKUP(T1256,'Tabela de Apoio'!$D:$E,2,FALSE),1)=1,"",T1266)</f>
        <v/>
      </c>
      <c r="U1265" s="110" t="str">
        <f>IF(IFERROR(VLOOKUP(U1256,'Tabela de Apoio'!$D:$E,2,FALSE),1)=1,"",U1266)</f>
        <v/>
      </c>
      <c r="V1265" s="110" t="str">
        <f>IF(IFERROR(VLOOKUP(V1256,'Tabela de Apoio'!$D:$E,2,FALSE),1)=1,"",V1266)</f>
        <v/>
      </c>
      <c r="W1265" s="110" t="str">
        <f>IF(IFERROR(VLOOKUP(W1256,'Tabela de Apoio'!$D:$E,2,FALSE),1)=1,"",W1266)</f>
        <v/>
      </c>
      <c r="X1265" s="110" t="str">
        <f>IF(IFERROR(VLOOKUP(X1256,'Tabela de Apoio'!$D:$E,2,FALSE),1)=1,"",X1266)</f>
        <v/>
      </c>
      <c r="Y1265" s="110" t="str">
        <f>IF(IFERROR(VLOOKUP(Y1256,'Tabela de Apoio'!$D:$E,2,FALSE),1)=1,"",Y1266)</f>
        <v/>
      </c>
      <c r="Z1265" s="110" t="str">
        <f>IF(IFERROR(VLOOKUP(Z1256,'Tabela de Apoio'!$D:$E,2,FALSE),1)=1,"",Z1266)</f>
        <v/>
      </c>
      <c r="AA1265" s="110" t="str">
        <f>IF(IFERROR(VLOOKUP(AA1256,'Tabela de Apoio'!$D:$E,2,FALSE),1)=1,"",AA1266)</f>
        <v/>
      </c>
      <c r="AB1265" s="110" t="str">
        <f>IF(IFERROR(VLOOKUP(AB1256,'Tabela de Apoio'!$D:$E,2,FALSE),1)=1,"",AB1266)</f>
        <v/>
      </c>
      <c r="AC1265" s="110" t="str">
        <f>IF(IFERROR(VLOOKUP(AC1256,'Tabela de Apoio'!$D:$E,2,FALSE),1)=1,"",AC1266)</f>
        <v/>
      </c>
      <c r="AD1265" s="110" t="str">
        <f>IF(IFERROR(VLOOKUP(AD1256,'Tabela de Apoio'!$D:$E,2,FALSE),1)=1,"",AD1266)</f>
        <v/>
      </c>
      <c r="AE1265" s="110" t="str">
        <f>IF(IFERROR(VLOOKUP(AE1256,'Tabela de Apoio'!$D:$E,2,FALSE),1)=1,"",AE1266)</f>
        <v/>
      </c>
      <c r="AF1265" s="110" t="str">
        <f>IF(IFERROR(VLOOKUP(AF1256,'Tabela de Apoio'!$D:$E,2,FALSE),1)=1,"",AF1266)</f>
        <v/>
      </c>
      <c r="AG1265" s="110" t="str">
        <f>IF(IFERROR(VLOOKUP(AG1256,'Tabela de Apoio'!$D:$E,2,FALSE),1)=1,"",AG1266)</f>
        <v/>
      </c>
      <c r="AH1265" s="110" t="str">
        <f>IF(IFERROR(VLOOKUP(AH1256,'Tabela de Apoio'!$D:$E,2,FALSE),1)=1,"",AH1266)</f>
        <v/>
      </c>
      <c r="AI1265" s="110" t="str">
        <f>IF(IFERROR(VLOOKUP(AI1256,'Tabela de Apoio'!$D:$E,2,FALSE),1)=1,"",AI1266)</f>
        <v/>
      </c>
    </row>
    <row r="1266" spans="1:167" hidden="1" x14ac:dyDescent="0.25">
      <c r="B1266" s="131" t="e">
        <f t="shared" si="3811"/>
        <v>#VALUE!</v>
      </c>
      <c r="C1266" s="131" t="e">
        <f t="shared" si="3812"/>
        <v>#VALUE!</v>
      </c>
      <c r="D1266" s="130">
        <f t="shared" si="3812"/>
        <v>1</v>
      </c>
      <c r="E1266" s="168"/>
      <c r="F1266" s="96"/>
      <c r="G1266" s="170"/>
      <c r="H1266" s="137">
        <f t="shared" ref="H1266" si="3897">COUNT($P1266:$XX1266)</f>
        <v>0</v>
      </c>
      <c r="I1266" s="135" t="e">
        <f t="shared" ref="I1266" si="3898">_xlfn.STDEV.P($P1265:$XX1266)/AVERAGE($P1265:$XX1266)</f>
        <v>#DIV/0!</v>
      </c>
      <c r="J1266" s="7">
        <f t="shared" ref="J1266" si="3899">IF(AND(H1266&gt;2,
OR(L1254="MÉDIA SANEADA",L1254="MEDIANA SANEADA",
AND(L1254="PREÇO REFERÊNCIA",NOT(AND(P1256="Orçamento",COUNTA(P1254:XX1254)=COUNTIF(P1256:XX1256,"Orçamento")))))),
ROW(),0)</f>
        <v>0</v>
      </c>
      <c r="K1266" s="69"/>
      <c r="L1266" s="29" t="s">
        <v>53</v>
      </c>
      <c r="M1266" s="30" t="str">
        <f t="shared" ref="M1266" si="3900">IFERROR(_xlfn.QUARTILE.EXC($P1260:$XX1260,1),"")</f>
        <v/>
      </c>
      <c r="N1266" s="74"/>
      <c r="O1266" s="27" t="str">
        <f t="shared" ref="O1266" si="3901">"3 RODADA"</f>
        <v>3 RODADA</v>
      </c>
      <c r="P1266" s="110" t="str">
        <f t="shared" ref="P1266:AI1266" si="3902">IF(P1264="","",IF((_xlfn.STDEV.P($P1263:$XX1264)/AVERAGE($P1263:$XX1264))&lt;=25%,P1264,IF(OR(P1264&gt;(AVERAGE($P1263:$XX1264)+_xlfn.STDEV.P($P1263:$XX1264)),P1264&lt;(AVERAGE($P1263:$XX1264)-_xlfn.STDEV.P($P1263:$XX1264))),"DESCARTADO",P1264)))</f>
        <v/>
      </c>
      <c r="Q1266" s="110" t="str">
        <f t="shared" si="3902"/>
        <v/>
      </c>
      <c r="R1266" s="110" t="str">
        <f t="shared" si="3902"/>
        <v/>
      </c>
      <c r="S1266" s="110" t="str">
        <f t="shared" si="3902"/>
        <v/>
      </c>
      <c r="T1266" s="110" t="str">
        <f t="shared" si="3902"/>
        <v/>
      </c>
      <c r="U1266" s="110" t="str">
        <f t="shared" si="3902"/>
        <v/>
      </c>
      <c r="V1266" s="110" t="str">
        <f t="shared" si="3902"/>
        <v/>
      </c>
      <c r="W1266" s="110" t="str">
        <f t="shared" si="3902"/>
        <v/>
      </c>
      <c r="X1266" s="110" t="str">
        <f t="shared" si="3902"/>
        <v/>
      </c>
      <c r="Y1266" s="110" t="str">
        <f t="shared" si="3902"/>
        <v/>
      </c>
      <c r="Z1266" s="110" t="str">
        <f t="shared" si="3902"/>
        <v/>
      </c>
      <c r="AA1266" s="110" t="str">
        <f t="shared" si="3902"/>
        <v/>
      </c>
      <c r="AB1266" s="110" t="str">
        <f t="shared" si="3902"/>
        <v/>
      </c>
      <c r="AC1266" s="110" t="str">
        <f t="shared" si="3902"/>
        <v/>
      </c>
      <c r="AD1266" s="110" t="str">
        <f t="shared" si="3902"/>
        <v/>
      </c>
      <c r="AE1266" s="110" t="str">
        <f t="shared" si="3902"/>
        <v/>
      </c>
      <c r="AF1266" s="110" t="str">
        <f t="shared" si="3902"/>
        <v/>
      </c>
      <c r="AG1266" s="110" t="str">
        <f t="shared" si="3902"/>
        <v/>
      </c>
      <c r="AH1266" s="110" t="str">
        <f t="shared" si="3902"/>
        <v/>
      </c>
      <c r="AI1266" s="110" t="str">
        <f t="shared" si="3902"/>
        <v/>
      </c>
    </row>
    <row r="1267" spans="1:167" hidden="1" x14ac:dyDescent="0.25">
      <c r="B1267" s="131" t="e">
        <f t="shared" si="3811"/>
        <v>#VALUE!</v>
      </c>
      <c r="C1267" s="131" t="e">
        <f t="shared" si="3812"/>
        <v>#VALUE!</v>
      </c>
      <c r="D1267" s="130">
        <f t="shared" si="3812"/>
        <v>1</v>
      </c>
      <c r="E1267" s="168"/>
      <c r="F1267" s="96"/>
      <c r="G1267" s="170"/>
      <c r="H1267"/>
      <c r="I1267"/>
      <c r="J1267"/>
      <c r="K1267" s="69"/>
      <c r="L1267" s="29" t="s">
        <v>51</v>
      </c>
      <c r="M1267" s="30" t="str">
        <f t="shared" ref="M1267" si="3903">IFERROR(_xlfn.QUARTILE.EXC($P1260:$XX1260,3),"")</f>
        <v/>
      </c>
      <c r="N1267" s="74"/>
      <c r="O1267" s="27" t="str">
        <f t="shared" ref="O1267" si="3904">"4 POND"</f>
        <v>4 POND</v>
      </c>
      <c r="P1267" s="110" t="str">
        <f>IF(IFERROR(VLOOKUP(P1256,'Tabela de Apoio'!$D:$E,2,FALSE),1)=1,"",P1268)</f>
        <v/>
      </c>
      <c r="Q1267" s="110" t="str">
        <f>IF(IFERROR(VLOOKUP(Q1256,'Tabela de Apoio'!$D:$E,2,FALSE),1)=1,"",Q1268)</f>
        <v/>
      </c>
      <c r="R1267" s="110" t="str">
        <f>IF(IFERROR(VLOOKUP(R1256,'Tabela de Apoio'!$D:$E,2,FALSE),1)=1,"",R1268)</f>
        <v/>
      </c>
      <c r="S1267" s="110" t="str">
        <f>IF(IFERROR(VLOOKUP(S1256,'Tabela de Apoio'!$D:$E,2,FALSE),1)=1,"",S1268)</f>
        <v/>
      </c>
      <c r="T1267" s="110" t="str">
        <f>IF(IFERROR(VLOOKUP(T1256,'Tabela de Apoio'!$D:$E,2,FALSE),1)=1,"",T1268)</f>
        <v/>
      </c>
      <c r="U1267" s="110" t="str">
        <f>IF(IFERROR(VLOOKUP(U1256,'Tabela de Apoio'!$D:$E,2,FALSE),1)=1,"",U1268)</f>
        <v/>
      </c>
      <c r="V1267" s="110" t="str">
        <f>IF(IFERROR(VLOOKUP(V1256,'Tabela de Apoio'!$D:$E,2,FALSE),1)=1,"",V1268)</f>
        <v/>
      </c>
      <c r="W1267" s="110" t="str">
        <f>IF(IFERROR(VLOOKUP(W1256,'Tabela de Apoio'!$D:$E,2,FALSE),1)=1,"",W1268)</f>
        <v/>
      </c>
      <c r="X1267" s="110" t="str">
        <f>IF(IFERROR(VLOOKUP(X1256,'Tabela de Apoio'!$D:$E,2,FALSE),1)=1,"",X1268)</f>
        <v/>
      </c>
      <c r="Y1267" s="110" t="str">
        <f>IF(IFERROR(VLOOKUP(Y1256,'Tabela de Apoio'!$D:$E,2,FALSE),1)=1,"",Y1268)</f>
        <v/>
      </c>
      <c r="Z1267" s="110" t="str">
        <f>IF(IFERROR(VLOOKUP(Z1256,'Tabela de Apoio'!$D:$E,2,FALSE),1)=1,"",Z1268)</f>
        <v/>
      </c>
      <c r="AA1267" s="110" t="str">
        <f>IF(IFERROR(VLOOKUP(AA1256,'Tabela de Apoio'!$D:$E,2,FALSE),1)=1,"",AA1268)</f>
        <v/>
      </c>
      <c r="AB1267" s="110" t="str">
        <f>IF(IFERROR(VLOOKUP(AB1256,'Tabela de Apoio'!$D:$E,2,FALSE),1)=1,"",AB1268)</f>
        <v/>
      </c>
      <c r="AC1267" s="110" t="str">
        <f>IF(IFERROR(VLOOKUP(AC1256,'Tabela de Apoio'!$D:$E,2,FALSE),1)=1,"",AC1268)</f>
        <v/>
      </c>
      <c r="AD1267" s="110" t="str">
        <f>IF(IFERROR(VLOOKUP(AD1256,'Tabela de Apoio'!$D:$E,2,FALSE),1)=1,"",AD1268)</f>
        <v/>
      </c>
      <c r="AE1267" s="110" t="str">
        <f>IF(IFERROR(VLOOKUP(AE1256,'Tabela de Apoio'!$D:$E,2,FALSE),1)=1,"",AE1268)</f>
        <v/>
      </c>
      <c r="AF1267" s="110" t="str">
        <f>IF(IFERROR(VLOOKUP(AF1256,'Tabela de Apoio'!$D:$E,2,FALSE),1)=1,"",AF1268)</f>
        <v/>
      </c>
      <c r="AG1267" s="110" t="str">
        <f>IF(IFERROR(VLOOKUP(AG1256,'Tabela de Apoio'!$D:$E,2,FALSE),1)=1,"",AG1268)</f>
        <v/>
      </c>
      <c r="AH1267" s="110" t="str">
        <f>IF(IFERROR(VLOOKUP(AH1256,'Tabela de Apoio'!$D:$E,2,FALSE),1)=1,"",AH1268)</f>
        <v/>
      </c>
      <c r="AI1267" s="110" t="str">
        <f>IF(IFERROR(VLOOKUP(AI1256,'Tabela de Apoio'!$D:$E,2,FALSE),1)=1,"",AI1268)</f>
        <v/>
      </c>
    </row>
    <row r="1268" spans="1:167" hidden="1" x14ac:dyDescent="0.25">
      <c r="B1268" s="131" t="e">
        <f t="shared" si="3811"/>
        <v>#VALUE!</v>
      </c>
      <c r="C1268" s="131" t="e">
        <f t="shared" si="3812"/>
        <v>#VALUE!</v>
      </c>
      <c r="D1268" s="130">
        <f t="shared" si="3812"/>
        <v>1</v>
      </c>
      <c r="E1268" s="168"/>
      <c r="F1268" s="96"/>
      <c r="G1268" s="170"/>
      <c r="H1268" s="137">
        <f t="shared" ref="H1268" si="3905">COUNT($P1268:$XX1268)</f>
        <v>0</v>
      </c>
      <c r="I1268" s="135" t="e">
        <f t="shared" ref="I1268" si="3906">_xlfn.STDEV.P($P1267:$XX1268)/AVERAGE($P1267:$XX1268)</f>
        <v>#DIV/0!</v>
      </c>
      <c r="J1268" s="7">
        <f t="shared" ref="J1268" si="3907">IF(AND(H1268&gt;2,
OR(L1254="MÉDIA SANEADA",L1254="MEDIANA SANEADA",
AND(L1254="PREÇO REFERÊNCIA",NOT(AND(P1256="Orçamento",COUNTA(P1254:XX1254)=COUNTIF(P1256:XX1256,"Orçamento")))))),
ROW(),0)</f>
        <v>0</v>
      </c>
      <c r="K1268" s="69"/>
      <c r="L1268" s="29" t="s">
        <v>55</v>
      </c>
      <c r="M1268" s="30">
        <f t="shared" ref="M1268" si="3908">MIN($P1260:$XX1260)</f>
        <v>0</v>
      </c>
      <c r="N1268" s="74"/>
      <c r="O1268" s="27" t="str">
        <f t="shared" ref="O1268" si="3909">"4 RODADA"</f>
        <v>4 RODADA</v>
      </c>
      <c r="P1268" s="110" t="str">
        <f t="shared" ref="P1268:AI1268" si="3910">IF(P1266="","",IF((_xlfn.STDEV.P($P1265:$XX1266)/AVERAGE($P1265:$XX1266))&lt;=25%,P1266,IF(OR(P1266&gt;(AVERAGE($P1265:$XX1266)+_xlfn.STDEV.P($P1265:$XX1266)),P1266&lt;(AVERAGE($P1265:$XX1266)-_xlfn.STDEV.P($P1265:$XX1266))),"DESCARTADO",P1266)))</f>
        <v/>
      </c>
      <c r="Q1268" s="110" t="str">
        <f t="shared" si="3910"/>
        <v/>
      </c>
      <c r="R1268" s="110" t="str">
        <f t="shared" si="3910"/>
        <v/>
      </c>
      <c r="S1268" s="110" t="str">
        <f t="shared" si="3910"/>
        <v/>
      </c>
      <c r="T1268" s="110" t="str">
        <f t="shared" si="3910"/>
        <v/>
      </c>
      <c r="U1268" s="110" t="str">
        <f t="shared" si="3910"/>
        <v/>
      </c>
      <c r="V1268" s="110" t="str">
        <f t="shared" si="3910"/>
        <v/>
      </c>
      <c r="W1268" s="110" t="str">
        <f t="shared" si="3910"/>
        <v/>
      </c>
      <c r="X1268" s="110" t="str">
        <f t="shared" si="3910"/>
        <v/>
      </c>
      <c r="Y1268" s="110" t="str">
        <f t="shared" si="3910"/>
        <v/>
      </c>
      <c r="Z1268" s="110" t="str">
        <f t="shared" si="3910"/>
        <v/>
      </c>
      <c r="AA1268" s="110" t="str">
        <f t="shared" si="3910"/>
        <v/>
      </c>
      <c r="AB1268" s="110" t="str">
        <f t="shared" si="3910"/>
        <v/>
      </c>
      <c r="AC1268" s="110" t="str">
        <f t="shared" si="3910"/>
        <v/>
      </c>
      <c r="AD1268" s="110" t="str">
        <f t="shared" si="3910"/>
        <v/>
      </c>
      <c r="AE1268" s="110" t="str">
        <f t="shared" si="3910"/>
        <v/>
      </c>
      <c r="AF1268" s="110" t="str">
        <f t="shared" si="3910"/>
        <v/>
      </c>
      <c r="AG1268" s="110" t="str">
        <f t="shared" si="3910"/>
        <v/>
      </c>
      <c r="AH1268" s="110" t="str">
        <f t="shared" si="3910"/>
        <v/>
      </c>
      <c r="AI1268" s="110" t="str">
        <f t="shared" si="3910"/>
        <v/>
      </c>
    </row>
    <row r="1269" spans="1:167" hidden="1" x14ac:dyDescent="0.25">
      <c r="B1269" s="131" t="e">
        <f t="shared" si="3811"/>
        <v>#VALUE!</v>
      </c>
      <c r="C1269" s="131" t="e">
        <f t="shared" si="3812"/>
        <v>#VALUE!</v>
      </c>
      <c r="D1269" s="130">
        <f t="shared" si="3812"/>
        <v>1</v>
      </c>
      <c r="E1269" s="168"/>
      <c r="F1269" s="96"/>
      <c r="G1269" s="170"/>
      <c r="H1269"/>
      <c r="I1269"/>
      <c r="J1269"/>
      <c r="K1269" s="69"/>
      <c r="L1269" s="29" t="s">
        <v>52</v>
      </c>
      <c r="M1269" s="30">
        <f t="shared" ref="M1269" si="3911">MAX($P1260:$XX1260)</f>
        <v>0</v>
      </c>
      <c r="N1269" s="74"/>
      <c r="O1269" s="27" t="str">
        <f t="shared" ref="O1269" si="3912">"5 POND"</f>
        <v>5 POND</v>
      </c>
      <c r="P1269" s="110" t="str">
        <f>IF(IFERROR(VLOOKUP(P1256,'Tabela de Apoio'!$D:$E,2,FALSE),1)=1,"",P1270)</f>
        <v/>
      </c>
      <c r="Q1269" s="110" t="str">
        <f>IF(IFERROR(VLOOKUP(Q1256,'Tabela de Apoio'!$D:$E,2,FALSE),1)=1,"",Q1270)</f>
        <v/>
      </c>
      <c r="R1269" s="110" t="str">
        <f>IF(IFERROR(VLOOKUP(R1256,'Tabela de Apoio'!$D:$E,2,FALSE),1)=1,"",R1270)</f>
        <v/>
      </c>
      <c r="S1269" s="110" t="str">
        <f>IF(IFERROR(VLOOKUP(S1256,'Tabela de Apoio'!$D:$E,2,FALSE),1)=1,"",S1270)</f>
        <v/>
      </c>
      <c r="T1269" s="110" t="str">
        <f>IF(IFERROR(VLOOKUP(T1256,'Tabela de Apoio'!$D:$E,2,FALSE),1)=1,"",T1270)</f>
        <v/>
      </c>
      <c r="U1269" s="110" t="str">
        <f>IF(IFERROR(VLOOKUP(U1256,'Tabela de Apoio'!$D:$E,2,FALSE),1)=1,"",U1270)</f>
        <v/>
      </c>
      <c r="V1269" s="110" t="str">
        <f>IF(IFERROR(VLOOKUP(V1256,'Tabela de Apoio'!$D:$E,2,FALSE),1)=1,"",V1270)</f>
        <v/>
      </c>
      <c r="W1269" s="110" t="str">
        <f>IF(IFERROR(VLOOKUP(W1256,'Tabela de Apoio'!$D:$E,2,FALSE),1)=1,"",W1270)</f>
        <v/>
      </c>
      <c r="X1269" s="110" t="str">
        <f>IF(IFERROR(VLOOKUP(X1256,'Tabela de Apoio'!$D:$E,2,FALSE),1)=1,"",X1270)</f>
        <v/>
      </c>
      <c r="Y1269" s="110" t="str">
        <f>IF(IFERROR(VLOOKUP(Y1256,'Tabela de Apoio'!$D:$E,2,FALSE),1)=1,"",Y1270)</f>
        <v/>
      </c>
      <c r="Z1269" s="110" t="str">
        <f>IF(IFERROR(VLOOKUP(Z1256,'Tabela de Apoio'!$D:$E,2,FALSE),1)=1,"",Z1270)</f>
        <v/>
      </c>
      <c r="AA1269" s="110" t="str">
        <f>IF(IFERROR(VLOOKUP(AA1256,'Tabela de Apoio'!$D:$E,2,FALSE),1)=1,"",AA1270)</f>
        <v/>
      </c>
      <c r="AB1269" s="110" t="str">
        <f>IF(IFERROR(VLOOKUP(AB1256,'Tabela de Apoio'!$D:$E,2,FALSE),1)=1,"",AB1270)</f>
        <v/>
      </c>
      <c r="AC1269" s="110" t="str">
        <f>IF(IFERROR(VLOOKUP(AC1256,'Tabela de Apoio'!$D:$E,2,FALSE),1)=1,"",AC1270)</f>
        <v/>
      </c>
      <c r="AD1269" s="110" t="str">
        <f>IF(IFERROR(VLOOKUP(AD1256,'Tabela de Apoio'!$D:$E,2,FALSE),1)=1,"",AD1270)</f>
        <v/>
      </c>
      <c r="AE1269" s="110" t="str">
        <f>IF(IFERROR(VLOOKUP(AE1256,'Tabela de Apoio'!$D:$E,2,FALSE),1)=1,"",AE1270)</f>
        <v/>
      </c>
      <c r="AF1269" s="110" t="str">
        <f>IF(IFERROR(VLOOKUP(AF1256,'Tabela de Apoio'!$D:$E,2,FALSE),1)=1,"",AF1270)</f>
        <v/>
      </c>
      <c r="AG1269" s="110" t="str">
        <f>IF(IFERROR(VLOOKUP(AG1256,'Tabela de Apoio'!$D:$E,2,FALSE),1)=1,"",AG1270)</f>
        <v/>
      </c>
      <c r="AH1269" s="110" t="str">
        <f>IF(IFERROR(VLOOKUP(AH1256,'Tabela de Apoio'!$D:$E,2,FALSE),1)=1,"",AH1270)</f>
        <v/>
      </c>
      <c r="AI1269" s="110" t="str">
        <f>IF(IFERROR(VLOOKUP(AI1256,'Tabela de Apoio'!$D:$E,2,FALSE),1)=1,"",AI1270)</f>
        <v/>
      </c>
    </row>
    <row r="1270" spans="1:167" hidden="1" x14ac:dyDescent="0.25">
      <c r="B1270" s="131" t="e">
        <f t="shared" si="3811"/>
        <v>#VALUE!</v>
      </c>
      <c r="C1270" s="131" t="e">
        <f t="shared" si="3812"/>
        <v>#VALUE!</v>
      </c>
      <c r="D1270" s="130">
        <f t="shared" si="3812"/>
        <v>1</v>
      </c>
      <c r="E1270" s="168"/>
      <c r="F1270" s="96"/>
      <c r="G1270" s="170"/>
      <c r="H1270" s="137">
        <f t="shared" ref="H1270" si="3913">COUNT($P1270:$XX1270)</f>
        <v>0</v>
      </c>
      <c r="I1270" s="135" t="e">
        <f t="shared" ref="I1270" si="3914">_xlfn.STDEV.P($P1269:$XX1270)/AVERAGE($P1269:$XX1270)</f>
        <v>#DIV/0!</v>
      </c>
      <c r="J1270" s="7">
        <f t="shared" ref="J1270" si="3915">IF(AND(H1270&gt;2,
OR(L1254="MÉDIA SANEADA",L1254="MEDIANA SANEADA",
AND(L1254="PREÇO REFERÊNCIA",NOT(AND(P1256="Orçamento",COUNTA(P1254:XX1254)=COUNTIF(P1256:XX1256,"Orçamento")))))),
ROW(),0)</f>
        <v>0</v>
      </c>
      <c r="K1270" s="69"/>
      <c r="N1270" s="74"/>
      <c r="O1270" s="27" t="str">
        <f t="shared" ref="O1270" si="3916">"5 RODADA"</f>
        <v>5 RODADA</v>
      </c>
      <c r="P1270" s="110" t="str">
        <f t="shared" ref="P1270:AI1270" si="3917">IF(P1268="","",IF((_xlfn.STDEV.P($P1267:$XX1268)/AVERAGE($P1267:$XX1268))&lt;=25%,P1268,IF(OR(P1268&gt;(AVERAGE($P1267:$XX1268)+_xlfn.STDEV.P($P1267:$XX1268)),P1268&lt;(AVERAGE($P1267:$XX1268)-_xlfn.STDEV.P($P1267:$XX1268))),"DESCARTADO",P1268)))</f>
        <v/>
      </c>
      <c r="Q1270" s="110" t="str">
        <f t="shared" si="3917"/>
        <v/>
      </c>
      <c r="R1270" s="110" t="str">
        <f t="shared" si="3917"/>
        <v/>
      </c>
      <c r="S1270" s="110" t="str">
        <f t="shared" si="3917"/>
        <v/>
      </c>
      <c r="T1270" s="110" t="str">
        <f t="shared" si="3917"/>
        <v/>
      </c>
      <c r="U1270" s="110" t="str">
        <f t="shared" si="3917"/>
        <v/>
      </c>
      <c r="V1270" s="110" t="str">
        <f t="shared" si="3917"/>
        <v/>
      </c>
      <c r="W1270" s="110" t="str">
        <f t="shared" si="3917"/>
        <v/>
      </c>
      <c r="X1270" s="110" t="str">
        <f t="shared" si="3917"/>
        <v/>
      </c>
      <c r="Y1270" s="110" t="str">
        <f t="shared" si="3917"/>
        <v/>
      </c>
      <c r="Z1270" s="110" t="str">
        <f t="shared" si="3917"/>
        <v/>
      </c>
      <c r="AA1270" s="110" t="str">
        <f t="shared" si="3917"/>
        <v/>
      </c>
      <c r="AB1270" s="110" t="str">
        <f t="shared" si="3917"/>
        <v/>
      </c>
      <c r="AC1270" s="110" t="str">
        <f t="shared" si="3917"/>
        <v/>
      </c>
      <c r="AD1270" s="110" t="str">
        <f t="shared" si="3917"/>
        <v/>
      </c>
      <c r="AE1270" s="110" t="str">
        <f t="shared" si="3917"/>
        <v/>
      </c>
      <c r="AF1270" s="110" t="str">
        <f t="shared" si="3917"/>
        <v/>
      </c>
      <c r="AG1270" s="110" t="str">
        <f t="shared" si="3917"/>
        <v/>
      </c>
      <c r="AH1270" s="110" t="str">
        <f t="shared" si="3917"/>
        <v/>
      </c>
      <c r="AI1270" s="110" t="str">
        <f t="shared" si="3917"/>
        <v/>
      </c>
    </row>
    <row r="1271" spans="1:167" hidden="1" x14ac:dyDescent="0.25">
      <c r="B1271" s="131" t="e">
        <f t="shared" si="3811"/>
        <v>#VALUE!</v>
      </c>
      <c r="C1271" s="131" t="e">
        <f t="shared" si="3812"/>
        <v>#VALUE!</v>
      </c>
      <c r="D1271" s="130">
        <f t="shared" si="3812"/>
        <v>1</v>
      </c>
      <c r="E1271" s="168"/>
      <c r="F1271" s="96"/>
      <c r="G1271" s="170"/>
      <c r="H1271"/>
      <c r="I1271"/>
      <c r="J1271"/>
      <c r="K1271" s="69"/>
      <c r="L1271" s="22"/>
      <c r="M1271" s="22"/>
      <c r="N1271" s="74"/>
      <c r="O1271" s="27" t="str">
        <f t="shared" ref="O1271" si="3918">"6 POND"</f>
        <v>6 POND</v>
      </c>
      <c r="P1271" s="110" t="str">
        <f>IF(IFERROR(VLOOKUP(P1256,'Tabela de Apoio'!$D:$E,2,FALSE),1)=1,"",P1272)</f>
        <v/>
      </c>
      <c r="Q1271" s="110" t="str">
        <f>IF(IFERROR(VLOOKUP(Q1256,'Tabela de Apoio'!$D:$E,2,FALSE),1)=1,"",Q1272)</f>
        <v/>
      </c>
      <c r="R1271" s="110" t="str">
        <f>IF(IFERROR(VLOOKUP(R1256,'Tabela de Apoio'!$D:$E,2,FALSE),1)=1,"",R1272)</f>
        <v/>
      </c>
      <c r="S1271" s="110" t="str">
        <f>IF(IFERROR(VLOOKUP(S1256,'Tabela de Apoio'!$D:$E,2,FALSE),1)=1,"",S1272)</f>
        <v/>
      </c>
      <c r="T1271" s="110" t="str">
        <f>IF(IFERROR(VLOOKUP(T1256,'Tabela de Apoio'!$D:$E,2,FALSE),1)=1,"",T1272)</f>
        <v/>
      </c>
      <c r="U1271" s="110" t="str">
        <f>IF(IFERROR(VLOOKUP(U1256,'Tabela de Apoio'!$D:$E,2,FALSE),1)=1,"",U1272)</f>
        <v/>
      </c>
      <c r="V1271" s="110" t="str">
        <f>IF(IFERROR(VLOOKUP(V1256,'Tabela de Apoio'!$D:$E,2,FALSE),1)=1,"",V1272)</f>
        <v/>
      </c>
      <c r="W1271" s="110" t="str">
        <f>IF(IFERROR(VLOOKUP(W1256,'Tabela de Apoio'!$D:$E,2,FALSE),1)=1,"",W1272)</f>
        <v/>
      </c>
      <c r="X1271" s="110" t="str">
        <f>IF(IFERROR(VLOOKUP(X1256,'Tabela de Apoio'!$D:$E,2,FALSE),1)=1,"",X1272)</f>
        <v/>
      </c>
      <c r="Y1271" s="110" t="str">
        <f>IF(IFERROR(VLOOKUP(Y1256,'Tabela de Apoio'!$D:$E,2,FALSE),1)=1,"",Y1272)</f>
        <v/>
      </c>
      <c r="Z1271" s="110" t="str">
        <f>IF(IFERROR(VLOOKUP(Z1256,'Tabela de Apoio'!$D:$E,2,FALSE),1)=1,"",Z1272)</f>
        <v/>
      </c>
      <c r="AA1271" s="110" t="str">
        <f>IF(IFERROR(VLOOKUP(AA1256,'Tabela de Apoio'!$D:$E,2,FALSE),1)=1,"",AA1272)</f>
        <v/>
      </c>
      <c r="AB1271" s="110" t="str">
        <f>IF(IFERROR(VLOOKUP(AB1256,'Tabela de Apoio'!$D:$E,2,FALSE),1)=1,"",AB1272)</f>
        <v/>
      </c>
      <c r="AC1271" s="110" t="str">
        <f>IF(IFERROR(VLOOKUP(AC1256,'Tabela de Apoio'!$D:$E,2,FALSE),1)=1,"",AC1272)</f>
        <v/>
      </c>
      <c r="AD1271" s="110" t="str">
        <f>IF(IFERROR(VLOOKUP(AD1256,'Tabela de Apoio'!$D:$E,2,FALSE),1)=1,"",AD1272)</f>
        <v/>
      </c>
      <c r="AE1271" s="110" t="str">
        <f>IF(IFERROR(VLOOKUP(AE1256,'Tabela de Apoio'!$D:$E,2,FALSE),1)=1,"",AE1272)</f>
        <v/>
      </c>
      <c r="AF1271" s="110" t="str">
        <f>IF(IFERROR(VLOOKUP(AF1256,'Tabela de Apoio'!$D:$E,2,FALSE),1)=1,"",AF1272)</f>
        <v/>
      </c>
      <c r="AG1271" s="110" t="str">
        <f>IF(IFERROR(VLOOKUP(AG1256,'Tabela de Apoio'!$D:$E,2,FALSE),1)=1,"",AG1272)</f>
        <v/>
      </c>
      <c r="AH1271" s="110" t="str">
        <f>IF(IFERROR(VLOOKUP(AH1256,'Tabela de Apoio'!$D:$E,2,FALSE),1)=1,"",AH1272)</f>
        <v/>
      </c>
      <c r="AI1271" s="110" t="str">
        <f>IF(IFERROR(VLOOKUP(AI1256,'Tabela de Apoio'!$D:$E,2,FALSE),1)=1,"",AI1272)</f>
        <v/>
      </c>
    </row>
    <row r="1272" spans="1:167" hidden="1" x14ac:dyDescent="0.25">
      <c r="B1272" s="131" t="e">
        <f t="shared" si="3811"/>
        <v>#VALUE!</v>
      </c>
      <c r="C1272" s="131" t="e">
        <f t="shared" si="3812"/>
        <v>#VALUE!</v>
      </c>
      <c r="D1272" s="130">
        <f t="shared" si="3812"/>
        <v>1</v>
      </c>
      <c r="E1272" s="168"/>
      <c r="F1272" s="96"/>
      <c r="G1272" s="170"/>
      <c r="H1272" s="137">
        <f t="shared" ref="H1272" si="3919">COUNT($P1272:$XX1272)</f>
        <v>0</v>
      </c>
      <c r="I1272" s="135" t="e">
        <f t="shared" ref="I1272" si="3920">_xlfn.STDEV.P($P1271:$XX1272)/AVERAGE($P1271:$XX1272)</f>
        <v>#DIV/0!</v>
      </c>
      <c r="J1272" s="7">
        <f t="shared" ref="J1272" si="3921">IF(AND(H1272&gt;2,
OR(L1254="MÉDIA SANEADA",L1254="MEDIANA SANEADA",
AND(L1254="PREÇO REFERÊNCIA",NOT(AND(P1256="Orçamento",COUNTA(P1254:XX1254)=COUNTIF(P1256:XX1256,"Orçamento")))))),
ROW(),0)</f>
        <v>0</v>
      </c>
      <c r="N1272" s="74"/>
      <c r="O1272" s="27" t="str">
        <f t="shared" ref="O1272" si="3922">"6 RODADA"</f>
        <v>6 RODADA</v>
      </c>
      <c r="P1272" s="110" t="str">
        <f t="shared" ref="P1272:AI1272" si="3923">IFERROR(IF(P1270="","",IF((_xlfn.STDEV.P($P1269:$XX1270)/AVERAGE($P1269:$XX1270))&lt;=25%,P1270,IF(OR(P1270&gt;(AVERAGE($P1269:$XX1270)+_xlfn.STDEV.P($P1269:$XX1270)),P1270&lt;(AVERAGE($P1269:$XX1270)-_xlfn.STDEV.P($P1269:$XX1270))),"DESCARTADO",P1270))),)</f>
        <v/>
      </c>
      <c r="Q1272" s="110" t="str">
        <f t="shared" si="3923"/>
        <v/>
      </c>
      <c r="R1272" s="110" t="str">
        <f t="shared" si="3923"/>
        <v/>
      </c>
      <c r="S1272" s="110" t="str">
        <f t="shared" si="3923"/>
        <v/>
      </c>
      <c r="T1272" s="110" t="str">
        <f t="shared" si="3923"/>
        <v/>
      </c>
      <c r="U1272" s="110" t="str">
        <f t="shared" si="3923"/>
        <v/>
      </c>
      <c r="V1272" s="110" t="str">
        <f t="shared" si="3923"/>
        <v/>
      </c>
      <c r="W1272" s="110" t="str">
        <f t="shared" si="3923"/>
        <v/>
      </c>
      <c r="X1272" s="110" t="str">
        <f t="shared" si="3923"/>
        <v/>
      </c>
      <c r="Y1272" s="110" t="str">
        <f t="shared" si="3923"/>
        <v/>
      </c>
      <c r="Z1272" s="110" t="str">
        <f t="shared" si="3923"/>
        <v/>
      </c>
      <c r="AA1272" s="110" t="str">
        <f t="shared" si="3923"/>
        <v/>
      </c>
      <c r="AB1272" s="110" t="str">
        <f t="shared" si="3923"/>
        <v/>
      </c>
      <c r="AC1272" s="110" t="str">
        <f t="shared" si="3923"/>
        <v/>
      </c>
      <c r="AD1272" s="110" t="str">
        <f t="shared" si="3923"/>
        <v/>
      </c>
      <c r="AE1272" s="110" t="str">
        <f t="shared" si="3923"/>
        <v/>
      </c>
      <c r="AF1272" s="110" t="str">
        <f t="shared" si="3923"/>
        <v/>
      </c>
      <c r="AG1272" s="110" t="str">
        <f t="shared" si="3923"/>
        <v/>
      </c>
      <c r="AH1272" s="110" t="str">
        <f t="shared" si="3923"/>
        <v/>
      </c>
      <c r="AI1272" s="110" t="str">
        <f t="shared" si="3923"/>
        <v/>
      </c>
    </row>
    <row r="1273" spans="1:167" x14ac:dyDescent="0.25">
      <c r="B1273" s="131" t="e">
        <f t="shared" si="3811"/>
        <v>#VALUE!</v>
      </c>
      <c r="C1273" s="131" t="e">
        <f t="shared" si="3812"/>
        <v>#VALUE!</v>
      </c>
      <c r="D1273" s="130">
        <f t="shared" si="3812"/>
        <v>1</v>
      </c>
      <c r="E1273" s="168"/>
      <c r="F1273" s="139"/>
      <c r="G1273" s="170"/>
      <c r="H1273" s="173"/>
      <c r="I1273" s="173"/>
      <c r="J1273" s="174"/>
      <c r="K1273" s="70"/>
      <c r="L1273" s="1" t="s">
        <v>56</v>
      </c>
      <c r="M1273" s="147" t="str">
        <f t="shared" ref="M1273" si="3924">IFERROR(ROUND(M1254*M1256,2),"")</f>
        <v/>
      </c>
      <c r="O1273" s="27" t="s">
        <v>426</v>
      </c>
      <c r="P1273" s="110" t="str">
        <f t="shared" ref="P1273:AI1294" si="3925">INDEX(P1260:P1272,MATCH(MAX($J1260:$J1272),$J1260:$J1272,0))</f>
        <v/>
      </c>
      <c r="Q1273" s="110" t="str">
        <f t="shared" si="3925"/>
        <v/>
      </c>
      <c r="R1273" s="110" t="str">
        <f t="shared" si="3925"/>
        <v/>
      </c>
      <c r="S1273" s="110" t="str">
        <f t="shared" si="3925"/>
        <v/>
      </c>
      <c r="T1273" s="110" t="str">
        <f t="shared" si="3925"/>
        <v/>
      </c>
      <c r="U1273" s="110" t="str">
        <f t="shared" si="3925"/>
        <v/>
      </c>
      <c r="V1273" s="110" t="str">
        <f t="shared" si="3925"/>
        <v/>
      </c>
      <c r="W1273" s="110" t="str">
        <f t="shared" si="3925"/>
        <v/>
      </c>
      <c r="X1273" s="110" t="str">
        <f t="shared" si="3925"/>
        <v/>
      </c>
      <c r="Y1273" s="110" t="str">
        <f t="shared" si="3925"/>
        <v/>
      </c>
      <c r="Z1273" s="110" t="str">
        <f t="shared" si="3925"/>
        <v/>
      </c>
      <c r="AA1273" s="110" t="str">
        <f t="shared" si="3925"/>
        <v/>
      </c>
      <c r="AB1273" s="110" t="str">
        <f t="shared" si="3925"/>
        <v/>
      </c>
      <c r="AC1273" s="110" t="str">
        <f t="shared" si="3925"/>
        <v/>
      </c>
      <c r="AD1273" s="110" t="str">
        <f t="shared" si="3925"/>
        <v/>
      </c>
      <c r="AE1273" s="110" t="str">
        <f t="shared" si="3925"/>
        <v/>
      </c>
      <c r="AF1273" s="110" t="str">
        <f t="shared" si="3925"/>
        <v/>
      </c>
      <c r="AG1273" s="110" t="str">
        <f t="shared" si="3925"/>
        <v/>
      </c>
      <c r="AH1273" s="110" t="str">
        <f t="shared" si="3925"/>
        <v/>
      </c>
      <c r="AI1273" s="110" t="str">
        <f t="shared" si="3925"/>
        <v/>
      </c>
    </row>
    <row r="1275" spans="1:167" s="120" customFormat="1" ht="15" customHeight="1" x14ac:dyDescent="0.25">
      <c r="A1275" s="123"/>
      <c r="B1275" s="130" t="e">
        <f t="shared" ref="B1275" si="3926">LARGE(IFERROR(IF(B1273+1&gt;$H$8,"",B1273+1),""),1)</f>
        <v>#VALUE!</v>
      </c>
      <c r="C1275" s="130" t="e">
        <f>IF(_xlfn.ISFORMULA(E1279),MAX(INDEX('BASE FORMAÇÃO'!A:A,B1275+1),1),E1279)</f>
        <v>#VALUE!</v>
      </c>
      <c r="D1275" s="130">
        <f t="shared" ref="D1275" si="3927">IFERROR(IF(C1275=C1265,D1265+1,1),1)</f>
        <v>1</v>
      </c>
      <c r="E1275" s="41" t="s">
        <v>9</v>
      </c>
      <c r="F1275" s="76"/>
      <c r="G1275" s="41" t="s">
        <v>15</v>
      </c>
      <c r="H1275" s="138" t="e">
        <f>INDEX('BASE FORMAÇÃO'!B:B,B1275+1)</f>
        <v>#VALUE!</v>
      </c>
      <c r="I1275" s="146" t="s">
        <v>16</v>
      </c>
      <c r="J1275" s="6" t="e">
        <f>INDEX('BASE FORMAÇÃO'!K:K,B1275+1)</f>
        <v>#VALUE!</v>
      </c>
      <c r="K1275" s="68"/>
      <c r="L1275" s="175" t="s">
        <v>54</v>
      </c>
      <c r="M1275" s="177" t="str">
        <f t="shared" ref="M1275" si="3928">IF(OR(ISBLANK($O$8),ISBLANK($O$7),ISBLANK($H$8),ISBLANK($O$6),ISBLANK($O$5),ISBLANK($H$5)),"",IFERROR(IF(VLOOKUP(L1275,L1281:M1290,2,FALSE)&lt;1,ROUND(VLOOKUP(L1275,L1281:M1290,2,FALSE),4),ROUND(VLOOKUP(L1275,L1281:M1290,2,FALSE),2)),""))</f>
        <v/>
      </c>
      <c r="N1275" s="72"/>
      <c r="O1275" s="27" t="s">
        <v>17</v>
      </c>
      <c r="P1275" s="116"/>
      <c r="Q1275" s="116"/>
      <c r="R1275" s="116"/>
      <c r="S1275" s="116"/>
      <c r="T1275" s="116"/>
      <c r="U1275" s="108"/>
      <c r="V1275" s="108"/>
      <c r="W1275" s="108"/>
      <c r="X1275" s="108"/>
      <c r="Y1275" s="108"/>
      <c r="Z1275" s="108"/>
      <c r="AA1275" s="108"/>
      <c r="AB1275" s="108"/>
      <c r="AC1275" s="108"/>
      <c r="AD1275" s="108"/>
      <c r="AE1275" s="108"/>
      <c r="AF1275" s="108"/>
      <c r="AG1275" s="108"/>
      <c r="AH1275" s="108"/>
      <c r="AI1275" s="108"/>
      <c r="AJ1275" s="119"/>
      <c r="AK1275" s="119"/>
      <c r="AL1275" s="119"/>
      <c r="AM1275" s="119"/>
      <c r="AN1275" s="119"/>
      <c r="AO1275" s="119"/>
      <c r="AP1275" s="119"/>
      <c r="AQ1275" s="119"/>
      <c r="AR1275" s="119"/>
      <c r="AS1275" s="119"/>
      <c r="AT1275" s="119"/>
      <c r="AU1275" s="119"/>
      <c r="AV1275" s="119"/>
      <c r="AW1275" s="119"/>
      <c r="AX1275" s="119"/>
      <c r="AY1275" s="119"/>
      <c r="AZ1275" s="119"/>
      <c r="BA1275" s="119"/>
      <c r="BB1275" s="119"/>
      <c r="BC1275" s="119"/>
      <c r="BD1275" s="119"/>
      <c r="BE1275" s="119"/>
      <c r="BF1275" s="119"/>
      <c r="BG1275" s="119"/>
      <c r="BH1275" s="119"/>
      <c r="BI1275" s="119"/>
      <c r="BJ1275" s="119"/>
      <c r="BK1275" s="119"/>
      <c r="BL1275" s="119"/>
      <c r="BM1275" s="119"/>
      <c r="BN1275" s="119"/>
      <c r="BO1275" s="119"/>
      <c r="BP1275" s="119"/>
      <c r="BQ1275" s="119"/>
      <c r="BR1275" s="119"/>
      <c r="BS1275" s="119"/>
      <c r="BT1275" s="119"/>
      <c r="BU1275" s="119"/>
      <c r="BV1275" s="119"/>
      <c r="BW1275" s="119"/>
      <c r="BX1275" s="119"/>
      <c r="BY1275" s="119"/>
      <c r="BZ1275" s="119"/>
      <c r="CA1275" s="119"/>
      <c r="CB1275" s="119"/>
      <c r="CC1275" s="119"/>
      <c r="CD1275" s="119"/>
      <c r="CE1275" s="119"/>
      <c r="CF1275" s="119"/>
      <c r="CG1275" s="119"/>
      <c r="CH1275" s="119"/>
      <c r="CI1275" s="119"/>
      <c r="CJ1275" s="119"/>
      <c r="CK1275" s="119"/>
      <c r="CL1275" s="119"/>
      <c r="CM1275" s="119"/>
      <c r="CN1275" s="119"/>
      <c r="CO1275" s="119"/>
      <c r="CP1275" s="119"/>
      <c r="CQ1275" s="119"/>
      <c r="CR1275" s="119"/>
      <c r="CS1275" s="119"/>
      <c r="CT1275" s="119"/>
      <c r="CU1275" s="119"/>
      <c r="CV1275" s="119"/>
      <c r="CW1275" s="119"/>
      <c r="CX1275" s="119"/>
      <c r="CY1275" s="119"/>
      <c r="CZ1275" s="119"/>
      <c r="DA1275" s="119"/>
      <c r="DB1275" s="119"/>
      <c r="DC1275" s="119"/>
      <c r="DD1275" s="119"/>
      <c r="DE1275" s="119"/>
      <c r="DF1275" s="119"/>
      <c r="DG1275" s="119"/>
      <c r="DH1275" s="119"/>
      <c r="DI1275" s="119"/>
      <c r="DJ1275" s="119"/>
      <c r="DK1275" s="119"/>
      <c r="DL1275" s="119"/>
      <c r="DM1275" s="119"/>
      <c r="DN1275" s="119"/>
      <c r="DO1275" s="119"/>
      <c r="DP1275" s="119"/>
      <c r="DQ1275" s="119"/>
      <c r="DR1275" s="119"/>
      <c r="DS1275" s="119"/>
      <c r="DT1275" s="119"/>
      <c r="DU1275" s="119"/>
      <c r="DV1275" s="119"/>
      <c r="DW1275" s="119"/>
      <c r="DX1275" s="119"/>
      <c r="DY1275" s="119"/>
      <c r="DZ1275" s="119"/>
      <c r="EA1275" s="119"/>
      <c r="EB1275" s="119"/>
      <c r="EC1275" s="119"/>
      <c r="ED1275" s="119"/>
      <c r="EE1275" s="119"/>
      <c r="EF1275" s="119"/>
      <c r="EG1275" s="119"/>
      <c r="EH1275" s="119"/>
      <c r="EI1275" s="119"/>
      <c r="EJ1275" s="119"/>
      <c r="EK1275" s="119"/>
      <c r="EL1275" s="119"/>
      <c r="EM1275" s="119"/>
      <c r="EN1275" s="119"/>
      <c r="EO1275" s="119"/>
      <c r="EP1275" s="119"/>
      <c r="EQ1275" s="119"/>
      <c r="ER1275" s="119"/>
      <c r="ES1275" s="119"/>
      <c r="ET1275" s="119"/>
      <c r="EU1275" s="119"/>
      <c r="EV1275" s="119"/>
      <c r="EW1275" s="119"/>
      <c r="EX1275" s="119"/>
      <c r="EY1275" s="119"/>
      <c r="EZ1275" s="119"/>
      <c r="FA1275" s="119"/>
      <c r="FB1275" s="119"/>
      <c r="FC1275" s="119"/>
      <c r="FD1275" s="119"/>
      <c r="FE1275" s="119"/>
      <c r="FF1275" s="119"/>
      <c r="FG1275" s="119"/>
      <c r="FH1275" s="119"/>
      <c r="FI1275" s="119"/>
      <c r="FJ1275" s="119"/>
      <c r="FK1275" s="119"/>
    </row>
    <row r="1276" spans="1:167" s="120" customFormat="1" ht="15" customHeight="1" x14ac:dyDescent="0.25">
      <c r="A1276" s="69"/>
      <c r="B1276" s="131" t="e">
        <f t="shared" ref="B1276:D1276" si="3929">B1275</f>
        <v>#VALUE!</v>
      </c>
      <c r="C1276" s="131" t="e">
        <f t="shared" si="3929"/>
        <v>#VALUE!</v>
      </c>
      <c r="D1276" s="130">
        <f t="shared" si="3929"/>
        <v>1</v>
      </c>
      <c r="E1276" s="179">
        <f t="shared" ref="E1276" si="3930">D1275</f>
        <v>1</v>
      </c>
      <c r="F1276" s="95"/>
      <c r="G1276" s="181" t="s">
        <v>1</v>
      </c>
      <c r="H1276" s="184" t="e">
        <f>INDEX('BASE FORMAÇÃO'!C:C,B1275+1)</f>
        <v>#VALUE!</v>
      </c>
      <c r="I1276" s="184"/>
      <c r="J1276" s="185"/>
      <c r="K1276" s="69"/>
      <c r="L1276" s="176"/>
      <c r="M1276" s="178"/>
      <c r="N1276" s="73"/>
      <c r="O1276" s="27" t="s">
        <v>13</v>
      </c>
      <c r="P1276" s="125"/>
      <c r="Q1276" s="125"/>
      <c r="R1276" s="125"/>
      <c r="S1276" s="125"/>
      <c r="T1276" s="125"/>
      <c r="U1276" s="125"/>
      <c r="V1276" s="125"/>
      <c r="W1276" s="125"/>
      <c r="X1276" s="125"/>
      <c r="Y1276" s="125"/>
      <c r="Z1276" s="125"/>
      <c r="AA1276" s="125"/>
      <c r="AB1276" s="125"/>
      <c r="AC1276" s="125"/>
      <c r="AD1276" s="125"/>
      <c r="AE1276" s="125"/>
      <c r="AF1276" s="125"/>
      <c r="AG1276" s="125"/>
      <c r="AH1276" s="125"/>
      <c r="AI1276" s="125"/>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19"/>
      <c r="BC1276" s="119"/>
      <c r="BD1276" s="119"/>
      <c r="BE1276" s="119"/>
      <c r="BF1276" s="119"/>
      <c r="BG1276" s="119"/>
      <c r="BH1276" s="119"/>
      <c r="BI1276" s="119"/>
      <c r="BJ1276" s="119"/>
      <c r="BK1276" s="119"/>
      <c r="BL1276" s="119"/>
      <c r="BM1276" s="119"/>
      <c r="BN1276" s="119"/>
      <c r="BO1276" s="119"/>
      <c r="BP1276" s="119"/>
      <c r="BQ1276" s="119"/>
      <c r="BR1276" s="119"/>
      <c r="BS1276" s="119"/>
      <c r="BT1276" s="119"/>
      <c r="BU1276" s="119"/>
      <c r="BV1276" s="119"/>
      <c r="BW1276" s="119"/>
      <c r="BX1276" s="119"/>
      <c r="BY1276" s="119"/>
      <c r="BZ1276" s="119"/>
      <c r="CA1276" s="119"/>
      <c r="CB1276" s="119"/>
      <c r="CC1276" s="119"/>
      <c r="CD1276" s="119"/>
      <c r="CE1276" s="119"/>
      <c r="CF1276" s="119"/>
      <c r="CG1276" s="119"/>
      <c r="CH1276" s="119"/>
      <c r="CI1276" s="119"/>
      <c r="CJ1276" s="119"/>
      <c r="CK1276" s="119"/>
      <c r="CL1276" s="119"/>
      <c r="CM1276" s="119"/>
      <c r="CN1276" s="119"/>
      <c r="CO1276" s="119"/>
      <c r="CP1276" s="119"/>
      <c r="CQ1276" s="119"/>
      <c r="CR1276" s="119"/>
      <c r="CS1276" s="119"/>
      <c r="CT1276" s="119"/>
      <c r="CU1276" s="119"/>
      <c r="CV1276" s="119"/>
      <c r="CW1276" s="119"/>
      <c r="CX1276" s="119"/>
      <c r="CY1276" s="119"/>
      <c r="CZ1276" s="119"/>
      <c r="DA1276" s="119"/>
      <c r="DB1276" s="119"/>
      <c r="DC1276" s="119"/>
      <c r="DD1276" s="119"/>
      <c r="DE1276" s="119"/>
      <c r="DF1276" s="119"/>
      <c r="DG1276" s="119"/>
      <c r="DH1276" s="119"/>
      <c r="DI1276" s="119"/>
      <c r="DJ1276" s="119"/>
      <c r="DK1276" s="119"/>
      <c r="DL1276" s="119"/>
      <c r="DM1276" s="119"/>
      <c r="DN1276" s="119"/>
      <c r="DO1276" s="119"/>
      <c r="DP1276" s="119"/>
      <c r="DQ1276" s="119"/>
      <c r="DR1276" s="119"/>
      <c r="DS1276" s="119"/>
      <c r="DT1276" s="119"/>
      <c r="DU1276" s="119"/>
      <c r="DV1276" s="119"/>
      <c r="DW1276" s="119"/>
      <c r="DX1276" s="119"/>
      <c r="DY1276" s="119"/>
      <c r="DZ1276" s="119"/>
      <c r="EA1276" s="119"/>
      <c r="EB1276" s="119"/>
      <c r="EC1276" s="119"/>
      <c r="ED1276" s="119"/>
      <c r="EE1276" s="119"/>
      <c r="EF1276" s="119"/>
      <c r="EG1276" s="119"/>
      <c r="EH1276" s="119"/>
      <c r="EI1276" s="119"/>
      <c r="EJ1276" s="119"/>
      <c r="EK1276" s="119"/>
      <c r="EL1276" s="119"/>
      <c r="EM1276" s="119"/>
      <c r="EN1276" s="119"/>
      <c r="EO1276" s="119"/>
      <c r="EP1276" s="119"/>
      <c r="EQ1276" s="119"/>
      <c r="ER1276" s="119"/>
      <c r="ES1276" s="119"/>
      <c r="ET1276" s="119"/>
      <c r="EU1276" s="119"/>
      <c r="EV1276" s="119"/>
      <c r="EW1276" s="119"/>
      <c r="EX1276" s="119"/>
      <c r="EY1276" s="119"/>
      <c r="EZ1276" s="119"/>
      <c r="FA1276" s="119"/>
      <c r="FB1276" s="119"/>
      <c r="FC1276" s="119"/>
      <c r="FD1276" s="119"/>
      <c r="FE1276" s="119"/>
      <c r="FF1276" s="119"/>
      <c r="FG1276" s="119"/>
      <c r="FH1276" s="119"/>
      <c r="FI1276" s="119"/>
      <c r="FJ1276" s="119"/>
      <c r="FK1276" s="119"/>
    </row>
    <row r="1277" spans="1:167" s="119" customFormat="1" x14ac:dyDescent="0.25">
      <c r="A1277" s="77"/>
      <c r="B1277" s="131" t="e">
        <f t="shared" ref="B1277:D1277" si="3931">B1276</f>
        <v>#VALUE!</v>
      </c>
      <c r="C1277" s="131" t="e">
        <f t="shared" si="3931"/>
        <v>#VALUE!</v>
      </c>
      <c r="D1277" s="130">
        <f t="shared" si="3931"/>
        <v>1</v>
      </c>
      <c r="E1277" s="180"/>
      <c r="F1277" s="96"/>
      <c r="G1277" s="182"/>
      <c r="H1277" s="186"/>
      <c r="I1277" s="186"/>
      <c r="J1277" s="187"/>
      <c r="K1277" s="67"/>
      <c r="L1277" s="133" t="s">
        <v>57</v>
      </c>
      <c r="M1277" s="134" t="e">
        <f>INDEX('BASE FORMAÇÃO'!H:H,B1279+1)</f>
        <v>#VALUE!</v>
      </c>
      <c r="N1277" s="74"/>
      <c r="O1277" s="27" t="s">
        <v>445</v>
      </c>
      <c r="P1277" s="117"/>
      <c r="Q1277" s="117"/>
      <c r="R1277" s="117"/>
      <c r="S1277" s="117"/>
      <c r="T1277" s="117"/>
      <c r="U1277" s="117"/>
      <c r="V1277" s="117"/>
      <c r="W1277" s="117"/>
      <c r="X1277" s="117"/>
      <c r="Y1277" s="117"/>
      <c r="Z1277" s="117"/>
      <c r="AA1277" s="121"/>
      <c r="AB1277" s="121"/>
      <c r="AC1277" s="121"/>
      <c r="AD1277" s="121"/>
      <c r="AE1277" s="121"/>
      <c r="AF1277" s="121"/>
      <c r="AG1277" s="121"/>
      <c r="AH1277" s="121"/>
      <c r="AI1277" s="121"/>
    </row>
    <row r="1278" spans="1:167" s="119" customFormat="1" x14ac:dyDescent="0.25">
      <c r="A1278" s="77"/>
      <c r="B1278" s="131" t="e">
        <f t="shared" ref="B1278:C1278" si="3932">B1277</f>
        <v>#VALUE!</v>
      </c>
      <c r="C1278" s="131" t="e">
        <f t="shared" si="3932"/>
        <v>#VALUE!</v>
      </c>
      <c r="D1278" s="130">
        <f t="shared" si="3812"/>
        <v>1</v>
      </c>
      <c r="E1278" s="41" t="s">
        <v>344</v>
      </c>
      <c r="F1278" s="96"/>
      <c r="G1278" s="183"/>
      <c r="H1278" s="188"/>
      <c r="I1278" s="188"/>
      <c r="J1278" s="189"/>
      <c r="K1278" s="67"/>
      <c r="L1278" s="1" t="s">
        <v>2</v>
      </c>
      <c r="M1278" s="6" t="e">
        <f>INDEX('BASE FORMAÇÃO'!D:D,B1279+1)</f>
        <v>#VALUE!</v>
      </c>
      <c r="N1278" s="74"/>
      <c r="O1278" s="27" t="s">
        <v>446</v>
      </c>
      <c r="P1278" s="118"/>
      <c r="Q1278" s="118"/>
      <c r="R1278" s="118"/>
      <c r="S1278" s="118"/>
      <c r="T1278" s="118"/>
      <c r="U1278" s="121"/>
      <c r="V1278" s="121"/>
      <c r="W1278" s="121"/>
      <c r="X1278" s="121"/>
      <c r="Y1278" s="121"/>
      <c r="Z1278" s="121"/>
      <c r="AA1278" s="121"/>
      <c r="AB1278" s="121"/>
      <c r="AC1278" s="121"/>
      <c r="AD1278" s="121"/>
      <c r="AE1278" s="121"/>
      <c r="AF1278" s="121"/>
      <c r="AG1278" s="121"/>
      <c r="AH1278" s="121"/>
      <c r="AI1278" s="121"/>
    </row>
    <row r="1279" spans="1:167" x14ac:dyDescent="0.25">
      <c r="B1279" s="131" t="e">
        <f t="shared" ref="B1279:C1279" si="3933">B1277</f>
        <v>#VALUE!</v>
      </c>
      <c r="C1279" s="131" t="e">
        <f t="shared" si="3933"/>
        <v>#VALUE!</v>
      </c>
      <c r="D1279" s="130">
        <f t="shared" si="3812"/>
        <v>1</v>
      </c>
      <c r="E1279" s="167" t="e">
        <f t="shared" ref="E1279" si="3934">C1275</f>
        <v>#VALUE!</v>
      </c>
      <c r="F1279" s="96"/>
      <c r="G1279" s="169" t="s">
        <v>334</v>
      </c>
      <c r="H1279" s="171"/>
      <c r="I1279" s="172"/>
      <c r="J1279" s="172"/>
      <c r="K1279" s="70"/>
      <c r="L1279" s="28" t="s">
        <v>333</v>
      </c>
      <c r="M1279" s="136" t="str">
        <f t="shared" ref="M1279" si="3935">IFERROR(INDEX(I1281:I1293,MATCH(MAX(J1281:J1293),J1281:J1293,0)),"")</f>
        <v/>
      </c>
      <c r="N1279" s="74"/>
      <c r="O1279" s="27" t="s">
        <v>18</v>
      </c>
      <c r="P1279" s="109" t="str">
        <f>IF(P1275="","",
IF(OR(P1277="Orçamento",P1276="",MAX('Tabela de Apoio'!$A:$A)&lt;=P1276),
P1275,
(INDEX('Tabela de Apoio'!$B:$B,MATCH('MAPA DE PREÇOS'!$O$8,'Tabela de Apoio'!$A:$A,1))/INDEX('Tabela de Apoio'!$B:$B,MATCH('MAPA DE PREÇOS'!P1276,'Tabela de Apoio'!$A:$A,1)-1))*P1275))</f>
        <v/>
      </c>
      <c r="Q1279" s="109" t="str">
        <f>IF(Q1275="","",
IF(OR(Q1277="Orçamento",Q1276="",MAX('Tabela de Apoio'!$A:$A)&lt;=Q1276),
Q1275,
(INDEX('Tabela de Apoio'!$B:$B,MATCH('MAPA DE PREÇOS'!$O$8,'Tabela de Apoio'!$A:$A,1))/INDEX('Tabela de Apoio'!$B:$B,MATCH('MAPA DE PREÇOS'!Q1276,'Tabela de Apoio'!$A:$A,1)-1))*Q1275))</f>
        <v/>
      </c>
      <c r="R1279" s="109" t="str">
        <f>IF(R1275="","",
IF(OR(R1277="Orçamento",R1276="",MAX('Tabela de Apoio'!$A:$A)&lt;=R1276),
R1275,
(INDEX('Tabela de Apoio'!$B:$B,MATCH('MAPA DE PREÇOS'!$O$8,'Tabela de Apoio'!$A:$A,1))/INDEX('Tabela de Apoio'!$B:$B,MATCH('MAPA DE PREÇOS'!R1276,'Tabela de Apoio'!$A:$A,1)-1))*R1275))</f>
        <v/>
      </c>
      <c r="S1279" s="109" t="str">
        <f>IF(S1275="","",
IF(OR(S1277="Orçamento",S1276="",MAX('Tabela de Apoio'!$A:$A)&lt;=S1276),
S1275,
(INDEX('Tabela de Apoio'!$B:$B,MATCH('MAPA DE PREÇOS'!$O$8,'Tabela de Apoio'!$A:$A,1))/INDEX('Tabela de Apoio'!$B:$B,MATCH('MAPA DE PREÇOS'!S1276,'Tabela de Apoio'!$A:$A,1)-1))*S1275))</f>
        <v/>
      </c>
      <c r="T1279" s="109" t="str">
        <f>IF(T1275="","",
IF(OR(T1277="Orçamento",T1276="",MAX('Tabela de Apoio'!$A:$A)&lt;=T1276),
T1275,
(INDEX('Tabela de Apoio'!$B:$B,MATCH('MAPA DE PREÇOS'!$O$8,'Tabela de Apoio'!$A:$A,1))/INDEX('Tabela de Apoio'!$B:$B,MATCH('MAPA DE PREÇOS'!T1276,'Tabela de Apoio'!$A:$A,1)-1))*T1275))</f>
        <v/>
      </c>
      <c r="U1279" s="109" t="str">
        <f>IF(U1275="","",
IF(OR(U1277="Orçamento",U1276="",MAX('Tabela de Apoio'!$A:$A)&lt;=U1276),
U1275,
(INDEX('Tabela de Apoio'!$B:$B,MATCH('MAPA DE PREÇOS'!$O$8,'Tabela de Apoio'!$A:$A,1))/INDEX('Tabela de Apoio'!$B:$B,MATCH('MAPA DE PREÇOS'!U1276,'Tabela de Apoio'!$A:$A,1)-1))*U1275))</f>
        <v/>
      </c>
      <c r="V1279" s="109" t="str">
        <f>IF(V1275="","",
IF(OR(V1277="Orçamento",V1276="",MAX('Tabela de Apoio'!$A:$A)&lt;=V1276),
V1275,
(INDEX('Tabela de Apoio'!$B:$B,MATCH('MAPA DE PREÇOS'!$O$8,'Tabela de Apoio'!$A:$A,1))/INDEX('Tabela de Apoio'!$B:$B,MATCH('MAPA DE PREÇOS'!V1276,'Tabela de Apoio'!$A:$A,1)-1))*V1275))</f>
        <v/>
      </c>
      <c r="W1279" s="109" t="str">
        <f>IF(W1275="","",
IF(OR(W1277="Orçamento",W1276="",MAX('Tabela de Apoio'!$A:$A)&lt;=W1276),
W1275,
(INDEX('Tabela de Apoio'!$B:$B,MATCH('MAPA DE PREÇOS'!$O$8,'Tabela de Apoio'!$A:$A,1))/INDEX('Tabela de Apoio'!$B:$B,MATCH('MAPA DE PREÇOS'!W1276,'Tabela de Apoio'!$A:$A,1)-1))*W1275))</f>
        <v/>
      </c>
      <c r="X1279" s="109" t="str">
        <f>IF(X1275="","",
IF(OR(X1277="Orçamento",X1276="",MAX('Tabela de Apoio'!$A:$A)&lt;=X1276),
X1275,
(INDEX('Tabela de Apoio'!$B:$B,MATCH('MAPA DE PREÇOS'!$O$8,'Tabela de Apoio'!$A:$A,1))/INDEX('Tabela de Apoio'!$B:$B,MATCH('MAPA DE PREÇOS'!X1276,'Tabela de Apoio'!$A:$A,1)-1))*X1275))</f>
        <v/>
      </c>
      <c r="Y1279" s="109" t="str">
        <f>IF(Y1275="","",
IF(OR(Y1277="Orçamento",Y1276="",MAX('Tabela de Apoio'!$A:$A)&lt;=Y1276),
Y1275,
(INDEX('Tabela de Apoio'!$B:$B,MATCH('MAPA DE PREÇOS'!$O$8,'Tabela de Apoio'!$A:$A,1))/INDEX('Tabela de Apoio'!$B:$B,MATCH('MAPA DE PREÇOS'!Y1276,'Tabela de Apoio'!$A:$A,1)-1))*Y1275))</f>
        <v/>
      </c>
      <c r="Z1279" s="109" t="str">
        <f>IF(Z1275="","",
IF(OR(Z1277="Orçamento",Z1276="",MAX('Tabela de Apoio'!$A:$A)&lt;=Z1276),
Z1275,
(INDEX('Tabela de Apoio'!$B:$B,MATCH('MAPA DE PREÇOS'!$O$8,'Tabela de Apoio'!$A:$A,1))/INDEX('Tabela de Apoio'!$B:$B,MATCH('MAPA DE PREÇOS'!Z1276,'Tabela de Apoio'!$A:$A,1)-1))*Z1275))</f>
        <v/>
      </c>
      <c r="AA1279" s="109" t="str">
        <f>IF(AA1275="","",
IF(OR(AA1277="Orçamento",AA1276="",MAX('Tabela de Apoio'!$A:$A)&lt;=AA1276),
AA1275,
(INDEX('Tabela de Apoio'!$B:$B,MATCH('MAPA DE PREÇOS'!$O$8,'Tabela de Apoio'!$A:$A,1))/INDEX('Tabela de Apoio'!$B:$B,MATCH('MAPA DE PREÇOS'!AA1276,'Tabela de Apoio'!$A:$A,1)-1))*AA1275))</f>
        <v/>
      </c>
      <c r="AB1279" s="109" t="str">
        <f>IF(AB1275="","",
IF(OR(AB1277="Orçamento",AB1276="",MAX('Tabela de Apoio'!$A:$A)&lt;=AB1276),
AB1275,
(INDEX('Tabela de Apoio'!$B:$B,MATCH('MAPA DE PREÇOS'!$O$8,'Tabela de Apoio'!$A:$A,1))/INDEX('Tabela de Apoio'!$B:$B,MATCH('MAPA DE PREÇOS'!AB1276,'Tabela de Apoio'!$A:$A,1)-1))*AB1275))</f>
        <v/>
      </c>
      <c r="AC1279" s="109" t="str">
        <f>IF(AC1275="","",
IF(OR(AC1277="Orçamento",AC1276="",MAX('Tabela de Apoio'!$A:$A)&lt;=AC1276),
AC1275,
(INDEX('Tabela de Apoio'!$B:$B,MATCH('MAPA DE PREÇOS'!$O$8,'Tabela de Apoio'!$A:$A,1))/INDEX('Tabela de Apoio'!$B:$B,MATCH('MAPA DE PREÇOS'!AC1276,'Tabela de Apoio'!$A:$A,1)-1))*AC1275))</f>
        <v/>
      </c>
      <c r="AD1279" s="109" t="str">
        <f>IF(AD1275="","",
IF(OR(AD1277="Orçamento",AD1276="",MAX('Tabela de Apoio'!$A:$A)&lt;=AD1276),
AD1275,
(INDEX('Tabela de Apoio'!$B:$B,MATCH('MAPA DE PREÇOS'!$O$8,'Tabela de Apoio'!$A:$A,1))/INDEX('Tabela de Apoio'!$B:$B,MATCH('MAPA DE PREÇOS'!AD1276,'Tabela de Apoio'!$A:$A,1)-1))*AD1275))</f>
        <v/>
      </c>
      <c r="AE1279" s="109" t="str">
        <f>IF(AE1275="","",
IF(OR(AE1277="Orçamento",AE1276="",MAX('Tabela de Apoio'!$A:$A)&lt;=AE1276),
AE1275,
(INDEX('Tabela de Apoio'!$B:$B,MATCH('MAPA DE PREÇOS'!$O$8,'Tabela de Apoio'!$A:$A,1))/INDEX('Tabela de Apoio'!$B:$B,MATCH('MAPA DE PREÇOS'!AE1276,'Tabela de Apoio'!$A:$A,1)-1))*AE1275))</f>
        <v/>
      </c>
      <c r="AF1279" s="109" t="str">
        <f>IF(AF1275="","",
IF(OR(AF1277="Orçamento",AF1276="",MAX('Tabela de Apoio'!$A:$A)&lt;=AF1276),
AF1275,
(INDEX('Tabela de Apoio'!$B:$B,MATCH('MAPA DE PREÇOS'!$O$8,'Tabela de Apoio'!$A:$A,1))/INDEX('Tabela de Apoio'!$B:$B,MATCH('MAPA DE PREÇOS'!AF1276,'Tabela de Apoio'!$A:$A,1)-1))*AF1275))</f>
        <v/>
      </c>
      <c r="AG1279" s="109" t="str">
        <f>IF(AG1275="","",
IF(OR(AG1277="Orçamento",AG1276="",MAX('Tabela de Apoio'!$A:$A)&lt;=AG1276),
AG1275,
(INDEX('Tabela de Apoio'!$B:$B,MATCH('MAPA DE PREÇOS'!$O$8,'Tabela de Apoio'!$A:$A,1))/INDEX('Tabela de Apoio'!$B:$B,MATCH('MAPA DE PREÇOS'!AG1276,'Tabela de Apoio'!$A:$A,1)-1))*AG1275))</f>
        <v/>
      </c>
      <c r="AH1279" s="109" t="str">
        <f>IF(AH1275="","",
IF(OR(AH1277="Orçamento",AH1276="",MAX('Tabela de Apoio'!$A:$A)&lt;=AH1276),
AH1275,
(INDEX('Tabela de Apoio'!$B:$B,MATCH('MAPA DE PREÇOS'!$O$8,'Tabela de Apoio'!$A:$A,1))/INDEX('Tabela de Apoio'!$B:$B,MATCH('MAPA DE PREÇOS'!AH1276,'Tabela de Apoio'!$A:$A,1)-1))*AH1275))</f>
        <v/>
      </c>
      <c r="AI1279" s="109" t="str">
        <f>IF(AI1275="","",
IF(OR(AI1277="Orçamento",AI1276="",MAX('Tabela de Apoio'!$A:$A)&lt;=AI1276),
AI1275,
(INDEX('Tabela de Apoio'!$B:$B,MATCH('MAPA DE PREÇOS'!$O$8,'Tabela de Apoio'!$A:$A,1))/INDEX('Tabela de Apoio'!$B:$B,MATCH('MAPA DE PREÇOS'!AI1276,'Tabela de Apoio'!$A:$A,1)-1))*AI1275))</f>
        <v/>
      </c>
    </row>
    <row r="1280" spans="1:167" hidden="1" x14ac:dyDescent="0.25">
      <c r="B1280" s="131" t="e">
        <f t="shared" ref="B1280" si="3936">B1279</f>
        <v>#VALUE!</v>
      </c>
      <c r="C1280" s="131" t="e">
        <f t="shared" ref="C1280" si="3937">C1279</f>
        <v>#VALUE!</v>
      </c>
      <c r="D1280" s="130">
        <f t="shared" si="3812"/>
        <v>1</v>
      </c>
      <c r="E1280" s="168"/>
      <c r="F1280" s="96"/>
      <c r="G1280" s="170"/>
      <c r="H1280"/>
      <c r="I1280"/>
      <c r="J1280"/>
      <c r="N1280" s="74"/>
      <c r="O1280" s="27" t="s">
        <v>439</v>
      </c>
      <c r="P1280" s="110" t="str">
        <f>IF(IFERROR(VLOOKUP(P1277,'Tabela de Apoio'!$D:$E,2,FALSE),1)=1,"",P1281)</f>
        <v/>
      </c>
      <c r="Q1280" s="110" t="str">
        <f>IF(IFERROR(VLOOKUP(Q1277,'Tabela de Apoio'!$D:$E,2,FALSE),1)=1,"",Q1281)</f>
        <v/>
      </c>
      <c r="R1280" s="110" t="str">
        <f>IF(IFERROR(VLOOKUP(R1277,'Tabela de Apoio'!$D:$E,2,FALSE),1)=1,"",R1281)</f>
        <v/>
      </c>
      <c r="S1280" s="110" t="str">
        <f>IF(IFERROR(VLOOKUP(S1277,'Tabela de Apoio'!$D:$E,2,FALSE),1)=1,"",S1281)</f>
        <v/>
      </c>
      <c r="T1280" s="110" t="str">
        <f>IF(IFERROR(VLOOKUP(T1277,'Tabela de Apoio'!$D:$E,2,FALSE),1)=1,"",T1281)</f>
        <v/>
      </c>
      <c r="U1280" s="110" t="str">
        <f>IF(IFERROR(VLOOKUP(U1277,'Tabela de Apoio'!$D:$E,2,FALSE),1)=1,"",U1281)</f>
        <v/>
      </c>
      <c r="V1280" s="110" t="str">
        <f>IF(IFERROR(VLOOKUP(V1277,'Tabela de Apoio'!$D:$E,2,FALSE),1)=1,"",V1281)</f>
        <v/>
      </c>
      <c r="W1280" s="110" t="str">
        <f>IF(IFERROR(VLOOKUP(W1277,'Tabela de Apoio'!$D:$E,2,FALSE),1)=1,"",W1281)</f>
        <v/>
      </c>
      <c r="X1280" s="110" t="str">
        <f>IF(IFERROR(VLOOKUP(X1277,'Tabela de Apoio'!$D:$E,2,FALSE),1)=1,"",X1281)</f>
        <v/>
      </c>
      <c r="Y1280" s="110" t="str">
        <f>IF(IFERROR(VLOOKUP(Y1277,'Tabela de Apoio'!$D:$E,2,FALSE),1)=1,"",Y1281)</f>
        <v/>
      </c>
      <c r="Z1280" s="110" t="str">
        <f>IF(IFERROR(VLOOKUP(Z1277,'Tabela de Apoio'!$D:$E,2,FALSE),1)=1,"",Z1281)</f>
        <v/>
      </c>
      <c r="AA1280" s="110" t="str">
        <f>IF(IFERROR(VLOOKUP(AA1277,'Tabela de Apoio'!$D:$E,2,FALSE),1)=1,"",AA1281)</f>
        <v/>
      </c>
      <c r="AB1280" s="110" t="str">
        <f>IF(IFERROR(VLOOKUP(AB1277,'Tabela de Apoio'!$D:$E,2,FALSE),1)=1,"",AB1281)</f>
        <v/>
      </c>
      <c r="AC1280" s="110" t="str">
        <f>IF(IFERROR(VLOOKUP(AC1277,'Tabela de Apoio'!$D:$E,2,FALSE),1)=1,"",AC1281)</f>
        <v/>
      </c>
      <c r="AD1280" s="110" t="str">
        <f>IF(IFERROR(VLOOKUP(AD1277,'Tabela de Apoio'!$D:$E,2,FALSE),1)=1,"",AD1281)</f>
        <v/>
      </c>
      <c r="AE1280" s="110" t="str">
        <f>IF(IFERROR(VLOOKUP(AE1277,'Tabela de Apoio'!$D:$E,2,FALSE),1)=1,"",AE1281)</f>
        <v/>
      </c>
      <c r="AF1280" s="110" t="str">
        <f>IF(IFERROR(VLOOKUP(AF1277,'Tabela de Apoio'!$D:$E,2,FALSE),1)=1,"",AF1281)</f>
        <v/>
      </c>
      <c r="AG1280" s="110" t="str">
        <f>IF(IFERROR(VLOOKUP(AG1277,'Tabela de Apoio'!$D:$E,2,FALSE),1)=1,"",AG1281)</f>
        <v/>
      </c>
      <c r="AH1280" s="110" t="str">
        <f>IF(IFERROR(VLOOKUP(AH1277,'Tabela de Apoio'!$D:$E,2,FALSE),1)=1,"",AH1281)</f>
        <v/>
      </c>
      <c r="AI1280" s="110" t="str">
        <f>IF(IFERROR(VLOOKUP(AI1277,'Tabela de Apoio'!$D:$E,2,FALSE),1)=1,"",AI1281)</f>
        <v/>
      </c>
    </row>
    <row r="1281" spans="1:167" hidden="1" x14ac:dyDescent="0.25">
      <c r="B1281" s="131" t="e">
        <f t="shared" ref="B1281:C1281" si="3938">B1280</f>
        <v>#VALUE!</v>
      </c>
      <c r="C1281" s="131" t="e">
        <f t="shared" si="3938"/>
        <v>#VALUE!</v>
      </c>
      <c r="D1281" s="130">
        <f t="shared" si="3812"/>
        <v>1</v>
      </c>
      <c r="E1281" s="168"/>
      <c r="F1281" s="96"/>
      <c r="G1281" s="170"/>
      <c r="H1281" s="137">
        <f t="shared" ref="H1281" si="3939">COUNT($P1281:$XX1281)</f>
        <v>0</v>
      </c>
      <c r="I1281" s="135" t="e">
        <f t="shared" ref="I1281" si="3940">_xlfn.STDEV.P($P1280:$XX1281)/AVERAGE($P1280:$XX1281)</f>
        <v>#DIV/0!</v>
      </c>
      <c r="J1281" s="7">
        <f>ROW()</f>
        <v>1281</v>
      </c>
      <c r="K1281" s="70"/>
      <c r="L1281" s="29" t="s">
        <v>54</v>
      </c>
      <c r="M1281" s="30" t="str">
        <f t="shared" ref="M1281" si="3941">IFERROR(
IF(AND(P1277="Orçamento",COUNTA(P1275:AI1275)=COUNTIF(P1277:XX1277,"Orçamento")),MIN(M1286,M1283),
IF(M1284&lt;&gt;"",M1284,
IF(M1285&lt;&gt;"",M1285,
M1283
))),"")</f>
        <v/>
      </c>
      <c r="N1281" s="74"/>
      <c r="O1281" s="27" t="s">
        <v>440</v>
      </c>
      <c r="P1281" s="109" t="str">
        <f t="shared" ref="P1281:AI1281" si="3942">IFERROR(IF(P1279="",
            "",
            IF(COUNT($P1279:$XX1279)&lt;=4,
               P1279,
               IF(OR(P1279&gt;(QUARTILE($P1279:$XX1279,3)+(QUARTILE($P1279:$XX1279,3)-QUARTILE($P1279:$XX1279,1))),
                     P1279&lt;(QUARTILE($P1279:$XX1279,1)-(QUARTILE($P1279:$XX1279,3)-QUARTILE($P1279:$XX1279,1)))
                  ),
               "DESCARTADO",P1279)
             )
  ),P1279)</f>
        <v/>
      </c>
      <c r="Q1281" s="109" t="str">
        <f t="shared" si="3942"/>
        <v/>
      </c>
      <c r="R1281" s="109" t="str">
        <f t="shared" si="3942"/>
        <v/>
      </c>
      <c r="S1281" s="109" t="str">
        <f t="shared" si="3942"/>
        <v/>
      </c>
      <c r="T1281" s="109" t="str">
        <f t="shared" si="3942"/>
        <v/>
      </c>
      <c r="U1281" s="109" t="str">
        <f t="shared" si="3942"/>
        <v/>
      </c>
      <c r="V1281" s="109" t="str">
        <f t="shared" si="3942"/>
        <v/>
      </c>
      <c r="W1281" s="109" t="str">
        <f t="shared" si="3942"/>
        <v/>
      </c>
      <c r="X1281" s="109" t="str">
        <f t="shared" si="3942"/>
        <v/>
      </c>
      <c r="Y1281" s="109" t="str">
        <f t="shared" si="3942"/>
        <v/>
      </c>
      <c r="Z1281" s="109" t="str">
        <f t="shared" si="3942"/>
        <v/>
      </c>
      <c r="AA1281" s="109" t="str">
        <f t="shared" si="3942"/>
        <v/>
      </c>
      <c r="AB1281" s="109" t="str">
        <f t="shared" si="3942"/>
        <v/>
      </c>
      <c r="AC1281" s="109" t="str">
        <f t="shared" si="3942"/>
        <v/>
      </c>
      <c r="AD1281" s="109" t="str">
        <f t="shared" si="3942"/>
        <v/>
      </c>
      <c r="AE1281" s="109" t="str">
        <f t="shared" si="3942"/>
        <v/>
      </c>
      <c r="AF1281" s="109" t="str">
        <f t="shared" si="3942"/>
        <v/>
      </c>
      <c r="AG1281" s="109" t="str">
        <f t="shared" si="3942"/>
        <v/>
      </c>
      <c r="AH1281" s="109" t="str">
        <f t="shared" si="3942"/>
        <v/>
      </c>
      <c r="AI1281" s="109" t="str">
        <f t="shared" si="3942"/>
        <v/>
      </c>
    </row>
    <row r="1282" spans="1:167" hidden="1" x14ac:dyDescent="0.25">
      <c r="B1282" s="131" t="e">
        <f t="shared" ref="B1282" si="3943">B1281</f>
        <v>#VALUE!</v>
      </c>
      <c r="C1282" s="131" t="e">
        <f t="shared" ref="C1282" si="3944">C1281</f>
        <v>#VALUE!</v>
      </c>
      <c r="D1282" s="130">
        <f t="shared" si="3812"/>
        <v>1</v>
      </c>
      <c r="E1282" s="168"/>
      <c r="F1282" s="96"/>
      <c r="G1282" s="170"/>
      <c r="H1282"/>
      <c r="I1282"/>
      <c r="J1282"/>
      <c r="K1282" s="69"/>
      <c r="L1282" s="29" t="s">
        <v>423</v>
      </c>
      <c r="M1282" s="30" t="e">
        <f t="shared" ref="M1282" si="3945">AVERAGE($P1281:$XX1281)</f>
        <v>#DIV/0!</v>
      </c>
      <c r="N1282" s="74"/>
      <c r="O1282" s="27" t="str">
        <f t="shared" ref="O1282" si="3946">"1 POND"</f>
        <v>1 POND</v>
      </c>
      <c r="P1282" s="110" t="str">
        <f>IF(IFERROR(VLOOKUP(P1277,'Tabela de Apoio'!$D:$E,2,FALSE),1)=1,"",P1283)</f>
        <v/>
      </c>
      <c r="Q1282" s="110" t="str">
        <f>IF(IFERROR(VLOOKUP(Q1277,'Tabela de Apoio'!$D:$E,2,FALSE),1)=1,"",Q1283)</f>
        <v/>
      </c>
      <c r="R1282" s="110" t="str">
        <f>IF(IFERROR(VLOOKUP(R1277,'Tabela de Apoio'!$D:$E,2,FALSE),1)=1,"",R1283)</f>
        <v/>
      </c>
      <c r="S1282" s="110" t="str">
        <f>IF(IFERROR(VLOOKUP(S1277,'Tabela de Apoio'!$D:$E,2,FALSE),1)=1,"",S1283)</f>
        <v/>
      </c>
      <c r="T1282" s="110" t="str">
        <f>IF(IFERROR(VLOOKUP(T1277,'Tabela de Apoio'!$D:$E,2,FALSE),1)=1,"",T1283)</f>
        <v/>
      </c>
      <c r="U1282" s="110" t="str">
        <f>IF(IFERROR(VLOOKUP(U1277,'Tabela de Apoio'!$D:$E,2,FALSE),1)=1,"",U1283)</f>
        <v/>
      </c>
      <c r="V1282" s="110" t="str">
        <f>IF(IFERROR(VLOOKUP(V1277,'Tabela de Apoio'!$D:$E,2,FALSE),1)=1,"",V1283)</f>
        <v/>
      </c>
      <c r="W1282" s="110" t="str">
        <f>IF(IFERROR(VLOOKUP(W1277,'Tabela de Apoio'!$D:$E,2,FALSE),1)=1,"",W1283)</f>
        <v/>
      </c>
      <c r="X1282" s="110" t="str">
        <f>IF(IFERROR(VLOOKUP(X1277,'Tabela de Apoio'!$D:$E,2,FALSE),1)=1,"",X1283)</f>
        <v/>
      </c>
      <c r="Y1282" s="110" t="str">
        <f>IF(IFERROR(VLOOKUP(Y1277,'Tabela de Apoio'!$D:$E,2,FALSE),1)=1,"",Y1283)</f>
        <v/>
      </c>
      <c r="Z1282" s="110" t="str">
        <f>IF(IFERROR(VLOOKUP(Z1277,'Tabela de Apoio'!$D:$E,2,FALSE),1)=1,"",Z1283)</f>
        <v/>
      </c>
      <c r="AA1282" s="110" t="str">
        <f>IF(IFERROR(VLOOKUP(AA1277,'Tabela de Apoio'!$D:$E,2,FALSE),1)=1,"",AA1283)</f>
        <v/>
      </c>
      <c r="AB1282" s="110" t="str">
        <f>IF(IFERROR(VLOOKUP(AB1277,'Tabela de Apoio'!$D:$E,2,FALSE),1)=1,"",AB1283)</f>
        <v/>
      </c>
      <c r="AC1282" s="110" t="str">
        <f>IF(IFERROR(VLOOKUP(AC1277,'Tabela de Apoio'!$D:$E,2,FALSE),1)=1,"",AC1283)</f>
        <v/>
      </c>
      <c r="AD1282" s="110" t="str">
        <f>IF(IFERROR(VLOOKUP(AD1277,'Tabela de Apoio'!$D:$E,2,FALSE),1)=1,"",AD1283)</f>
        <v/>
      </c>
      <c r="AE1282" s="110" t="str">
        <f>IF(IFERROR(VLOOKUP(AE1277,'Tabela de Apoio'!$D:$E,2,FALSE),1)=1,"",AE1283)</f>
        <v/>
      </c>
      <c r="AF1282" s="110" t="str">
        <f>IF(IFERROR(VLOOKUP(AF1277,'Tabela de Apoio'!$D:$E,2,FALSE),1)=1,"",AF1283)</f>
        <v/>
      </c>
      <c r="AG1282" s="110" t="str">
        <f>IF(IFERROR(VLOOKUP(AG1277,'Tabela de Apoio'!$D:$E,2,FALSE),1)=1,"",AG1283)</f>
        <v/>
      </c>
      <c r="AH1282" s="110" t="str">
        <f>IF(IFERROR(VLOOKUP(AH1277,'Tabela de Apoio'!$D:$E,2,FALSE),1)=1,"",AH1283)</f>
        <v/>
      </c>
      <c r="AI1282" s="110" t="str">
        <f>IF(IFERROR(VLOOKUP(AI1277,'Tabela de Apoio'!$D:$E,2,FALSE),1)=1,"",AI1283)</f>
        <v/>
      </c>
    </row>
    <row r="1283" spans="1:167" hidden="1" x14ac:dyDescent="0.25">
      <c r="B1283" s="131" t="e">
        <f t="shared" si="3811"/>
        <v>#VALUE!</v>
      </c>
      <c r="C1283" s="131" t="e">
        <f t="shared" si="3812"/>
        <v>#VALUE!</v>
      </c>
      <c r="D1283" s="130">
        <f t="shared" si="3812"/>
        <v>1</v>
      </c>
      <c r="E1283" s="168"/>
      <c r="F1283" s="96"/>
      <c r="G1283" s="170"/>
      <c r="H1283" s="137">
        <f t="shared" ref="H1283" si="3947">COUNT($P1283:$XX1283)</f>
        <v>0</v>
      </c>
      <c r="I1283" s="135" t="e">
        <f t="shared" ref="I1283" si="3948">_xlfn.STDEV.P($P1282:$XX1283)/AVERAGE($P1282:$XX1283)</f>
        <v>#DIV/0!</v>
      </c>
      <c r="J1283" s="7">
        <f t="shared" ref="J1283" si="3949">IF(AND(H1283&gt;2,
OR(L1275="MÉDIA SANEADA",L1275="MEDIANA SANEADA",
AND(L1275="PREÇO REFERÊNCIA",NOT(AND(P1277="Orçamento",COUNTA(P1275:XX1275)=COUNTIF(P1277:XX1277,"Orçamento")))))),
ROW(),0)</f>
        <v>0</v>
      </c>
      <c r="K1283" s="69"/>
      <c r="L1283" s="29" t="s">
        <v>424</v>
      </c>
      <c r="M1283" s="30" t="e">
        <f t="shared" ref="M1283" si="3950">MEDIAN($P1281:$XX1281)</f>
        <v>#NUM!</v>
      </c>
      <c r="N1283" s="74"/>
      <c r="O1283" s="27" t="str">
        <f t="shared" ref="O1283" si="3951">"1 RODADA"</f>
        <v>1 RODADA</v>
      </c>
      <c r="P1283" s="110" t="str">
        <f t="shared" ref="P1283:AI1283" si="3952">IF(P1281="","",IF((_xlfn.STDEV.P($P1280:$XX1281)/AVERAGE($P1280:$XX1281))&lt;=25%,P1281,IF(OR(P1281&gt;(AVERAGE($P1280:$XX1281)+_xlfn.STDEV.P($P1280:$XX1281)),P1281&lt;(AVERAGE($P1280:$XX1281)-_xlfn.STDEV.P($P1280:$XX1281))),"DESCARTADO",P1281)))</f>
        <v/>
      </c>
      <c r="Q1283" s="110" t="str">
        <f t="shared" si="3952"/>
        <v/>
      </c>
      <c r="R1283" s="110" t="str">
        <f t="shared" si="3952"/>
        <v/>
      </c>
      <c r="S1283" s="110" t="str">
        <f t="shared" si="3952"/>
        <v/>
      </c>
      <c r="T1283" s="110" t="str">
        <f t="shared" si="3952"/>
        <v/>
      </c>
      <c r="U1283" s="110" t="str">
        <f t="shared" si="3952"/>
        <v/>
      </c>
      <c r="V1283" s="110" t="str">
        <f t="shared" si="3952"/>
        <v/>
      </c>
      <c r="W1283" s="110" t="str">
        <f t="shared" si="3952"/>
        <v/>
      </c>
      <c r="X1283" s="110" t="str">
        <f t="shared" si="3952"/>
        <v/>
      </c>
      <c r="Y1283" s="110" t="str">
        <f t="shared" si="3952"/>
        <v/>
      </c>
      <c r="Z1283" s="110" t="str">
        <f t="shared" si="3952"/>
        <v/>
      </c>
      <c r="AA1283" s="110" t="str">
        <f t="shared" si="3952"/>
        <v/>
      </c>
      <c r="AB1283" s="110" t="str">
        <f t="shared" si="3952"/>
        <v/>
      </c>
      <c r="AC1283" s="110" t="str">
        <f t="shared" si="3952"/>
        <v/>
      </c>
      <c r="AD1283" s="110" t="str">
        <f t="shared" si="3952"/>
        <v/>
      </c>
      <c r="AE1283" s="110" t="str">
        <f t="shared" si="3952"/>
        <v/>
      </c>
      <c r="AF1283" s="110" t="str">
        <f t="shared" si="3952"/>
        <v/>
      </c>
      <c r="AG1283" s="110" t="str">
        <f t="shared" si="3952"/>
        <v/>
      </c>
      <c r="AH1283" s="110" t="str">
        <f t="shared" si="3952"/>
        <v/>
      </c>
      <c r="AI1283" s="110" t="str">
        <f t="shared" si="3952"/>
        <v/>
      </c>
    </row>
    <row r="1284" spans="1:167" hidden="1" x14ac:dyDescent="0.25">
      <c r="B1284" s="131" t="e">
        <f t="shared" si="3811"/>
        <v>#VALUE!</v>
      </c>
      <c r="C1284" s="131" t="e">
        <f t="shared" si="3812"/>
        <v>#VALUE!</v>
      </c>
      <c r="D1284" s="130">
        <f t="shared" si="3812"/>
        <v>1</v>
      </c>
      <c r="E1284" s="168"/>
      <c r="F1284" s="96"/>
      <c r="G1284" s="170"/>
      <c r="H1284"/>
      <c r="I1284"/>
      <c r="J1284"/>
      <c r="L1284" s="29" t="s">
        <v>50</v>
      </c>
      <c r="M1284" s="30" t="str">
        <f t="shared" ref="M1284" si="3953">IFERROR(
IF(AND(H1283&gt;2,I1283&lt;=25%),AVERAGE(P1282:XX1283),
IF(AND(H1285&gt;2,I1285&lt;=25%),AVERAGE(P1284:XX1285),
IF(AND(H1287&gt;2,I1287&lt;=25%),AVERAGE(P1286:XX1287),
IF(AND(H1289&gt;2,I1289&lt;=25%),AVERAGE(P1288:XX1289),
IF(AND(H1291&gt;2,I1291&lt;=25%),AVERAGE(P1290:XX1291),
IF(AND(H1293&gt;2,I1293&lt;=25%),AVERAGE(P1292:XX1293),
IF(I1281&lt;=25%,AVERAGE(P1280:XX1281),""))))))),"")</f>
        <v/>
      </c>
      <c r="N1284" s="74"/>
      <c r="O1284" s="27" t="str">
        <f t="shared" ref="O1284" si="3954">"2 POND"</f>
        <v>2 POND</v>
      </c>
      <c r="P1284" s="110" t="str">
        <f>IF(IFERROR(VLOOKUP(P1277,'Tabela de Apoio'!$D:$E,2,FALSE),1)=1,"",P1285)</f>
        <v/>
      </c>
      <c r="Q1284" s="110" t="str">
        <f>IF(IFERROR(VLOOKUP(Q1277,'Tabela de Apoio'!$D:$E,2,FALSE),1)=1,"",Q1285)</f>
        <v/>
      </c>
      <c r="R1284" s="110" t="str">
        <f>IF(IFERROR(VLOOKUP(R1277,'Tabela de Apoio'!$D:$E,2,FALSE),1)=1,"",R1285)</f>
        <v/>
      </c>
      <c r="S1284" s="110" t="str">
        <f>IF(IFERROR(VLOOKUP(S1277,'Tabela de Apoio'!$D:$E,2,FALSE),1)=1,"",S1285)</f>
        <v/>
      </c>
      <c r="T1284" s="110" t="str">
        <f>IF(IFERROR(VLOOKUP(T1277,'Tabela de Apoio'!$D:$E,2,FALSE),1)=1,"",T1285)</f>
        <v/>
      </c>
      <c r="U1284" s="110" t="str">
        <f>IF(IFERROR(VLOOKUP(U1277,'Tabela de Apoio'!$D:$E,2,FALSE),1)=1,"",U1285)</f>
        <v/>
      </c>
      <c r="V1284" s="110" t="str">
        <f>IF(IFERROR(VLOOKUP(V1277,'Tabela de Apoio'!$D:$E,2,FALSE),1)=1,"",V1285)</f>
        <v/>
      </c>
      <c r="W1284" s="110" t="str">
        <f>IF(IFERROR(VLOOKUP(W1277,'Tabela de Apoio'!$D:$E,2,FALSE),1)=1,"",W1285)</f>
        <v/>
      </c>
      <c r="X1284" s="110" t="str">
        <f>IF(IFERROR(VLOOKUP(X1277,'Tabela de Apoio'!$D:$E,2,FALSE),1)=1,"",X1285)</f>
        <v/>
      </c>
      <c r="Y1284" s="110" t="str">
        <f>IF(IFERROR(VLOOKUP(Y1277,'Tabela de Apoio'!$D:$E,2,FALSE),1)=1,"",Y1285)</f>
        <v/>
      </c>
      <c r="Z1284" s="110" t="str">
        <f>IF(IFERROR(VLOOKUP(Z1277,'Tabela de Apoio'!$D:$E,2,FALSE),1)=1,"",Z1285)</f>
        <v/>
      </c>
      <c r="AA1284" s="110" t="str">
        <f>IF(IFERROR(VLOOKUP(AA1277,'Tabela de Apoio'!$D:$E,2,FALSE),1)=1,"",AA1285)</f>
        <v/>
      </c>
      <c r="AB1284" s="110" t="str">
        <f>IF(IFERROR(VLOOKUP(AB1277,'Tabela de Apoio'!$D:$E,2,FALSE),1)=1,"",AB1285)</f>
        <v/>
      </c>
      <c r="AC1284" s="110" t="str">
        <f>IF(IFERROR(VLOOKUP(AC1277,'Tabela de Apoio'!$D:$E,2,FALSE),1)=1,"",AC1285)</f>
        <v/>
      </c>
      <c r="AD1284" s="110" t="str">
        <f>IF(IFERROR(VLOOKUP(AD1277,'Tabela de Apoio'!$D:$E,2,FALSE),1)=1,"",AD1285)</f>
        <v/>
      </c>
      <c r="AE1284" s="110" t="str">
        <f>IF(IFERROR(VLOOKUP(AE1277,'Tabela de Apoio'!$D:$E,2,FALSE),1)=1,"",AE1285)</f>
        <v/>
      </c>
      <c r="AF1284" s="110" t="str">
        <f>IF(IFERROR(VLOOKUP(AF1277,'Tabela de Apoio'!$D:$E,2,FALSE),1)=1,"",AF1285)</f>
        <v/>
      </c>
      <c r="AG1284" s="110" t="str">
        <f>IF(IFERROR(VLOOKUP(AG1277,'Tabela de Apoio'!$D:$E,2,FALSE),1)=1,"",AG1285)</f>
        <v/>
      </c>
      <c r="AH1284" s="110" t="str">
        <f>IF(IFERROR(VLOOKUP(AH1277,'Tabela de Apoio'!$D:$E,2,FALSE),1)=1,"",AH1285)</f>
        <v/>
      </c>
      <c r="AI1284" s="110" t="str">
        <f>IF(IFERROR(VLOOKUP(AI1277,'Tabela de Apoio'!$D:$E,2,FALSE),1)=1,"",AI1285)</f>
        <v/>
      </c>
    </row>
    <row r="1285" spans="1:167" hidden="1" x14ac:dyDescent="0.25">
      <c r="B1285" s="131" t="e">
        <f t="shared" si="3811"/>
        <v>#VALUE!</v>
      </c>
      <c r="C1285" s="131" t="e">
        <f t="shared" si="3812"/>
        <v>#VALUE!</v>
      </c>
      <c r="D1285" s="130">
        <f t="shared" si="3812"/>
        <v>1</v>
      </c>
      <c r="E1285" s="168"/>
      <c r="F1285" s="96"/>
      <c r="G1285" s="170"/>
      <c r="H1285" s="137">
        <f t="shared" ref="H1285" si="3955">COUNT($P1285:$XX1285)</f>
        <v>0</v>
      </c>
      <c r="I1285" s="135" t="e">
        <f t="shared" ref="I1285" si="3956">_xlfn.STDEV.P($P1284:$XX1285)/AVERAGE($P1284:$XX1285)</f>
        <v>#DIV/0!</v>
      </c>
      <c r="J1285" s="7">
        <f t="shared" ref="J1285" si="3957">IF(AND(H1285&gt;2,
OR(L1275="MÉDIA SANEADA",L1275="MEDIANA SANEADA",
AND(L1275="PREÇO REFERÊNCIA",NOT(AND(P1277="Orçamento",COUNTA(P1275:XX1275)=COUNTIF(P1277:XX1277,"Orçamento")))))),
ROW(),0)</f>
        <v>0</v>
      </c>
      <c r="K1285" s="69"/>
      <c r="L1285" s="29" t="s">
        <v>425</v>
      </c>
      <c r="M1285" s="30" t="e">
        <f t="shared" ref="M1285" si="3958" xml:space="preserve">
IF(H1283&gt;2,MEDIAN(P1282:XX1283),
IF(H1285&gt;2,MEDIAN(P1284:XX1285),
IF(H1287&gt;2,MEDIAN(P1286:XX1287),
IF(H1289&gt;2,MEDIAN(P1288:XX1289),
IF(H1291&gt;2,MEDIAN(P1290:XX1291),
IF(H1293&gt;2,MEDIAN(P1292:XX1293),
MEDIAN(P1280:XX1281)))))))</f>
        <v>#NUM!</v>
      </c>
      <c r="N1285" s="74"/>
      <c r="O1285" s="27" t="str">
        <f t="shared" ref="O1285" si="3959">"2 RODADA"</f>
        <v>2 RODADA</v>
      </c>
      <c r="P1285" s="110" t="str">
        <f t="shared" ref="P1285:AI1285" si="3960">IF(P1283="","",IF((_xlfn.STDEV.P($P1282:$XX1283)/AVERAGE($P1282:$XX1283))&lt;=25%,P1283,IF(OR(P1283&gt;(AVERAGE($P1282:$XX1283)+_xlfn.STDEV.P($P1282:$XX1283)),P1283&lt;(AVERAGE($P1282:$XX1283)-_xlfn.STDEV.P($P1282:$XX1283))),"DESCARTADO",P1283)))</f>
        <v/>
      </c>
      <c r="Q1285" s="110" t="str">
        <f t="shared" si="3960"/>
        <v/>
      </c>
      <c r="R1285" s="110" t="str">
        <f t="shared" si="3960"/>
        <v/>
      </c>
      <c r="S1285" s="110" t="str">
        <f t="shared" si="3960"/>
        <v/>
      </c>
      <c r="T1285" s="110" t="str">
        <f t="shared" si="3960"/>
        <v/>
      </c>
      <c r="U1285" s="110" t="str">
        <f t="shared" si="3960"/>
        <v/>
      </c>
      <c r="V1285" s="110" t="str">
        <f t="shared" si="3960"/>
        <v/>
      </c>
      <c r="W1285" s="110" t="str">
        <f t="shared" si="3960"/>
        <v/>
      </c>
      <c r="X1285" s="110" t="str">
        <f t="shared" si="3960"/>
        <v/>
      </c>
      <c r="Y1285" s="110" t="str">
        <f t="shared" si="3960"/>
        <v/>
      </c>
      <c r="Z1285" s="110" t="str">
        <f t="shared" si="3960"/>
        <v/>
      </c>
      <c r="AA1285" s="110" t="str">
        <f t="shared" si="3960"/>
        <v/>
      </c>
      <c r="AB1285" s="110" t="str">
        <f t="shared" si="3960"/>
        <v/>
      </c>
      <c r="AC1285" s="110" t="str">
        <f t="shared" si="3960"/>
        <v/>
      </c>
      <c r="AD1285" s="110" t="str">
        <f t="shared" si="3960"/>
        <v/>
      </c>
      <c r="AE1285" s="110" t="str">
        <f t="shared" si="3960"/>
        <v/>
      </c>
      <c r="AF1285" s="110" t="str">
        <f t="shared" si="3960"/>
        <v/>
      </c>
      <c r="AG1285" s="110" t="str">
        <f t="shared" si="3960"/>
        <v/>
      </c>
      <c r="AH1285" s="110" t="str">
        <f t="shared" si="3960"/>
        <v/>
      </c>
      <c r="AI1285" s="110" t="str">
        <f t="shared" si="3960"/>
        <v/>
      </c>
    </row>
    <row r="1286" spans="1:167" hidden="1" x14ac:dyDescent="0.25">
      <c r="B1286" s="131" t="e">
        <f t="shared" si="3811"/>
        <v>#VALUE!</v>
      </c>
      <c r="C1286" s="131" t="e">
        <f t="shared" si="3812"/>
        <v>#VALUE!</v>
      </c>
      <c r="D1286" s="130">
        <f t="shared" si="3812"/>
        <v>1</v>
      </c>
      <c r="E1286" s="168"/>
      <c r="F1286" s="96"/>
      <c r="G1286" s="170"/>
      <c r="H1286"/>
      <c r="I1286"/>
      <c r="J1286"/>
      <c r="K1286" s="69"/>
      <c r="L1286" s="29" t="s">
        <v>422</v>
      </c>
      <c r="M1286" s="30" t="e">
        <f t="shared" ref="M1286" si="3961">HARMEAN($P1280:$XX1281)</f>
        <v>#N/A</v>
      </c>
      <c r="N1286" s="74"/>
      <c r="O1286" s="27" t="str">
        <f t="shared" ref="O1286" si="3962">"3 POND"</f>
        <v>3 POND</v>
      </c>
      <c r="P1286" s="110" t="str">
        <f>IF(IFERROR(VLOOKUP(P1277,'Tabela de Apoio'!$D:$E,2,FALSE),1)=1,"",P1287)</f>
        <v/>
      </c>
      <c r="Q1286" s="110" t="str">
        <f>IF(IFERROR(VLOOKUP(Q1277,'Tabela de Apoio'!$D:$E,2,FALSE),1)=1,"",Q1287)</f>
        <v/>
      </c>
      <c r="R1286" s="110" t="str">
        <f>IF(IFERROR(VLOOKUP(R1277,'Tabela de Apoio'!$D:$E,2,FALSE),1)=1,"",R1287)</f>
        <v/>
      </c>
      <c r="S1286" s="110" t="str">
        <f>IF(IFERROR(VLOOKUP(S1277,'Tabela de Apoio'!$D:$E,2,FALSE),1)=1,"",S1287)</f>
        <v/>
      </c>
      <c r="T1286" s="110" t="str">
        <f>IF(IFERROR(VLOOKUP(T1277,'Tabela de Apoio'!$D:$E,2,FALSE),1)=1,"",T1287)</f>
        <v/>
      </c>
      <c r="U1286" s="110" t="str">
        <f>IF(IFERROR(VLOOKUP(U1277,'Tabela de Apoio'!$D:$E,2,FALSE),1)=1,"",U1287)</f>
        <v/>
      </c>
      <c r="V1286" s="110" t="str">
        <f>IF(IFERROR(VLOOKUP(V1277,'Tabela de Apoio'!$D:$E,2,FALSE),1)=1,"",V1287)</f>
        <v/>
      </c>
      <c r="W1286" s="110" t="str">
        <f>IF(IFERROR(VLOOKUP(W1277,'Tabela de Apoio'!$D:$E,2,FALSE),1)=1,"",W1287)</f>
        <v/>
      </c>
      <c r="X1286" s="110" t="str">
        <f>IF(IFERROR(VLOOKUP(X1277,'Tabela de Apoio'!$D:$E,2,FALSE),1)=1,"",X1287)</f>
        <v/>
      </c>
      <c r="Y1286" s="110" t="str">
        <f>IF(IFERROR(VLOOKUP(Y1277,'Tabela de Apoio'!$D:$E,2,FALSE),1)=1,"",Y1287)</f>
        <v/>
      </c>
      <c r="Z1286" s="110" t="str">
        <f>IF(IFERROR(VLOOKUP(Z1277,'Tabela de Apoio'!$D:$E,2,FALSE),1)=1,"",Z1287)</f>
        <v/>
      </c>
      <c r="AA1286" s="110" t="str">
        <f>IF(IFERROR(VLOOKUP(AA1277,'Tabela de Apoio'!$D:$E,2,FALSE),1)=1,"",AA1287)</f>
        <v/>
      </c>
      <c r="AB1286" s="110" t="str">
        <f>IF(IFERROR(VLOOKUP(AB1277,'Tabela de Apoio'!$D:$E,2,FALSE),1)=1,"",AB1287)</f>
        <v/>
      </c>
      <c r="AC1286" s="110" t="str">
        <f>IF(IFERROR(VLOOKUP(AC1277,'Tabela de Apoio'!$D:$E,2,FALSE),1)=1,"",AC1287)</f>
        <v/>
      </c>
      <c r="AD1286" s="110" t="str">
        <f>IF(IFERROR(VLOOKUP(AD1277,'Tabela de Apoio'!$D:$E,2,FALSE),1)=1,"",AD1287)</f>
        <v/>
      </c>
      <c r="AE1286" s="110" t="str">
        <f>IF(IFERROR(VLOOKUP(AE1277,'Tabela de Apoio'!$D:$E,2,FALSE),1)=1,"",AE1287)</f>
        <v/>
      </c>
      <c r="AF1286" s="110" t="str">
        <f>IF(IFERROR(VLOOKUP(AF1277,'Tabela de Apoio'!$D:$E,2,FALSE),1)=1,"",AF1287)</f>
        <v/>
      </c>
      <c r="AG1286" s="110" t="str">
        <f>IF(IFERROR(VLOOKUP(AG1277,'Tabela de Apoio'!$D:$E,2,FALSE),1)=1,"",AG1287)</f>
        <v/>
      </c>
      <c r="AH1286" s="110" t="str">
        <f>IF(IFERROR(VLOOKUP(AH1277,'Tabela de Apoio'!$D:$E,2,FALSE),1)=1,"",AH1287)</f>
        <v/>
      </c>
      <c r="AI1286" s="110" t="str">
        <f>IF(IFERROR(VLOOKUP(AI1277,'Tabela de Apoio'!$D:$E,2,FALSE),1)=1,"",AI1287)</f>
        <v/>
      </c>
    </row>
    <row r="1287" spans="1:167" hidden="1" x14ac:dyDescent="0.25">
      <c r="B1287" s="131" t="e">
        <f t="shared" si="3811"/>
        <v>#VALUE!</v>
      </c>
      <c r="C1287" s="131" t="e">
        <f t="shared" si="3812"/>
        <v>#VALUE!</v>
      </c>
      <c r="D1287" s="130">
        <f t="shared" si="3812"/>
        <v>1</v>
      </c>
      <c r="E1287" s="168"/>
      <c r="F1287" s="96"/>
      <c r="G1287" s="170"/>
      <c r="H1287" s="137">
        <f t="shared" ref="H1287" si="3963">COUNT($P1287:$XX1287)</f>
        <v>0</v>
      </c>
      <c r="I1287" s="135" t="e">
        <f t="shared" ref="I1287" si="3964">_xlfn.STDEV.P($P1286:$XX1287)/AVERAGE($P1286:$XX1287)</f>
        <v>#DIV/0!</v>
      </c>
      <c r="J1287" s="7">
        <f t="shared" ref="J1287" si="3965">IF(AND(H1287&gt;2,
OR(L1275="MÉDIA SANEADA",L1275="MEDIANA SANEADA",
AND(L1275="PREÇO REFERÊNCIA",NOT(AND(P1277="Orçamento",COUNTA(P1275:XX1275)=COUNTIF(P1277:XX1277,"Orçamento")))))),
ROW(),0)</f>
        <v>0</v>
      </c>
      <c r="K1287" s="69"/>
      <c r="L1287" s="29" t="s">
        <v>53</v>
      </c>
      <c r="M1287" s="30" t="str">
        <f t="shared" ref="M1287" si="3966">IFERROR(_xlfn.QUARTILE.EXC($P1281:$XX1281,1),"")</f>
        <v/>
      </c>
      <c r="N1287" s="74"/>
      <c r="O1287" s="27" t="str">
        <f t="shared" ref="O1287" si="3967">"3 RODADA"</f>
        <v>3 RODADA</v>
      </c>
      <c r="P1287" s="110" t="str">
        <f t="shared" ref="P1287:AI1287" si="3968">IF(P1285="","",IF((_xlfn.STDEV.P($P1284:$XX1285)/AVERAGE($P1284:$XX1285))&lt;=25%,P1285,IF(OR(P1285&gt;(AVERAGE($P1284:$XX1285)+_xlfn.STDEV.P($P1284:$XX1285)),P1285&lt;(AVERAGE($P1284:$XX1285)-_xlfn.STDEV.P($P1284:$XX1285))),"DESCARTADO",P1285)))</f>
        <v/>
      </c>
      <c r="Q1287" s="110" t="str">
        <f t="shared" si="3968"/>
        <v/>
      </c>
      <c r="R1287" s="110" t="str">
        <f t="shared" si="3968"/>
        <v/>
      </c>
      <c r="S1287" s="110" t="str">
        <f t="shared" si="3968"/>
        <v/>
      </c>
      <c r="T1287" s="110" t="str">
        <f t="shared" si="3968"/>
        <v/>
      </c>
      <c r="U1287" s="110" t="str">
        <f t="shared" si="3968"/>
        <v/>
      </c>
      <c r="V1287" s="110" t="str">
        <f t="shared" si="3968"/>
        <v/>
      </c>
      <c r="W1287" s="110" t="str">
        <f t="shared" si="3968"/>
        <v/>
      </c>
      <c r="X1287" s="110" t="str">
        <f t="shared" si="3968"/>
        <v/>
      </c>
      <c r="Y1287" s="110" t="str">
        <f t="shared" si="3968"/>
        <v/>
      </c>
      <c r="Z1287" s="110" t="str">
        <f t="shared" si="3968"/>
        <v/>
      </c>
      <c r="AA1287" s="110" t="str">
        <f t="shared" si="3968"/>
        <v/>
      </c>
      <c r="AB1287" s="110" t="str">
        <f t="shared" si="3968"/>
        <v/>
      </c>
      <c r="AC1287" s="110" t="str">
        <f t="shared" si="3968"/>
        <v/>
      </c>
      <c r="AD1287" s="110" t="str">
        <f t="shared" si="3968"/>
        <v/>
      </c>
      <c r="AE1287" s="110" t="str">
        <f t="shared" si="3968"/>
        <v/>
      </c>
      <c r="AF1287" s="110" t="str">
        <f t="shared" si="3968"/>
        <v/>
      </c>
      <c r="AG1287" s="110" t="str">
        <f t="shared" si="3968"/>
        <v/>
      </c>
      <c r="AH1287" s="110" t="str">
        <f t="shared" si="3968"/>
        <v/>
      </c>
      <c r="AI1287" s="110" t="str">
        <f t="shared" si="3968"/>
        <v/>
      </c>
    </row>
    <row r="1288" spans="1:167" hidden="1" x14ac:dyDescent="0.25">
      <c r="B1288" s="131" t="e">
        <f t="shared" si="3811"/>
        <v>#VALUE!</v>
      </c>
      <c r="C1288" s="131" t="e">
        <f t="shared" si="3812"/>
        <v>#VALUE!</v>
      </c>
      <c r="D1288" s="130">
        <f t="shared" si="3812"/>
        <v>1</v>
      </c>
      <c r="E1288" s="168"/>
      <c r="F1288" s="96"/>
      <c r="G1288" s="170"/>
      <c r="H1288"/>
      <c r="I1288"/>
      <c r="J1288"/>
      <c r="K1288" s="69"/>
      <c r="L1288" s="29" t="s">
        <v>51</v>
      </c>
      <c r="M1288" s="30" t="str">
        <f t="shared" ref="M1288" si="3969">IFERROR(_xlfn.QUARTILE.EXC($P1281:$XX1281,3),"")</f>
        <v/>
      </c>
      <c r="N1288" s="74"/>
      <c r="O1288" s="27" t="str">
        <f t="shared" ref="O1288" si="3970">"4 POND"</f>
        <v>4 POND</v>
      </c>
      <c r="P1288" s="110" t="str">
        <f>IF(IFERROR(VLOOKUP(P1277,'Tabela de Apoio'!$D:$E,2,FALSE),1)=1,"",P1289)</f>
        <v/>
      </c>
      <c r="Q1288" s="110" t="str">
        <f>IF(IFERROR(VLOOKUP(Q1277,'Tabela de Apoio'!$D:$E,2,FALSE),1)=1,"",Q1289)</f>
        <v/>
      </c>
      <c r="R1288" s="110" t="str">
        <f>IF(IFERROR(VLOOKUP(R1277,'Tabela de Apoio'!$D:$E,2,FALSE),1)=1,"",R1289)</f>
        <v/>
      </c>
      <c r="S1288" s="110" t="str">
        <f>IF(IFERROR(VLOOKUP(S1277,'Tabela de Apoio'!$D:$E,2,FALSE),1)=1,"",S1289)</f>
        <v/>
      </c>
      <c r="T1288" s="110" t="str">
        <f>IF(IFERROR(VLOOKUP(T1277,'Tabela de Apoio'!$D:$E,2,FALSE),1)=1,"",T1289)</f>
        <v/>
      </c>
      <c r="U1288" s="110" t="str">
        <f>IF(IFERROR(VLOOKUP(U1277,'Tabela de Apoio'!$D:$E,2,FALSE),1)=1,"",U1289)</f>
        <v/>
      </c>
      <c r="V1288" s="110" t="str">
        <f>IF(IFERROR(VLOOKUP(V1277,'Tabela de Apoio'!$D:$E,2,FALSE),1)=1,"",V1289)</f>
        <v/>
      </c>
      <c r="W1288" s="110" t="str">
        <f>IF(IFERROR(VLOOKUP(W1277,'Tabela de Apoio'!$D:$E,2,FALSE),1)=1,"",W1289)</f>
        <v/>
      </c>
      <c r="X1288" s="110" t="str">
        <f>IF(IFERROR(VLOOKUP(X1277,'Tabela de Apoio'!$D:$E,2,FALSE),1)=1,"",X1289)</f>
        <v/>
      </c>
      <c r="Y1288" s="110" t="str">
        <f>IF(IFERROR(VLOOKUP(Y1277,'Tabela de Apoio'!$D:$E,2,FALSE),1)=1,"",Y1289)</f>
        <v/>
      </c>
      <c r="Z1288" s="110" t="str">
        <f>IF(IFERROR(VLOOKUP(Z1277,'Tabela de Apoio'!$D:$E,2,FALSE),1)=1,"",Z1289)</f>
        <v/>
      </c>
      <c r="AA1288" s="110" t="str">
        <f>IF(IFERROR(VLOOKUP(AA1277,'Tabela de Apoio'!$D:$E,2,FALSE),1)=1,"",AA1289)</f>
        <v/>
      </c>
      <c r="AB1288" s="110" t="str">
        <f>IF(IFERROR(VLOOKUP(AB1277,'Tabela de Apoio'!$D:$E,2,FALSE),1)=1,"",AB1289)</f>
        <v/>
      </c>
      <c r="AC1288" s="110" t="str">
        <f>IF(IFERROR(VLOOKUP(AC1277,'Tabela de Apoio'!$D:$E,2,FALSE),1)=1,"",AC1289)</f>
        <v/>
      </c>
      <c r="AD1288" s="110" t="str">
        <f>IF(IFERROR(VLOOKUP(AD1277,'Tabela de Apoio'!$D:$E,2,FALSE),1)=1,"",AD1289)</f>
        <v/>
      </c>
      <c r="AE1288" s="110" t="str">
        <f>IF(IFERROR(VLOOKUP(AE1277,'Tabela de Apoio'!$D:$E,2,FALSE),1)=1,"",AE1289)</f>
        <v/>
      </c>
      <c r="AF1288" s="110" t="str">
        <f>IF(IFERROR(VLOOKUP(AF1277,'Tabela de Apoio'!$D:$E,2,FALSE),1)=1,"",AF1289)</f>
        <v/>
      </c>
      <c r="AG1288" s="110" t="str">
        <f>IF(IFERROR(VLOOKUP(AG1277,'Tabela de Apoio'!$D:$E,2,FALSE),1)=1,"",AG1289)</f>
        <v/>
      </c>
      <c r="AH1288" s="110" t="str">
        <f>IF(IFERROR(VLOOKUP(AH1277,'Tabela de Apoio'!$D:$E,2,FALSE),1)=1,"",AH1289)</f>
        <v/>
      </c>
      <c r="AI1288" s="110" t="str">
        <f>IF(IFERROR(VLOOKUP(AI1277,'Tabela de Apoio'!$D:$E,2,FALSE),1)=1,"",AI1289)</f>
        <v/>
      </c>
    </row>
    <row r="1289" spans="1:167" hidden="1" x14ac:dyDescent="0.25">
      <c r="B1289" s="131" t="e">
        <f t="shared" si="3811"/>
        <v>#VALUE!</v>
      </c>
      <c r="C1289" s="131" t="e">
        <f t="shared" si="3812"/>
        <v>#VALUE!</v>
      </c>
      <c r="D1289" s="130">
        <f t="shared" si="3812"/>
        <v>1</v>
      </c>
      <c r="E1289" s="168"/>
      <c r="F1289" s="96"/>
      <c r="G1289" s="170"/>
      <c r="H1289" s="137">
        <f t="shared" ref="H1289" si="3971">COUNT($P1289:$XX1289)</f>
        <v>0</v>
      </c>
      <c r="I1289" s="135" t="e">
        <f t="shared" ref="I1289" si="3972">_xlfn.STDEV.P($P1288:$XX1289)/AVERAGE($P1288:$XX1289)</f>
        <v>#DIV/0!</v>
      </c>
      <c r="J1289" s="7">
        <f t="shared" ref="J1289" si="3973">IF(AND(H1289&gt;2,
OR(L1275="MÉDIA SANEADA",L1275="MEDIANA SANEADA",
AND(L1275="PREÇO REFERÊNCIA",NOT(AND(P1277="Orçamento",COUNTA(P1275:XX1275)=COUNTIF(P1277:XX1277,"Orçamento")))))),
ROW(),0)</f>
        <v>0</v>
      </c>
      <c r="K1289" s="69"/>
      <c r="L1289" s="29" t="s">
        <v>55</v>
      </c>
      <c r="M1289" s="30">
        <f t="shared" ref="M1289" si="3974">MIN($P1281:$XX1281)</f>
        <v>0</v>
      </c>
      <c r="N1289" s="74"/>
      <c r="O1289" s="27" t="str">
        <f t="shared" ref="O1289" si="3975">"4 RODADA"</f>
        <v>4 RODADA</v>
      </c>
      <c r="P1289" s="110" t="str">
        <f t="shared" ref="P1289:AI1289" si="3976">IF(P1287="","",IF((_xlfn.STDEV.P($P1286:$XX1287)/AVERAGE($P1286:$XX1287))&lt;=25%,P1287,IF(OR(P1287&gt;(AVERAGE($P1286:$XX1287)+_xlfn.STDEV.P($P1286:$XX1287)),P1287&lt;(AVERAGE($P1286:$XX1287)-_xlfn.STDEV.P($P1286:$XX1287))),"DESCARTADO",P1287)))</f>
        <v/>
      </c>
      <c r="Q1289" s="110" t="str">
        <f t="shared" si="3976"/>
        <v/>
      </c>
      <c r="R1289" s="110" t="str">
        <f t="shared" si="3976"/>
        <v/>
      </c>
      <c r="S1289" s="110" t="str">
        <f t="shared" si="3976"/>
        <v/>
      </c>
      <c r="T1289" s="110" t="str">
        <f t="shared" si="3976"/>
        <v/>
      </c>
      <c r="U1289" s="110" t="str">
        <f t="shared" si="3976"/>
        <v/>
      </c>
      <c r="V1289" s="110" t="str">
        <f t="shared" si="3976"/>
        <v/>
      </c>
      <c r="W1289" s="110" t="str">
        <f t="shared" si="3976"/>
        <v/>
      </c>
      <c r="X1289" s="110" t="str">
        <f t="shared" si="3976"/>
        <v/>
      </c>
      <c r="Y1289" s="110" t="str">
        <f t="shared" si="3976"/>
        <v/>
      </c>
      <c r="Z1289" s="110" t="str">
        <f t="shared" si="3976"/>
        <v/>
      </c>
      <c r="AA1289" s="110" t="str">
        <f t="shared" si="3976"/>
        <v/>
      </c>
      <c r="AB1289" s="110" t="str">
        <f t="shared" si="3976"/>
        <v/>
      </c>
      <c r="AC1289" s="110" t="str">
        <f t="shared" si="3976"/>
        <v/>
      </c>
      <c r="AD1289" s="110" t="str">
        <f t="shared" si="3976"/>
        <v/>
      </c>
      <c r="AE1289" s="110" t="str">
        <f t="shared" si="3976"/>
        <v/>
      </c>
      <c r="AF1289" s="110" t="str">
        <f t="shared" si="3976"/>
        <v/>
      </c>
      <c r="AG1289" s="110" t="str">
        <f t="shared" si="3976"/>
        <v/>
      </c>
      <c r="AH1289" s="110" t="str">
        <f t="shared" si="3976"/>
        <v/>
      </c>
      <c r="AI1289" s="110" t="str">
        <f t="shared" si="3976"/>
        <v/>
      </c>
    </row>
    <row r="1290" spans="1:167" hidden="1" x14ac:dyDescent="0.25">
      <c r="B1290" s="131" t="e">
        <f t="shared" si="3811"/>
        <v>#VALUE!</v>
      </c>
      <c r="C1290" s="131" t="e">
        <f t="shared" si="3812"/>
        <v>#VALUE!</v>
      </c>
      <c r="D1290" s="130">
        <f t="shared" si="3812"/>
        <v>1</v>
      </c>
      <c r="E1290" s="168"/>
      <c r="F1290" s="96"/>
      <c r="G1290" s="170"/>
      <c r="H1290"/>
      <c r="I1290"/>
      <c r="J1290"/>
      <c r="K1290" s="69"/>
      <c r="L1290" s="29" t="s">
        <v>52</v>
      </c>
      <c r="M1290" s="30">
        <f t="shared" ref="M1290" si="3977">MAX($P1281:$XX1281)</f>
        <v>0</v>
      </c>
      <c r="N1290" s="74"/>
      <c r="O1290" s="27" t="str">
        <f t="shared" ref="O1290" si="3978">"5 POND"</f>
        <v>5 POND</v>
      </c>
      <c r="P1290" s="110" t="str">
        <f>IF(IFERROR(VLOOKUP(P1277,'Tabela de Apoio'!$D:$E,2,FALSE),1)=1,"",P1291)</f>
        <v/>
      </c>
      <c r="Q1290" s="110" t="str">
        <f>IF(IFERROR(VLOOKUP(Q1277,'Tabela de Apoio'!$D:$E,2,FALSE),1)=1,"",Q1291)</f>
        <v/>
      </c>
      <c r="R1290" s="110" t="str">
        <f>IF(IFERROR(VLOOKUP(R1277,'Tabela de Apoio'!$D:$E,2,FALSE),1)=1,"",R1291)</f>
        <v/>
      </c>
      <c r="S1290" s="110" t="str">
        <f>IF(IFERROR(VLOOKUP(S1277,'Tabela de Apoio'!$D:$E,2,FALSE),1)=1,"",S1291)</f>
        <v/>
      </c>
      <c r="T1290" s="110" t="str">
        <f>IF(IFERROR(VLOOKUP(T1277,'Tabela de Apoio'!$D:$E,2,FALSE),1)=1,"",T1291)</f>
        <v/>
      </c>
      <c r="U1290" s="110" t="str">
        <f>IF(IFERROR(VLOOKUP(U1277,'Tabela de Apoio'!$D:$E,2,FALSE),1)=1,"",U1291)</f>
        <v/>
      </c>
      <c r="V1290" s="110" t="str">
        <f>IF(IFERROR(VLOOKUP(V1277,'Tabela de Apoio'!$D:$E,2,FALSE),1)=1,"",V1291)</f>
        <v/>
      </c>
      <c r="W1290" s="110" t="str">
        <f>IF(IFERROR(VLOOKUP(W1277,'Tabela de Apoio'!$D:$E,2,FALSE),1)=1,"",W1291)</f>
        <v/>
      </c>
      <c r="X1290" s="110" t="str">
        <f>IF(IFERROR(VLOOKUP(X1277,'Tabela de Apoio'!$D:$E,2,FALSE),1)=1,"",X1291)</f>
        <v/>
      </c>
      <c r="Y1290" s="110" t="str">
        <f>IF(IFERROR(VLOOKUP(Y1277,'Tabela de Apoio'!$D:$E,2,FALSE),1)=1,"",Y1291)</f>
        <v/>
      </c>
      <c r="Z1290" s="110" t="str">
        <f>IF(IFERROR(VLOOKUP(Z1277,'Tabela de Apoio'!$D:$E,2,FALSE),1)=1,"",Z1291)</f>
        <v/>
      </c>
      <c r="AA1290" s="110" t="str">
        <f>IF(IFERROR(VLOOKUP(AA1277,'Tabela de Apoio'!$D:$E,2,FALSE),1)=1,"",AA1291)</f>
        <v/>
      </c>
      <c r="AB1290" s="110" t="str">
        <f>IF(IFERROR(VLOOKUP(AB1277,'Tabela de Apoio'!$D:$E,2,FALSE),1)=1,"",AB1291)</f>
        <v/>
      </c>
      <c r="AC1290" s="110" t="str">
        <f>IF(IFERROR(VLOOKUP(AC1277,'Tabela de Apoio'!$D:$E,2,FALSE),1)=1,"",AC1291)</f>
        <v/>
      </c>
      <c r="AD1290" s="110" t="str">
        <f>IF(IFERROR(VLOOKUP(AD1277,'Tabela de Apoio'!$D:$E,2,FALSE),1)=1,"",AD1291)</f>
        <v/>
      </c>
      <c r="AE1290" s="110" t="str">
        <f>IF(IFERROR(VLOOKUP(AE1277,'Tabela de Apoio'!$D:$E,2,FALSE),1)=1,"",AE1291)</f>
        <v/>
      </c>
      <c r="AF1290" s="110" t="str">
        <f>IF(IFERROR(VLOOKUP(AF1277,'Tabela de Apoio'!$D:$E,2,FALSE),1)=1,"",AF1291)</f>
        <v/>
      </c>
      <c r="AG1290" s="110" t="str">
        <f>IF(IFERROR(VLOOKUP(AG1277,'Tabela de Apoio'!$D:$E,2,FALSE),1)=1,"",AG1291)</f>
        <v/>
      </c>
      <c r="AH1290" s="110" t="str">
        <f>IF(IFERROR(VLOOKUP(AH1277,'Tabela de Apoio'!$D:$E,2,FALSE),1)=1,"",AH1291)</f>
        <v/>
      </c>
      <c r="AI1290" s="110" t="str">
        <f>IF(IFERROR(VLOOKUP(AI1277,'Tabela de Apoio'!$D:$E,2,FALSE),1)=1,"",AI1291)</f>
        <v/>
      </c>
    </row>
    <row r="1291" spans="1:167" hidden="1" x14ac:dyDescent="0.25">
      <c r="B1291" s="131" t="e">
        <f t="shared" si="3811"/>
        <v>#VALUE!</v>
      </c>
      <c r="C1291" s="131" t="e">
        <f t="shared" si="3812"/>
        <v>#VALUE!</v>
      </c>
      <c r="D1291" s="130">
        <f t="shared" si="3812"/>
        <v>1</v>
      </c>
      <c r="E1291" s="168"/>
      <c r="F1291" s="96"/>
      <c r="G1291" s="170"/>
      <c r="H1291" s="137">
        <f t="shared" ref="H1291" si="3979">COUNT($P1291:$XX1291)</f>
        <v>0</v>
      </c>
      <c r="I1291" s="135" t="e">
        <f t="shared" ref="I1291" si="3980">_xlfn.STDEV.P($P1290:$XX1291)/AVERAGE($P1290:$XX1291)</f>
        <v>#DIV/0!</v>
      </c>
      <c r="J1291" s="7">
        <f t="shared" ref="J1291" si="3981">IF(AND(H1291&gt;2,
OR(L1275="MÉDIA SANEADA",L1275="MEDIANA SANEADA",
AND(L1275="PREÇO REFERÊNCIA",NOT(AND(P1277="Orçamento",COUNTA(P1275:XX1275)=COUNTIF(P1277:XX1277,"Orçamento")))))),
ROW(),0)</f>
        <v>0</v>
      </c>
      <c r="K1291" s="69"/>
      <c r="N1291" s="74"/>
      <c r="O1291" s="27" t="str">
        <f t="shared" ref="O1291" si="3982">"5 RODADA"</f>
        <v>5 RODADA</v>
      </c>
      <c r="P1291" s="110" t="str">
        <f t="shared" ref="P1291:AI1291" si="3983">IF(P1289="","",IF((_xlfn.STDEV.P($P1288:$XX1289)/AVERAGE($P1288:$XX1289))&lt;=25%,P1289,IF(OR(P1289&gt;(AVERAGE($P1288:$XX1289)+_xlfn.STDEV.P($P1288:$XX1289)),P1289&lt;(AVERAGE($P1288:$XX1289)-_xlfn.STDEV.P($P1288:$XX1289))),"DESCARTADO",P1289)))</f>
        <v/>
      </c>
      <c r="Q1291" s="110" t="str">
        <f t="shared" si="3983"/>
        <v/>
      </c>
      <c r="R1291" s="110" t="str">
        <f t="shared" si="3983"/>
        <v/>
      </c>
      <c r="S1291" s="110" t="str">
        <f t="shared" si="3983"/>
        <v/>
      </c>
      <c r="T1291" s="110" t="str">
        <f t="shared" si="3983"/>
        <v/>
      </c>
      <c r="U1291" s="110" t="str">
        <f t="shared" si="3983"/>
        <v/>
      </c>
      <c r="V1291" s="110" t="str">
        <f t="shared" si="3983"/>
        <v/>
      </c>
      <c r="W1291" s="110" t="str">
        <f t="shared" si="3983"/>
        <v/>
      </c>
      <c r="X1291" s="110" t="str">
        <f t="shared" si="3983"/>
        <v/>
      </c>
      <c r="Y1291" s="110" t="str">
        <f t="shared" si="3983"/>
        <v/>
      </c>
      <c r="Z1291" s="110" t="str">
        <f t="shared" si="3983"/>
        <v/>
      </c>
      <c r="AA1291" s="110" t="str">
        <f t="shared" si="3983"/>
        <v/>
      </c>
      <c r="AB1291" s="110" t="str">
        <f t="shared" si="3983"/>
        <v/>
      </c>
      <c r="AC1291" s="110" t="str">
        <f t="shared" si="3983"/>
        <v/>
      </c>
      <c r="AD1291" s="110" t="str">
        <f t="shared" si="3983"/>
        <v/>
      </c>
      <c r="AE1291" s="110" t="str">
        <f t="shared" si="3983"/>
        <v/>
      </c>
      <c r="AF1291" s="110" t="str">
        <f t="shared" si="3983"/>
        <v/>
      </c>
      <c r="AG1291" s="110" t="str">
        <f t="shared" si="3983"/>
        <v/>
      </c>
      <c r="AH1291" s="110" t="str">
        <f t="shared" si="3983"/>
        <v/>
      </c>
      <c r="AI1291" s="110" t="str">
        <f t="shared" si="3983"/>
        <v/>
      </c>
    </row>
    <row r="1292" spans="1:167" hidden="1" x14ac:dyDescent="0.25">
      <c r="B1292" s="131" t="e">
        <f t="shared" si="3811"/>
        <v>#VALUE!</v>
      </c>
      <c r="C1292" s="131" t="e">
        <f t="shared" si="3812"/>
        <v>#VALUE!</v>
      </c>
      <c r="D1292" s="130">
        <f t="shared" si="3812"/>
        <v>1</v>
      </c>
      <c r="E1292" s="168"/>
      <c r="F1292" s="96"/>
      <c r="G1292" s="170"/>
      <c r="H1292"/>
      <c r="I1292"/>
      <c r="J1292"/>
      <c r="K1292" s="69"/>
      <c r="L1292" s="22"/>
      <c r="M1292" s="22"/>
      <c r="N1292" s="74"/>
      <c r="O1292" s="27" t="str">
        <f t="shared" ref="O1292" si="3984">"6 POND"</f>
        <v>6 POND</v>
      </c>
      <c r="P1292" s="110" t="str">
        <f>IF(IFERROR(VLOOKUP(P1277,'Tabela de Apoio'!$D:$E,2,FALSE),1)=1,"",P1293)</f>
        <v/>
      </c>
      <c r="Q1292" s="110" t="str">
        <f>IF(IFERROR(VLOOKUP(Q1277,'Tabela de Apoio'!$D:$E,2,FALSE),1)=1,"",Q1293)</f>
        <v/>
      </c>
      <c r="R1292" s="110" t="str">
        <f>IF(IFERROR(VLOOKUP(R1277,'Tabela de Apoio'!$D:$E,2,FALSE),1)=1,"",R1293)</f>
        <v/>
      </c>
      <c r="S1292" s="110" t="str">
        <f>IF(IFERROR(VLOOKUP(S1277,'Tabela de Apoio'!$D:$E,2,FALSE),1)=1,"",S1293)</f>
        <v/>
      </c>
      <c r="T1292" s="110" t="str">
        <f>IF(IFERROR(VLOOKUP(T1277,'Tabela de Apoio'!$D:$E,2,FALSE),1)=1,"",T1293)</f>
        <v/>
      </c>
      <c r="U1292" s="110" t="str">
        <f>IF(IFERROR(VLOOKUP(U1277,'Tabela de Apoio'!$D:$E,2,FALSE),1)=1,"",U1293)</f>
        <v/>
      </c>
      <c r="V1292" s="110" t="str">
        <f>IF(IFERROR(VLOOKUP(V1277,'Tabela de Apoio'!$D:$E,2,FALSE),1)=1,"",V1293)</f>
        <v/>
      </c>
      <c r="W1292" s="110" t="str">
        <f>IF(IFERROR(VLOOKUP(W1277,'Tabela de Apoio'!$D:$E,2,FALSE),1)=1,"",W1293)</f>
        <v/>
      </c>
      <c r="X1292" s="110" t="str">
        <f>IF(IFERROR(VLOOKUP(X1277,'Tabela de Apoio'!$D:$E,2,FALSE),1)=1,"",X1293)</f>
        <v/>
      </c>
      <c r="Y1292" s="110" t="str">
        <f>IF(IFERROR(VLOOKUP(Y1277,'Tabela de Apoio'!$D:$E,2,FALSE),1)=1,"",Y1293)</f>
        <v/>
      </c>
      <c r="Z1292" s="110" t="str">
        <f>IF(IFERROR(VLOOKUP(Z1277,'Tabela de Apoio'!$D:$E,2,FALSE),1)=1,"",Z1293)</f>
        <v/>
      </c>
      <c r="AA1292" s="110" t="str">
        <f>IF(IFERROR(VLOOKUP(AA1277,'Tabela de Apoio'!$D:$E,2,FALSE),1)=1,"",AA1293)</f>
        <v/>
      </c>
      <c r="AB1292" s="110" t="str">
        <f>IF(IFERROR(VLOOKUP(AB1277,'Tabela de Apoio'!$D:$E,2,FALSE),1)=1,"",AB1293)</f>
        <v/>
      </c>
      <c r="AC1292" s="110" t="str">
        <f>IF(IFERROR(VLOOKUP(AC1277,'Tabela de Apoio'!$D:$E,2,FALSE),1)=1,"",AC1293)</f>
        <v/>
      </c>
      <c r="AD1292" s="110" t="str">
        <f>IF(IFERROR(VLOOKUP(AD1277,'Tabela de Apoio'!$D:$E,2,FALSE),1)=1,"",AD1293)</f>
        <v/>
      </c>
      <c r="AE1292" s="110" t="str">
        <f>IF(IFERROR(VLOOKUP(AE1277,'Tabela de Apoio'!$D:$E,2,FALSE),1)=1,"",AE1293)</f>
        <v/>
      </c>
      <c r="AF1292" s="110" t="str">
        <f>IF(IFERROR(VLOOKUP(AF1277,'Tabela de Apoio'!$D:$E,2,FALSE),1)=1,"",AF1293)</f>
        <v/>
      </c>
      <c r="AG1292" s="110" t="str">
        <f>IF(IFERROR(VLOOKUP(AG1277,'Tabela de Apoio'!$D:$E,2,FALSE),1)=1,"",AG1293)</f>
        <v/>
      </c>
      <c r="AH1292" s="110" t="str">
        <f>IF(IFERROR(VLOOKUP(AH1277,'Tabela de Apoio'!$D:$E,2,FALSE),1)=1,"",AH1293)</f>
        <v/>
      </c>
      <c r="AI1292" s="110" t="str">
        <f>IF(IFERROR(VLOOKUP(AI1277,'Tabela de Apoio'!$D:$E,2,FALSE),1)=1,"",AI1293)</f>
        <v/>
      </c>
    </row>
    <row r="1293" spans="1:167" hidden="1" x14ac:dyDescent="0.25">
      <c r="B1293" s="131" t="e">
        <f t="shared" si="3811"/>
        <v>#VALUE!</v>
      </c>
      <c r="C1293" s="131" t="e">
        <f t="shared" si="3812"/>
        <v>#VALUE!</v>
      </c>
      <c r="D1293" s="130">
        <f t="shared" si="3812"/>
        <v>1</v>
      </c>
      <c r="E1293" s="168"/>
      <c r="F1293" s="96"/>
      <c r="G1293" s="170"/>
      <c r="H1293" s="137">
        <f t="shared" ref="H1293" si="3985">COUNT($P1293:$XX1293)</f>
        <v>0</v>
      </c>
      <c r="I1293" s="135" t="e">
        <f t="shared" ref="I1293" si="3986">_xlfn.STDEV.P($P1292:$XX1293)/AVERAGE($P1292:$XX1293)</f>
        <v>#DIV/0!</v>
      </c>
      <c r="J1293" s="7">
        <f t="shared" ref="J1293" si="3987">IF(AND(H1293&gt;2,
OR(L1275="MÉDIA SANEADA",L1275="MEDIANA SANEADA",
AND(L1275="PREÇO REFERÊNCIA",NOT(AND(P1277="Orçamento",COUNTA(P1275:XX1275)=COUNTIF(P1277:XX1277,"Orçamento")))))),
ROW(),0)</f>
        <v>0</v>
      </c>
      <c r="N1293" s="74"/>
      <c r="O1293" s="27" t="str">
        <f t="shared" ref="O1293" si="3988">"6 RODADA"</f>
        <v>6 RODADA</v>
      </c>
      <c r="P1293" s="110" t="str">
        <f t="shared" ref="P1293:AI1293" si="3989">IFERROR(IF(P1291="","",IF((_xlfn.STDEV.P($P1290:$XX1291)/AVERAGE($P1290:$XX1291))&lt;=25%,P1291,IF(OR(P1291&gt;(AVERAGE($P1290:$XX1291)+_xlfn.STDEV.P($P1290:$XX1291)),P1291&lt;(AVERAGE($P1290:$XX1291)-_xlfn.STDEV.P($P1290:$XX1291))),"DESCARTADO",P1291))),)</f>
        <v/>
      </c>
      <c r="Q1293" s="110" t="str">
        <f t="shared" si="3989"/>
        <v/>
      </c>
      <c r="R1293" s="110" t="str">
        <f t="shared" si="3989"/>
        <v/>
      </c>
      <c r="S1293" s="110" t="str">
        <f t="shared" si="3989"/>
        <v/>
      </c>
      <c r="T1293" s="110" t="str">
        <f t="shared" si="3989"/>
        <v/>
      </c>
      <c r="U1293" s="110" t="str">
        <f t="shared" si="3989"/>
        <v/>
      </c>
      <c r="V1293" s="110" t="str">
        <f t="shared" si="3989"/>
        <v/>
      </c>
      <c r="W1293" s="110" t="str">
        <f t="shared" si="3989"/>
        <v/>
      </c>
      <c r="X1293" s="110" t="str">
        <f t="shared" si="3989"/>
        <v/>
      </c>
      <c r="Y1293" s="110" t="str">
        <f t="shared" si="3989"/>
        <v/>
      </c>
      <c r="Z1293" s="110" t="str">
        <f t="shared" si="3989"/>
        <v/>
      </c>
      <c r="AA1293" s="110" t="str">
        <f t="shared" si="3989"/>
        <v/>
      </c>
      <c r="AB1293" s="110" t="str">
        <f t="shared" si="3989"/>
        <v/>
      </c>
      <c r="AC1293" s="110" t="str">
        <f t="shared" si="3989"/>
        <v/>
      </c>
      <c r="AD1293" s="110" t="str">
        <f t="shared" si="3989"/>
        <v/>
      </c>
      <c r="AE1293" s="110" t="str">
        <f t="shared" si="3989"/>
        <v/>
      </c>
      <c r="AF1293" s="110" t="str">
        <f t="shared" si="3989"/>
        <v/>
      </c>
      <c r="AG1293" s="110" t="str">
        <f t="shared" si="3989"/>
        <v/>
      </c>
      <c r="AH1293" s="110" t="str">
        <f t="shared" si="3989"/>
        <v/>
      </c>
      <c r="AI1293" s="110" t="str">
        <f t="shared" si="3989"/>
        <v/>
      </c>
    </row>
    <row r="1294" spans="1:167" x14ac:dyDescent="0.25">
      <c r="B1294" s="131" t="e">
        <f t="shared" si="3811"/>
        <v>#VALUE!</v>
      </c>
      <c r="C1294" s="131" t="e">
        <f t="shared" si="3812"/>
        <v>#VALUE!</v>
      </c>
      <c r="D1294" s="130">
        <f t="shared" si="3812"/>
        <v>1</v>
      </c>
      <c r="E1294" s="168"/>
      <c r="F1294" s="139"/>
      <c r="G1294" s="170"/>
      <c r="H1294" s="173"/>
      <c r="I1294" s="173"/>
      <c r="J1294" s="174"/>
      <c r="K1294" s="70"/>
      <c r="L1294" s="1" t="s">
        <v>56</v>
      </c>
      <c r="M1294" s="147" t="str">
        <f t="shared" ref="M1294" si="3990">IFERROR(ROUND(M1275*M1277,2),"")</f>
        <v/>
      </c>
      <c r="O1294" s="27" t="s">
        <v>426</v>
      </c>
      <c r="P1294" s="110" t="str">
        <f t="shared" ref="P1294:R1294" si="3991">INDEX(P1281:P1293,MATCH(MAX($J1281:$J1293),$J1281:$J1293,0))</f>
        <v/>
      </c>
      <c r="Q1294" s="110" t="str">
        <f t="shared" si="3991"/>
        <v/>
      </c>
      <c r="R1294" s="110" t="str">
        <f t="shared" si="3991"/>
        <v/>
      </c>
      <c r="S1294" s="110" t="str">
        <f t="shared" si="3925"/>
        <v/>
      </c>
      <c r="T1294" s="110" t="str">
        <f t="shared" si="3925"/>
        <v/>
      </c>
      <c r="U1294" s="110" t="str">
        <f t="shared" si="3925"/>
        <v/>
      </c>
      <c r="V1294" s="110" t="str">
        <f t="shared" si="3925"/>
        <v/>
      </c>
      <c r="W1294" s="110" t="str">
        <f t="shared" si="3925"/>
        <v/>
      </c>
      <c r="X1294" s="110" t="str">
        <f t="shared" si="3925"/>
        <v/>
      </c>
      <c r="Y1294" s="110" t="str">
        <f t="shared" si="3925"/>
        <v/>
      </c>
      <c r="Z1294" s="110" t="str">
        <f t="shared" si="3925"/>
        <v/>
      </c>
      <c r="AA1294" s="110" t="str">
        <f t="shared" si="3925"/>
        <v/>
      </c>
      <c r="AB1294" s="110" t="str">
        <f t="shared" si="3925"/>
        <v/>
      </c>
      <c r="AC1294" s="110" t="str">
        <f t="shared" si="3925"/>
        <v/>
      </c>
      <c r="AD1294" s="110" t="str">
        <f t="shared" si="3925"/>
        <v/>
      </c>
      <c r="AE1294" s="110" t="str">
        <f t="shared" si="3925"/>
        <v/>
      </c>
      <c r="AF1294" s="110" t="str">
        <f t="shared" si="3925"/>
        <v/>
      </c>
      <c r="AG1294" s="110" t="str">
        <f t="shared" si="3925"/>
        <v/>
      </c>
      <c r="AH1294" s="110" t="str">
        <f t="shared" si="3925"/>
        <v/>
      </c>
      <c r="AI1294" s="110" t="str">
        <f t="shared" si="3925"/>
        <v/>
      </c>
    </row>
    <row r="1296" spans="1:167" s="120" customFormat="1" ht="15" customHeight="1" x14ac:dyDescent="0.25">
      <c r="A1296" s="123"/>
      <c r="B1296" s="130" t="e">
        <f t="shared" ref="B1296" si="3992">LARGE(IFERROR(IF(B1294+1&gt;$H$8,"",B1294+1),""),1)</f>
        <v>#VALUE!</v>
      </c>
      <c r="C1296" s="130" t="e">
        <f>IF(_xlfn.ISFORMULA(E1300),MAX(INDEX('BASE FORMAÇÃO'!A:A,B1296+1),1),E1300)</f>
        <v>#VALUE!</v>
      </c>
      <c r="D1296" s="130">
        <f t="shared" ref="D1296" si="3993">IFERROR(IF(C1296=C1286,D1286+1,1),1)</f>
        <v>1</v>
      </c>
      <c r="E1296" s="41" t="s">
        <v>9</v>
      </c>
      <c r="F1296" s="76"/>
      <c r="G1296" s="41" t="s">
        <v>15</v>
      </c>
      <c r="H1296" s="138" t="e">
        <f>INDEX('BASE FORMAÇÃO'!B:B,B1296+1)</f>
        <v>#VALUE!</v>
      </c>
      <c r="I1296" s="146" t="s">
        <v>16</v>
      </c>
      <c r="J1296" s="6" t="e">
        <f>INDEX('BASE FORMAÇÃO'!K:K,B1296+1)</f>
        <v>#VALUE!</v>
      </c>
      <c r="K1296" s="68"/>
      <c r="L1296" s="175" t="s">
        <v>54</v>
      </c>
      <c r="M1296" s="177" t="str">
        <f t="shared" ref="M1296" si="3994">IF(OR(ISBLANK($O$8),ISBLANK($O$7),ISBLANK($H$8),ISBLANK($O$6),ISBLANK($O$5),ISBLANK($H$5)),"",IFERROR(IF(VLOOKUP(L1296,L1302:M1311,2,FALSE)&lt;1,ROUND(VLOOKUP(L1296,L1302:M1311,2,FALSE),4),ROUND(VLOOKUP(L1296,L1302:M1311,2,FALSE),2)),""))</f>
        <v/>
      </c>
      <c r="N1296" s="72"/>
      <c r="O1296" s="27" t="s">
        <v>17</v>
      </c>
      <c r="P1296" s="116"/>
      <c r="Q1296" s="116"/>
      <c r="R1296" s="116"/>
      <c r="S1296" s="116"/>
      <c r="T1296" s="116"/>
      <c r="U1296" s="108"/>
      <c r="V1296" s="108"/>
      <c r="W1296" s="108"/>
      <c r="X1296" s="108"/>
      <c r="Y1296" s="108"/>
      <c r="Z1296" s="108"/>
      <c r="AA1296" s="108"/>
      <c r="AB1296" s="108"/>
      <c r="AC1296" s="108"/>
      <c r="AD1296" s="108"/>
      <c r="AE1296" s="108"/>
      <c r="AF1296" s="108"/>
      <c r="AG1296" s="108"/>
      <c r="AH1296" s="108"/>
      <c r="AI1296" s="108"/>
      <c r="AJ1296" s="119"/>
      <c r="AK1296" s="119"/>
      <c r="AL1296" s="119"/>
      <c r="AM1296" s="119"/>
      <c r="AN1296" s="119"/>
      <c r="AO1296" s="119"/>
      <c r="AP1296" s="119"/>
      <c r="AQ1296" s="119"/>
      <c r="AR1296" s="119"/>
      <c r="AS1296" s="119"/>
      <c r="AT1296" s="119"/>
      <c r="AU1296" s="119"/>
      <c r="AV1296" s="119"/>
      <c r="AW1296" s="119"/>
      <c r="AX1296" s="119"/>
      <c r="AY1296" s="119"/>
      <c r="AZ1296" s="119"/>
      <c r="BA1296" s="119"/>
      <c r="BB1296" s="119"/>
      <c r="BC1296" s="119"/>
      <c r="BD1296" s="119"/>
      <c r="BE1296" s="119"/>
      <c r="BF1296" s="119"/>
      <c r="BG1296" s="119"/>
      <c r="BH1296" s="119"/>
      <c r="BI1296" s="119"/>
      <c r="BJ1296" s="119"/>
      <c r="BK1296" s="119"/>
      <c r="BL1296" s="119"/>
      <c r="BM1296" s="119"/>
      <c r="BN1296" s="119"/>
      <c r="BO1296" s="119"/>
      <c r="BP1296" s="119"/>
      <c r="BQ1296" s="119"/>
      <c r="BR1296" s="119"/>
      <c r="BS1296" s="119"/>
      <c r="BT1296" s="119"/>
      <c r="BU1296" s="119"/>
      <c r="BV1296" s="119"/>
      <c r="BW1296" s="119"/>
      <c r="BX1296" s="119"/>
      <c r="BY1296" s="119"/>
      <c r="BZ1296" s="119"/>
      <c r="CA1296" s="119"/>
      <c r="CB1296" s="119"/>
      <c r="CC1296" s="119"/>
      <c r="CD1296" s="119"/>
      <c r="CE1296" s="119"/>
      <c r="CF1296" s="119"/>
      <c r="CG1296" s="119"/>
      <c r="CH1296" s="119"/>
      <c r="CI1296" s="119"/>
      <c r="CJ1296" s="119"/>
      <c r="CK1296" s="119"/>
      <c r="CL1296" s="119"/>
      <c r="CM1296" s="119"/>
      <c r="CN1296" s="119"/>
      <c r="CO1296" s="119"/>
      <c r="CP1296" s="119"/>
      <c r="CQ1296" s="119"/>
      <c r="CR1296" s="119"/>
      <c r="CS1296" s="119"/>
      <c r="CT1296" s="119"/>
      <c r="CU1296" s="119"/>
      <c r="CV1296" s="119"/>
      <c r="CW1296" s="119"/>
      <c r="CX1296" s="119"/>
      <c r="CY1296" s="119"/>
      <c r="CZ1296" s="119"/>
      <c r="DA1296" s="119"/>
      <c r="DB1296" s="119"/>
      <c r="DC1296" s="119"/>
      <c r="DD1296" s="119"/>
      <c r="DE1296" s="119"/>
      <c r="DF1296" s="119"/>
      <c r="DG1296" s="119"/>
      <c r="DH1296" s="119"/>
      <c r="DI1296" s="119"/>
      <c r="DJ1296" s="119"/>
      <c r="DK1296" s="119"/>
      <c r="DL1296" s="119"/>
      <c r="DM1296" s="119"/>
      <c r="DN1296" s="119"/>
      <c r="DO1296" s="119"/>
      <c r="DP1296" s="119"/>
      <c r="DQ1296" s="119"/>
      <c r="DR1296" s="119"/>
      <c r="DS1296" s="119"/>
      <c r="DT1296" s="119"/>
      <c r="DU1296" s="119"/>
      <c r="DV1296" s="119"/>
      <c r="DW1296" s="119"/>
      <c r="DX1296" s="119"/>
      <c r="DY1296" s="119"/>
      <c r="DZ1296" s="119"/>
      <c r="EA1296" s="119"/>
      <c r="EB1296" s="119"/>
      <c r="EC1296" s="119"/>
      <c r="ED1296" s="119"/>
      <c r="EE1296" s="119"/>
      <c r="EF1296" s="119"/>
      <c r="EG1296" s="119"/>
      <c r="EH1296" s="119"/>
      <c r="EI1296" s="119"/>
      <c r="EJ1296" s="119"/>
      <c r="EK1296" s="119"/>
      <c r="EL1296" s="119"/>
      <c r="EM1296" s="119"/>
      <c r="EN1296" s="119"/>
      <c r="EO1296" s="119"/>
      <c r="EP1296" s="119"/>
      <c r="EQ1296" s="119"/>
      <c r="ER1296" s="119"/>
      <c r="ES1296" s="119"/>
      <c r="ET1296" s="119"/>
      <c r="EU1296" s="119"/>
      <c r="EV1296" s="119"/>
      <c r="EW1296" s="119"/>
      <c r="EX1296" s="119"/>
      <c r="EY1296" s="119"/>
      <c r="EZ1296" s="119"/>
      <c r="FA1296" s="119"/>
      <c r="FB1296" s="119"/>
      <c r="FC1296" s="119"/>
      <c r="FD1296" s="119"/>
      <c r="FE1296" s="119"/>
      <c r="FF1296" s="119"/>
      <c r="FG1296" s="119"/>
      <c r="FH1296" s="119"/>
      <c r="FI1296" s="119"/>
      <c r="FJ1296" s="119"/>
      <c r="FK1296" s="119"/>
    </row>
    <row r="1297" spans="1:167" s="120" customFormat="1" ht="15" customHeight="1" x14ac:dyDescent="0.25">
      <c r="A1297" s="69"/>
      <c r="B1297" s="131" t="e">
        <f t="shared" ref="B1297:D1297" si="3995">B1296</f>
        <v>#VALUE!</v>
      </c>
      <c r="C1297" s="131" t="e">
        <f t="shared" si="3995"/>
        <v>#VALUE!</v>
      </c>
      <c r="D1297" s="130">
        <f t="shared" si="3995"/>
        <v>1</v>
      </c>
      <c r="E1297" s="179">
        <f t="shared" ref="E1297" si="3996">D1296</f>
        <v>1</v>
      </c>
      <c r="F1297" s="95"/>
      <c r="G1297" s="181" t="s">
        <v>1</v>
      </c>
      <c r="H1297" s="184" t="e">
        <f>INDEX('BASE FORMAÇÃO'!C:C,B1296+1)</f>
        <v>#VALUE!</v>
      </c>
      <c r="I1297" s="184"/>
      <c r="J1297" s="185"/>
      <c r="K1297" s="69"/>
      <c r="L1297" s="176"/>
      <c r="M1297" s="178"/>
      <c r="N1297" s="73"/>
      <c r="O1297" s="27" t="s">
        <v>13</v>
      </c>
      <c r="P1297" s="125"/>
      <c r="Q1297" s="125"/>
      <c r="R1297" s="125"/>
      <c r="S1297" s="125"/>
      <c r="T1297" s="125"/>
      <c r="U1297" s="125"/>
      <c r="V1297" s="125"/>
      <c r="W1297" s="125"/>
      <c r="X1297" s="125"/>
      <c r="Y1297" s="125"/>
      <c r="Z1297" s="125"/>
      <c r="AA1297" s="125"/>
      <c r="AB1297" s="125"/>
      <c r="AC1297" s="125"/>
      <c r="AD1297" s="125"/>
      <c r="AE1297" s="125"/>
      <c r="AF1297" s="125"/>
      <c r="AG1297" s="125"/>
      <c r="AH1297" s="125"/>
      <c r="AI1297" s="125"/>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19"/>
      <c r="BC1297" s="119"/>
      <c r="BD1297" s="119"/>
      <c r="BE1297" s="119"/>
      <c r="BF1297" s="119"/>
      <c r="BG1297" s="119"/>
      <c r="BH1297" s="119"/>
      <c r="BI1297" s="119"/>
      <c r="BJ1297" s="119"/>
      <c r="BK1297" s="119"/>
      <c r="BL1297" s="119"/>
      <c r="BM1297" s="119"/>
      <c r="BN1297" s="119"/>
      <c r="BO1297" s="119"/>
      <c r="BP1297" s="119"/>
      <c r="BQ1297" s="119"/>
      <c r="BR1297" s="119"/>
      <c r="BS1297" s="119"/>
      <c r="BT1297" s="119"/>
      <c r="BU1297" s="119"/>
      <c r="BV1297" s="119"/>
      <c r="BW1297" s="119"/>
      <c r="BX1297" s="119"/>
      <c r="BY1297" s="119"/>
      <c r="BZ1297" s="119"/>
      <c r="CA1297" s="119"/>
      <c r="CB1297" s="119"/>
      <c r="CC1297" s="119"/>
      <c r="CD1297" s="119"/>
      <c r="CE1297" s="119"/>
      <c r="CF1297" s="119"/>
      <c r="CG1297" s="119"/>
      <c r="CH1297" s="119"/>
      <c r="CI1297" s="119"/>
      <c r="CJ1297" s="119"/>
      <c r="CK1297" s="119"/>
      <c r="CL1297" s="119"/>
      <c r="CM1297" s="119"/>
      <c r="CN1297" s="119"/>
      <c r="CO1297" s="119"/>
      <c r="CP1297" s="119"/>
      <c r="CQ1297" s="119"/>
      <c r="CR1297" s="119"/>
      <c r="CS1297" s="119"/>
      <c r="CT1297" s="119"/>
      <c r="CU1297" s="119"/>
      <c r="CV1297" s="119"/>
      <c r="CW1297" s="119"/>
      <c r="CX1297" s="119"/>
      <c r="CY1297" s="119"/>
      <c r="CZ1297" s="119"/>
      <c r="DA1297" s="119"/>
      <c r="DB1297" s="119"/>
      <c r="DC1297" s="119"/>
      <c r="DD1297" s="119"/>
      <c r="DE1297" s="119"/>
      <c r="DF1297" s="119"/>
      <c r="DG1297" s="119"/>
      <c r="DH1297" s="119"/>
      <c r="DI1297" s="119"/>
      <c r="DJ1297" s="119"/>
      <c r="DK1297" s="119"/>
      <c r="DL1297" s="119"/>
      <c r="DM1297" s="119"/>
      <c r="DN1297" s="119"/>
      <c r="DO1297" s="119"/>
      <c r="DP1297" s="119"/>
      <c r="DQ1297" s="119"/>
      <c r="DR1297" s="119"/>
      <c r="DS1297" s="119"/>
      <c r="DT1297" s="119"/>
      <c r="DU1297" s="119"/>
      <c r="DV1297" s="119"/>
      <c r="DW1297" s="119"/>
      <c r="DX1297" s="119"/>
      <c r="DY1297" s="119"/>
      <c r="DZ1297" s="119"/>
      <c r="EA1297" s="119"/>
      <c r="EB1297" s="119"/>
      <c r="EC1297" s="119"/>
      <c r="ED1297" s="119"/>
      <c r="EE1297" s="119"/>
      <c r="EF1297" s="119"/>
      <c r="EG1297" s="119"/>
      <c r="EH1297" s="119"/>
      <c r="EI1297" s="119"/>
      <c r="EJ1297" s="119"/>
      <c r="EK1297" s="119"/>
      <c r="EL1297" s="119"/>
      <c r="EM1297" s="119"/>
      <c r="EN1297" s="119"/>
      <c r="EO1297" s="119"/>
      <c r="EP1297" s="119"/>
      <c r="EQ1297" s="119"/>
      <c r="ER1297" s="119"/>
      <c r="ES1297" s="119"/>
      <c r="ET1297" s="119"/>
      <c r="EU1297" s="119"/>
      <c r="EV1297" s="119"/>
      <c r="EW1297" s="119"/>
      <c r="EX1297" s="119"/>
      <c r="EY1297" s="119"/>
      <c r="EZ1297" s="119"/>
      <c r="FA1297" s="119"/>
      <c r="FB1297" s="119"/>
      <c r="FC1297" s="119"/>
      <c r="FD1297" s="119"/>
      <c r="FE1297" s="119"/>
      <c r="FF1297" s="119"/>
      <c r="FG1297" s="119"/>
      <c r="FH1297" s="119"/>
      <c r="FI1297" s="119"/>
      <c r="FJ1297" s="119"/>
      <c r="FK1297" s="119"/>
    </row>
    <row r="1298" spans="1:167" s="119" customFormat="1" x14ac:dyDescent="0.25">
      <c r="A1298" s="77"/>
      <c r="B1298" s="131" t="e">
        <f t="shared" ref="B1298:D1298" si="3997">B1297</f>
        <v>#VALUE!</v>
      </c>
      <c r="C1298" s="131" t="e">
        <f t="shared" si="3997"/>
        <v>#VALUE!</v>
      </c>
      <c r="D1298" s="130">
        <f t="shared" si="3997"/>
        <v>1</v>
      </c>
      <c r="E1298" s="180"/>
      <c r="F1298" s="96"/>
      <c r="G1298" s="182"/>
      <c r="H1298" s="186"/>
      <c r="I1298" s="186"/>
      <c r="J1298" s="187"/>
      <c r="K1298" s="67"/>
      <c r="L1298" s="133" t="s">
        <v>57</v>
      </c>
      <c r="M1298" s="134" t="e">
        <f>INDEX('BASE FORMAÇÃO'!H:H,B1300+1)</f>
        <v>#VALUE!</v>
      </c>
      <c r="N1298" s="74"/>
      <c r="O1298" s="27" t="s">
        <v>445</v>
      </c>
      <c r="P1298" s="117"/>
      <c r="Q1298" s="117"/>
      <c r="R1298" s="117"/>
      <c r="S1298" s="117"/>
      <c r="T1298" s="117"/>
      <c r="U1298" s="117"/>
      <c r="V1298" s="117"/>
      <c r="W1298" s="117"/>
      <c r="X1298" s="117"/>
      <c r="Y1298" s="117"/>
      <c r="Z1298" s="117"/>
      <c r="AA1298" s="121"/>
      <c r="AB1298" s="121"/>
      <c r="AC1298" s="121"/>
      <c r="AD1298" s="121"/>
      <c r="AE1298" s="121"/>
      <c r="AF1298" s="121"/>
      <c r="AG1298" s="121"/>
      <c r="AH1298" s="121"/>
      <c r="AI1298" s="121"/>
    </row>
    <row r="1299" spans="1:167" s="119" customFormat="1" x14ac:dyDescent="0.25">
      <c r="A1299" s="77"/>
      <c r="B1299" s="131" t="e">
        <f t="shared" ref="B1299:C1299" si="3998">B1298</f>
        <v>#VALUE!</v>
      </c>
      <c r="C1299" s="131" t="e">
        <f t="shared" si="3998"/>
        <v>#VALUE!</v>
      </c>
      <c r="D1299" s="130">
        <f t="shared" si="3812"/>
        <v>1</v>
      </c>
      <c r="E1299" s="41" t="s">
        <v>344</v>
      </c>
      <c r="F1299" s="96"/>
      <c r="G1299" s="183"/>
      <c r="H1299" s="188"/>
      <c r="I1299" s="188"/>
      <c r="J1299" s="189"/>
      <c r="K1299" s="67"/>
      <c r="L1299" s="1" t="s">
        <v>2</v>
      </c>
      <c r="M1299" s="6" t="e">
        <f>INDEX('BASE FORMAÇÃO'!D:D,B1300+1)</f>
        <v>#VALUE!</v>
      </c>
      <c r="N1299" s="74"/>
      <c r="O1299" s="27" t="s">
        <v>446</v>
      </c>
      <c r="P1299" s="118"/>
      <c r="Q1299" s="118"/>
      <c r="R1299" s="118"/>
      <c r="S1299" s="118"/>
      <c r="T1299" s="118"/>
      <c r="U1299" s="121"/>
      <c r="V1299" s="121"/>
      <c r="W1299" s="121"/>
      <c r="X1299" s="121"/>
      <c r="Y1299" s="121"/>
      <c r="Z1299" s="121"/>
      <c r="AA1299" s="121"/>
      <c r="AB1299" s="121"/>
      <c r="AC1299" s="121"/>
      <c r="AD1299" s="121"/>
      <c r="AE1299" s="121"/>
      <c r="AF1299" s="121"/>
      <c r="AG1299" s="121"/>
      <c r="AH1299" s="121"/>
      <c r="AI1299" s="121"/>
    </row>
    <row r="1300" spans="1:167" x14ac:dyDescent="0.25">
      <c r="B1300" s="131" t="e">
        <f t="shared" ref="B1300:C1300" si="3999">B1298</f>
        <v>#VALUE!</v>
      </c>
      <c r="C1300" s="131" t="e">
        <f t="shared" si="3999"/>
        <v>#VALUE!</v>
      </c>
      <c r="D1300" s="130">
        <f t="shared" si="3812"/>
        <v>1</v>
      </c>
      <c r="E1300" s="167" t="e">
        <f t="shared" ref="E1300" si="4000">C1296</f>
        <v>#VALUE!</v>
      </c>
      <c r="F1300" s="96"/>
      <c r="G1300" s="169" t="s">
        <v>334</v>
      </c>
      <c r="H1300" s="171"/>
      <c r="I1300" s="172"/>
      <c r="J1300" s="172"/>
      <c r="K1300" s="70"/>
      <c r="L1300" s="28" t="s">
        <v>333</v>
      </c>
      <c r="M1300" s="136" t="str">
        <f t="shared" ref="M1300" si="4001">IFERROR(INDEX(I1302:I1314,MATCH(MAX(J1302:J1314),J1302:J1314,0)),"")</f>
        <v/>
      </c>
      <c r="N1300" s="74"/>
      <c r="O1300" s="27" t="s">
        <v>18</v>
      </c>
      <c r="P1300" s="109" t="str">
        <f>IF(P1296="","",
IF(OR(P1298="Orçamento",P1297="",MAX('Tabela de Apoio'!$A:$A)&lt;=P1297),
P1296,
(INDEX('Tabela de Apoio'!$B:$B,MATCH('MAPA DE PREÇOS'!$O$8,'Tabela de Apoio'!$A:$A,1))/INDEX('Tabela de Apoio'!$B:$B,MATCH('MAPA DE PREÇOS'!P1297,'Tabela de Apoio'!$A:$A,1)-1))*P1296))</f>
        <v/>
      </c>
      <c r="Q1300" s="109" t="str">
        <f>IF(Q1296="","",
IF(OR(Q1298="Orçamento",Q1297="",MAX('Tabela de Apoio'!$A:$A)&lt;=Q1297),
Q1296,
(INDEX('Tabela de Apoio'!$B:$B,MATCH('MAPA DE PREÇOS'!$O$8,'Tabela de Apoio'!$A:$A,1))/INDEX('Tabela de Apoio'!$B:$B,MATCH('MAPA DE PREÇOS'!Q1297,'Tabela de Apoio'!$A:$A,1)-1))*Q1296))</f>
        <v/>
      </c>
      <c r="R1300" s="109" t="str">
        <f>IF(R1296="","",
IF(OR(R1298="Orçamento",R1297="",MAX('Tabela de Apoio'!$A:$A)&lt;=R1297),
R1296,
(INDEX('Tabela de Apoio'!$B:$B,MATCH('MAPA DE PREÇOS'!$O$8,'Tabela de Apoio'!$A:$A,1))/INDEX('Tabela de Apoio'!$B:$B,MATCH('MAPA DE PREÇOS'!R1297,'Tabela de Apoio'!$A:$A,1)-1))*R1296))</f>
        <v/>
      </c>
      <c r="S1300" s="109" t="str">
        <f>IF(S1296="","",
IF(OR(S1298="Orçamento",S1297="",MAX('Tabela de Apoio'!$A:$A)&lt;=S1297),
S1296,
(INDEX('Tabela de Apoio'!$B:$B,MATCH('MAPA DE PREÇOS'!$O$8,'Tabela de Apoio'!$A:$A,1))/INDEX('Tabela de Apoio'!$B:$B,MATCH('MAPA DE PREÇOS'!S1297,'Tabela de Apoio'!$A:$A,1)-1))*S1296))</f>
        <v/>
      </c>
      <c r="T1300" s="109" t="str">
        <f>IF(T1296="","",
IF(OR(T1298="Orçamento",T1297="",MAX('Tabela de Apoio'!$A:$A)&lt;=T1297),
T1296,
(INDEX('Tabela de Apoio'!$B:$B,MATCH('MAPA DE PREÇOS'!$O$8,'Tabela de Apoio'!$A:$A,1))/INDEX('Tabela de Apoio'!$B:$B,MATCH('MAPA DE PREÇOS'!T1297,'Tabela de Apoio'!$A:$A,1)-1))*T1296))</f>
        <v/>
      </c>
      <c r="U1300" s="109" t="str">
        <f>IF(U1296="","",
IF(OR(U1298="Orçamento",U1297="",MAX('Tabela de Apoio'!$A:$A)&lt;=U1297),
U1296,
(INDEX('Tabela de Apoio'!$B:$B,MATCH('MAPA DE PREÇOS'!$O$8,'Tabela de Apoio'!$A:$A,1))/INDEX('Tabela de Apoio'!$B:$B,MATCH('MAPA DE PREÇOS'!U1297,'Tabela de Apoio'!$A:$A,1)-1))*U1296))</f>
        <v/>
      </c>
      <c r="V1300" s="109" t="str">
        <f>IF(V1296="","",
IF(OR(V1298="Orçamento",V1297="",MAX('Tabela de Apoio'!$A:$A)&lt;=V1297),
V1296,
(INDEX('Tabela de Apoio'!$B:$B,MATCH('MAPA DE PREÇOS'!$O$8,'Tabela de Apoio'!$A:$A,1))/INDEX('Tabela de Apoio'!$B:$B,MATCH('MAPA DE PREÇOS'!V1297,'Tabela de Apoio'!$A:$A,1)-1))*V1296))</f>
        <v/>
      </c>
      <c r="W1300" s="109" t="str">
        <f>IF(W1296="","",
IF(OR(W1298="Orçamento",W1297="",MAX('Tabela de Apoio'!$A:$A)&lt;=W1297),
W1296,
(INDEX('Tabela de Apoio'!$B:$B,MATCH('MAPA DE PREÇOS'!$O$8,'Tabela de Apoio'!$A:$A,1))/INDEX('Tabela de Apoio'!$B:$B,MATCH('MAPA DE PREÇOS'!W1297,'Tabela de Apoio'!$A:$A,1)-1))*W1296))</f>
        <v/>
      </c>
      <c r="X1300" s="109" t="str">
        <f>IF(X1296="","",
IF(OR(X1298="Orçamento",X1297="",MAX('Tabela de Apoio'!$A:$A)&lt;=X1297),
X1296,
(INDEX('Tabela de Apoio'!$B:$B,MATCH('MAPA DE PREÇOS'!$O$8,'Tabela de Apoio'!$A:$A,1))/INDEX('Tabela de Apoio'!$B:$B,MATCH('MAPA DE PREÇOS'!X1297,'Tabela de Apoio'!$A:$A,1)-1))*X1296))</f>
        <v/>
      </c>
      <c r="Y1300" s="109" t="str">
        <f>IF(Y1296="","",
IF(OR(Y1298="Orçamento",Y1297="",MAX('Tabela de Apoio'!$A:$A)&lt;=Y1297),
Y1296,
(INDEX('Tabela de Apoio'!$B:$B,MATCH('MAPA DE PREÇOS'!$O$8,'Tabela de Apoio'!$A:$A,1))/INDEX('Tabela de Apoio'!$B:$B,MATCH('MAPA DE PREÇOS'!Y1297,'Tabela de Apoio'!$A:$A,1)-1))*Y1296))</f>
        <v/>
      </c>
      <c r="Z1300" s="109" t="str">
        <f>IF(Z1296="","",
IF(OR(Z1298="Orçamento",Z1297="",MAX('Tabela de Apoio'!$A:$A)&lt;=Z1297),
Z1296,
(INDEX('Tabela de Apoio'!$B:$B,MATCH('MAPA DE PREÇOS'!$O$8,'Tabela de Apoio'!$A:$A,1))/INDEX('Tabela de Apoio'!$B:$B,MATCH('MAPA DE PREÇOS'!Z1297,'Tabela de Apoio'!$A:$A,1)-1))*Z1296))</f>
        <v/>
      </c>
      <c r="AA1300" s="109" t="str">
        <f>IF(AA1296="","",
IF(OR(AA1298="Orçamento",AA1297="",MAX('Tabela de Apoio'!$A:$A)&lt;=AA1297),
AA1296,
(INDEX('Tabela de Apoio'!$B:$B,MATCH('MAPA DE PREÇOS'!$O$8,'Tabela de Apoio'!$A:$A,1))/INDEX('Tabela de Apoio'!$B:$B,MATCH('MAPA DE PREÇOS'!AA1297,'Tabela de Apoio'!$A:$A,1)-1))*AA1296))</f>
        <v/>
      </c>
      <c r="AB1300" s="109" t="str">
        <f>IF(AB1296="","",
IF(OR(AB1298="Orçamento",AB1297="",MAX('Tabela de Apoio'!$A:$A)&lt;=AB1297),
AB1296,
(INDEX('Tabela de Apoio'!$B:$B,MATCH('MAPA DE PREÇOS'!$O$8,'Tabela de Apoio'!$A:$A,1))/INDEX('Tabela de Apoio'!$B:$B,MATCH('MAPA DE PREÇOS'!AB1297,'Tabela de Apoio'!$A:$A,1)-1))*AB1296))</f>
        <v/>
      </c>
      <c r="AC1300" s="109" t="str">
        <f>IF(AC1296="","",
IF(OR(AC1298="Orçamento",AC1297="",MAX('Tabela de Apoio'!$A:$A)&lt;=AC1297),
AC1296,
(INDEX('Tabela de Apoio'!$B:$B,MATCH('MAPA DE PREÇOS'!$O$8,'Tabela de Apoio'!$A:$A,1))/INDEX('Tabela de Apoio'!$B:$B,MATCH('MAPA DE PREÇOS'!AC1297,'Tabela de Apoio'!$A:$A,1)-1))*AC1296))</f>
        <v/>
      </c>
      <c r="AD1300" s="109" t="str">
        <f>IF(AD1296="","",
IF(OR(AD1298="Orçamento",AD1297="",MAX('Tabela de Apoio'!$A:$A)&lt;=AD1297),
AD1296,
(INDEX('Tabela de Apoio'!$B:$B,MATCH('MAPA DE PREÇOS'!$O$8,'Tabela de Apoio'!$A:$A,1))/INDEX('Tabela de Apoio'!$B:$B,MATCH('MAPA DE PREÇOS'!AD1297,'Tabela de Apoio'!$A:$A,1)-1))*AD1296))</f>
        <v/>
      </c>
      <c r="AE1300" s="109" t="str">
        <f>IF(AE1296="","",
IF(OR(AE1298="Orçamento",AE1297="",MAX('Tabela de Apoio'!$A:$A)&lt;=AE1297),
AE1296,
(INDEX('Tabela de Apoio'!$B:$B,MATCH('MAPA DE PREÇOS'!$O$8,'Tabela de Apoio'!$A:$A,1))/INDEX('Tabela de Apoio'!$B:$B,MATCH('MAPA DE PREÇOS'!AE1297,'Tabela de Apoio'!$A:$A,1)-1))*AE1296))</f>
        <v/>
      </c>
      <c r="AF1300" s="109" t="str">
        <f>IF(AF1296="","",
IF(OR(AF1298="Orçamento",AF1297="",MAX('Tabela de Apoio'!$A:$A)&lt;=AF1297),
AF1296,
(INDEX('Tabela de Apoio'!$B:$B,MATCH('MAPA DE PREÇOS'!$O$8,'Tabela de Apoio'!$A:$A,1))/INDEX('Tabela de Apoio'!$B:$B,MATCH('MAPA DE PREÇOS'!AF1297,'Tabela de Apoio'!$A:$A,1)-1))*AF1296))</f>
        <v/>
      </c>
      <c r="AG1300" s="109" t="str">
        <f>IF(AG1296="","",
IF(OR(AG1298="Orçamento",AG1297="",MAX('Tabela de Apoio'!$A:$A)&lt;=AG1297),
AG1296,
(INDEX('Tabela de Apoio'!$B:$B,MATCH('MAPA DE PREÇOS'!$O$8,'Tabela de Apoio'!$A:$A,1))/INDEX('Tabela de Apoio'!$B:$B,MATCH('MAPA DE PREÇOS'!AG1297,'Tabela de Apoio'!$A:$A,1)-1))*AG1296))</f>
        <v/>
      </c>
      <c r="AH1300" s="109" t="str">
        <f>IF(AH1296="","",
IF(OR(AH1298="Orçamento",AH1297="",MAX('Tabela de Apoio'!$A:$A)&lt;=AH1297),
AH1296,
(INDEX('Tabela de Apoio'!$B:$B,MATCH('MAPA DE PREÇOS'!$O$8,'Tabela de Apoio'!$A:$A,1))/INDEX('Tabela de Apoio'!$B:$B,MATCH('MAPA DE PREÇOS'!AH1297,'Tabela de Apoio'!$A:$A,1)-1))*AH1296))</f>
        <v/>
      </c>
      <c r="AI1300" s="109" t="str">
        <f>IF(AI1296="","",
IF(OR(AI1298="Orçamento",AI1297="",MAX('Tabela de Apoio'!$A:$A)&lt;=AI1297),
AI1296,
(INDEX('Tabela de Apoio'!$B:$B,MATCH('MAPA DE PREÇOS'!$O$8,'Tabela de Apoio'!$A:$A,1))/INDEX('Tabela de Apoio'!$B:$B,MATCH('MAPA DE PREÇOS'!AI1297,'Tabela de Apoio'!$A:$A,1)-1))*AI1296))</f>
        <v/>
      </c>
    </row>
    <row r="1301" spans="1:167" hidden="1" x14ac:dyDescent="0.25">
      <c r="B1301" s="131" t="e">
        <f t="shared" ref="B1301" si="4002">B1300</f>
        <v>#VALUE!</v>
      </c>
      <c r="C1301" s="131" t="e">
        <f t="shared" ref="C1301" si="4003">C1300</f>
        <v>#VALUE!</v>
      </c>
      <c r="D1301" s="130">
        <f t="shared" si="3812"/>
        <v>1</v>
      </c>
      <c r="E1301" s="168"/>
      <c r="F1301" s="96"/>
      <c r="G1301" s="170"/>
      <c r="H1301"/>
      <c r="I1301"/>
      <c r="J1301"/>
      <c r="N1301" s="74"/>
      <c r="O1301" s="27" t="s">
        <v>439</v>
      </c>
      <c r="P1301" s="110" t="str">
        <f>IF(IFERROR(VLOOKUP(P1298,'Tabela de Apoio'!$D:$E,2,FALSE),1)=1,"",P1302)</f>
        <v/>
      </c>
      <c r="Q1301" s="110" t="str">
        <f>IF(IFERROR(VLOOKUP(Q1298,'Tabela de Apoio'!$D:$E,2,FALSE),1)=1,"",Q1302)</f>
        <v/>
      </c>
      <c r="R1301" s="110" t="str">
        <f>IF(IFERROR(VLOOKUP(R1298,'Tabela de Apoio'!$D:$E,2,FALSE),1)=1,"",R1302)</f>
        <v/>
      </c>
      <c r="S1301" s="110" t="str">
        <f>IF(IFERROR(VLOOKUP(S1298,'Tabela de Apoio'!$D:$E,2,FALSE),1)=1,"",S1302)</f>
        <v/>
      </c>
      <c r="T1301" s="110" t="str">
        <f>IF(IFERROR(VLOOKUP(T1298,'Tabela de Apoio'!$D:$E,2,FALSE),1)=1,"",T1302)</f>
        <v/>
      </c>
      <c r="U1301" s="110" t="str">
        <f>IF(IFERROR(VLOOKUP(U1298,'Tabela de Apoio'!$D:$E,2,FALSE),1)=1,"",U1302)</f>
        <v/>
      </c>
      <c r="V1301" s="110" t="str">
        <f>IF(IFERROR(VLOOKUP(V1298,'Tabela de Apoio'!$D:$E,2,FALSE),1)=1,"",V1302)</f>
        <v/>
      </c>
      <c r="W1301" s="110" t="str">
        <f>IF(IFERROR(VLOOKUP(W1298,'Tabela de Apoio'!$D:$E,2,FALSE),1)=1,"",W1302)</f>
        <v/>
      </c>
      <c r="X1301" s="110" t="str">
        <f>IF(IFERROR(VLOOKUP(X1298,'Tabela de Apoio'!$D:$E,2,FALSE),1)=1,"",X1302)</f>
        <v/>
      </c>
      <c r="Y1301" s="110" t="str">
        <f>IF(IFERROR(VLOOKUP(Y1298,'Tabela de Apoio'!$D:$E,2,FALSE),1)=1,"",Y1302)</f>
        <v/>
      </c>
      <c r="Z1301" s="110" t="str">
        <f>IF(IFERROR(VLOOKUP(Z1298,'Tabela de Apoio'!$D:$E,2,FALSE),1)=1,"",Z1302)</f>
        <v/>
      </c>
      <c r="AA1301" s="110" t="str">
        <f>IF(IFERROR(VLOOKUP(AA1298,'Tabela de Apoio'!$D:$E,2,FALSE),1)=1,"",AA1302)</f>
        <v/>
      </c>
      <c r="AB1301" s="110" t="str">
        <f>IF(IFERROR(VLOOKUP(AB1298,'Tabela de Apoio'!$D:$E,2,FALSE),1)=1,"",AB1302)</f>
        <v/>
      </c>
      <c r="AC1301" s="110" t="str">
        <f>IF(IFERROR(VLOOKUP(AC1298,'Tabela de Apoio'!$D:$E,2,FALSE),1)=1,"",AC1302)</f>
        <v/>
      </c>
      <c r="AD1301" s="110" t="str">
        <f>IF(IFERROR(VLOOKUP(AD1298,'Tabela de Apoio'!$D:$E,2,FALSE),1)=1,"",AD1302)</f>
        <v/>
      </c>
      <c r="AE1301" s="110" t="str">
        <f>IF(IFERROR(VLOOKUP(AE1298,'Tabela de Apoio'!$D:$E,2,FALSE),1)=1,"",AE1302)</f>
        <v/>
      </c>
      <c r="AF1301" s="110" t="str">
        <f>IF(IFERROR(VLOOKUP(AF1298,'Tabela de Apoio'!$D:$E,2,FALSE),1)=1,"",AF1302)</f>
        <v/>
      </c>
      <c r="AG1301" s="110" t="str">
        <f>IF(IFERROR(VLOOKUP(AG1298,'Tabela de Apoio'!$D:$E,2,FALSE),1)=1,"",AG1302)</f>
        <v/>
      </c>
      <c r="AH1301" s="110" t="str">
        <f>IF(IFERROR(VLOOKUP(AH1298,'Tabela de Apoio'!$D:$E,2,FALSE),1)=1,"",AH1302)</f>
        <v/>
      </c>
      <c r="AI1301" s="110" t="str">
        <f>IF(IFERROR(VLOOKUP(AI1298,'Tabela de Apoio'!$D:$E,2,FALSE),1)=1,"",AI1302)</f>
        <v/>
      </c>
    </row>
    <row r="1302" spans="1:167" hidden="1" x14ac:dyDescent="0.25">
      <c r="B1302" s="131" t="e">
        <f t="shared" ref="B1302:C1302" si="4004">B1301</f>
        <v>#VALUE!</v>
      </c>
      <c r="C1302" s="131" t="e">
        <f t="shared" si="4004"/>
        <v>#VALUE!</v>
      </c>
      <c r="D1302" s="130">
        <f t="shared" si="3812"/>
        <v>1</v>
      </c>
      <c r="E1302" s="168"/>
      <c r="F1302" s="96"/>
      <c r="G1302" s="170"/>
      <c r="H1302" s="137">
        <f t="shared" ref="H1302" si="4005">COUNT($P1302:$XX1302)</f>
        <v>0</v>
      </c>
      <c r="I1302" s="135" t="e">
        <f t="shared" ref="I1302" si="4006">_xlfn.STDEV.P($P1301:$XX1302)/AVERAGE($P1301:$XX1302)</f>
        <v>#DIV/0!</v>
      </c>
      <c r="J1302" s="7">
        <f>ROW()</f>
        <v>1302</v>
      </c>
      <c r="K1302" s="70"/>
      <c r="L1302" s="29" t="s">
        <v>54</v>
      </c>
      <c r="M1302" s="30" t="str">
        <f t="shared" ref="M1302" si="4007">IFERROR(
IF(AND(P1298="Orçamento",COUNTA(P1296:AI1296)=COUNTIF(P1298:XX1298,"Orçamento")),MIN(M1307,M1304),
IF(M1305&lt;&gt;"",M1305,
IF(M1306&lt;&gt;"",M1306,
M1304
))),"")</f>
        <v/>
      </c>
      <c r="N1302" s="74"/>
      <c r="O1302" s="27" t="s">
        <v>440</v>
      </c>
      <c r="P1302" s="109" t="str">
        <f t="shared" ref="P1302:AI1302" si="4008">IFERROR(IF(P1300="",
            "",
            IF(COUNT($P1300:$XX1300)&lt;=4,
               P1300,
               IF(OR(P1300&gt;(QUARTILE($P1300:$XX1300,3)+(QUARTILE($P1300:$XX1300,3)-QUARTILE($P1300:$XX1300,1))),
                     P1300&lt;(QUARTILE($P1300:$XX1300,1)-(QUARTILE($P1300:$XX1300,3)-QUARTILE($P1300:$XX1300,1)))
                  ),
               "DESCARTADO",P1300)
             )
  ),P1300)</f>
        <v/>
      </c>
      <c r="Q1302" s="109" t="str">
        <f t="shared" si="4008"/>
        <v/>
      </c>
      <c r="R1302" s="109" t="str">
        <f t="shared" si="4008"/>
        <v/>
      </c>
      <c r="S1302" s="109" t="str">
        <f t="shared" si="4008"/>
        <v/>
      </c>
      <c r="T1302" s="109" t="str">
        <f t="shared" si="4008"/>
        <v/>
      </c>
      <c r="U1302" s="109" t="str">
        <f t="shared" si="4008"/>
        <v/>
      </c>
      <c r="V1302" s="109" t="str">
        <f t="shared" si="4008"/>
        <v/>
      </c>
      <c r="W1302" s="109" t="str">
        <f t="shared" si="4008"/>
        <v/>
      </c>
      <c r="X1302" s="109" t="str">
        <f t="shared" si="4008"/>
        <v/>
      </c>
      <c r="Y1302" s="109" t="str">
        <f t="shared" si="4008"/>
        <v/>
      </c>
      <c r="Z1302" s="109" t="str">
        <f t="shared" si="4008"/>
        <v/>
      </c>
      <c r="AA1302" s="109" t="str">
        <f t="shared" si="4008"/>
        <v/>
      </c>
      <c r="AB1302" s="109" t="str">
        <f t="shared" si="4008"/>
        <v/>
      </c>
      <c r="AC1302" s="109" t="str">
        <f t="shared" si="4008"/>
        <v/>
      </c>
      <c r="AD1302" s="109" t="str">
        <f t="shared" si="4008"/>
        <v/>
      </c>
      <c r="AE1302" s="109" t="str">
        <f t="shared" si="4008"/>
        <v/>
      </c>
      <c r="AF1302" s="109" t="str">
        <f t="shared" si="4008"/>
        <v/>
      </c>
      <c r="AG1302" s="109" t="str">
        <f t="shared" si="4008"/>
        <v/>
      </c>
      <c r="AH1302" s="109" t="str">
        <f t="shared" si="4008"/>
        <v/>
      </c>
      <c r="AI1302" s="109" t="str">
        <f t="shared" si="4008"/>
        <v/>
      </c>
    </row>
    <row r="1303" spans="1:167" hidden="1" x14ac:dyDescent="0.25">
      <c r="B1303" s="131" t="e">
        <f t="shared" ref="B1303:B1357" si="4009">B1302</f>
        <v>#VALUE!</v>
      </c>
      <c r="C1303" s="131" t="e">
        <f t="shared" ref="C1303:D1366" si="4010">C1302</f>
        <v>#VALUE!</v>
      </c>
      <c r="D1303" s="130">
        <f t="shared" si="3812"/>
        <v>1</v>
      </c>
      <c r="E1303" s="168"/>
      <c r="F1303" s="96"/>
      <c r="G1303" s="170"/>
      <c r="H1303"/>
      <c r="I1303"/>
      <c r="J1303"/>
      <c r="K1303" s="69"/>
      <c r="L1303" s="29" t="s">
        <v>423</v>
      </c>
      <c r="M1303" s="30" t="e">
        <f t="shared" ref="M1303" si="4011">AVERAGE($P1302:$XX1302)</f>
        <v>#DIV/0!</v>
      </c>
      <c r="N1303" s="74"/>
      <c r="O1303" s="27" t="str">
        <f t="shared" ref="O1303" si="4012">"1 POND"</f>
        <v>1 POND</v>
      </c>
      <c r="P1303" s="110" t="str">
        <f>IF(IFERROR(VLOOKUP(P1298,'Tabela de Apoio'!$D:$E,2,FALSE),1)=1,"",P1304)</f>
        <v/>
      </c>
      <c r="Q1303" s="110" t="str">
        <f>IF(IFERROR(VLOOKUP(Q1298,'Tabela de Apoio'!$D:$E,2,FALSE),1)=1,"",Q1304)</f>
        <v/>
      </c>
      <c r="R1303" s="110" t="str">
        <f>IF(IFERROR(VLOOKUP(R1298,'Tabela de Apoio'!$D:$E,2,FALSE),1)=1,"",R1304)</f>
        <v/>
      </c>
      <c r="S1303" s="110" t="str">
        <f>IF(IFERROR(VLOOKUP(S1298,'Tabela de Apoio'!$D:$E,2,FALSE),1)=1,"",S1304)</f>
        <v/>
      </c>
      <c r="T1303" s="110" t="str">
        <f>IF(IFERROR(VLOOKUP(T1298,'Tabela de Apoio'!$D:$E,2,FALSE),1)=1,"",T1304)</f>
        <v/>
      </c>
      <c r="U1303" s="110" t="str">
        <f>IF(IFERROR(VLOOKUP(U1298,'Tabela de Apoio'!$D:$E,2,FALSE),1)=1,"",U1304)</f>
        <v/>
      </c>
      <c r="V1303" s="110" t="str">
        <f>IF(IFERROR(VLOOKUP(V1298,'Tabela de Apoio'!$D:$E,2,FALSE),1)=1,"",V1304)</f>
        <v/>
      </c>
      <c r="W1303" s="110" t="str">
        <f>IF(IFERROR(VLOOKUP(W1298,'Tabela de Apoio'!$D:$E,2,FALSE),1)=1,"",W1304)</f>
        <v/>
      </c>
      <c r="X1303" s="110" t="str">
        <f>IF(IFERROR(VLOOKUP(X1298,'Tabela de Apoio'!$D:$E,2,FALSE),1)=1,"",X1304)</f>
        <v/>
      </c>
      <c r="Y1303" s="110" t="str">
        <f>IF(IFERROR(VLOOKUP(Y1298,'Tabela de Apoio'!$D:$E,2,FALSE),1)=1,"",Y1304)</f>
        <v/>
      </c>
      <c r="Z1303" s="110" t="str">
        <f>IF(IFERROR(VLOOKUP(Z1298,'Tabela de Apoio'!$D:$E,2,FALSE),1)=1,"",Z1304)</f>
        <v/>
      </c>
      <c r="AA1303" s="110" t="str">
        <f>IF(IFERROR(VLOOKUP(AA1298,'Tabela de Apoio'!$D:$E,2,FALSE),1)=1,"",AA1304)</f>
        <v/>
      </c>
      <c r="AB1303" s="110" t="str">
        <f>IF(IFERROR(VLOOKUP(AB1298,'Tabela de Apoio'!$D:$E,2,FALSE),1)=1,"",AB1304)</f>
        <v/>
      </c>
      <c r="AC1303" s="110" t="str">
        <f>IF(IFERROR(VLOOKUP(AC1298,'Tabela de Apoio'!$D:$E,2,FALSE),1)=1,"",AC1304)</f>
        <v/>
      </c>
      <c r="AD1303" s="110" t="str">
        <f>IF(IFERROR(VLOOKUP(AD1298,'Tabela de Apoio'!$D:$E,2,FALSE),1)=1,"",AD1304)</f>
        <v/>
      </c>
      <c r="AE1303" s="110" t="str">
        <f>IF(IFERROR(VLOOKUP(AE1298,'Tabela de Apoio'!$D:$E,2,FALSE),1)=1,"",AE1304)</f>
        <v/>
      </c>
      <c r="AF1303" s="110" t="str">
        <f>IF(IFERROR(VLOOKUP(AF1298,'Tabela de Apoio'!$D:$E,2,FALSE),1)=1,"",AF1304)</f>
        <v/>
      </c>
      <c r="AG1303" s="110" t="str">
        <f>IF(IFERROR(VLOOKUP(AG1298,'Tabela de Apoio'!$D:$E,2,FALSE),1)=1,"",AG1304)</f>
        <v/>
      </c>
      <c r="AH1303" s="110" t="str">
        <f>IF(IFERROR(VLOOKUP(AH1298,'Tabela de Apoio'!$D:$E,2,FALSE),1)=1,"",AH1304)</f>
        <v/>
      </c>
      <c r="AI1303" s="110" t="str">
        <f>IF(IFERROR(VLOOKUP(AI1298,'Tabela de Apoio'!$D:$E,2,FALSE),1)=1,"",AI1304)</f>
        <v/>
      </c>
    </row>
    <row r="1304" spans="1:167" hidden="1" x14ac:dyDescent="0.25">
      <c r="B1304" s="131" t="e">
        <f t="shared" si="4009"/>
        <v>#VALUE!</v>
      </c>
      <c r="C1304" s="131" t="e">
        <f t="shared" si="4010"/>
        <v>#VALUE!</v>
      </c>
      <c r="D1304" s="130">
        <f t="shared" si="4010"/>
        <v>1</v>
      </c>
      <c r="E1304" s="168"/>
      <c r="F1304" s="96"/>
      <c r="G1304" s="170"/>
      <c r="H1304" s="137">
        <f t="shared" ref="H1304" si="4013">COUNT($P1304:$XX1304)</f>
        <v>0</v>
      </c>
      <c r="I1304" s="135" t="e">
        <f t="shared" ref="I1304" si="4014">_xlfn.STDEV.P($P1303:$XX1304)/AVERAGE($P1303:$XX1304)</f>
        <v>#DIV/0!</v>
      </c>
      <c r="J1304" s="7">
        <f t="shared" ref="J1304" si="4015">IF(AND(H1304&gt;2,
OR(L1296="MÉDIA SANEADA",L1296="MEDIANA SANEADA",
AND(L1296="PREÇO REFERÊNCIA",NOT(AND(P1298="Orçamento",COUNTA(P1296:XX1296)=COUNTIF(P1298:XX1298,"Orçamento")))))),
ROW(),0)</f>
        <v>0</v>
      </c>
      <c r="K1304" s="69"/>
      <c r="L1304" s="29" t="s">
        <v>424</v>
      </c>
      <c r="M1304" s="30" t="e">
        <f t="shared" ref="M1304" si="4016">MEDIAN($P1302:$XX1302)</f>
        <v>#NUM!</v>
      </c>
      <c r="N1304" s="74"/>
      <c r="O1304" s="27" t="str">
        <f t="shared" ref="O1304" si="4017">"1 RODADA"</f>
        <v>1 RODADA</v>
      </c>
      <c r="P1304" s="110" t="str">
        <f t="shared" ref="P1304:AI1304" si="4018">IF(P1302="","",IF((_xlfn.STDEV.P($P1301:$XX1302)/AVERAGE($P1301:$XX1302))&lt;=25%,P1302,IF(OR(P1302&gt;(AVERAGE($P1301:$XX1302)+_xlfn.STDEV.P($P1301:$XX1302)),P1302&lt;(AVERAGE($P1301:$XX1302)-_xlfn.STDEV.P($P1301:$XX1302))),"DESCARTADO",P1302)))</f>
        <v/>
      </c>
      <c r="Q1304" s="110" t="str">
        <f t="shared" si="4018"/>
        <v/>
      </c>
      <c r="R1304" s="110" t="str">
        <f t="shared" si="4018"/>
        <v/>
      </c>
      <c r="S1304" s="110" t="str">
        <f t="shared" si="4018"/>
        <v/>
      </c>
      <c r="T1304" s="110" t="str">
        <f t="shared" si="4018"/>
        <v/>
      </c>
      <c r="U1304" s="110" t="str">
        <f t="shared" si="4018"/>
        <v/>
      </c>
      <c r="V1304" s="110" t="str">
        <f t="shared" si="4018"/>
        <v/>
      </c>
      <c r="W1304" s="110" t="str">
        <f t="shared" si="4018"/>
        <v/>
      </c>
      <c r="X1304" s="110" t="str">
        <f t="shared" si="4018"/>
        <v/>
      </c>
      <c r="Y1304" s="110" t="str">
        <f t="shared" si="4018"/>
        <v/>
      </c>
      <c r="Z1304" s="110" t="str">
        <f t="shared" si="4018"/>
        <v/>
      </c>
      <c r="AA1304" s="110" t="str">
        <f t="shared" si="4018"/>
        <v/>
      </c>
      <c r="AB1304" s="110" t="str">
        <f t="shared" si="4018"/>
        <v/>
      </c>
      <c r="AC1304" s="110" t="str">
        <f t="shared" si="4018"/>
        <v/>
      </c>
      <c r="AD1304" s="110" t="str">
        <f t="shared" si="4018"/>
        <v/>
      </c>
      <c r="AE1304" s="110" t="str">
        <f t="shared" si="4018"/>
        <v/>
      </c>
      <c r="AF1304" s="110" t="str">
        <f t="shared" si="4018"/>
        <v/>
      </c>
      <c r="AG1304" s="110" t="str">
        <f t="shared" si="4018"/>
        <v/>
      </c>
      <c r="AH1304" s="110" t="str">
        <f t="shared" si="4018"/>
        <v/>
      </c>
      <c r="AI1304" s="110" t="str">
        <f t="shared" si="4018"/>
        <v/>
      </c>
    </row>
    <row r="1305" spans="1:167" hidden="1" x14ac:dyDescent="0.25">
      <c r="B1305" s="131" t="e">
        <f t="shared" si="4009"/>
        <v>#VALUE!</v>
      </c>
      <c r="C1305" s="131" t="e">
        <f t="shared" si="4010"/>
        <v>#VALUE!</v>
      </c>
      <c r="D1305" s="130">
        <f t="shared" si="4010"/>
        <v>1</v>
      </c>
      <c r="E1305" s="168"/>
      <c r="F1305" s="96"/>
      <c r="G1305" s="170"/>
      <c r="H1305"/>
      <c r="I1305"/>
      <c r="J1305"/>
      <c r="L1305" s="29" t="s">
        <v>50</v>
      </c>
      <c r="M1305" s="30" t="str">
        <f t="shared" ref="M1305" si="4019">IFERROR(
IF(AND(H1304&gt;2,I1304&lt;=25%),AVERAGE(P1303:XX1304),
IF(AND(H1306&gt;2,I1306&lt;=25%),AVERAGE(P1305:XX1306),
IF(AND(H1308&gt;2,I1308&lt;=25%),AVERAGE(P1307:XX1308),
IF(AND(H1310&gt;2,I1310&lt;=25%),AVERAGE(P1309:XX1310),
IF(AND(H1312&gt;2,I1312&lt;=25%),AVERAGE(P1311:XX1312),
IF(AND(H1314&gt;2,I1314&lt;=25%),AVERAGE(P1313:XX1314),
IF(I1302&lt;=25%,AVERAGE(P1301:XX1302),""))))))),"")</f>
        <v/>
      </c>
      <c r="N1305" s="74"/>
      <c r="O1305" s="27" t="str">
        <f t="shared" ref="O1305" si="4020">"2 POND"</f>
        <v>2 POND</v>
      </c>
      <c r="P1305" s="110" t="str">
        <f>IF(IFERROR(VLOOKUP(P1298,'Tabela de Apoio'!$D:$E,2,FALSE),1)=1,"",P1306)</f>
        <v/>
      </c>
      <c r="Q1305" s="110" t="str">
        <f>IF(IFERROR(VLOOKUP(Q1298,'Tabela de Apoio'!$D:$E,2,FALSE),1)=1,"",Q1306)</f>
        <v/>
      </c>
      <c r="R1305" s="110" t="str">
        <f>IF(IFERROR(VLOOKUP(R1298,'Tabela de Apoio'!$D:$E,2,FALSE),1)=1,"",R1306)</f>
        <v/>
      </c>
      <c r="S1305" s="110" t="str">
        <f>IF(IFERROR(VLOOKUP(S1298,'Tabela de Apoio'!$D:$E,2,FALSE),1)=1,"",S1306)</f>
        <v/>
      </c>
      <c r="T1305" s="110" t="str">
        <f>IF(IFERROR(VLOOKUP(T1298,'Tabela de Apoio'!$D:$E,2,FALSE),1)=1,"",T1306)</f>
        <v/>
      </c>
      <c r="U1305" s="110" t="str">
        <f>IF(IFERROR(VLOOKUP(U1298,'Tabela de Apoio'!$D:$E,2,FALSE),1)=1,"",U1306)</f>
        <v/>
      </c>
      <c r="V1305" s="110" t="str">
        <f>IF(IFERROR(VLOOKUP(V1298,'Tabela de Apoio'!$D:$E,2,FALSE),1)=1,"",V1306)</f>
        <v/>
      </c>
      <c r="W1305" s="110" t="str">
        <f>IF(IFERROR(VLOOKUP(W1298,'Tabela de Apoio'!$D:$E,2,FALSE),1)=1,"",W1306)</f>
        <v/>
      </c>
      <c r="X1305" s="110" t="str">
        <f>IF(IFERROR(VLOOKUP(X1298,'Tabela de Apoio'!$D:$E,2,FALSE),1)=1,"",X1306)</f>
        <v/>
      </c>
      <c r="Y1305" s="110" t="str">
        <f>IF(IFERROR(VLOOKUP(Y1298,'Tabela de Apoio'!$D:$E,2,FALSE),1)=1,"",Y1306)</f>
        <v/>
      </c>
      <c r="Z1305" s="110" t="str">
        <f>IF(IFERROR(VLOOKUP(Z1298,'Tabela de Apoio'!$D:$E,2,FALSE),1)=1,"",Z1306)</f>
        <v/>
      </c>
      <c r="AA1305" s="110" t="str">
        <f>IF(IFERROR(VLOOKUP(AA1298,'Tabela de Apoio'!$D:$E,2,FALSE),1)=1,"",AA1306)</f>
        <v/>
      </c>
      <c r="AB1305" s="110" t="str">
        <f>IF(IFERROR(VLOOKUP(AB1298,'Tabela de Apoio'!$D:$E,2,FALSE),1)=1,"",AB1306)</f>
        <v/>
      </c>
      <c r="AC1305" s="110" t="str">
        <f>IF(IFERROR(VLOOKUP(AC1298,'Tabela de Apoio'!$D:$E,2,FALSE),1)=1,"",AC1306)</f>
        <v/>
      </c>
      <c r="AD1305" s="110" t="str">
        <f>IF(IFERROR(VLOOKUP(AD1298,'Tabela de Apoio'!$D:$E,2,FALSE),1)=1,"",AD1306)</f>
        <v/>
      </c>
      <c r="AE1305" s="110" t="str">
        <f>IF(IFERROR(VLOOKUP(AE1298,'Tabela de Apoio'!$D:$E,2,FALSE),1)=1,"",AE1306)</f>
        <v/>
      </c>
      <c r="AF1305" s="110" t="str">
        <f>IF(IFERROR(VLOOKUP(AF1298,'Tabela de Apoio'!$D:$E,2,FALSE),1)=1,"",AF1306)</f>
        <v/>
      </c>
      <c r="AG1305" s="110" t="str">
        <f>IF(IFERROR(VLOOKUP(AG1298,'Tabela de Apoio'!$D:$E,2,FALSE),1)=1,"",AG1306)</f>
        <v/>
      </c>
      <c r="AH1305" s="110" t="str">
        <f>IF(IFERROR(VLOOKUP(AH1298,'Tabela de Apoio'!$D:$E,2,FALSE),1)=1,"",AH1306)</f>
        <v/>
      </c>
      <c r="AI1305" s="110" t="str">
        <f>IF(IFERROR(VLOOKUP(AI1298,'Tabela de Apoio'!$D:$E,2,FALSE),1)=1,"",AI1306)</f>
        <v/>
      </c>
    </row>
    <row r="1306" spans="1:167" hidden="1" x14ac:dyDescent="0.25">
      <c r="B1306" s="131" t="e">
        <f t="shared" si="4009"/>
        <v>#VALUE!</v>
      </c>
      <c r="C1306" s="131" t="e">
        <f t="shared" si="4010"/>
        <v>#VALUE!</v>
      </c>
      <c r="D1306" s="130">
        <f t="shared" si="4010"/>
        <v>1</v>
      </c>
      <c r="E1306" s="168"/>
      <c r="F1306" s="96"/>
      <c r="G1306" s="170"/>
      <c r="H1306" s="137">
        <f t="shared" ref="H1306" si="4021">COUNT($P1306:$XX1306)</f>
        <v>0</v>
      </c>
      <c r="I1306" s="135" t="e">
        <f t="shared" ref="I1306" si="4022">_xlfn.STDEV.P($P1305:$XX1306)/AVERAGE($P1305:$XX1306)</f>
        <v>#DIV/0!</v>
      </c>
      <c r="J1306" s="7">
        <f t="shared" ref="J1306" si="4023">IF(AND(H1306&gt;2,
OR(L1296="MÉDIA SANEADA",L1296="MEDIANA SANEADA",
AND(L1296="PREÇO REFERÊNCIA",NOT(AND(P1298="Orçamento",COUNTA(P1296:XX1296)=COUNTIF(P1298:XX1298,"Orçamento")))))),
ROW(),0)</f>
        <v>0</v>
      </c>
      <c r="K1306" s="69"/>
      <c r="L1306" s="29" t="s">
        <v>425</v>
      </c>
      <c r="M1306" s="30" t="e">
        <f t="shared" ref="M1306" si="4024" xml:space="preserve">
IF(H1304&gt;2,MEDIAN(P1303:XX1304),
IF(H1306&gt;2,MEDIAN(P1305:XX1306),
IF(H1308&gt;2,MEDIAN(P1307:XX1308),
IF(H1310&gt;2,MEDIAN(P1309:XX1310),
IF(H1312&gt;2,MEDIAN(P1311:XX1312),
IF(H1314&gt;2,MEDIAN(P1313:XX1314),
MEDIAN(P1301:XX1302)))))))</f>
        <v>#NUM!</v>
      </c>
      <c r="N1306" s="74"/>
      <c r="O1306" s="27" t="str">
        <f t="shared" ref="O1306" si="4025">"2 RODADA"</f>
        <v>2 RODADA</v>
      </c>
      <c r="P1306" s="110" t="str">
        <f t="shared" ref="P1306:AI1306" si="4026">IF(P1304="","",IF((_xlfn.STDEV.P($P1303:$XX1304)/AVERAGE($P1303:$XX1304))&lt;=25%,P1304,IF(OR(P1304&gt;(AVERAGE($P1303:$XX1304)+_xlfn.STDEV.P($P1303:$XX1304)),P1304&lt;(AVERAGE($P1303:$XX1304)-_xlfn.STDEV.P($P1303:$XX1304))),"DESCARTADO",P1304)))</f>
        <v/>
      </c>
      <c r="Q1306" s="110" t="str">
        <f t="shared" si="4026"/>
        <v/>
      </c>
      <c r="R1306" s="110" t="str">
        <f t="shared" si="4026"/>
        <v/>
      </c>
      <c r="S1306" s="110" t="str">
        <f t="shared" si="4026"/>
        <v/>
      </c>
      <c r="T1306" s="110" t="str">
        <f t="shared" si="4026"/>
        <v/>
      </c>
      <c r="U1306" s="110" t="str">
        <f t="shared" si="4026"/>
        <v/>
      </c>
      <c r="V1306" s="110" t="str">
        <f t="shared" si="4026"/>
        <v/>
      </c>
      <c r="W1306" s="110" t="str">
        <f t="shared" si="4026"/>
        <v/>
      </c>
      <c r="X1306" s="110" t="str">
        <f t="shared" si="4026"/>
        <v/>
      </c>
      <c r="Y1306" s="110" t="str">
        <f t="shared" si="4026"/>
        <v/>
      </c>
      <c r="Z1306" s="110" t="str">
        <f t="shared" si="4026"/>
        <v/>
      </c>
      <c r="AA1306" s="110" t="str">
        <f t="shared" si="4026"/>
        <v/>
      </c>
      <c r="AB1306" s="110" t="str">
        <f t="shared" si="4026"/>
        <v/>
      </c>
      <c r="AC1306" s="110" t="str">
        <f t="shared" si="4026"/>
        <v/>
      </c>
      <c r="AD1306" s="110" t="str">
        <f t="shared" si="4026"/>
        <v/>
      </c>
      <c r="AE1306" s="110" t="str">
        <f t="shared" si="4026"/>
        <v/>
      </c>
      <c r="AF1306" s="110" t="str">
        <f t="shared" si="4026"/>
        <v/>
      </c>
      <c r="AG1306" s="110" t="str">
        <f t="shared" si="4026"/>
        <v/>
      </c>
      <c r="AH1306" s="110" t="str">
        <f t="shared" si="4026"/>
        <v/>
      </c>
      <c r="AI1306" s="110" t="str">
        <f t="shared" si="4026"/>
        <v/>
      </c>
    </row>
    <row r="1307" spans="1:167" hidden="1" x14ac:dyDescent="0.25">
      <c r="B1307" s="131" t="e">
        <f t="shared" si="4009"/>
        <v>#VALUE!</v>
      </c>
      <c r="C1307" s="131" t="e">
        <f t="shared" si="4010"/>
        <v>#VALUE!</v>
      </c>
      <c r="D1307" s="130">
        <f t="shared" si="4010"/>
        <v>1</v>
      </c>
      <c r="E1307" s="168"/>
      <c r="F1307" s="96"/>
      <c r="G1307" s="170"/>
      <c r="H1307"/>
      <c r="I1307"/>
      <c r="J1307"/>
      <c r="K1307" s="69"/>
      <c r="L1307" s="29" t="s">
        <v>422</v>
      </c>
      <c r="M1307" s="30" t="e">
        <f t="shared" ref="M1307" si="4027">HARMEAN($P1301:$XX1302)</f>
        <v>#N/A</v>
      </c>
      <c r="N1307" s="74"/>
      <c r="O1307" s="27" t="str">
        <f t="shared" ref="O1307" si="4028">"3 POND"</f>
        <v>3 POND</v>
      </c>
      <c r="P1307" s="110" t="str">
        <f>IF(IFERROR(VLOOKUP(P1298,'Tabela de Apoio'!$D:$E,2,FALSE),1)=1,"",P1308)</f>
        <v/>
      </c>
      <c r="Q1307" s="110" t="str">
        <f>IF(IFERROR(VLOOKUP(Q1298,'Tabela de Apoio'!$D:$E,2,FALSE),1)=1,"",Q1308)</f>
        <v/>
      </c>
      <c r="R1307" s="110" t="str">
        <f>IF(IFERROR(VLOOKUP(R1298,'Tabela de Apoio'!$D:$E,2,FALSE),1)=1,"",R1308)</f>
        <v/>
      </c>
      <c r="S1307" s="110" t="str">
        <f>IF(IFERROR(VLOOKUP(S1298,'Tabela de Apoio'!$D:$E,2,FALSE),1)=1,"",S1308)</f>
        <v/>
      </c>
      <c r="T1307" s="110" t="str">
        <f>IF(IFERROR(VLOOKUP(T1298,'Tabela de Apoio'!$D:$E,2,FALSE),1)=1,"",T1308)</f>
        <v/>
      </c>
      <c r="U1307" s="110" t="str">
        <f>IF(IFERROR(VLOOKUP(U1298,'Tabela de Apoio'!$D:$E,2,FALSE),1)=1,"",U1308)</f>
        <v/>
      </c>
      <c r="V1307" s="110" t="str">
        <f>IF(IFERROR(VLOOKUP(V1298,'Tabela de Apoio'!$D:$E,2,FALSE),1)=1,"",V1308)</f>
        <v/>
      </c>
      <c r="W1307" s="110" t="str">
        <f>IF(IFERROR(VLOOKUP(W1298,'Tabela de Apoio'!$D:$E,2,FALSE),1)=1,"",W1308)</f>
        <v/>
      </c>
      <c r="X1307" s="110" t="str">
        <f>IF(IFERROR(VLOOKUP(X1298,'Tabela de Apoio'!$D:$E,2,FALSE),1)=1,"",X1308)</f>
        <v/>
      </c>
      <c r="Y1307" s="110" t="str">
        <f>IF(IFERROR(VLOOKUP(Y1298,'Tabela de Apoio'!$D:$E,2,FALSE),1)=1,"",Y1308)</f>
        <v/>
      </c>
      <c r="Z1307" s="110" t="str">
        <f>IF(IFERROR(VLOOKUP(Z1298,'Tabela de Apoio'!$D:$E,2,FALSE),1)=1,"",Z1308)</f>
        <v/>
      </c>
      <c r="AA1307" s="110" t="str">
        <f>IF(IFERROR(VLOOKUP(AA1298,'Tabela de Apoio'!$D:$E,2,FALSE),1)=1,"",AA1308)</f>
        <v/>
      </c>
      <c r="AB1307" s="110" t="str">
        <f>IF(IFERROR(VLOOKUP(AB1298,'Tabela de Apoio'!$D:$E,2,FALSE),1)=1,"",AB1308)</f>
        <v/>
      </c>
      <c r="AC1307" s="110" t="str">
        <f>IF(IFERROR(VLOOKUP(AC1298,'Tabela de Apoio'!$D:$E,2,FALSE),1)=1,"",AC1308)</f>
        <v/>
      </c>
      <c r="AD1307" s="110" t="str">
        <f>IF(IFERROR(VLOOKUP(AD1298,'Tabela de Apoio'!$D:$E,2,FALSE),1)=1,"",AD1308)</f>
        <v/>
      </c>
      <c r="AE1307" s="110" t="str">
        <f>IF(IFERROR(VLOOKUP(AE1298,'Tabela de Apoio'!$D:$E,2,FALSE),1)=1,"",AE1308)</f>
        <v/>
      </c>
      <c r="AF1307" s="110" t="str">
        <f>IF(IFERROR(VLOOKUP(AF1298,'Tabela de Apoio'!$D:$E,2,FALSE),1)=1,"",AF1308)</f>
        <v/>
      </c>
      <c r="AG1307" s="110" t="str">
        <f>IF(IFERROR(VLOOKUP(AG1298,'Tabela de Apoio'!$D:$E,2,FALSE),1)=1,"",AG1308)</f>
        <v/>
      </c>
      <c r="AH1307" s="110" t="str">
        <f>IF(IFERROR(VLOOKUP(AH1298,'Tabela de Apoio'!$D:$E,2,FALSE),1)=1,"",AH1308)</f>
        <v/>
      </c>
      <c r="AI1307" s="110" t="str">
        <f>IF(IFERROR(VLOOKUP(AI1298,'Tabela de Apoio'!$D:$E,2,FALSE),1)=1,"",AI1308)</f>
        <v/>
      </c>
    </row>
    <row r="1308" spans="1:167" hidden="1" x14ac:dyDescent="0.25">
      <c r="B1308" s="131" t="e">
        <f t="shared" si="4009"/>
        <v>#VALUE!</v>
      </c>
      <c r="C1308" s="131" t="e">
        <f t="shared" si="4010"/>
        <v>#VALUE!</v>
      </c>
      <c r="D1308" s="130">
        <f t="shared" si="4010"/>
        <v>1</v>
      </c>
      <c r="E1308" s="168"/>
      <c r="F1308" s="96"/>
      <c r="G1308" s="170"/>
      <c r="H1308" s="137">
        <f t="shared" ref="H1308" si="4029">COUNT($P1308:$XX1308)</f>
        <v>0</v>
      </c>
      <c r="I1308" s="135" t="e">
        <f t="shared" ref="I1308" si="4030">_xlfn.STDEV.P($P1307:$XX1308)/AVERAGE($P1307:$XX1308)</f>
        <v>#DIV/0!</v>
      </c>
      <c r="J1308" s="7">
        <f t="shared" ref="J1308" si="4031">IF(AND(H1308&gt;2,
OR(L1296="MÉDIA SANEADA",L1296="MEDIANA SANEADA",
AND(L1296="PREÇO REFERÊNCIA",NOT(AND(P1298="Orçamento",COUNTA(P1296:XX1296)=COUNTIF(P1298:XX1298,"Orçamento")))))),
ROW(),0)</f>
        <v>0</v>
      </c>
      <c r="K1308" s="69"/>
      <c r="L1308" s="29" t="s">
        <v>53</v>
      </c>
      <c r="M1308" s="30" t="str">
        <f t="shared" ref="M1308" si="4032">IFERROR(_xlfn.QUARTILE.EXC($P1302:$XX1302,1),"")</f>
        <v/>
      </c>
      <c r="N1308" s="74"/>
      <c r="O1308" s="27" t="str">
        <f t="shared" ref="O1308" si="4033">"3 RODADA"</f>
        <v>3 RODADA</v>
      </c>
      <c r="P1308" s="110" t="str">
        <f t="shared" ref="P1308:AI1308" si="4034">IF(P1306="","",IF((_xlfn.STDEV.P($P1305:$XX1306)/AVERAGE($P1305:$XX1306))&lt;=25%,P1306,IF(OR(P1306&gt;(AVERAGE($P1305:$XX1306)+_xlfn.STDEV.P($P1305:$XX1306)),P1306&lt;(AVERAGE($P1305:$XX1306)-_xlfn.STDEV.P($P1305:$XX1306))),"DESCARTADO",P1306)))</f>
        <v/>
      </c>
      <c r="Q1308" s="110" t="str">
        <f t="shared" si="4034"/>
        <v/>
      </c>
      <c r="R1308" s="110" t="str">
        <f t="shared" si="4034"/>
        <v/>
      </c>
      <c r="S1308" s="110" t="str">
        <f t="shared" si="4034"/>
        <v/>
      </c>
      <c r="T1308" s="110" t="str">
        <f t="shared" si="4034"/>
        <v/>
      </c>
      <c r="U1308" s="110" t="str">
        <f t="shared" si="4034"/>
        <v/>
      </c>
      <c r="V1308" s="110" t="str">
        <f t="shared" si="4034"/>
        <v/>
      </c>
      <c r="W1308" s="110" t="str">
        <f t="shared" si="4034"/>
        <v/>
      </c>
      <c r="X1308" s="110" t="str">
        <f t="shared" si="4034"/>
        <v/>
      </c>
      <c r="Y1308" s="110" t="str">
        <f t="shared" si="4034"/>
        <v/>
      </c>
      <c r="Z1308" s="110" t="str">
        <f t="shared" si="4034"/>
        <v/>
      </c>
      <c r="AA1308" s="110" t="str">
        <f t="shared" si="4034"/>
        <v/>
      </c>
      <c r="AB1308" s="110" t="str">
        <f t="shared" si="4034"/>
        <v/>
      </c>
      <c r="AC1308" s="110" t="str">
        <f t="shared" si="4034"/>
        <v/>
      </c>
      <c r="AD1308" s="110" t="str">
        <f t="shared" si="4034"/>
        <v/>
      </c>
      <c r="AE1308" s="110" t="str">
        <f t="shared" si="4034"/>
        <v/>
      </c>
      <c r="AF1308" s="110" t="str">
        <f t="shared" si="4034"/>
        <v/>
      </c>
      <c r="AG1308" s="110" t="str">
        <f t="shared" si="4034"/>
        <v/>
      </c>
      <c r="AH1308" s="110" t="str">
        <f t="shared" si="4034"/>
        <v/>
      </c>
      <c r="AI1308" s="110" t="str">
        <f t="shared" si="4034"/>
        <v/>
      </c>
    </row>
    <row r="1309" spans="1:167" hidden="1" x14ac:dyDescent="0.25">
      <c r="B1309" s="131" t="e">
        <f t="shared" si="4009"/>
        <v>#VALUE!</v>
      </c>
      <c r="C1309" s="131" t="e">
        <f t="shared" si="4010"/>
        <v>#VALUE!</v>
      </c>
      <c r="D1309" s="130">
        <f t="shared" si="4010"/>
        <v>1</v>
      </c>
      <c r="E1309" s="168"/>
      <c r="F1309" s="96"/>
      <c r="G1309" s="170"/>
      <c r="H1309"/>
      <c r="I1309"/>
      <c r="J1309"/>
      <c r="K1309" s="69"/>
      <c r="L1309" s="29" t="s">
        <v>51</v>
      </c>
      <c r="M1309" s="30" t="str">
        <f t="shared" ref="M1309" si="4035">IFERROR(_xlfn.QUARTILE.EXC($P1302:$XX1302,3),"")</f>
        <v/>
      </c>
      <c r="N1309" s="74"/>
      <c r="O1309" s="27" t="str">
        <f t="shared" ref="O1309" si="4036">"4 POND"</f>
        <v>4 POND</v>
      </c>
      <c r="P1309" s="110" t="str">
        <f>IF(IFERROR(VLOOKUP(P1298,'Tabela de Apoio'!$D:$E,2,FALSE),1)=1,"",P1310)</f>
        <v/>
      </c>
      <c r="Q1309" s="110" t="str">
        <f>IF(IFERROR(VLOOKUP(Q1298,'Tabela de Apoio'!$D:$E,2,FALSE),1)=1,"",Q1310)</f>
        <v/>
      </c>
      <c r="R1309" s="110" t="str">
        <f>IF(IFERROR(VLOOKUP(R1298,'Tabela de Apoio'!$D:$E,2,FALSE),1)=1,"",R1310)</f>
        <v/>
      </c>
      <c r="S1309" s="110" t="str">
        <f>IF(IFERROR(VLOOKUP(S1298,'Tabela de Apoio'!$D:$E,2,FALSE),1)=1,"",S1310)</f>
        <v/>
      </c>
      <c r="T1309" s="110" t="str">
        <f>IF(IFERROR(VLOOKUP(T1298,'Tabela de Apoio'!$D:$E,2,FALSE),1)=1,"",T1310)</f>
        <v/>
      </c>
      <c r="U1309" s="110" t="str">
        <f>IF(IFERROR(VLOOKUP(U1298,'Tabela de Apoio'!$D:$E,2,FALSE),1)=1,"",U1310)</f>
        <v/>
      </c>
      <c r="V1309" s="110" t="str">
        <f>IF(IFERROR(VLOOKUP(V1298,'Tabela de Apoio'!$D:$E,2,FALSE),1)=1,"",V1310)</f>
        <v/>
      </c>
      <c r="W1309" s="110" t="str">
        <f>IF(IFERROR(VLOOKUP(W1298,'Tabela de Apoio'!$D:$E,2,FALSE),1)=1,"",W1310)</f>
        <v/>
      </c>
      <c r="X1309" s="110" t="str">
        <f>IF(IFERROR(VLOOKUP(X1298,'Tabela de Apoio'!$D:$E,2,FALSE),1)=1,"",X1310)</f>
        <v/>
      </c>
      <c r="Y1309" s="110" t="str">
        <f>IF(IFERROR(VLOOKUP(Y1298,'Tabela de Apoio'!$D:$E,2,FALSE),1)=1,"",Y1310)</f>
        <v/>
      </c>
      <c r="Z1309" s="110" t="str">
        <f>IF(IFERROR(VLOOKUP(Z1298,'Tabela de Apoio'!$D:$E,2,FALSE),1)=1,"",Z1310)</f>
        <v/>
      </c>
      <c r="AA1309" s="110" t="str">
        <f>IF(IFERROR(VLOOKUP(AA1298,'Tabela de Apoio'!$D:$E,2,FALSE),1)=1,"",AA1310)</f>
        <v/>
      </c>
      <c r="AB1309" s="110" t="str">
        <f>IF(IFERROR(VLOOKUP(AB1298,'Tabela de Apoio'!$D:$E,2,FALSE),1)=1,"",AB1310)</f>
        <v/>
      </c>
      <c r="AC1309" s="110" t="str">
        <f>IF(IFERROR(VLOOKUP(AC1298,'Tabela de Apoio'!$D:$E,2,FALSE),1)=1,"",AC1310)</f>
        <v/>
      </c>
      <c r="AD1309" s="110" t="str">
        <f>IF(IFERROR(VLOOKUP(AD1298,'Tabela de Apoio'!$D:$E,2,FALSE),1)=1,"",AD1310)</f>
        <v/>
      </c>
      <c r="AE1309" s="110" t="str">
        <f>IF(IFERROR(VLOOKUP(AE1298,'Tabela de Apoio'!$D:$E,2,FALSE),1)=1,"",AE1310)</f>
        <v/>
      </c>
      <c r="AF1309" s="110" t="str">
        <f>IF(IFERROR(VLOOKUP(AF1298,'Tabela de Apoio'!$D:$E,2,FALSE),1)=1,"",AF1310)</f>
        <v/>
      </c>
      <c r="AG1309" s="110" t="str">
        <f>IF(IFERROR(VLOOKUP(AG1298,'Tabela de Apoio'!$D:$E,2,FALSE),1)=1,"",AG1310)</f>
        <v/>
      </c>
      <c r="AH1309" s="110" t="str">
        <f>IF(IFERROR(VLOOKUP(AH1298,'Tabela de Apoio'!$D:$E,2,FALSE),1)=1,"",AH1310)</f>
        <v/>
      </c>
      <c r="AI1309" s="110" t="str">
        <f>IF(IFERROR(VLOOKUP(AI1298,'Tabela de Apoio'!$D:$E,2,FALSE),1)=1,"",AI1310)</f>
        <v/>
      </c>
    </row>
    <row r="1310" spans="1:167" hidden="1" x14ac:dyDescent="0.25">
      <c r="B1310" s="131" t="e">
        <f t="shared" si="4009"/>
        <v>#VALUE!</v>
      </c>
      <c r="C1310" s="131" t="e">
        <f t="shared" si="4010"/>
        <v>#VALUE!</v>
      </c>
      <c r="D1310" s="130">
        <f t="shared" si="4010"/>
        <v>1</v>
      </c>
      <c r="E1310" s="168"/>
      <c r="F1310" s="96"/>
      <c r="G1310" s="170"/>
      <c r="H1310" s="137">
        <f t="shared" ref="H1310" si="4037">COUNT($P1310:$XX1310)</f>
        <v>0</v>
      </c>
      <c r="I1310" s="135" t="e">
        <f t="shared" ref="I1310" si="4038">_xlfn.STDEV.P($P1309:$XX1310)/AVERAGE($P1309:$XX1310)</f>
        <v>#DIV/0!</v>
      </c>
      <c r="J1310" s="7">
        <f t="shared" ref="J1310" si="4039">IF(AND(H1310&gt;2,
OR(L1296="MÉDIA SANEADA",L1296="MEDIANA SANEADA",
AND(L1296="PREÇO REFERÊNCIA",NOT(AND(P1298="Orçamento",COUNTA(P1296:XX1296)=COUNTIF(P1298:XX1298,"Orçamento")))))),
ROW(),0)</f>
        <v>0</v>
      </c>
      <c r="K1310" s="69"/>
      <c r="L1310" s="29" t="s">
        <v>55</v>
      </c>
      <c r="M1310" s="30">
        <f t="shared" ref="M1310" si="4040">MIN($P1302:$XX1302)</f>
        <v>0</v>
      </c>
      <c r="N1310" s="74"/>
      <c r="O1310" s="27" t="str">
        <f t="shared" ref="O1310" si="4041">"4 RODADA"</f>
        <v>4 RODADA</v>
      </c>
      <c r="P1310" s="110" t="str">
        <f t="shared" ref="P1310:AI1310" si="4042">IF(P1308="","",IF((_xlfn.STDEV.P($P1307:$XX1308)/AVERAGE($P1307:$XX1308))&lt;=25%,P1308,IF(OR(P1308&gt;(AVERAGE($P1307:$XX1308)+_xlfn.STDEV.P($P1307:$XX1308)),P1308&lt;(AVERAGE($P1307:$XX1308)-_xlfn.STDEV.P($P1307:$XX1308))),"DESCARTADO",P1308)))</f>
        <v/>
      </c>
      <c r="Q1310" s="110" t="str">
        <f t="shared" si="4042"/>
        <v/>
      </c>
      <c r="R1310" s="110" t="str">
        <f t="shared" si="4042"/>
        <v/>
      </c>
      <c r="S1310" s="110" t="str">
        <f t="shared" si="4042"/>
        <v/>
      </c>
      <c r="T1310" s="110" t="str">
        <f t="shared" si="4042"/>
        <v/>
      </c>
      <c r="U1310" s="110" t="str">
        <f t="shared" si="4042"/>
        <v/>
      </c>
      <c r="V1310" s="110" t="str">
        <f t="shared" si="4042"/>
        <v/>
      </c>
      <c r="W1310" s="110" t="str">
        <f t="shared" si="4042"/>
        <v/>
      </c>
      <c r="X1310" s="110" t="str">
        <f t="shared" si="4042"/>
        <v/>
      </c>
      <c r="Y1310" s="110" t="str">
        <f t="shared" si="4042"/>
        <v/>
      </c>
      <c r="Z1310" s="110" t="str">
        <f t="shared" si="4042"/>
        <v/>
      </c>
      <c r="AA1310" s="110" t="str">
        <f t="shared" si="4042"/>
        <v/>
      </c>
      <c r="AB1310" s="110" t="str">
        <f t="shared" si="4042"/>
        <v/>
      </c>
      <c r="AC1310" s="110" t="str">
        <f t="shared" si="4042"/>
        <v/>
      </c>
      <c r="AD1310" s="110" t="str">
        <f t="shared" si="4042"/>
        <v/>
      </c>
      <c r="AE1310" s="110" t="str">
        <f t="shared" si="4042"/>
        <v/>
      </c>
      <c r="AF1310" s="110" t="str">
        <f t="shared" si="4042"/>
        <v/>
      </c>
      <c r="AG1310" s="110" t="str">
        <f t="shared" si="4042"/>
        <v/>
      </c>
      <c r="AH1310" s="110" t="str">
        <f t="shared" si="4042"/>
        <v/>
      </c>
      <c r="AI1310" s="110" t="str">
        <f t="shared" si="4042"/>
        <v/>
      </c>
    </row>
    <row r="1311" spans="1:167" hidden="1" x14ac:dyDescent="0.25">
      <c r="B1311" s="131" t="e">
        <f t="shared" si="4009"/>
        <v>#VALUE!</v>
      </c>
      <c r="C1311" s="131" t="e">
        <f t="shared" si="4010"/>
        <v>#VALUE!</v>
      </c>
      <c r="D1311" s="130">
        <f t="shared" si="4010"/>
        <v>1</v>
      </c>
      <c r="E1311" s="168"/>
      <c r="F1311" s="96"/>
      <c r="G1311" s="170"/>
      <c r="H1311"/>
      <c r="I1311"/>
      <c r="J1311"/>
      <c r="K1311" s="69"/>
      <c r="L1311" s="29" t="s">
        <v>52</v>
      </c>
      <c r="M1311" s="30">
        <f t="shared" ref="M1311" si="4043">MAX($P1302:$XX1302)</f>
        <v>0</v>
      </c>
      <c r="N1311" s="74"/>
      <c r="O1311" s="27" t="str">
        <f t="shared" ref="O1311" si="4044">"5 POND"</f>
        <v>5 POND</v>
      </c>
      <c r="P1311" s="110" t="str">
        <f>IF(IFERROR(VLOOKUP(P1298,'Tabela de Apoio'!$D:$E,2,FALSE),1)=1,"",P1312)</f>
        <v/>
      </c>
      <c r="Q1311" s="110" t="str">
        <f>IF(IFERROR(VLOOKUP(Q1298,'Tabela de Apoio'!$D:$E,2,FALSE),1)=1,"",Q1312)</f>
        <v/>
      </c>
      <c r="R1311" s="110" t="str">
        <f>IF(IFERROR(VLOOKUP(R1298,'Tabela de Apoio'!$D:$E,2,FALSE),1)=1,"",R1312)</f>
        <v/>
      </c>
      <c r="S1311" s="110" t="str">
        <f>IF(IFERROR(VLOOKUP(S1298,'Tabela de Apoio'!$D:$E,2,FALSE),1)=1,"",S1312)</f>
        <v/>
      </c>
      <c r="T1311" s="110" t="str">
        <f>IF(IFERROR(VLOOKUP(T1298,'Tabela de Apoio'!$D:$E,2,FALSE),1)=1,"",T1312)</f>
        <v/>
      </c>
      <c r="U1311" s="110" t="str">
        <f>IF(IFERROR(VLOOKUP(U1298,'Tabela de Apoio'!$D:$E,2,FALSE),1)=1,"",U1312)</f>
        <v/>
      </c>
      <c r="V1311" s="110" t="str">
        <f>IF(IFERROR(VLOOKUP(V1298,'Tabela de Apoio'!$D:$E,2,FALSE),1)=1,"",V1312)</f>
        <v/>
      </c>
      <c r="W1311" s="110" t="str">
        <f>IF(IFERROR(VLOOKUP(W1298,'Tabela de Apoio'!$D:$E,2,FALSE),1)=1,"",W1312)</f>
        <v/>
      </c>
      <c r="X1311" s="110" t="str">
        <f>IF(IFERROR(VLOOKUP(X1298,'Tabela de Apoio'!$D:$E,2,FALSE),1)=1,"",X1312)</f>
        <v/>
      </c>
      <c r="Y1311" s="110" t="str">
        <f>IF(IFERROR(VLOOKUP(Y1298,'Tabela de Apoio'!$D:$E,2,FALSE),1)=1,"",Y1312)</f>
        <v/>
      </c>
      <c r="Z1311" s="110" t="str">
        <f>IF(IFERROR(VLOOKUP(Z1298,'Tabela de Apoio'!$D:$E,2,FALSE),1)=1,"",Z1312)</f>
        <v/>
      </c>
      <c r="AA1311" s="110" t="str">
        <f>IF(IFERROR(VLOOKUP(AA1298,'Tabela de Apoio'!$D:$E,2,FALSE),1)=1,"",AA1312)</f>
        <v/>
      </c>
      <c r="AB1311" s="110" t="str">
        <f>IF(IFERROR(VLOOKUP(AB1298,'Tabela de Apoio'!$D:$E,2,FALSE),1)=1,"",AB1312)</f>
        <v/>
      </c>
      <c r="AC1311" s="110" t="str">
        <f>IF(IFERROR(VLOOKUP(AC1298,'Tabela de Apoio'!$D:$E,2,FALSE),1)=1,"",AC1312)</f>
        <v/>
      </c>
      <c r="AD1311" s="110" t="str">
        <f>IF(IFERROR(VLOOKUP(AD1298,'Tabela de Apoio'!$D:$E,2,FALSE),1)=1,"",AD1312)</f>
        <v/>
      </c>
      <c r="AE1311" s="110" t="str">
        <f>IF(IFERROR(VLOOKUP(AE1298,'Tabela de Apoio'!$D:$E,2,FALSE),1)=1,"",AE1312)</f>
        <v/>
      </c>
      <c r="AF1311" s="110" t="str">
        <f>IF(IFERROR(VLOOKUP(AF1298,'Tabela de Apoio'!$D:$E,2,FALSE),1)=1,"",AF1312)</f>
        <v/>
      </c>
      <c r="AG1311" s="110" t="str">
        <f>IF(IFERROR(VLOOKUP(AG1298,'Tabela de Apoio'!$D:$E,2,FALSE),1)=1,"",AG1312)</f>
        <v/>
      </c>
      <c r="AH1311" s="110" t="str">
        <f>IF(IFERROR(VLOOKUP(AH1298,'Tabela de Apoio'!$D:$E,2,FALSE),1)=1,"",AH1312)</f>
        <v/>
      </c>
      <c r="AI1311" s="110" t="str">
        <f>IF(IFERROR(VLOOKUP(AI1298,'Tabela de Apoio'!$D:$E,2,FALSE),1)=1,"",AI1312)</f>
        <v/>
      </c>
    </row>
    <row r="1312" spans="1:167" hidden="1" x14ac:dyDescent="0.25">
      <c r="B1312" s="131" t="e">
        <f t="shared" si="4009"/>
        <v>#VALUE!</v>
      </c>
      <c r="C1312" s="131" t="e">
        <f t="shared" si="4010"/>
        <v>#VALUE!</v>
      </c>
      <c r="D1312" s="130">
        <f t="shared" si="4010"/>
        <v>1</v>
      </c>
      <c r="E1312" s="168"/>
      <c r="F1312" s="96"/>
      <c r="G1312" s="170"/>
      <c r="H1312" s="137">
        <f t="shared" ref="H1312" si="4045">COUNT($P1312:$XX1312)</f>
        <v>0</v>
      </c>
      <c r="I1312" s="135" t="e">
        <f t="shared" ref="I1312" si="4046">_xlfn.STDEV.P($P1311:$XX1312)/AVERAGE($P1311:$XX1312)</f>
        <v>#DIV/0!</v>
      </c>
      <c r="J1312" s="7">
        <f t="shared" ref="J1312" si="4047">IF(AND(H1312&gt;2,
OR(L1296="MÉDIA SANEADA",L1296="MEDIANA SANEADA",
AND(L1296="PREÇO REFERÊNCIA",NOT(AND(P1298="Orçamento",COUNTA(P1296:XX1296)=COUNTIF(P1298:XX1298,"Orçamento")))))),
ROW(),0)</f>
        <v>0</v>
      </c>
      <c r="K1312" s="69"/>
      <c r="N1312" s="74"/>
      <c r="O1312" s="27" t="str">
        <f t="shared" ref="O1312" si="4048">"5 RODADA"</f>
        <v>5 RODADA</v>
      </c>
      <c r="P1312" s="110" t="str">
        <f t="shared" ref="P1312:AI1312" si="4049">IF(P1310="","",IF((_xlfn.STDEV.P($P1309:$XX1310)/AVERAGE($P1309:$XX1310))&lt;=25%,P1310,IF(OR(P1310&gt;(AVERAGE($P1309:$XX1310)+_xlfn.STDEV.P($P1309:$XX1310)),P1310&lt;(AVERAGE($P1309:$XX1310)-_xlfn.STDEV.P($P1309:$XX1310))),"DESCARTADO",P1310)))</f>
        <v/>
      </c>
      <c r="Q1312" s="110" t="str">
        <f t="shared" si="4049"/>
        <v/>
      </c>
      <c r="R1312" s="110" t="str">
        <f t="shared" si="4049"/>
        <v/>
      </c>
      <c r="S1312" s="110" t="str">
        <f t="shared" si="4049"/>
        <v/>
      </c>
      <c r="T1312" s="110" t="str">
        <f t="shared" si="4049"/>
        <v/>
      </c>
      <c r="U1312" s="110" t="str">
        <f t="shared" si="4049"/>
        <v/>
      </c>
      <c r="V1312" s="110" t="str">
        <f t="shared" si="4049"/>
        <v/>
      </c>
      <c r="W1312" s="110" t="str">
        <f t="shared" si="4049"/>
        <v/>
      </c>
      <c r="X1312" s="110" t="str">
        <f t="shared" si="4049"/>
        <v/>
      </c>
      <c r="Y1312" s="110" t="str">
        <f t="shared" si="4049"/>
        <v/>
      </c>
      <c r="Z1312" s="110" t="str">
        <f t="shared" si="4049"/>
        <v/>
      </c>
      <c r="AA1312" s="110" t="str">
        <f t="shared" si="4049"/>
        <v/>
      </c>
      <c r="AB1312" s="110" t="str">
        <f t="shared" si="4049"/>
        <v/>
      </c>
      <c r="AC1312" s="110" t="str">
        <f t="shared" si="4049"/>
        <v/>
      </c>
      <c r="AD1312" s="110" t="str">
        <f t="shared" si="4049"/>
        <v/>
      </c>
      <c r="AE1312" s="110" t="str">
        <f t="shared" si="4049"/>
        <v/>
      </c>
      <c r="AF1312" s="110" t="str">
        <f t="shared" si="4049"/>
        <v/>
      </c>
      <c r="AG1312" s="110" t="str">
        <f t="shared" si="4049"/>
        <v/>
      </c>
      <c r="AH1312" s="110" t="str">
        <f t="shared" si="4049"/>
        <v/>
      </c>
      <c r="AI1312" s="110" t="str">
        <f t="shared" si="4049"/>
        <v/>
      </c>
    </row>
    <row r="1313" spans="1:167" hidden="1" x14ac:dyDescent="0.25">
      <c r="B1313" s="131" t="e">
        <f t="shared" si="4009"/>
        <v>#VALUE!</v>
      </c>
      <c r="C1313" s="131" t="e">
        <f t="shared" si="4010"/>
        <v>#VALUE!</v>
      </c>
      <c r="D1313" s="130">
        <f t="shared" si="4010"/>
        <v>1</v>
      </c>
      <c r="E1313" s="168"/>
      <c r="F1313" s="96"/>
      <c r="G1313" s="170"/>
      <c r="H1313"/>
      <c r="I1313"/>
      <c r="J1313"/>
      <c r="K1313" s="69"/>
      <c r="L1313" s="22"/>
      <c r="M1313" s="22"/>
      <c r="N1313" s="74"/>
      <c r="O1313" s="27" t="str">
        <f t="shared" ref="O1313" si="4050">"6 POND"</f>
        <v>6 POND</v>
      </c>
      <c r="P1313" s="110" t="str">
        <f>IF(IFERROR(VLOOKUP(P1298,'Tabela de Apoio'!$D:$E,2,FALSE),1)=1,"",P1314)</f>
        <v/>
      </c>
      <c r="Q1313" s="110" t="str">
        <f>IF(IFERROR(VLOOKUP(Q1298,'Tabela de Apoio'!$D:$E,2,FALSE),1)=1,"",Q1314)</f>
        <v/>
      </c>
      <c r="R1313" s="110" t="str">
        <f>IF(IFERROR(VLOOKUP(R1298,'Tabela de Apoio'!$D:$E,2,FALSE),1)=1,"",R1314)</f>
        <v/>
      </c>
      <c r="S1313" s="110" t="str">
        <f>IF(IFERROR(VLOOKUP(S1298,'Tabela de Apoio'!$D:$E,2,FALSE),1)=1,"",S1314)</f>
        <v/>
      </c>
      <c r="T1313" s="110" t="str">
        <f>IF(IFERROR(VLOOKUP(T1298,'Tabela de Apoio'!$D:$E,2,FALSE),1)=1,"",T1314)</f>
        <v/>
      </c>
      <c r="U1313" s="110" t="str">
        <f>IF(IFERROR(VLOOKUP(U1298,'Tabela de Apoio'!$D:$E,2,FALSE),1)=1,"",U1314)</f>
        <v/>
      </c>
      <c r="V1313" s="110" t="str">
        <f>IF(IFERROR(VLOOKUP(V1298,'Tabela de Apoio'!$D:$E,2,FALSE),1)=1,"",V1314)</f>
        <v/>
      </c>
      <c r="W1313" s="110" t="str">
        <f>IF(IFERROR(VLOOKUP(W1298,'Tabela de Apoio'!$D:$E,2,FALSE),1)=1,"",W1314)</f>
        <v/>
      </c>
      <c r="X1313" s="110" t="str">
        <f>IF(IFERROR(VLOOKUP(X1298,'Tabela de Apoio'!$D:$E,2,FALSE),1)=1,"",X1314)</f>
        <v/>
      </c>
      <c r="Y1313" s="110" t="str">
        <f>IF(IFERROR(VLOOKUP(Y1298,'Tabela de Apoio'!$D:$E,2,FALSE),1)=1,"",Y1314)</f>
        <v/>
      </c>
      <c r="Z1313" s="110" t="str">
        <f>IF(IFERROR(VLOOKUP(Z1298,'Tabela de Apoio'!$D:$E,2,FALSE),1)=1,"",Z1314)</f>
        <v/>
      </c>
      <c r="AA1313" s="110" t="str">
        <f>IF(IFERROR(VLOOKUP(AA1298,'Tabela de Apoio'!$D:$E,2,FALSE),1)=1,"",AA1314)</f>
        <v/>
      </c>
      <c r="AB1313" s="110" t="str">
        <f>IF(IFERROR(VLOOKUP(AB1298,'Tabela de Apoio'!$D:$E,2,FALSE),1)=1,"",AB1314)</f>
        <v/>
      </c>
      <c r="AC1313" s="110" t="str">
        <f>IF(IFERROR(VLOOKUP(AC1298,'Tabela de Apoio'!$D:$E,2,FALSE),1)=1,"",AC1314)</f>
        <v/>
      </c>
      <c r="AD1313" s="110" t="str">
        <f>IF(IFERROR(VLOOKUP(AD1298,'Tabela de Apoio'!$D:$E,2,FALSE),1)=1,"",AD1314)</f>
        <v/>
      </c>
      <c r="AE1313" s="110" t="str">
        <f>IF(IFERROR(VLOOKUP(AE1298,'Tabela de Apoio'!$D:$E,2,FALSE),1)=1,"",AE1314)</f>
        <v/>
      </c>
      <c r="AF1313" s="110" t="str">
        <f>IF(IFERROR(VLOOKUP(AF1298,'Tabela de Apoio'!$D:$E,2,FALSE),1)=1,"",AF1314)</f>
        <v/>
      </c>
      <c r="AG1313" s="110" t="str">
        <f>IF(IFERROR(VLOOKUP(AG1298,'Tabela de Apoio'!$D:$E,2,FALSE),1)=1,"",AG1314)</f>
        <v/>
      </c>
      <c r="AH1313" s="110" t="str">
        <f>IF(IFERROR(VLOOKUP(AH1298,'Tabela de Apoio'!$D:$E,2,FALSE),1)=1,"",AH1314)</f>
        <v/>
      </c>
      <c r="AI1313" s="110" t="str">
        <f>IF(IFERROR(VLOOKUP(AI1298,'Tabela de Apoio'!$D:$E,2,FALSE),1)=1,"",AI1314)</f>
        <v/>
      </c>
    </row>
    <row r="1314" spans="1:167" hidden="1" x14ac:dyDescent="0.25">
      <c r="B1314" s="131" t="e">
        <f t="shared" si="4009"/>
        <v>#VALUE!</v>
      </c>
      <c r="C1314" s="131" t="e">
        <f t="shared" si="4010"/>
        <v>#VALUE!</v>
      </c>
      <c r="D1314" s="130">
        <f t="shared" si="4010"/>
        <v>1</v>
      </c>
      <c r="E1314" s="168"/>
      <c r="F1314" s="96"/>
      <c r="G1314" s="170"/>
      <c r="H1314" s="137">
        <f t="shared" ref="H1314" si="4051">COUNT($P1314:$XX1314)</f>
        <v>0</v>
      </c>
      <c r="I1314" s="135" t="e">
        <f t="shared" ref="I1314" si="4052">_xlfn.STDEV.P($P1313:$XX1314)/AVERAGE($P1313:$XX1314)</f>
        <v>#DIV/0!</v>
      </c>
      <c r="J1314" s="7">
        <f t="shared" ref="J1314" si="4053">IF(AND(H1314&gt;2,
OR(L1296="MÉDIA SANEADA",L1296="MEDIANA SANEADA",
AND(L1296="PREÇO REFERÊNCIA",NOT(AND(P1298="Orçamento",COUNTA(P1296:XX1296)=COUNTIF(P1298:XX1298,"Orçamento")))))),
ROW(),0)</f>
        <v>0</v>
      </c>
      <c r="N1314" s="74"/>
      <c r="O1314" s="27" t="str">
        <f t="shared" ref="O1314" si="4054">"6 RODADA"</f>
        <v>6 RODADA</v>
      </c>
      <c r="P1314" s="110" t="str">
        <f t="shared" ref="P1314:AI1314" si="4055">IFERROR(IF(P1312="","",IF((_xlfn.STDEV.P($P1311:$XX1312)/AVERAGE($P1311:$XX1312))&lt;=25%,P1312,IF(OR(P1312&gt;(AVERAGE($P1311:$XX1312)+_xlfn.STDEV.P($P1311:$XX1312)),P1312&lt;(AVERAGE($P1311:$XX1312)-_xlfn.STDEV.P($P1311:$XX1312))),"DESCARTADO",P1312))),)</f>
        <v/>
      </c>
      <c r="Q1314" s="110" t="str">
        <f t="shared" si="4055"/>
        <v/>
      </c>
      <c r="R1314" s="110" t="str">
        <f t="shared" si="4055"/>
        <v/>
      </c>
      <c r="S1314" s="110" t="str">
        <f t="shared" si="4055"/>
        <v/>
      </c>
      <c r="T1314" s="110" t="str">
        <f t="shared" si="4055"/>
        <v/>
      </c>
      <c r="U1314" s="110" t="str">
        <f t="shared" si="4055"/>
        <v/>
      </c>
      <c r="V1314" s="110" t="str">
        <f t="shared" si="4055"/>
        <v/>
      </c>
      <c r="W1314" s="110" t="str">
        <f t="shared" si="4055"/>
        <v/>
      </c>
      <c r="X1314" s="110" t="str">
        <f t="shared" si="4055"/>
        <v/>
      </c>
      <c r="Y1314" s="110" t="str">
        <f t="shared" si="4055"/>
        <v/>
      </c>
      <c r="Z1314" s="110" t="str">
        <f t="shared" si="4055"/>
        <v/>
      </c>
      <c r="AA1314" s="110" t="str">
        <f t="shared" si="4055"/>
        <v/>
      </c>
      <c r="AB1314" s="110" t="str">
        <f t="shared" si="4055"/>
        <v/>
      </c>
      <c r="AC1314" s="110" t="str">
        <f t="shared" si="4055"/>
        <v/>
      </c>
      <c r="AD1314" s="110" t="str">
        <f t="shared" si="4055"/>
        <v/>
      </c>
      <c r="AE1314" s="110" t="str">
        <f t="shared" si="4055"/>
        <v/>
      </c>
      <c r="AF1314" s="110" t="str">
        <f t="shared" si="4055"/>
        <v/>
      </c>
      <c r="AG1314" s="110" t="str">
        <f t="shared" si="4055"/>
        <v/>
      </c>
      <c r="AH1314" s="110" t="str">
        <f t="shared" si="4055"/>
        <v/>
      </c>
      <c r="AI1314" s="110" t="str">
        <f t="shared" si="4055"/>
        <v/>
      </c>
    </row>
    <row r="1315" spans="1:167" x14ac:dyDescent="0.25">
      <c r="B1315" s="131" t="e">
        <f t="shared" si="4009"/>
        <v>#VALUE!</v>
      </c>
      <c r="C1315" s="131" t="e">
        <f t="shared" si="4010"/>
        <v>#VALUE!</v>
      </c>
      <c r="D1315" s="130">
        <f t="shared" si="4010"/>
        <v>1</v>
      </c>
      <c r="E1315" s="168"/>
      <c r="F1315" s="139"/>
      <c r="G1315" s="170"/>
      <c r="H1315" s="173"/>
      <c r="I1315" s="173"/>
      <c r="J1315" s="174"/>
      <c r="K1315" s="70"/>
      <c r="L1315" s="1" t="s">
        <v>56</v>
      </c>
      <c r="M1315" s="147" t="str">
        <f t="shared" ref="M1315" si="4056">IFERROR(ROUND(M1296*M1298,2),"")</f>
        <v/>
      </c>
      <c r="O1315" s="27" t="s">
        <v>426</v>
      </c>
      <c r="P1315" s="110" t="str">
        <f t="shared" ref="P1315:AI1336" si="4057">INDEX(P1302:P1314,MATCH(MAX($J1302:$J1314),$J1302:$J1314,0))</f>
        <v/>
      </c>
      <c r="Q1315" s="110" t="str">
        <f t="shared" si="4057"/>
        <v/>
      </c>
      <c r="R1315" s="110" t="str">
        <f t="shared" si="4057"/>
        <v/>
      </c>
      <c r="S1315" s="110" t="str">
        <f t="shared" si="4057"/>
        <v/>
      </c>
      <c r="T1315" s="110" t="str">
        <f t="shared" si="4057"/>
        <v/>
      </c>
      <c r="U1315" s="110" t="str">
        <f t="shared" si="4057"/>
        <v/>
      </c>
      <c r="V1315" s="110" t="str">
        <f t="shared" si="4057"/>
        <v/>
      </c>
      <c r="W1315" s="110" t="str">
        <f t="shared" si="4057"/>
        <v/>
      </c>
      <c r="X1315" s="110" t="str">
        <f t="shared" si="4057"/>
        <v/>
      </c>
      <c r="Y1315" s="110" t="str">
        <f t="shared" si="4057"/>
        <v/>
      </c>
      <c r="Z1315" s="110" t="str">
        <f t="shared" si="4057"/>
        <v/>
      </c>
      <c r="AA1315" s="110" t="str">
        <f t="shared" si="4057"/>
        <v/>
      </c>
      <c r="AB1315" s="110" t="str">
        <f t="shared" si="4057"/>
        <v/>
      </c>
      <c r="AC1315" s="110" t="str">
        <f t="shared" si="4057"/>
        <v/>
      </c>
      <c r="AD1315" s="110" t="str">
        <f t="shared" si="4057"/>
        <v/>
      </c>
      <c r="AE1315" s="110" t="str">
        <f t="shared" si="4057"/>
        <v/>
      </c>
      <c r="AF1315" s="110" t="str">
        <f t="shared" si="4057"/>
        <v/>
      </c>
      <c r="AG1315" s="110" t="str">
        <f t="shared" si="4057"/>
        <v/>
      </c>
      <c r="AH1315" s="110" t="str">
        <f t="shared" si="4057"/>
        <v/>
      </c>
      <c r="AI1315" s="110" t="str">
        <f t="shared" si="4057"/>
        <v/>
      </c>
    </row>
    <row r="1317" spans="1:167" s="120" customFormat="1" ht="15" customHeight="1" x14ac:dyDescent="0.25">
      <c r="A1317" s="123"/>
      <c r="B1317" s="130" t="e">
        <f t="shared" ref="B1317" si="4058">LARGE(IFERROR(IF(B1315+1&gt;$H$8,"",B1315+1),""),1)</f>
        <v>#VALUE!</v>
      </c>
      <c r="C1317" s="130" t="e">
        <f>IF(_xlfn.ISFORMULA(E1321),MAX(INDEX('BASE FORMAÇÃO'!A:A,B1317+1),1),E1321)</f>
        <v>#VALUE!</v>
      </c>
      <c r="D1317" s="130">
        <f t="shared" ref="D1317" si="4059">IFERROR(IF(C1317=C1307,D1307+1,1),1)</f>
        <v>1</v>
      </c>
      <c r="E1317" s="41" t="s">
        <v>9</v>
      </c>
      <c r="F1317" s="76"/>
      <c r="G1317" s="41" t="s">
        <v>15</v>
      </c>
      <c r="H1317" s="138" t="e">
        <f>INDEX('BASE FORMAÇÃO'!B:B,B1317+1)</f>
        <v>#VALUE!</v>
      </c>
      <c r="I1317" s="146" t="s">
        <v>16</v>
      </c>
      <c r="J1317" s="6" t="e">
        <f>INDEX('BASE FORMAÇÃO'!K:K,B1317+1)</f>
        <v>#VALUE!</v>
      </c>
      <c r="K1317" s="68"/>
      <c r="L1317" s="175" t="s">
        <v>54</v>
      </c>
      <c r="M1317" s="177" t="str">
        <f t="shared" ref="M1317" si="4060">IF(OR(ISBLANK($O$8),ISBLANK($O$7),ISBLANK($H$8),ISBLANK($O$6),ISBLANK($O$5),ISBLANK($H$5)),"",IFERROR(IF(VLOOKUP(L1317,L1323:M1332,2,FALSE)&lt;1,ROUND(VLOOKUP(L1317,L1323:M1332,2,FALSE),4),ROUND(VLOOKUP(L1317,L1323:M1332,2,FALSE),2)),""))</f>
        <v/>
      </c>
      <c r="N1317" s="72"/>
      <c r="O1317" s="27" t="s">
        <v>17</v>
      </c>
      <c r="P1317" s="116"/>
      <c r="Q1317" s="116"/>
      <c r="R1317" s="116"/>
      <c r="S1317" s="116"/>
      <c r="T1317" s="116"/>
      <c r="U1317" s="108"/>
      <c r="V1317" s="108"/>
      <c r="W1317" s="108"/>
      <c r="X1317" s="108"/>
      <c r="Y1317" s="108"/>
      <c r="Z1317" s="108"/>
      <c r="AA1317" s="108"/>
      <c r="AB1317" s="108"/>
      <c r="AC1317" s="108"/>
      <c r="AD1317" s="108"/>
      <c r="AE1317" s="108"/>
      <c r="AF1317" s="108"/>
      <c r="AG1317" s="108"/>
      <c r="AH1317" s="108"/>
      <c r="AI1317" s="108"/>
      <c r="AJ1317" s="119"/>
      <c r="AK1317" s="119"/>
      <c r="AL1317" s="119"/>
      <c r="AM1317" s="119"/>
      <c r="AN1317" s="119"/>
      <c r="AO1317" s="119"/>
      <c r="AP1317" s="119"/>
      <c r="AQ1317" s="119"/>
      <c r="AR1317" s="119"/>
      <c r="AS1317" s="119"/>
      <c r="AT1317" s="119"/>
      <c r="AU1317" s="119"/>
      <c r="AV1317" s="119"/>
      <c r="AW1317" s="119"/>
      <c r="AX1317" s="119"/>
      <c r="AY1317" s="119"/>
      <c r="AZ1317" s="119"/>
      <c r="BA1317" s="119"/>
      <c r="BB1317" s="119"/>
      <c r="BC1317" s="119"/>
      <c r="BD1317" s="119"/>
      <c r="BE1317" s="119"/>
      <c r="BF1317" s="119"/>
      <c r="BG1317" s="119"/>
      <c r="BH1317" s="119"/>
      <c r="BI1317" s="119"/>
      <c r="BJ1317" s="119"/>
      <c r="BK1317" s="119"/>
      <c r="BL1317" s="119"/>
      <c r="BM1317" s="119"/>
      <c r="BN1317" s="119"/>
      <c r="BO1317" s="119"/>
      <c r="BP1317" s="119"/>
      <c r="BQ1317" s="119"/>
      <c r="BR1317" s="119"/>
      <c r="BS1317" s="119"/>
      <c r="BT1317" s="119"/>
      <c r="BU1317" s="119"/>
      <c r="BV1317" s="119"/>
      <c r="BW1317" s="119"/>
      <c r="BX1317" s="119"/>
      <c r="BY1317" s="119"/>
      <c r="BZ1317" s="119"/>
      <c r="CA1317" s="119"/>
      <c r="CB1317" s="119"/>
      <c r="CC1317" s="119"/>
      <c r="CD1317" s="119"/>
      <c r="CE1317" s="119"/>
      <c r="CF1317" s="119"/>
      <c r="CG1317" s="119"/>
      <c r="CH1317" s="119"/>
      <c r="CI1317" s="119"/>
      <c r="CJ1317" s="119"/>
      <c r="CK1317" s="119"/>
      <c r="CL1317" s="119"/>
      <c r="CM1317" s="119"/>
      <c r="CN1317" s="119"/>
      <c r="CO1317" s="119"/>
      <c r="CP1317" s="119"/>
      <c r="CQ1317" s="119"/>
      <c r="CR1317" s="119"/>
      <c r="CS1317" s="119"/>
      <c r="CT1317" s="119"/>
      <c r="CU1317" s="119"/>
      <c r="CV1317" s="119"/>
      <c r="CW1317" s="119"/>
      <c r="CX1317" s="119"/>
      <c r="CY1317" s="119"/>
      <c r="CZ1317" s="119"/>
      <c r="DA1317" s="119"/>
      <c r="DB1317" s="119"/>
      <c r="DC1317" s="119"/>
      <c r="DD1317" s="119"/>
      <c r="DE1317" s="119"/>
      <c r="DF1317" s="119"/>
      <c r="DG1317" s="119"/>
      <c r="DH1317" s="119"/>
      <c r="DI1317" s="119"/>
      <c r="DJ1317" s="119"/>
      <c r="DK1317" s="119"/>
      <c r="DL1317" s="119"/>
      <c r="DM1317" s="119"/>
      <c r="DN1317" s="119"/>
      <c r="DO1317" s="119"/>
      <c r="DP1317" s="119"/>
      <c r="DQ1317" s="119"/>
      <c r="DR1317" s="119"/>
      <c r="DS1317" s="119"/>
      <c r="DT1317" s="119"/>
      <c r="DU1317" s="119"/>
      <c r="DV1317" s="119"/>
      <c r="DW1317" s="119"/>
      <c r="DX1317" s="119"/>
      <c r="DY1317" s="119"/>
      <c r="DZ1317" s="119"/>
      <c r="EA1317" s="119"/>
      <c r="EB1317" s="119"/>
      <c r="EC1317" s="119"/>
      <c r="ED1317" s="119"/>
      <c r="EE1317" s="119"/>
      <c r="EF1317" s="119"/>
      <c r="EG1317" s="119"/>
      <c r="EH1317" s="119"/>
      <c r="EI1317" s="119"/>
      <c r="EJ1317" s="119"/>
      <c r="EK1317" s="119"/>
      <c r="EL1317" s="119"/>
      <c r="EM1317" s="119"/>
      <c r="EN1317" s="119"/>
      <c r="EO1317" s="119"/>
      <c r="EP1317" s="119"/>
      <c r="EQ1317" s="119"/>
      <c r="ER1317" s="119"/>
      <c r="ES1317" s="119"/>
      <c r="ET1317" s="119"/>
      <c r="EU1317" s="119"/>
      <c r="EV1317" s="119"/>
      <c r="EW1317" s="119"/>
      <c r="EX1317" s="119"/>
      <c r="EY1317" s="119"/>
      <c r="EZ1317" s="119"/>
      <c r="FA1317" s="119"/>
      <c r="FB1317" s="119"/>
      <c r="FC1317" s="119"/>
      <c r="FD1317" s="119"/>
      <c r="FE1317" s="119"/>
      <c r="FF1317" s="119"/>
      <c r="FG1317" s="119"/>
      <c r="FH1317" s="119"/>
      <c r="FI1317" s="119"/>
      <c r="FJ1317" s="119"/>
      <c r="FK1317" s="119"/>
    </row>
    <row r="1318" spans="1:167" s="120" customFormat="1" ht="15" customHeight="1" x14ac:dyDescent="0.25">
      <c r="A1318" s="69"/>
      <c r="B1318" s="131" t="e">
        <f t="shared" ref="B1318:D1318" si="4061">B1317</f>
        <v>#VALUE!</v>
      </c>
      <c r="C1318" s="131" t="e">
        <f t="shared" si="4061"/>
        <v>#VALUE!</v>
      </c>
      <c r="D1318" s="130">
        <f t="shared" si="4061"/>
        <v>1</v>
      </c>
      <c r="E1318" s="179">
        <f t="shared" ref="E1318" si="4062">D1317</f>
        <v>1</v>
      </c>
      <c r="F1318" s="95"/>
      <c r="G1318" s="181" t="s">
        <v>1</v>
      </c>
      <c r="H1318" s="184" t="e">
        <f>INDEX('BASE FORMAÇÃO'!C:C,B1317+1)</f>
        <v>#VALUE!</v>
      </c>
      <c r="I1318" s="184"/>
      <c r="J1318" s="185"/>
      <c r="K1318" s="69"/>
      <c r="L1318" s="176"/>
      <c r="M1318" s="178"/>
      <c r="N1318" s="73"/>
      <c r="O1318" s="27" t="s">
        <v>13</v>
      </c>
      <c r="P1318" s="125"/>
      <c r="Q1318" s="125"/>
      <c r="R1318" s="125"/>
      <c r="S1318" s="125"/>
      <c r="T1318" s="125"/>
      <c r="U1318" s="125"/>
      <c r="V1318" s="125"/>
      <c r="W1318" s="125"/>
      <c r="X1318" s="125"/>
      <c r="Y1318" s="125"/>
      <c r="Z1318" s="125"/>
      <c r="AA1318" s="125"/>
      <c r="AB1318" s="125"/>
      <c r="AC1318" s="125"/>
      <c r="AD1318" s="125"/>
      <c r="AE1318" s="125"/>
      <c r="AF1318" s="125"/>
      <c r="AG1318" s="125"/>
      <c r="AH1318" s="125"/>
      <c r="AI1318" s="125"/>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19"/>
      <c r="BC1318" s="119"/>
      <c r="BD1318" s="119"/>
      <c r="BE1318" s="119"/>
      <c r="BF1318" s="119"/>
      <c r="BG1318" s="119"/>
      <c r="BH1318" s="119"/>
      <c r="BI1318" s="119"/>
      <c r="BJ1318" s="119"/>
      <c r="BK1318" s="119"/>
      <c r="BL1318" s="119"/>
      <c r="BM1318" s="119"/>
      <c r="BN1318" s="119"/>
      <c r="BO1318" s="119"/>
      <c r="BP1318" s="119"/>
      <c r="BQ1318" s="119"/>
      <c r="BR1318" s="119"/>
      <c r="BS1318" s="119"/>
      <c r="BT1318" s="119"/>
      <c r="BU1318" s="119"/>
      <c r="BV1318" s="119"/>
      <c r="BW1318" s="119"/>
      <c r="BX1318" s="119"/>
      <c r="BY1318" s="119"/>
      <c r="BZ1318" s="119"/>
      <c r="CA1318" s="119"/>
      <c r="CB1318" s="119"/>
      <c r="CC1318" s="119"/>
      <c r="CD1318" s="119"/>
      <c r="CE1318" s="119"/>
      <c r="CF1318" s="119"/>
      <c r="CG1318" s="119"/>
      <c r="CH1318" s="119"/>
      <c r="CI1318" s="119"/>
      <c r="CJ1318" s="119"/>
      <c r="CK1318" s="119"/>
      <c r="CL1318" s="119"/>
      <c r="CM1318" s="119"/>
      <c r="CN1318" s="119"/>
      <c r="CO1318" s="119"/>
      <c r="CP1318" s="119"/>
      <c r="CQ1318" s="119"/>
      <c r="CR1318" s="119"/>
      <c r="CS1318" s="119"/>
      <c r="CT1318" s="119"/>
      <c r="CU1318" s="119"/>
      <c r="CV1318" s="119"/>
      <c r="CW1318" s="119"/>
      <c r="CX1318" s="119"/>
      <c r="CY1318" s="119"/>
      <c r="CZ1318" s="119"/>
      <c r="DA1318" s="119"/>
      <c r="DB1318" s="119"/>
      <c r="DC1318" s="119"/>
      <c r="DD1318" s="119"/>
      <c r="DE1318" s="119"/>
      <c r="DF1318" s="119"/>
      <c r="DG1318" s="119"/>
      <c r="DH1318" s="119"/>
      <c r="DI1318" s="119"/>
      <c r="DJ1318" s="119"/>
      <c r="DK1318" s="119"/>
      <c r="DL1318" s="119"/>
      <c r="DM1318" s="119"/>
      <c r="DN1318" s="119"/>
      <c r="DO1318" s="119"/>
      <c r="DP1318" s="119"/>
      <c r="DQ1318" s="119"/>
      <c r="DR1318" s="119"/>
      <c r="DS1318" s="119"/>
      <c r="DT1318" s="119"/>
      <c r="DU1318" s="119"/>
      <c r="DV1318" s="119"/>
      <c r="DW1318" s="119"/>
      <c r="DX1318" s="119"/>
      <c r="DY1318" s="119"/>
      <c r="DZ1318" s="119"/>
      <c r="EA1318" s="119"/>
      <c r="EB1318" s="119"/>
      <c r="EC1318" s="119"/>
      <c r="ED1318" s="119"/>
      <c r="EE1318" s="119"/>
      <c r="EF1318" s="119"/>
      <c r="EG1318" s="119"/>
      <c r="EH1318" s="119"/>
      <c r="EI1318" s="119"/>
      <c r="EJ1318" s="119"/>
      <c r="EK1318" s="119"/>
      <c r="EL1318" s="119"/>
      <c r="EM1318" s="119"/>
      <c r="EN1318" s="119"/>
      <c r="EO1318" s="119"/>
      <c r="EP1318" s="119"/>
      <c r="EQ1318" s="119"/>
      <c r="ER1318" s="119"/>
      <c r="ES1318" s="119"/>
      <c r="ET1318" s="119"/>
      <c r="EU1318" s="119"/>
      <c r="EV1318" s="119"/>
      <c r="EW1318" s="119"/>
      <c r="EX1318" s="119"/>
      <c r="EY1318" s="119"/>
      <c r="EZ1318" s="119"/>
      <c r="FA1318" s="119"/>
      <c r="FB1318" s="119"/>
      <c r="FC1318" s="119"/>
      <c r="FD1318" s="119"/>
      <c r="FE1318" s="119"/>
      <c r="FF1318" s="119"/>
      <c r="FG1318" s="119"/>
      <c r="FH1318" s="119"/>
      <c r="FI1318" s="119"/>
      <c r="FJ1318" s="119"/>
      <c r="FK1318" s="119"/>
    </row>
    <row r="1319" spans="1:167" s="119" customFormat="1" x14ac:dyDescent="0.25">
      <c r="A1319" s="77"/>
      <c r="B1319" s="131" t="e">
        <f t="shared" ref="B1319:D1319" si="4063">B1318</f>
        <v>#VALUE!</v>
      </c>
      <c r="C1319" s="131" t="e">
        <f t="shared" si="4063"/>
        <v>#VALUE!</v>
      </c>
      <c r="D1319" s="130">
        <f t="shared" si="4063"/>
        <v>1</v>
      </c>
      <c r="E1319" s="180"/>
      <c r="F1319" s="96"/>
      <c r="G1319" s="182"/>
      <c r="H1319" s="186"/>
      <c r="I1319" s="186"/>
      <c r="J1319" s="187"/>
      <c r="K1319" s="67"/>
      <c r="L1319" s="133" t="s">
        <v>57</v>
      </c>
      <c r="M1319" s="134" t="e">
        <f>INDEX('BASE FORMAÇÃO'!H:H,B1321+1)</f>
        <v>#VALUE!</v>
      </c>
      <c r="N1319" s="74"/>
      <c r="O1319" s="27" t="s">
        <v>445</v>
      </c>
      <c r="P1319" s="117"/>
      <c r="Q1319" s="117"/>
      <c r="R1319" s="117"/>
      <c r="S1319" s="117"/>
      <c r="T1319" s="117"/>
      <c r="U1319" s="117"/>
      <c r="V1319" s="117"/>
      <c r="W1319" s="117"/>
      <c r="X1319" s="117"/>
      <c r="Y1319" s="117"/>
      <c r="Z1319" s="117"/>
      <c r="AA1319" s="121"/>
      <c r="AB1319" s="121"/>
      <c r="AC1319" s="121"/>
      <c r="AD1319" s="121"/>
      <c r="AE1319" s="121"/>
      <c r="AF1319" s="121"/>
      <c r="AG1319" s="121"/>
      <c r="AH1319" s="121"/>
      <c r="AI1319" s="121"/>
    </row>
    <row r="1320" spans="1:167" s="119" customFormat="1" x14ac:dyDescent="0.25">
      <c r="A1320" s="77"/>
      <c r="B1320" s="131" t="e">
        <f t="shared" ref="B1320:C1320" si="4064">B1319</f>
        <v>#VALUE!</v>
      </c>
      <c r="C1320" s="131" t="e">
        <f t="shared" si="4064"/>
        <v>#VALUE!</v>
      </c>
      <c r="D1320" s="130">
        <f t="shared" si="4010"/>
        <v>1</v>
      </c>
      <c r="E1320" s="41" t="s">
        <v>344</v>
      </c>
      <c r="F1320" s="96"/>
      <c r="G1320" s="183"/>
      <c r="H1320" s="188"/>
      <c r="I1320" s="188"/>
      <c r="J1320" s="189"/>
      <c r="K1320" s="67"/>
      <c r="L1320" s="1" t="s">
        <v>2</v>
      </c>
      <c r="M1320" s="6" t="e">
        <f>INDEX('BASE FORMAÇÃO'!D:D,B1321+1)</f>
        <v>#VALUE!</v>
      </c>
      <c r="N1320" s="74"/>
      <c r="O1320" s="27" t="s">
        <v>446</v>
      </c>
      <c r="P1320" s="118"/>
      <c r="Q1320" s="118"/>
      <c r="R1320" s="118"/>
      <c r="S1320" s="118"/>
      <c r="T1320" s="118"/>
      <c r="U1320" s="121"/>
      <c r="V1320" s="121"/>
      <c r="W1320" s="121"/>
      <c r="X1320" s="121"/>
      <c r="Y1320" s="121"/>
      <c r="Z1320" s="121"/>
      <c r="AA1320" s="121"/>
      <c r="AB1320" s="121"/>
      <c r="AC1320" s="121"/>
      <c r="AD1320" s="121"/>
      <c r="AE1320" s="121"/>
      <c r="AF1320" s="121"/>
      <c r="AG1320" s="121"/>
      <c r="AH1320" s="121"/>
      <c r="AI1320" s="121"/>
    </row>
    <row r="1321" spans="1:167" x14ac:dyDescent="0.25">
      <c r="B1321" s="131" t="e">
        <f t="shared" ref="B1321:C1321" si="4065">B1319</f>
        <v>#VALUE!</v>
      </c>
      <c r="C1321" s="131" t="e">
        <f t="shared" si="4065"/>
        <v>#VALUE!</v>
      </c>
      <c r="D1321" s="130">
        <f t="shared" si="4010"/>
        <v>1</v>
      </c>
      <c r="E1321" s="167" t="e">
        <f t="shared" ref="E1321" si="4066">C1317</f>
        <v>#VALUE!</v>
      </c>
      <c r="F1321" s="96"/>
      <c r="G1321" s="169" t="s">
        <v>334</v>
      </c>
      <c r="H1321" s="171"/>
      <c r="I1321" s="172"/>
      <c r="J1321" s="172"/>
      <c r="K1321" s="70"/>
      <c r="L1321" s="28" t="s">
        <v>333</v>
      </c>
      <c r="M1321" s="136" t="str">
        <f t="shared" ref="M1321" si="4067">IFERROR(INDEX(I1323:I1335,MATCH(MAX(J1323:J1335),J1323:J1335,0)),"")</f>
        <v/>
      </c>
      <c r="N1321" s="74"/>
      <c r="O1321" s="27" t="s">
        <v>18</v>
      </c>
      <c r="P1321" s="109" t="str">
        <f>IF(P1317="","",
IF(OR(P1319="Orçamento",P1318="",MAX('Tabela de Apoio'!$A:$A)&lt;=P1318),
P1317,
(INDEX('Tabela de Apoio'!$B:$B,MATCH('MAPA DE PREÇOS'!$O$8,'Tabela de Apoio'!$A:$A,1))/INDEX('Tabela de Apoio'!$B:$B,MATCH('MAPA DE PREÇOS'!P1318,'Tabela de Apoio'!$A:$A,1)-1))*P1317))</f>
        <v/>
      </c>
      <c r="Q1321" s="109" t="str">
        <f>IF(Q1317="","",
IF(OR(Q1319="Orçamento",Q1318="",MAX('Tabela de Apoio'!$A:$A)&lt;=Q1318),
Q1317,
(INDEX('Tabela de Apoio'!$B:$B,MATCH('MAPA DE PREÇOS'!$O$8,'Tabela de Apoio'!$A:$A,1))/INDEX('Tabela de Apoio'!$B:$B,MATCH('MAPA DE PREÇOS'!Q1318,'Tabela de Apoio'!$A:$A,1)-1))*Q1317))</f>
        <v/>
      </c>
      <c r="R1321" s="109" t="str">
        <f>IF(R1317="","",
IF(OR(R1319="Orçamento",R1318="",MAX('Tabela de Apoio'!$A:$A)&lt;=R1318),
R1317,
(INDEX('Tabela de Apoio'!$B:$B,MATCH('MAPA DE PREÇOS'!$O$8,'Tabela de Apoio'!$A:$A,1))/INDEX('Tabela de Apoio'!$B:$B,MATCH('MAPA DE PREÇOS'!R1318,'Tabela de Apoio'!$A:$A,1)-1))*R1317))</f>
        <v/>
      </c>
      <c r="S1321" s="109" t="str">
        <f>IF(S1317="","",
IF(OR(S1319="Orçamento",S1318="",MAX('Tabela de Apoio'!$A:$A)&lt;=S1318),
S1317,
(INDEX('Tabela de Apoio'!$B:$B,MATCH('MAPA DE PREÇOS'!$O$8,'Tabela de Apoio'!$A:$A,1))/INDEX('Tabela de Apoio'!$B:$B,MATCH('MAPA DE PREÇOS'!S1318,'Tabela de Apoio'!$A:$A,1)-1))*S1317))</f>
        <v/>
      </c>
      <c r="T1321" s="109" t="str">
        <f>IF(T1317="","",
IF(OR(T1319="Orçamento",T1318="",MAX('Tabela de Apoio'!$A:$A)&lt;=T1318),
T1317,
(INDEX('Tabela de Apoio'!$B:$B,MATCH('MAPA DE PREÇOS'!$O$8,'Tabela de Apoio'!$A:$A,1))/INDEX('Tabela de Apoio'!$B:$B,MATCH('MAPA DE PREÇOS'!T1318,'Tabela de Apoio'!$A:$A,1)-1))*T1317))</f>
        <v/>
      </c>
      <c r="U1321" s="109" t="str">
        <f>IF(U1317="","",
IF(OR(U1319="Orçamento",U1318="",MAX('Tabela de Apoio'!$A:$A)&lt;=U1318),
U1317,
(INDEX('Tabela de Apoio'!$B:$B,MATCH('MAPA DE PREÇOS'!$O$8,'Tabela de Apoio'!$A:$A,1))/INDEX('Tabela de Apoio'!$B:$B,MATCH('MAPA DE PREÇOS'!U1318,'Tabela de Apoio'!$A:$A,1)-1))*U1317))</f>
        <v/>
      </c>
      <c r="V1321" s="109" t="str">
        <f>IF(V1317="","",
IF(OR(V1319="Orçamento",V1318="",MAX('Tabela de Apoio'!$A:$A)&lt;=V1318),
V1317,
(INDEX('Tabela de Apoio'!$B:$B,MATCH('MAPA DE PREÇOS'!$O$8,'Tabela de Apoio'!$A:$A,1))/INDEX('Tabela de Apoio'!$B:$B,MATCH('MAPA DE PREÇOS'!V1318,'Tabela de Apoio'!$A:$A,1)-1))*V1317))</f>
        <v/>
      </c>
      <c r="W1321" s="109" t="str">
        <f>IF(W1317="","",
IF(OR(W1319="Orçamento",W1318="",MAX('Tabela de Apoio'!$A:$A)&lt;=W1318),
W1317,
(INDEX('Tabela de Apoio'!$B:$B,MATCH('MAPA DE PREÇOS'!$O$8,'Tabela de Apoio'!$A:$A,1))/INDEX('Tabela de Apoio'!$B:$B,MATCH('MAPA DE PREÇOS'!W1318,'Tabela de Apoio'!$A:$A,1)-1))*W1317))</f>
        <v/>
      </c>
      <c r="X1321" s="109" t="str">
        <f>IF(X1317="","",
IF(OR(X1319="Orçamento",X1318="",MAX('Tabela de Apoio'!$A:$A)&lt;=X1318),
X1317,
(INDEX('Tabela de Apoio'!$B:$B,MATCH('MAPA DE PREÇOS'!$O$8,'Tabela de Apoio'!$A:$A,1))/INDEX('Tabela de Apoio'!$B:$B,MATCH('MAPA DE PREÇOS'!X1318,'Tabela de Apoio'!$A:$A,1)-1))*X1317))</f>
        <v/>
      </c>
      <c r="Y1321" s="109" t="str">
        <f>IF(Y1317="","",
IF(OR(Y1319="Orçamento",Y1318="",MAX('Tabela de Apoio'!$A:$A)&lt;=Y1318),
Y1317,
(INDEX('Tabela de Apoio'!$B:$B,MATCH('MAPA DE PREÇOS'!$O$8,'Tabela de Apoio'!$A:$A,1))/INDEX('Tabela de Apoio'!$B:$B,MATCH('MAPA DE PREÇOS'!Y1318,'Tabela de Apoio'!$A:$A,1)-1))*Y1317))</f>
        <v/>
      </c>
      <c r="Z1321" s="109" t="str">
        <f>IF(Z1317="","",
IF(OR(Z1319="Orçamento",Z1318="",MAX('Tabela de Apoio'!$A:$A)&lt;=Z1318),
Z1317,
(INDEX('Tabela de Apoio'!$B:$B,MATCH('MAPA DE PREÇOS'!$O$8,'Tabela de Apoio'!$A:$A,1))/INDEX('Tabela de Apoio'!$B:$B,MATCH('MAPA DE PREÇOS'!Z1318,'Tabela de Apoio'!$A:$A,1)-1))*Z1317))</f>
        <v/>
      </c>
      <c r="AA1321" s="109" t="str">
        <f>IF(AA1317="","",
IF(OR(AA1319="Orçamento",AA1318="",MAX('Tabela de Apoio'!$A:$A)&lt;=AA1318),
AA1317,
(INDEX('Tabela de Apoio'!$B:$B,MATCH('MAPA DE PREÇOS'!$O$8,'Tabela de Apoio'!$A:$A,1))/INDEX('Tabela de Apoio'!$B:$B,MATCH('MAPA DE PREÇOS'!AA1318,'Tabela de Apoio'!$A:$A,1)-1))*AA1317))</f>
        <v/>
      </c>
      <c r="AB1321" s="109" t="str">
        <f>IF(AB1317="","",
IF(OR(AB1319="Orçamento",AB1318="",MAX('Tabela de Apoio'!$A:$A)&lt;=AB1318),
AB1317,
(INDEX('Tabela de Apoio'!$B:$B,MATCH('MAPA DE PREÇOS'!$O$8,'Tabela de Apoio'!$A:$A,1))/INDEX('Tabela de Apoio'!$B:$B,MATCH('MAPA DE PREÇOS'!AB1318,'Tabela de Apoio'!$A:$A,1)-1))*AB1317))</f>
        <v/>
      </c>
      <c r="AC1321" s="109" t="str">
        <f>IF(AC1317="","",
IF(OR(AC1319="Orçamento",AC1318="",MAX('Tabela de Apoio'!$A:$A)&lt;=AC1318),
AC1317,
(INDEX('Tabela de Apoio'!$B:$B,MATCH('MAPA DE PREÇOS'!$O$8,'Tabela de Apoio'!$A:$A,1))/INDEX('Tabela de Apoio'!$B:$B,MATCH('MAPA DE PREÇOS'!AC1318,'Tabela de Apoio'!$A:$A,1)-1))*AC1317))</f>
        <v/>
      </c>
      <c r="AD1321" s="109" t="str">
        <f>IF(AD1317="","",
IF(OR(AD1319="Orçamento",AD1318="",MAX('Tabela de Apoio'!$A:$A)&lt;=AD1318),
AD1317,
(INDEX('Tabela de Apoio'!$B:$B,MATCH('MAPA DE PREÇOS'!$O$8,'Tabela de Apoio'!$A:$A,1))/INDEX('Tabela de Apoio'!$B:$B,MATCH('MAPA DE PREÇOS'!AD1318,'Tabela de Apoio'!$A:$A,1)-1))*AD1317))</f>
        <v/>
      </c>
      <c r="AE1321" s="109" t="str">
        <f>IF(AE1317="","",
IF(OR(AE1319="Orçamento",AE1318="",MAX('Tabela de Apoio'!$A:$A)&lt;=AE1318),
AE1317,
(INDEX('Tabela de Apoio'!$B:$B,MATCH('MAPA DE PREÇOS'!$O$8,'Tabela de Apoio'!$A:$A,1))/INDEX('Tabela de Apoio'!$B:$B,MATCH('MAPA DE PREÇOS'!AE1318,'Tabela de Apoio'!$A:$A,1)-1))*AE1317))</f>
        <v/>
      </c>
      <c r="AF1321" s="109" t="str">
        <f>IF(AF1317="","",
IF(OR(AF1319="Orçamento",AF1318="",MAX('Tabela de Apoio'!$A:$A)&lt;=AF1318),
AF1317,
(INDEX('Tabela de Apoio'!$B:$B,MATCH('MAPA DE PREÇOS'!$O$8,'Tabela de Apoio'!$A:$A,1))/INDEX('Tabela de Apoio'!$B:$B,MATCH('MAPA DE PREÇOS'!AF1318,'Tabela de Apoio'!$A:$A,1)-1))*AF1317))</f>
        <v/>
      </c>
      <c r="AG1321" s="109" t="str">
        <f>IF(AG1317="","",
IF(OR(AG1319="Orçamento",AG1318="",MAX('Tabela de Apoio'!$A:$A)&lt;=AG1318),
AG1317,
(INDEX('Tabela de Apoio'!$B:$B,MATCH('MAPA DE PREÇOS'!$O$8,'Tabela de Apoio'!$A:$A,1))/INDEX('Tabela de Apoio'!$B:$B,MATCH('MAPA DE PREÇOS'!AG1318,'Tabela de Apoio'!$A:$A,1)-1))*AG1317))</f>
        <v/>
      </c>
      <c r="AH1321" s="109" t="str">
        <f>IF(AH1317="","",
IF(OR(AH1319="Orçamento",AH1318="",MAX('Tabela de Apoio'!$A:$A)&lt;=AH1318),
AH1317,
(INDEX('Tabela de Apoio'!$B:$B,MATCH('MAPA DE PREÇOS'!$O$8,'Tabela de Apoio'!$A:$A,1))/INDEX('Tabela de Apoio'!$B:$B,MATCH('MAPA DE PREÇOS'!AH1318,'Tabela de Apoio'!$A:$A,1)-1))*AH1317))</f>
        <v/>
      </c>
      <c r="AI1321" s="109" t="str">
        <f>IF(AI1317="","",
IF(OR(AI1319="Orçamento",AI1318="",MAX('Tabela de Apoio'!$A:$A)&lt;=AI1318),
AI1317,
(INDEX('Tabela de Apoio'!$B:$B,MATCH('MAPA DE PREÇOS'!$O$8,'Tabela de Apoio'!$A:$A,1))/INDEX('Tabela de Apoio'!$B:$B,MATCH('MAPA DE PREÇOS'!AI1318,'Tabela de Apoio'!$A:$A,1)-1))*AI1317))</f>
        <v/>
      </c>
    </row>
    <row r="1322" spans="1:167" hidden="1" x14ac:dyDescent="0.25">
      <c r="B1322" s="131" t="e">
        <f t="shared" ref="B1322" si="4068">B1321</f>
        <v>#VALUE!</v>
      </c>
      <c r="C1322" s="131" t="e">
        <f t="shared" ref="C1322" si="4069">C1321</f>
        <v>#VALUE!</v>
      </c>
      <c r="D1322" s="130">
        <f t="shared" si="4010"/>
        <v>1</v>
      </c>
      <c r="E1322" s="168"/>
      <c r="F1322" s="96"/>
      <c r="G1322" s="170"/>
      <c r="H1322"/>
      <c r="I1322"/>
      <c r="J1322"/>
      <c r="N1322" s="74"/>
      <c r="O1322" s="27" t="s">
        <v>439</v>
      </c>
      <c r="P1322" s="110" t="str">
        <f>IF(IFERROR(VLOOKUP(P1319,'Tabela de Apoio'!$D:$E,2,FALSE),1)=1,"",P1323)</f>
        <v/>
      </c>
      <c r="Q1322" s="110" t="str">
        <f>IF(IFERROR(VLOOKUP(Q1319,'Tabela de Apoio'!$D:$E,2,FALSE),1)=1,"",Q1323)</f>
        <v/>
      </c>
      <c r="R1322" s="110" t="str">
        <f>IF(IFERROR(VLOOKUP(R1319,'Tabela de Apoio'!$D:$E,2,FALSE),1)=1,"",R1323)</f>
        <v/>
      </c>
      <c r="S1322" s="110" t="str">
        <f>IF(IFERROR(VLOOKUP(S1319,'Tabela de Apoio'!$D:$E,2,FALSE),1)=1,"",S1323)</f>
        <v/>
      </c>
      <c r="T1322" s="110" t="str">
        <f>IF(IFERROR(VLOOKUP(T1319,'Tabela de Apoio'!$D:$E,2,FALSE),1)=1,"",T1323)</f>
        <v/>
      </c>
      <c r="U1322" s="110" t="str">
        <f>IF(IFERROR(VLOOKUP(U1319,'Tabela de Apoio'!$D:$E,2,FALSE),1)=1,"",U1323)</f>
        <v/>
      </c>
      <c r="V1322" s="110" t="str">
        <f>IF(IFERROR(VLOOKUP(V1319,'Tabela de Apoio'!$D:$E,2,FALSE),1)=1,"",V1323)</f>
        <v/>
      </c>
      <c r="W1322" s="110" t="str">
        <f>IF(IFERROR(VLOOKUP(W1319,'Tabela de Apoio'!$D:$E,2,FALSE),1)=1,"",W1323)</f>
        <v/>
      </c>
      <c r="X1322" s="110" t="str">
        <f>IF(IFERROR(VLOOKUP(X1319,'Tabela de Apoio'!$D:$E,2,FALSE),1)=1,"",X1323)</f>
        <v/>
      </c>
      <c r="Y1322" s="110" t="str">
        <f>IF(IFERROR(VLOOKUP(Y1319,'Tabela de Apoio'!$D:$E,2,FALSE),1)=1,"",Y1323)</f>
        <v/>
      </c>
      <c r="Z1322" s="110" t="str">
        <f>IF(IFERROR(VLOOKUP(Z1319,'Tabela de Apoio'!$D:$E,2,FALSE),1)=1,"",Z1323)</f>
        <v/>
      </c>
      <c r="AA1322" s="110" t="str">
        <f>IF(IFERROR(VLOOKUP(AA1319,'Tabela de Apoio'!$D:$E,2,FALSE),1)=1,"",AA1323)</f>
        <v/>
      </c>
      <c r="AB1322" s="110" t="str">
        <f>IF(IFERROR(VLOOKUP(AB1319,'Tabela de Apoio'!$D:$E,2,FALSE),1)=1,"",AB1323)</f>
        <v/>
      </c>
      <c r="AC1322" s="110" t="str">
        <f>IF(IFERROR(VLOOKUP(AC1319,'Tabela de Apoio'!$D:$E,2,FALSE),1)=1,"",AC1323)</f>
        <v/>
      </c>
      <c r="AD1322" s="110" t="str">
        <f>IF(IFERROR(VLOOKUP(AD1319,'Tabela de Apoio'!$D:$E,2,FALSE),1)=1,"",AD1323)</f>
        <v/>
      </c>
      <c r="AE1322" s="110" t="str">
        <f>IF(IFERROR(VLOOKUP(AE1319,'Tabela de Apoio'!$D:$E,2,FALSE),1)=1,"",AE1323)</f>
        <v/>
      </c>
      <c r="AF1322" s="110" t="str">
        <f>IF(IFERROR(VLOOKUP(AF1319,'Tabela de Apoio'!$D:$E,2,FALSE),1)=1,"",AF1323)</f>
        <v/>
      </c>
      <c r="AG1322" s="110" t="str">
        <f>IF(IFERROR(VLOOKUP(AG1319,'Tabela de Apoio'!$D:$E,2,FALSE),1)=1,"",AG1323)</f>
        <v/>
      </c>
      <c r="AH1322" s="110" t="str">
        <f>IF(IFERROR(VLOOKUP(AH1319,'Tabela de Apoio'!$D:$E,2,FALSE),1)=1,"",AH1323)</f>
        <v/>
      </c>
      <c r="AI1322" s="110" t="str">
        <f>IF(IFERROR(VLOOKUP(AI1319,'Tabela de Apoio'!$D:$E,2,FALSE),1)=1,"",AI1323)</f>
        <v/>
      </c>
    </row>
    <row r="1323" spans="1:167" hidden="1" x14ac:dyDescent="0.25">
      <c r="B1323" s="131" t="e">
        <f t="shared" ref="B1323:C1323" si="4070">B1322</f>
        <v>#VALUE!</v>
      </c>
      <c r="C1323" s="131" t="e">
        <f t="shared" si="4070"/>
        <v>#VALUE!</v>
      </c>
      <c r="D1323" s="130">
        <f t="shared" si="4010"/>
        <v>1</v>
      </c>
      <c r="E1323" s="168"/>
      <c r="F1323" s="96"/>
      <c r="G1323" s="170"/>
      <c r="H1323" s="137">
        <f t="shared" ref="H1323" si="4071">COUNT($P1323:$XX1323)</f>
        <v>0</v>
      </c>
      <c r="I1323" s="135" t="e">
        <f t="shared" ref="I1323" si="4072">_xlfn.STDEV.P($P1322:$XX1323)/AVERAGE($P1322:$XX1323)</f>
        <v>#DIV/0!</v>
      </c>
      <c r="J1323" s="7">
        <f>ROW()</f>
        <v>1323</v>
      </c>
      <c r="K1323" s="70"/>
      <c r="L1323" s="29" t="s">
        <v>54</v>
      </c>
      <c r="M1323" s="30" t="str">
        <f t="shared" ref="M1323" si="4073">IFERROR(
IF(AND(P1319="Orçamento",COUNTA(P1317:AI1317)=COUNTIF(P1319:XX1319,"Orçamento")),MIN(M1328,M1325),
IF(M1326&lt;&gt;"",M1326,
IF(M1327&lt;&gt;"",M1327,
M1325
))),"")</f>
        <v/>
      </c>
      <c r="N1323" s="74"/>
      <c r="O1323" s="27" t="s">
        <v>440</v>
      </c>
      <c r="P1323" s="109" t="str">
        <f t="shared" ref="P1323:AI1323" si="4074">IFERROR(IF(P1321="",
            "",
            IF(COUNT($P1321:$XX1321)&lt;=4,
               P1321,
               IF(OR(P1321&gt;(QUARTILE($P1321:$XX1321,3)+(QUARTILE($P1321:$XX1321,3)-QUARTILE($P1321:$XX1321,1))),
                     P1321&lt;(QUARTILE($P1321:$XX1321,1)-(QUARTILE($P1321:$XX1321,3)-QUARTILE($P1321:$XX1321,1)))
                  ),
               "DESCARTADO",P1321)
             )
  ),P1321)</f>
        <v/>
      </c>
      <c r="Q1323" s="109" t="str">
        <f t="shared" si="4074"/>
        <v/>
      </c>
      <c r="R1323" s="109" t="str">
        <f t="shared" si="4074"/>
        <v/>
      </c>
      <c r="S1323" s="109" t="str">
        <f t="shared" si="4074"/>
        <v/>
      </c>
      <c r="T1323" s="109" t="str">
        <f t="shared" si="4074"/>
        <v/>
      </c>
      <c r="U1323" s="109" t="str">
        <f t="shared" si="4074"/>
        <v/>
      </c>
      <c r="V1323" s="109" t="str">
        <f t="shared" si="4074"/>
        <v/>
      </c>
      <c r="W1323" s="109" t="str">
        <f t="shared" si="4074"/>
        <v/>
      </c>
      <c r="X1323" s="109" t="str">
        <f t="shared" si="4074"/>
        <v/>
      </c>
      <c r="Y1323" s="109" t="str">
        <f t="shared" si="4074"/>
        <v/>
      </c>
      <c r="Z1323" s="109" t="str">
        <f t="shared" si="4074"/>
        <v/>
      </c>
      <c r="AA1323" s="109" t="str">
        <f t="shared" si="4074"/>
        <v/>
      </c>
      <c r="AB1323" s="109" t="str">
        <f t="shared" si="4074"/>
        <v/>
      </c>
      <c r="AC1323" s="109" t="str">
        <f t="shared" si="4074"/>
        <v/>
      </c>
      <c r="AD1323" s="109" t="str">
        <f t="shared" si="4074"/>
        <v/>
      </c>
      <c r="AE1323" s="109" t="str">
        <f t="shared" si="4074"/>
        <v/>
      </c>
      <c r="AF1323" s="109" t="str">
        <f t="shared" si="4074"/>
        <v/>
      </c>
      <c r="AG1323" s="109" t="str">
        <f t="shared" si="4074"/>
        <v/>
      </c>
      <c r="AH1323" s="109" t="str">
        <f t="shared" si="4074"/>
        <v/>
      </c>
      <c r="AI1323" s="109" t="str">
        <f t="shared" si="4074"/>
        <v/>
      </c>
    </row>
    <row r="1324" spans="1:167" hidden="1" x14ac:dyDescent="0.25">
      <c r="B1324" s="131" t="e">
        <f t="shared" ref="B1324" si="4075">B1323</f>
        <v>#VALUE!</v>
      </c>
      <c r="C1324" s="131" t="e">
        <f t="shared" ref="C1324" si="4076">C1323</f>
        <v>#VALUE!</v>
      </c>
      <c r="D1324" s="130">
        <f t="shared" si="4010"/>
        <v>1</v>
      </c>
      <c r="E1324" s="168"/>
      <c r="F1324" s="96"/>
      <c r="G1324" s="170"/>
      <c r="H1324"/>
      <c r="I1324"/>
      <c r="J1324"/>
      <c r="K1324" s="69"/>
      <c r="L1324" s="29" t="s">
        <v>423</v>
      </c>
      <c r="M1324" s="30" t="e">
        <f t="shared" ref="M1324" si="4077">AVERAGE($P1323:$XX1323)</f>
        <v>#DIV/0!</v>
      </c>
      <c r="N1324" s="74"/>
      <c r="O1324" s="27" t="str">
        <f t="shared" ref="O1324" si="4078">"1 POND"</f>
        <v>1 POND</v>
      </c>
      <c r="P1324" s="110" t="str">
        <f>IF(IFERROR(VLOOKUP(P1319,'Tabela de Apoio'!$D:$E,2,FALSE),1)=1,"",P1325)</f>
        <v/>
      </c>
      <c r="Q1324" s="110" t="str">
        <f>IF(IFERROR(VLOOKUP(Q1319,'Tabela de Apoio'!$D:$E,2,FALSE),1)=1,"",Q1325)</f>
        <v/>
      </c>
      <c r="R1324" s="110" t="str">
        <f>IF(IFERROR(VLOOKUP(R1319,'Tabela de Apoio'!$D:$E,2,FALSE),1)=1,"",R1325)</f>
        <v/>
      </c>
      <c r="S1324" s="110" t="str">
        <f>IF(IFERROR(VLOOKUP(S1319,'Tabela de Apoio'!$D:$E,2,FALSE),1)=1,"",S1325)</f>
        <v/>
      </c>
      <c r="T1324" s="110" t="str">
        <f>IF(IFERROR(VLOOKUP(T1319,'Tabela de Apoio'!$D:$E,2,FALSE),1)=1,"",T1325)</f>
        <v/>
      </c>
      <c r="U1324" s="110" t="str">
        <f>IF(IFERROR(VLOOKUP(U1319,'Tabela de Apoio'!$D:$E,2,FALSE),1)=1,"",U1325)</f>
        <v/>
      </c>
      <c r="V1324" s="110" t="str">
        <f>IF(IFERROR(VLOOKUP(V1319,'Tabela de Apoio'!$D:$E,2,FALSE),1)=1,"",V1325)</f>
        <v/>
      </c>
      <c r="W1324" s="110" t="str">
        <f>IF(IFERROR(VLOOKUP(W1319,'Tabela de Apoio'!$D:$E,2,FALSE),1)=1,"",W1325)</f>
        <v/>
      </c>
      <c r="X1324" s="110" t="str">
        <f>IF(IFERROR(VLOOKUP(X1319,'Tabela de Apoio'!$D:$E,2,FALSE),1)=1,"",X1325)</f>
        <v/>
      </c>
      <c r="Y1324" s="110" t="str">
        <f>IF(IFERROR(VLOOKUP(Y1319,'Tabela de Apoio'!$D:$E,2,FALSE),1)=1,"",Y1325)</f>
        <v/>
      </c>
      <c r="Z1324" s="110" t="str">
        <f>IF(IFERROR(VLOOKUP(Z1319,'Tabela de Apoio'!$D:$E,2,FALSE),1)=1,"",Z1325)</f>
        <v/>
      </c>
      <c r="AA1324" s="110" t="str">
        <f>IF(IFERROR(VLOOKUP(AA1319,'Tabela de Apoio'!$D:$E,2,FALSE),1)=1,"",AA1325)</f>
        <v/>
      </c>
      <c r="AB1324" s="110" t="str">
        <f>IF(IFERROR(VLOOKUP(AB1319,'Tabela de Apoio'!$D:$E,2,FALSE),1)=1,"",AB1325)</f>
        <v/>
      </c>
      <c r="AC1324" s="110" t="str">
        <f>IF(IFERROR(VLOOKUP(AC1319,'Tabela de Apoio'!$D:$E,2,FALSE),1)=1,"",AC1325)</f>
        <v/>
      </c>
      <c r="AD1324" s="110" t="str">
        <f>IF(IFERROR(VLOOKUP(AD1319,'Tabela de Apoio'!$D:$E,2,FALSE),1)=1,"",AD1325)</f>
        <v/>
      </c>
      <c r="AE1324" s="110" t="str">
        <f>IF(IFERROR(VLOOKUP(AE1319,'Tabela de Apoio'!$D:$E,2,FALSE),1)=1,"",AE1325)</f>
        <v/>
      </c>
      <c r="AF1324" s="110" t="str">
        <f>IF(IFERROR(VLOOKUP(AF1319,'Tabela de Apoio'!$D:$E,2,FALSE),1)=1,"",AF1325)</f>
        <v/>
      </c>
      <c r="AG1324" s="110" t="str">
        <f>IF(IFERROR(VLOOKUP(AG1319,'Tabela de Apoio'!$D:$E,2,FALSE),1)=1,"",AG1325)</f>
        <v/>
      </c>
      <c r="AH1324" s="110" t="str">
        <f>IF(IFERROR(VLOOKUP(AH1319,'Tabela de Apoio'!$D:$E,2,FALSE),1)=1,"",AH1325)</f>
        <v/>
      </c>
      <c r="AI1324" s="110" t="str">
        <f>IF(IFERROR(VLOOKUP(AI1319,'Tabela de Apoio'!$D:$E,2,FALSE),1)=1,"",AI1325)</f>
        <v/>
      </c>
    </row>
    <row r="1325" spans="1:167" hidden="1" x14ac:dyDescent="0.25">
      <c r="B1325" s="131" t="e">
        <f t="shared" si="4009"/>
        <v>#VALUE!</v>
      </c>
      <c r="C1325" s="131" t="e">
        <f t="shared" si="4010"/>
        <v>#VALUE!</v>
      </c>
      <c r="D1325" s="130">
        <f t="shared" si="4010"/>
        <v>1</v>
      </c>
      <c r="E1325" s="168"/>
      <c r="F1325" s="96"/>
      <c r="G1325" s="170"/>
      <c r="H1325" s="137">
        <f t="shared" ref="H1325" si="4079">COUNT($P1325:$XX1325)</f>
        <v>0</v>
      </c>
      <c r="I1325" s="135" t="e">
        <f t="shared" ref="I1325" si="4080">_xlfn.STDEV.P($P1324:$XX1325)/AVERAGE($P1324:$XX1325)</f>
        <v>#DIV/0!</v>
      </c>
      <c r="J1325" s="7">
        <f t="shared" ref="J1325" si="4081">IF(AND(H1325&gt;2,
OR(L1317="MÉDIA SANEADA",L1317="MEDIANA SANEADA",
AND(L1317="PREÇO REFERÊNCIA",NOT(AND(P1319="Orçamento",COUNTA(P1317:XX1317)=COUNTIF(P1319:XX1319,"Orçamento")))))),
ROW(),0)</f>
        <v>0</v>
      </c>
      <c r="K1325" s="69"/>
      <c r="L1325" s="29" t="s">
        <v>424</v>
      </c>
      <c r="M1325" s="30" t="e">
        <f t="shared" ref="M1325" si="4082">MEDIAN($P1323:$XX1323)</f>
        <v>#NUM!</v>
      </c>
      <c r="N1325" s="74"/>
      <c r="O1325" s="27" t="str">
        <f t="shared" ref="O1325" si="4083">"1 RODADA"</f>
        <v>1 RODADA</v>
      </c>
      <c r="P1325" s="110" t="str">
        <f t="shared" ref="P1325:AI1325" si="4084">IF(P1323="","",IF((_xlfn.STDEV.P($P1322:$XX1323)/AVERAGE($P1322:$XX1323))&lt;=25%,P1323,IF(OR(P1323&gt;(AVERAGE($P1322:$XX1323)+_xlfn.STDEV.P($P1322:$XX1323)),P1323&lt;(AVERAGE($P1322:$XX1323)-_xlfn.STDEV.P($P1322:$XX1323))),"DESCARTADO",P1323)))</f>
        <v/>
      </c>
      <c r="Q1325" s="110" t="str">
        <f t="shared" si="4084"/>
        <v/>
      </c>
      <c r="R1325" s="110" t="str">
        <f t="shared" si="4084"/>
        <v/>
      </c>
      <c r="S1325" s="110" t="str">
        <f t="shared" si="4084"/>
        <v/>
      </c>
      <c r="T1325" s="110" t="str">
        <f t="shared" si="4084"/>
        <v/>
      </c>
      <c r="U1325" s="110" t="str">
        <f t="shared" si="4084"/>
        <v/>
      </c>
      <c r="V1325" s="110" t="str">
        <f t="shared" si="4084"/>
        <v/>
      </c>
      <c r="W1325" s="110" t="str">
        <f t="shared" si="4084"/>
        <v/>
      </c>
      <c r="X1325" s="110" t="str">
        <f t="shared" si="4084"/>
        <v/>
      </c>
      <c r="Y1325" s="110" t="str">
        <f t="shared" si="4084"/>
        <v/>
      </c>
      <c r="Z1325" s="110" t="str">
        <f t="shared" si="4084"/>
        <v/>
      </c>
      <c r="AA1325" s="110" t="str">
        <f t="shared" si="4084"/>
        <v/>
      </c>
      <c r="AB1325" s="110" t="str">
        <f t="shared" si="4084"/>
        <v/>
      </c>
      <c r="AC1325" s="110" t="str">
        <f t="shared" si="4084"/>
        <v/>
      </c>
      <c r="AD1325" s="110" t="str">
        <f t="shared" si="4084"/>
        <v/>
      </c>
      <c r="AE1325" s="110" t="str">
        <f t="shared" si="4084"/>
        <v/>
      </c>
      <c r="AF1325" s="110" t="str">
        <f t="shared" si="4084"/>
        <v/>
      </c>
      <c r="AG1325" s="110" t="str">
        <f t="shared" si="4084"/>
        <v/>
      </c>
      <c r="AH1325" s="110" t="str">
        <f t="shared" si="4084"/>
        <v/>
      </c>
      <c r="AI1325" s="110" t="str">
        <f t="shared" si="4084"/>
        <v/>
      </c>
    </row>
    <row r="1326" spans="1:167" hidden="1" x14ac:dyDescent="0.25">
      <c r="B1326" s="131" t="e">
        <f t="shared" si="4009"/>
        <v>#VALUE!</v>
      </c>
      <c r="C1326" s="131" t="e">
        <f t="shared" si="4010"/>
        <v>#VALUE!</v>
      </c>
      <c r="D1326" s="130">
        <f t="shared" si="4010"/>
        <v>1</v>
      </c>
      <c r="E1326" s="168"/>
      <c r="F1326" s="96"/>
      <c r="G1326" s="170"/>
      <c r="H1326"/>
      <c r="I1326"/>
      <c r="J1326"/>
      <c r="L1326" s="29" t="s">
        <v>50</v>
      </c>
      <c r="M1326" s="30" t="str">
        <f t="shared" ref="M1326" si="4085">IFERROR(
IF(AND(H1325&gt;2,I1325&lt;=25%),AVERAGE(P1324:XX1325),
IF(AND(H1327&gt;2,I1327&lt;=25%),AVERAGE(P1326:XX1327),
IF(AND(H1329&gt;2,I1329&lt;=25%),AVERAGE(P1328:XX1329),
IF(AND(H1331&gt;2,I1331&lt;=25%),AVERAGE(P1330:XX1331),
IF(AND(H1333&gt;2,I1333&lt;=25%),AVERAGE(P1332:XX1333),
IF(AND(H1335&gt;2,I1335&lt;=25%),AVERAGE(P1334:XX1335),
IF(I1323&lt;=25%,AVERAGE(P1322:XX1323),""))))))),"")</f>
        <v/>
      </c>
      <c r="N1326" s="74"/>
      <c r="O1326" s="27" t="str">
        <f t="shared" ref="O1326" si="4086">"2 POND"</f>
        <v>2 POND</v>
      </c>
      <c r="P1326" s="110" t="str">
        <f>IF(IFERROR(VLOOKUP(P1319,'Tabela de Apoio'!$D:$E,2,FALSE),1)=1,"",P1327)</f>
        <v/>
      </c>
      <c r="Q1326" s="110" t="str">
        <f>IF(IFERROR(VLOOKUP(Q1319,'Tabela de Apoio'!$D:$E,2,FALSE),1)=1,"",Q1327)</f>
        <v/>
      </c>
      <c r="R1326" s="110" t="str">
        <f>IF(IFERROR(VLOOKUP(R1319,'Tabela de Apoio'!$D:$E,2,FALSE),1)=1,"",R1327)</f>
        <v/>
      </c>
      <c r="S1326" s="110" t="str">
        <f>IF(IFERROR(VLOOKUP(S1319,'Tabela de Apoio'!$D:$E,2,FALSE),1)=1,"",S1327)</f>
        <v/>
      </c>
      <c r="T1326" s="110" t="str">
        <f>IF(IFERROR(VLOOKUP(T1319,'Tabela de Apoio'!$D:$E,2,FALSE),1)=1,"",T1327)</f>
        <v/>
      </c>
      <c r="U1326" s="110" t="str">
        <f>IF(IFERROR(VLOOKUP(U1319,'Tabela de Apoio'!$D:$E,2,FALSE),1)=1,"",U1327)</f>
        <v/>
      </c>
      <c r="V1326" s="110" t="str">
        <f>IF(IFERROR(VLOOKUP(V1319,'Tabela de Apoio'!$D:$E,2,FALSE),1)=1,"",V1327)</f>
        <v/>
      </c>
      <c r="W1326" s="110" t="str">
        <f>IF(IFERROR(VLOOKUP(W1319,'Tabela de Apoio'!$D:$E,2,FALSE),1)=1,"",W1327)</f>
        <v/>
      </c>
      <c r="X1326" s="110" t="str">
        <f>IF(IFERROR(VLOOKUP(X1319,'Tabela de Apoio'!$D:$E,2,FALSE),1)=1,"",X1327)</f>
        <v/>
      </c>
      <c r="Y1326" s="110" t="str">
        <f>IF(IFERROR(VLOOKUP(Y1319,'Tabela de Apoio'!$D:$E,2,FALSE),1)=1,"",Y1327)</f>
        <v/>
      </c>
      <c r="Z1326" s="110" t="str">
        <f>IF(IFERROR(VLOOKUP(Z1319,'Tabela de Apoio'!$D:$E,2,FALSE),1)=1,"",Z1327)</f>
        <v/>
      </c>
      <c r="AA1326" s="110" t="str">
        <f>IF(IFERROR(VLOOKUP(AA1319,'Tabela de Apoio'!$D:$E,2,FALSE),1)=1,"",AA1327)</f>
        <v/>
      </c>
      <c r="AB1326" s="110" t="str">
        <f>IF(IFERROR(VLOOKUP(AB1319,'Tabela de Apoio'!$D:$E,2,FALSE),1)=1,"",AB1327)</f>
        <v/>
      </c>
      <c r="AC1326" s="110" t="str">
        <f>IF(IFERROR(VLOOKUP(AC1319,'Tabela de Apoio'!$D:$E,2,FALSE),1)=1,"",AC1327)</f>
        <v/>
      </c>
      <c r="AD1326" s="110" t="str">
        <f>IF(IFERROR(VLOOKUP(AD1319,'Tabela de Apoio'!$D:$E,2,FALSE),1)=1,"",AD1327)</f>
        <v/>
      </c>
      <c r="AE1326" s="110" t="str">
        <f>IF(IFERROR(VLOOKUP(AE1319,'Tabela de Apoio'!$D:$E,2,FALSE),1)=1,"",AE1327)</f>
        <v/>
      </c>
      <c r="AF1326" s="110" t="str">
        <f>IF(IFERROR(VLOOKUP(AF1319,'Tabela de Apoio'!$D:$E,2,FALSE),1)=1,"",AF1327)</f>
        <v/>
      </c>
      <c r="AG1326" s="110" t="str">
        <f>IF(IFERROR(VLOOKUP(AG1319,'Tabela de Apoio'!$D:$E,2,FALSE),1)=1,"",AG1327)</f>
        <v/>
      </c>
      <c r="AH1326" s="110" t="str">
        <f>IF(IFERROR(VLOOKUP(AH1319,'Tabela de Apoio'!$D:$E,2,FALSE),1)=1,"",AH1327)</f>
        <v/>
      </c>
      <c r="AI1326" s="110" t="str">
        <f>IF(IFERROR(VLOOKUP(AI1319,'Tabela de Apoio'!$D:$E,2,FALSE),1)=1,"",AI1327)</f>
        <v/>
      </c>
    </row>
    <row r="1327" spans="1:167" hidden="1" x14ac:dyDescent="0.25">
      <c r="B1327" s="131" t="e">
        <f t="shared" si="4009"/>
        <v>#VALUE!</v>
      </c>
      <c r="C1327" s="131" t="e">
        <f t="shared" si="4010"/>
        <v>#VALUE!</v>
      </c>
      <c r="D1327" s="130">
        <f t="shared" si="4010"/>
        <v>1</v>
      </c>
      <c r="E1327" s="168"/>
      <c r="F1327" s="96"/>
      <c r="G1327" s="170"/>
      <c r="H1327" s="137">
        <f t="shared" ref="H1327" si="4087">COUNT($P1327:$XX1327)</f>
        <v>0</v>
      </c>
      <c r="I1327" s="135" t="e">
        <f t="shared" ref="I1327" si="4088">_xlfn.STDEV.P($P1326:$XX1327)/AVERAGE($P1326:$XX1327)</f>
        <v>#DIV/0!</v>
      </c>
      <c r="J1327" s="7">
        <f t="shared" ref="J1327" si="4089">IF(AND(H1327&gt;2,
OR(L1317="MÉDIA SANEADA",L1317="MEDIANA SANEADA",
AND(L1317="PREÇO REFERÊNCIA",NOT(AND(P1319="Orçamento",COUNTA(P1317:XX1317)=COUNTIF(P1319:XX1319,"Orçamento")))))),
ROW(),0)</f>
        <v>0</v>
      </c>
      <c r="K1327" s="69"/>
      <c r="L1327" s="29" t="s">
        <v>425</v>
      </c>
      <c r="M1327" s="30" t="e">
        <f t="shared" ref="M1327" si="4090" xml:space="preserve">
IF(H1325&gt;2,MEDIAN(P1324:XX1325),
IF(H1327&gt;2,MEDIAN(P1326:XX1327),
IF(H1329&gt;2,MEDIAN(P1328:XX1329),
IF(H1331&gt;2,MEDIAN(P1330:XX1331),
IF(H1333&gt;2,MEDIAN(P1332:XX1333),
IF(H1335&gt;2,MEDIAN(P1334:XX1335),
MEDIAN(P1322:XX1323)))))))</f>
        <v>#NUM!</v>
      </c>
      <c r="N1327" s="74"/>
      <c r="O1327" s="27" t="str">
        <f t="shared" ref="O1327" si="4091">"2 RODADA"</f>
        <v>2 RODADA</v>
      </c>
      <c r="P1327" s="110" t="str">
        <f t="shared" ref="P1327:AI1327" si="4092">IF(P1325="","",IF((_xlfn.STDEV.P($P1324:$XX1325)/AVERAGE($P1324:$XX1325))&lt;=25%,P1325,IF(OR(P1325&gt;(AVERAGE($P1324:$XX1325)+_xlfn.STDEV.P($P1324:$XX1325)),P1325&lt;(AVERAGE($P1324:$XX1325)-_xlfn.STDEV.P($P1324:$XX1325))),"DESCARTADO",P1325)))</f>
        <v/>
      </c>
      <c r="Q1327" s="110" t="str">
        <f t="shared" si="4092"/>
        <v/>
      </c>
      <c r="R1327" s="110" t="str">
        <f t="shared" si="4092"/>
        <v/>
      </c>
      <c r="S1327" s="110" t="str">
        <f t="shared" si="4092"/>
        <v/>
      </c>
      <c r="T1327" s="110" t="str">
        <f t="shared" si="4092"/>
        <v/>
      </c>
      <c r="U1327" s="110" t="str">
        <f t="shared" si="4092"/>
        <v/>
      </c>
      <c r="V1327" s="110" t="str">
        <f t="shared" si="4092"/>
        <v/>
      </c>
      <c r="W1327" s="110" t="str">
        <f t="shared" si="4092"/>
        <v/>
      </c>
      <c r="X1327" s="110" t="str">
        <f t="shared" si="4092"/>
        <v/>
      </c>
      <c r="Y1327" s="110" t="str">
        <f t="shared" si="4092"/>
        <v/>
      </c>
      <c r="Z1327" s="110" t="str">
        <f t="shared" si="4092"/>
        <v/>
      </c>
      <c r="AA1327" s="110" t="str">
        <f t="shared" si="4092"/>
        <v/>
      </c>
      <c r="AB1327" s="110" t="str">
        <f t="shared" si="4092"/>
        <v/>
      </c>
      <c r="AC1327" s="110" t="str">
        <f t="shared" si="4092"/>
        <v/>
      </c>
      <c r="AD1327" s="110" t="str">
        <f t="shared" si="4092"/>
        <v/>
      </c>
      <c r="AE1327" s="110" t="str">
        <f t="shared" si="4092"/>
        <v/>
      </c>
      <c r="AF1327" s="110" t="str">
        <f t="shared" si="4092"/>
        <v/>
      </c>
      <c r="AG1327" s="110" t="str">
        <f t="shared" si="4092"/>
        <v/>
      </c>
      <c r="AH1327" s="110" t="str">
        <f t="shared" si="4092"/>
        <v/>
      </c>
      <c r="AI1327" s="110" t="str">
        <f t="shared" si="4092"/>
        <v/>
      </c>
    </row>
    <row r="1328" spans="1:167" hidden="1" x14ac:dyDescent="0.25">
      <c r="B1328" s="131" t="e">
        <f t="shared" si="4009"/>
        <v>#VALUE!</v>
      </c>
      <c r="C1328" s="131" t="e">
        <f t="shared" si="4010"/>
        <v>#VALUE!</v>
      </c>
      <c r="D1328" s="130">
        <f t="shared" si="4010"/>
        <v>1</v>
      </c>
      <c r="E1328" s="168"/>
      <c r="F1328" s="96"/>
      <c r="G1328" s="170"/>
      <c r="H1328"/>
      <c r="I1328"/>
      <c r="J1328"/>
      <c r="K1328" s="69"/>
      <c r="L1328" s="29" t="s">
        <v>422</v>
      </c>
      <c r="M1328" s="30" t="e">
        <f t="shared" ref="M1328" si="4093">HARMEAN($P1322:$XX1323)</f>
        <v>#N/A</v>
      </c>
      <c r="N1328" s="74"/>
      <c r="O1328" s="27" t="str">
        <f t="shared" ref="O1328" si="4094">"3 POND"</f>
        <v>3 POND</v>
      </c>
      <c r="P1328" s="110" t="str">
        <f>IF(IFERROR(VLOOKUP(P1319,'Tabela de Apoio'!$D:$E,2,FALSE),1)=1,"",P1329)</f>
        <v/>
      </c>
      <c r="Q1328" s="110" t="str">
        <f>IF(IFERROR(VLOOKUP(Q1319,'Tabela de Apoio'!$D:$E,2,FALSE),1)=1,"",Q1329)</f>
        <v/>
      </c>
      <c r="R1328" s="110" t="str">
        <f>IF(IFERROR(VLOOKUP(R1319,'Tabela de Apoio'!$D:$E,2,FALSE),1)=1,"",R1329)</f>
        <v/>
      </c>
      <c r="S1328" s="110" t="str">
        <f>IF(IFERROR(VLOOKUP(S1319,'Tabela de Apoio'!$D:$E,2,FALSE),1)=1,"",S1329)</f>
        <v/>
      </c>
      <c r="T1328" s="110" t="str">
        <f>IF(IFERROR(VLOOKUP(T1319,'Tabela de Apoio'!$D:$E,2,FALSE),1)=1,"",T1329)</f>
        <v/>
      </c>
      <c r="U1328" s="110" t="str">
        <f>IF(IFERROR(VLOOKUP(U1319,'Tabela de Apoio'!$D:$E,2,FALSE),1)=1,"",U1329)</f>
        <v/>
      </c>
      <c r="V1328" s="110" t="str">
        <f>IF(IFERROR(VLOOKUP(V1319,'Tabela de Apoio'!$D:$E,2,FALSE),1)=1,"",V1329)</f>
        <v/>
      </c>
      <c r="W1328" s="110" t="str">
        <f>IF(IFERROR(VLOOKUP(W1319,'Tabela de Apoio'!$D:$E,2,FALSE),1)=1,"",W1329)</f>
        <v/>
      </c>
      <c r="X1328" s="110" t="str">
        <f>IF(IFERROR(VLOOKUP(X1319,'Tabela de Apoio'!$D:$E,2,FALSE),1)=1,"",X1329)</f>
        <v/>
      </c>
      <c r="Y1328" s="110" t="str">
        <f>IF(IFERROR(VLOOKUP(Y1319,'Tabela de Apoio'!$D:$E,2,FALSE),1)=1,"",Y1329)</f>
        <v/>
      </c>
      <c r="Z1328" s="110" t="str">
        <f>IF(IFERROR(VLOOKUP(Z1319,'Tabela de Apoio'!$D:$E,2,FALSE),1)=1,"",Z1329)</f>
        <v/>
      </c>
      <c r="AA1328" s="110" t="str">
        <f>IF(IFERROR(VLOOKUP(AA1319,'Tabela de Apoio'!$D:$E,2,FALSE),1)=1,"",AA1329)</f>
        <v/>
      </c>
      <c r="AB1328" s="110" t="str">
        <f>IF(IFERROR(VLOOKUP(AB1319,'Tabela de Apoio'!$D:$E,2,FALSE),1)=1,"",AB1329)</f>
        <v/>
      </c>
      <c r="AC1328" s="110" t="str">
        <f>IF(IFERROR(VLOOKUP(AC1319,'Tabela de Apoio'!$D:$E,2,FALSE),1)=1,"",AC1329)</f>
        <v/>
      </c>
      <c r="AD1328" s="110" t="str">
        <f>IF(IFERROR(VLOOKUP(AD1319,'Tabela de Apoio'!$D:$E,2,FALSE),1)=1,"",AD1329)</f>
        <v/>
      </c>
      <c r="AE1328" s="110" t="str">
        <f>IF(IFERROR(VLOOKUP(AE1319,'Tabela de Apoio'!$D:$E,2,FALSE),1)=1,"",AE1329)</f>
        <v/>
      </c>
      <c r="AF1328" s="110" t="str">
        <f>IF(IFERROR(VLOOKUP(AF1319,'Tabela de Apoio'!$D:$E,2,FALSE),1)=1,"",AF1329)</f>
        <v/>
      </c>
      <c r="AG1328" s="110" t="str">
        <f>IF(IFERROR(VLOOKUP(AG1319,'Tabela de Apoio'!$D:$E,2,FALSE),1)=1,"",AG1329)</f>
        <v/>
      </c>
      <c r="AH1328" s="110" t="str">
        <f>IF(IFERROR(VLOOKUP(AH1319,'Tabela de Apoio'!$D:$E,2,FALSE),1)=1,"",AH1329)</f>
        <v/>
      </c>
      <c r="AI1328" s="110" t="str">
        <f>IF(IFERROR(VLOOKUP(AI1319,'Tabela de Apoio'!$D:$E,2,FALSE),1)=1,"",AI1329)</f>
        <v/>
      </c>
    </row>
    <row r="1329" spans="1:167" hidden="1" x14ac:dyDescent="0.25">
      <c r="B1329" s="131" t="e">
        <f t="shared" si="4009"/>
        <v>#VALUE!</v>
      </c>
      <c r="C1329" s="131" t="e">
        <f t="shared" si="4010"/>
        <v>#VALUE!</v>
      </c>
      <c r="D1329" s="130">
        <f t="shared" si="4010"/>
        <v>1</v>
      </c>
      <c r="E1329" s="168"/>
      <c r="F1329" s="96"/>
      <c r="G1329" s="170"/>
      <c r="H1329" s="137">
        <f t="shared" ref="H1329" si="4095">COUNT($P1329:$XX1329)</f>
        <v>0</v>
      </c>
      <c r="I1329" s="135" t="e">
        <f t="shared" ref="I1329" si="4096">_xlfn.STDEV.P($P1328:$XX1329)/AVERAGE($P1328:$XX1329)</f>
        <v>#DIV/0!</v>
      </c>
      <c r="J1329" s="7">
        <f t="shared" ref="J1329" si="4097">IF(AND(H1329&gt;2,
OR(L1317="MÉDIA SANEADA",L1317="MEDIANA SANEADA",
AND(L1317="PREÇO REFERÊNCIA",NOT(AND(P1319="Orçamento",COUNTA(P1317:XX1317)=COUNTIF(P1319:XX1319,"Orçamento")))))),
ROW(),0)</f>
        <v>0</v>
      </c>
      <c r="K1329" s="69"/>
      <c r="L1329" s="29" t="s">
        <v>53</v>
      </c>
      <c r="M1329" s="30" t="str">
        <f t="shared" ref="M1329" si="4098">IFERROR(_xlfn.QUARTILE.EXC($P1323:$XX1323,1),"")</f>
        <v/>
      </c>
      <c r="N1329" s="74"/>
      <c r="O1329" s="27" t="str">
        <f t="shared" ref="O1329" si="4099">"3 RODADA"</f>
        <v>3 RODADA</v>
      </c>
      <c r="P1329" s="110" t="str">
        <f t="shared" ref="P1329:AI1329" si="4100">IF(P1327="","",IF((_xlfn.STDEV.P($P1326:$XX1327)/AVERAGE($P1326:$XX1327))&lt;=25%,P1327,IF(OR(P1327&gt;(AVERAGE($P1326:$XX1327)+_xlfn.STDEV.P($P1326:$XX1327)),P1327&lt;(AVERAGE($P1326:$XX1327)-_xlfn.STDEV.P($P1326:$XX1327))),"DESCARTADO",P1327)))</f>
        <v/>
      </c>
      <c r="Q1329" s="110" t="str">
        <f t="shared" si="4100"/>
        <v/>
      </c>
      <c r="R1329" s="110" t="str">
        <f t="shared" si="4100"/>
        <v/>
      </c>
      <c r="S1329" s="110" t="str">
        <f t="shared" si="4100"/>
        <v/>
      </c>
      <c r="T1329" s="110" t="str">
        <f t="shared" si="4100"/>
        <v/>
      </c>
      <c r="U1329" s="110" t="str">
        <f t="shared" si="4100"/>
        <v/>
      </c>
      <c r="V1329" s="110" t="str">
        <f t="shared" si="4100"/>
        <v/>
      </c>
      <c r="W1329" s="110" t="str">
        <f t="shared" si="4100"/>
        <v/>
      </c>
      <c r="X1329" s="110" t="str">
        <f t="shared" si="4100"/>
        <v/>
      </c>
      <c r="Y1329" s="110" t="str">
        <f t="shared" si="4100"/>
        <v/>
      </c>
      <c r="Z1329" s="110" t="str">
        <f t="shared" si="4100"/>
        <v/>
      </c>
      <c r="AA1329" s="110" t="str">
        <f t="shared" si="4100"/>
        <v/>
      </c>
      <c r="AB1329" s="110" t="str">
        <f t="shared" si="4100"/>
        <v/>
      </c>
      <c r="AC1329" s="110" t="str">
        <f t="shared" si="4100"/>
        <v/>
      </c>
      <c r="AD1329" s="110" t="str">
        <f t="shared" si="4100"/>
        <v/>
      </c>
      <c r="AE1329" s="110" t="str">
        <f t="shared" si="4100"/>
        <v/>
      </c>
      <c r="AF1329" s="110" t="str">
        <f t="shared" si="4100"/>
        <v/>
      </c>
      <c r="AG1329" s="110" t="str">
        <f t="shared" si="4100"/>
        <v/>
      </c>
      <c r="AH1329" s="110" t="str">
        <f t="shared" si="4100"/>
        <v/>
      </c>
      <c r="AI1329" s="110" t="str">
        <f t="shared" si="4100"/>
        <v/>
      </c>
    </row>
    <row r="1330" spans="1:167" hidden="1" x14ac:dyDescent="0.25">
      <c r="B1330" s="131" t="e">
        <f t="shared" si="4009"/>
        <v>#VALUE!</v>
      </c>
      <c r="C1330" s="131" t="e">
        <f t="shared" si="4010"/>
        <v>#VALUE!</v>
      </c>
      <c r="D1330" s="130">
        <f t="shared" si="4010"/>
        <v>1</v>
      </c>
      <c r="E1330" s="168"/>
      <c r="F1330" s="96"/>
      <c r="G1330" s="170"/>
      <c r="H1330"/>
      <c r="I1330"/>
      <c r="J1330"/>
      <c r="K1330" s="69"/>
      <c r="L1330" s="29" t="s">
        <v>51</v>
      </c>
      <c r="M1330" s="30" t="str">
        <f t="shared" ref="M1330" si="4101">IFERROR(_xlfn.QUARTILE.EXC($P1323:$XX1323,3),"")</f>
        <v/>
      </c>
      <c r="N1330" s="74"/>
      <c r="O1330" s="27" t="str">
        <f t="shared" ref="O1330" si="4102">"4 POND"</f>
        <v>4 POND</v>
      </c>
      <c r="P1330" s="110" t="str">
        <f>IF(IFERROR(VLOOKUP(P1319,'Tabela de Apoio'!$D:$E,2,FALSE),1)=1,"",P1331)</f>
        <v/>
      </c>
      <c r="Q1330" s="110" t="str">
        <f>IF(IFERROR(VLOOKUP(Q1319,'Tabela de Apoio'!$D:$E,2,FALSE),1)=1,"",Q1331)</f>
        <v/>
      </c>
      <c r="R1330" s="110" t="str">
        <f>IF(IFERROR(VLOOKUP(R1319,'Tabela de Apoio'!$D:$E,2,FALSE),1)=1,"",R1331)</f>
        <v/>
      </c>
      <c r="S1330" s="110" t="str">
        <f>IF(IFERROR(VLOOKUP(S1319,'Tabela de Apoio'!$D:$E,2,FALSE),1)=1,"",S1331)</f>
        <v/>
      </c>
      <c r="T1330" s="110" t="str">
        <f>IF(IFERROR(VLOOKUP(T1319,'Tabela de Apoio'!$D:$E,2,FALSE),1)=1,"",T1331)</f>
        <v/>
      </c>
      <c r="U1330" s="110" t="str">
        <f>IF(IFERROR(VLOOKUP(U1319,'Tabela de Apoio'!$D:$E,2,FALSE),1)=1,"",U1331)</f>
        <v/>
      </c>
      <c r="V1330" s="110" t="str">
        <f>IF(IFERROR(VLOOKUP(V1319,'Tabela de Apoio'!$D:$E,2,FALSE),1)=1,"",V1331)</f>
        <v/>
      </c>
      <c r="W1330" s="110" t="str">
        <f>IF(IFERROR(VLOOKUP(W1319,'Tabela de Apoio'!$D:$E,2,FALSE),1)=1,"",W1331)</f>
        <v/>
      </c>
      <c r="X1330" s="110" t="str">
        <f>IF(IFERROR(VLOOKUP(X1319,'Tabela de Apoio'!$D:$E,2,FALSE),1)=1,"",X1331)</f>
        <v/>
      </c>
      <c r="Y1330" s="110" t="str">
        <f>IF(IFERROR(VLOOKUP(Y1319,'Tabela de Apoio'!$D:$E,2,FALSE),1)=1,"",Y1331)</f>
        <v/>
      </c>
      <c r="Z1330" s="110" t="str">
        <f>IF(IFERROR(VLOOKUP(Z1319,'Tabela de Apoio'!$D:$E,2,FALSE),1)=1,"",Z1331)</f>
        <v/>
      </c>
      <c r="AA1330" s="110" t="str">
        <f>IF(IFERROR(VLOOKUP(AA1319,'Tabela de Apoio'!$D:$E,2,FALSE),1)=1,"",AA1331)</f>
        <v/>
      </c>
      <c r="AB1330" s="110" t="str">
        <f>IF(IFERROR(VLOOKUP(AB1319,'Tabela de Apoio'!$D:$E,2,FALSE),1)=1,"",AB1331)</f>
        <v/>
      </c>
      <c r="AC1330" s="110" t="str">
        <f>IF(IFERROR(VLOOKUP(AC1319,'Tabela de Apoio'!$D:$E,2,FALSE),1)=1,"",AC1331)</f>
        <v/>
      </c>
      <c r="AD1330" s="110" t="str">
        <f>IF(IFERROR(VLOOKUP(AD1319,'Tabela de Apoio'!$D:$E,2,FALSE),1)=1,"",AD1331)</f>
        <v/>
      </c>
      <c r="AE1330" s="110" t="str">
        <f>IF(IFERROR(VLOOKUP(AE1319,'Tabela de Apoio'!$D:$E,2,FALSE),1)=1,"",AE1331)</f>
        <v/>
      </c>
      <c r="AF1330" s="110" t="str">
        <f>IF(IFERROR(VLOOKUP(AF1319,'Tabela de Apoio'!$D:$E,2,FALSE),1)=1,"",AF1331)</f>
        <v/>
      </c>
      <c r="AG1330" s="110" t="str">
        <f>IF(IFERROR(VLOOKUP(AG1319,'Tabela de Apoio'!$D:$E,2,FALSE),1)=1,"",AG1331)</f>
        <v/>
      </c>
      <c r="AH1330" s="110" t="str">
        <f>IF(IFERROR(VLOOKUP(AH1319,'Tabela de Apoio'!$D:$E,2,FALSE),1)=1,"",AH1331)</f>
        <v/>
      </c>
      <c r="AI1330" s="110" t="str">
        <f>IF(IFERROR(VLOOKUP(AI1319,'Tabela de Apoio'!$D:$E,2,FALSE),1)=1,"",AI1331)</f>
        <v/>
      </c>
    </row>
    <row r="1331" spans="1:167" hidden="1" x14ac:dyDescent="0.25">
      <c r="B1331" s="131" t="e">
        <f t="shared" si="4009"/>
        <v>#VALUE!</v>
      </c>
      <c r="C1331" s="131" t="e">
        <f t="shared" si="4010"/>
        <v>#VALUE!</v>
      </c>
      <c r="D1331" s="130">
        <f t="shared" si="4010"/>
        <v>1</v>
      </c>
      <c r="E1331" s="168"/>
      <c r="F1331" s="96"/>
      <c r="G1331" s="170"/>
      <c r="H1331" s="137">
        <f t="shared" ref="H1331" si="4103">COUNT($P1331:$XX1331)</f>
        <v>0</v>
      </c>
      <c r="I1331" s="135" t="e">
        <f t="shared" ref="I1331" si="4104">_xlfn.STDEV.P($P1330:$XX1331)/AVERAGE($P1330:$XX1331)</f>
        <v>#DIV/0!</v>
      </c>
      <c r="J1331" s="7">
        <f t="shared" ref="J1331" si="4105">IF(AND(H1331&gt;2,
OR(L1317="MÉDIA SANEADA",L1317="MEDIANA SANEADA",
AND(L1317="PREÇO REFERÊNCIA",NOT(AND(P1319="Orçamento",COUNTA(P1317:XX1317)=COUNTIF(P1319:XX1319,"Orçamento")))))),
ROW(),0)</f>
        <v>0</v>
      </c>
      <c r="K1331" s="69"/>
      <c r="L1331" s="29" t="s">
        <v>55</v>
      </c>
      <c r="M1331" s="30">
        <f t="shared" ref="M1331" si="4106">MIN($P1323:$XX1323)</f>
        <v>0</v>
      </c>
      <c r="N1331" s="74"/>
      <c r="O1331" s="27" t="str">
        <f t="shared" ref="O1331" si="4107">"4 RODADA"</f>
        <v>4 RODADA</v>
      </c>
      <c r="P1331" s="110" t="str">
        <f t="shared" ref="P1331:AI1331" si="4108">IF(P1329="","",IF((_xlfn.STDEV.P($P1328:$XX1329)/AVERAGE($P1328:$XX1329))&lt;=25%,P1329,IF(OR(P1329&gt;(AVERAGE($P1328:$XX1329)+_xlfn.STDEV.P($P1328:$XX1329)),P1329&lt;(AVERAGE($P1328:$XX1329)-_xlfn.STDEV.P($P1328:$XX1329))),"DESCARTADO",P1329)))</f>
        <v/>
      </c>
      <c r="Q1331" s="110" t="str">
        <f t="shared" si="4108"/>
        <v/>
      </c>
      <c r="R1331" s="110" t="str">
        <f t="shared" si="4108"/>
        <v/>
      </c>
      <c r="S1331" s="110" t="str">
        <f t="shared" si="4108"/>
        <v/>
      </c>
      <c r="T1331" s="110" t="str">
        <f t="shared" si="4108"/>
        <v/>
      </c>
      <c r="U1331" s="110" t="str">
        <f t="shared" si="4108"/>
        <v/>
      </c>
      <c r="V1331" s="110" t="str">
        <f t="shared" si="4108"/>
        <v/>
      </c>
      <c r="W1331" s="110" t="str">
        <f t="shared" si="4108"/>
        <v/>
      </c>
      <c r="X1331" s="110" t="str">
        <f t="shared" si="4108"/>
        <v/>
      </c>
      <c r="Y1331" s="110" t="str">
        <f t="shared" si="4108"/>
        <v/>
      </c>
      <c r="Z1331" s="110" t="str">
        <f t="shared" si="4108"/>
        <v/>
      </c>
      <c r="AA1331" s="110" t="str">
        <f t="shared" si="4108"/>
        <v/>
      </c>
      <c r="AB1331" s="110" t="str">
        <f t="shared" si="4108"/>
        <v/>
      </c>
      <c r="AC1331" s="110" t="str">
        <f t="shared" si="4108"/>
        <v/>
      </c>
      <c r="AD1331" s="110" t="str">
        <f t="shared" si="4108"/>
        <v/>
      </c>
      <c r="AE1331" s="110" t="str">
        <f t="shared" si="4108"/>
        <v/>
      </c>
      <c r="AF1331" s="110" t="str">
        <f t="shared" si="4108"/>
        <v/>
      </c>
      <c r="AG1331" s="110" t="str">
        <f t="shared" si="4108"/>
        <v/>
      </c>
      <c r="AH1331" s="110" t="str">
        <f t="shared" si="4108"/>
        <v/>
      </c>
      <c r="AI1331" s="110" t="str">
        <f t="shared" si="4108"/>
        <v/>
      </c>
    </row>
    <row r="1332" spans="1:167" hidden="1" x14ac:dyDescent="0.25">
      <c r="B1332" s="131" t="e">
        <f t="shared" si="4009"/>
        <v>#VALUE!</v>
      </c>
      <c r="C1332" s="131" t="e">
        <f t="shared" si="4010"/>
        <v>#VALUE!</v>
      </c>
      <c r="D1332" s="130">
        <f t="shared" si="4010"/>
        <v>1</v>
      </c>
      <c r="E1332" s="168"/>
      <c r="F1332" s="96"/>
      <c r="G1332" s="170"/>
      <c r="H1332"/>
      <c r="I1332"/>
      <c r="J1332"/>
      <c r="K1332" s="69"/>
      <c r="L1332" s="29" t="s">
        <v>52</v>
      </c>
      <c r="M1332" s="30">
        <f t="shared" ref="M1332" si="4109">MAX($P1323:$XX1323)</f>
        <v>0</v>
      </c>
      <c r="N1332" s="74"/>
      <c r="O1332" s="27" t="str">
        <f t="shared" ref="O1332" si="4110">"5 POND"</f>
        <v>5 POND</v>
      </c>
      <c r="P1332" s="110" t="str">
        <f>IF(IFERROR(VLOOKUP(P1319,'Tabela de Apoio'!$D:$E,2,FALSE),1)=1,"",P1333)</f>
        <v/>
      </c>
      <c r="Q1332" s="110" t="str">
        <f>IF(IFERROR(VLOOKUP(Q1319,'Tabela de Apoio'!$D:$E,2,FALSE),1)=1,"",Q1333)</f>
        <v/>
      </c>
      <c r="R1332" s="110" t="str">
        <f>IF(IFERROR(VLOOKUP(R1319,'Tabela de Apoio'!$D:$E,2,FALSE),1)=1,"",R1333)</f>
        <v/>
      </c>
      <c r="S1332" s="110" t="str">
        <f>IF(IFERROR(VLOOKUP(S1319,'Tabela de Apoio'!$D:$E,2,FALSE),1)=1,"",S1333)</f>
        <v/>
      </c>
      <c r="T1332" s="110" t="str">
        <f>IF(IFERROR(VLOOKUP(T1319,'Tabela de Apoio'!$D:$E,2,FALSE),1)=1,"",T1333)</f>
        <v/>
      </c>
      <c r="U1332" s="110" t="str">
        <f>IF(IFERROR(VLOOKUP(U1319,'Tabela de Apoio'!$D:$E,2,FALSE),1)=1,"",U1333)</f>
        <v/>
      </c>
      <c r="V1332" s="110" t="str">
        <f>IF(IFERROR(VLOOKUP(V1319,'Tabela de Apoio'!$D:$E,2,FALSE),1)=1,"",V1333)</f>
        <v/>
      </c>
      <c r="W1332" s="110" t="str">
        <f>IF(IFERROR(VLOOKUP(W1319,'Tabela de Apoio'!$D:$E,2,FALSE),1)=1,"",W1333)</f>
        <v/>
      </c>
      <c r="X1332" s="110" t="str">
        <f>IF(IFERROR(VLOOKUP(X1319,'Tabela de Apoio'!$D:$E,2,FALSE),1)=1,"",X1333)</f>
        <v/>
      </c>
      <c r="Y1332" s="110" t="str">
        <f>IF(IFERROR(VLOOKUP(Y1319,'Tabela de Apoio'!$D:$E,2,FALSE),1)=1,"",Y1333)</f>
        <v/>
      </c>
      <c r="Z1332" s="110" t="str">
        <f>IF(IFERROR(VLOOKUP(Z1319,'Tabela de Apoio'!$D:$E,2,FALSE),1)=1,"",Z1333)</f>
        <v/>
      </c>
      <c r="AA1332" s="110" t="str">
        <f>IF(IFERROR(VLOOKUP(AA1319,'Tabela de Apoio'!$D:$E,2,FALSE),1)=1,"",AA1333)</f>
        <v/>
      </c>
      <c r="AB1332" s="110" t="str">
        <f>IF(IFERROR(VLOOKUP(AB1319,'Tabela de Apoio'!$D:$E,2,FALSE),1)=1,"",AB1333)</f>
        <v/>
      </c>
      <c r="AC1332" s="110" t="str">
        <f>IF(IFERROR(VLOOKUP(AC1319,'Tabela de Apoio'!$D:$E,2,FALSE),1)=1,"",AC1333)</f>
        <v/>
      </c>
      <c r="AD1332" s="110" t="str">
        <f>IF(IFERROR(VLOOKUP(AD1319,'Tabela de Apoio'!$D:$E,2,FALSE),1)=1,"",AD1333)</f>
        <v/>
      </c>
      <c r="AE1332" s="110" t="str">
        <f>IF(IFERROR(VLOOKUP(AE1319,'Tabela de Apoio'!$D:$E,2,FALSE),1)=1,"",AE1333)</f>
        <v/>
      </c>
      <c r="AF1332" s="110" t="str">
        <f>IF(IFERROR(VLOOKUP(AF1319,'Tabela de Apoio'!$D:$E,2,FALSE),1)=1,"",AF1333)</f>
        <v/>
      </c>
      <c r="AG1332" s="110" t="str">
        <f>IF(IFERROR(VLOOKUP(AG1319,'Tabela de Apoio'!$D:$E,2,FALSE),1)=1,"",AG1333)</f>
        <v/>
      </c>
      <c r="AH1332" s="110" t="str">
        <f>IF(IFERROR(VLOOKUP(AH1319,'Tabela de Apoio'!$D:$E,2,FALSE),1)=1,"",AH1333)</f>
        <v/>
      </c>
      <c r="AI1332" s="110" t="str">
        <f>IF(IFERROR(VLOOKUP(AI1319,'Tabela de Apoio'!$D:$E,2,FALSE),1)=1,"",AI1333)</f>
        <v/>
      </c>
    </row>
    <row r="1333" spans="1:167" hidden="1" x14ac:dyDescent="0.25">
      <c r="B1333" s="131" t="e">
        <f t="shared" si="4009"/>
        <v>#VALUE!</v>
      </c>
      <c r="C1333" s="131" t="e">
        <f t="shared" si="4010"/>
        <v>#VALUE!</v>
      </c>
      <c r="D1333" s="130">
        <f t="shared" si="4010"/>
        <v>1</v>
      </c>
      <c r="E1333" s="168"/>
      <c r="F1333" s="96"/>
      <c r="G1333" s="170"/>
      <c r="H1333" s="137">
        <f t="shared" ref="H1333" si="4111">COUNT($P1333:$XX1333)</f>
        <v>0</v>
      </c>
      <c r="I1333" s="135" t="e">
        <f t="shared" ref="I1333" si="4112">_xlfn.STDEV.P($P1332:$XX1333)/AVERAGE($P1332:$XX1333)</f>
        <v>#DIV/0!</v>
      </c>
      <c r="J1333" s="7">
        <f t="shared" ref="J1333" si="4113">IF(AND(H1333&gt;2,
OR(L1317="MÉDIA SANEADA",L1317="MEDIANA SANEADA",
AND(L1317="PREÇO REFERÊNCIA",NOT(AND(P1319="Orçamento",COUNTA(P1317:XX1317)=COUNTIF(P1319:XX1319,"Orçamento")))))),
ROW(),0)</f>
        <v>0</v>
      </c>
      <c r="K1333" s="69"/>
      <c r="N1333" s="74"/>
      <c r="O1333" s="27" t="str">
        <f t="shared" ref="O1333" si="4114">"5 RODADA"</f>
        <v>5 RODADA</v>
      </c>
      <c r="P1333" s="110" t="str">
        <f t="shared" ref="P1333:AI1333" si="4115">IF(P1331="","",IF((_xlfn.STDEV.P($P1330:$XX1331)/AVERAGE($P1330:$XX1331))&lt;=25%,P1331,IF(OR(P1331&gt;(AVERAGE($P1330:$XX1331)+_xlfn.STDEV.P($P1330:$XX1331)),P1331&lt;(AVERAGE($P1330:$XX1331)-_xlfn.STDEV.P($P1330:$XX1331))),"DESCARTADO",P1331)))</f>
        <v/>
      </c>
      <c r="Q1333" s="110" t="str">
        <f t="shared" si="4115"/>
        <v/>
      </c>
      <c r="R1333" s="110" t="str">
        <f t="shared" si="4115"/>
        <v/>
      </c>
      <c r="S1333" s="110" t="str">
        <f t="shared" si="4115"/>
        <v/>
      </c>
      <c r="T1333" s="110" t="str">
        <f t="shared" si="4115"/>
        <v/>
      </c>
      <c r="U1333" s="110" t="str">
        <f t="shared" si="4115"/>
        <v/>
      </c>
      <c r="V1333" s="110" t="str">
        <f t="shared" si="4115"/>
        <v/>
      </c>
      <c r="W1333" s="110" t="str">
        <f t="shared" si="4115"/>
        <v/>
      </c>
      <c r="X1333" s="110" t="str">
        <f t="shared" si="4115"/>
        <v/>
      </c>
      <c r="Y1333" s="110" t="str">
        <f t="shared" si="4115"/>
        <v/>
      </c>
      <c r="Z1333" s="110" t="str">
        <f t="shared" si="4115"/>
        <v/>
      </c>
      <c r="AA1333" s="110" t="str">
        <f t="shared" si="4115"/>
        <v/>
      </c>
      <c r="AB1333" s="110" t="str">
        <f t="shared" si="4115"/>
        <v/>
      </c>
      <c r="AC1333" s="110" t="str">
        <f t="shared" si="4115"/>
        <v/>
      </c>
      <c r="AD1333" s="110" t="str">
        <f t="shared" si="4115"/>
        <v/>
      </c>
      <c r="AE1333" s="110" t="str">
        <f t="shared" si="4115"/>
        <v/>
      </c>
      <c r="AF1333" s="110" t="str">
        <f t="shared" si="4115"/>
        <v/>
      </c>
      <c r="AG1333" s="110" t="str">
        <f t="shared" si="4115"/>
        <v/>
      </c>
      <c r="AH1333" s="110" t="str">
        <f t="shared" si="4115"/>
        <v/>
      </c>
      <c r="AI1333" s="110" t="str">
        <f t="shared" si="4115"/>
        <v/>
      </c>
    </row>
    <row r="1334" spans="1:167" hidden="1" x14ac:dyDescent="0.25">
      <c r="B1334" s="131" t="e">
        <f t="shared" si="4009"/>
        <v>#VALUE!</v>
      </c>
      <c r="C1334" s="131" t="e">
        <f t="shared" si="4010"/>
        <v>#VALUE!</v>
      </c>
      <c r="D1334" s="130">
        <f t="shared" si="4010"/>
        <v>1</v>
      </c>
      <c r="E1334" s="168"/>
      <c r="F1334" s="96"/>
      <c r="G1334" s="170"/>
      <c r="H1334"/>
      <c r="I1334"/>
      <c r="J1334"/>
      <c r="K1334" s="69"/>
      <c r="L1334" s="22"/>
      <c r="M1334" s="22"/>
      <c r="N1334" s="74"/>
      <c r="O1334" s="27" t="str">
        <f t="shared" ref="O1334" si="4116">"6 POND"</f>
        <v>6 POND</v>
      </c>
      <c r="P1334" s="110" t="str">
        <f>IF(IFERROR(VLOOKUP(P1319,'Tabela de Apoio'!$D:$E,2,FALSE),1)=1,"",P1335)</f>
        <v/>
      </c>
      <c r="Q1334" s="110" t="str">
        <f>IF(IFERROR(VLOOKUP(Q1319,'Tabela de Apoio'!$D:$E,2,FALSE),1)=1,"",Q1335)</f>
        <v/>
      </c>
      <c r="R1334" s="110" t="str">
        <f>IF(IFERROR(VLOOKUP(R1319,'Tabela de Apoio'!$D:$E,2,FALSE),1)=1,"",R1335)</f>
        <v/>
      </c>
      <c r="S1334" s="110" t="str">
        <f>IF(IFERROR(VLOOKUP(S1319,'Tabela de Apoio'!$D:$E,2,FALSE),1)=1,"",S1335)</f>
        <v/>
      </c>
      <c r="T1334" s="110" t="str">
        <f>IF(IFERROR(VLOOKUP(T1319,'Tabela de Apoio'!$D:$E,2,FALSE),1)=1,"",T1335)</f>
        <v/>
      </c>
      <c r="U1334" s="110" t="str">
        <f>IF(IFERROR(VLOOKUP(U1319,'Tabela de Apoio'!$D:$E,2,FALSE),1)=1,"",U1335)</f>
        <v/>
      </c>
      <c r="V1334" s="110" t="str">
        <f>IF(IFERROR(VLOOKUP(V1319,'Tabela de Apoio'!$D:$E,2,FALSE),1)=1,"",V1335)</f>
        <v/>
      </c>
      <c r="W1334" s="110" t="str">
        <f>IF(IFERROR(VLOOKUP(W1319,'Tabela de Apoio'!$D:$E,2,FALSE),1)=1,"",W1335)</f>
        <v/>
      </c>
      <c r="X1334" s="110" t="str">
        <f>IF(IFERROR(VLOOKUP(X1319,'Tabela de Apoio'!$D:$E,2,FALSE),1)=1,"",X1335)</f>
        <v/>
      </c>
      <c r="Y1334" s="110" t="str">
        <f>IF(IFERROR(VLOOKUP(Y1319,'Tabela de Apoio'!$D:$E,2,FALSE),1)=1,"",Y1335)</f>
        <v/>
      </c>
      <c r="Z1334" s="110" t="str">
        <f>IF(IFERROR(VLOOKUP(Z1319,'Tabela de Apoio'!$D:$E,2,FALSE),1)=1,"",Z1335)</f>
        <v/>
      </c>
      <c r="AA1334" s="110" t="str">
        <f>IF(IFERROR(VLOOKUP(AA1319,'Tabela de Apoio'!$D:$E,2,FALSE),1)=1,"",AA1335)</f>
        <v/>
      </c>
      <c r="AB1334" s="110" t="str">
        <f>IF(IFERROR(VLOOKUP(AB1319,'Tabela de Apoio'!$D:$E,2,FALSE),1)=1,"",AB1335)</f>
        <v/>
      </c>
      <c r="AC1334" s="110" t="str">
        <f>IF(IFERROR(VLOOKUP(AC1319,'Tabela de Apoio'!$D:$E,2,FALSE),1)=1,"",AC1335)</f>
        <v/>
      </c>
      <c r="AD1334" s="110" t="str">
        <f>IF(IFERROR(VLOOKUP(AD1319,'Tabela de Apoio'!$D:$E,2,FALSE),1)=1,"",AD1335)</f>
        <v/>
      </c>
      <c r="AE1334" s="110" t="str">
        <f>IF(IFERROR(VLOOKUP(AE1319,'Tabela de Apoio'!$D:$E,2,FALSE),1)=1,"",AE1335)</f>
        <v/>
      </c>
      <c r="AF1334" s="110" t="str">
        <f>IF(IFERROR(VLOOKUP(AF1319,'Tabela de Apoio'!$D:$E,2,FALSE),1)=1,"",AF1335)</f>
        <v/>
      </c>
      <c r="AG1334" s="110" t="str">
        <f>IF(IFERROR(VLOOKUP(AG1319,'Tabela de Apoio'!$D:$E,2,FALSE),1)=1,"",AG1335)</f>
        <v/>
      </c>
      <c r="AH1334" s="110" t="str">
        <f>IF(IFERROR(VLOOKUP(AH1319,'Tabela de Apoio'!$D:$E,2,FALSE),1)=1,"",AH1335)</f>
        <v/>
      </c>
      <c r="AI1334" s="110" t="str">
        <f>IF(IFERROR(VLOOKUP(AI1319,'Tabela de Apoio'!$D:$E,2,FALSE),1)=1,"",AI1335)</f>
        <v/>
      </c>
    </row>
    <row r="1335" spans="1:167" hidden="1" x14ac:dyDescent="0.25">
      <c r="B1335" s="131" t="e">
        <f t="shared" si="4009"/>
        <v>#VALUE!</v>
      </c>
      <c r="C1335" s="131" t="e">
        <f t="shared" si="4010"/>
        <v>#VALUE!</v>
      </c>
      <c r="D1335" s="130">
        <f t="shared" si="4010"/>
        <v>1</v>
      </c>
      <c r="E1335" s="168"/>
      <c r="F1335" s="96"/>
      <c r="G1335" s="170"/>
      <c r="H1335" s="137">
        <f t="shared" ref="H1335" si="4117">COUNT($P1335:$XX1335)</f>
        <v>0</v>
      </c>
      <c r="I1335" s="135" t="e">
        <f t="shared" ref="I1335" si="4118">_xlfn.STDEV.P($P1334:$XX1335)/AVERAGE($P1334:$XX1335)</f>
        <v>#DIV/0!</v>
      </c>
      <c r="J1335" s="7">
        <f t="shared" ref="J1335" si="4119">IF(AND(H1335&gt;2,
OR(L1317="MÉDIA SANEADA",L1317="MEDIANA SANEADA",
AND(L1317="PREÇO REFERÊNCIA",NOT(AND(P1319="Orçamento",COUNTA(P1317:XX1317)=COUNTIF(P1319:XX1319,"Orçamento")))))),
ROW(),0)</f>
        <v>0</v>
      </c>
      <c r="N1335" s="74"/>
      <c r="O1335" s="27" t="str">
        <f t="shared" ref="O1335" si="4120">"6 RODADA"</f>
        <v>6 RODADA</v>
      </c>
      <c r="P1335" s="110" t="str">
        <f t="shared" ref="P1335:AI1335" si="4121">IFERROR(IF(P1333="","",IF((_xlfn.STDEV.P($P1332:$XX1333)/AVERAGE($P1332:$XX1333))&lt;=25%,P1333,IF(OR(P1333&gt;(AVERAGE($P1332:$XX1333)+_xlfn.STDEV.P($P1332:$XX1333)),P1333&lt;(AVERAGE($P1332:$XX1333)-_xlfn.STDEV.P($P1332:$XX1333))),"DESCARTADO",P1333))),)</f>
        <v/>
      </c>
      <c r="Q1335" s="110" t="str">
        <f t="shared" si="4121"/>
        <v/>
      </c>
      <c r="R1335" s="110" t="str">
        <f t="shared" si="4121"/>
        <v/>
      </c>
      <c r="S1335" s="110" t="str">
        <f t="shared" si="4121"/>
        <v/>
      </c>
      <c r="T1335" s="110" t="str">
        <f t="shared" si="4121"/>
        <v/>
      </c>
      <c r="U1335" s="110" t="str">
        <f t="shared" si="4121"/>
        <v/>
      </c>
      <c r="V1335" s="110" t="str">
        <f t="shared" si="4121"/>
        <v/>
      </c>
      <c r="W1335" s="110" t="str">
        <f t="shared" si="4121"/>
        <v/>
      </c>
      <c r="X1335" s="110" t="str">
        <f t="shared" si="4121"/>
        <v/>
      </c>
      <c r="Y1335" s="110" t="str">
        <f t="shared" si="4121"/>
        <v/>
      </c>
      <c r="Z1335" s="110" t="str">
        <f t="shared" si="4121"/>
        <v/>
      </c>
      <c r="AA1335" s="110" t="str">
        <f t="shared" si="4121"/>
        <v/>
      </c>
      <c r="AB1335" s="110" t="str">
        <f t="shared" si="4121"/>
        <v/>
      </c>
      <c r="AC1335" s="110" t="str">
        <f t="shared" si="4121"/>
        <v/>
      </c>
      <c r="AD1335" s="110" t="str">
        <f t="shared" si="4121"/>
        <v/>
      </c>
      <c r="AE1335" s="110" t="str">
        <f t="shared" si="4121"/>
        <v/>
      </c>
      <c r="AF1335" s="110" t="str">
        <f t="shared" si="4121"/>
        <v/>
      </c>
      <c r="AG1335" s="110" t="str">
        <f t="shared" si="4121"/>
        <v/>
      </c>
      <c r="AH1335" s="110" t="str">
        <f t="shared" si="4121"/>
        <v/>
      </c>
      <c r="AI1335" s="110" t="str">
        <f t="shared" si="4121"/>
        <v/>
      </c>
    </row>
    <row r="1336" spans="1:167" x14ac:dyDescent="0.25">
      <c r="B1336" s="131" t="e">
        <f t="shared" si="4009"/>
        <v>#VALUE!</v>
      </c>
      <c r="C1336" s="131" t="e">
        <f t="shared" si="4010"/>
        <v>#VALUE!</v>
      </c>
      <c r="D1336" s="130">
        <f t="shared" si="4010"/>
        <v>1</v>
      </c>
      <c r="E1336" s="168"/>
      <c r="F1336" s="139"/>
      <c r="G1336" s="170"/>
      <c r="H1336" s="173"/>
      <c r="I1336" s="173"/>
      <c r="J1336" s="174"/>
      <c r="K1336" s="70"/>
      <c r="L1336" s="1" t="s">
        <v>56</v>
      </c>
      <c r="M1336" s="147" t="str">
        <f t="shared" ref="M1336" si="4122">IFERROR(ROUND(M1317*M1319,2),"")</f>
        <v/>
      </c>
      <c r="O1336" s="27" t="s">
        <v>426</v>
      </c>
      <c r="P1336" s="110" t="str">
        <f t="shared" ref="P1336:R1336" si="4123">INDEX(P1323:P1335,MATCH(MAX($J1323:$J1335),$J1323:$J1335,0))</f>
        <v/>
      </c>
      <c r="Q1336" s="110" t="str">
        <f t="shared" si="4123"/>
        <v/>
      </c>
      <c r="R1336" s="110" t="str">
        <f t="shared" si="4123"/>
        <v/>
      </c>
      <c r="S1336" s="110" t="str">
        <f t="shared" si="4057"/>
        <v/>
      </c>
      <c r="T1336" s="110" t="str">
        <f t="shared" si="4057"/>
        <v/>
      </c>
      <c r="U1336" s="110" t="str">
        <f t="shared" si="4057"/>
        <v/>
      </c>
      <c r="V1336" s="110" t="str">
        <f t="shared" si="4057"/>
        <v/>
      </c>
      <c r="W1336" s="110" t="str">
        <f t="shared" si="4057"/>
        <v/>
      </c>
      <c r="X1336" s="110" t="str">
        <f t="shared" si="4057"/>
        <v/>
      </c>
      <c r="Y1336" s="110" t="str">
        <f t="shared" si="4057"/>
        <v/>
      </c>
      <c r="Z1336" s="110" t="str">
        <f t="shared" si="4057"/>
        <v/>
      </c>
      <c r="AA1336" s="110" t="str">
        <f t="shared" si="4057"/>
        <v/>
      </c>
      <c r="AB1336" s="110" t="str">
        <f t="shared" si="4057"/>
        <v/>
      </c>
      <c r="AC1336" s="110" t="str">
        <f t="shared" si="4057"/>
        <v/>
      </c>
      <c r="AD1336" s="110" t="str">
        <f t="shared" si="4057"/>
        <v/>
      </c>
      <c r="AE1336" s="110" t="str">
        <f t="shared" si="4057"/>
        <v/>
      </c>
      <c r="AF1336" s="110" t="str">
        <f t="shared" si="4057"/>
        <v/>
      </c>
      <c r="AG1336" s="110" t="str">
        <f t="shared" si="4057"/>
        <v/>
      </c>
      <c r="AH1336" s="110" t="str">
        <f t="shared" si="4057"/>
        <v/>
      </c>
      <c r="AI1336" s="110" t="str">
        <f t="shared" si="4057"/>
        <v/>
      </c>
    </row>
    <row r="1338" spans="1:167" s="120" customFormat="1" ht="15" customHeight="1" x14ac:dyDescent="0.25">
      <c r="A1338" s="123"/>
      <c r="B1338" s="130" t="e">
        <f t="shared" ref="B1338" si="4124">LARGE(IFERROR(IF(B1336+1&gt;$H$8,"",B1336+1),""),1)</f>
        <v>#VALUE!</v>
      </c>
      <c r="C1338" s="130" t="e">
        <f>IF(_xlfn.ISFORMULA(E1342),MAX(INDEX('BASE FORMAÇÃO'!A:A,B1338+1),1),E1342)</f>
        <v>#VALUE!</v>
      </c>
      <c r="D1338" s="130">
        <f t="shared" ref="D1338" si="4125">IFERROR(IF(C1338=C1328,D1328+1,1),1)</f>
        <v>1</v>
      </c>
      <c r="E1338" s="41" t="s">
        <v>9</v>
      </c>
      <c r="F1338" s="76"/>
      <c r="G1338" s="41" t="s">
        <v>15</v>
      </c>
      <c r="H1338" s="138" t="e">
        <f>INDEX('BASE FORMAÇÃO'!B:B,B1338+1)</f>
        <v>#VALUE!</v>
      </c>
      <c r="I1338" s="146" t="s">
        <v>16</v>
      </c>
      <c r="J1338" s="6" t="e">
        <f>INDEX('BASE FORMAÇÃO'!K:K,B1338+1)</f>
        <v>#VALUE!</v>
      </c>
      <c r="K1338" s="68"/>
      <c r="L1338" s="175" t="s">
        <v>54</v>
      </c>
      <c r="M1338" s="177" t="str">
        <f t="shared" ref="M1338" si="4126">IF(OR(ISBLANK($O$8),ISBLANK($O$7),ISBLANK($H$8),ISBLANK($O$6),ISBLANK($O$5),ISBLANK($H$5)),"",IFERROR(IF(VLOOKUP(L1338,L1344:M1353,2,FALSE)&lt;1,ROUND(VLOOKUP(L1338,L1344:M1353,2,FALSE),4),ROUND(VLOOKUP(L1338,L1344:M1353,2,FALSE),2)),""))</f>
        <v/>
      </c>
      <c r="N1338" s="72"/>
      <c r="O1338" s="27" t="s">
        <v>17</v>
      </c>
      <c r="P1338" s="116"/>
      <c r="Q1338" s="116"/>
      <c r="R1338" s="116"/>
      <c r="S1338" s="116"/>
      <c r="T1338" s="116"/>
      <c r="U1338" s="108"/>
      <c r="V1338" s="108"/>
      <c r="W1338" s="108"/>
      <c r="X1338" s="108"/>
      <c r="Y1338" s="108"/>
      <c r="Z1338" s="108"/>
      <c r="AA1338" s="108"/>
      <c r="AB1338" s="108"/>
      <c r="AC1338" s="108"/>
      <c r="AD1338" s="108"/>
      <c r="AE1338" s="108"/>
      <c r="AF1338" s="108"/>
      <c r="AG1338" s="108"/>
      <c r="AH1338" s="108"/>
      <c r="AI1338" s="108"/>
      <c r="AJ1338" s="119"/>
      <c r="AK1338" s="119"/>
      <c r="AL1338" s="119"/>
      <c r="AM1338" s="119"/>
      <c r="AN1338" s="119"/>
      <c r="AO1338" s="119"/>
      <c r="AP1338" s="119"/>
      <c r="AQ1338" s="119"/>
      <c r="AR1338" s="119"/>
      <c r="AS1338" s="119"/>
      <c r="AT1338" s="119"/>
      <c r="AU1338" s="119"/>
      <c r="AV1338" s="119"/>
      <c r="AW1338" s="119"/>
      <c r="AX1338" s="119"/>
      <c r="AY1338" s="119"/>
      <c r="AZ1338" s="119"/>
      <c r="BA1338" s="119"/>
      <c r="BB1338" s="119"/>
      <c r="BC1338" s="119"/>
      <c r="BD1338" s="119"/>
      <c r="BE1338" s="119"/>
      <c r="BF1338" s="119"/>
      <c r="BG1338" s="119"/>
      <c r="BH1338" s="119"/>
      <c r="BI1338" s="119"/>
      <c r="BJ1338" s="119"/>
      <c r="BK1338" s="119"/>
      <c r="BL1338" s="119"/>
      <c r="BM1338" s="119"/>
      <c r="BN1338" s="119"/>
      <c r="BO1338" s="119"/>
      <c r="BP1338" s="119"/>
      <c r="BQ1338" s="119"/>
      <c r="BR1338" s="119"/>
      <c r="BS1338" s="119"/>
      <c r="BT1338" s="119"/>
      <c r="BU1338" s="119"/>
      <c r="BV1338" s="119"/>
      <c r="BW1338" s="119"/>
      <c r="BX1338" s="119"/>
      <c r="BY1338" s="119"/>
      <c r="BZ1338" s="119"/>
      <c r="CA1338" s="119"/>
      <c r="CB1338" s="119"/>
      <c r="CC1338" s="119"/>
      <c r="CD1338" s="119"/>
      <c r="CE1338" s="119"/>
      <c r="CF1338" s="119"/>
      <c r="CG1338" s="119"/>
      <c r="CH1338" s="119"/>
      <c r="CI1338" s="119"/>
      <c r="CJ1338" s="119"/>
      <c r="CK1338" s="119"/>
      <c r="CL1338" s="119"/>
      <c r="CM1338" s="119"/>
      <c r="CN1338" s="119"/>
      <c r="CO1338" s="119"/>
      <c r="CP1338" s="119"/>
      <c r="CQ1338" s="119"/>
      <c r="CR1338" s="119"/>
      <c r="CS1338" s="119"/>
      <c r="CT1338" s="119"/>
      <c r="CU1338" s="119"/>
      <c r="CV1338" s="119"/>
      <c r="CW1338" s="119"/>
      <c r="CX1338" s="119"/>
      <c r="CY1338" s="119"/>
      <c r="CZ1338" s="119"/>
      <c r="DA1338" s="119"/>
      <c r="DB1338" s="119"/>
      <c r="DC1338" s="119"/>
      <c r="DD1338" s="119"/>
      <c r="DE1338" s="119"/>
      <c r="DF1338" s="119"/>
      <c r="DG1338" s="119"/>
      <c r="DH1338" s="119"/>
      <c r="DI1338" s="119"/>
      <c r="DJ1338" s="119"/>
      <c r="DK1338" s="119"/>
      <c r="DL1338" s="119"/>
      <c r="DM1338" s="119"/>
      <c r="DN1338" s="119"/>
      <c r="DO1338" s="119"/>
      <c r="DP1338" s="119"/>
      <c r="DQ1338" s="119"/>
      <c r="DR1338" s="119"/>
      <c r="DS1338" s="119"/>
      <c r="DT1338" s="119"/>
      <c r="DU1338" s="119"/>
      <c r="DV1338" s="119"/>
      <c r="DW1338" s="119"/>
      <c r="DX1338" s="119"/>
      <c r="DY1338" s="119"/>
      <c r="DZ1338" s="119"/>
      <c r="EA1338" s="119"/>
      <c r="EB1338" s="119"/>
      <c r="EC1338" s="119"/>
      <c r="ED1338" s="119"/>
      <c r="EE1338" s="119"/>
      <c r="EF1338" s="119"/>
      <c r="EG1338" s="119"/>
      <c r="EH1338" s="119"/>
      <c r="EI1338" s="119"/>
      <c r="EJ1338" s="119"/>
      <c r="EK1338" s="119"/>
      <c r="EL1338" s="119"/>
      <c r="EM1338" s="119"/>
      <c r="EN1338" s="119"/>
      <c r="EO1338" s="119"/>
      <c r="EP1338" s="119"/>
      <c r="EQ1338" s="119"/>
      <c r="ER1338" s="119"/>
      <c r="ES1338" s="119"/>
      <c r="ET1338" s="119"/>
      <c r="EU1338" s="119"/>
      <c r="EV1338" s="119"/>
      <c r="EW1338" s="119"/>
      <c r="EX1338" s="119"/>
      <c r="EY1338" s="119"/>
      <c r="EZ1338" s="119"/>
      <c r="FA1338" s="119"/>
      <c r="FB1338" s="119"/>
      <c r="FC1338" s="119"/>
      <c r="FD1338" s="119"/>
      <c r="FE1338" s="119"/>
      <c r="FF1338" s="119"/>
      <c r="FG1338" s="119"/>
      <c r="FH1338" s="119"/>
      <c r="FI1338" s="119"/>
      <c r="FJ1338" s="119"/>
      <c r="FK1338" s="119"/>
    </row>
    <row r="1339" spans="1:167" s="120" customFormat="1" ht="15" customHeight="1" x14ac:dyDescent="0.25">
      <c r="A1339" s="69"/>
      <c r="B1339" s="131" t="e">
        <f t="shared" ref="B1339:D1339" si="4127">B1338</f>
        <v>#VALUE!</v>
      </c>
      <c r="C1339" s="131" t="e">
        <f t="shared" si="4127"/>
        <v>#VALUE!</v>
      </c>
      <c r="D1339" s="130">
        <f t="shared" si="4127"/>
        <v>1</v>
      </c>
      <c r="E1339" s="179">
        <f t="shared" ref="E1339" si="4128">D1338</f>
        <v>1</v>
      </c>
      <c r="F1339" s="95"/>
      <c r="G1339" s="181" t="s">
        <v>1</v>
      </c>
      <c r="H1339" s="184" t="e">
        <f>INDEX('BASE FORMAÇÃO'!C:C,B1338+1)</f>
        <v>#VALUE!</v>
      </c>
      <c r="I1339" s="184"/>
      <c r="J1339" s="185"/>
      <c r="K1339" s="69"/>
      <c r="L1339" s="176"/>
      <c r="M1339" s="178"/>
      <c r="N1339" s="73"/>
      <c r="O1339" s="27" t="s">
        <v>13</v>
      </c>
      <c r="P1339" s="125"/>
      <c r="Q1339" s="125"/>
      <c r="R1339" s="125"/>
      <c r="S1339" s="125"/>
      <c r="T1339" s="125"/>
      <c r="U1339" s="125"/>
      <c r="V1339" s="125"/>
      <c r="W1339" s="125"/>
      <c r="X1339" s="125"/>
      <c r="Y1339" s="125"/>
      <c r="Z1339" s="125"/>
      <c r="AA1339" s="125"/>
      <c r="AB1339" s="125"/>
      <c r="AC1339" s="125"/>
      <c r="AD1339" s="125"/>
      <c r="AE1339" s="125"/>
      <c r="AF1339" s="125"/>
      <c r="AG1339" s="125"/>
      <c r="AH1339" s="125"/>
      <c r="AI1339" s="125"/>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19"/>
      <c r="BC1339" s="119"/>
      <c r="BD1339" s="119"/>
      <c r="BE1339" s="119"/>
      <c r="BF1339" s="119"/>
      <c r="BG1339" s="119"/>
      <c r="BH1339" s="119"/>
      <c r="BI1339" s="119"/>
      <c r="BJ1339" s="119"/>
      <c r="BK1339" s="119"/>
      <c r="BL1339" s="119"/>
      <c r="BM1339" s="119"/>
      <c r="BN1339" s="119"/>
      <c r="BO1339" s="119"/>
      <c r="BP1339" s="119"/>
      <c r="BQ1339" s="119"/>
      <c r="BR1339" s="119"/>
      <c r="BS1339" s="119"/>
      <c r="BT1339" s="119"/>
      <c r="BU1339" s="119"/>
      <c r="BV1339" s="119"/>
      <c r="BW1339" s="119"/>
      <c r="BX1339" s="119"/>
      <c r="BY1339" s="119"/>
      <c r="BZ1339" s="119"/>
      <c r="CA1339" s="119"/>
      <c r="CB1339" s="119"/>
      <c r="CC1339" s="119"/>
      <c r="CD1339" s="119"/>
      <c r="CE1339" s="119"/>
      <c r="CF1339" s="119"/>
      <c r="CG1339" s="119"/>
      <c r="CH1339" s="119"/>
      <c r="CI1339" s="119"/>
      <c r="CJ1339" s="119"/>
      <c r="CK1339" s="119"/>
      <c r="CL1339" s="119"/>
      <c r="CM1339" s="119"/>
      <c r="CN1339" s="119"/>
      <c r="CO1339" s="119"/>
      <c r="CP1339" s="119"/>
      <c r="CQ1339" s="119"/>
      <c r="CR1339" s="119"/>
      <c r="CS1339" s="119"/>
      <c r="CT1339" s="119"/>
      <c r="CU1339" s="119"/>
      <c r="CV1339" s="119"/>
      <c r="CW1339" s="119"/>
      <c r="CX1339" s="119"/>
      <c r="CY1339" s="119"/>
      <c r="CZ1339" s="119"/>
      <c r="DA1339" s="119"/>
      <c r="DB1339" s="119"/>
      <c r="DC1339" s="119"/>
      <c r="DD1339" s="119"/>
      <c r="DE1339" s="119"/>
      <c r="DF1339" s="119"/>
      <c r="DG1339" s="119"/>
      <c r="DH1339" s="119"/>
      <c r="DI1339" s="119"/>
      <c r="DJ1339" s="119"/>
      <c r="DK1339" s="119"/>
      <c r="DL1339" s="119"/>
      <c r="DM1339" s="119"/>
      <c r="DN1339" s="119"/>
      <c r="DO1339" s="119"/>
      <c r="DP1339" s="119"/>
      <c r="DQ1339" s="119"/>
      <c r="DR1339" s="119"/>
      <c r="DS1339" s="119"/>
      <c r="DT1339" s="119"/>
      <c r="DU1339" s="119"/>
      <c r="DV1339" s="119"/>
      <c r="DW1339" s="119"/>
      <c r="DX1339" s="119"/>
      <c r="DY1339" s="119"/>
      <c r="DZ1339" s="119"/>
      <c r="EA1339" s="119"/>
      <c r="EB1339" s="119"/>
      <c r="EC1339" s="119"/>
      <c r="ED1339" s="119"/>
      <c r="EE1339" s="119"/>
      <c r="EF1339" s="119"/>
      <c r="EG1339" s="119"/>
      <c r="EH1339" s="119"/>
      <c r="EI1339" s="119"/>
      <c r="EJ1339" s="119"/>
      <c r="EK1339" s="119"/>
      <c r="EL1339" s="119"/>
      <c r="EM1339" s="119"/>
      <c r="EN1339" s="119"/>
      <c r="EO1339" s="119"/>
      <c r="EP1339" s="119"/>
      <c r="EQ1339" s="119"/>
      <c r="ER1339" s="119"/>
      <c r="ES1339" s="119"/>
      <c r="ET1339" s="119"/>
      <c r="EU1339" s="119"/>
      <c r="EV1339" s="119"/>
      <c r="EW1339" s="119"/>
      <c r="EX1339" s="119"/>
      <c r="EY1339" s="119"/>
      <c r="EZ1339" s="119"/>
      <c r="FA1339" s="119"/>
      <c r="FB1339" s="119"/>
      <c r="FC1339" s="119"/>
      <c r="FD1339" s="119"/>
      <c r="FE1339" s="119"/>
      <c r="FF1339" s="119"/>
      <c r="FG1339" s="119"/>
      <c r="FH1339" s="119"/>
      <c r="FI1339" s="119"/>
      <c r="FJ1339" s="119"/>
      <c r="FK1339" s="119"/>
    </row>
    <row r="1340" spans="1:167" s="119" customFormat="1" x14ac:dyDescent="0.25">
      <c r="A1340" s="77"/>
      <c r="B1340" s="131" t="e">
        <f t="shared" ref="B1340:D1340" si="4129">B1339</f>
        <v>#VALUE!</v>
      </c>
      <c r="C1340" s="131" t="e">
        <f t="shared" si="4129"/>
        <v>#VALUE!</v>
      </c>
      <c r="D1340" s="130">
        <f t="shared" si="4129"/>
        <v>1</v>
      </c>
      <c r="E1340" s="180"/>
      <c r="F1340" s="96"/>
      <c r="G1340" s="182"/>
      <c r="H1340" s="186"/>
      <c r="I1340" s="186"/>
      <c r="J1340" s="187"/>
      <c r="K1340" s="67"/>
      <c r="L1340" s="133" t="s">
        <v>57</v>
      </c>
      <c r="M1340" s="134" t="e">
        <f>INDEX('BASE FORMAÇÃO'!H:H,B1342+1)</f>
        <v>#VALUE!</v>
      </c>
      <c r="N1340" s="74"/>
      <c r="O1340" s="27" t="s">
        <v>445</v>
      </c>
      <c r="P1340" s="117"/>
      <c r="Q1340" s="117"/>
      <c r="R1340" s="117"/>
      <c r="S1340" s="117"/>
      <c r="T1340" s="117"/>
      <c r="U1340" s="117"/>
      <c r="V1340" s="117"/>
      <c r="W1340" s="117"/>
      <c r="X1340" s="117"/>
      <c r="Y1340" s="117"/>
      <c r="Z1340" s="117"/>
      <c r="AA1340" s="121"/>
      <c r="AB1340" s="121"/>
      <c r="AC1340" s="121"/>
      <c r="AD1340" s="121"/>
      <c r="AE1340" s="121"/>
      <c r="AF1340" s="121"/>
      <c r="AG1340" s="121"/>
      <c r="AH1340" s="121"/>
      <c r="AI1340" s="121"/>
    </row>
    <row r="1341" spans="1:167" s="119" customFormat="1" x14ac:dyDescent="0.25">
      <c r="A1341" s="77"/>
      <c r="B1341" s="131" t="e">
        <f t="shared" ref="B1341:C1341" si="4130">B1340</f>
        <v>#VALUE!</v>
      </c>
      <c r="C1341" s="131" t="e">
        <f t="shared" si="4130"/>
        <v>#VALUE!</v>
      </c>
      <c r="D1341" s="130">
        <f t="shared" si="4010"/>
        <v>1</v>
      </c>
      <c r="E1341" s="41" t="s">
        <v>344</v>
      </c>
      <c r="F1341" s="96"/>
      <c r="G1341" s="183"/>
      <c r="H1341" s="188"/>
      <c r="I1341" s="188"/>
      <c r="J1341" s="189"/>
      <c r="K1341" s="67"/>
      <c r="L1341" s="1" t="s">
        <v>2</v>
      </c>
      <c r="M1341" s="6" t="e">
        <f>INDEX('BASE FORMAÇÃO'!D:D,B1342+1)</f>
        <v>#VALUE!</v>
      </c>
      <c r="N1341" s="74"/>
      <c r="O1341" s="27" t="s">
        <v>446</v>
      </c>
      <c r="P1341" s="118"/>
      <c r="Q1341" s="118"/>
      <c r="R1341" s="118"/>
      <c r="S1341" s="118"/>
      <c r="T1341" s="118"/>
      <c r="U1341" s="121"/>
      <c r="V1341" s="121"/>
      <c r="W1341" s="121"/>
      <c r="X1341" s="121"/>
      <c r="Y1341" s="121"/>
      <c r="Z1341" s="121"/>
      <c r="AA1341" s="121"/>
      <c r="AB1341" s="121"/>
      <c r="AC1341" s="121"/>
      <c r="AD1341" s="121"/>
      <c r="AE1341" s="121"/>
      <c r="AF1341" s="121"/>
      <c r="AG1341" s="121"/>
      <c r="AH1341" s="121"/>
      <c r="AI1341" s="121"/>
    </row>
    <row r="1342" spans="1:167" x14ac:dyDescent="0.25">
      <c r="B1342" s="131" t="e">
        <f t="shared" ref="B1342:C1342" si="4131">B1340</f>
        <v>#VALUE!</v>
      </c>
      <c r="C1342" s="131" t="e">
        <f t="shared" si="4131"/>
        <v>#VALUE!</v>
      </c>
      <c r="D1342" s="130">
        <f t="shared" si="4010"/>
        <v>1</v>
      </c>
      <c r="E1342" s="167" t="e">
        <f t="shared" ref="E1342" si="4132">C1338</f>
        <v>#VALUE!</v>
      </c>
      <c r="F1342" s="96"/>
      <c r="G1342" s="169" t="s">
        <v>334</v>
      </c>
      <c r="H1342" s="171"/>
      <c r="I1342" s="172"/>
      <c r="J1342" s="172"/>
      <c r="K1342" s="70"/>
      <c r="L1342" s="28" t="s">
        <v>333</v>
      </c>
      <c r="M1342" s="136" t="str">
        <f t="shared" ref="M1342" si="4133">IFERROR(INDEX(I1344:I1356,MATCH(MAX(J1344:J1356),J1344:J1356,0)),"")</f>
        <v/>
      </c>
      <c r="N1342" s="74"/>
      <c r="O1342" s="27" t="s">
        <v>18</v>
      </c>
      <c r="P1342" s="109" t="str">
        <f>IF(P1338="","",
IF(OR(P1340="Orçamento",P1339="",MAX('Tabela de Apoio'!$A:$A)&lt;=P1339),
P1338,
(INDEX('Tabela de Apoio'!$B:$B,MATCH('MAPA DE PREÇOS'!$O$8,'Tabela de Apoio'!$A:$A,1))/INDEX('Tabela de Apoio'!$B:$B,MATCH('MAPA DE PREÇOS'!P1339,'Tabela de Apoio'!$A:$A,1)-1))*P1338))</f>
        <v/>
      </c>
      <c r="Q1342" s="109" t="str">
        <f>IF(Q1338="","",
IF(OR(Q1340="Orçamento",Q1339="",MAX('Tabela de Apoio'!$A:$A)&lt;=Q1339),
Q1338,
(INDEX('Tabela de Apoio'!$B:$B,MATCH('MAPA DE PREÇOS'!$O$8,'Tabela de Apoio'!$A:$A,1))/INDEX('Tabela de Apoio'!$B:$B,MATCH('MAPA DE PREÇOS'!Q1339,'Tabela de Apoio'!$A:$A,1)-1))*Q1338))</f>
        <v/>
      </c>
      <c r="R1342" s="109" t="str">
        <f>IF(R1338="","",
IF(OR(R1340="Orçamento",R1339="",MAX('Tabela de Apoio'!$A:$A)&lt;=R1339),
R1338,
(INDEX('Tabela de Apoio'!$B:$B,MATCH('MAPA DE PREÇOS'!$O$8,'Tabela de Apoio'!$A:$A,1))/INDEX('Tabela de Apoio'!$B:$B,MATCH('MAPA DE PREÇOS'!R1339,'Tabela de Apoio'!$A:$A,1)-1))*R1338))</f>
        <v/>
      </c>
      <c r="S1342" s="109" t="str">
        <f>IF(S1338="","",
IF(OR(S1340="Orçamento",S1339="",MAX('Tabela de Apoio'!$A:$A)&lt;=S1339),
S1338,
(INDEX('Tabela de Apoio'!$B:$B,MATCH('MAPA DE PREÇOS'!$O$8,'Tabela de Apoio'!$A:$A,1))/INDEX('Tabela de Apoio'!$B:$B,MATCH('MAPA DE PREÇOS'!S1339,'Tabela de Apoio'!$A:$A,1)-1))*S1338))</f>
        <v/>
      </c>
      <c r="T1342" s="109" t="str">
        <f>IF(T1338="","",
IF(OR(T1340="Orçamento",T1339="",MAX('Tabela de Apoio'!$A:$A)&lt;=T1339),
T1338,
(INDEX('Tabela de Apoio'!$B:$B,MATCH('MAPA DE PREÇOS'!$O$8,'Tabela de Apoio'!$A:$A,1))/INDEX('Tabela de Apoio'!$B:$B,MATCH('MAPA DE PREÇOS'!T1339,'Tabela de Apoio'!$A:$A,1)-1))*T1338))</f>
        <v/>
      </c>
      <c r="U1342" s="109" t="str">
        <f>IF(U1338="","",
IF(OR(U1340="Orçamento",U1339="",MAX('Tabela de Apoio'!$A:$A)&lt;=U1339),
U1338,
(INDEX('Tabela de Apoio'!$B:$B,MATCH('MAPA DE PREÇOS'!$O$8,'Tabela de Apoio'!$A:$A,1))/INDEX('Tabela de Apoio'!$B:$B,MATCH('MAPA DE PREÇOS'!U1339,'Tabela de Apoio'!$A:$A,1)-1))*U1338))</f>
        <v/>
      </c>
      <c r="V1342" s="109" t="str">
        <f>IF(V1338="","",
IF(OR(V1340="Orçamento",V1339="",MAX('Tabela de Apoio'!$A:$A)&lt;=V1339),
V1338,
(INDEX('Tabela de Apoio'!$B:$B,MATCH('MAPA DE PREÇOS'!$O$8,'Tabela de Apoio'!$A:$A,1))/INDEX('Tabela de Apoio'!$B:$B,MATCH('MAPA DE PREÇOS'!V1339,'Tabela de Apoio'!$A:$A,1)-1))*V1338))</f>
        <v/>
      </c>
      <c r="W1342" s="109" t="str">
        <f>IF(W1338="","",
IF(OR(W1340="Orçamento",W1339="",MAX('Tabela de Apoio'!$A:$A)&lt;=W1339),
W1338,
(INDEX('Tabela de Apoio'!$B:$B,MATCH('MAPA DE PREÇOS'!$O$8,'Tabela de Apoio'!$A:$A,1))/INDEX('Tabela de Apoio'!$B:$B,MATCH('MAPA DE PREÇOS'!W1339,'Tabela de Apoio'!$A:$A,1)-1))*W1338))</f>
        <v/>
      </c>
      <c r="X1342" s="109" t="str">
        <f>IF(X1338="","",
IF(OR(X1340="Orçamento",X1339="",MAX('Tabela de Apoio'!$A:$A)&lt;=X1339),
X1338,
(INDEX('Tabela de Apoio'!$B:$B,MATCH('MAPA DE PREÇOS'!$O$8,'Tabela de Apoio'!$A:$A,1))/INDEX('Tabela de Apoio'!$B:$B,MATCH('MAPA DE PREÇOS'!X1339,'Tabela de Apoio'!$A:$A,1)-1))*X1338))</f>
        <v/>
      </c>
      <c r="Y1342" s="109" t="str">
        <f>IF(Y1338="","",
IF(OR(Y1340="Orçamento",Y1339="",MAX('Tabela de Apoio'!$A:$A)&lt;=Y1339),
Y1338,
(INDEX('Tabela de Apoio'!$B:$B,MATCH('MAPA DE PREÇOS'!$O$8,'Tabela de Apoio'!$A:$A,1))/INDEX('Tabela de Apoio'!$B:$B,MATCH('MAPA DE PREÇOS'!Y1339,'Tabela de Apoio'!$A:$A,1)-1))*Y1338))</f>
        <v/>
      </c>
      <c r="Z1342" s="109" t="str">
        <f>IF(Z1338="","",
IF(OR(Z1340="Orçamento",Z1339="",MAX('Tabela de Apoio'!$A:$A)&lt;=Z1339),
Z1338,
(INDEX('Tabela de Apoio'!$B:$B,MATCH('MAPA DE PREÇOS'!$O$8,'Tabela de Apoio'!$A:$A,1))/INDEX('Tabela de Apoio'!$B:$B,MATCH('MAPA DE PREÇOS'!Z1339,'Tabela de Apoio'!$A:$A,1)-1))*Z1338))</f>
        <v/>
      </c>
      <c r="AA1342" s="109" t="str">
        <f>IF(AA1338="","",
IF(OR(AA1340="Orçamento",AA1339="",MAX('Tabela de Apoio'!$A:$A)&lt;=AA1339),
AA1338,
(INDEX('Tabela de Apoio'!$B:$B,MATCH('MAPA DE PREÇOS'!$O$8,'Tabela de Apoio'!$A:$A,1))/INDEX('Tabela de Apoio'!$B:$B,MATCH('MAPA DE PREÇOS'!AA1339,'Tabela de Apoio'!$A:$A,1)-1))*AA1338))</f>
        <v/>
      </c>
      <c r="AB1342" s="109" t="str">
        <f>IF(AB1338="","",
IF(OR(AB1340="Orçamento",AB1339="",MAX('Tabela de Apoio'!$A:$A)&lt;=AB1339),
AB1338,
(INDEX('Tabela de Apoio'!$B:$B,MATCH('MAPA DE PREÇOS'!$O$8,'Tabela de Apoio'!$A:$A,1))/INDEX('Tabela de Apoio'!$B:$B,MATCH('MAPA DE PREÇOS'!AB1339,'Tabela de Apoio'!$A:$A,1)-1))*AB1338))</f>
        <v/>
      </c>
      <c r="AC1342" s="109" t="str">
        <f>IF(AC1338="","",
IF(OR(AC1340="Orçamento",AC1339="",MAX('Tabela de Apoio'!$A:$A)&lt;=AC1339),
AC1338,
(INDEX('Tabela de Apoio'!$B:$B,MATCH('MAPA DE PREÇOS'!$O$8,'Tabela de Apoio'!$A:$A,1))/INDEX('Tabela de Apoio'!$B:$B,MATCH('MAPA DE PREÇOS'!AC1339,'Tabela de Apoio'!$A:$A,1)-1))*AC1338))</f>
        <v/>
      </c>
      <c r="AD1342" s="109" t="str">
        <f>IF(AD1338="","",
IF(OR(AD1340="Orçamento",AD1339="",MAX('Tabela de Apoio'!$A:$A)&lt;=AD1339),
AD1338,
(INDEX('Tabela de Apoio'!$B:$B,MATCH('MAPA DE PREÇOS'!$O$8,'Tabela de Apoio'!$A:$A,1))/INDEX('Tabela de Apoio'!$B:$B,MATCH('MAPA DE PREÇOS'!AD1339,'Tabela de Apoio'!$A:$A,1)-1))*AD1338))</f>
        <v/>
      </c>
      <c r="AE1342" s="109" t="str">
        <f>IF(AE1338="","",
IF(OR(AE1340="Orçamento",AE1339="",MAX('Tabela de Apoio'!$A:$A)&lt;=AE1339),
AE1338,
(INDEX('Tabela de Apoio'!$B:$B,MATCH('MAPA DE PREÇOS'!$O$8,'Tabela de Apoio'!$A:$A,1))/INDEX('Tabela de Apoio'!$B:$B,MATCH('MAPA DE PREÇOS'!AE1339,'Tabela de Apoio'!$A:$A,1)-1))*AE1338))</f>
        <v/>
      </c>
      <c r="AF1342" s="109" t="str">
        <f>IF(AF1338="","",
IF(OR(AF1340="Orçamento",AF1339="",MAX('Tabela de Apoio'!$A:$A)&lt;=AF1339),
AF1338,
(INDEX('Tabela de Apoio'!$B:$B,MATCH('MAPA DE PREÇOS'!$O$8,'Tabela de Apoio'!$A:$A,1))/INDEX('Tabela de Apoio'!$B:$B,MATCH('MAPA DE PREÇOS'!AF1339,'Tabela de Apoio'!$A:$A,1)-1))*AF1338))</f>
        <v/>
      </c>
      <c r="AG1342" s="109" t="str">
        <f>IF(AG1338="","",
IF(OR(AG1340="Orçamento",AG1339="",MAX('Tabela de Apoio'!$A:$A)&lt;=AG1339),
AG1338,
(INDEX('Tabela de Apoio'!$B:$B,MATCH('MAPA DE PREÇOS'!$O$8,'Tabela de Apoio'!$A:$A,1))/INDEX('Tabela de Apoio'!$B:$B,MATCH('MAPA DE PREÇOS'!AG1339,'Tabela de Apoio'!$A:$A,1)-1))*AG1338))</f>
        <v/>
      </c>
      <c r="AH1342" s="109" t="str">
        <f>IF(AH1338="","",
IF(OR(AH1340="Orçamento",AH1339="",MAX('Tabela de Apoio'!$A:$A)&lt;=AH1339),
AH1338,
(INDEX('Tabela de Apoio'!$B:$B,MATCH('MAPA DE PREÇOS'!$O$8,'Tabela de Apoio'!$A:$A,1))/INDEX('Tabela de Apoio'!$B:$B,MATCH('MAPA DE PREÇOS'!AH1339,'Tabela de Apoio'!$A:$A,1)-1))*AH1338))</f>
        <v/>
      </c>
      <c r="AI1342" s="109" t="str">
        <f>IF(AI1338="","",
IF(OR(AI1340="Orçamento",AI1339="",MAX('Tabela de Apoio'!$A:$A)&lt;=AI1339),
AI1338,
(INDEX('Tabela de Apoio'!$B:$B,MATCH('MAPA DE PREÇOS'!$O$8,'Tabela de Apoio'!$A:$A,1))/INDEX('Tabela de Apoio'!$B:$B,MATCH('MAPA DE PREÇOS'!AI1339,'Tabela de Apoio'!$A:$A,1)-1))*AI1338))</f>
        <v/>
      </c>
    </row>
    <row r="1343" spans="1:167" hidden="1" x14ac:dyDescent="0.25">
      <c r="B1343" s="131" t="e">
        <f t="shared" ref="B1343" si="4134">B1342</f>
        <v>#VALUE!</v>
      </c>
      <c r="C1343" s="131" t="e">
        <f t="shared" ref="C1343" si="4135">C1342</f>
        <v>#VALUE!</v>
      </c>
      <c r="D1343" s="130">
        <f t="shared" si="4010"/>
        <v>1</v>
      </c>
      <c r="E1343" s="168"/>
      <c r="F1343" s="96"/>
      <c r="G1343" s="170"/>
      <c r="H1343"/>
      <c r="I1343"/>
      <c r="J1343"/>
      <c r="N1343" s="74"/>
      <c r="O1343" s="27" t="s">
        <v>439</v>
      </c>
      <c r="P1343" s="110" t="str">
        <f>IF(IFERROR(VLOOKUP(P1340,'Tabela de Apoio'!$D:$E,2,FALSE),1)=1,"",P1344)</f>
        <v/>
      </c>
      <c r="Q1343" s="110" t="str">
        <f>IF(IFERROR(VLOOKUP(Q1340,'Tabela de Apoio'!$D:$E,2,FALSE),1)=1,"",Q1344)</f>
        <v/>
      </c>
      <c r="R1343" s="110" t="str">
        <f>IF(IFERROR(VLOOKUP(R1340,'Tabela de Apoio'!$D:$E,2,FALSE),1)=1,"",R1344)</f>
        <v/>
      </c>
      <c r="S1343" s="110" t="str">
        <f>IF(IFERROR(VLOOKUP(S1340,'Tabela de Apoio'!$D:$E,2,FALSE),1)=1,"",S1344)</f>
        <v/>
      </c>
      <c r="T1343" s="110" t="str">
        <f>IF(IFERROR(VLOOKUP(T1340,'Tabela de Apoio'!$D:$E,2,FALSE),1)=1,"",T1344)</f>
        <v/>
      </c>
      <c r="U1343" s="110" t="str">
        <f>IF(IFERROR(VLOOKUP(U1340,'Tabela de Apoio'!$D:$E,2,FALSE),1)=1,"",U1344)</f>
        <v/>
      </c>
      <c r="V1343" s="110" t="str">
        <f>IF(IFERROR(VLOOKUP(V1340,'Tabela de Apoio'!$D:$E,2,FALSE),1)=1,"",V1344)</f>
        <v/>
      </c>
      <c r="W1343" s="110" t="str">
        <f>IF(IFERROR(VLOOKUP(W1340,'Tabela de Apoio'!$D:$E,2,FALSE),1)=1,"",W1344)</f>
        <v/>
      </c>
      <c r="X1343" s="110" t="str">
        <f>IF(IFERROR(VLOOKUP(X1340,'Tabela de Apoio'!$D:$E,2,FALSE),1)=1,"",X1344)</f>
        <v/>
      </c>
      <c r="Y1343" s="110" t="str">
        <f>IF(IFERROR(VLOOKUP(Y1340,'Tabela de Apoio'!$D:$E,2,FALSE),1)=1,"",Y1344)</f>
        <v/>
      </c>
      <c r="Z1343" s="110" t="str">
        <f>IF(IFERROR(VLOOKUP(Z1340,'Tabela de Apoio'!$D:$E,2,FALSE),1)=1,"",Z1344)</f>
        <v/>
      </c>
      <c r="AA1343" s="110" t="str">
        <f>IF(IFERROR(VLOOKUP(AA1340,'Tabela de Apoio'!$D:$E,2,FALSE),1)=1,"",AA1344)</f>
        <v/>
      </c>
      <c r="AB1343" s="110" t="str">
        <f>IF(IFERROR(VLOOKUP(AB1340,'Tabela de Apoio'!$D:$E,2,FALSE),1)=1,"",AB1344)</f>
        <v/>
      </c>
      <c r="AC1343" s="110" t="str">
        <f>IF(IFERROR(VLOOKUP(AC1340,'Tabela de Apoio'!$D:$E,2,FALSE),1)=1,"",AC1344)</f>
        <v/>
      </c>
      <c r="AD1343" s="110" t="str">
        <f>IF(IFERROR(VLOOKUP(AD1340,'Tabela de Apoio'!$D:$E,2,FALSE),1)=1,"",AD1344)</f>
        <v/>
      </c>
      <c r="AE1343" s="110" t="str">
        <f>IF(IFERROR(VLOOKUP(AE1340,'Tabela de Apoio'!$D:$E,2,FALSE),1)=1,"",AE1344)</f>
        <v/>
      </c>
      <c r="AF1343" s="110" t="str">
        <f>IF(IFERROR(VLOOKUP(AF1340,'Tabela de Apoio'!$D:$E,2,FALSE),1)=1,"",AF1344)</f>
        <v/>
      </c>
      <c r="AG1343" s="110" t="str">
        <f>IF(IFERROR(VLOOKUP(AG1340,'Tabela de Apoio'!$D:$E,2,FALSE),1)=1,"",AG1344)</f>
        <v/>
      </c>
      <c r="AH1343" s="110" t="str">
        <f>IF(IFERROR(VLOOKUP(AH1340,'Tabela de Apoio'!$D:$E,2,FALSE),1)=1,"",AH1344)</f>
        <v/>
      </c>
      <c r="AI1343" s="110" t="str">
        <f>IF(IFERROR(VLOOKUP(AI1340,'Tabela de Apoio'!$D:$E,2,FALSE),1)=1,"",AI1344)</f>
        <v/>
      </c>
    </row>
    <row r="1344" spans="1:167" hidden="1" x14ac:dyDescent="0.25">
      <c r="B1344" s="131" t="e">
        <f t="shared" ref="B1344:C1344" si="4136">B1343</f>
        <v>#VALUE!</v>
      </c>
      <c r="C1344" s="131" t="e">
        <f t="shared" si="4136"/>
        <v>#VALUE!</v>
      </c>
      <c r="D1344" s="130">
        <f t="shared" si="4010"/>
        <v>1</v>
      </c>
      <c r="E1344" s="168"/>
      <c r="F1344" s="96"/>
      <c r="G1344" s="170"/>
      <c r="H1344" s="137">
        <f t="shared" ref="H1344" si="4137">COUNT($P1344:$XX1344)</f>
        <v>0</v>
      </c>
      <c r="I1344" s="135" t="e">
        <f t="shared" ref="I1344" si="4138">_xlfn.STDEV.P($P1343:$XX1344)/AVERAGE($P1343:$XX1344)</f>
        <v>#DIV/0!</v>
      </c>
      <c r="J1344" s="7">
        <f>ROW()</f>
        <v>1344</v>
      </c>
      <c r="K1344" s="70"/>
      <c r="L1344" s="29" t="s">
        <v>54</v>
      </c>
      <c r="M1344" s="30" t="str">
        <f t="shared" ref="M1344" si="4139">IFERROR(
IF(AND(P1340="Orçamento",COUNTA(P1338:AI1338)=COUNTIF(P1340:XX1340,"Orçamento")),MIN(M1349,M1346),
IF(M1347&lt;&gt;"",M1347,
IF(M1348&lt;&gt;"",M1348,
M1346
))),"")</f>
        <v/>
      </c>
      <c r="N1344" s="74"/>
      <c r="O1344" s="27" t="s">
        <v>440</v>
      </c>
      <c r="P1344" s="109" t="str">
        <f t="shared" ref="P1344:AI1344" si="4140">IFERROR(IF(P1342="",
            "",
            IF(COUNT($P1342:$XX1342)&lt;=4,
               P1342,
               IF(OR(P1342&gt;(QUARTILE($P1342:$XX1342,3)+(QUARTILE($P1342:$XX1342,3)-QUARTILE($P1342:$XX1342,1))),
                     P1342&lt;(QUARTILE($P1342:$XX1342,1)-(QUARTILE($P1342:$XX1342,3)-QUARTILE($P1342:$XX1342,1)))
                  ),
               "DESCARTADO",P1342)
             )
  ),P1342)</f>
        <v/>
      </c>
      <c r="Q1344" s="109" t="str">
        <f t="shared" si="4140"/>
        <v/>
      </c>
      <c r="R1344" s="109" t="str">
        <f t="shared" si="4140"/>
        <v/>
      </c>
      <c r="S1344" s="109" t="str">
        <f t="shared" si="4140"/>
        <v/>
      </c>
      <c r="T1344" s="109" t="str">
        <f t="shared" si="4140"/>
        <v/>
      </c>
      <c r="U1344" s="109" t="str">
        <f t="shared" si="4140"/>
        <v/>
      </c>
      <c r="V1344" s="109" t="str">
        <f t="shared" si="4140"/>
        <v/>
      </c>
      <c r="W1344" s="109" t="str">
        <f t="shared" si="4140"/>
        <v/>
      </c>
      <c r="X1344" s="109" t="str">
        <f t="shared" si="4140"/>
        <v/>
      </c>
      <c r="Y1344" s="109" t="str">
        <f t="shared" si="4140"/>
        <v/>
      </c>
      <c r="Z1344" s="109" t="str">
        <f t="shared" si="4140"/>
        <v/>
      </c>
      <c r="AA1344" s="109" t="str">
        <f t="shared" si="4140"/>
        <v/>
      </c>
      <c r="AB1344" s="109" t="str">
        <f t="shared" si="4140"/>
        <v/>
      </c>
      <c r="AC1344" s="109" t="str">
        <f t="shared" si="4140"/>
        <v/>
      </c>
      <c r="AD1344" s="109" t="str">
        <f t="shared" si="4140"/>
        <v/>
      </c>
      <c r="AE1344" s="109" t="str">
        <f t="shared" si="4140"/>
        <v/>
      </c>
      <c r="AF1344" s="109" t="str">
        <f t="shared" si="4140"/>
        <v/>
      </c>
      <c r="AG1344" s="109" t="str">
        <f t="shared" si="4140"/>
        <v/>
      </c>
      <c r="AH1344" s="109" t="str">
        <f t="shared" si="4140"/>
        <v/>
      </c>
      <c r="AI1344" s="109" t="str">
        <f t="shared" si="4140"/>
        <v/>
      </c>
    </row>
    <row r="1345" spans="1:167" hidden="1" x14ac:dyDescent="0.25">
      <c r="B1345" s="131" t="e">
        <f t="shared" ref="B1345" si="4141">B1344</f>
        <v>#VALUE!</v>
      </c>
      <c r="C1345" s="131" t="e">
        <f t="shared" ref="C1345" si="4142">C1344</f>
        <v>#VALUE!</v>
      </c>
      <c r="D1345" s="130">
        <f t="shared" si="4010"/>
        <v>1</v>
      </c>
      <c r="E1345" s="168"/>
      <c r="F1345" s="96"/>
      <c r="G1345" s="170"/>
      <c r="H1345"/>
      <c r="I1345"/>
      <c r="J1345"/>
      <c r="K1345" s="69"/>
      <c r="L1345" s="29" t="s">
        <v>423</v>
      </c>
      <c r="M1345" s="30" t="e">
        <f t="shared" ref="M1345" si="4143">AVERAGE($P1344:$XX1344)</f>
        <v>#DIV/0!</v>
      </c>
      <c r="N1345" s="74"/>
      <c r="O1345" s="27" t="str">
        <f t="shared" ref="O1345" si="4144">"1 POND"</f>
        <v>1 POND</v>
      </c>
      <c r="P1345" s="110" t="str">
        <f>IF(IFERROR(VLOOKUP(P1340,'Tabela de Apoio'!$D:$E,2,FALSE),1)=1,"",P1346)</f>
        <v/>
      </c>
      <c r="Q1345" s="110" t="str">
        <f>IF(IFERROR(VLOOKUP(Q1340,'Tabela de Apoio'!$D:$E,2,FALSE),1)=1,"",Q1346)</f>
        <v/>
      </c>
      <c r="R1345" s="110" t="str">
        <f>IF(IFERROR(VLOOKUP(R1340,'Tabela de Apoio'!$D:$E,2,FALSE),1)=1,"",R1346)</f>
        <v/>
      </c>
      <c r="S1345" s="110" t="str">
        <f>IF(IFERROR(VLOOKUP(S1340,'Tabela de Apoio'!$D:$E,2,FALSE),1)=1,"",S1346)</f>
        <v/>
      </c>
      <c r="T1345" s="110" t="str">
        <f>IF(IFERROR(VLOOKUP(T1340,'Tabela de Apoio'!$D:$E,2,FALSE),1)=1,"",T1346)</f>
        <v/>
      </c>
      <c r="U1345" s="110" t="str">
        <f>IF(IFERROR(VLOOKUP(U1340,'Tabela de Apoio'!$D:$E,2,FALSE),1)=1,"",U1346)</f>
        <v/>
      </c>
      <c r="V1345" s="110" t="str">
        <f>IF(IFERROR(VLOOKUP(V1340,'Tabela de Apoio'!$D:$E,2,FALSE),1)=1,"",V1346)</f>
        <v/>
      </c>
      <c r="W1345" s="110" t="str">
        <f>IF(IFERROR(VLOOKUP(W1340,'Tabela de Apoio'!$D:$E,2,FALSE),1)=1,"",W1346)</f>
        <v/>
      </c>
      <c r="X1345" s="110" t="str">
        <f>IF(IFERROR(VLOOKUP(X1340,'Tabela de Apoio'!$D:$E,2,FALSE),1)=1,"",X1346)</f>
        <v/>
      </c>
      <c r="Y1345" s="110" t="str">
        <f>IF(IFERROR(VLOOKUP(Y1340,'Tabela de Apoio'!$D:$E,2,FALSE),1)=1,"",Y1346)</f>
        <v/>
      </c>
      <c r="Z1345" s="110" t="str">
        <f>IF(IFERROR(VLOOKUP(Z1340,'Tabela de Apoio'!$D:$E,2,FALSE),1)=1,"",Z1346)</f>
        <v/>
      </c>
      <c r="AA1345" s="110" t="str">
        <f>IF(IFERROR(VLOOKUP(AA1340,'Tabela de Apoio'!$D:$E,2,FALSE),1)=1,"",AA1346)</f>
        <v/>
      </c>
      <c r="AB1345" s="110" t="str">
        <f>IF(IFERROR(VLOOKUP(AB1340,'Tabela de Apoio'!$D:$E,2,FALSE),1)=1,"",AB1346)</f>
        <v/>
      </c>
      <c r="AC1345" s="110" t="str">
        <f>IF(IFERROR(VLOOKUP(AC1340,'Tabela de Apoio'!$D:$E,2,FALSE),1)=1,"",AC1346)</f>
        <v/>
      </c>
      <c r="AD1345" s="110" t="str">
        <f>IF(IFERROR(VLOOKUP(AD1340,'Tabela de Apoio'!$D:$E,2,FALSE),1)=1,"",AD1346)</f>
        <v/>
      </c>
      <c r="AE1345" s="110" t="str">
        <f>IF(IFERROR(VLOOKUP(AE1340,'Tabela de Apoio'!$D:$E,2,FALSE),1)=1,"",AE1346)</f>
        <v/>
      </c>
      <c r="AF1345" s="110" t="str">
        <f>IF(IFERROR(VLOOKUP(AF1340,'Tabela de Apoio'!$D:$E,2,FALSE),1)=1,"",AF1346)</f>
        <v/>
      </c>
      <c r="AG1345" s="110" t="str">
        <f>IF(IFERROR(VLOOKUP(AG1340,'Tabela de Apoio'!$D:$E,2,FALSE),1)=1,"",AG1346)</f>
        <v/>
      </c>
      <c r="AH1345" s="110" t="str">
        <f>IF(IFERROR(VLOOKUP(AH1340,'Tabela de Apoio'!$D:$E,2,FALSE),1)=1,"",AH1346)</f>
        <v/>
      </c>
      <c r="AI1345" s="110" t="str">
        <f>IF(IFERROR(VLOOKUP(AI1340,'Tabela de Apoio'!$D:$E,2,FALSE),1)=1,"",AI1346)</f>
        <v/>
      </c>
    </row>
    <row r="1346" spans="1:167" hidden="1" x14ac:dyDescent="0.25">
      <c r="B1346" s="131" t="e">
        <f t="shared" si="4009"/>
        <v>#VALUE!</v>
      </c>
      <c r="C1346" s="131" t="e">
        <f t="shared" si="4010"/>
        <v>#VALUE!</v>
      </c>
      <c r="D1346" s="130">
        <f t="shared" si="4010"/>
        <v>1</v>
      </c>
      <c r="E1346" s="168"/>
      <c r="F1346" s="96"/>
      <c r="G1346" s="170"/>
      <c r="H1346" s="137">
        <f t="shared" ref="H1346" si="4145">COUNT($P1346:$XX1346)</f>
        <v>0</v>
      </c>
      <c r="I1346" s="135" t="e">
        <f t="shared" ref="I1346" si="4146">_xlfn.STDEV.P($P1345:$XX1346)/AVERAGE($P1345:$XX1346)</f>
        <v>#DIV/0!</v>
      </c>
      <c r="J1346" s="7">
        <f t="shared" ref="J1346" si="4147">IF(AND(H1346&gt;2,
OR(L1338="MÉDIA SANEADA",L1338="MEDIANA SANEADA",
AND(L1338="PREÇO REFERÊNCIA",NOT(AND(P1340="Orçamento",COUNTA(P1338:XX1338)=COUNTIF(P1340:XX1340,"Orçamento")))))),
ROW(),0)</f>
        <v>0</v>
      </c>
      <c r="K1346" s="69"/>
      <c r="L1346" s="29" t="s">
        <v>424</v>
      </c>
      <c r="M1346" s="30" t="e">
        <f t="shared" ref="M1346" si="4148">MEDIAN($P1344:$XX1344)</f>
        <v>#NUM!</v>
      </c>
      <c r="N1346" s="74"/>
      <c r="O1346" s="27" t="str">
        <f t="shared" ref="O1346" si="4149">"1 RODADA"</f>
        <v>1 RODADA</v>
      </c>
      <c r="P1346" s="110" t="str">
        <f t="shared" ref="P1346:AI1346" si="4150">IF(P1344="","",IF((_xlfn.STDEV.P($P1343:$XX1344)/AVERAGE($P1343:$XX1344))&lt;=25%,P1344,IF(OR(P1344&gt;(AVERAGE($P1343:$XX1344)+_xlfn.STDEV.P($P1343:$XX1344)),P1344&lt;(AVERAGE($P1343:$XX1344)-_xlfn.STDEV.P($P1343:$XX1344))),"DESCARTADO",P1344)))</f>
        <v/>
      </c>
      <c r="Q1346" s="110" t="str">
        <f t="shared" si="4150"/>
        <v/>
      </c>
      <c r="R1346" s="110" t="str">
        <f t="shared" si="4150"/>
        <v/>
      </c>
      <c r="S1346" s="110" t="str">
        <f t="shared" si="4150"/>
        <v/>
      </c>
      <c r="T1346" s="110" t="str">
        <f t="shared" si="4150"/>
        <v/>
      </c>
      <c r="U1346" s="110" t="str">
        <f t="shared" si="4150"/>
        <v/>
      </c>
      <c r="V1346" s="110" t="str">
        <f t="shared" si="4150"/>
        <v/>
      </c>
      <c r="W1346" s="110" t="str">
        <f t="shared" si="4150"/>
        <v/>
      </c>
      <c r="X1346" s="110" t="str">
        <f t="shared" si="4150"/>
        <v/>
      </c>
      <c r="Y1346" s="110" t="str">
        <f t="shared" si="4150"/>
        <v/>
      </c>
      <c r="Z1346" s="110" t="str">
        <f t="shared" si="4150"/>
        <v/>
      </c>
      <c r="AA1346" s="110" t="str">
        <f t="shared" si="4150"/>
        <v/>
      </c>
      <c r="AB1346" s="110" t="str">
        <f t="shared" si="4150"/>
        <v/>
      </c>
      <c r="AC1346" s="110" t="str">
        <f t="shared" si="4150"/>
        <v/>
      </c>
      <c r="AD1346" s="110" t="str">
        <f t="shared" si="4150"/>
        <v/>
      </c>
      <c r="AE1346" s="110" t="str">
        <f t="shared" si="4150"/>
        <v/>
      </c>
      <c r="AF1346" s="110" t="str">
        <f t="shared" si="4150"/>
        <v/>
      </c>
      <c r="AG1346" s="110" t="str">
        <f t="shared" si="4150"/>
        <v/>
      </c>
      <c r="AH1346" s="110" t="str">
        <f t="shared" si="4150"/>
        <v/>
      </c>
      <c r="AI1346" s="110" t="str">
        <f t="shared" si="4150"/>
        <v/>
      </c>
    </row>
    <row r="1347" spans="1:167" hidden="1" x14ac:dyDescent="0.25">
      <c r="B1347" s="131" t="e">
        <f t="shared" si="4009"/>
        <v>#VALUE!</v>
      </c>
      <c r="C1347" s="131" t="e">
        <f t="shared" si="4010"/>
        <v>#VALUE!</v>
      </c>
      <c r="D1347" s="130">
        <f t="shared" si="4010"/>
        <v>1</v>
      </c>
      <c r="E1347" s="168"/>
      <c r="F1347" s="96"/>
      <c r="G1347" s="170"/>
      <c r="H1347"/>
      <c r="I1347"/>
      <c r="J1347"/>
      <c r="L1347" s="29" t="s">
        <v>50</v>
      </c>
      <c r="M1347" s="30" t="str">
        <f t="shared" ref="M1347" si="4151">IFERROR(
IF(AND(H1346&gt;2,I1346&lt;=25%),AVERAGE(P1345:XX1346),
IF(AND(H1348&gt;2,I1348&lt;=25%),AVERAGE(P1347:XX1348),
IF(AND(H1350&gt;2,I1350&lt;=25%),AVERAGE(P1349:XX1350),
IF(AND(H1352&gt;2,I1352&lt;=25%),AVERAGE(P1351:XX1352),
IF(AND(H1354&gt;2,I1354&lt;=25%),AVERAGE(P1353:XX1354),
IF(AND(H1356&gt;2,I1356&lt;=25%),AVERAGE(P1355:XX1356),
IF(I1344&lt;=25%,AVERAGE(P1343:XX1344),""))))))),"")</f>
        <v/>
      </c>
      <c r="N1347" s="74"/>
      <c r="O1347" s="27" t="str">
        <f t="shared" ref="O1347" si="4152">"2 POND"</f>
        <v>2 POND</v>
      </c>
      <c r="P1347" s="110" t="str">
        <f>IF(IFERROR(VLOOKUP(P1340,'Tabela de Apoio'!$D:$E,2,FALSE),1)=1,"",P1348)</f>
        <v/>
      </c>
      <c r="Q1347" s="110" t="str">
        <f>IF(IFERROR(VLOOKUP(Q1340,'Tabela de Apoio'!$D:$E,2,FALSE),1)=1,"",Q1348)</f>
        <v/>
      </c>
      <c r="R1347" s="110" t="str">
        <f>IF(IFERROR(VLOOKUP(R1340,'Tabela de Apoio'!$D:$E,2,FALSE),1)=1,"",R1348)</f>
        <v/>
      </c>
      <c r="S1347" s="110" t="str">
        <f>IF(IFERROR(VLOOKUP(S1340,'Tabela de Apoio'!$D:$E,2,FALSE),1)=1,"",S1348)</f>
        <v/>
      </c>
      <c r="T1347" s="110" t="str">
        <f>IF(IFERROR(VLOOKUP(T1340,'Tabela de Apoio'!$D:$E,2,FALSE),1)=1,"",T1348)</f>
        <v/>
      </c>
      <c r="U1347" s="110" t="str">
        <f>IF(IFERROR(VLOOKUP(U1340,'Tabela de Apoio'!$D:$E,2,FALSE),1)=1,"",U1348)</f>
        <v/>
      </c>
      <c r="V1347" s="110" t="str">
        <f>IF(IFERROR(VLOOKUP(V1340,'Tabela de Apoio'!$D:$E,2,FALSE),1)=1,"",V1348)</f>
        <v/>
      </c>
      <c r="W1347" s="110" t="str">
        <f>IF(IFERROR(VLOOKUP(W1340,'Tabela de Apoio'!$D:$E,2,FALSE),1)=1,"",W1348)</f>
        <v/>
      </c>
      <c r="X1347" s="110" t="str">
        <f>IF(IFERROR(VLOOKUP(X1340,'Tabela de Apoio'!$D:$E,2,FALSE),1)=1,"",X1348)</f>
        <v/>
      </c>
      <c r="Y1347" s="110" t="str">
        <f>IF(IFERROR(VLOOKUP(Y1340,'Tabela de Apoio'!$D:$E,2,FALSE),1)=1,"",Y1348)</f>
        <v/>
      </c>
      <c r="Z1347" s="110" t="str">
        <f>IF(IFERROR(VLOOKUP(Z1340,'Tabela de Apoio'!$D:$E,2,FALSE),1)=1,"",Z1348)</f>
        <v/>
      </c>
      <c r="AA1347" s="110" t="str">
        <f>IF(IFERROR(VLOOKUP(AA1340,'Tabela de Apoio'!$D:$E,2,FALSE),1)=1,"",AA1348)</f>
        <v/>
      </c>
      <c r="AB1347" s="110" t="str">
        <f>IF(IFERROR(VLOOKUP(AB1340,'Tabela de Apoio'!$D:$E,2,FALSE),1)=1,"",AB1348)</f>
        <v/>
      </c>
      <c r="AC1347" s="110" t="str">
        <f>IF(IFERROR(VLOOKUP(AC1340,'Tabela de Apoio'!$D:$E,2,FALSE),1)=1,"",AC1348)</f>
        <v/>
      </c>
      <c r="AD1347" s="110" t="str">
        <f>IF(IFERROR(VLOOKUP(AD1340,'Tabela de Apoio'!$D:$E,2,FALSE),1)=1,"",AD1348)</f>
        <v/>
      </c>
      <c r="AE1347" s="110" t="str">
        <f>IF(IFERROR(VLOOKUP(AE1340,'Tabela de Apoio'!$D:$E,2,FALSE),1)=1,"",AE1348)</f>
        <v/>
      </c>
      <c r="AF1347" s="110" t="str">
        <f>IF(IFERROR(VLOOKUP(AF1340,'Tabela de Apoio'!$D:$E,2,FALSE),1)=1,"",AF1348)</f>
        <v/>
      </c>
      <c r="AG1347" s="110" t="str">
        <f>IF(IFERROR(VLOOKUP(AG1340,'Tabela de Apoio'!$D:$E,2,FALSE),1)=1,"",AG1348)</f>
        <v/>
      </c>
      <c r="AH1347" s="110" t="str">
        <f>IF(IFERROR(VLOOKUP(AH1340,'Tabela de Apoio'!$D:$E,2,FALSE),1)=1,"",AH1348)</f>
        <v/>
      </c>
      <c r="AI1347" s="110" t="str">
        <f>IF(IFERROR(VLOOKUP(AI1340,'Tabela de Apoio'!$D:$E,2,FALSE),1)=1,"",AI1348)</f>
        <v/>
      </c>
    </row>
    <row r="1348" spans="1:167" hidden="1" x14ac:dyDescent="0.25">
      <c r="B1348" s="131" t="e">
        <f t="shared" si="4009"/>
        <v>#VALUE!</v>
      </c>
      <c r="C1348" s="131" t="e">
        <f t="shared" si="4010"/>
        <v>#VALUE!</v>
      </c>
      <c r="D1348" s="130">
        <f t="shared" si="4010"/>
        <v>1</v>
      </c>
      <c r="E1348" s="168"/>
      <c r="F1348" s="96"/>
      <c r="G1348" s="170"/>
      <c r="H1348" s="137">
        <f t="shared" ref="H1348" si="4153">COUNT($P1348:$XX1348)</f>
        <v>0</v>
      </c>
      <c r="I1348" s="135" t="e">
        <f t="shared" ref="I1348" si="4154">_xlfn.STDEV.P($P1347:$XX1348)/AVERAGE($P1347:$XX1348)</f>
        <v>#DIV/0!</v>
      </c>
      <c r="J1348" s="7">
        <f t="shared" ref="J1348" si="4155">IF(AND(H1348&gt;2,
OR(L1338="MÉDIA SANEADA",L1338="MEDIANA SANEADA",
AND(L1338="PREÇO REFERÊNCIA",NOT(AND(P1340="Orçamento",COUNTA(P1338:XX1338)=COUNTIF(P1340:XX1340,"Orçamento")))))),
ROW(),0)</f>
        <v>0</v>
      </c>
      <c r="K1348" s="69"/>
      <c r="L1348" s="29" t="s">
        <v>425</v>
      </c>
      <c r="M1348" s="30" t="e">
        <f t="shared" ref="M1348" si="4156" xml:space="preserve">
IF(H1346&gt;2,MEDIAN(P1345:XX1346),
IF(H1348&gt;2,MEDIAN(P1347:XX1348),
IF(H1350&gt;2,MEDIAN(P1349:XX1350),
IF(H1352&gt;2,MEDIAN(P1351:XX1352),
IF(H1354&gt;2,MEDIAN(P1353:XX1354),
IF(H1356&gt;2,MEDIAN(P1355:XX1356),
MEDIAN(P1343:XX1344)))))))</f>
        <v>#NUM!</v>
      </c>
      <c r="N1348" s="74"/>
      <c r="O1348" s="27" t="str">
        <f t="shared" ref="O1348" si="4157">"2 RODADA"</f>
        <v>2 RODADA</v>
      </c>
      <c r="P1348" s="110" t="str">
        <f t="shared" ref="P1348:AI1348" si="4158">IF(P1346="","",IF((_xlfn.STDEV.P($P1345:$XX1346)/AVERAGE($P1345:$XX1346))&lt;=25%,P1346,IF(OR(P1346&gt;(AVERAGE($P1345:$XX1346)+_xlfn.STDEV.P($P1345:$XX1346)),P1346&lt;(AVERAGE($P1345:$XX1346)-_xlfn.STDEV.P($P1345:$XX1346))),"DESCARTADO",P1346)))</f>
        <v/>
      </c>
      <c r="Q1348" s="110" t="str">
        <f t="shared" si="4158"/>
        <v/>
      </c>
      <c r="R1348" s="110" t="str">
        <f t="shared" si="4158"/>
        <v/>
      </c>
      <c r="S1348" s="110" t="str">
        <f t="shared" si="4158"/>
        <v/>
      </c>
      <c r="T1348" s="110" t="str">
        <f t="shared" si="4158"/>
        <v/>
      </c>
      <c r="U1348" s="110" t="str">
        <f t="shared" si="4158"/>
        <v/>
      </c>
      <c r="V1348" s="110" t="str">
        <f t="shared" si="4158"/>
        <v/>
      </c>
      <c r="W1348" s="110" t="str">
        <f t="shared" si="4158"/>
        <v/>
      </c>
      <c r="X1348" s="110" t="str">
        <f t="shared" si="4158"/>
        <v/>
      </c>
      <c r="Y1348" s="110" t="str">
        <f t="shared" si="4158"/>
        <v/>
      </c>
      <c r="Z1348" s="110" t="str">
        <f t="shared" si="4158"/>
        <v/>
      </c>
      <c r="AA1348" s="110" t="str">
        <f t="shared" si="4158"/>
        <v/>
      </c>
      <c r="AB1348" s="110" t="str">
        <f t="shared" si="4158"/>
        <v/>
      </c>
      <c r="AC1348" s="110" t="str">
        <f t="shared" si="4158"/>
        <v/>
      </c>
      <c r="AD1348" s="110" t="str">
        <f t="shared" si="4158"/>
        <v/>
      </c>
      <c r="AE1348" s="110" t="str">
        <f t="shared" si="4158"/>
        <v/>
      </c>
      <c r="AF1348" s="110" t="str">
        <f t="shared" si="4158"/>
        <v/>
      </c>
      <c r="AG1348" s="110" t="str">
        <f t="shared" si="4158"/>
        <v/>
      </c>
      <c r="AH1348" s="110" t="str">
        <f t="shared" si="4158"/>
        <v/>
      </c>
      <c r="AI1348" s="110" t="str">
        <f t="shared" si="4158"/>
        <v/>
      </c>
    </row>
    <row r="1349" spans="1:167" hidden="1" x14ac:dyDescent="0.25">
      <c r="B1349" s="131" t="e">
        <f t="shared" si="4009"/>
        <v>#VALUE!</v>
      </c>
      <c r="C1349" s="131" t="e">
        <f t="shared" si="4010"/>
        <v>#VALUE!</v>
      </c>
      <c r="D1349" s="130">
        <f t="shared" si="4010"/>
        <v>1</v>
      </c>
      <c r="E1349" s="168"/>
      <c r="F1349" s="96"/>
      <c r="G1349" s="170"/>
      <c r="H1349"/>
      <c r="I1349"/>
      <c r="J1349"/>
      <c r="K1349" s="69"/>
      <c r="L1349" s="29" t="s">
        <v>422</v>
      </c>
      <c r="M1349" s="30" t="e">
        <f t="shared" ref="M1349" si="4159">HARMEAN($P1343:$XX1344)</f>
        <v>#N/A</v>
      </c>
      <c r="N1349" s="74"/>
      <c r="O1349" s="27" t="str">
        <f t="shared" ref="O1349" si="4160">"3 POND"</f>
        <v>3 POND</v>
      </c>
      <c r="P1349" s="110" t="str">
        <f>IF(IFERROR(VLOOKUP(P1340,'Tabela de Apoio'!$D:$E,2,FALSE),1)=1,"",P1350)</f>
        <v/>
      </c>
      <c r="Q1349" s="110" t="str">
        <f>IF(IFERROR(VLOOKUP(Q1340,'Tabela de Apoio'!$D:$E,2,FALSE),1)=1,"",Q1350)</f>
        <v/>
      </c>
      <c r="R1349" s="110" t="str">
        <f>IF(IFERROR(VLOOKUP(R1340,'Tabela de Apoio'!$D:$E,2,FALSE),1)=1,"",R1350)</f>
        <v/>
      </c>
      <c r="S1349" s="110" t="str">
        <f>IF(IFERROR(VLOOKUP(S1340,'Tabela de Apoio'!$D:$E,2,FALSE),1)=1,"",S1350)</f>
        <v/>
      </c>
      <c r="T1349" s="110" t="str">
        <f>IF(IFERROR(VLOOKUP(T1340,'Tabela de Apoio'!$D:$E,2,FALSE),1)=1,"",T1350)</f>
        <v/>
      </c>
      <c r="U1349" s="110" t="str">
        <f>IF(IFERROR(VLOOKUP(U1340,'Tabela de Apoio'!$D:$E,2,FALSE),1)=1,"",U1350)</f>
        <v/>
      </c>
      <c r="V1349" s="110" t="str">
        <f>IF(IFERROR(VLOOKUP(V1340,'Tabela de Apoio'!$D:$E,2,FALSE),1)=1,"",V1350)</f>
        <v/>
      </c>
      <c r="W1349" s="110" t="str">
        <f>IF(IFERROR(VLOOKUP(W1340,'Tabela de Apoio'!$D:$E,2,FALSE),1)=1,"",W1350)</f>
        <v/>
      </c>
      <c r="X1349" s="110" t="str">
        <f>IF(IFERROR(VLOOKUP(X1340,'Tabela de Apoio'!$D:$E,2,FALSE),1)=1,"",X1350)</f>
        <v/>
      </c>
      <c r="Y1349" s="110" t="str">
        <f>IF(IFERROR(VLOOKUP(Y1340,'Tabela de Apoio'!$D:$E,2,FALSE),1)=1,"",Y1350)</f>
        <v/>
      </c>
      <c r="Z1349" s="110" t="str">
        <f>IF(IFERROR(VLOOKUP(Z1340,'Tabela de Apoio'!$D:$E,2,FALSE),1)=1,"",Z1350)</f>
        <v/>
      </c>
      <c r="AA1349" s="110" t="str">
        <f>IF(IFERROR(VLOOKUP(AA1340,'Tabela de Apoio'!$D:$E,2,FALSE),1)=1,"",AA1350)</f>
        <v/>
      </c>
      <c r="AB1349" s="110" t="str">
        <f>IF(IFERROR(VLOOKUP(AB1340,'Tabela de Apoio'!$D:$E,2,FALSE),1)=1,"",AB1350)</f>
        <v/>
      </c>
      <c r="AC1349" s="110" t="str">
        <f>IF(IFERROR(VLOOKUP(AC1340,'Tabela de Apoio'!$D:$E,2,FALSE),1)=1,"",AC1350)</f>
        <v/>
      </c>
      <c r="AD1349" s="110" t="str">
        <f>IF(IFERROR(VLOOKUP(AD1340,'Tabela de Apoio'!$D:$E,2,FALSE),1)=1,"",AD1350)</f>
        <v/>
      </c>
      <c r="AE1349" s="110" t="str">
        <f>IF(IFERROR(VLOOKUP(AE1340,'Tabela de Apoio'!$D:$E,2,FALSE),1)=1,"",AE1350)</f>
        <v/>
      </c>
      <c r="AF1349" s="110" t="str">
        <f>IF(IFERROR(VLOOKUP(AF1340,'Tabela de Apoio'!$D:$E,2,FALSE),1)=1,"",AF1350)</f>
        <v/>
      </c>
      <c r="AG1349" s="110" t="str">
        <f>IF(IFERROR(VLOOKUP(AG1340,'Tabela de Apoio'!$D:$E,2,FALSE),1)=1,"",AG1350)</f>
        <v/>
      </c>
      <c r="AH1349" s="110" t="str">
        <f>IF(IFERROR(VLOOKUP(AH1340,'Tabela de Apoio'!$D:$E,2,FALSE),1)=1,"",AH1350)</f>
        <v/>
      </c>
      <c r="AI1349" s="110" t="str">
        <f>IF(IFERROR(VLOOKUP(AI1340,'Tabela de Apoio'!$D:$E,2,FALSE),1)=1,"",AI1350)</f>
        <v/>
      </c>
    </row>
    <row r="1350" spans="1:167" hidden="1" x14ac:dyDescent="0.25">
      <c r="B1350" s="131" t="e">
        <f t="shared" si="4009"/>
        <v>#VALUE!</v>
      </c>
      <c r="C1350" s="131" t="e">
        <f t="shared" si="4010"/>
        <v>#VALUE!</v>
      </c>
      <c r="D1350" s="130">
        <f t="shared" si="4010"/>
        <v>1</v>
      </c>
      <c r="E1350" s="168"/>
      <c r="F1350" s="96"/>
      <c r="G1350" s="170"/>
      <c r="H1350" s="137">
        <f t="shared" ref="H1350" si="4161">COUNT($P1350:$XX1350)</f>
        <v>0</v>
      </c>
      <c r="I1350" s="135" t="e">
        <f t="shared" ref="I1350" si="4162">_xlfn.STDEV.P($P1349:$XX1350)/AVERAGE($P1349:$XX1350)</f>
        <v>#DIV/0!</v>
      </c>
      <c r="J1350" s="7">
        <f t="shared" ref="J1350" si="4163">IF(AND(H1350&gt;2,
OR(L1338="MÉDIA SANEADA",L1338="MEDIANA SANEADA",
AND(L1338="PREÇO REFERÊNCIA",NOT(AND(P1340="Orçamento",COUNTA(P1338:XX1338)=COUNTIF(P1340:XX1340,"Orçamento")))))),
ROW(),0)</f>
        <v>0</v>
      </c>
      <c r="K1350" s="69"/>
      <c r="L1350" s="29" t="s">
        <v>53</v>
      </c>
      <c r="M1350" s="30" t="str">
        <f t="shared" ref="M1350" si="4164">IFERROR(_xlfn.QUARTILE.EXC($P1344:$XX1344,1),"")</f>
        <v/>
      </c>
      <c r="N1350" s="74"/>
      <c r="O1350" s="27" t="str">
        <f t="shared" ref="O1350" si="4165">"3 RODADA"</f>
        <v>3 RODADA</v>
      </c>
      <c r="P1350" s="110" t="str">
        <f t="shared" ref="P1350:AI1350" si="4166">IF(P1348="","",IF((_xlfn.STDEV.P($P1347:$XX1348)/AVERAGE($P1347:$XX1348))&lt;=25%,P1348,IF(OR(P1348&gt;(AVERAGE($P1347:$XX1348)+_xlfn.STDEV.P($P1347:$XX1348)),P1348&lt;(AVERAGE($P1347:$XX1348)-_xlfn.STDEV.P($P1347:$XX1348))),"DESCARTADO",P1348)))</f>
        <v/>
      </c>
      <c r="Q1350" s="110" t="str">
        <f t="shared" si="4166"/>
        <v/>
      </c>
      <c r="R1350" s="110" t="str">
        <f t="shared" si="4166"/>
        <v/>
      </c>
      <c r="S1350" s="110" t="str">
        <f t="shared" si="4166"/>
        <v/>
      </c>
      <c r="T1350" s="110" t="str">
        <f t="shared" si="4166"/>
        <v/>
      </c>
      <c r="U1350" s="110" t="str">
        <f t="shared" si="4166"/>
        <v/>
      </c>
      <c r="V1350" s="110" t="str">
        <f t="shared" si="4166"/>
        <v/>
      </c>
      <c r="W1350" s="110" t="str">
        <f t="shared" si="4166"/>
        <v/>
      </c>
      <c r="X1350" s="110" t="str">
        <f t="shared" si="4166"/>
        <v/>
      </c>
      <c r="Y1350" s="110" t="str">
        <f t="shared" si="4166"/>
        <v/>
      </c>
      <c r="Z1350" s="110" t="str">
        <f t="shared" si="4166"/>
        <v/>
      </c>
      <c r="AA1350" s="110" t="str">
        <f t="shared" si="4166"/>
        <v/>
      </c>
      <c r="AB1350" s="110" t="str">
        <f t="shared" si="4166"/>
        <v/>
      </c>
      <c r="AC1350" s="110" t="str">
        <f t="shared" si="4166"/>
        <v/>
      </c>
      <c r="AD1350" s="110" t="str">
        <f t="shared" si="4166"/>
        <v/>
      </c>
      <c r="AE1350" s="110" t="str">
        <f t="shared" si="4166"/>
        <v/>
      </c>
      <c r="AF1350" s="110" t="str">
        <f t="shared" si="4166"/>
        <v/>
      </c>
      <c r="AG1350" s="110" t="str">
        <f t="shared" si="4166"/>
        <v/>
      </c>
      <c r="AH1350" s="110" t="str">
        <f t="shared" si="4166"/>
        <v/>
      </c>
      <c r="AI1350" s="110" t="str">
        <f t="shared" si="4166"/>
        <v/>
      </c>
    </row>
    <row r="1351" spans="1:167" hidden="1" x14ac:dyDescent="0.25">
      <c r="B1351" s="131" t="e">
        <f t="shared" si="4009"/>
        <v>#VALUE!</v>
      </c>
      <c r="C1351" s="131" t="e">
        <f t="shared" si="4010"/>
        <v>#VALUE!</v>
      </c>
      <c r="D1351" s="130">
        <f t="shared" si="4010"/>
        <v>1</v>
      </c>
      <c r="E1351" s="168"/>
      <c r="F1351" s="96"/>
      <c r="G1351" s="170"/>
      <c r="H1351"/>
      <c r="I1351"/>
      <c r="J1351"/>
      <c r="K1351" s="69"/>
      <c r="L1351" s="29" t="s">
        <v>51</v>
      </c>
      <c r="M1351" s="30" t="str">
        <f t="shared" ref="M1351" si="4167">IFERROR(_xlfn.QUARTILE.EXC($P1344:$XX1344,3),"")</f>
        <v/>
      </c>
      <c r="N1351" s="74"/>
      <c r="O1351" s="27" t="str">
        <f t="shared" ref="O1351" si="4168">"4 POND"</f>
        <v>4 POND</v>
      </c>
      <c r="P1351" s="110" t="str">
        <f>IF(IFERROR(VLOOKUP(P1340,'Tabela de Apoio'!$D:$E,2,FALSE),1)=1,"",P1352)</f>
        <v/>
      </c>
      <c r="Q1351" s="110" t="str">
        <f>IF(IFERROR(VLOOKUP(Q1340,'Tabela de Apoio'!$D:$E,2,FALSE),1)=1,"",Q1352)</f>
        <v/>
      </c>
      <c r="R1351" s="110" t="str">
        <f>IF(IFERROR(VLOOKUP(R1340,'Tabela de Apoio'!$D:$E,2,FALSE),1)=1,"",R1352)</f>
        <v/>
      </c>
      <c r="S1351" s="110" t="str">
        <f>IF(IFERROR(VLOOKUP(S1340,'Tabela de Apoio'!$D:$E,2,FALSE),1)=1,"",S1352)</f>
        <v/>
      </c>
      <c r="T1351" s="110" t="str">
        <f>IF(IFERROR(VLOOKUP(T1340,'Tabela de Apoio'!$D:$E,2,FALSE),1)=1,"",T1352)</f>
        <v/>
      </c>
      <c r="U1351" s="110" t="str">
        <f>IF(IFERROR(VLOOKUP(U1340,'Tabela de Apoio'!$D:$E,2,FALSE),1)=1,"",U1352)</f>
        <v/>
      </c>
      <c r="V1351" s="110" t="str">
        <f>IF(IFERROR(VLOOKUP(V1340,'Tabela de Apoio'!$D:$E,2,FALSE),1)=1,"",V1352)</f>
        <v/>
      </c>
      <c r="W1351" s="110" t="str">
        <f>IF(IFERROR(VLOOKUP(W1340,'Tabela de Apoio'!$D:$E,2,FALSE),1)=1,"",W1352)</f>
        <v/>
      </c>
      <c r="X1351" s="110" t="str">
        <f>IF(IFERROR(VLOOKUP(X1340,'Tabela de Apoio'!$D:$E,2,FALSE),1)=1,"",X1352)</f>
        <v/>
      </c>
      <c r="Y1351" s="110" t="str">
        <f>IF(IFERROR(VLOOKUP(Y1340,'Tabela de Apoio'!$D:$E,2,FALSE),1)=1,"",Y1352)</f>
        <v/>
      </c>
      <c r="Z1351" s="110" t="str">
        <f>IF(IFERROR(VLOOKUP(Z1340,'Tabela de Apoio'!$D:$E,2,FALSE),1)=1,"",Z1352)</f>
        <v/>
      </c>
      <c r="AA1351" s="110" t="str">
        <f>IF(IFERROR(VLOOKUP(AA1340,'Tabela de Apoio'!$D:$E,2,FALSE),1)=1,"",AA1352)</f>
        <v/>
      </c>
      <c r="AB1351" s="110" t="str">
        <f>IF(IFERROR(VLOOKUP(AB1340,'Tabela de Apoio'!$D:$E,2,FALSE),1)=1,"",AB1352)</f>
        <v/>
      </c>
      <c r="AC1351" s="110" t="str">
        <f>IF(IFERROR(VLOOKUP(AC1340,'Tabela de Apoio'!$D:$E,2,FALSE),1)=1,"",AC1352)</f>
        <v/>
      </c>
      <c r="AD1351" s="110" t="str">
        <f>IF(IFERROR(VLOOKUP(AD1340,'Tabela de Apoio'!$D:$E,2,FALSE),1)=1,"",AD1352)</f>
        <v/>
      </c>
      <c r="AE1351" s="110" t="str">
        <f>IF(IFERROR(VLOOKUP(AE1340,'Tabela de Apoio'!$D:$E,2,FALSE),1)=1,"",AE1352)</f>
        <v/>
      </c>
      <c r="AF1351" s="110" t="str">
        <f>IF(IFERROR(VLOOKUP(AF1340,'Tabela de Apoio'!$D:$E,2,FALSE),1)=1,"",AF1352)</f>
        <v/>
      </c>
      <c r="AG1351" s="110" t="str">
        <f>IF(IFERROR(VLOOKUP(AG1340,'Tabela de Apoio'!$D:$E,2,FALSE),1)=1,"",AG1352)</f>
        <v/>
      </c>
      <c r="AH1351" s="110" t="str">
        <f>IF(IFERROR(VLOOKUP(AH1340,'Tabela de Apoio'!$D:$E,2,FALSE),1)=1,"",AH1352)</f>
        <v/>
      </c>
      <c r="AI1351" s="110" t="str">
        <f>IF(IFERROR(VLOOKUP(AI1340,'Tabela de Apoio'!$D:$E,2,FALSE),1)=1,"",AI1352)</f>
        <v/>
      </c>
    </row>
    <row r="1352" spans="1:167" hidden="1" x14ac:dyDescent="0.25">
      <c r="B1352" s="131" t="e">
        <f t="shared" si="4009"/>
        <v>#VALUE!</v>
      </c>
      <c r="C1352" s="131" t="e">
        <f t="shared" si="4010"/>
        <v>#VALUE!</v>
      </c>
      <c r="D1352" s="130">
        <f t="shared" si="4010"/>
        <v>1</v>
      </c>
      <c r="E1352" s="168"/>
      <c r="F1352" s="96"/>
      <c r="G1352" s="170"/>
      <c r="H1352" s="137">
        <f t="shared" ref="H1352" si="4169">COUNT($P1352:$XX1352)</f>
        <v>0</v>
      </c>
      <c r="I1352" s="135" t="e">
        <f t="shared" ref="I1352" si="4170">_xlfn.STDEV.P($P1351:$XX1352)/AVERAGE($P1351:$XX1352)</f>
        <v>#DIV/0!</v>
      </c>
      <c r="J1352" s="7">
        <f t="shared" ref="J1352" si="4171">IF(AND(H1352&gt;2,
OR(L1338="MÉDIA SANEADA",L1338="MEDIANA SANEADA",
AND(L1338="PREÇO REFERÊNCIA",NOT(AND(P1340="Orçamento",COUNTA(P1338:XX1338)=COUNTIF(P1340:XX1340,"Orçamento")))))),
ROW(),0)</f>
        <v>0</v>
      </c>
      <c r="K1352" s="69"/>
      <c r="L1352" s="29" t="s">
        <v>55</v>
      </c>
      <c r="M1352" s="30">
        <f t="shared" ref="M1352" si="4172">MIN($P1344:$XX1344)</f>
        <v>0</v>
      </c>
      <c r="N1352" s="74"/>
      <c r="O1352" s="27" t="str">
        <f t="shared" ref="O1352" si="4173">"4 RODADA"</f>
        <v>4 RODADA</v>
      </c>
      <c r="P1352" s="110" t="str">
        <f t="shared" ref="P1352:AI1352" si="4174">IF(P1350="","",IF((_xlfn.STDEV.P($P1349:$XX1350)/AVERAGE($P1349:$XX1350))&lt;=25%,P1350,IF(OR(P1350&gt;(AVERAGE($P1349:$XX1350)+_xlfn.STDEV.P($P1349:$XX1350)),P1350&lt;(AVERAGE($P1349:$XX1350)-_xlfn.STDEV.P($P1349:$XX1350))),"DESCARTADO",P1350)))</f>
        <v/>
      </c>
      <c r="Q1352" s="110" t="str">
        <f t="shared" si="4174"/>
        <v/>
      </c>
      <c r="R1352" s="110" t="str">
        <f t="shared" si="4174"/>
        <v/>
      </c>
      <c r="S1352" s="110" t="str">
        <f t="shared" si="4174"/>
        <v/>
      </c>
      <c r="T1352" s="110" t="str">
        <f t="shared" si="4174"/>
        <v/>
      </c>
      <c r="U1352" s="110" t="str">
        <f t="shared" si="4174"/>
        <v/>
      </c>
      <c r="V1352" s="110" t="str">
        <f t="shared" si="4174"/>
        <v/>
      </c>
      <c r="W1352" s="110" t="str">
        <f t="shared" si="4174"/>
        <v/>
      </c>
      <c r="X1352" s="110" t="str">
        <f t="shared" si="4174"/>
        <v/>
      </c>
      <c r="Y1352" s="110" t="str">
        <f t="shared" si="4174"/>
        <v/>
      </c>
      <c r="Z1352" s="110" t="str">
        <f t="shared" si="4174"/>
        <v/>
      </c>
      <c r="AA1352" s="110" t="str">
        <f t="shared" si="4174"/>
        <v/>
      </c>
      <c r="AB1352" s="110" t="str">
        <f t="shared" si="4174"/>
        <v/>
      </c>
      <c r="AC1352" s="110" t="str">
        <f t="shared" si="4174"/>
        <v/>
      </c>
      <c r="AD1352" s="110" t="str">
        <f t="shared" si="4174"/>
        <v/>
      </c>
      <c r="AE1352" s="110" t="str">
        <f t="shared" si="4174"/>
        <v/>
      </c>
      <c r="AF1352" s="110" t="str">
        <f t="shared" si="4174"/>
        <v/>
      </c>
      <c r="AG1352" s="110" t="str">
        <f t="shared" si="4174"/>
        <v/>
      </c>
      <c r="AH1352" s="110" t="str">
        <f t="shared" si="4174"/>
        <v/>
      </c>
      <c r="AI1352" s="110" t="str">
        <f t="shared" si="4174"/>
        <v/>
      </c>
    </row>
    <row r="1353" spans="1:167" hidden="1" x14ac:dyDescent="0.25">
      <c r="B1353" s="131" t="e">
        <f t="shared" si="4009"/>
        <v>#VALUE!</v>
      </c>
      <c r="C1353" s="131" t="e">
        <f t="shared" si="4010"/>
        <v>#VALUE!</v>
      </c>
      <c r="D1353" s="130">
        <f t="shared" si="4010"/>
        <v>1</v>
      </c>
      <c r="E1353" s="168"/>
      <c r="F1353" s="96"/>
      <c r="G1353" s="170"/>
      <c r="H1353"/>
      <c r="I1353"/>
      <c r="J1353"/>
      <c r="K1353" s="69"/>
      <c r="L1353" s="29" t="s">
        <v>52</v>
      </c>
      <c r="M1353" s="30">
        <f t="shared" ref="M1353" si="4175">MAX($P1344:$XX1344)</f>
        <v>0</v>
      </c>
      <c r="N1353" s="74"/>
      <c r="O1353" s="27" t="str">
        <f t="shared" ref="O1353" si="4176">"5 POND"</f>
        <v>5 POND</v>
      </c>
      <c r="P1353" s="110" t="str">
        <f>IF(IFERROR(VLOOKUP(P1340,'Tabela de Apoio'!$D:$E,2,FALSE),1)=1,"",P1354)</f>
        <v/>
      </c>
      <c r="Q1353" s="110" t="str">
        <f>IF(IFERROR(VLOOKUP(Q1340,'Tabela de Apoio'!$D:$E,2,FALSE),1)=1,"",Q1354)</f>
        <v/>
      </c>
      <c r="R1353" s="110" t="str">
        <f>IF(IFERROR(VLOOKUP(R1340,'Tabela de Apoio'!$D:$E,2,FALSE),1)=1,"",R1354)</f>
        <v/>
      </c>
      <c r="S1353" s="110" t="str">
        <f>IF(IFERROR(VLOOKUP(S1340,'Tabela de Apoio'!$D:$E,2,FALSE),1)=1,"",S1354)</f>
        <v/>
      </c>
      <c r="T1353" s="110" t="str">
        <f>IF(IFERROR(VLOOKUP(T1340,'Tabela de Apoio'!$D:$E,2,FALSE),1)=1,"",T1354)</f>
        <v/>
      </c>
      <c r="U1353" s="110" t="str">
        <f>IF(IFERROR(VLOOKUP(U1340,'Tabela de Apoio'!$D:$E,2,FALSE),1)=1,"",U1354)</f>
        <v/>
      </c>
      <c r="V1353" s="110" t="str">
        <f>IF(IFERROR(VLOOKUP(V1340,'Tabela de Apoio'!$D:$E,2,FALSE),1)=1,"",V1354)</f>
        <v/>
      </c>
      <c r="W1353" s="110" t="str">
        <f>IF(IFERROR(VLOOKUP(W1340,'Tabela de Apoio'!$D:$E,2,FALSE),1)=1,"",W1354)</f>
        <v/>
      </c>
      <c r="X1353" s="110" t="str">
        <f>IF(IFERROR(VLOOKUP(X1340,'Tabela de Apoio'!$D:$E,2,FALSE),1)=1,"",X1354)</f>
        <v/>
      </c>
      <c r="Y1353" s="110" t="str">
        <f>IF(IFERROR(VLOOKUP(Y1340,'Tabela de Apoio'!$D:$E,2,FALSE),1)=1,"",Y1354)</f>
        <v/>
      </c>
      <c r="Z1353" s="110" t="str">
        <f>IF(IFERROR(VLOOKUP(Z1340,'Tabela de Apoio'!$D:$E,2,FALSE),1)=1,"",Z1354)</f>
        <v/>
      </c>
      <c r="AA1353" s="110" t="str">
        <f>IF(IFERROR(VLOOKUP(AA1340,'Tabela de Apoio'!$D:$E,2,FALSE),1)=1,"",AA1354)</f>
        <v/>
      </c>
      <c r="AB1353" s="110" t="str">
        <f>IF(IFERROR(VLOOKUP(AB1340,'Tabela de Apoio'!$D:$E,2,FALSE),1)=1,"",AB1354)</f>
        <v/>
      </c>
      <c r="AC1353" s="110" t="str">
        <f>IF(IFERROR(VLOOKUP(AC1340,'Tabela de Apoio'!$D:$E,2,FALSE),1)=1,"",AC1354)</f>
        <v/>
      </c>
      <c r="AD1353" s="110" t="str">
        <f>IF(IFERROR(VLOOKUP(AD1340,'Tabela de Apoio'!$D:$E,2,FALSE),1)=1,"",AD1354)</f>
        <v/>
      </c>
      <c r="AE1353" s="110" t="str">
        <f>IF(IFERROR(VLOOKUP(AE1340,'Tabela de Apoio'!$D:$E,2,FALSE),1)=1,"",AE1354)</f>
        <v/>
      </c>
      <c r="AF1353" s="110" t="str">
        <f>IF(IFERROR(VLOOKUP(AF1340,'Tabela de Apoio'!$D:$E,2,FALSE),1)=1,"",AF1354)</f>
        <v/>
      </c>
      <c r="AG1353" s="110" t="str">
        <f>IF(IFERROR(VLOOKUP(AG1340,'Tabela de Apoio'!$D:$E,2,FALSE),1)=1,"",AG1354)</f>
        <v/>
      </c>
      <c r="AH1353" s="110" t="str">
        <f>IF(IFERROR(VLOOKUP(AH1340,'Tabela de Apoio'!$D:$E,2,FALSE),1)=1,"",AH1354)</f>
        <v/>
      </c>
      <c r="AI1353" s="110" t="str">
        <f>IF(IFERROR(VLOOKUP(AI1340,'Tabela de Apoio'!$D:$E,2,FALSE),1)=1,"",AI1354)</f>
        <v/>
      </c>
    </row>
    <row r="1354" spans="1:167" hidden="1" x14ac:dyDescent="0.25">
      <c r="B1354" s="131" t="e">
        <f t="shared" si="4009"/>
        <v>#VALUE!</v>
      </c>
      <c r="C1354" s="131" t="e">
        <f t="shared" si="4010"/>
        <v>#VALUE!</v>
      </c>
      <c r="D1354" s="130">
        <f t="shared" si="4010"/>
        <v>1</v>
      </c>
      <c r="E1354" s="168"/>
      <c r="F1354" s="96"/>
      <c r="G1354" s="170"/>
      <c r="H1354" s="137">
        <f t="shared" ref="H1354" si="4177">COUNT($P1354:$XX1354)</f>
        <v>0</v>
      </c>
      <c r="I1354" s="135" t="e">
        <f t="shared" ref="I1354" si="4178">_xlfn.STDEV.P($P1353:$XX1354)/AVERAGE($P1353:$XX1354)</f>
        <v>#DIV/0!</v>
      </c>
      <c r="J1354" s="7">
        <f t="shared" ref="J1354" si="4179">IF(AND(H1354&gt;2,
OR(L1338="MÉDIA SANEADA",L1338="MEDIANA SANEADA",
AND(L1338="PREÇO REFERÊNCIA",NOT(AND(P1340="Orçamento",COUNTA(P1338:XX1338)=COUNTIF(P1340:XX1340,"Orçamento")))))),
ROW(),0)</f>
        <v>0</v>
      </c>
      <c r="K1354" s="69"/>
      <c r="N1354" s="74"/>
      <c r="O1354" s="27" t="str">
        <f t="shared" ref="O1354" si="4180">"5 RODADA"</f>
        <v>5 RODADA</v>
      </c>
      <c r="P1354" s="110" t="str">
        <f t="shared" ref="P1354:AI1354" si="4181">IF(P1352="","",IF((_xlfn.STDEV.P($P1351:$XX1352)/AVERAGE($P1351:$XX1352))&lt;=25%,P1352,IF(OR(P1352&gt;(AVERAGE($P1351:$XX1352)+_xlfn.STDEV.P($P1351:$XX1352)),P1352&lt;(AVERAGE($P1351:$XX1352)-_xlfn.STDEV.P($P1351:$XX1352))),"DESCARTADO",P1352)))</f>
        <v/>
      </c>
      <c r="Q1354" s="110" t="str">
        <f t="shared" si="4181"/>
        <v/>
      </c>
      <c r="R1354" s="110" t="str">
        <f t="shared" si="4181"/>
        <v/>
      </c>
      <c r="S1354" s="110" t="str">
        <f t="shared" si="4181"/>
        <v/>
      </c>
      <c r="T1354" s="110" t="str">
        <f t="shared" si="4181"/>
        <v/>
      </c>
      <c r="U1354" s="110" t="str">
        <f t="shared" si="4181"/>
        <v/>
      </c>
      <c r="V1354" s="110" t="str">
        <f t="shared" si="4181"/>
        <v/>
      </c>
      <c r="W1354" s="110" t="str">
        <f t="shared" si="4181"/>
        <v/>
      </c>
      <c r="X1354" s="110" t="str">
        <f t="shared" si="4181"/>
        <v/>
      </c>
      <c r="Y1354" s="110" t="str">
        <f t="shared" si="4181"/>
        <v/>
      </c>
      <c r="Z1354" s="110" t="str">
        <f t="shared" si="4181"/>
        <v/>
      </c>
      <c r="AA1354" s="110" t="str">
        <f t="shared" si="4181"/>
        <v/>
      </c>
      <c r="AB1354" s="110" t="str">
        <f t="shared" si="4181"/>
        <v/>
      </c>
      <c r="AC1354" s="110" t="str">
        <f t="shared" si="4181"/>
        <v/>
      </c>
      <c r="AD1354" s="110" t="str">
        <f t="shared" si="4181"/>
        <v/>
      </c>
      <c r="AE1354" s="110" t="str">
        <f t="shared" si="4181"/>
        <v/>
      </c>
      <c r="AF1354" s="110" t="str">
        <f t="shared" si="4181"/>
        <v/>
      </c>
      <c r="AG1354" s="110" t="str">
        <f t="shared" si="4181"/>
        <v/>
      </c>
      <c r="AH1354" s="110" t="str">
        <f t="shared" si="4181"/>
        <v/>
      </c>
      <c r="AI1354" s="110" t="str">
        <f t="shared" si="4181"/>
        <v/>
      </c>
    </row>
    <row r="1355" spans="1:167" hidden="1" x14ac:dyDescent="0.25">
      <c r="B1355" s="131" t="e">
        <f t="shared" si="4009"/>
        <v>#VALUE!</v>
      </c>
      <c r="C1355" s="131" t="e">
        <f t="shared" si="4010"/>
        <v>#VALUE!</v>
      </c>
      <c r="D1355" s="130">
        <f t="shared" si="4010"/>
        <v>1</v>
      </c>
      <c r="E1355" s="168"/>
      <c r="F1355" s="96"/>
      <c r="G1355" s="170"/>
      <c r="H1355"/>
      <c r="I1355"/>
      <c r="J1355"/>
      <c r="K1355" s="69"/>
      <c r="L1355" s="22"/>
      <c r="M1355" s="22"/>
      <c r="N1355" s="74"/>
      <c r="O1355" s="27" t="str">
        <f t="shared" ref="O1355" si="4182">"6 POND"</f>
        <v>6 POND</v>
      </c>
      <c r="P1355" s="110" t="str">
        <f>IF(IFERROR(VLOOKUP(P1340,'Tabela de Apoio'!$D:$E,2,FALSE),1)=1,"",P1356)</f>
        <v/>
      </c>
      <c r="Q1355" s="110" t="str">
        <f>IF(IFERROR(VLOOKUP(Q1340,'Tabela de Apoio'!$D:$E,2,FALSE),1)=1,"",Q1356)</f>
        <v/>
      </c>
      <c r="R1355" s="110" t="str">
        <f>IF(IFERROR(VLOOKUP(R1340,'Tabela de Apoio'!$D:$E,2,FALSE),1)=1,"",R1356)</f>
        <v/>
      </c>
      <c r="S1355" s="110" t="str">
        <f>IF(IFERROR(VLOOKUP(S1340,'Tabela de Apoio'!$D:$E,2,FALSE),1)=1,"",S1356)</f>
        <v/>
      </c>
      <c r="T1355" s="110" t="str">
        <f>IF(IFERROR(VLOOKUP(T1340,'Tabela de Apoio'!$D:$E,2,FALSE),1)=1,"",T1356)</f>
        <v/>
      </c>
      <c r="U1355" s="110" t="str">
        <f>IF(IFERROR(VLOOKUP(U1340,'Tabela de Apoio'!$D:$E,2,FALSE),1)=1,"",U1356)</f>
        <v/>
      </c>
      <c r="V1355" s="110" t="str">
        <f>IF(IFERROR(VLOOKUP(V1340,'Tabela de Apoio'!$D:$E,2,FALSE),1)=1,"",V1356)</f>
        <v/>
      </c>
      <c r="W1355" s="110" t="str">
        <f>IF(IFERROR(VLOOKUP(W1340,'Tabela de Apoio'!$D:$E,2,FALSE),1)=1,"",W1356)</f>
        <v/>
      </c>
      <c r="X1355" s="110" t="str">
        <f>IF(IFERROR(VLOOKUP(X1340,'Tabela de Apoio'!$D:$E,2,FALSE),1)=1,"",X1356)</f>
        <v/>
      </c>
      <c r="Y1355" s="110" t="str">
        <f>IF(IFERROR(VLOOKUP(Y1340,'Tabela de Apoio'!$D:$E,2,FALSE),1)=1,"",Y1356)</f>
        <v/>
      </c>
      <c r="Z1355" s="110" t="str">
        <f>IF(IFERROR(VLOOKUP(Z1340,'Tabela de Apoio'!$D:$E,2,FALSE),1)=1,"",Z1356)</f>
        <v/>
      </c>
      <c r="AA1355" s="110" t="str">
        <f>IF(IFERROR(VLOOKUP(AA1340,'Tabela de Apoio'!$D:$E,2,FALSE),1)=1,"",AA1356)</f>
        <v/>
      </c>
      <c r="AB1355" s="110" t="str">
        <f>IF(IFERROR(VLOOKUP(AB1340,'Tabela de Apoio'!$D:$E,2,FALSE),1)=1,"",AB1356)</f>
        <v/>
      </c>
      <c r="AC1355" s="110" t="str">
        <f>IF(IFERROR(VLOOKUP(AC1340,'Tabela de Apoio'!$D:$E,2,FALSE),1)=1,"",AC1356)</f>
        <v/>
      </c>
      <c r="AD1355" s="110" t="str">
        <f>IF(IFERROR(VLOOKUP(AD1340,'Tabela de Apoio'!$D:$E,2,FALSE),1)=1,"",AD1356)</f>
        <v/>
      </c>
      <c r="AE1355" s="110" t="str">
        <f>IF(IFERROR(VLOOKUP(AE1340,'Tabela de Apoio'!$D:$E,2,FALSE),1)=1,"",AE1356)</f>
        <v/>
      </c>
      <c r="AF1355" s="110" t="str">
        <f>IF(IFERROR(VLOOKUP(AF1340,'Tabela de Apoio'!$D:$E,2,FALSE),1)=1,"",AF1356)</f>
        <v/>
      </c>
      <c r="AG1355" s="110" t="str">
        <f>IF(IFERROR(VLOOKUP(AG1340,'Tabela de Apoio'!$D:$E,2,FALSE),1)=1,"",AG1356)</f>
        <v/>
      </c>
      <c r="AH1355" s="110" t="str">
        <f>IF(IFERROR(VLOOKUP(AH1340,'Tabela de Apoio'!$D:$E,2,FALSE),1)=1,"",AH1356)</f>
        <v/>
      </c>
      <c r="AI1355" s="110" t="str">
        <f>IF(IFERROR(VLOOKUP(AI1340,'Tabela de Apoio'!$D:$E,2,FALSE),1)=1,"",AI1356)</f>
        <v/>
      </c>
    </row>
    <row r="1356" spans="1:167" hidden="1" x14ac:dyDescent="0.25">
      <c r="B1356" s="131" t="e">
        <f t="shared" si="4009"/>
        <v>#VALUE!</v>
      </c>
      <c r="C1356" s="131" t="e">
        <f t="shared" si="4010"/>
        <v>#VALUE!</v>
      </c>
      <c r="D1356" s="130">
        <f t="shared" si="4010"/>
        <v>1</v>
      </c>
      <c r="E1356" s="168"/>
      <c r="F1356" s="96"/>
      <c r="G1356" s="170"/>
      <c r="H1356" s="137">
        <f t="shared" ref="H1356" si="4183">COUNT($P1356:$XX1356)</f>
        <v>0</v>
      </c>
      <c r="I1356" s="135" t="e">
        <f t="shared" ref="I1356" si="4184">_xlfn.STDEV.P($P1355:$XX1356)/AVERAGE($P1355:$XX1356)</f>
        <v>#DIV/0!</v>
      </c>
      <c r="J1356" s="7">
        <f t="shared" ref="J1356" si="4185">IF(AND(H1356&gt;2,
OR(L1338="MÉDIA SANEADA",L1338="MEDIANA SANEADA",
AND(L1338="PREÇO REFERÊNCIA",NOT(AND(P1340="Orçamento",COUNTA(P1338:XX1338)=COUNTIF(P1340:XX1340,"Orçamento")))))),
ROW(),0)</f>
        <v>0</v>
      </c>
      <c r="N1356" s="74"/>
      <c r="O1356" s="27" t="str">
        <f t="shared" ref="O1356" si="4186">"6 RODADA"</f>
        <v>6 RODADA</v>
      </c>
      <c r="P1356" s="110" t="str">
        <f t="shared" ref="P1356:AI1356" si="4187">IFERROR(IF(P1354="","",IF((_xlfn.STDEV.P($P1353:$XX1354)/AVERAGE($P1353:$XX1354))&lt;=25%,P1354,IF(OR(P1354&gt;(AVERAGE($P1353:$XX1354)+_xlfn.STDEV.P($P1353:$XX1354)),P1354&lt;(AVERAGE($P1353:$XX1354)-_xlfn.STDEV.P($P1353:$XX1354))),"DESCARTADO",P1354))),)</f>
        <v/>
      </c>
      <c r="Q1356" s="110" t="str">
        <f t="shared" si="4187"/>
        <v/>
      </c>
      <c r="R1356" s="110" t="str">
        <f t="shared" si="4187"/>
        <v/>
      </c>
      <c r="S1356" s="110" t="str">
        <f t="shared" si="4187"/>
        <v/>
      </c>
      <c r="T1356" s="110" t="str">
        <f t="shared" si="4187"/>
        <v/>
      </c>
      <c r="U1356" s="110" t="str">
        <f t="shared" si="4187"/>
        <v/>
      </c>
      <c r="V1356" s="110" t="str">
        <f t="shared" si="4187"/>
        <v/>
      </c>
      <c r="W1356" s="110" t="str">
        <f t="shared" si="4187"/>
        <v/>
      </c>
      <c r="X1356" s="110" t="str">
        <f t="shared" si="4187"/>
        <v/>
      </c>
      <c r="Y1356" s="110" t="str">
        <f t="shared" si="4187"/>
        <v/>
      </c>
      <c r="Z1356" s="110" t="str">
        <f t="shared" si="4187"/>
        <v/>
      </c>
      <c r="AA1356" s="110" t="str">
        <f t="shared" si="4187"/>
        <v/>
      </c>
      <c r="AB1356" s="110" t="str">
        <f t="shared" si="4187"/>
        <v/>
      </c>
      <c r="AC1356" s="110" t="str">
        <f t="shared" si="4187"/>
        <v/>
      </c>
      <c r="AD1356" s="110" t="str">
        <f t="shared" si="4187"/>
        <v/>
      </c>
      <c r="AE1356" s="110" t="str">
        <f t="shared" si="4187"/>
        <v/>
      </c>
      <c r="AF1356" s="110" t="str">
        <f t="shared" si="4187"/>
        <v/>
      </c>
      <c r="AG1356" s="110" t="str">
        <f t="shared" si="4187"/>
        <v/>
      </c>
      <c r="AH1356" s="110" t="str">
        <f t="shared" si="4187"/>
        <v/>
      </c>
      <c r="AI1356" s="110" t="str">
        <f t="shared" si="4187"/>
        <v/>
      </c>
    </row>
    <row r="1357" spans="1:167" x14ac:dyDescent="0.25">
      <c r="B1357" s="131" t="e">
        <f t="shared" si="4009"/>
        <v>#VALUE!</v>
      </c>
      <c r="C1357" s="131" t="e">
        <f t="shared" si="4010"/>
        <v>#VALUE!</v>
      </c>
      <c r="D1357" s="130">
        <f t="shared" si="4010"/>
        <v>1</v>
      </c>
      <c r="E1357" s="168"/>
      <c r="F1357" s="139"/>
      <c r="G1357" s="170"/>
      <c r="H1357" s="173"/>
      <c r="I1357" s="173"/>
      <c r="J1357" s="174"/>
      <c r="K1357" s="70"/>
      <c r="L1357" s="1" t="s">
        <v>56</v>
      </c>
      <c r="M1357" s="147" t="str">
        <f t="shared" ref="M1357" si="4188">IFERROR(ROUND(M1338*M1340,2),"")</f>
        <v/>
      </c>
      <c r="O1357" s="27" t="s">
        <v>426</v>
      </c>
      <c r="P1357" s="110" t="str">
        <f t="shared" ref="P1357:AI1378" si="4189">INDEX(P1344:P1356,MATCH(MAX($J1344:$J1356),$J1344:$J1356,0))</f>
        <v/>
      </c>
      <c r="Q1357" s="110" t="str">
        <f t="shared" si="4189"/>
        <v/>
      </c>
      <c r="R1357" s="110" t="str">
        <f t="shared" si="4189"/>
        <v/>
      </c>
      <c r="S1357" s="110" t="str">
        <f t="shared" si="4189"/>
        <v/>
      </c>
      <c r="T1357" s="110" t="str">
        <f t="shared" si="4189"/>
        <v/>
      </c>
      <c r="U1357" s="110" t="str">
        <f t="shared" si="4189"/>
        <v/>
      </c>
      <c r="V1357" s="110" t="str">
        <f t="shared" si="4189"/>
        <v/>
      </c>
      <c r="W1357" s="110" t="str">
        <f t="shared" si="4189"/>
        <v/>
      </c>
      <c r="X1357" s="110" t="str">
        <f t="shared" si="4189"/>
        <v/>
      </c>
      <c r="Y1357" s="110" t="str">
        <f t="shared" si="4189"/>
        <v/>
      </c>
      <c r="Z1357" s="110" t="str">
        <f t="shared" si="4189"/>
        <v/>
      </c>
      <c r="AA1357" s="110" t="str">
        <f t="shared" si="4189"/>
        <v/>
      </c>
      <c r="AB1357" s="110" t="str">
        <f t="shared" si="4189"/>
        <v/>
      </c>
      <c r="AC1357" s="110" t="str">
        <f t="shared" si="4189"/>
        <v/>
      </c>
      <c r="AD1357" s="110" t="str">
        <f t="shared" si="4189"/>
        <v/>
      </c>
      <c r="AE1357" s="110" t="str">
        <f t="shared" si="4189"/>
        <v/>
      </c>
      <c r="AF1357" s="110" t="str">
        <f t="shared" si="4189"/>
        <v/>
      </c>
      <c r="AG1357" s="110" t="str">
        <f t="shared" si="4189"/>
        <v/>
      </c>
      <c r="AH1357" s="110" t="str">
        <f t="shared" si="4189"/>
        <v/>
      </c>
      <c r="AI1357" s="110" t="str">
        <f t="shared" si="4189"/>
        <v/>
      </c>
    </row>
    <row r="1359" spans="1:167" s="120" customFormat="1" ht="15" customHeight="1" x14ac:dyDescent="0.25">
      <c r="A1359" s="123"/>
      <c r="B1359" s="130" t="e">
        <f t="shared" ref="B1359" si="4190">LARGE(IFERROR(IF(B1357+1&gt;$H$8,"",B1357+1),""),1)</f>
        <v>#VALUE!</v>
      </c>
      <c r="C1359" s="130" t="e">
        <f>IF(_xlfn.ISFORMULA(E1363),MAX(INDEX('BASE FORMAÇÃO'!A:A,B1359+1),1),E1363)</f>
        <v>#VALUE!</v>
      </c>
      <c r="D1359" s="130">
        <f t="shared" ref="D1359" si="4191">IFERROR(IF(C1359=C1349,D1349+1,1),1)</f>
        <v>1</v>
      </c>
      <c r="E1359" s="41" t="s">
        <v>9</v>
      </c>
      <c r="F1359" s="76"/>
      <c r="G1359" s="41" t="s">
        <v>15</v>
      </c>
      <c r="H1359" s="138" t="e">
        <f>INDEX('BASE FORMAÇÃO'!B:B,B1359+1)</f>
        <v>#VALUE!</v>
      </c>
      <c r="I1359" s="146" t="s">
        <v>16</v>
      </c>
      <c r="J1359" s="6" t="e">
        <f>INDEX('BASE FORMAÇÃO'!K:K,B1359+1)</f>
        <v>#VALUE!</v>
      </c>
      <c r="K1359" s="68"/>
      <c r="L1359" s="175" t="s">
        <v>54</v>
      </c>
      <c r="M1359" s="177" t="str">
        <f t="shared" ref="M1359" si="4192">IF(OR(ISBLANK($O$8),ISBLANK($O$7),ISBLANK($H$8),ISBLANK($O$6),ISBLANK($O$5),ISBLANK($H$5)),"",IFERROR(IF(VLOOKUP(L1359,L1365:M1374,2,FALSE)&lt;1,ROUND(VLOOKUP(L1359,L1365:M1374,2,FALSE),4),ROUND(VLOOKUP(L1359,L1365:M1374,2,FALSE),2)),""))</f>
        <v/>
      </c>
      <c r="N1359" s="72"/>
      <c r="O1359" s="27" t="s">
        <v>17</v>
      </c>
      <c r="P1359" s="116"/>
      <c r="Q1359" s="116"/>
      <c r="R1359" s="116"/>
      <c r="S1359" s="116"/>
      <c r="T1359" s="116"/>
      <c r="U1359" s="108"/>
      <c r="V1359" s="108"/>
      <c r="W1359" s="108"/>
      <c r="X1359" s="108"/>
      <c r="Y1359" s="108"/>
      <c r="Z1359" s="108"/>
      <c r="AA1359" s="108"/>
      <c r="AB1359" s="108"/>
      <c r="AC1359" s="108"/>
      <c r="AD1359" s="108"/>
      <c r="AE1359" s="108"/>
      <c r="AF1359" s="108"/>
      <c r="AG1359" s="108"/>
      <c r="AH1359" s="108"/>
      <c r="AI1359" s="108"/>
      <c r="AJ1359" s="119"/>
      <c r="AK1359" s="119"/>
      <c r="AL1359" s="119"/>
      <c r="AM1359" s="119"/>
      <c r="AN1359" s="119"/>
      <c r="AO1359" s="119"/>
      <c r="AP1359" s="119"/>
      <c r="AQ1359" s="119"/>
      <c r="AR1359" s="119"/>
      <c r="AS1359" s="119"/>
      <c r="AT1359" s="119"/>
      <c r="AU1359" s="119"/>
      <c r="AV1359" s="119"/>
      <c r="AW1359" s="119"/>
      <c r="AX1359" s="119"/>
      <c r="AY1359" s="119"/>
      <c r="AZ1359" s="119"/>
      <c r="BA1359" s="119"/>
      <c r="BB1359" s="119"/>
      <c r="BC1359" s="119"/>
      <c r="BD1359" s="119"/>
      <c r="BE1359" s="119"/>
      <c r="BF1359" s="119"/>
      <c r="BG1359" s="119"/>
      <c r="BH1359" s="119"/>
      <c r="BI1359" s="119"/>
      <c r="BJ1359" s="119"/>
      <c r="BK1359" s="119"/>
      <c r="BL1359" s="119"/>
      <c r="BM1359" s="119"/>
      <c r="BN1359" s="119"/>
      <c r="BO1359" s="119"/>
      <c r="BP1359" s="119"/>
      <c r="BQ1359" s="119"/>
      <c r="BR1359" s="119"/>
      <c r="BS1359" s="119"/>
      <c r="BT1359" s="119"/>
      <c r="BU1359" s="119"/>
      <c r="BV1359" s="119"/>
      <c r="BW1359" s="119"/>
      <c r="BX1359" s="119"/>
      <c r="BY1359" s="119"/>
      <c r="BZ1359" s="119"/>
      <c r="CA1359" s="119"/>
      <c r="CB1359" s="119"/>
      <c r="CC1359" s="119"/>
      <c r="CD1359" s="119"/>
      <c r="CE1359" s="119"/>
      <c r="CF1359" s="119"/>
      <c r="CG1359" s="119"/>
      <c r="CH1359" s="119"/>
      <c r="CI1359" s="119"/>
      <c r="CJ1359" s="119"/>
      <c r="CK1359" s="119"/>
      <c r="CL1359" s="119"/>
      <c r="CM1359" s="119"/>
      <c r="CN1359" s="119"/>
      <c r="CO1359" s="119"/>
      <c r="CP1359" s="119"/>
      <c r="CQ1359" s="119"/>
      <c r="CR1359" s="119"/>
      <c r="CS1359" s="119"/>
      <c r="CT1359" s="119"/>
      <c r="CU1359" s="119"/>
      <c r="CV1359" s="119"/>
      <c r="CW1359" s="119"/>
      <c r="CX1359" s="119"/>
      <c r="CY1359" s="119"/>
      <c r="CZ1359" s="119"/>
      <c r="DA1359" s="119"/>
      <c r="DB1359" s="119"/>
      <c r="DC1359" s="119"/>
      <c r="DD1359" s="119"/>
      <c r="DE1359" s="119"/>
      <c r="DF1359" s="119"/>
      <c r="DG1359" s="119"/>
      <c r="DH1359" s="119"/>
      <c r="DI1359" s="119"/>
      <c r="DJ1359" s="119"/>
      <c r="DK1359" s="119"/>
      <c r="DL1359" s="119"/>
      <c r="DM1359" s="119"/>
      <c r="DN1359" s="119"/>
      <c r="DO1359" s="119"/>
      <c r="DP1359" s="119"/>
      <c r="DQ1359" s="119"/>
      <c r="DR1359" s="119"/>
      <c r="DS1359" s="119"/>
      <c r="DT1359" s="119"/>
      <c r="DU1359" s="119"/>
      <c r="DV1359" s="119"/>
      <c r="DW1359" s="119"/>
      <c r="DX1359" s="119"/>
      <c r="DY1359" s="119"/>
      <c r="DZ1359" s="119"/>
      <c r="EA1359" s="119"/>
      <c r="EB1359" s="119"/>
      <c r="EC1359" s="119"/>
      <c r="ED1359" s="119"/>
      <c r="EE1359" s="119"/>
      <c r="EF1359" s="119"/>
      <c r="EG1359" s="119"/>
      <c r="EH1359" s="119"/>
      <c r="EI1359" s="119"/>
      <c r="EJ1359" s="119"/>
      <c r="EK1359" s="119"/>
      <c r="EL1359" s="119"/>
      <c r="EM1359" s="119"/>
      <c r="EN1359" s="119"/>
      <c r="EO1359" s="119"/>
      <c r="EP1359" s="119"/>
      <c r="EQ1359" s="119"/>
      <c r="ER1359" s="119"/>
      <c r="ES1359" s="119"/>
      <c r="ET1359" s="119"/>
      <c r="EU1359" s="119"/>
      <c r="EV1359" s="119"/>
      <c r="EW1359" s="119"/>
      <c r="EX1359" s="119"/>
      <c r="EY1359" s="119"/>
      <c r="EZ1359" s="119"/>
      <c r="FA1359" s="119"/>
      <c r="FB1359" s="119"/>
      <c r="FC1359" s="119"/>
      <c r="FD1359" s="119"/>
      <c r="FE1359" s="119"/>
      <c r="FF1359" s="119"/>
      <c r="FG1359" s="119"/>
      <c r="FH1359" s="119"/>
      <c r="FI1359" s="119"/>
      <c r="FJ1359" s="119"/>
      <c r="FK1359" s="119"/>
    </row>
    <row r="1360" spans="1:167" s="120" customFormat="1" ht="15" customHeight="1" x14ac:dyDescent="0.25">
      <c r="A1360" s="69"/>
      <c r="B1360" s="131" t="e">
        <f t="shared" ref="B1360:D1360" si="4193">B1359</f>
        <v>#VALUE!</v>
      </c>
      <c r="C1360" s="131" t="e">
        <f t="shared" si="4193"/>
        <v>#VALUE!</v>
      </c>
      <c r="D1360" s="130">
        <f t="shared" si="4193"/>
        <v>1</v>
      </c>
      <c r="E1360" s="179">
        <f t="shared" ref="E1360" si="4194">D1359</f>
        <v>1</v>
      </c>
      <c r="F1360" s="95"/>
      <c r="G1360" s="181" t="s">
        <v>1</v>
      </c>
      <c r="H1360" s="184" t="e">
        <f>INDEX('BASE FORMAÇÃO'!C:C,B1359+1)</f>
        <v>#VALUE!</v>
      </c>
      <c r="I1360" s="184"/>
      <c r="J1360" s="185"/>
      <c r="K1360" s="69"/>
      <c r="L1360" s="176"/>
      <c r="M1360" s="178"/>
      <c r="N1360" s="73"/>
      <c r="O1360" s="27" t="s">
        <v>13</v>
      </c>
      <c r="P1360" s="125"/>
      <c r="Q1360" s="125"/>
      <c r="R1360" s="125"/>
      <c r="S1360" s="125"/>
      <c r="T1360" s="125"/>
      <c r="U1360" s="125"/>
      <c r="V1360" s="125"/>
      <c r="W1360" s="125"/>
      <c r="X1360" s="125"/>
      <c r="Y1360" s="125"/>
      <c r="Z1360" s="125"/>
      <c r="AA1360" s="125"/>
      <c r="AB1360" s="125"/>
      <c r="AC1360" s="125"/>
      <c r="AD1360" s="125"/>
      <c r="AE1360" s="125"/>
      <c r="AF1360" s="125"/>
      <c r="AG1360" s="125"/>
      <c r="AH1360" s="125"/>
      <c r="AI1360" s="125"/>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19"/>
      <c r="BC1360" s="119"/>
      <c r="BD1360" s="119"/>
      <c r="BE1360" s="119"/>
      <c r="BF1360" s="119"/>
      <c r="BG1360" s="119"/>
      <c r="BH1360" s="119"/>
      <c r="BI1360" s="119"/>
      <c r="BJ1360" s="119"/>
      <c r="BK1360" s="119"/>
      <c r="BL1360" s="119"/>
      <c r="BM1360" s="119"/>
      <c r="BN1360" s="119"/>
      <c r="BO1360" s="119"/>
      <c r="BP1360" s="119"/>
      <c r="BQ1360" s="119"/>
      <c r="BR1360" s="119"/>
      <c r="BS1360" s="119"/>
      <c r="BT1360" s="119"/>
      <c r="BU1360" s="119"/>
      <c r="BV1360" s="119"/>
      <c r="BW1360" s="119"/>
      <c r="BX1360" s="119"/>
      <c r="BY1360" s="119"/>
      <c r="BZ1360" s="119"/>
      <c r="CA1360" s="119"/>
      <c r="CB1360" s="119"/>
      <c r="CC1360" s="119"/>
      <c r="CD1360" s="119"/>
      <c r="CE1360" s="119"/>
      <c r="CF1360" s="119"/>
      <c r="CG1360" s="119"/>
      <c r="CH1360" s="119"/>
      <c r="CI1360" s="119"/>
      <c r="CJ1360" s="119"/>
      <c r="CK1360" s="119"/>
      <c r="CL1360" s="119"/>
      <c r="CM1360" s="119"/>
      <c r="CN1360" s="119"/>
      <c r="CO1360" s="119"/>
      <c r="CP1360" s="119"/>
      <c r="CQ1360" s="119"/>
      <c r="CR1360" s="119"/>
      <c r="CS1360" s="119"/>
      <c r="CT1360" s="119"/>
      <c r="CU1360" s="119"/>
      <c r="CV1360" s="119"/>
      <c r="CW1360" s="119"/>
      <c r="CX1360" s="119"/>
      <c r="CY1360" s="119"/>
      <c r="CZ1360" s="119"/>
      <c r="DA1360" s="119"/>
      <c r="DB1360" s="119"/>
      <c r="DC1360" s="119"/>
      <c r="DD1360" s="119"/>
      <c r="DE1360" s="119"/>
      <c r="DF1360" s="119"/>
      <c r="DG1360" s="119"/>
      <c r="DH1360" s="119"/>
      <c r="DI1360" s="119"/>
      <c r="DJ1360" s="119"/>
      <c r="DK1360" s="119"/>
      <c r="DL1360" s="119"/>
      <c r="DM1360" s="119"/>
      <c r="DN1360" s="119"/>
      <c r="DO1360" s="119"/>
      <c r="DP1360" s="119"/>
      <c r="DQ1360" s="119"/>
      <c r="DR1360" s="119"/>
      <c r="DS1360" s="119"/>
      <c r="DT1360" s="119"/>
      <c r="DU1360" s="119"/>
      <c r="DV1360" s="119"/>
      <c r="DW1360" s="119"/>
      <c r="DX1360" s="119"/>
      <c r="DY1360" s="119"/>
      <c r="DZ1360" s="119"/>
      <c r="EA1360" s="119"/>
      <c r="EB1360" s="119"/>
      <c r="EC1360" s="119"/>
      <c r="ED1360" s="119"/>
      <c r="EE1360" s="119"/>
      <c r="EF1360" s="119"/>
      <c r="EG1360" s="119"/>
      <c r="EH1360" s="119"/>
      <c r="EI1360" s="119"/>
      <c r="EJ1360" s="119"/>
      <c r="EK1360" s="119"/>
      <c r="EL1360" s="119"/>
      <c r="EM1360" s="119"/>
      <c r="EN1360" s="119"/>
      <c r="EO1360" s="119"/>
      <c r="EP1360" s="119"/>
      <c r="EQ1360" s="119"/>
      <c r="ER1360" s="119"/>
      <c r="ES1360" s="119"/>
      <c r="ET1360" s="119"/>
      <c r="EU1360" s="119"/>
      <c r="EV1360" s="119"/>
      <c r="EW1360" s="119"/>
      <c r="EX1360" s="119"/>
      <c r="EY1360" s="119"/>
      <c r="EZ1360" s="119"/>
      <c r="FA1360" s="119"/>
      <c r="FB1360" s="119"/>
      <c r="FC1360" s="119"/>
      <c r="FD1360" s="119"/>
      <c r="FE1360" s="119"/>
      <c r="FF1360" s="119"/>
      <c r="FG1360" s="119"/>
      <c r="FH1360" s="119"/>
      <c r="FI1360" s="119"/>
      <c r="FJ1360" s="119"/>
      <c r="FK1360" s="119"/>
    </row>
    <row r="1361" spans="1:35" s="119" customFormat="1" x14ac:dyDescent="0.25">
      <c r="A1361" s="77"/>
      <c r="B1361" s="131" t="e">
        <f t="shared" ref="B1361:D1361" si="4195">B1360</f>
        <v>#VALUE!</v>
      </c>
      <c r="C1361" s="131" t="e">
        <f t="shared" si="4195"/>
        <v>#VALUE!</v>
      </c>
      <c r="D1361" s="130">
        <f t="shared" si="4195"/>
        <v>1</v>
      </c>
      <c r="E1361" s="180"/>
      <c r="F1361" s="96"/>
      <c r="G1361" s="182"/>
      <c r="H1361" s="186"/>
      <c r="I1361" s="186"/>
      <c r="J1361" s="187"/>
      <c r="K1361" s="67"/>
      <c r="L1361" s="133" t="s">
        <v>57</v>
      </c>
      <c r="M1361" s="134" t="e">
        <f>INDEX('BASE FORMAÇÃO'!H:H,B1363+1)</f>
        <v>#VALUE!</v>
      </c>
      <c r="N1361" s="74"/>
      <c r="O1361" s="27" t="s">
        <v>445</v>
      </c>
      <c r="P1361" s="117"/>
      <c r="Q1361" s="117"/>
      <c r="R1361" s="117"/>
      <c r="S1361" s="117"/>
      <c r="T1361" s="117"/>
      <c r="U1361" s="117"/>
      <c r="V1361" s="117"/>
      <c r="W1361" s="117"/>
      <c r="X1361" s="117"/>
      <c r="Y1361" s="117"/>
      <c r="Z1361" s="117"/>
      <c r="AA1361" s="121"/>
      <c r="AB1361" s="121"/>
      <c r="AC1361" s="121"/>
      <c r="AD1361" s="121"/>
      <c r="AE1361" s="121"/>
      <c r="AF1361" s="121"/>
      <c r="AG1361" s="121"/>
      <c r="AH1361" s="121"/>
      <c r="AI1361" s="121"/>
    </row>
    <row r="1362" spans="1:35" s="119" customFormat="1" x14ac:dyDescent="0.25">
      <c r="A1362" s="77"/>
      <c r="B1362" s="131" t="e">
        <f t="shared" ref="B1362:C1362" si="4196">B1361</f>
        <v>#VALUE!</v>
      </c>
      <c r="C1362" s="131" t="e">
        <f t="shared" si="4196"/>
        <v>#VALUE!</v>
      </c>
      <c r="D1362" s="130">
        <f t="shared" si="4010"/>
        <v>1</v>
      </c>
      <c r="E1362" s="41" t="s">
        <v>344</v>
      </c>
      <c r="F1362" s="96"/>
      <c r="G1362" s="183"/>
      <c r="H1362" s="188"/>
      <c r="I1362" s="188"/>
      <c r="J1362" s="189"/>
      <c r="K1362" s="67"/>
      <c r="L1362" s="1" t="s">
        <v>2</v>
      </c>
      <c r="M1362" s="6" t="e">
        <f>INDEX('BASE FORMAÇÃO'!D:D,B1363+1)</f>
        <v>#VALUE!</v>
      </c>
      <c r="N1362" s="74"/>
      <c r="O1362" s="27" t="s">
        <v>446</v>
      </c>
      <c r="P1362" s="118"/>
      <c r="Q1362" s="118"/>
      <c r="R1362" s="118"/>
      <c r="S1362" s="118"/>
      <c r="T1362" s="118"/>
      <c r="U1362" s="121"/>
      <c r="V1362" s="121"/>
      <c r="W1362" s="121"/>
      <c r="X1362" s="121"/>
      <c r="Y1362" s="121"/>
      <c r="Z1362" s="121"/>
      <c r="AA1362" s="121"/>
      <c r="AB1362" s="121"/>
      <c r="AC1362" s="121"/>
      <c r="AD1362" s="121"/>
      <c r="AE1362" s="121"/>
      <c r="AF1362" s="121"/>
      <c r="AG1362" s="121"/>
      <c r="AH1362" s="121"/>
      <c r="AI1362" s="121"/>
    </row>
    <row r="1363" spans="1:35" x14ac:dyDescent="0.25">
      <c r="B1363" s="131" t="e">
        <f t="shared" ref="B1363:C1363" si="4197">B1361</f>
        <v>#VALUE!</v>
      </c>
      <c r="C1363" s="131" t="e">
        <f t="shared" si="4197"/>
        <v>#VALUE!</v>
      </c>
      <c r="D1363" s="130">
        <f t="shared" si="4010"/>
        <v>1</v>
      </c>
      <c r="E1363" s="167" t="e">
        <f t="shared" ref="E1363" si="4198">C1359</f>
        <v>#VALUE!</v>
      </c>
      <c r="F1363" s="96"/>
      <c r="G1363" s="169" t="s">
        <v>334</v>
      </c>
      <c r="H1363" s="171"/>
      <c r="I1363" s="172"/>
      <c r="J1363" s="172"/>
      <c r="K1363" s="70"/>
      <c r="L1363" s="28" t="s">
        <v>333</v>
      </c>
      <c r="M1363" s="136" t="str">
        <f t="shared" ref="M1363" si="4199">IFERROR(INDEX(I1365:I1377,MATCH(MAX(J1365:J1377),J1365:J1377,0)),"")</f>
        <v/>
      </c>
      <c r="N1363" s="74"/>
      <c r="O1363" s="27" t="s">
        <v>18</v>
      </c>
      <c r="P1363" s="109" t="str">
        <f>IF(P1359="","",
IF(OR(P1361="Orçamento",P1360="",MAX('Tabela de Apoio'!$A:$A)&lt;=P1360),
P1359,
(INDEX('Tabela de Apoio'!$B:$B,MATCH('MAPA DE PREÇOS'!$O$8,'Tabela de Apoio'!$A:$A,1))/INDEX('Tabela de Apoio'!$B:$B,MATCH('MAPA DE PREÇOS'!P1360,'Tabela de Apoio'!$A:$A,1)-1))*P1359))</f>
        <v/>
      </c>
      <c r="Q1363" s="109" t="str">
        <f>IF(Q1359="","",
IF(OR(Q1361="Orçamento",Q1360="",MAX('Tabela de Apoio'!$A:$A)&lt;=Q1360),
Q1359,
(INDEX('Tabela de Apoio'!$B:$B,MATCH('MAPA DE PREÇOS'!$O$8,'Tabela de Apoio'!$A:$A,1))/INDEX('Tabela de Apoio'!$B:$B,MATCH('MAPA DE PREÇOS'!Q1360,'Tabela de Apoio'!$A:$A,1)-1))*Q1359))</f>
        <v/>
      </c>
      <c r="R1363" s="109" t="str">
        <f>IF(R1359="","",
IF(OR(R1361="Orçamento",R1360="",MAX('Tabela de Apoio'!$A:$A)&lt;=R1360),
R1359,
(INDEX('Tabela de Apoio'!$B:$B,MATCH('MAPA DE PREÇOS'!$O$8,'Tabela de Apoio'!$A:$A,1))/INDEX('Tabela de Apoio'!$B:$B,MATCH('MAPA DE PREÇOS'!R1360,'Tabela de Apoio'!$A:$A,1)-1))*R1359))</f>
        <v/>
      </c>
      <c r="S1363" s="109" t="str">
        <f>IF(S1359="","",
IF(OR(S1361="Orçamento",S1360="",MAX('Tabela de Apoio'!$A:$A)&lt;=S1360),
S1359,
(INDEX('Tabela de Apoio'!$B:$B,MATCH('MAPA DE PREÇOS'!$O$8,'Tabela de Apoio'!$A:$A,1))/INDEX('Tabela de Apoio'!$B:$B,MATCH('MAPA DE PREÇOS'!S1360,'Tabela de Apoio'!$A:$A,1)-1))*S1359))</f>
        <v/>
      </c>
      <c r="T1363" s="109" t="str">
        <f>IF(T1359="","",
IF(OR(T1361="Orçamento",T1360="",MAX('Tabela de Apoio'!$A:$A)&lt;=T1360),
T1359,
(INDEX('Tabela de Apoio'!$B:$B,MATCH('MAPA DE PREÇOS'!$O$8,'Tabela de Apoio'!$A:$A,1))/INDEX('Tabela de Apoio'!$B:$B,MATCH('MAPA DE PREÇOS'!T1360,'Tabela de Apoio'!$A:$A,1)-1))*T1359))</f>
        <v/>
      </c>
      <c r="U1363" s="109" t="str">
        <f>IF(U1359="","",
IF(OR(U1361="Orçamento",U1360="",MAX('Tabela de Apoio'!$A:$A)&lt;=U1360),
U1359,
(INDEX('Tabela de Apoio'!$B:$B,MATCH('MAPA DE PREÇOS'!$O$8,'Tabela de Apoio'!$A:$A,1))/INDEX('Tabela de Apoio'!$B:$B,MATCH('MAPA DE PREÇOS'!U1360,'Tabela de Apoio'!$A:$A,1)-1))*U1359))</f>
        <v/>
      </c>
      <c r="V1363" s="109" t="str">
        <f>IF(V1359="","",
IF(OR(V1361="Orçamento",V1360="",MAX('Tabela de Apoio'!$A:$A)&lt;=V1360),
V1359,
(INDEX('Tabela de Apoio'!$B:$B,MATCH('MAPA DE PREÇOS'!$O$8,'Tabela de Apoio'!$A:$A,1))/INDEX('Tabela de Apoio'!$B:$B,MATCH('MAPA DE PREÇOS'!V1360,'Tabela de Apoio'!$A:$A,1)-1))*V1359))</f>
        <v/>
      </c>
      <c r="W1363" s="109" t="str">
        <f>IF(W1359="","",
IF(OR(W1361="Orçamento",W1360="",MAX('Tabela de Apoio'!$A:$A)&lt;=W1360),
W1359,
(INDEX('Tabela de Apoio'!$B:$B,MATCH('MAPA DE PREÇOS'!$O$8,'Tabela de Apoio'!$A:$A,1))/INDEX('Tabela de Apoio'!$B:$B,MATCH('MAPA DE PREÇOS'!W1360,'Tabela de Apoio'!$A:$A,1)-1))*W1359))</f>
        <v/>
      </c>
      <c r="X1363" s="109" t="str">
        <f>IF(X1359="","",
IF(OR(X1361="Orçamento",X1360="",MAX('Tabela de Apoio'!$A:$A)&lt;=X1360),
X1359,
(INDEX('Tabela de Apoio'!$B:$B,MATCH('MAPA DE PREÇOS'!$O$8,'Tabela de Apoio'!$A:$A,1))/INDEX('Tabela de Apoio'!$B:$B,MATCH('MAPA DE PREÇOS'!X1360,'Tabela de Apoio'!$A:$A,1)-1))*X1359))</f>
        <v/>
      </c>
      <c r="Y1363" s="109" t="str">
        <f>IF(Y1359="","",
IF(OR(Y1361="Orçamento",Y1360="",MAX('Tabela de Apoio'!$A:$A)&lt;=Y1360),
Y1359,
(INDEX('Tabela de Apoio'!$B:$B,MATCH('MAPA DE PREÇOS'!$O$8,'Tabela de Apoio'!$A:$A,1))/INDEX('Tabela de Apoio'!$B:$B,MATCH('MAPA DE PREÇOS'!Y1360,'Tabela de Apoio'!$A:$A,1)-1))*Y1359))</f>
        <v/>
      </c>
      <c r="Z1363" s="109" t="str">
        <f>IF(Z1359="","",
IF(OR(Z1361="Orçamento",Z1360="",MAX('Tabela de Apoio'!$A:$A)&lt;=Z1360),
Z1359,
(INDEX('Tabela de Apoio'!$B:$B,MATCH('MAPA DE PREÇOS'!$O$8,'Tabela de Apoio'!$A:$A,1))/INDEX('Tabela de Apoio'!$B:$B,MATCH('MAPA DE PREÇOS'!Z1360,'Tabela de Apoio'!$A:$A,1)-1))*Z1359))</f>
        <v/>
      </c>
      <c r="AA1363" s="109" t="str">
        <f>IF(AA1359="","",
IF(OR(AA1361="Orçamento",AA1360="",MAX('Tabela de Apoio'!$A:$A)&lt;=AA1360),
AA1359,
(INDEX('Tabela de Apoio'!$B:$B,MATCH('MAPA DE PREÇOS'!$O$8,'Tabela de Apoio'!$A:$A,1))/INDEX('Tabela de Apoio'!$B:$B,MATCH('MAPA DE PREÇOS'!AA1360,'Tabela de Apoio'!$A:$A,1)-1))*AA1359))</f>
        <v/>
      </c>
      <c r="AB1363" s="109" t="str">
        <f>IF(AB1359="","",
IF(OR(AB1361="Orçamento",AB1360="",MAX('Tabela de Apoio'!$A:$A)&lt;=AB1360),
AB1359,
(INDEX('Tabela de Apoio'!$B:$B,MATCH('MAPA DE PREÇOS'!$O$8,'Tabela de Apoio'!$A:$A,1))/INDEX('Tabela de Apoio'!$B:$B,MATCH('MAPA DE PREÇOS'!AB1360,'Tabela de Apoio'!$A:$A,1)-1))*AB1359))</f>
        <v/>
      </c>
      <c r="AC1363" s="109" t="str">
        <f>IF(AC1359="","",
IF(OR(AC1361="Orçamento",AC1360="",MAX('Tabela de Apoio'!$A:$A)&lt;=AC1360),
AC1359,
(INDEX('Tabela de Apoio'!$B:$B,MATCH('MAPA DE PREÇOS'!$O$8,'Tabela de Apoio'!$A:$A,1))/INDEX('Tabela de Apoio'!$B:$B,MATCH('MAPA DE PREÇOS'!AC1360,'Tabela de Apoio'!$A:$A,1)-1))*AC1359))</f>
        <v/>
      </c>
      <c r="AD1363" s="109" t="str">
        <f>IF(AD1359="","",
IF(OR(AD1361="Orçamento",AD1360="",MAX('Tabela de Apoio'!$A:$A)&lt;=AD1360),
AD1359,
(INDEX('Tabela de Apoio'!$B:$B,MATCH('MAPA DE PREÇOS'!$O$8,'Tabela de Apoio'!$A:$A,1))/INDEX('Tabela de Apoio'!$B:$B,MATCH('MAPA DE PREÇOS'!AD1360,'Tabela de Apoio'!$A:$A,1)-1))*AD1359))</f>
        <v/>
      </c>
      <c r="AE1363" s="109" t="str">
        <f>IF(AE1359="","",
IF(OR(AE1361="Orçamento",AE1360="",MAX('Tabela de Apoio'!$A:$A)&lt;=AE1360),
AE1359,
(INDEX('Tabela de Apoio'!$B:$B,MATCH('MAPA DE PREÇOS'!$O$8,'Tabela de Apoio'!$A:$A,1))/INDEX('Tabela de Apoio'!$B:$B,MATCH('MAPA DE PREÇOS'!AE1360,'Tabela de Apoio'!$A:$A,1)-1))*AE1359))</f>
        <v/>
      </c>
      <c r="AF1363" s="109" t="str">
        <f>IF(AF1359="","",
IF(OR(AF1361="Orçamento",AF1360="",MAX('Tabela de Apoio'!$A:$A)&lt;=AF1360),
AF1359,
(INDEX('Tabela de Apoio'!$B:$B,MATCH('MAPA DE PREÇOS'!$O$8,'Tabela de Apoio'!$A:$A,1))/INDEX('Tabela de Apoio'!$B:$B,MATCH('MAPA DE PREÇOS'!AF1360,'Tabela de Apoio'!$A:$A,1)-1))*AF1359))</f>
        <v/>
      </c>
      <c r="AG1363" s="109" t="str">
        <f>IF(AG1359="","",
IF(OR(AG1361="Orçamento",AG1360="",MAX('Tabela de Apoio'!$A:$A)&lt;=AG1360),
AG1359,
(INDEX('Tabela de Apoio'!$B:$B,MATCH('MAPA DE PREÇOS'!$O$8,'Tabela de Apoio'!$A:$A,1))/INDEX('Tabela de Apoio'!$B:$B,MATCH('MAPA DE PREÇOS'!AG1360,'Tabela de Apoio'!$A:$A,1)-1))*AG1359))</f>
        <v/>
      </c>
      <c r="AH1363" s="109" t="str">
        <f>IF(AH1359="","",
IF(OR(AH1361="Orçamento",AH1360="",MAX('Tabela de Apoio'!$A:$A)&lt;=AH1360),
AH1359,
(INDEX('Tabela de Apoio'!$B:$B,MATCH('MAPA DE PREÇOS'!$O$8,'Tabela de Apoio'!$A:$A,1))/INDEX('Tabela de Apoio'!$B:$B,MATCH('MAPA DE PREÇOS'!AH1360,'Tabela de Apoio'!$A:$A,1)-1))*AH1359))</f>
        <v/>
      </c>
      <c r="AI1363" s="109" t="str">
        <f>IF(AI1359="","",
IF(OR(AI1361="Orçamento",AI1360="",MAX('Tabela de Apoio'!$A:$A)&lt;=AI1360),
AI1359,
(INDEX('Tabela de Apoio'!$B:$B,MATCH('MAPA DE PREÇOS'!$O$8,'Tabela de Apoio'!$A:$A,1))/INDEX('Tabela de Apoio'!$B:$B,MATCH('MAPA DE PREÇOS'!AI1360,'Tabela de Apoio'!$A:$A,1)-1))*AI1359))</f>
        <v/>
      </c>
    </row>
    <row r="1364" spans="1:35" hidden="1" x14ac:dyDescent="0.25">
      <c r="B1364" s="131" t="e">
        <f t="shared" ref="B1364" si="4200">B1363</f>
        <v>#VALUE!</v>
      </c>
      <c r="C1364" s="131" t="e">
        <f t="shared" ref="C1364" si="4201">C1363</f>
        <v>#VALUE!</v>
      </c>
      <c r="D1364" s="130">
        <f t="shared" si="4010"/>
        <v>1</v>
      </c>
      <c r="E1364" s="168"/>
      <c r="F1364" s="96"/>
      <c r="G1364" s="170"/>
      <c r="H1364"/>
      <c r="I1364"/>
      <c r="J1364"/>
      <c r="N1364" s="74"/>
      <c r="O1364" s="27" t="s">
        <v>439</v>
      </c>
      <c r="P1364" s="110" t="str">
        <f>IF(IFERROR(VLOOKUP(P1361,'Tabela de Apoio'!$D:$E,2,FALSE),1)=1,"",P1365)</f>
        <v/>
      </c>
      <c r="Q1364" s="110" t="str">
        <f>IF(IFERROR(VLOOKUP(Q1361,'Tabela de Apoio'!$D:$E,2,FALSE),1)=1,"",Q1365)</f>
        <v/>
      </c>
      <c r="R1364" s="110" t="str">
        <f>IF(IFERROR(VLOOKUP(R1361,'Tabela de Apoio'!$D:$E,2,FALSE),1)=1,"",R1365)</f>
        <v/>
      </c>
      <c r="S1364" s="110" t="str">
        <f>IF(IFERROR(VLOOKUP(S1361,'Tabela de Apoio'!$D:$E,2,FALSE),1)=1,"",S1365)</f>
        <v/>
      </c>
      <c r="T1364" s="110" t="str">
        <f>IF(IFERROR(VLOOKUP(T1361,'Tabela de Apoio'!$D:$E,2,FALSE),1)=1,"",T1365)</f>
        <v/>
      </c>
      <c r="U1364" s="110" t="str">
        <f>IF(IFERROR(VLOOKUP(U1361,'Tabela de Apoio'!$D:$E,2,FALSE),1)=1,"",U1365)</f>
        <v/>
      </c>
      <c r="V1364" s="110" t="str">
        <f>IF(IFERROR(VLOOKUP(V1361,'Tabela de Apoio'!$D:$E,2,FALSE),1)=1,"",V1365)</f>
        <v/>
      </c>
      <c r="W1364" s="110" t="str">
        <f>IF(IFERROR(VLOOKUP(W1361,'Tabela de Apoio'!$D:$E,2,FALSE),1)=1,"",W1365)</f>
        <v/>
      </c>
      <c r="X1364" s="110" t="str">
        <f>IF(IFERROR(VLOOKUP(X1361,'Tabela de Apoio'!$D:$E,2,FALSE),1)=1,"",X1365)</f>
        <v/>
      </c>
      <c r="Y1364" s="110" t="str">
        <f>IF(IFERROR(VLOOKUP(Y1361,'Tabela de Apoio'!$D:$E,2,FALSE),1)=1,"",Y1365)</f>
        <v/>
      </c>
      <c r="Z1364" s="110" t="str">
        <f>IF(IFERROR(VLOOKUP(Z1361,'Tabela de Apoio'!$D:$E,2,FALSE),1)=1,"",Z1365)</f>
        <v/>
      </c>
      <c r="AA1364" s="110" t="str">
        <f>IF(IFERROR(VLOOKUP(AA1361,'Tabela de Apoio'!$D:$E,2,FALSE),1)=1,"",AA1365)</f>
        <v/>
      </c>
      <c r="AB1364" s="110" t="str">
        <f>IF(IFERROR(VLOOKUP(AB1361,'Tabela de Apoio'!$D:$E,2,FALSE),1)=1,"",AB1365)</f>
        <v/>
      </c>
      <c r="AC1364" s="110" t="str">
        <f>IF(IFERROR(VLOOKUP(AC1361,'Tabela de Apoio'!$D:$E,2,FALSE),1)=1,"",AC1365)</f>
        <v/>
      </c>
      <c r="AD1364" s="110" t="str">
        <f>IF(IFERROR(VLOOKUP(AD1361,'Tabela de Apoio'!$D:$E,2,FALSE),1)=1,"",AD1365)</f>
        <v/>
      </c>
      <c r="AE1364" s="110" t="str">
        <f>IF(IFERROR(VLOOKUP(AE1361,'Tabela de Apoio'!$D:$E,2,FALSE),1)=1,"",AE1365)</f>
        <v/>
      </c>
      <c r="AF1364" s="110" t="str">
        <f>IF(IFERROR(VLOOKUP(AF1361,'Tabela de Apoio'!$D:$E,2,FALSE),1)=1,"",AF1365)</f>
        <v/>
      </c>
      <c r="AG1364" s="110" t="str">
        <f>IF(IFERROR(VLOOKUP(AG1361,'Tabela de Apoio'!$D:$E,2,FALSE),1)=1,"",AG1365)</f>
        <v/>
      </c>
      <c r="AH1364" s="110" t="str">
        <f>IF(IFERROR(VLOOKUP(AH1361,'Tabela de Apoio'!$D:$E,2,FALSE),1)=1,"",AH1365)</f>
        <v/>
      </c>
      <c r="AI1364" s="110" t="str">
        <f>IF(IFERROR(VLOOKUP(AI1361,'Tabela de Apoio'!$D:$E,2,FALSE),1)=1,"",AI1365)</f>
        <v/>
      </c>
    </row>
    <row r="1365" spans="1:35" hidden="1" x14ac:dyDescent="0.25">
      <c r="B1365" s="131" t="e">
        <f t="shared" ref="B1365:C1365" si="4202">B1364</f>
        <v>#VALUE!</v>
      </c>
      <c r="C1365" s="131" t="e">
        <f t="shared" si="4202"/>
        <v>#VALUE!</v>
      </c>
      <c r="D1365" s="130">
        <f t="shared" si="4010"/>
        <v>1</v>
      </c>
      <c r="E1365" s="168"/>
      <c r="F1365" s="96"/>
      <c r="G1365" s="170"/>
      <c r="H1365" s="137">
        <f t="shared" ref="H1365" si="4203">COUNT($P1365:$XX1365)</f>
        <v>0</v>
      </c>
      <c r="I1365" s="135" t="e">
        <f t="shared" ref="I1365" si="4204">_xlfn.STDEV.P($P1364:$XX1365)/AVERAGE($P1364:$XX1365)</f>
        <v>#DIV/0!</v>
      </c>
      <c r="J1365" s="7">
        <f>ROW()</f>
        <v>1365</v>
      </c>
      <c r="K1365" s="70"/>
      <c r="L1365" s="29" t="s">
        <v>54</v>
      </c>
      <c r="M1365" s="30" t="str">
        <f t="shared" ref="M1365" si="4205">IFERROR(
IF(AND(P1361="Orçamento",COUNTA(P1359:AI1359)=COUNTIF(P1361:XX1361,"Orçamento")),MIN(M1370,M1367),
IF(M1368&lt;&gt;"",M1368,
IF(M1369&lt;&gt;"",M1369,
M1367
))),"")</f>
        <v/>
      </c>
      <c r="N1365" s="74"/>
      <c r="O1365" s="27" t="s">
        <v>440</v>
      </c>
      <c r="P1365" s="109" t="str">
        <f t="shared" ref="P1365:AI1365" si="4206">IFERROR(IF(P1363="",
            "",
            IF(COUNT($P1363:$XX1363)&lt;=4,
               P1363,
               IF(OR(P1363&gt;(QUARTILE($P1363:$XX1363,3)+(QUARTILE($P1363:$XX1363,3)-QUARTILE($P1363:$XX1363,1))),
                     P1363&lt;(QUARTILE($P1363:$XX1363,1)-(QUARTILE($P1363:$XX1363,3)-QUARTILE($P1363:$XX1363,1)))
                  ),
               "DESCARTADO",P1363)
             )
  ),P1363)</f>
        <v/>
      </c>
      <c r="Q1365" s="109" t="str">
        <f t="shared" si="4206"/>
        <v/>
      </c>
      <c r="R1365" s="109" t="str">
        <f t="shared" si="4206"/>
        <v/>
      </c>
      <c r="S1365" s="109" t="str">
        <f t="shared" si="4206"/>
        <v/>
      </c>
      <c r="T1365" s="109" t="str">
        <f t="shared" si="4206"/>
        <v/>
      </c>
      <c r="U1365" s="109" t="str">
        <f t="shared" si="4206"/>
        <v/>
      </c>
      <c r="V1365" s="109" t="str">
        <f t="shared" si="4206"/>
        <v/>
      </c>
      <c r="W1365" s="109" t="str">
        <f t="shared" si="4206"/>
        <v/>
      </c>
      <c r="X1365" s="109" t="str">
        <f t="shared" si="4206"/>
        <v/>
      </c>
      <c r="Y1365" s="109" t="str">
        <f t="shared" si="4206"/>
        <v/>
      </c>
      <c r="Z1365" s="109" t="str">
        <f t="shared" si="4206"/>
        <v/>
      </c>
      <c r="AA1365" s="109" t="str">
        <f t="shared" si="4206"/>
        <v/>
      </c>
      <c r="AB1365" s="109" t="str">
        <f t="shared" si="4206"/>
        <v/>
      </c>
      <c r="AC1365" s="109" t="str">
        <f t="shared" si="4206"/>
        <v/>
      </c>
      <c r="AD1365" s="109" t="str">
        <f t="shared" si="4206"/>
        <v/>
      </c>
      <c r="AE1365" s="109" t="str">
        <f t="shared" si="4206"/>
        <v/>
      </c>
      <c r="AF1365" s="109" t="str">
        <f t="shared" si="4206"/>
        <v/>
      </c>
      <c r="AG1365" s="109" t="str">
        <f t="shared" si="4206"/>
        <v/>
      </c>
      <c r="AH1365" s="109" t="str">
        <f t="shared" si="4206"/>
        <v/>
      </c>
      <c r="AI1365" s="109" t="str">
        <f t="shared" si="4206"/>
        <v/>
      </c>
    </row>
    <row r="1366" spans="1:35" hidden="1" x14ac:dyDescent="0.25">
      <c r="B1366" s="131" t="e">
        <f t="shared" ref="B1366:B1420" si="4207">B1365</f>
        <v>#VALUE!</v>
      </c>
      <c r="C1366" s="131" t="e">
        <f t="shared" ref="C1366:D1429" si="4208">C1365</f>
        <v>#VALUE!</v>
      </c>
      <c r="D1366" s="130">
        <f t="shared" si="4010"/>
        <v>1</v>
      </c>
      <c r="E1366" s="168"/>
      <c r="F1366" s="96"/>
      <c r="G1366" s="170"/>
      <c r="H1366"/>
      <c r="I1366"/>
      <c r="J1366"/>
      <c r="K1366" s="69"/>
      <c r="L1366" s="29" t="s">
        <v>423</v>
      </c>
      <c r="M1366" s="30" t="e">
        <f t="shared" ref="M1366" si="4209">AVERAGE($P1365:$XX1365)</f>
        <v>#DIV/0!</v>
      </c>
      <c r="N1366" s="74"/>
      <c r="O1366" s="27" t="str">
        <f t="shared" ref="O1366" si="4210">"1 POND"</f>
        <v>1 POND</v>
      </c>
      <c r="P1366" s="110" t="str">
        <f>IF(IFERROR(VLOOKUP(P1361,'Tabela de Apoio'!$D:$E,2,FALSE),1)=1,"",P1367)</f>
        <v/>
      </c>
      <c r="Q1366" s="110" t="str">
        <f>IF(IFERROR(VLOOKUP(Q1361,'Tabela de Apoio'!$D:$E,2,FALSE),1)=1,"",Q1367)</f>
        <v/>
      </c>
      <c r="R1366" s="110" t="str">
        <f>IF(IFERROR(VLOOKUP(R1361,'Tabela de Apoio'!$D:$E,2,FALSE),1)=1,"",R1367)</f>
        <v/>
      </c>
      <c r="S1366" s="110" t="str">
        <f>IF(IFERROR(VLOOKUP(S1361,'Tabela de Apoio'!$D:$E,2,FALSE),1)=1,"",S1367)</f>
        <v/>
      </c>
      <c r="T1366" s="110" t="str">
        <f>IF(IFERROR(VLOOKUP(T1361,'Tabela de Apoio'!$D:$E,2,FALSE),1)=1,"",T1367)</f>
        <v/>
      </c>
      <c r="U1366" s="110" t="str">
        <f>IF(IFERROR(VLOOKUP(U1361,'Tabela de Apoio'!$D:$E,2,FALSE),1)=1,"",U1367)</f>
        <v/>
      </c>
      <c r="V1366" s="110" t="str">
        <f>IF(IFERROR(VLOOKUP(V1361,'Tabela de Apoio'!$D:$E,2,FALSE),1)=1,"",V1367)</f>
        <v/>
      </c>
      <c r="W1366" s="110" t="str">
        <f>IF(IFERROR(VLOOKUP(W1361,'Tabela de Apoio'!$D:$E,2,FALSE),1)=1,"",W1367)</f>
        <v/>
      </c>
      <c r="X1366" s="110" t="str">
        <f>IF(IFERROR(VLOOKUP(X1361,'Tabela de Apoio'!$D:$E,2,FALSE),1)=1,"",X1367)</f>
        <v/>
      </c>
      <c r="Y1366" s="110" t="str">
        <f>IF(IFERROR(VLOOKUP(Y1361,'Tabela de Apoio'!$D:$E,2,FALSE),1)=1,"",Y1367)</f>
        <v/>
      </c>
      <c r="Z1366" s="110" t="str">
        <f>IF(IFERROR(VLOOKUP(Z1361,'Tabela de Apoio'!$D:$E,2,FALSE),1)=1,"",Z1367)</f>
        <v/>
      </c>
      <c r="AA1366" s="110" t="str">
        <f>IF(IFERROR(VLOOKUP(AA1361,'Tabela de Apoio'!$D:$E,2,FALSE),1)=1,"",AA1367)</f>
        <v/>
      </c>
      <c r="AB1366" s="110" t="str">
        <f>IF(IFERROR(VLOOKUP(AB1361,'Tabela de Apoio'!$D:$E,2,FALSE),1)=1,"",AB1367)</f>
        <v/>
      </c>
      <c r="AC1366" s="110" t="str">
        <f>IF(IFERROR(VLOOKUP(AC1361,'Tabela de Apoio'!$D:$E,2,FALSE),1)=1,"",AC1367)</f>
        <v/>
      </c>
      <c r="AD1366" s="110" t="str">
        <f>IF(IFERROR(VLOOKUP(AD1361,'Tabela de Apoio'!$D:$E,2,FALSE),1)=1,"",AD1367)</f>
        <v/>
      </c>
      <c r="AE1366" s="110" t="str">
        <f>IF(IFERROR(VLOOKUP(AE1361,'Tabela de Apoio'!$D:$E,2,FALSE),1)=1,"",AE1367)</f>
        <v/>
      </c>
      <c r="AF1366" s="110" t="str">
        <f>IF(IFERROR(VLOOKUP(AF1361,'Tabela de Apoio'!$D:$E,2,FALSE),1)=1,"",AF1367)</f>
        <v/>
      </c>
      <c r="AG1366" s="110" t="str">
        <f>IF(IFERROR(VLOOKUP(AG1361,'Tabela de Apoio'!$D:$E,2,FALSE),1)=1,"",AG1367)</f>
        <v/>
      </c>
      <c r="AH1366" s="110" t="str">
        <f>IF(IFERROR(VLOOKUP(AH1361,'Tabela de Apoio'!$D:$E,2,FALSE),1)=1,"",AH1367)</f>
        <v/>
      </c>
      <c r="AI1366" s="110" t="str">
        <f>IF(IFERROR(VLOOKUP(AI1361,'Tabela de Apoio'!$D:$E,2,FALSE),1)=1,"",AI1367)</f>
        <v/>
      </c>
    </row>
    <row r="1367" spans="1:35" hidden="1" x14ac:dyDescent="0.25">
      <c r="B1367" s="131" t="e">
        <f t="shared" si="4207"/>
        <v>#VALUE!</v>
      </c>
      <c r="C1367" s="131" t="e">
        <f t="shared" si="4208"/>
        <v>#VALUE!</v>
      </c>
      <c r="D1367" s="130">
        <f t="shared" si="4208"/>
        <v>1</v>
      </c>
      <c r="E1367" s="168"/>
      <c r="F1367" s="96"/>
      <c r="G1367" s="170"/>
      <c r="H1367" s="137">
        <f t="shared" ref="H1367" si="4211">COUNT($P1367:$XX1367)</f>
        <v>0</v>
      </c>
      <c r="I1367" s="135" t="e">
        <f t="shared" ref="I1367" si="4212">_xlfn.STDEV.P($P1366:$XX1367)/AVERAGE($P1366:$XX1367)</f>
        <v>#DIV/0!</v>
      </c>
      <c r="J1367" s="7">
        <f t="shared" ref="J1367" si="4213">IF(AND(H1367&gt;2,
OR(L1359="MÉDIA SANEADA",L1359="MEDIANA SANEADA",
AND(L1359="PREÇO REFERÊNCIA",NOT(AND(P1361="Orçamento",COUNTA(P1359:XX1359)=COUNTIF(P1361:XX1361,"Orçamento")))))),
ROW(),0)</f>
        <v>0</v>
      </c>
      <c r="K1367" s="69"/>
      <c r="L1367" s="29" t="s">
        <v>424</v>
      </c>
      <c r="M1367" s="30" t="e">
        <f t="shared" ref="M1367" si="4214">MEDIAN($P1365:$XX1365)</f>
        <v>#NUM!</v>
      </c>
      <c r="N1367" s="74"/>
      <c r="O1367" s="27" t="str">
        <f t="shared" ref="O1367" si="4215">"1 RODADA"</f>
        <v>1 RODADA</v>
      </c>
      <c r="P1367" s="110" t="str">
        <f t="shared" ref="P1367:AI1367" si="4216">IF(P1365="","",IF((_xlfn.STDEV.P($P1364:$XX1365)/AVERAGE($P1364:$XX1365))&lt;=25%,P1365,IF(OR(P1365&gt;(AVERAGE($P1364:$XX1365)+_xlfn.STDEV.P($P1364:$XX1365)),P1365&lt;(AVERAGE($P1364:$XX1365)-_xlfn.STDEV.P($P1364:$XX1365))),"DESCARTADO",P1365)))</f>
        <v/>
      </c>
      <c r="Q1367" s="110" t="str">
        <f t="shared" si="4216"/>
        <v/>
      </c>
      <c r="R1367" s="110" t="str">
        <f t="shared" si="4216"/>
        <v/>
      </c>
      <c r="S1367" s="110" t="str">
        <f t="shared" si="4216"/>
        <v/>
      </c>
      <c r="T1367" s="110" t="str">
        <f t="shared" si="4216"/>
        <v/>
      </c>
      <c r="U1367" s="110" t="str">
        <f t="shared" si="4216"/>
        <v/>
      </c>
      <c r="V1367" s="110" t="str">
        <f t="shared" si="4216"/>
        <v/>
      </c>
      <c r="W1367" s="110" t="str">
        <f t="shared" si="4216"/>
        <v/>
      </c>
      <c r="X1367" s="110" t="str">
        <f t="shared" si="4216"/>
        <v/>
      </c>
      <c r="Y1367" s="110" t="str">
        <f t="shared" si="4216"/>
        <v/>
      </c>
      <c r="Z1367" s="110" t="str">
        <f t="shared" si="4216"/>
        <v/>
      </c>
      <c r="AA1367" s="110" t="str">
        <f t="shared" si="4216"/>
        <v/>
      </c>
      <c r="AB1367" s="110" t="str">
        <f t="shared" si="4216"/>
        <v/>
      </c>
      <c r="AC1367" s="110" t="str">
        <f t="shared" si="4216"/>
        <v/>
      </c>
      <c r="AD1367" s="110" t="str">
        <f t="shared" si="4216"/>
        <v/>
      </c>
      <c r="AE1367" s="110" t="str">
        <f t="shared" si="4216"/>
        <v/>
      </c>
      <c r="AF1367" s="110" t="str">
        <f t="shared" si="4216"/>
        <v/>
      </c>
      <c r="AG1367" s="110" t="str">
        <f t="shared" si="4216"/>
        <v/>
      </c>
      <c r="AH1367" s="110" t="str">
        <f t="shared" si="4216"/>
        <v/>
      </c>
      <c r="AI1367" s="110" t="str">
        <f t="shared" si="4216"/>
        <v/>
      </c>
    </row>
    <row r="1368" spans="1:35" hidden="1" x14ac:dyDescent="0.25">
      <c r="B1368" s="131" t="e">
        <f t="shared" si="4207"/>
        <v>#VALUE!</v>
      </c>
      <c r="C1368" s="131" t="e">
        <f t="shared" si="4208"/>
        <v>#VALUE!</v>
      </c>
      <c r="D1368" s="130">
        <f t="shared" si="4208"/>
        <v>1</v>
      </c>
      <c r="E1368" s="168"/>
      <c r="F1368" s="96"/>
      <c r="G1368" s="170"/>
      <c r="H1368"/>
      <c r="I1368"/>
      <c r="J1368"/>
      <c r="L1368" s="29" t="s">
        <v>50</v>
      </c>
      <c r="M1368" s="30" t="str">
        <f t="shared" ref="M1368" si="4217">IFERROR(
IF(AND(H1367&gt;2,I1367&lt;=25%),AVERAGE(P1366:XX1367),
IF(AND(H1369&gt;2,I1369&lt;=25%),AVERAGE(P1368:XX1369),
IF(AND(H1371&gt;2,I1371&lt;=25%),AVERAGE(P1370:XX1371),
IF(AND(H1373&gt;2,I1373&lt;=25%),AVERAGE(P1372:XX1373),
IF(AND(H1375&gt;2,I1375&lt;=25%),AVERAGE(P1374:XX1375),
IF(AND(H1377&gt;2,I1377&lt;=25%),AVERAGE(P1376:XX1377),
IF(I1365&lt;=25%,AVERAGE(P1364:XX1365),""))))))),"")</f>
        <v/>
      </c>
      <c r="N1368" s="74"/>
      <c r="O1368" s="27" t="str">
        <f t="shared" ref="O1368" si="4218">"2 POND"</f>
        <v>2 POND</v>
      </c>
      <c r="P1368" s="110" t="str">
        <f>IF(IFERROR(VLOOKUP(P1361,'Tabela de Apoio'!$D:$E,2,FALSE),1)=1,"",P1369)</f>
        <v/>
      </c>
      <c r="Q1368" s="110" t="str">
        <f>IF(IFERROR(VLOOKUP(Q1361,'Tabela de Apoio'!$D:$E,2,FALSE),1)=1,"",Q1369)</f>
        <v/>
      </c>
      <c r="R1368" s="110" t="str">
        <f>IF(IFERROR(VLOOKUP(R1361,'Tabela de Apoio'!$D:$E,2,FALSE),1)=1,"",R1369)</f>
        <v/>
      </c>
      <c r="S1368" s="110" t="str">
        <f>IF(IFERROR(VLOOKUP(S1361,'Tabela de Apoio'!$D:$E,2,FALSE),1)=1,"",S1369)</f>
        <v/>
      </c>
      <c r="T1368" s="110" t="str">
        <f>IF(IFERROR(VLOOKUP(T1361,'Tabela de Apoio'!$D:$E,2,FALSE),1)=1,"",T1369)</f>
        <v/>
      </c>
      <c r="U1368" s="110" t="str">
        <f>IF(IFERROR(VLOOKUP(U1361,'Tabela de Apoio'!$D:$E,2,FALSE),1)=1,"",U1369)</f>
        <v/>
      </c>
      <c r="V1368" s="110" t="str">
        <f>IF(IFERROR(VLOOKUP(V1361,'Tabela de Apoio'!$D:$E,2,FALSE),1)=1,"",V1369)</f>
        <v/>
      </c>
      <c r="W1368" s="110" t="str">
        <f>IF(IFERROR(VLOOKUP(W1361,'Tabela de Apoio'!$D:$E,2,FALSE),1)=1,"",W1369)</f>
        <v/>
      </c>
      <c r="X1368" s="110" t="str">
        <f>IF(IFERROR(VLOOKUP(X1361,'Tabela de Apoio'!$D:$E,2,FALSE),1)=1,"",X1369)</f>
        <v/>
      </c>
      <c r="Y1368" s="110" t="str">
        <f>IF(IFERROR(VLOOKUP(Y1361,'Tabela de Apoio'!$D:$E,2,FALSE),1)=1,"",Y1369)</f>
        <v/>
      </c>
      <c r="Z1368" s="110" t="str">
        <f>IF(IFERROR(VLOOKUP(Z1361,'Tabela de Apoio'!$D:$E,2,FALSE),1)=1,"",Z1369)</f>
        <v/>
      </c>
      <c r="AA1368" s="110" t="str">
        <f>IF(IFERROR(VLOOKUP(AA1361,'Tabela de Apoio'!$D:$E,2,FALSE),1)=1,"",AA1369)</f>
        <v/>
      </c>
      <c r="AB1368" s="110" t="str">
        <f>IF(IFERROR(VLOOKUP(AB1361,'Tabela de Apoio'!$D:$E,2,FALSE),1)=1,"",AB1369)</f>
        <v/>
      </c>
      <c r="AC1368" s="110" t="str">
        <f>IF(IFERROR(VLOOKUP(AC1361,'Tabela de Apoio'!$D:$E,2,FALSE),1)=1,"",AC1369)</f>
        <v/>
      </c>
      <c r="AD1368" s="110" t="str">
        <f>IF(IFERROR(VLOOKUP(AD1361,'Tabela de Apoio'!$D:$E,2,FALSE),1)=1,"",AD1369)</f>
        <v/>
      </c>
      <c r="AE1368" s="110" t="str">
        <f>IF(IFERROR(VLOOKUP(AE1361,'Tabela de Apoio'!$D:$E,2,FALSE),1)=1,"",AE1369)</f>
        <v/>
      </c>
      <c r="AF1368" s="110" t="str">
        <f>IF(IFERROR(VLOOKUP(AF1361,'Tabela de Apoio'!$D:$E,2,FALSE),1)=1,"",AF1369)</f>
        <v/>
      </c>
      <c r="AG1368" s="110" t="str">
        <f>IF(IFERROR(VLOOKUP(AG1361,'Tabela de Apoio'!$D:$E,2,FALSE),1)=1,"",AG1369)</f>
        <v/>
      </c>
      <c r="AH1368" s="110" t="str">
        <f>IF(IFERROR(VLOOKUP(AH1361,'Tabela de Apoio'!$D:$E,2,FALSE),1)=1,"",AH1369)</f>
        <v/>
      </c>
      <c r="AI1368" s="110" t="str">
        <f>IF(IFERROR(VLOOKUP(AI1361,'Tabela de Apoio'!$D:$E,2,FALSE),1)=1,"",AI1369)</f>
        <v/>
      </c>
    </row>
    <row r="1369" spans="1:35" hidden="1" x14ac:dyDescent="0.25">
      <c r="B1369" s="131" t="e">
        <f t="shared" si="4207"/>
        <v>#VALUE!</v>
      </c>
      <c r="C1369" s="131" t="e">
        <f t="shared" si="4208"/>
        <v>#VALUE!</v>
      </c>
      <c r="D1369" s="130">
        <f t="shared" si="4208"/>
        <v>1</v>
      </c>
      <c r="E1369" s="168"/>
      <c r="F1369" s="96"/>
      <c r="G1369" s="170"/>
      <c r="H1369" s="137">
        <f t="shared" ref="H1369" si="4219">COUNT($P1369:$XX1369)</f>
        <v>0</v>
      </c>
      <c r="I1369" s="135" t="e">
        <f t="shared" ref="I1369" si="4220">_xlfn.STDEV.P($P1368:$XX1369)/AVERAGE($P1368:$XX1369)</f>
        <v>#DIV/0!</v>
      </c>
      <c r="J1369" s="7">
        <f t="shared" ref="J1369" si="4221">IF(AND(H1369&gt;2,
OR(L1359="MÉDIA SANEADA",L1359="MEDIANA SANEADA",
AND(L1359="PREÇO REFERÊNCIA",NOT(AND(P1361="Orçamento",COUNTA(P1359:XX1359)=COUNTIF(P1361:XX1361,"Orçamento")))))),
ROW(),0)</f>
        <v>0</v>
      </c>
      <c r="K1369" s="69"/>
      <c r="L1369" s="29" t="s">
        <v>425</v>
      </c>
      <c r="M1369" s="30" t="e">
        <f t="shared" ref="M1369" si="4222" xml:space="preserve">
IF(H1367&gt;2,MEDIAN(P1366:XX1367),
IF(H1369&gt;2,MEDIAN(P1368:XX1369),
IF(H1371&gt;2,MEDIAN(P1370:XX1371),
IF(H1373&gt;2,MEDIAN(P1372:XX1373),
IF(H1375&gt;2,MEDIAN(P1374:XX1375),
IF(H1377&gt;2,MEDIAN(P1376:XX1377),
MEDIAN(P1364:XX1365)))))))</f>
        <v>#NUM!</v>
      </c>
      <c r="N1369" s="74"/>
      <c r="O1369" s="27" t="str">
        <f t="shared" ref="O1369" si="4223">"2 RODADA"</f>
        <v>2 RODADA</v>
      </c>
      <c r="P1369" s="110" t="str">
        <f t="shared" ref="P1369:AI1369" si="4224">IF(P1367="","",IF((_xlfn.STDEV.P($P1366:$XX1367)/AVERAGE($P1366:$XX1367))&lt;=25%,P1367,IF(OR(P1367&gt;(AVERAGE($P1366:$XX1367)+_xlfn.STDEV.P($P1366:$XX1367)),P1367&lt;(AVERAGE($P1366:$XX1367)-_xlfn.STDEV.P($P1366:$XX1367))),"DESCARTADO",P1367)))</f>
        <v/>
      </c>
      <c r="Q1369" s="110" t="str">
        <f t="shared" si="4224"/>
        <v/>
      </c>
      <c r="R1369" s="110" t="str">
        <f t="shared" si="4224"/>
        <v/>
      </c>
      <c r="S1369" s="110" t="str">
        <f t="shared" si="4224"/>
        <v/>
      </c>
      <c r="T1369" s="110" t="str">
        <f t="shared" si="4224"/>
        <v/>
      </c>
      <c r="U1369" s="110" t="str">
        <f t="shared" si="4224"/>
        <v/>
      </c>
      <c r="V1369" s="110" t="str">
        <f t="shared" si="4224"/>
        <v/>
      </c>
      <c r="W1369" s="110" t="str">
        <f t="shared" si="4224"/>
        <v/>
      </c>
      <c r="X1369" s="110" t="str">
        <f t="shared" si="4224"/>
        <v/>
      </c>
      <c r="Y1369" s="110" t="str">
        <f t="shared" si="4224"/>
        <v/>
      </c>
      <c r="Z1369" s="110" t="str">
        <f t="shared" si="4224"/>
        <v/>
      </c>
      <c r="AA1369" s="110" t="str">
        <f t="shared" si="4224"/>
        <v/>
      </c>
      <c r="AB1369" s="110" t="str">
        <f t="shared" si="4224"/>
        <v/>
      </c>
      <c r="AC1369" s="110" t="str">
        <f t="shared" si="4224"/>
        <v/>
      </c>
      <c r="AD1369" s="110" t="str">
        <f t="shared" si="4224"/>
        <v/>
      </c>
      <c r="AE1369" s="110" t="str">
        <f t="shared" si="4224"/>
        <v/>
      </c>
      <c r="AF1369" s="110" t="str">
        <f t="shared" si="4224"/>
        <v/>
      </c>
      <c r="AG1369" s="110" t="str">
        <f t="shared" si="4224"/>
        <v/>
      </c>
      <c r="AH1369" s="110" t="str">
        <f t="shared" si="4224"/>
        <v/>
      </c>
      <c r="AI1369" s="110" t="str">
        <f t="shared" si="4224"/>
        <v/>
      </c>
    </row>
    <row r="1370" spans="1:35" hidden="1" x14ac:dyDescent="0.25">
      <c r="B1370" s="131" t="e">
        <f t="shared" si="4207"/>
        <v>#VALUE!</v>
      </c>
      <c r="C1370" s="131" t="e">
        <f t="shared" si="4208"/>
        <v>#VALUE!</v>
      </c>
      <c r="D1370" s="130">
        <f t="shared" si="4208"/>
        <v>1</v>
      </c>
      <c r="E1370" s="168"/>
      <c r="F1370" s="96"/>
      <c r="G1370" s="170"/>
      <c r="H1370"/>
      <c r="I1370"/>
      <c r="J1370"/>
      <c r="K1370" s="69"/>
      <c r="L1370" s="29" t="s">
        <v>422</v>
      </c>
      <c r="M1370" s="30" t="e">
        <f t="shared" ref="M1370" si="4225">HARMEAN($P1364:$XX1365)</f>
        <v>#N/A</v>
      </c>
      <c r="N1370" s="74"/>
      <c r="O1370" s="27" t="str">
        <f t="shared" ref="O1370" si="4226">"3 POND"</f>
        <v>3 POND</v>
      </c>
      <c r="P1370" s="110" t="str">
        <f>IF(IFERROR(VLOOKUP(P1361,'Tabela de Apoio'!$D:$E,2,FALSE),1)=1,"",P1371)</f>
        <v/>
      </c>
      <c r="Q1370" s="110" t="str">
        <f>IF(IFERROR(VLOOKUP(Q1361,'Tabela de Apoio'!$D:$E,2,FALSE),1)=1,"",Q1371)</f>
        <v/>
      </c>
      <c r="R1370" s="110" t="str">
        <f>IF(IFERROR(VLOOKUP(R1361,'Tabela de Apoio'!$D:$E,2,FALSE),1)=1,"",R1371)</f>
        <v/>
      </c>
      <c r="S1370" s="110" t="str">
        <f>IF(IFERROR(VLOOKUP(S1361,'Tabela de Apoio'!$D:$E,2,FALSE),1)=1,"",S1371)</f>
        <v/>
      </c>
      <c r="T1370" s="110" t="str">
        <f>IF(IFERROR(VLOOKUP(T1361,'Tabela de Apoio'!$D:$E,2,FALSE),1)=1,"",T1371)</f>
        <v/>
      </c>
      <c r="U1370" s="110" t="str">
        <f>IF(IFERROR(VLOOKUP(U1361,'Tabela de Apoio'!$D:$E,2,FALSE),1)=1,"",U1371)</f>
        <v/>
      </c>
      <c r="V1370" s="110" t="str">
        <f>IF(IFERROR(VLOOKUP(V1361,'Tabela de Apoio'!$D:$E,2,FALSE),1)=1,"",V1371)</f>
        <v/>
      </c>
      <c r="W1370" s="110" t="str">
        <f>IF(IFERROR(VLOOKUP(W1361,'Tabela de Apoio'!$D:$E,2,FALSE),1)=1,"",W1371)</f>
        <v/>
      </c>
      <c r="X1370" s="110" t="str">
        <f>IF(IFERROR(VLOOKUP(X1361,'Tabela de Apoio'!$D:$E,2,FALSE),1)=1,"",X1371)</f>
        <v/>
      </c>
      <c r="Y1370" s="110" t="str">
        <f>IF(IFERROR(VLOOKUP(Y1361,'Tabela de Apoio'!$D:$E,2,FALSE),1)=1,"",Y1371)</f>
        <v/>
      </c>
      <c r="Z1370" s="110" t="str">
        <f>IF(IFERROR(VLOOKUP(Z1361,'Tabela de Apoio'!$D:$E,2,FALSE),1)=1,"",Z1371)</f>
        <v/>
      </c>
      <c r="AA1370" s="110" t="str">
        <f>IF(IFERROR(VLOOKUP(AA1361,'Tabela de Apoio'!$D:$E,2,FALSE),1)=1,"",AA1371)</f>
        <v/>
      </c>
      <c r="AB1370" s="110" t="str">
        <f>IF(IFERROR(VLOOKUP(AB1361,'Tabela de Apoio'!$D:$E,2,FALSE),1)=1,"",AB1371)</f>
        <v/>
      </c>
      <c r="AC1370" s="110" t="str">
        <f>IF(IFERROR(VLOOKUP(AC1361,'Tabela de Apoio'!$D:$E,2,FALSE),1)=1,"",AC1371)</f>
        <v/>
      </c>
      <c r="AD1370" s="110" t="str">
        <f>IF(IFERROR(VLOOKUP(AD1361,'Tabela de Apoio'!$D:$E,2,FALSE),1)=1,"",AD1371)</f>
        <v/>
      </c>
      <c r="AE1370" s="110" t="str">
        <f>IF(IFERROR(VLOOKUP(AE1361,'Tabela de Apoio'!$D:$E,2,FALSE),1)=1,"",AE1371)</f>
        <v/>
      </c>
      <c r="AF1370" s="110" t="str">
        <f>IF(IFERROR(VLOOKUP(AF1361,'Tabela de Apoio'!$D:$E,2,FALSE),1)=1,"",AF1371)</f>
        <v/>
      </c>
      <c r="AG1370" s="110" t="str">
        <f>IF(IFERROR(VLOOKUP(AG1361,'Tabela de Apoio'!$D:$E,2,FALSE),1)=1,"",AG1371)</f>
        <v/>
      </c>
      <c r="AH1370" s="110" t="str">
        <f>IF(IFERROR(VLOOKUP(AH1361,'Tabela de Apoio'!$D:$E,2,FALSE),1)=1,"",AH1371)</f>
        <v/>
      </c>
      <c r="AI1370" s="110" t="str">
        <f>IF(IFERROR(VLOOKUP(AI1361,'Tabela de Apoio'!$D:$E,2,FALSE),1)=1,"",AI1371)</f>
        <v/>
      </c>
    </row>
    <row r="1371" spans="1:35" hidden="1" x14ac:dyDescent="0.25">
      <c r="B1371" s="131" t="e">
        <f t="shared" si="4207"/>
        <v>#VALUE!</v>
      </c>
      <c r="C1371" s="131" t="e">
        <f t="shared" si="4208"/>
        <v>#VALUE!</v>
      </c>
      <c r="D1371" s="130">
        <f t="shared" si="4208"/>
        <v>1</v>
      </c>
      <c r="E1371" s="168"/>
      <c r="F1371" s="96"/>
      <c r="G1371" s="170"/>
      <c r="H1371" s="137">
        <f t="shared" ref="H1371" si="4227">COUNT($P1371:$XX1371)</f>
        <v>0</v>
      </c>
      <c r="I1371" s="135" t="e">
        <f t="shared" ref="I1371" si="4228">_xlfn.STDEV.P($P1370:$XX1371)/AVERAGE($P1370:$XX1371)</f>
        <v>#DIV/0!</v>
      </c>
      <c r="J1371" s="7">
        <f t="shared" ref="J1371" si="4229">IF(AND(H1371&gt;2,
OR(L1359="MÉDIA SANEADA",L1359="MEDIANA SANEADA",
AND(L1359="PREÇO REFERÊNCIA",NOT(AND(P1361="Orçamento",COUNTA(P1359:XX1359)=COUNTIF(P1361:XX1361,"Orçamento")))))),
ROW(),0)</f>
        <v>0</v>
      </c>
      <c r="K1371" s="69"/>
      <c r="L1371" s="29" t="s">
        <v>53</v>
      </c>
      <c r="M1371" s="30" t="str">
        <f t="shared" ref="M1371" si="4230">IFERROR(_xlfn.QUARTILE.EXC($P1365:$XX1365,1),"")</f>
        <v/>
      </c>
      <c r="N1371" s="74"/>
      <c r="O1371" s="27" t="str">
        <f t="shared" ref="O1371" si="4231">"3 RODADA"</f>
        <v>3 RODADA</v>
      </c>
      <c r="P1371" s="110" t="str">
        <f t="shared" ref="P1371:AI1371" si="4232">IF(P1369="","",IF((_xlfn.STDEV.P($P1368:$XX1369)/AVERAGE($P1368:$XX1369))&lt;=25%,P1369,IF(OR(P1369&gt;(AVERAGE($P1368:$XX1369)+_xlfn.STDEV.P($P1368:$XX1369)),P1369&lt;(AVERAGE($P1368:$XX1369)-_xlfn.STDEV.P($P1368:$XX1369))),"DESCARTADO",P1369)))</f>
        <v/>
      </c>
      <c r="Q1371" s="110" t="str">
        <f t="shared" si="4232"/>
        <v/>
      </c>
      <c r="R1371" s="110" t="str">
        <f t="shared" si="4232"/>
        <v/>
      </c>
      <c r="S1371" s="110" t="str">
        <f t="shared" si="4232"/>
        <v/>
      </c>
      <c r="T1371" s="110" t="str">
        <f t="shared" si="4232"/>
        <v/>
      </c>
      <c r="U1371" s="110" t="str">
        <f t="shared" si="4232"/>
        <v/>
      </c>
      <c r="V1371" s="110" t="str">
        <f t="shared" si="4232"/>
        <v/>
      </c>
      <c r="W1371" s="110" t="str">
        <f t="shared" si="4232"/>
        <v/>
      </c>
      <c r="X1371" s="110" t="str">
        <f t="shared" si="4232"/>
        <v/>
      </c>
      <c r="Y1371" s="110" t="str">
        <f t="shared" si="4232"/>
        <v/>
      </c>
      <c r="Z1371" s="110" t="str">
        <f t="shared" si="4232"/>
        <v/>
      </c>
      <c r="AA1371" s="110" t="str">
        <f t="shared" si="4232"/>
        <v/>
      </c>
      <c r="AB1371" s="110" t="str">
        <f t="shared" si="4232"/>
        <v/>
      </c>
      <c r="AC1371" s="110" t="str">
        <f t="shared" si="4232"/>
        <v/>
      </c>
      <c r="AD1371" s="110" t="str">
        <f t="shared" si="4232"/>
        <v/>
      </c>
      <c r="AE1371" s="110" t="str">
        <f t="shared" si="4232"/>
        <v/>
      </c>
      <c r="AF1371" s="110" t="str">
        <f t="shared" si="4232"/>
        <v/>
      </c>
      <c r="AG1371" s="110" t="str">
        <f t="shared" si="4232"/>
        <v/>
      </c>
      <c r="AH1371" s="110" t="str">
        <f t="shared" si="4232"/>
        <v/>
      </c>
      <c r="AI1371" s="110" t="str">
        <f t="shared" si="4232"/>
        <v/>
      </c>
    </row>
    <row r="1372" spans="1:35" hidden="1" x14ac:dyDescent="0.25">
      <c r="B1372" s="131" t="e">
        <f t="shared" si="4207"/>
        <v>#VALUE!</v>
      </c>
      <c r="C1372" s="131" t="e">
        <f t="shared" si="4208"/>
        <v>#VALUE!</v>
      </c>
      <c r="D1372" s="130">
        <f t="shared" si="4208"/>
        <v>1</v>
      </c>
      <c r="E1372" s="168"/>
      <c r="F1372" s="96"/>
      <c r="G1372" s="170"/>
      <c r="H1372"/>
      <c r="I1372"/>
      <c r="J1372"/>
      <c r="K1372" s="69"/>
      <c r="L1372" s="29" t="s">
        <v>51</v>
      </c>
      <c r="M1372" s="30" t="str">
        <f t="shared" ref="M1372" si="4233">IFERROR(_xlfn.QUARTILE.EXC($P1365:$XX1365,3),"")</f>
        <v/>
      </c>
      <c r="N1372" s="74"/>
      <c r="O1372" s="27" t="str">
        <f t="shared" ref="O1372" si="4234">"4 POND"</f>
        <v>4 POND</v>
      </c>
      <c r="P1372" s="110" t="str">
        <f>IF(IFERROR(VLOOKUP(P1361,'Tabela de Apoio'!$D:$E,2,FALSE),1)=1,"",P1373)</f>
        <v/>
      </c>
      <c r="Q1372" s="110" t="str">
        <f>IF(IFERROR(VLOOKUP(Q1361,'Tabela de Apoio'!$D:$E,2,FALSE),1)=1,"",Q1373)</f>
        <v/>
      </c>
      <c r="R1372" s="110" t="str">
        <f>IF(IFERROR(VLOOKUP(R1361,'Tabela de Apoio'!$D:$E,2,FALSE),1)=1,"",R1373)</f>
        <v/>
      </c>
      <c r="S1372" s="110" t="str">
        <f>IF(IFERROR(VLOOKUP(S1361,'Tabela de Apoio'!$D:$E,2,FALSE),1)=1,"",S1373)</f>
        <v/>
      </c>
      <c r="T1372" s="110" t="str">
        <f>IF(IFERROR(VLOOKUP(T1361,'Tabela de Apoio'!$D:$E,2,FALSE),1)=1,"",T1373)</f>
        <v/>
      </c>
      <c r="U1372" s="110" t="str">
        <f>IF(IFERROR(VLOOKUP(U1361,'Tabela de Apoio'!$D:$E,2,FALSE),1)=1,"",U1373)</f>
        <v/>
      </c>
      <c r="V1372" s="110" t="str">
        <f>IF(IFERROR(VLOOKUP(V1361,'Tabela de Apoio'!$D:$E,2,FALSE),1)=1,"",V1373)</f>
        <v/>
      </c>
      <c r="W1372" s="110" t="str">
        <f>IF(IFERROR(VLOOKUP(W1361,'Tabela de Apoio'!$D:$E,2,FALSE),1)=1,"",W1373)</f>
        <v/>
      </c>
      <c r="X1372" s="110" t="str">
        <f>IF(IFERROR(VLOOKUP(X1361,'Tabela de Apoio'!$D:$E,2,FALSE),1)=1,"",X1373)</f>
        <v/>
      </c>
      <c r="Y1372" s="110" t="str">
        <f>IF(IFERROR(VLOOKUP(Y1361,'Tabela de Apoio'!$D:$E,2,FALSE),1)=1,"",Y1373)</f>
        <v/>
      </c>
      <c r="Z1372" s="110" t="str">
        <f>IF(IFERROR(VLOOKUP(Z1361,'Tabela de Apoio'!$D:$E,2,FALSE),1)=1,"",Z1373)</f>
        <v/>
      </c>
      <c r="AA1372" s="110" t="str">
        <f>IF(IFERROR(VLOOKUP(AA1361,'Tabela de Apoio'!$D:$E,2,FALSE),1)=1,"",AA1373)</f>
        <v/>
      </c>
      <c r="AB1372" s="110" t="str">
        <f>IF(IFERROR(VLOOKUP(AB1361,'Tabela de Apoio'!$D:$E,2,FALSE),1)=1,"",AB1373)</f>
        <v/>
      </c>
      <c r="AC1372" s="110" t="str">
        <f>IF(IFERROR(VLOOKUP(AC1361,'Tabela de Apoio'!$D:$E,2,FALSE),1)=1,"",AC1373)</f>
        <v/>
      </c>
      <c r="AD1372" s="110" t="str">
        <f>IF(IFERROR(VLOOKUP(AD1361,'Tabela de Apoio'!$D:$E,2,FALSE),1)=1,"",AD1373)</f>
        <v/>
      </c>
      <c r="AE1372" s="110" t="str">
        <f>IF(IFERROR(VLOOKUP(AE1361,'Tabela de Apoio'!$D:$E,2,FALSE),1)=1,"",AE1373)</f>
        <v/>
      </c>
      <c r="AF1372" s="110" t="str">
        <f>IF(IFERROR(VLOOKUP(AF1361,'Tabela de Apoio'!$D:$E,2,FALSE),1)=1,"",AF1373)</f>
        <v/>
      </c>
      <c r="AG1372" s="110" t="str">
        <f>IF(IFERROR(VLOOKUP(AG1361,'Tabela de Apoio'!$D:$E,2,FALSE),1)=1,"",AG1373)</f>
        <v/>
      </c>
      <c r="AH1372" s="110" t="str">
        <f>IF(IFERROR(VLOOKUP(AH1361,'Tabela de Apoio'!$D:$E,2,FALSE),1)=1,"",AH1373)</f>
        <v/>
      </c>
      <c r="AI1372" s="110" t="str">
        <f>IF(IFERROR(VLOOKUP(AI1361,'Tabela de Apoio'!$D:$E,2,FALSE),1)=1,"",AI1373)</f>
        <v/>
      </c>
    </row>
    <row r="1373" spans="1:35" hidden="1" x14ac:dyDescent="0.25">
      <c r="B1373" s="131" t="e">
        <f t="shared" si="4207"/>
        <v>#VALUE!</v>
      </c>
      <c r="C1373" s="131" t="e">
        <f t="shared" si="4208"/>
        <v>#VALUE!</v>
      </c>
      <c r="D1373" s="130">
        <f t="shared" si="4208"/>
        <v>1</v>
      </c>
      <c r="E1373" s="168"/>
      <c r="F1373" s="96"/>
      <c r="G1373" s="170"/>
      <c r="H1373" s="137">
        <f t="shared" ref="H1373" si="4235">COUNT($P1373:$XX1373)</f>
        <v>0</v>
      </c>
      <c r="I1373" s="135" t="e">
        <f t="shared" ref="I1373" si="4236">_xlfn.STDEV.P($P1372:$XX1373)/AVERAGE($P1372:$XX1373)</f>
        <v>#DIV/0!</v>
      </c>
      <c r="J1373" s="7">
        <f t="shared" ref="J1373" si="4237">IF(AND(H1373&gt;2,
OR(L1359="MÉDIA SANEADA",L1359="MEDIANA SANEADA",
AND(L1359="PREÇO REFERÊNCIA",NOT(AND(P1361="Orçamento",COUNTA(P1359:XX1359)=COUNTIF(P1361:XX1361,"Orçamento")))))),
ROW(),0)</f>
        <v>0</v>
      </c>
      <c r="K1373" s="69"/>
      <c r="L1373" s="29" t="s">
        <v>55</v>
      </c>
      <c r="M1373" s="30">
        <f t="shared" ref="M1373" si="4238">MIN($P1365:$XX1365)</f>
        <v>0</v>
      </c>
      <c r="N1373" s="74"/>
      <c r="O1373" s="27" t="str">
        <f t="shared" ref="O1373" si="4239">"4 RODADA"</f>
        <v>4 RODADA</v>
      </c>
      <c r="P1373" s="110" t="str">
        <f t="shared" ref="P1373:AI1373" si="4240">IF(P1371="","",IF((_xlfn.STDEV.P($P1370:$XX1371)/AVERAGE($P1370:$XX1371))&lt;=25%,P1371,IF(OR(P1371&gt;(AVERAGE($P1370:$XX1371)+_xlfn.STDEV.P($P1370:$XX1371)),P1371&lt;(AVERAGE($P1370:$XX1371)-_xlfn.STDEV.P($P1370:$XX1371))),"DESCARTADO",P1371)))</f>
        <v/>
      </c>
      <c r="Q1373" s="110" t="str">
        <f t="shared" si="4240"/>
        <v/>
      </c>
      <c r="R1373" s="110" t="str">
        <f t="shared" si="4240"/>
        <v/>
      </c>
      <c r="S1373" s="110" t="str">
        <f t="shared" si="4240"/>
        <v/>
      </c>
      <c r="T1373" s="110" t="str">
        <f t="shared" si="4240"/>
        <v/>
      </c>
      <c r="U1373" s="110" t="str">
        <f t="shared" si="4240"/>
        <v/>
      </c>
      <c r="V1373" s="110" t="str">
        <f t="shared" si="4240"/>
        <v/>
      </c>
      <c r="W1373" s="110" t="str">
        <f t="shared" si="4240"/>
        <v/>
      </c>
      <c r="X1373" s="110" t="str">
        <f t="shared" si="4240"/>
        <v/>
      </c>
      <c r="Y1373" s="110" t="str">
        <f t="shared" si="4240"/>
        <v/>
      </c>
      <c r="Z1373" s="110" t="str">
        <f t="shared" si="4240"/>
        <v/>
      </c>
      <c r="AA1373" s="110" t="str">
        <f t="shared" si="4240"/>
        <v/>
      </c>
      <c r="AB1373" s="110" t="str">
        <f t="shared" si="4240"/>
        <v/>
      </c>
      <c r="AC1373" s="110" t="str">
        <f t="shared" si="4240"/>
        <v/>
      </c>
      <c r="AD1373" s="110" t="str">
        <f t="shared" si="4240"/>
        <v/>
      </c>
      <c r="AE1373" s="110" t="str">
        <f t="shared" si="4240"/>
        <v/>
      </c>
      <c r="AF1373" s="110" t="str">
        <f t="shared" si="4240"/>
        <v/>
      </c>
      <c r="AG1373" s="110" t="str">
        <f t="shared" si="4240"/>
        <v/>
      </c>
      <c r="AH1373" s="110" t="str">
        <f t="shared" si="4240"/>
        <v/>
      </c>
      <c r="AI1373" s="110" t="str">
        <f t="shared" si="4240"/>
        <v/>
      </c>
    </row>
    <row r="1374" spans="1:35" hidden="1" x14ac:dyDescent="0.25">
      <c r="B1374" s="131" t="e">
        <f t="shared" si="4207"/>
        <v>#VALUE!</v>
      </c>
      <c r="C1374" s="131" t="e">
        <f t="shared" si="4208"/>
        <v>#VALUE!</v>
      </c>
      <c r="D1374" s="130">
        <f t="shared" si="4208"/>
        <v>1</v>
      </c>
      <c r="E1374" s="168"/>
      <c r="F1374" s="96"/>
      <c r="G1374" s="170"/>
      <c r="H1374"/>
      <c r="I1374"/>
      <c r="J1374"/>
      <c r="K1374" s="69"/>
      <c r="L1374" s="29" t="s">
        <v>52</v>
      </c>
      <c r="M1374" s="30">
        <f t="shared" ref="M1374" si="4241">MAX($P1365:$XX1365)</f>
        <v>0</v>
      </c>
      <c r="N1374" s="74"/>
      <c r="O1374" s="27" t="str">
        <f t="shared" ref="O1374" si="4242">"5 POND"</f>
        <v>5 POND</v>
      </c>
      <c r="P1374" s="110" t="str">
        <f>IF(IFERROR(VLOOKUP(P1361,'Tabela de Apoio'!$D:$E,2,FALSE),1)=1,"",P1375)</f>
        <v/>
      </c>
      <c r="Q1374" s="110" t="str">
        <f>IF(IFERROR(VLOOKUP(Q1361,'Tabela de Apoio'!$D:$E,2,FALSE),1)=1,"",Q1375)</f>
        <v/>
      </c>
      <c r="R1374" s="110" t="str">
        <f>IF(IFERROR(VLOOKUP(R1361,'Tabela de Apoio'!$D:$E,2,FALSE),1)=1,"",R1375)</f>
        <v/>
      </c>
      <c r="S1374" s="110" t="str">
        <f>IF(IFERROR(VLOOKUP(S1361,'Tabela de Apoio'!$D:$E,2,FALSE),1)=1,"",S1375)</f>
        <v/>
      </c>
      <c r="T1374" s="110" t="str">
        <f>IF(IFERROR(VLOOKUP(T1361,'Tabela de Apoio'!$D:$E,2,FALSE),1)=1,"",T1375)</f>
        <v/>
      </c>
      <c r="U1374" s="110" t="str">
        <f>IF(IFERROR(VLOOKUP(U1361,'Tabela de Apoio'!$D:$E,2,FALSE),1)=1,"",U1375)</f>
        <v/>
      </c>
      <c r="V1374" s="110" t="str">
        <f>IF(IFERROR(VLOOKUP(V1361,'Tabela de Apoio'!$D:$E,2,FALSE),1)=1,"",V1375)</f>
        <v/>
      </c>
      <c r="W1374" s="110" t="str">
        <f>IF(IFERROR(VLOOKUP(W1361,'Tabela de Apoio'!$D:$E,2,FALSE),1)=1,"",W1375)</f>
        <v/>
      </c>
      <c r="X1374" s="110" t="str">
        <f>IF(IFERROR(VLOOKUP(X1361,'Tabela de Apoio'!$D:$E,2,FALSE),1)=1,"",X1375)</f>
        <v/>
      </c>
      <c r="Y1374" s="110" t="str">
        <f>IF(IFERROR(VLOOKUP(Y1361,'Tabela de Apoio'!$D:$E,2,FALSE),1)=1,"",Y1375)</f>
        <v/>
      </c>
      <c r="Z1374" s="110" t="str">
        <f>IF(IFERROR(VLOOKUP(Z1361,'Tabela de Apoio'!$D:$E,2,FALSE),1)=1,"",Z1375)</f>
        <v/>
      </c>
      <c r="AA1374" s="110" t="str">
        <f>IF(IFERROR(VLOOKUP(AA1361,'Tabela de Apoio'!$D:$E,2,FALSE),1)=1,"",AA1375)</f>
        <v/>
      </c>
      <c r="AB1374" s="110" t="str">
        <f>IF(IFERROR(VLOOKUP(AB1361,'Tabela de Apoio'!$D:$E,2,FALSE),1)=1,"",AB1375)</f>
        <v/>
      </c>
      <c r="AC1374" s="110" t="str">
        <f>IF(IFERROR(VLOOKUP(AC1361,'Tabela de Apoio'!$D:$E,2,FALSE),1)=1,"",AC1375)</f>
        <v/>
      </c>
      <c r="AD1374" s="110" t="str">
        <f>IF(IFERROR(VLOOKUP(AD1361,'Tabela de Apoio'!$D:$E,2,FALSE),1)=1,"",AD1375)</f>
        <v/>
      </c>
      <c r="AE1374" s="110" t="str">
        <f>IF(IFERROR(VLOOKUP(AE1361,'Tabela de Apoio'!$D:$E,2,FALSE),1)=1,"",AE1375)</f>
        <v/>
      </c>
      <c r="AF1374" s="110" t="str">
        <f>IF(IFERROR(VLOOKUP(AF1361,'Tabela de Apoio'!$D:$E,2,FALSE),1)=1,"",AF1375)</f>
        <v/>
      </c>
      <c r="AG1374" s="110" t="str">
        <f>IF(IFERROR(VLOOKUP(AG1361,'Tabela de Apoio'!$D:$E,2,FALSE),1)=1,"",AG1375)</f>
        <v/>
      </c>
      <c r="AH1374" s="110" t="str">
        <f>IF(IFERROR(VLOOKUP(AH1361,'Tabela de Apoio'!$D:$E,2,FALSE),1)=1,"",AH1375)</f>
        <v/>
      </c>
      <c r="AI1374" s="110" t="str">
        <f>IF(IFERROR(VLOOKUP(AI1361,'Tabela de Apoio'!$D:$E,2,FALSE),1)=1,"",AI1375)</f>
        <v/>
      </c>
    </row>
    <row r="1375" spans="1:35" hidden="1" x14ac:dyDescent="0.25">
      <c r="B1375" s="131" t="e">
        <f t="shared" si="4207"/>
        <v>#VALUE!</v>
      </c>
      <c r="C1375" s="131" t="e">
        <f t="shared" si="4208"/>
        <v>#VALUE!</v>
      </c>
      <c r="D1375" s="130">
        <f t="shared" si="4208"/>
        <v>1</v>
      </c>
      <c r="E1375" s="168"/>
      <c r="F1375" s="96"/>
      <c r="G1375" s="170"/>
      <c r="H1375" s="137">
        <f t="shared" ref="H1375" si="4243">COUNT($P1375:$XX1375)</f>
        <v>0</v>
      </c>
      <c r="I1375" s="135" t="e">
        <f t="shared" ref="I1375" si="4244">_xlfn.STDEV.P($P1374:$XX1375)/AVERAGE($P1374:$XX1375)</f>
        <v>#DIV/0!</v>
      </c>
      <c r="J1375" s="7">
        <f t="shared" ref="J1375" si="4245">IF(AND(H1375&gt;2,
OR(L1359="MÉDIA SANEADA",L1359="MEDIANA SANEADA",
AND(L1359="PREÇO REFERÊNCIA",NOT(AND(P1361="Orçamento",COUNTA(P1359:XX1359)=COUNTIF(P1361:XX1361,"Orçamento")))))),
ROW(),0)</f>
        <v>0</v>
      </c>
      <c r="K1375" s="69"/>
      <c r="N1375" s="74"/>
      <c r="O1375" s="27" t="str">
        <f t="shared" ref="O1375" si="4246">"5 RODADA"</f>
        <v>5 RODADA</v>
      </c>
      <c r="P1375" s="110" t="str">
        <f t="shared" ref="P1375:AI1375" si="4247">IF(P1373="","",IF((_xlfn.STDEV.P($P1372:$XX1373)/AVERAGE($P1372:$XX1373))&lt;=25%,P1373,IF(OR(P1373&gt;(AVERAGE($P1372:$XX1373)+_xlfn.STDEV.P($P1372:$XX1373)),P1373&lt;(AVERAGE($P1372:$XX1373)-_xlfn.STDEV.P($P1372:$XX1373))),"DESCARTADO",P1373)))</f>
        <v/>
      </c>
      <c r="Q1375" s="110" t="str">
        <f t="shared" si="4247"/>
        <v/>
      </c>
      <c r="R1375" s="110" t="str">
        <f t="shared" si="4247"/>
        <v/>
      </c>
      <c r="S1375" s="110" t="str">
        <f t="shared" si="4247"/>
        <v/>
      </c>
      <c r="T1375" s="110" t="str">
        <f t="shared" si="4247"/>
        <v/>
      </c>
      <c r="U1375" s="110" t="str">
        <f t="shared" si="4247"/>
        <v/>
      </c>
      <c r="V1375" s="110" t="str">
        <f t="shared" si="4247"/>
        <v/>
      </c>
      <c r="W1375" s="110" t="str">
        <f t="shared" si="4247"/>
        <v/>
      </c>
      <c r="X1375" s="110" t="str">
        <f t="shared" si="4247"/>
        <v/>
      </c>
      <c r="Y1375" s="110" t="str">
        <f t="shared" si="4247"/>
        <v/>
      </c>
      <c r="Z1375" s="110" t="str">
        <f t="shared" si="4247"/>
        <v/>
      </c>
      <c r="AA1375" s="110" t="str">
        <f t="shared" si="4247"/>
        <v/>
      </c>
      <c r="AB1375" s="110" t="str">
        <f t="shared" si="4247"/>
        <v/>
      </c>
      <c r="AC1375" s="110" t="str">
        <f t="shared" si="4247"/>
        <v/>
      </c>
      <c r="AD1375" s="110" t="str">
        <f t="shared" si="4247"/>
        <v/>
      </c>
      <c r="AE1375" s="110" t="str">
        <f t="shared" si="4247"/>
        <v/>
      </c>
      <c r="AF1375" s="110" t="str">
        <f t="shared" si="4247"/>
        <v/>
      </c>
      <c r="AG1375" s="110" t="str">
        <f t="shared" si="4247"/>
        <v/>
      </c>
      <c r="AH1375" s="110" t="str">
        <f t="shared" si="4247"/>
        <v/>
      </c>
      <c r="AI1375" s="110" t="str">
        <f t="shared" si="4247"/>
        <v/>
      </c>
    </row>
    <row r="1376" spans="1:35" hidden="1" x14ac:dyDescent="0.25">
      <c r="B1376" s="131" t="e">
        <f t="shared" si="4207"/>
        <v>#VALUE!</v>
      </c>
      <c r="C1376" s="131" t="e">
        <f t="shared" si="4208"/>
        <v>#VALUE!</v>
      </c>
      <c r="D1376" s="130">
        <f t="shared" si="4208"/>
        <v>1</v>
      </c>
      <c r="E1376" s="168"/>
      <c r="F1376" s="96"/>
      <c r="G1376" s="170"/>
      <c r="H1376"/>
      <c r="I1376"/>
      <c r="J1376"/>
      <c r="K1376" s="69"/>
      <c r="L1376" s="22"/>
      <c r="M1376" s="22"/>
      <c r="N1376" s="74"/>
      <c r="O1376" s="27" t="str">
        <f t="shared" ref="O1376" si="4248">"6 POND"</f>
        <v>6 POND</v>
      </c>
      <c r="P1376" s="110" t="str">
        <f>IF(IFERROR(VLOOKUP(P1361,'Tabela de Apoio'!$D:$E,2,FALSE),1)=1,"",P1377)</f>
        <v/>
      </c>
      <c r="Q1376" s="110" t="str">
        <f>IF(IFERROR(VLOOKUP(Q1361,'Tabela de Apoio'!$D:$E,2,FALSE),1)=1,"",Q1377)</f>
        <v/>
      </c>
      <c r="R1376" s="110" t="str">
        <f>IF(IFERROR(VLOOKUP(R1361,'Tabela de Apoio'!$D:$E,2,FALSE),1)=1,"",R1377)</f>
        <v/>
      </c>
      <c r="S1376" s="110" t="str">
        <f>IF(IFERROR(VLOOKUP(S1361,'Tabela de Apoio'!$D:$E,2,FALSE),1)=1,"",S1377)</f>
        <v/>
      </c>
      <c r="T1376" s="110" t="str">
        <f>IF(IFERROR(VLOOKUP(T1361,'Tabela de Apoio'!$D:$E,2,FALSE),1)=1,"",T1377)</f>
        <v/>
      </c>
      <c r="U1376" s="110" t="str">
        <f>IF(IFERROR(VLOOKUP(U1361,'Tabela de Apoio'!$D:$E,2,FALSE),1)=1,"",U1377)</f>
        <v/>
      </c>
      <c r="V1376" s="110" t="str">
        <f>IF(IFERROR(VLOOKUP(V1361,'Tabela de Apoio'!$D:$E,2,FALSE),1)=1,"",V1377)</f>
        <v/>
      </c>
      <c r="W1376" s="110" t="str">
        <f>IF(IFERROR(VLOOKUP(W1361,'Tabela de Apoio'!$D:$E,2,FALSE),1)=1,"",W1377)</f>
        <v/>
      </c>
      <c r="X1376" s="110" t="str">
        <f>IF(IFERROR(VLOOKUP(X1361,'Tabela de Apoio'!$D:$E,2,FALSE),1)=1,"",X1377)</f>
        <v/>
      </c>
      <c r="Y1376" s="110" t="str">
        <f>IF(IFERROR(VLOOKUP(Y1361,'Tabela de Apoio'!$D:$E,2,FALSE),1)=1,"",Y1377)</f>
        <v/>
      </c>
      <c r="Z1376" s="110" t="str">
        <f>IF(IFERROR(VLOOKUP(Z1361,'Tabela de Apoio'!$D:$E,2,FALSE),1)=1,"",Z1377)</f>
        <v/>
      </c>
      <c r="AA1376" s="110" t="str">
        <f>IF(IFERROR(VLOOKUP(AA1361,'Tabela de Apoio'!$D:$E,2,FALSE),1)=1,"",AA1377)</f>
        <v/>
      </c>
      <c r="AB1376" s="110" t="str">
        <f>IF(IFERROR(VLOOKUP(AB1361,'Tabela de Apoio'!$D:$E,2,FALSE),1)=1,"",AB1377)</f>
        <v/>
      </c>
      <c r="AC1376" s="110" t="str">
        <f>IF(IFERROR(VLOOKUP(AC1361,'Tabela de Apoio'!$D:$E,2,FALSE),1)=1,"",AC1377)</f>
        <v/>
      </c>
      <c r="AD1376" s="110" t="str">
        <f>IF(IFERROR(VLOOKUP(AD1361,'Tabela de Apoio'!$D:$E,2,FALSE),1)=1,"",AD1377)</f>
        <v/>
      </c>
      <c r="AE1376" s="110" t="str">
        <f>IF(IFERROR(VLOOKUP(AE1361,'Tabela de Apoio'!$D:$E,2,FALSE),1)=1,"",AE1377)</f>
        <v/>
      </c>
      <c r="AF1376" s="110" t="str">
        <f>IF(IFERROR(VLOOKUP(AF1361,'Tabela de Apoio'!$D:$E,2,FALSE),1)=1,"",AF1377)</f>
        <v/>
      </c>
      <c r="AG1376" s="110" t="str">
        <f>IF(IFERROR(VLOOKUP(AG1361,'Tabela de Apoio'!$D:$E,2,FALSE),1)=1,"",AG1377)</f>
        <v/>
      </c>
      <c r="AH1376" s="110" t="str">
        <f>IF(IFERROR(VLOOKUP(AH1361,'Tabela de Apoio'!$D:$E,2,FALSE),1)=1,"",AH1377)</f>
        <v/>
      </c>
      <c r="AI1376" s="110" t="str">
        <f>IF(IFERROR(VLOOKUP(AI1361,'Tabela de Apoio'!$D:$E,2,FALSE),1)=1,"",AI1377)</f>
        <v/>
      </c>
    </row>
    <row r="1377" spans="1:167" hidden="1" x14ac:dyDescent="0.25">
      <c r="B1377" s="131" t="e">
        <f t="shared" si="4207"/>
        <v>#VALUE!</v>
      </c>
      <c r="C1377" s="131" t="e">
        <f t="shared" si="4208"/>
        <v>#VALUE!</v>
      </c>
      <c r="D1377" s="130">
        <f t="shared" si="4208"/>
        <v>1</v>
      </c>
      <c r="E1377" s="168"/>
      <c r="F1377" s="96"/>
      <c r="G1377" s="170"/>
      <c r="H1377" s="137">
        <f t="shared" ref="H1377" si="4249">COUNT($P1377:$XX1377)</f>
        <v>0</v>
      </c>
      <c r="I1377" s="135" t="e">
        <f t="shared" ref="I1377" si="4250">_xlfn.STDEV.P($P1376:$XX1377)/AVERAGE($P1376:$XX1377)</f>
        <v>#DIV/0!</v>
      </c>
      <c r="J1377" s="7">
        <f t="shared" ref="J1377" si="4251">IF(AND(H1377&gt;2,
OR(L1359="MÉDIA SANEADA",L1359="MEDIANA SANEADA",
AND(L1359="PREÇO REFERÊNCIA",NOT(AND(P1361="Orçamento",COUNTA(P1359:XX1359)=COUNTIF(P1361:XX1361,"Orçamento")))))),
ROW(),0)</f>
        <v>0</v>
      </c>
      <c r="N1377" s="74"/>
      <c r="O1377" s="27" t="str">
        <f t="shared" ref="O1377" si="4252">"6 RODADA"</f>
        <v>6 RODADA</v>
      </c>
      <c r="P1377" s="110" t="str">
        <f t="shared" ref="P1377:AI1377" si="4253">IFERROR(IF(P1375="","",IF((_xlfn.STDEV.P($P1374:$XX1375)/AVERAGE($P1374:$XX1375))&lt;=25%,P1375,IF(OR(P1375&gt;(AVERAGE($P1374:$XX1375)+_xlfn.STDEV.P($P1374:$XX1375)),P1375&lt;(AVERAGE($P1374:$XX1375)-_xlfn.STDEV.P($P1374:$XX1375))),"DESCARTADO",P1375))),)</f>
        <v/>
      </c>
      <c r="Q1377" s="110" t="str">
        <f t="shared" si="4253"/>
        <v/>
      </c>
      <c r="R1377" s="110" t="str">
        <f t="shared" si="4253"/>
        <v/>
      </c>
      <c r="S1377" s="110" t="str">
        <f t="shared" si="4253"/>
        <v/>
      </c>
      <c r="T1377" s="110" t="str">
        <f t="shared" si="4253"/>
        <v/>
      </c>
      <c r="U1377" s="110" t="str">
        <f t="shared" si="4253"/>
        <v/>
      </c>
      <c r="V1377" s="110" t="str">
        <f t="shared" si="4253"/>
        <v/>
      </c>
      <c r="W1377" s="110" t="str">
        <f t="shared" si="4253"/>
        <v/>
      </c>
      <c r="X1377" s="110" t="str">
        <f t="shared" si="4253"/>
        <v/>
      </c>
      <c r="Y1377" s="110" t="str">
        <f t="shared" si="4253"/>
        <v/>
      </c>
      <c r="Z1377" s="110" t="str">
        <f t="shared" si="4253"/>
        <v/>
      </c>
      <c r="AA1377" s="110" t="str">
        <f t="shared" si="4253"/>
        <v/>
      </c>
      <c r="AB1377" s="110" t="str">
        <f t="shared" si="4253"/>
        <v/>
      </c>
      <c r="AC1377" s="110" t="str">
        <f t="shared" si="4253"/>
        <v/>
      </c>
      <c r="AD1377" s="110" t="str">
        <f t="shared" si="4253"/>
        <v/>
      </c>
      <c r="AE1377" s="110" t="str">
        <f t="shared" si="4253"/>
        <v/>
      </c>
      <c r="AF1377" s="110" t="str">
        <f t="shared" si="4253"/>
        <v/>
      </c>
      <c r="AG1377" s="110" t="str">
        <f t="shared" si="4253"/>
        <v/>
      </c>
      <c r="AH1377" s="110" t="str">
        <f t="shared" si="4253"/>
        <v/>
      </c>
      <c r="AI1377" s="110" t="str">
        <f t="shared" si="4253"/>
        <v/>
      </c>
    </row>
    <row r="1378" spans="1:167" x14ac:dyDescent="0.25">
      <c r="B1378" s="131" t="e">
        <f t="shared" si="4207"/>
        <v>#VALUE!</v>
      </c>
      <c r="C1378" s="131" t="e">
        <f t="shared" si="4208"/>
        <v>#VALUE!</v>
      </c>
      <c r="D1378" s="130">
        <f t="shared" si="4208"/>
        <v>1</v>
      </c>
      <c r="E1378" s="168"/>
      <c r="F1378" s="139"/>
      <c r="G1378" s="170"/>
      <c r="H1378" s="173"/>
      <c r="I1378" s="173"/>
      <c r="J1378" s="174"/>
      <c r="K1378" s="70"/>
      <c r="L1378" s="1" t="s">
        <v>56</v>
      </c>
      <c r="M1378" s="147" t="str">
        <f t="shared" ref="M1378" si="4254">IFERROR(ROUND(M1359*M1361,2),"")</f>
        <v/>
      </c>
      <c r="O1378" s="27" t="s">
        <v>426</v>
      </c>
      <c r="P1378" s="110" t="str">
        <f t="shared" ref="P1378:R1378" si="4255">INDEX(P1365:P1377,MATCH(MAX($J1365:$J1377),$J1365:$J1377,0))</f>
        <v/>
      </c>
      <c r="Q1378" s="110" t="str">
        <f t="shared" si="4255"/>
        <v/>
      </c>
      <c r="R1378" s="110" t="str">
        <f t="shared" si="4255"/>
        <v/>
      </c>
      <c r="S1378" s="110" t="str">
        <f t="shared" si="4189"/>
        <v/>
      </c>
      <c r="T1378" s="110" t="str">
        <f t="shared" si="4189"/>
        <v/>
      </c>
      <c r="U1378" s="110" t="str">
        <f t="shared" si="4189"/>
        <v/>
      </c>
      <c r="V1378" s="110" t="str">
        <f t="shared" si="4189"/>
        <v/>
      </c>
      <c r="W1378" s="110" t="str">
        <f t="shared" si="4189"/>
        <v/>
      </c>
      <c r="X1378" s="110" t="str">
        <f t="shared" si="4189"/>
        <v/>
      </c>
      <c r="Y1378" s="110" t="str">
        <f t="shared" si="4189"/>
        <v/>
      </c>
      <c r="Z1378" s="110" t="str">
        <f t="shared" si="4189"/>
        <v/>
      </c>
      <c r="AA1378" s="110" t="str">
        <f t="shared" si="4189"/>
        <v/>
      </c>
      <c r="AB1378" s="110" t="str">
        <f t="shared" si="4189"/>
        <v/>
      </c>
      <c r="AC1378" s="110" t="str">
        <f t="shared" si="4189"/>
        <v/>
      </c>
      <c r="AD1378" s="110" t="str">
        <f t="shared" si="4189"/>
        <v/>
      </c>
      <c r="AE1378" s="110" t="str">
        <f t="shared" si="4189"/>
        <v/>
      </c>
      <c r="AF1378" s="110" t="str">
        <f t="shared" si="4189"/>
        <v/>
      </c>
      <c r="AG1378" s="110" t="str">
        <f t="shared" si="4189"/>
        <v/>
      </c>
      <c r="AH1378" s="110" t="str">
        <f t="shared" si="4189"/>
        <v/>
      </c>
      <c r="AI1378" s="110" t="str">
        <f t="shared" si="4189"/>
        <v/>
      </c>
    </row>
    <row r="1380" spans="1:167" s="120" customFormat="1" ht="15" customHeight="1" x14ac:dyDescent="0.25">
      <c r="A1380" s="123"/>
      <c r="B1380" s="130" t="e">
        <f t="shared" ref="B1380" si="4256">LARGE(IFERROR(IF(B1378+1&gt;$H$8,"",B1378+1),""),1)</f>
        <v>#VALUE!</v>
      </c>
      <c r="C1380" s="130" t="e">
        <f>IF(_xlfn.ISFORMULA(E1384),MAX(INDEX('BASE FORMAÇÃO'!A:A,B1380+1),1),E1384)</f>
        <v>#VALUE!</v>
      </c>
      <c r="D1380" s="130">
        <f t="shared" ref="D1380" si="4257">IFERROR(IF(C1380=C1370,D1370+1,1),1)</f>
        <v>1</v>
      </c>
      <c r="E1380" s="41" t="s">
        <v>9</v>
      </c>
      <c r="F1380" s="76"/>
      <c r="G1380" s="41" t="s">
        <v>15</v>
      </c>
      <c r="H1380" s="138" t="e">
        <f>INDEX('BASE FORMAÇÃO'!B:B,B1380+1)</f>
        <v>#VALUE!</v>
      </c>
      <c r="I1380" s="146" t="s">
        <v>16</v>
      </c>
      <c r="J1380" s="6" t="e">
        <f>INDEX('BASE FORMAÇÃO'!K:K,B1380+1)</f>
        <v>#VALUE!</v>
      </c>
      <c r="K1380" s="68"/>
      <c r="L1380" s="175" t="s">
        <v>54</v>
      </c>
      <c r="M1380" s="177" t="str">
        <f t="shared" ref="M1380" si="4258">IF(OR(ISBLANK($O$8),ISBLANK($O$7),ISBLANK($H$8),ISBLANK($O$6),ISBLANK($O$5),ISBLANK($H$5)),"",IFERROR(IF(VLOOKUP(L1380,L1386:M1395,2,FALSE)&lt;1,ROUND(VLOOKUP(L1380,L1386:M1395,2,FALSE),4),ROUND(VLOOKUP(L1380,L1386:M1395,2,FALSE),2)),""))</f>
        <v/>
      </c>
      <c r="N1380" s="72"/>
      <c r="O1380" s="27" t="s">
        <v>17</v>
      </c>
      <c r="P1380" s="116"/>
      <c r="Q1380" s="116"/>
      <c r="R1380" s="116"/>
      <c r="S1380" s="116"/>
      <c r="T1380" s="116"/>
      <c r="U1380" s="108"/>
      <c r="V1380" s="108"/>
      <c r="W1380" s="108"/>
      <c r="X1380" s="108"/>
      <c r="Y1380" s="108"/>
      <c r="Z1380" s="108"/>
      <c r="AA1380" s="108"/>
      <c r="AB1380" s="108"/>
      <c r="AC1380" s="108"/>
      <c r="AD1380" s="108"/>
      <c r="AE1380" s="108"/>
      <c r="AF1380" s="108"/>
      <c r="AG1380" s="108"/>
      <c r="AH1380" s="108"/>
      <c r="AI1380" s="108"/>
      <c r="AJ1380" s="119"/>
      <c r="AK1380" s="119"/>
      <c r="AL1380" s="119"/>
      <c r="AM1380" s="119"/>
      <c r="AN1380" s="119"/>
      <c r="AO1380" s="119"/>
      <c r="AP1380" s="119"/>
      <c r="AQ1380" s="119"/>
      <c r="AR1380" s="119"/>
      <c r="AS1380" s="119"/>
      <c r="AT1380" s="119"/>
      <c r="AU1380" s="119"/>
      <c r="AV1380" s="119"/>
      <c r="AW1380" s="119"/>
      <c r="AX1380" s="119"/>
      <c r="AY1380" s="119"/>
      <c r="AZ1380" s="119"/>
      <c r="BA1380" s="119"/>
      <c r="BB1380" s="119"/>
      <c r="BC1380" s="119"/>
      <c r="BD1380" s="119"/>
      <c r="BE1380" s="119"/>
      <c r="BF1380" s="119"/>
      <c r="BG1380" s="119"/>
      <c r="BH1380" s="119"/>
      <c r="BI1380" s="119"/>
      <c r="BJ1380" s="119"/>
      <c r="BK1380" s="119"/>
      <c r="BL1380" s="119"/>
      <c r="BM1380" s="119"/>
      <c r="BN1380" s="119"/>
      <c r="BO1380" s="119"/>
      <c r="BP1380" s="119"/>
      <c r="BQ1380" s="119"/>
      <c r="BR1380" s="119"/>
      <c r="BS1380" s="119"/>
      <c r="BT1380" s="119"/>
      <c r="BU1380" s="119"/>
      <c r="BV1380" s="119"/>
      <c r="BW1380" s="119"/>
      <c r="BX1380" s="119"/>
      <c r="BY1380" s="119"/>
      <c r="BZ1380" s="119"/>
      <c r="CA1380" s="119"/>
      <c r="CB1380" s="119"/>
      <c r="CC1380" s="119"/>
      <c r="CD1380" s="119"/>
      <c r="CE1380" s="119"/>
      <c r="CF1380" s="119"/>
      <c r="CG1380" s="119"/>
      <c r="CH1380" s="119"/>
      <c r="CI1380" s="119"/>
      <c r="CJ1380" s="119"/>
      <c r="CK1380" s="119"/>
      <c r="CL1380" s="119"/>
      <c r="CM1380" s="119"/>
      <c r="CN1380" s="119"/>
      <c r="CO1380" s="119"/>
      <c r="CP1380" s="119"/>
      <c r="CQ1380" s="119"/>
      <c r="CR1380" s="119"/>
      <c r="CS1380" s="119"/>
      <c r="CT1380" s="119"/>
      <c r="CU1380" s="119"/>
      <c r="CV1380" s="119"/>
      <c r="CW1380" s="119"/>
      <c r="CX1380" s="119"/>
      <c r="CY1380" s="119"/>
      <c r="CZ1380" s="119"/>
      <c r="DA1380" s="119"/>
      <c r="DB1380" s="119"/>
      <c r="DC1380" s="119"/>
      <c r="DD1380" s="119"/>
      <c r="DE1380" s="119"/>
      <c r="DF1380" s="119"/>
      <c r="DG1380" s="119"/>
      <c r="DH1380" s="119"/>
      <c r="DI1380" s="119"/>
      <c r="DJ1380" s="119"/>
      <c r="DK1380" s="119"/>
      <c r="DL1380" s="119"/>
      <c r="DM1380" s="119"/>
      <c r="DN1380" s="119"/>
      <c r="DO1380" s="119"/>
      <c r="DP1380" s="119"/>
      <c r="DQ1380" s="119"/>
      <c r="DR1380" s="119"/>
      <c r="DS1380" s="119"/>
      <c r="DT1380" s="119"/>
      <c r="DU1380" s="119"/>
      <c r="DV1380" s="119"/>
      <c r="DW1380" s="119"/>
      <c r="DX1380" s="119"/>
      <c r="DY1380" s="119"/>
      <c r="DZ1380" s="119"/>
      <c r="EA1380" s="119"/>
      <c r="EB1380" s="119"/>
      <c r="EC1380" s="119"/>
      <c r="ED1380" s="119"/>
      <c r="EE1380" s="119"/>
      <c r="EF1380" s="119"/>
      <c r="EG1380" s="119"/>
      <c r="EH1380" s="119"/>
      <c r="EI1380" s="119"/>
      <c r="EJ1380" s="119"/>
      <c r="EK1380" s="119"/>
      <c r="EL1380" s="119"/>
      <c r="EM1380" s="119"/>
      <c r="EN1380" s="119"/>
      <c r="EO1380" s="119"/>
      <c r="EP1380" s="119"/>
      <c r="EQ1380" s="119"/>
      <c r="ER1380" s="119"/>
      <c r="ES1380" s="119"/>
      <c r="ET1380" s="119"/>
      <c r="EU1380" s="119"/>
      <c r="EV1380" s="119"/>
      <c r="EW1380" s="119"/>
      <c r="EX1380" s="119"/>
      <c r="EY1380" s="119"/>
      <c r="EZ1380" s="119"/>
      <c r="FA1380" s="119"/>
      <c r="FB1380" s="119"/>
      <c r="FC1380" s="119"/>
      <c r="FD1380" s="119"/>
      <c r="FE1380" s="119"/>
      <c r="FF1380" s="119"/>
      <c r="FG1380" s="119"/>
      <c r="FH1380" s="119"/>
      <c r="FI1380" s="119"/>
      <c r="FJ1380" s="119"/>
      <c r="FK1380" s="119"/>
    </row>
    <row r="1381" spans="1:167" s="120" customFormat="1" ht="15" customHeight="1" x14ac:dyDescent="0.25">
      <c r="A1381" s="69"/>
      <c r="B1381" s="131" t="e">
        <f t="shared" ref="B1381:D1381" si="4259">B1380</f>
        <v>#VALUE!</v>
      </c>
      <c r="C1381" s="131" t="e">
        <f t="shared" si="4259"/>
        <v>#VALUE!</v>
      </c>
      <c r="D1381" s="130">
        <f t="shared" si="4259"/>
        <v>1</v>
      </c>
      <c r="E1381" s="179">
        <f t="shared" ref="E1381" si="4260">D1380</f>
        <v>1</v>
      </c>
      <c r="F1381" s="95"/>
      <c r="G1381" s="181" t="s">
        <v>1</v>
      </c>
      <c r="H1381" s="184" t="e">
        <f>INDEX('BASE FORMAÇÃO'!C:C,B1380+1)</f>
        <v>#VALUE!</v>
      </c>
      <c r="I1381" s="184"/>
      <c r="J1381" s="185"/>
      <c r="K1381" s="69"/>
      <c r="L1381" s="176"/>
      <c r="M1381" s="178"/>
      <c r="N1381" s="73"/>
      <c r="O1381" s="27" t="s">
        <v>13</v>
      </c>
      <c r="P1381" s="125"/>
      <c r="Q1381" s="125"/>
      <c r="R1381" s="125"/>
      <c r="S1381" s="125"/>
      <c r="T1381" s="125"/>
      <c r="U1381" s="125"/>
      <c r="V1381" s="125"/>
      <c r="W1381" s="125"/>
      <c r="X1381" s="125"/>
      <c r="Y1381" s="125"/>
      <c r="Z1381" s="125"/>
      <c r="AA1381" s="125"/>
      <c r="AB1381" s="125"/>
      <c r="AC1381" s="125"/>
      <c r="AD1381" s="125"/>
      <c r="AE1381" s="125"/>
      <c r="AF1381" s="125"/>
      <c r="AG1381" s="125"/>
      <c r="AH1381" s="125"/>
      <c r="AI1381" s="125"/>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19"/>
      <c r="BC1381" s="119"/>
      <c r="BD1381" s="119"/>
      <c r="BE1381" s="119"/>
      <c r="BF1381" s="119"/>
      <c r="BG1381" s="119"/>
      <c r="BH1381" s="119"/>
      <c r="BI1381" s="119"/>
      <c r="BJ1381" s="119"/>
      <c r="BK1381" s="119"/>
      <c r="BL1381" s="119"/>
      <c r="BM1381" s="119"/>
      <c r="BN1381" s="119"/>
      <c r="BO1381" s="119"/>
      <c r="BP1381" s="119"/>
      <c r="BQ1381" s="119"/>
      <c r="BR1381" s="119"/>
      <c r="BS1381" s="119"/>
      <c r="BT1381" s="119"/>
      <c r="BU1381" s="119"/>
      <c r="BV1381" s="119"/>
      <c r="BW1381" s="119"/>
      <c r="BX1381" s="119"/>
      <c r="BY1381" s="119"/>
      <c r="BZ1381" s="119"/>
      <c r="CA1381" s="119"/>
      <c r="CB1381" s="119"/>
      <c r="CC1381" s="119"/>
      <c r="CD1381" s="119"/>
      <c r="CE1381" s="119"/>
      <c r="CF1381" s="119"/>
      <c r="CG1381" s="119"/>
      <c r="CH1381" s="119"/>
      <c r="CI1381" s="119"/>
      <c r="CJ1381" s="119"/>
      <c r="CK1381" s="119"/>
      <c r="CL1381" s="119"/>
      <c r="CM1381" s="119"/>
      <c r="CN1381" s="119"/>
      <c r="CO1381" s="119"/>
      <c r="CP1381" s="119"/>
      <c r="CQ1381" s="119"/>
      <c r="CR1381" s="119"/>
      <c r="CS1381" s="119"/>
      <c r="CT1381" s="119"/>
      <c r="CU1381" s="119"/>
      <c r="CV1381" s="119"/>
      <c r="CW1381" s="119"/>
      <c r="CX1381" s="119"/>
      <c r="CY1381" s="119"/>
      <c r="CZ1381" s="119"/>
      <c r="DA1381" s="119"/>
      <c r="DB1381" s="119"/>
      <c r="DC1381" s="119"/>
      <c r="DD1381" s="119"/>
      <c r="DE1381" s="119"/>
      <c r="DF1381" s="119"/>
      <c r="DG1381" s="119"/>
      <c r="DH1381" s="119"/>
      <c r="DI1381" s="119"/>
      <c r="DJ1381" s="119"/>
      <c r="DK1381" s="119"/>
      <c r="DL1381" s="119"/>
      <c r="DM1381" s="119"/>
      <c r="DN1381" s="119"/>
      <c r="DO1381" s="119"/>
      <c r="DP1381" s="119"/>
      <c r="DQ1381" s="119"/>
      <c r="DR1381" s="119"/>
      <c r="DS1381" s="119"/>
      <c r="DT1381" s="119"/>
      <c r="DU1381" s="119"/>
      <c r="DV1381" s="119"/>
      <c r="DW1381" s="119"/>
      <c r="DX1381" s="119"/>
      <c r="DY1381" s="119"/>
      <c r="DZ1381" s="119"/>
      <c r="EA1381" s="119"/>
      <c r="EB1381" s="119"/>
      <c r="EC1381" s="119"/>
      <c r="ED1381" s="119"/>
      <c r="EE1381" s="119"/>
      <c r="EF1381" s="119"/>
      <c r="EG1381" s="119"/>
      <c r="EH1381" s="119"/>
      <c r="EI1381" s="119"/>
      <c r="EJ1381" s="119"/>
      <c r="EK1381" s="119"/>
      <c r="EL1381" s="119"/>
      <c r="EM1381" s="119"/>
      <c r="EN1381" s="119"/>
      <c r="EO1381" s="119"/>
      <c r="EP1381" s="119"/>
      <c r="EQ1381" s="119"/>
      <c r="ER1381" s="119"/>
      <c r="ES1381" s="119"/>
      <c r="ET1381" s="119"/>
      <c r="EU1381" s="119"/>
      <c r="EV1381" s="119"/>
      <c r="EW1381" s="119"/>
      <c r="EX1381" s="119"/>
      <c r="EY1381" s="119"/>
      <c r="EZ1381" s="119"/>
      <c r="FA1381" s="119"/>
      <c r="FB1381" s="119"/>
      <c r="FC1381" s="119"/>
      <c r="FD1381" s="119"/>
      <c r="FE1381" s="119"/>
      <c r="FF1381" s="119"/>
      <c r="FG1381" s="119"/>
      <c r="FH1381" s="119"/>
      <c r="FI1381" s="119"/>
      <c r="FJ1381" s="119"/>
      <c r="FK1381" s="119"/>
    </row>
    <row r="1382" spans="1:167" s="119" customFormat="1" x14ac:dyDescent="0.25">
      <c r="A1382" s="77"/>
      <c r="B1382" s="131" t="e">
        <f t="shared" ref="B1382:D1382" si="4261">B1381</f>
        <v>#VALUE!</v>
      </c>
      <c r="C1382" s="131" t="e">
        <f t="shared" si="4261"/>
        <v>#VALUE!</v>
      </c>
      <c r="D1382" s="130">
        <f t="shared" si="4261"/>
        <v>1</v>
      </c>
      <c r="E1382" s="180"/>
      <c r="F1382" s="96"/>
      <c r="G1382" s="182"/>
      <c r="H1382" s="186"/>
      <c r="I1382" s="186"/>
      <c r="J1382" s="187"/>
      <c r="K1382" s="67"/>
      <c r="L1382" s="133" t="s">
        <v>57</v>
      </c>
      <c r="M1382" s="134" t="e">
        <f>INDEX('BASE FORMAÇÃO'!H:H,B1384+1)</f>
        <v>#VALUE!</v>
      </c>
      <c r="N1382" s="74"/>
      <c r="O1382" s="27" t="s">
        <v>445</v>
      </c>
      <c r="P1382" s="117"/>
      <c r="Q1382" s="117"/>
      <c r="R1382" s="117"/>
      <c r="S1382" s="117"/>
      <c r="T1382" s="117"/>
      <c r="U1382" s="117"/>
      <c r="V1382" s="117"/>
      <c r="W1382" s="117"/>
      <c r="X1382" s="117"/>
      <c r="Y1382" s="117"/>
      <c r="Z1382" s="117"/>
      <c r="AA1382" s="121"/>
      <c r="AB1382" s="121"/>
      <c r="AC1382" s="121"/>
      <c r="AD1382" s="121"/>
      <c r="AE1382" s="121"/>
      <c r="AF1382" s="121"/>
      <c r="AG1382" s="121"/>
      <c r="AH1382" s="121"/>
      <c r="AI1382" s="121"/>
    </row>
    <row r="1383" spans="1:167" s="119" customFormat="1" x14ac:dyDescent="0.25">
      <c r="A1383" s="77"/>
      <c r="B1383" s="131" t="e">
        <f t="shared" ref="B1383:C1383" si="4262">B1382</f>
        <v>#VALUE!</v>
      </c>
      <c r="C1383" s="131" t="e">
        <f t="shared" si="4262"/>
        <v>#VALUE!</v>
      </c>
      <c r="D1383" s="130">
        <f t="shared" si="4208"/>
        <v>1</v>
      </c>
      <c r="E1383" s="41" t="s">
        <v>344</v>
      </c>
      <c r="F1383" s="96"/>
      <c r="G1383" s="183"/>
      <c r="H1383" s="188"/>
      <c r="I1383" s="188"/>
      <c r="J1383" s="189"/>
      <c r="K1383" s="67"/>
      <c r="L1383" s="1" t="s">
        <v>2</v>
      </c>
      <c r="M1383" s="6" t="e">
        <f>INDEX('BASE FORMAÇÃO'!D:D,B1384+1)</f>
        <v>#VALUE!</v>
      </c>
      <c r="N1383" s="74"/>
      <c r="O1383" s="27" t="s">
        <v>446</v>
      </c>
      <c r="P1383" s="118"/>
      <c r="Q1383" s="118"/>
      <c r="R1383" s="118"/>
      <c r="S1383" s="118"/>
      <c r="T1383" s="118"/>
      <c r="U1383" s="121"/>
      <c r="V1383" s="121"/>
      <c r="W1383" s="121"/>
      <c r="X1383" s="121"/>
      <c r="Y1383" s="121"/>
      <c r="Z1383" s="121"/>
      <c r="AA1383" s="121"/>
      <c r="AB1383" s="121"/>
      <c r="AC1383" s="121"/>
      <c r="AD1383" s="121"/>
      <c r="AE1383" s="121"/>
      <c r="AF1383" s="121"/>
      <c r="AG1383" s="121"/>
      <c r="AH1383" s="121"/>
      <c r="AI1383" s="121"/>
    </row>
    <row r="1384" spans="1:167" x14ac:dyDescent="0.25">
      <c r="B1384" s="131" t="e">
        <f t="shared" ref="B1384:C1384" si="4263">B1382</f>
        <v>#VALUE!</v>
      </c>
      <c r="C1384" s="131" t="e">
        <f t="shared" si="4263"/>
        <v>#VALUE!</v>
      </c>
      <c r="D1384" s="130">
        <f t="shared" si="4208"/>
        <v>1</v>
      </c>
      <c r="E1384" s="167" t="e">
        <f t="shared" ref="E1384" si="4264">C1380</f>
        <v>#VALUE!</v>
      </c>
      <c r="F1384" s="96"/>
      <c r="G1384" s="169" t="s">
        <v>334</v>
      </c>
      <c r="H1384" s="171"/>
      <c r="I1384" s="172"/>
      <c r="J1384" s="172"/>
      <c r="K1384" s="70"/>
      <c r="L1384" s="28" t="s">
        <v>333</v>
      </c>
      <c r="M1384" s="136" t="str">
        <f t="shared" ref="M1384" si="4265">IFERROR(INDEX(I1386:I1398,MATCH(MAX(J1386:J1398),J1386:J1398,0)),"")</f>
        <v/>
      </c>
      <c r="N1384" s="74"/>
      <c r="O1384" s="27" t="s">
        <v>18</v>
      </c>
      <c r="P1384" s="109" t="str">
        <f>IF(P1380="","",
IF(OR(P1382="Orçamento",P1381="",MAX('Tabela de Apoio'!$A:$A)&lt;=P1381),
P1380,
(INDEX('Tabela de Apoio'!$B:$B,MATCH('MAPA DE PREÇOS'!$O$8,'Tabela de Apoio'!$A:$A,1))/INDEX('Tabela de Apoio'!$B:$B,MATCH('MAPA DE PREÇOS'!P1381,'Tabela de Apoio'!$A:$A,1)-1))*P1380))</f>
        <v/>
      </c>
      <c r="Q1384" s="109" t="str">
        <f>IF(Q1380="","",
IF(OR(Q1382="Orçamento",Q1381="",MAX('Tabela de Apoio'!$A:$A)&lt;=Q1381),
Q1380,
(INDEX('Tabela de Apoio'!$B:$B,MATCH('MAPA DE PREÇOS'!$O$8,'Tabela de Apoio'!$A:$A,1))/INDEX('Tabela de Apoio'!$B:$B,MATCH('MAPA DE PREÇOS'!Q1381,'Tabela de Apoio'!$A:$A,1)-1))*Q1380))</f>
        <v/>
      </c>
      <c r="R1384" s="109" t="str">
        <f>IF(R1380="","",
IF(OR(R1382="Orçamento",R1381="",MAX('Tabela de Apoio'!$A:$A)&lt;=R1381),
R1380,
(INDEX('Tabela de Apoio'!$B:$B,MATCH('MAPA DE PREÇOS'!$O$8,'Tabela de Apoio'!$A:$A,1))/INDEX('Tabela de Apoio'!$B:$B,MATCH('MAPA DE PREÇOS'!R1381,'Tabela de Apoio'!$A:$A,1)-1))*R1380))</f>
        <v/>
      </c>
      <c r="S1384" s="109" t="str">
        <f>IF(S1380="","",
IF(OR(S1382="Orçamento",S1381="",MAX('Tabela de Apoio'!$A:$A)&lt;=S1381),
S1380,
(INDEX('Tabela de Apoio'!$B:$B,MATCH('MAPA DE PREÇOS'!$O$8,'Tabela de Apoio'!$A:$A,1))/INDEX('Tabela de Apoio'!$B:$B,MATCH('MAPA DE PREÇOS'!S1381,'Tabela de Apoio'!$A:$A,1)-1))*S1380))</f>
        <v/>
      </c>
      <c r="T1384" s="109" t="str">
        <f>IF(T1380="","",
IF(OR(T1382="Orçamento",T1381="",MAX('Tabela de Apoio'!$A:$A)&lt;=T1381),
T1380,
(INDEX('Tabela de Apoio'!$B:$B,MATCH('MAPA DE PREÇOS'!$O$8,'Tabela de Apoio'!$A:$A,1))/INDEX('Tabela de Apoio'!$B:$B,MATCH('MAPA DE PREÇOS'!T1381,'Tabela de Apoio'!$A:$A,1)-1))*T1380))</f>
        <v/>
      </c>
      <c r="U1384" s="109" t="str">
        <f>IF(U1380="","",
IF(OR(U1382="Orçamento",U1381="",MAX('Tabela de Apoio'!$A:$A)&lt;=U1381),
U1380,
(INDEX('Tabela de Apoio'!$B:$B,MATCH('MAPA DE PREÇOS'!$O$8,'Tabela de Apoio'!$A:$A,1))/INDEX('Tabela de Apoio'!$B:$B,MATCH('MAPA DE PREÇOS'!U1381,'Tabela de Apoio'!$A:$A,1)-1))*U1380))</f>
        <v/>
      </c>
      <c r="V1384" s="109" t="str">
        <f>IF(V1380="","",
IF(OR(V1382="Orçamento",V1381="",MAX('Tabela de Apoio'!$A:$A)&lt;=V1381),
V1380,
(INDEX('Tabela de Apoio'!$B:$B,MATCH('MAPA DE PREÇOS'!$O$8,'Tabela de Apoio'!$A:$A,1))/INDEX('Tabela de Apoio'!$B:$B,MATCH('MAPA DE PREÇOS'!V1381,'Tabela de Apoio'!$A:$A,1)-1))*V1380))</f>
        <v/>
      </c>
      <c r="W1384" s="109" t="str">
        <f>IF(W1380="","",
IF(OR(W1382="Orçamento",W1381="",MAX('Tabela de Apoio'!$A:$A)&lt;=W1381),
W1380,
(INDEX('Tabela de Apoio'!$B:$B,MATCH('MAPA DE PREÇOS'!$O$8,'Tabela de Apoio'!$A:$A,1))/INDEX('Tabela de Apoio'!$B:$B,MATCH('MAPA DE PREÇOS'!W1381,'Tabela de Apoio'!$A:$A,1)-1))*W1380))</f>
        <v/>
      </c>
      <c r="X1384" s="109" t="str">
        <f>IF(X1380="","",
IF(OR(X1382="Orçamento",X1381="",MAX('Tabela de Apoio'!$A:$A)&lt;=X1381),
X1380,
(INDEX('Tabela de Apoio'!$B:$B,MATCH('MAPA DE PREÇOS'!$O$8,'Tabela de Apoio'!$A:$A,1))/INDEX('Tabela de Apoio'!$B:$B,MATCH('MAPA DE PREÇOS'!X1381,'Tabela de Apoio'!$A:$A,1)-1))*X1380))</f>
        <v/>
      </c>
      <c r="Y1384" s="109" t="str">
        <f>IF(Y1380="","",
IF(OR(Y1382="Orçamento",Y1381="",MAX('Tabela de Apoio'!$A:$A)&lt;=Y1381),
Y1380,
(INDEX('Tabela de Apoio'!$B:$B,MATCH('MAPA DE PREÇOS'!$O$8,'Tabela de Apoio'!$A:$A,1))/INDEX('Tabela de Apoio'!$B:$B,MATCH('MAPA DE PREÇOS'!Y1381,'Tabela de Apoio'!$A:$A,1)-1))*Y1380))</f>
        <v/>
      </c>
      <c r="Z1384" s="109" t="str">
        <f>IF(Z1380="","",
IF(OR(Z1382="Orçamento",Z1381="",MAX('Tabela de Apoio'!$A:$A)&lt;=Z1381),
Z1380,
(INDEX('Tabela de Apoio'!$B:$B,MATCH('MAPA DE PREÇOS'!$O$8,'Tabela de Apoio'!$A:$A,1))/INDEX('Tabela de Apoio'!$B:$B,MATCH('MAPA DE PREÇOS'!Z1381,'Tabela de Apoio'!$A:$A,1)-1))*Z1380))</f>
        <v/>
      </c>
      <c r="AA1384" s="109" t="str">
        <f>IF(AA1380="","",
IF(OR(AA1382="Orçamento",AA1381="",MAX('Tabela de Apoio'!$A:$A)&lt;=AA1381),
AA1380,
(INDEX('Tabela de Apoio'!$B:$B,MATCH('MAPA DE PREÇOS'!$O$8,'Tabela de Apoio'!$A:$A,1))/INDEX('Tabela de Apoio'!$B:$B,MATCH('MAPA DE PREÇOS'!AA1381,'Tabela de Apoio'!$A:$A,1)-1))*AA1380))</f>
        <v/>
      </c>
      <c r="AB1384" s="109" t="str">
        <f>IF(AB1380="","",
IF(OR(AB1382="Orçamento",AB1381="",MAX('Tabela de Apoio'!$A:$A)&lt;=AB1381),
AB1380,
(INDEX('Tabela de Apoio'!$B:$B,MATCH('MAPA DE PREÇOS'!$O$8,'Tabela de Apoio'!$A:$A,1))/INDEX('Tabela de Apoio'!$B:$B,MATCH('MAPA DE PREÇOS'!AB1381,'Tabela de Apoio'!$A:$A,1)-1))*AB1380))</f>
        <v/>
      </c>
      <c r="AC1384" s="109" t="str">
        <f>IF(AC1380="","",
IF(OR(AC1382="Orçamento",AC1381="",MAX('Tabela de Apoio'!$A:$A)&lt;=AC1381),
AC1380,
(INDEX('Tabela de Apoio'!$B:$B,MATCH('MAPA DE PREÇOS'!$O$8,'Tabela de Apoio'!$A:$A,1))/INDEX('Tabela de Apoio'!$B:$B,MATCH('MAPA DE PREÇOS'!AC1381,'Tabela de Apoio'!$A:$A,1)-1))*AC1380))</f>
        <v/>
      </c>
      <c r="AD1384" s="109" t="str">
        <f>IF(AD1380="","",
IF(OR(AD1382="Orçamento",AD1381="",MAX('Tabela de Apoio'!$A:$A)&lt;=AD1381),
AD1380,
(INDEX('Tabela de Apoio'!$B:$B,MATCH('MAPA DE PREÇOS'!$O$8,'Tabela de Apoio'!$A:$A,1))/INDEX('Tabela de Apoio'!$B:$B,MATCH('MAPA DE PREÇOS'!AD1381,'Tabela de Apoio'!$A:$A,1)-1))*AD1380))</f>
        <v/>
      </c>
      <c r="AE1384" s="109" t="str">
        <f>IF(AE1380="","",
IF(OR(AE1382="Orçamento",AE1381="",MAX('Tabela de Apoio'!$A:$A)&lt;=AE1381),
AE1380,
(INDEX('Tabela de Apoio'!$B:$B,MATCH('MAPA DE PREÇOS'!$O$8,'Tabela de Apoio'!$A:$A,1))/INDEX('Tabela de Apoio'!$B:$B,MATCH('MAPA DE PREÇOS'!AE1381,'Tabela de Apoio'!$A:$A,1)-1))*AE1380))</f>
        <v/>
      </c>
      <c r="AF1384" s="109" t="str">
        <f>IF(AF1380="","",
IF(OR(AF1382="Orçamento",AF1381="",MAX('Tabela de Apoio'!$A:$A)&lt;=AF1381),
AF1380,
(INDEX('Tabela de Apoio'!$B:$B,MATCH('MAPA DE PREÇOS'!$O$8,'Tabela de Apoio'!$A:$A,1))/INDEX('Tabela de Apoio'!$B:$B,MATCH('MAPA DE PREÇOS'!AF1381,'Tabela de Apoio'!$A:$A,1)-1))*AF1380))</f>
        <v/>
      </c>
      <c r="AG1384" s="109" t="str">
        <f>IF(AG1380="","",
IF(OR(AG1382="Orçamento",AG1381="",MAX('Tabela de Apoio'!$A:$A)&lt;=AG1381),
AG1380,
(INDEX('Tabela de Apoio'!$B:$B,MATCH('MAPA DE PREÇOS'!$O$8,'Tabela de Apoio'!$A:$A,1))/INDEX('Tabela de Apoio'!$B:$B,MATCH('MAPA DE PREÇOS'!AG1381,'Tabela de Apoio'!$A:$A,1)-1))*AG1380))</f>
        <v/>
      </c>
      <c r="AH1384" s="109" t="str">
        <f>IF(AH1380="","",
IF(OR(AH1382="Orçamento",AH1381="",MAX('Tabela de Apoio'!$A:$A)&lt;=AH1381),
AH1380,
(INDEX('Tabela de Apoio'!$B:$B,MATCH('MAPA DE PREÇOS'!$O$8,'Tabela de Apoio'!$A:$A,1))/INDEX('Tabela de Apoio'!$B:$B,MATCH('MAPA DE PREÇOS'!AH1381,'Tabela de Apoio'!$A:$A,1)-1))*AH1380))</f>
        <v/>
      </c>
      <c r="AI1384" s="109" t="str">
        <f>IF(AI1380="","",
IF(OR(AI1382="Orçamento",AI1381="",MAX('Tabela de Apoio'!$A:$A)&lt;=AI1381),
AI1380,
(INDEX('Tabela de Apoio'!$B:$B,MATCH('MAPA DE PREÇOS'!$O$8,'Tabela de Apoio'!$A:$A,1))/INDEX('Tabela de Apoio'!$B:$B,MATCH('MAPA DE PREÇOS'!AI1381,'Tabela de Apoio'!$A:$A,1)-1))*AI1380))</f>
        <v/>
      </c>
    </row>
    <row r="1385" spans="1:167" hidden="1" x14ac:dyDescent="0.25">
      <c r="B1385" s="131" t="e">
        <f t="shared" ref="B1385" si="4266">B1384</f>
        <v>#VALUE!</v>
      </c>
      <c r="C1385" s="131" t="e">
        <f t="shared" ref="C1385" si="4267">C1384</f>
        <v>#VALUE!</v>
      </c>
      <c r="D1385" s="130">
        <f t="shared" si="4208"/>
        <v>1</v>
      </c>
      <c r="E1385" s="168"/>
      <c r="F1385" s="96"/>
      <c r="G1385" s="170"/>
      <c r="H1385"/>
      <c r="I1385"/>
      <c r="J1385"/>
      <c r="N1385" s="74"/>
      <c r="O1385" s="27" t="s">
        <v>439</v>
      </c>
      <c r="P1385" s="110" t="str">
        <f>IF(IFERROR(VLOOKUP(P1382,'Tabela de Apoio'!$D:$E,2,FALSE),1)=1,"",P1386)</f>
        <v/>
      </c>
      <c r="Q1385" s="110" t="str">
        <f>IF(IFERROR(VLOOKUP(Q1382,'Tabela de Apoio'!$D:$E,2,FALSE),1)=1,"",Q1386)</f>
        <v/>
      </c>
      <c r="R1385" s="110" t="str">
        <f>IF(IFERROR(VLOOKUP(R1382,'Tabela de Apoio'!$D:$E,2,FALSE),1)=1,"",R1386)</f>
        <v/>
      </c>
      <c r="S1385" s="110" t="str">
        <f>IF(IFERROR(VLOOKUP(S1382,'Tabela de Apoio'!$D:$E,2,FALSE),1)=1,"",S1386)</f>
        <v/>
      </c>
      <c r="T1385" s="110" t="str">
        <f>IF(IFERROR(VLOOKUP(T1382,'Tabela de Apoio'!$D:$E,2,FALSE),1)=1,"",T1386)</f>
        <v/>
      </c>
      <c r="U1385" s="110" t="str">
        <f>IF(IFERROR(VLOOKUP(U1382,'Tabela de Apoio'!$D:$E,2,FALSE),1)=1,"",U1386)</f>
        <v/>
      </c>
      <c r="V1385" s="110" t="str">
        <f>IF(IFERROR(VLOOKUP(V1382,'Tabela de Apoio'!$D:$E,2,FALSE),1)=1,"",V1386)</f>
        <v/>
      </c>
      <c r="W1385" s="110" t="str">
        <f>IF(IFERROR(VLOOKUP(W1382,'Tabela de Apoio'!$D:$E,2,FALSE),1)=1,"",W1386)</f>
        <v/>
      </c>
      <c r="X1385" s="110" t="str">
        <f>IF(IFERROR(VLOOKUP(X1382,'Tabela de Apoio'!$D:$E,2,FALSE),1)=1,"",X1386)</f>
        <v/>
      </c>
      <c r="Y1385" s="110" t="str">
        <f>IF(IFERROR(VLOOKUP(Y1382,'Tabela de Apoio'!$D:$E,2,FALSE),1)=1,"",Y1386)</f>
        <v/>
      </c>
      <c r="Z1385" s="110" t="str">
        <f>IF(IFERROR(VLOOKUP(Z1382,'Tabela de Apoio'!$D:$E,2,FALSE),1)=1,"",Z1386)</f>
        <v/>
      </c>
      <c r="AA1385" s="110" t="str">
        <f>IF(IFERROR(VLOOKUP(AA1382,'Tabela de Apoio'!$D:$E,2,FALSE),1)=1,"",AA1386)</f>
        <v/>
      </c>
      <c r="AB1385" s="110" t="str">
        <f>IF(IFERROR(VLOOKUP(AB1382,'Tabela de Apoio'!$D:$E,2,FALSE),1)=1,"",AB1386)</f>
        <v/>
      </c>
      <c r="AC1385" s="110" t="str">
        <f>IF(IFERROR(VLOOKUP(AC1382,'Tabela de Apoio'!$D:$E,2,FALSE),1)=1,"",AC1386)</f>
        <v/>
      </c>
      <c r="AD1385" s="110" t="str">
        <f>IF(IFERROR(VLOOKUP(AD1382,'Tabela de Apoio'!$D:$E,2,FALSE),1)=1,"",AD1386)</f>
        <v/>
      </c>
      <c r="AE1385" s="110" t="str">
        <f>IF(IFERROR(VLOOKUP(AE1382,'Tabela de Apoio'!$D:$E,2,FALSE),1)=1,"",AE1386)</f>
        <v/>
      </c>
      <c r="AF1385" s="110" t="str">
        <f>IF(IFERROR(VLOOKUP(AF1382,'Tabela de Apoio'!$D:$E,2,FALSE),1)=1,"",AF1386)</f>
        <v/>
      </c>
      <c r="AG1385" s="110" t="str">
        <f>IF(IFERROR(VLOOKUP(AG1382,'Tabela de Apoio'!$D:$E,2,FALSE),1)=1,"",AG1386)</f>
        <v/>
      </c>
      <c r="AH1385" s="110" t="str">
        <f>IF(IFERROR(VLOOKUP(AH1382,'Tabela de Apoio'!$D:$E,2,FALSE),1)=1,"",AH1386)</f>
        <v/>
      </c>
      <c r="AI1385" s="110" t="str">
        <f>IF(IFERROR(VLOOKUP(AI1382,'Tabela de Apoio'!$D:$E,2,FALSE),1)=1,"",AI1386)</f>
        <v/>
      </c>
    </row>
    <row r="1386" spans="1:167" hidden="1" x14ac:dyDescent="0.25">
      <c r="B1386" s="131" t="e">
        <f t="shared" ref="B1386:C1386" si="4268">B1385</f>
        <v>#VALUE!</v>
      </c>
      <c r="C1386" s="131" t="e">
        <f t="shared" si="4268"/>
        <v>#VALUE!</v>
      </c>
      <c r="D1386" s="130">
        <f t="shared" si="4208"/>
        <v>1</v>
      </c>
      <c r="E1386" s="168"/>
      <c r="F1386" s="96"/>
      <c r="G1386" s="170"/>
      <c r="H1386" s="137">
        <f t="shared" ref="H1386" si="4269">COUNT($P1386:$XX1386)</f>
        <v>0</v>
      </c>
      <c r="I1386" s="135" t="e">
        <f t="shared" ref="I1386" si="4270">_xlfn.STDEV.P($P1385:$XX1386)/AVERAGE($P1385:$XX1386)</f>
        <v>#DIV/0!</v>
      </c>
      <c r="J1386" s="7">
        <f>ROW()</f>
        <v>1386</v>
      </c>
      <c r="K1386" s="70"/>
      <c r="L1386" s="29" t="s">
        <v>54</v>
      </c>
      <c r="M1386" s="30" t="str">
        <f t="shared" ref="M1386" si="4271">IFERROR(
IF(AND(P1382="Orçamento",COUNTA(P1380:AI1380)=COUNTIF(P1382:XX1382,"Orçamento")),MIN(M1391,M1388),
IF(M1389&lt;&gt;"",M1389,
IF(M1390&lt;&gt;"",M1390,
M1388
))),"")</f>
        <v/>
      </c>
      <c r="N1386" s="74"/>
      <c r="O1386" s="27" t="s">
        <v>440</v>
      </c>
      <c r="P1386" s="109" t="str">
        <f t="shared" ref="P1386:AI1386" si="4272">IFERROR(IF(P1384="",
            "",
            IF(COUNT($P1384:$XX1384)&lt;=4,
               P1384,
               IF(OR(P1384&gt;(QUARTILE($P1384:$XX1384,3)+(QUARTILE($P1384:$XX1384,3)-QUARTILE($P1384:$XX1384,1))),
                     P1384&lt;(QUARTILE($P1384:$XX1384,1)-(QUARTILE($P1384:$XX1384,3)-QUARTILE($P1384:$XX1384,1)))
                  ),
               "DESCARTADO",P1384)
             )
  ),P1384)</f>
        <v/>
      </c>
      <c r="Q1386" s="109" t="str">
        <f t="shared" si="4272"/>
        <v/>
      </c>
      <c r="R1386" s="109" t="str">
        <f t="shared" si="4272"/>
        <v/>
      </c>
      <c r="S1386" s="109" t="str">
        <f t="shared" si="4272"/>
        <v/>
      </c>
      <c r="T1386" s="109" t="str">
        <f t="shared" si="4272"/>
        <v/>
      </c>
      <c r="U1386" s="109" t="str">
        <f t="shared" si="4272"/>
        <v/>
      </c>
      <c r="V1386" s="109" t="str">
        <f t="shared" si="4272"/>
        <v/>
      </c>
      <c r="W1386" s="109" t="str">
        <f t="shared" si="4272"/>
        <v/>
      </c>
      <c r="X1386" s="109" t="str">
        <f t="shared" si="4272"/>
        <v/>
      </c>
      <c r="Y1386" s="109" t="str">
        <f t="shared" si="4272"/>
        <v/>
      </c>
      <c r="Z1386" s="109" t="str">
        <f t="shared" si="4272"/>
        <v/>
      </c>
      <c r="AA1386" s="109" t="str">
        <f t="shared" si="4272"/>
        <v/>
      </c>
      <c r="AB1386" s="109" t="str">
        <f t="shared" si="4272"/>
        <v/>
      </c>
      <c r="AC1386" s="109" t="str">
        <f t="shared" si="4272"/>
        <v/>
      </c>
      <c r="AD1386" s="109" t="str">
        <f t="shared" si="4272"/>
        <v/>
      </c>
      <c r="AE1386" s="109" t="str">
        <f t="shared" si="4272"/>
        <v/>
      </c>
      <c r="AF1386" s="109" t="str">
        <f t="shared" si="4272"/>
        <v/>
      </c>
      <c r="AG1386" s="109" t="str">
        <f t="shared" si="4272"/>
        <v/>
      </c>
      <c r="AH1386" s="109" t="str">
        <f t="shared" si="4272"/>
        <v/>
      </c>
      <c r="AI1386" s="109" t="str">
        <f t="shared" si="4272"/>
        <v/>
      </c>
    </row>
    <row r="1387" spans="1:167" hidden="1" x14ac:dyDescent="0.25">
      <c r="B1387" s="131" t="e">
        <f t="shared" ref="B1387" si="4273">B1386</f>
        <v>#VALUE!</v>
      </c>
      <c r="C1387" s="131" t="e">
        <f t="shared" ref="C1387" si="4274">C1386</f>
        <v>#VALUE!</v>
      </c>
      <c r="D1387" s="130">
        <f t="shared" si="4208"/>
        <v>1</v>
      </c>
      <c r="E1387" s="168"/>
      <c r="F1387" s="96"/>
      <c r="G1387" s="170"/>
      <c r="H1387"/>
      <c r="I1387"/>
      <c r="J1387"/>
      <c r="K1387" s="69"/>
      <c r="L1387" s="29" t="s">
        <v>423</v>
      </c>
      <c r="M1387" s="30" t="e">
        <f t="shared" ref="M1387" si="4275">AVERAGE($P1386:$XX1386)</f>
        <v>#DIV/0!</v>
      </c>
      <c r="N1387" s="74"/>
      <c r="O1387" s="27" t="str">
        <f t="shared" ref="O1387" si="4276">"1 POND"</f>
        <v>1 POND</v>
      </c>
      <c r="P1387" s="110" t="str">
        <f>IF(IFERROR(VLOOKUP(P1382,'Tabela de Apoio'!$D:$E,2,FALSE),1)=1,"",P1388)</f>
        <v/>
      </c>
      <c r="Q1387" s="110" t="str">
        <f>IF(IFERROR(VLOOKUP(Q1382,'Tabela de Apoio'!$D:$E,2,FALSE),1)=1,"",Q1388)</f>
        <v/>
      </c>
      <c r="R1387" s="110" t="str">
        <f>IF(IFERROR(VLOOKUP(R1382,'Tabela de Apoio'!$D:$E,2,FALSE),1)=1,"",R1388)</f>
        <v/>
      </c>
      <c r="S1387" s="110" t="str">
        <f>IF(IFERROR(VLOOKUP(S1382,'Tabela de Apoio'!$D:$E,2,FALSE),1)=1,"",S1388)</f>
        <v/>
      </c>
      <c r="T1387" s="110" t="str">
        <f>IF(IFERROR(VLOOKUP(T1382,'Tabela de Apoio'!$D:$E,2,FALSE),1)=1,"",T1388)</f>
        <v/>
      </c>
      <c r="U1387" s="110" t="str">
        <f>IF(IFERROR(VLOOKUP(U1382,'Tabela de Apoio'!$D:$E,2,FALSE),1)=1,"",U1388)</f>
        <v/>
      </c>
      <c r="V1387" s="110" t="str">
        <f>IF(IFERROR(VLOOKUP(V1382,'Tabela de Apoio'!$D:$E,2,FALSE),1)=1,"",V1388)</f>
        <v/>
      </c>
      <c r="W1387" s="110" t="str">
        <f>IF(IFERROR(VLOOKUP(W1382,'Tabela de Apoio'!$D:$E,2,FALSE),1)=1,"",W1388)</f>
        <v/>
      </c>
      <c r="X1387" s="110" t="str">
        <f>IF(IFERROR(VLOOKUP(X1382,'Tabela de Apoio'!$D:$E,2,FALSE),1)=1,"",X1388)</f>
        <v/>
      </c>
      <c r="Y1387" s="110" t="str">
        <f>IF(IFERROR(VLOOKUP(Y1382,'Tabela de Apoio'!$D:$E,2,FALSE),1)=1,"",Y1388)</f>
        <v/>
      </c>
      <c r="Z1387" s="110" t="str">
        <f>IF(IFERROR(VLOOKUP(Z1382,'Tabela de Apoio'!$D:$E,2,FALSE),1)=1,"",Z1388)</f>
        <v/>
      </c>
      <c r="AA1387" s="110" t="str">
        <f>IF(IFERROR(VLOOKUP(AA1382,'Tabela de Apoio'!$D:$E,2,FALSE),1)=1,"",AA1388)</f>
        <v/>
      </c>
      <c r="AB1387" s="110" t="str">
        <f>IF(IFERROR(VLOOKUP(AB1382,'Tabela de Apoio'!$D:$E,2,FALSE),1)=1,"",AB1388)</f>
        <v/>
      </c>
      <c r="AC1387" s="110" t="str">
        <f>IF(IFERROR(VLOOKUP(AC1382,'Tabela de Apoio'!$D:$E,2,FALSE),1)=1,"",AC1388)</f>
        <v/>
      </c>
      <c r="AD1387" s="110" t="str">
        <f>IF(IFERROR(VLOOKUP(AD1382,'Tabela de Apoio'!$D:$E,2,FALSE),1)=1,"",AD1388)</f>
        <v/>
      </c>
      <c r="AE1387" s="110" t="str">
        <f>IF(IFERROR(VLOOKUP(AE1382,'Tabela de Apoio'!$D:$E,2,FALSE),1)=1,"",AE1388)</f>
        <v/>
      </c>
      <c r="AF1387" s="110" t="str">
        <f>IF(IFERROR(VLOOKUP(AF1382,'Tabela de Apoio'!$D:$E,2,FALSE),1)=1,"",AF1388)</f>
        <v/>
      </c>
      <c r="AG1387" s="110" t="str">
        <f>IF(IFERROR(VLOOKUP(AG1382,'Tabela de Apoio'!$D:$E,2,FALSE),1)=1,"",AG1388)</f>
        <v/>
      </c>
      <c r="AH1387" s="110" t="str">
        <f>IF(IFERROR(VLOOKUP(AH1382,'Tabela de Apoio'!$D:$E,2,FALSE),1)=1,"",AH1388)</f>
        <v/>
      </c>
      <c r="AI1387" s="110" t="str">
        <f>IF(IFERROR(VLOOKUP(AI1382,'Tabela de Apoio'!$D:$E,2,FALSE),1)=1,"",AI1388)</f>
        <v/>
      </c>
    </row>
    <row r="1388" spans="1:167" hidden="1" x14ac:dyDescent="0.25">
      <c r="B1388" s="131" t="e">
        <f t="shared" si="4207"/>
        <v>#VALUE!</v>
      </c>
      <c r="C1388" s="131" t="e">
        <f t="shared" si="4208"/>
        <v>#VALUE!</v>
      </c>
      <c r="D1388" s="130">
        <f t="shared" si="4208"/>
        <v>1</v>
      </c>
      <c r="E1388" s="168"/>
      <c r="F1388" s="96"/>
      <c r="G1388" s="170"/>
      <c r="H1388" s="137">
        <f t="shared" ref="H1388" si="4277">COUNT($P1388:$XX1388)</f>
        <v>0</v>
      </c>
      <c r="I1388" s="135" t="e">
        <f t="shared" ref="I1388" si="4278">_xlfn.STDEV.P($P1387:$XX1388)/AVERAGE($P1387:$XX1388)</f>
        <v>#DIV/0!</v>
      </c>
      <c r="J1388" s="7">
        <f t="shared" ref="J1388" si="4279">IF(AND(H1388&gt;2,
OR(L1380="MÉDIA SANEADA",L1380="MEDIANA SANEADA",
AND(L1380="PREÇO REFERÊNCIA",NOT(AND(P1382="Orçamento",COUNTA(P1380:XX1380)=COUNTIF(P1382:XX1382,"Orçamento")))))),
ROW(),0)</f>
        <v>0</v>
      </c>
      <c r="K1388" s="69"/>
      <c r="L1388" s="29" t="s">
        <v>424</v>
      </c>
      <c r="M1388" s="30" t="e">
        <f t="shared" ref="M1388" si="4280">MEDIAN($P1386:$XX1386)</f>
        <v>#NUM!</v>
      </c>
      <c r="N1388" s="74"/>
      <c r="O1388" s="27" t="str">
        <f t="shared" ref="O1388" si="4281">"1 RODADA"</f>
        <v>1 RODADA</v>
      </c>
      <c r="P1388" s="110" t="str">
        <f t="shared" ref="P1388:AI1388" si="4282">IF(P1386="","",IF((_xlfn.STDEV.P($P1385:$XX1386)/AVERAGE($P1385:$XX1386))&lt;=25%,P1386,IF(OR(P1386&gt;(AVERAGE($P1385:$XX1386)+_xlfn.STDEV.P($P1385:$XX1386)),P1386&lt;(AVERAGE($P1385:$XX1386)-_xlfn.STDEV.P($P1385:$XX1386))),"DESCARTADO",P1386)))</f>
        <v/>
      </c>
      <c r="Q1388" s="110" t="str">
        <f t="shared" si="4282"/>
        <v/>
      </c>
      <c r="R1388" s="110" t="str">
        <f t="shared" si="4282"/>
        <v/>
      </c>
      <c r="S1388" s="110" t="str">
        <f t="shared" si="4282"/>
        <v/>
      </c>
      <c r="T1388" s="110" t="str">
        <f t="shared" si="4282"/>
        <v/>
      </c>
      <c r="U1388" s="110" t="str">
        <f t="shared" si="4282"/>
        <v/>
      </c>
      <c r="V1388" s="110" t="str">
        <f t="shared" si="4282"/>
        <v/>
      </c>
      <c r="W1388" s="110" t="str">
        <f t="shared" si="4282"/>
        <v/>
      </c>
      <c r="X1388" s="110" t="str">
        <f t="shared" si="4282"/>
        <v/>
      </c>
      <c r="Y1388" s="110" t="str">
        <f t="shared" si="4282"/>
        <v/>
      </c>
      <c r="Z1388" s="110" t="str">
        <f t="shared" si="4282"/>
        <v/>
      </c>
      <c r="AA1388" s="110" t="str">
        <f t="shared" si="4282"/>
        <v/>
      </c>
      <c r="AB1388" s="110" t="str">
        <f t="shared" si="4282"/>
        <v/>
      </c>
      <c r="AC1388" s="110" t="str">
        <f t="shared" si="4282"/>
        <v/>
      </c>
      <c r="AD1388" s="110" t="str">
        <f t="shared" si="4282"/>
        <v/>
      </c>
      <c r="AE1388" s="110" t="str">
        <f t="shared" si="4282"/>
        <v/>
      </c>
      <c r="AF1388" s="110" t="str">
        <f t="shared" si="4282"/>
        <v/>
      </c>
      <c r="AG1388" s="110" t="str">
        <f t="shared" si="4282"/>
        <v/>
      </c>
      <c r="AH1388" s="110" t="str">
        <f t="shared" si="4282"/>
        <v/>
      </c>
      <c r="AI1388" s="110" t="str">
        <f t="shared" si="4282"/>
        <v/>
      </c>
    </row>
    <row r="1389" spans="1:167" hidden="1" x14ac:dyDescent="0.25">
      <c r="B1389" s="131" t="e">
        <f t="shared" si="4207"/>
        <v>#VALUE!</v>
      </c>
      <c r="C1389" s="131" t="e">
        <f t="shared" si="4208"/>
        <v>#VALUE!</v>
      </c>
      <c r="D1389" s="130">
        <f t="shared" si="4208"/>
        <v>1</v>
      </c>
      <c r="E1389" s="168"/>
      <c r="F1389" s="96"/>
      <c r="G1389" s="170"/>
      <c r="H1389"/>
      <c r="I1389"/>
      <c r="J1389"/>
      <c r="L1389" s="29" t="s">
        <v>50</v>
      </c>
      <c r="M1389" s="30" t="str">
        <f t="shared" ref="M1389" si="4283">IFERROR(
IF(AND(H1388&gt;2,I1388&lt;=25%),AVERAGE(P1387:XX1388),
IF(AND(H1390&gt;2,I1390&lt;=25%),AVERAGE(P1389:XX1390),
IF(AND(H1392&gt;2,I1392&lt;=25%),AVERAGE(P1391:XX1392),
IF(AND(H1394&gt;2,I1394&lt;=25%),AVERAGE(P1393:XX1394),
IF(AND(H1396&gt;2,I1396&lt;=25%),AVERAGE(P1395:XX1396),
IF(AND(H1398&gt;2,I1398&lt;=25%),AVERAGE(P1397:XX1398),
IF(I1386&lt;=25%,AVERAGE(P1385:XX1386),""))))))),"")</f>
        <v/>
      </c>
      <c r="N1389" s="74"/>
      <c r="O1389" s="27" t="str">
        <f t="shared" ref="O1389" si="4284">"2 POND"</f>
        <v>2 POND</v>
      </c>
      <c r="P1389" s="110" t="str">
        <f>IF(IFERROR(VLOOKUP(P1382,'Tabela de Apoio'!$D:$E,2,FALSE),1)=1,"",P1390)</f>
        <v/>
      </c>
      <c r="Q1389" s="110" t="str">
        <f>IF(IFERROR(VLOOKUP(Q1382,'Tabela de Apoio'!$D:$E,2,FALSE),1)=1,"",Q1390)</f>
        <v/>
      </c>
      <c r="R1389" s="110" t="str">
        <f>IF(IFERROR(VLOOKUP(R1382,'Tabela de Apoio'!$D:$E,2,FALSE),1)=1,"",R1390)</f>
        <v/>
      </c>
      <c r="S1389" s="110" t="str">
        <f>IF(IFERROR(VLOOKUP(S1382,'Tabela de Apoio'!$D:$E,2,FALSE),1)=1,"",S1390)</f>
        <v/>
      </c>
      <c r="T1389" s="110" t="str">
        <f>IF(IFERROR(VLOOKUP(T1382,'Tabela de Apoio'!$D:$E,2,FALSE),1)=1,"",T1390)</f>
        <v/>
      </c>
      <c r="U1389" s="110" t="str">
        <f>IF(IFERROR(VLOOKUP(U1382,'Tabela de Apoio'!$D:$E,2,FALSE),1)=1,"",U1390)</f>
        <v/>
      </c>
      <c r="V1389" s="110" t="str">
        <f>IF(IFERROR(VLOOKUP(V1382,'Tabela de Apoio'!$D:$E,2,FALSE),1)=1,"",V1390)</f>
        <v/>
      </c>
      <c r="W1389" s="110" t="str">
        <f>IF(IFERROR(VLOOKUP(W1382,'Tabela de Apoio'!$D:$E,2,FALSE),1)=1,"",W1390)</f>
        <v/>
      </c>
      <c r="X1389" s="110" t="str">
        <f>IF(IFERROR(VLOOKUP(X1382,'Tabela de Apoio'!$D:$E,2,FALSE),1)=1,"",X1390)</f>
        <v/>
      </c>
      <c r="Y1389" s="110" t="str">
        <f>IF(IFERROR(VLOOKUP(Y1382,'Tabela de Apoio'!$D:$E,2,FALSE),1)=1,"",Y1390)</f>
        <v/>
      </c>
      <c r="Z1389" s="110" t="str">
        <f>IF(IFERROR(VLOOKUP(Z1382,'Tabela de Apoio'!$D:$E,2,FALSE),1)=1,"",Z1390)</f>
        <v/>
      </c>
      <c r="AA1389" s="110" t="str">
        <f>IF(IFERROR(VLOOKUP(AA1382,'Tabela de Apoio'!$D:$E,2,FALSE),1)=1,"",AA1390)</f>
        <v/>
      </c>
      <c r="AB1389" s="110" t="str">
        <f>IF(IFERROR(VLOOKUP(AB1382,'Tabela de Apoio'!$D:$E,2,FALSE),1)=1,"",AB1390)</f>
        <v/>
      </c>
      <c r="AC1389" s="110" t="str">
        <f>IF(IFERROR(VLOOKUP(AC1382,'Tabela de Apoio'!$D:$E,2,FALSE),1)=1,"",AC1390)</f>
        <v/>
      </c>
      <c r="AD1389" s="110" t="str">
        <f>IF(IFERROR(VLOOKUP(AD1382,'Tabela de Apoio'!$D:$E,2,FALSE),1)=1,"",AD1390)</f>
        <v/>
      </c>
      <c r="AE1389" s="110" t="str">
        <f>IF(IFERROR(VLOOKUP(AE1382,'Tabela de Apoio'!$D:$E,2,FALSE),1)=1,"",AE1390)</f>
        <v/>
      </c>
      <c r="AF1389" s="110" t="str">
        <f>IF(IFERROR(VLOOKUP(AF1382,'Tabela de Apoio'!$D:$E,2,FALSE),1)=1,"",AF1390)</f>
        <v/>
      </c>
      <c r="AG1389" s="110" t="str">
        <f>IF(IFERROR(VLOOKUP(AG1382,'Tabela de Apoio'!$D:$E,2,FALSE),1)=1,"",AG1390)</f>
        <v/>
      </c>
      <c r="AH1389" s="110" t="str">
        <f>IF(IFERROR(VLOOKUP(AH1382,'Tabela de Apoio'!$D:$E,2,FALSE),1)=1,"",AH1390)</f>
        <v/>
      </c>
      <c r="AI1389" s="110" t="str">
        <f>IF(IFERROR(VLOOKUP(AI1382,'Tabela de Apoio'!$D:$E,2,FALSE),1)=1,"",AI1390)</f>
        <v/>
      </c>
    </row>
    <row r="1390" spans="1:167" hidden="1" x14ac:dyDescent="0.25">
      <c r="B1390" s="131" t="e">
        <f t="shared" si="4207"/>
        <v>#VALUE!</v>
      </c>
      <c r="C1390" s="131" t="e">
        <f t="shared" si="4208"/>
        <v>#VALUE!</v>
      </c>
      <c r="D1390" s="130">
        <f t="shared" si="4208"/>
        <v>1</v>
      </c>
      <c r="E1390" s="168"/>
      <c r="F1390" s="96"/>
      <c r="G1390" s="170"/>
      <c r="H1390" s="137">
        <f t="shared" ref="H1390" si="4285">COUNT($P1390:$XX1390)</f>
        <v>0</v>
      </c>
      <c r="I1390" s="135" t="e">
        <f t="shared" ref="I1390" si="4286">_xlfn.STDEV.P($P1389:$XX1390)/AVERAGE($P1389:$XX1390)</f>
        <v>#DIV/0!</v>
      </c>
      <c r="J1390" s="7">
        <f t="shared" ref="J1390" si="4287">IF(AND(H1390&gt;2,
OR(L1380="MÉDIA SANEADA",L1380="MEDIANA SANEADA",
AND(L1380="PREÇO REFERÊNCIA",NOT(AND(P1382="Orçamento",COUNTA(P1380:XX1380)=COUNTIF(P1382:XX1382,"Orçamento")))))),
ROW(),0)</f>
        <v>0</v>
      </c>
      <c r="K1390" s="69"/>
      <c r="L1390" s="29" t="s">
        <v>425</v>
      </c>
      <c r="M1390" s="30" t="e">
        <f t="shared" ref="M1390" si="4288" xml:space="preserve">
IF(H1388&gt;2,MEDIAN(P1387:XX1388),
IF(H1390&gt;2,MEDIAN(P1389:XX1390),
IF(H1392&gt;2,MEDIAN(P1391:XX1392),
IF(H1394&gt;2,MEDIAN(P1393:XX1394),
IF(H1396&gt;2,MEDIAN(P1395:XX1396),
IF(H1398&gt;2,MEDIAN(P1397:XX1398),
MEDIAN(P1385:XX1386)))))))</f>
        <v>#NUM!</v>
      </c>
      <c r="N1390" s="74"/>
      <c r="O1390" s="27" t="str">
        <f t="shared" ref="O1390" si="4289">"2 RODADA"</f>
        <v>2 RODADA</v>
      </c>
      <c r="P1390" s="110" t="str">
        <f t="shared" ref="P1390:AI1390" si="4290">IF(P1388="","",IF((_xlfn.STDEV.P($P1387:$XX1388)/AVERAGE($P1387:$XX1388))&lt;=25%,P1388,IF(OR(P1388&gt;(AVERAGE($P1387:$XX1388)+_xlfn.STDEV.P($P1387:$XX1388)),P1388&lt;(AVERAGE($P1387:$XX1388)-_xlfn.STDEV.P($P1387:$XX1388))),"DESCARTADO",P1388)))</f>
        <v/>
      </c>
      <c r="Q1390" s="110" t="str">
        <f t="shared" si="4290"/>
        <v/>
      </c>
      <c r="R1390" s="110" t="str">
        <f t="shared" si="4290"/>
        <v/>
      </c>
      <c r="S1390" s="110" t="str">
        <f t="shared" si="4290"/>
        <v/>
      </c>
      <c r="T1390" s="110" t="str">
        <f t="shared" si="4290"/>
        <v/>
      </c>
      <c r="U1390" s="110" t="str">
        <f t="shared" si="4290"/>
        <v/>
      </c>
      <c r="V1390" s="110" t="str">
        <f t="shared" si="4290"/>
        <v/>
      </c>
      <c r="W1390" s="110" t="str">
        <f t="shared" si="4290"/>
        <v/>
      </c>
      <c r="X1390" s="110" t="str">
        <f t="shared" si="4290"/>
        <v/>
      </c>
      <c r="Y1390" s="110" t="str">
        <f t="shared" si="4290"/>
        <v/>
      </c>
      <c r="Z1390" s="110" t="str">
        <f t="shared" si="4290"/>
        <v/>
      </c>
      <c r="AA1390" s="110" t="str">
        <f t="shared" si="4290"/>
        <v/>
      </c>
      <c r="AB1390" s="110" t="str">
        <f t="shared" si="4290"/>
        <v/>
      </c>
      <c r="AC1390" s="110" t="str">
        <f t="shared" si="4290"/>
        <v/>
      </c>
      <c r="AD1390" s="110" t="str">
        <f t="shared" si="4290"/>
        <v/>
      </c>
      <c r="AE1390" s="110" t="str">
        <f t="shared" si="4290"/>
        <v/>
      </c>
      <c r="AF1390" s="110" t="str">
        <f t="shared" si="4290"/>
        <v/>
      </c>
      <c r="AG1390" s="110" t="str">
        <f t="shared" si="4290"/>
        <v/>
      </c>
      <c r="AH1390" s="110" t="str">
        <f t="shared" si="4290"/>
        <v/>
      </c>
      <c r="AI1390" s="110" t="str">
        <f t="shared" si="4290"/>
        <v/>
      </c>
    </row>
    <row r="1391" spans="1:167" hidden="1" x14ac:dyDescent="0.25">
      <c r="B1391" s="131" t="e">
        <f t="shared" si="4207"/>
        <v>#VALUE!</v>
      </c>
      <c r="C1391" s="131" t="e">
        <f t="shared" si="4208"/>
        <v>#VALUE!</v>
      </c>
      <c r="D1391" s="130">
        <f t="shared" si="4208"/>
        <v>1</v>
      </c>
      <c r="E1391" s="168"/>
      <c r="F1391" s="96"/>
      <c r="G1391" s="170"/>
      <c r="H1391"/>
      <c r="I1391"/>
      <c r="J1391"/>
      <c r="K1391" s="69"/>
      <c r="L1391" s="29" t="s">
        <v>422</v>
      </c>
      <c r="M1391" s="30" t="e">
        <f t="shared" ref="M1391" si="4291">HARMEAN($P1385:$XX1386)</f>
        <v>#N/A</v>
      </c>
      <c r="N1391" s="74"/>
      <c r="O1391" s="27" t="str">
        <f t="shared" ref="O1391" si="4292">"3 POND"</f>
        <v>3 POND</v>
      </c>
      <c r="P1391" s="110" t="str">
        <f>IF(IFERROR(VLOOKUP(P1382,'Tabela de Apoio'!$D:$E,2,FALSE),1)=1,"",P1392)</f>
        <v/>
      </c>
      <c r="Q1391" s="110" t="str">
        <f>IF(IFERROR(VLOOKUP(Q1382,'Tabela de Apoio'!$D:$E,2,FALSE),1)=1,"",Q1392)</f>
        <v/>
      </c>
      <c r="R1391" s="110" t="str">
        <f>IF(IFERROR(VLOOKUP(R1382,'Tabela de Apoio'!$D:$E,2,FALSE),1)=1,"",R1392)</f>
        <v/>
      </c>
      <c r="S1391" s="110" t="str">
        <f>IF(IFERROR(VLOOKUP(S1382,'Tabela de Apoio'!$D:$E,2,FALSE),1)=1,"",S1392)</f>
        <v/>
      </c>
      <c r="T1391" s="110" t="str">
        <f>IF(IFERROR(VLOOKUP(T1382,'Tabela de Apoio'!$D:$E,2,FALSE),1)=1,"",T1392)</f>
        <v/>
      </c>
      <c r="U1391" s="110" t="str">
        <f>IF(IFERROR(VLOOKUP(U1382,'Tabela de Apoio'!$D:$E,2,FALSE),1)=1,"",U1392)</f>
        <v/>
      </c>
      <c r="V1391" s="110" t="str">
        <f>IF(IFERROR(VLOOKUP(V1382,'Tabela de Apoio'!$D:$E,2,FALSE),1)=1,"",V1392)</f>
        <v/>
      </c>
      <c r="W1391" s="110" t="str">
        <f>IF(IFERROR(VLOOKUP(W1382,'Tabela de Apoio'!$D:$E,2,FALSE),1)=1,"",W1392)</f>
        <v/>
      </c>
      <c r="X1391" s="110" t="str">
        <f>IF(IFERROR(VLOOKUP(X1382,'Tabela de Apoio'!$D:$E,2,FALSE),1)=1,"",X1392)</f>
        <v/>
      </c>
      <c r="Y1391" s="110" t="str">
        <f>IF(IFERROR(VLOOKUP(Y1382,'Tabela de Apoio'!$D:$E,2,FALSE),1)=1,"",Y1392)</f>
        <v/>
      </c>
      <c r="Z1391" s="110" t="str">
        <f>IF(IFERROR(VLOOKUP(Z1382,'Tabela de Apoio'!$D:$E,2,FALSE),1)=1,"",Z1392)</f>
        <v/>
      </c>
      <c r="AA1391" s="110" t="str">
        <f>IF(IFERROR(VLOOKUP(AA1382,'Tabela de Apoio'!$D:$E,2,FALSE),1)=1,"",AA1392)</f>
        <v/>
      </c>
      <c r="AB1391" s="110" t="str">
        <f>IF(IFERROR(VLOOKUP(AB1382,'Tabela de Apoio'!$D:$E,2,FALSE),1)=1,"",AB1392)</f>
        <v/>
      </c>
      <c r="AC1391" s="110" t="str">
        <f>IF(IFERROR(VLOOKUP(AC1382,'Tabela de Apoio'!$D:$E,2,FALSE),1)=1,"",AC1392)</f>
        <v/>
      </c>
      <c r="AD1391" s="110" t="str">
        <f>IF(IFERROR(VLOOKUP(AD1382,'Tabela de Apoio'!$D:$E,2,FALSE),1)=1,"",AD1392)</f>
        <v/>
      </c>
      <c r="AE1391" s="110" t="str">
        <f>IF(IFERROR(VLOOKUP(AE1382,'Tabela de Apoio'!$D:$E,2,FALSE),1)=1,"",AE1392)</f>
        <v/>
      </c>
      <c r="AF1391" s="110" t="str">
        <f>IF(IFERROR(VLOOKUP(AF1382,'Tabela de Apoio'!$D:$E,2,FALSE),1)=1,"",AF1392)</f>
        <v/>
      </c>
      <c r="AG1391" s="110" t="str">
        <f>IF(IFERROR(VLOOKUP(AG1382,'Tabela de Apoio'!$D:$E,2,FALSE),1)=1,"",AG1392)</f>
        <v/>
      </c>
      <c r="AH1391" s="110" t="str">
        <f>IF(IFERROR(VLOOKUP(AH1382,'Tabela de Apoio'!$D:$E,2,FALSE),1)=1,"",AH1392)</f>
        <v/>
      </c>
      <c r="AI1391" s="110" t="str">
        <f>IF(IFERROR(VLOOKUP(AI1382,'Tabela de Apoio'!$D:$E,2,FALSE),1)=1,"",AI1392)</f>
        <v/>
      </c>
    </row>
    <row r="1392" spans="1:167" hidden="1" x14ac:dyDescent="0.25">
      <c r="B1392" s="131" t="e">
        <f t="shared" si="4207"/>
        <v>#VALUE!</v>
      </c>
      <c r="C1392" s="131" t="e">
        <f t="shared" si="4208"/>
        <v>#VALUE!</v>
      </c>
      <c r="D1392" s="130">
        <f t="shared" si="4208"/>
        <v>1</v>
      </c>
      <c r="E1392" s="168"/>
      <c r="F1392" s="96"/>
      <c r="G1392" s="170"/>
      <c r="H1392" s="137">
        <f t="shared" ref="H1392" si="4293">COUNT($P1392:$XX1392)</f>
        <v>0</v>
      </c>
      <c r="I1392" s="135" t="e">
        <f t="shared" ref="I1392" si="4294">_xlfn.STDEV.P($P1391:$XX1392)/AVERAGE($P1391:$XX1392)</f>
        <v>#DIV/0!</v>
      </c>
      <c r="J1392" s="7">
        <f t="shared" ref="J1392" si="4295">IF(AND(H1392&gt;2,
OR(L1380="MÉDIA SANEADA",L1380="MEDIANA SANEADA",
AND(L1380="PREÇO REFERÊNCIA",NOT(AND(P1382="Orçamento",COUNTA(P1380:XX1380)=COUNTIF(P1382:XX1382,"Orçamento")))))),
ROW(),0)</f>
        <v>0</v>
      </c>
      <c r="K1392" s="69"/>
      <c r="L1392" s="29" t="s">
        <v>53</v>
      </c>
      <c r="M1392" s="30" t="str">
        <f t="shared" ref="M1392" si="4296">IFERROR(_xlfn.QUARTILE.EXC($P1386:$XX1386,1),"")</f>
        <v/>
      </c>
      <c r="N1392" s="74"/>
      <c r="O1392" s="27" t="str">
        <f t="shared" ref="O1392" si="4297">"3 RODADA"</f>
        <v>3 RODADA</v>
      </c>
      <c r="P1392" s="110" t="str">
        <f t="shared" ref="P1392:AI1392" si="4298">IF(P1390="","",IF((_xlfn.STDEV.P($P1389:$XX1390)/AVERAGE($P1389:$XX1390))&lt;=25%,P1390,IF(OR(P1390&gt;(AVERAGE($P1389:$XX1390)+_xlfn.STDEV.P($P1389:$XX1390)),P1390&lt;(AVERAGE($P1389:$XX1390)-_xlfn.STDEV.P($P1389:$XX1390))),"DESCARTADO",P1390)))</f>
        <v/>
      </c>
      <c r="Q1392" s="110" t="str">
        <f t="shared" si="4298"/>
        <v/>
      </c>
      <c r="R1392" s="110" t="str">
        <f t="shared" si="4298"/>
        <v/>
      </c>
      <c r="S1392" s="110" t="str">
        <f t="shared" si="4298"/>
        <v/>
      </c>
      <c r="T1392" s="110" t="str">
        <f t="shared" si="4298"/>
        <v/>
      </c>
      <c r="U1392" s="110" t="str">
        <f t="shared" si="4298"/>
        <v/>
      </c>
      <c r="V1392" s="110" t="str">
        <f t="shared" si="4298"/>
        <v/>
      </c>
      <c r="W1392" s="110" t="str">
        <f t="shared" si="4298"/>
        <v/>
      </c>
      <c r="X1392" s="110" t="str">
        <f t="shared" si="4298"/>
        <v/>
      </c>
      <c r="Y1392" s="110" t="str">
        <f t="shared" si="4298"/>
        <v/>
      </c>
      <c r="Z1392" s="110" t="str">
        <f t="shared" si="4298"/>
        <v/>
      </c>
      <c r="AA1392" s="110" t="str">
        <f t="shared" si="4298"/>
        <v/>
      </c>
      <c r="AB1392" s="110" t="str">
        <f t="shared" si="4298"/>
        <v/>
      </c>
      <c r="AC1392" s="110" t="str">
        <f t="shared" si="4298"/>
        <v/>
      </c>
      <c r="AD1392" s="110" t="str">
        <f t="shared" si="4298"/>
        <v/>
      </c>
      <c r="AE1392" s="110" t="str">
        <f t="shared" si="4298"/>
        <v/>
      </c>
      <c r="AF1392" s="110" t="str">
        <f t="shared" si="4298"/>
        <v/>
      </c>
      <c r="AG1392" s="110" t="str">
        <f t="shared" si="4298"/>
        <v/>
      </c>
      <c r="AH1392" s="110" t="str">
        <f t="shared" si="4298"/>
        <v/>
      </c>
      <c r="AI1392" s="110" t="str">
        <f t="shared" si="4298"/>
        <v/>
      </c>
    </row>
    <row r="1393" spans="1:167" hidden="1" x14ac:dyDescent="0.25">
      <c r="B1393" s="131" t="e">
        <f t="shared" si="4207"/>
        <v>#VALUE!</v>
      </c>
      <c r="C1393" s="131" t="e">
        <f t="shared" si="4208"/>
        <v>#VALUE!</v>
      </c>
      <c r="D1393" s="130">
        <f t="shared" si="4208"/>
        <v>1</v>
      </c>
      <c r="E1393" s="168"/>
      <c r="F1393" s="96"/>
      <c r="G1393" s="170"/>
      <c r="H1393"/>
      <c r="I1393"/>
      <c r="J1393"/>
      <c r="K1393" s="69"/>
      <c r="L1393" s="29" t="s">
        <v>51</v>
      </c>
      <c r="M1393" s="30" t="str">
        <f t="shared" ref="M1393" si="4299">IFERROR(_xlfn.QUARTILE.EXC($P1386:$XX1386,3),"")</f>
        <v/>
      </c>
      <c r="N1393" s="74"/>
      <c r="O1393" s="27" t="str">
        <f t="shared" ref="O1393" si="4300">"4 POND"</f>
        <v>4 POND</v>
      </c>
      <c r="P1393" s="110" t="str">
        <f>IF(IFERROR(VLOOKUP(P1382,'Tabela de Apoio'!$D:$E,2,FALSE),1)=1,"",P1394)</f>
        <v/>
      </c>
      <c r="Q1393" s="110" t="str">
        <f>IF(IFERROR(VLOOKUP(Q1382,'Tabela de Apoio'!$D:$E,2,FALSE),1)=1,"",Q1394)</f>
        <v/>
      </c>
      <c r="R1393" s="110" t="str">
        <f>IF(IFERROR(VLOOKUP(R1382,'Tabela de Apoio'!$D:$E,2,FALSE),1)=1,"",R1394)</f>
        <v/>
      </c>
      <c r="S1393" s="110" t="str">
        <f>IF(IFERROR(VLOOKUP(S1382,'Tabela de Apoio'!$D:$E,2,FALSE),1)=1,"",S1394)</f>
        <v/>
      </c>
      <c r="T1393" s="110" t="str">
        <f>IF(IFERROR(VLOOKUP(T1382,'Tabela de Apoio'!$D:$E,2,FALSE),1)=1,"",T1394)</f>
        <v/>
      </c>
      <c r="U1393" s="110" t="str">
        <f>IF(IFERROR(VLOOKUP(U1382,'Tabela de Apoio'!$D:$E,2,FALSE),1)=1,"",U1394)</f>
        <v/>
      </c>
      <c r="V1393" s="110" t="str">
        <f>IF(IFERROR(VLOOKUP(V1382,'Tabela de Apoio'!$D:$E,2,FALSE),1)=1,"",V1394)</f>
        <v/>
      </c>
      <c r="W1393" s="110" t="str">
        <f>IF(IFERROR(VLOOKUP(W1382,'Tabela de Apoio'!$D:$E,2,FALSE),1)=1,"",W1394)</f>
        <v/>
      </c>
      <c r="X1393" s="110" t="str">
        <f>IF(IFERROR(VLOOKUP(X1382,'Tabela de Apoio'!$D:$E,2,FALSE),1)=1,"",X1394)</f>
        <v/>
      </c>
      <c r="Y1393" s="110" t="str">
        <f>IF(IFERROR(VLOOKUP(Y1382,'Tabela de Apoio'!$D:$E,2,FALSE),1)=1,"",Y1394)</f>
        <v/>
      </c>
      <c r="Z1393" s="110" t="str">
        <f>IF(IFERROR(VLOOKUP(Z1382,'Tabela de Apoio'!$D:$E,2,FALSE),1)=1,"",Z1394)</f>
        <v/>
      </c>
      <c r="AA1393" s="110" t="str">
        <f>IF(IFERROR(VLOOKUP(AA1382,'Tabela de Apoio'!$D:$E,2,FALSE),1)=1,"",AA1394)</f>
        <v/>
      </c>
      <c r="AB1393" s="110" t="str">
        <f>IF(IFERROR(VLOOKUP(AB1382,'Tabela de Apoio'!$D:$E,2,FALSE),1)=1,"",AB1394)</f>
        <v/>
      </c>
      <c r="AC1393" s="110" t="str">
        <f>IF(IFERROR(VLOOKUP(AC1382,'Tabela de Apoio'!$D:$E,2,FALSE),1)=1,"",AC1394)</f>
        <v/>
      </c>
      <c r="AD1393" s="110" t="str">
        <f>IF(IFERROR(VLOOKUP(AD1382,'Tabela de Apoio'!$D:$E,2,FALSE),1)=1,"",AD1394)</f>
        <v/>
      </c>
      <c r="AE1393" s="110" t="str">
        <f>IF(IFERROR(VLOOKUP(AE1382,'Tabela de Apoio'!$D:$E,2,FALSE),1)=1,"",AE1394)</f>
        <v/>
      </c>
      <c r="AF1393" s="110" t="str">
        <f>IF(IFERROR(VLOOKUP(AF1382,'Tabela de Apoio'!$D:$E,2,FALSE),1)=1,"",AF1394)</f>
        <v/>
      </c>
      <c r="AG1393" s="110" t="str">
        <f>IF(IFERROR(VLOOKUP(AG1382,'Tabela de Apoio'!$D:$E,2,FALSE),1)=1,"",AG1394)</f>
        <v/>
      </c>
      <c r="AH1393" s="110" t="str">
        <f>IF(IFERROR(VLOOKUP(AH1382,'Tabela de Apoio'!$D:$E,2,FALSE),1)=1,"",AH1394)</f>
        <v/>
      </c>
      <c r="AI1393" s="110" t="str">
        <f>IF(IFERROR(VLOOKUP(AI1382,'Tabela de Apoio'!$D:$E,2,FALSE),1)=1,"",AI1394)</f>
        <v/>
      </c>
    </row>
    <row r="1394" spans="1:167" hidden="1" x14ac:dyDescent="0.25">
      <c r="B1394" s="131" t="e">
        <f t="shared" si="4207"/>
        <v>#VALUE!</v>
      </c>
      <c r="C1394" s="131" t="e">
        <f t="shared" si="4208"/>
        <v>#VALUE!</v>
      </c>
      <c r="D1394" s="130">
        <f t="shared" si="4208"/>
        <v>1</v>
      </c>
      <c r="E1394" s="168"/>
      <c r="F1394" s="96"/>
      <c r="G1394" s="170"/>
      <c r="H1394" s="137">
        <f t="shared" ref="H1394" si="4301">COUNT($P1394:$XX1394)</f>
        <v>0</v>
      </c>
      <c r="I1394" s="135" t="e">
        <f t="shared" ref="I1394" si="4302">_xlfn.STDEV.P($P1393:$XX1394)/AVERAGE($P1393:$XX1394)</f>
        <v>#DIV/0!</v>
      </c>
      <c r="J1394" s="7">
        <f t="shared" ref="J1394" si="4303">IF(AND(H1394&gt;2,
OR(L1380="MÉDIA SANEADA",L1380="MEDIANA SANEADA",
AND(L1380="PREÇO REFERÊNCIA",NOT(AND(P1382="Orçamento",COUNTA(P1380:XX1380)=COUNTIF(P1382:XX1382,"Orçamento")))))),
ROW(),0)</f>
        <v>0</v>
      </c>
      <c r="K1394" s="69"/>
      <c r="L1394" s="29" t="s">
        <v>55</v>
      </c>
      <c r="M1394" s="30">
        <f t="shared" ref="M1394" si="4304">MIN($P1386:$XX1386)</f>
        <v>0</v>
      </c>
      <c r="N1394" s="74"/>
      <c r="O1394" s="27" t="str">
        <f t="shared" ref="O1394" si="4305">"4 RODADA"</f>
        <v>4 RODADA</v>
      </c>
      <c r="P1394" s="110" t="str">
        <f t="shared" ref="P1394:AI1394" si="4306">IF(P1392="","",IF((_xlfn.STDEV.P($P1391:$XX1392)/AVERAGE($P1391:$XX1392))&lt;=25%,P1392,IF(OR(P1392&gt;(AVERAGE($P1391:$XX1392)+_xlfn.STDEV.P($P1391:$XX1392)),P1392&lt;(AVERAGE($P1391:$XX1392)-_xlfn.STDEV.P($P1391:$XX1392))),"DESCARTADO",P1392)))</f>
        <v/>
      </c>
      <c r="Q1394" s="110" t="str">
        <f t="shared" si="4306"/>
        <v/>
      </c>
      <c r="R1394" s="110" t="str">
        <f t="shared" si="4306"/>
        <v/>
      </c>
      <c r="S1394" s="110" t="str">
        <f t="shared" si="4306"/>
        <v/>
      </c>
      <c r="T1394" s="110" t="str">
        <f t="shared" si="4306"/>
        <v/>
      </c>
      <c r="U1394" s="110" t="str">
        <f t="shared" si="4306"/>
        <v/>
      </c>
      <c r="V1394" s="110" t="str">
        <f t="shared" si="4306"/>
        <v/>
      </c>
      <c r="W1394" s="110" t="str">
        <f t="shared" si="4306"/>
        <v/>
      </c>
      <c r="X1394" s="110" t="str">
        <f t="shared" si="4306"/>
        <v/>
      </c>
      <c r="Y1394" s="110" t="str">
        <f t="shared" si="4306"/>
        <v/>
      </c>
      <c r="Z1394" s="110" t="str">
        <f t="shared" si="4306"/>
        <v/>
      </c>
      <c r="AA1394" s="110" t="str">
        <f t="shared" si="4306"/>
        <v/>
      </c>
      <c r="AB1394" s="110" t="str">
        <f t="shared" si="4306"/>
        <v/>
      </c>
      <c r="AC1394" s="110" t="str">
        <f t="shared" si="4306"/>
        <v/>
      </c>
      <c r="AD1394" s="110" t="str">
        <f t="shared" si="4306"/>
        <v/>
      </c>
      <c r="AE1394" s="110" t="str">
        <f t="shared" si="4306"/>
        <v/>
      </c>
      <c r="AF1394" s="110" t="str">
        <f t="shared" si="4306"/>
        <v/>
      </c>
      <c r="AG1394" s="110" t="str">
        <f t="shared" si="4306"/>
        <v/>
      </c>
      <c r="AH1394" s="110" t="str">
        <f t="shared" si="4306"/>
        <v/>
      </c>
      <c r="AI1394" s="110" t="str">
        <f t="shared" si="4306"/>
        <v/>
      </c>
    </row>
    <row r="1395" spans="1:167" hidden="1" x14ac:dyDescent="0.25">
      <c r="B1395" s="131" t="e">
        <f t="shared" si="4207"/>
        <v>#VALUE!</v>
      </c>
      <c r="C1395" s="131" t="e">
        <f t="shared" si="4208"/>
        <v>#VALUE!</v>
      </c>
      <c r="D1395" s="130">
        <f t="shared" si="4208"/>
        <v>1</v>
      </c>
      <c r="E1395" s="168"/>
      <c r="F1395" s="96"/>
      <c r="G1395" s="170"/>
      <c r="H1395"/>
      <c r="I1395"/>
      <c r="J1395"/>
      <c r="K1395" s="69"/>
      <c r="L1395" s="29" t="s">
        <v>52</v>
      </c>
      <c r="M1395" s="30">
        <f t="shared" ref="M1395" si="4307">MAX($P1386:$XX1386)</f>
        <v>0</v>
      </c>
      <c r="N1395" s="74"/>
      <c r="O1395" s="27" t="str">
        <f t="shared" ref="O1395" si="4308">"5 POND"</f>
        <v>5 POND</v>
      </c>
      <c r="P1395" s="110" t="str">
        <f>IF(IFERROR(VLOOKUP(P1382,'Tabela de Apoio'!$D:$E,2,FALSE),1)=1,"",P1396)</f>
        <v/>
      </c>
      <c r="Q1395" s="110" t="str">
        <f>IF(IFERROR(VLOOKUP(Q1382,'Tabela de Apoio'!$D:$E,2,FALSE),1)=1,"",Q1396)</f>
        <v/>
      </c>
      <c r="R1395" s="110" t="str">
        <f>IF(IFERROR(VLOOKUP(R1382,'Tabela de Apoio'!$D:$E,2,FALSE),1)=1,"",R1396)</f>
        <v/>
      </c>
      <c r="S1395" s="110" t="str">
        <f>IF(IFERROR(VLOOKUP(S1382,'Tabela de Apoio'!$D:$E,2,FALSE),1)=1,"",S1396)</f>
        <v/>
      </c>
      <c r="T1395" s="110" t="str">
        <f>IF(IFERROR(VLOOKUP(T1382,'Tabela de Apoio'!$D:$E,2,FALSE),1)=1,"",T1396)</f>
        <v/>
      </c>
      <c r="U1395" s="110" t="str">
        <f>IF(IFERROR(VLOOKUP(U1382,'Tabela de Apoio'!$D:$E,2,FALSE),1)=1,"",U1396)</f>
        <v/>
      </c>
      <c r="V1395" s="110" t="str">
        <f>IF(IFERROR(VLOOKUP(V1382,'Tabela de Apoio'!$D:$E,2,FALSE),1)=1,"",V1396)</f>
        <v/>
      </c>
      <c r="W1395" s="110" t="str">
        <f>IF(IFERROR(VLOOKUP(W1382,'Tabela de Apoio'!$D:$E,2,FALSE),1)=1,"",W1396)</f>
        <v/>
      </c>
      <c r="X1395" s="110" t="str">
        <f>IF(IFERROR(VLOOKUP(X1382,'Tabela de Apoio'!$D:$E,2,FALSE),1)=1,"",X1396)</f>
        <v/>
      </c>
      <c r="Y1395" s="110" t="str">
        <f>IF(IFERROR(VLOOKUP(Y1382,'Tabela de Apoio'!$D:$E,2,FALSE),1)=1,"",Y1396)</f>
        <v/>
      </c>
      <c r="Z1395" s="110" t="str">
        <f>IF(IFERROR(VLOOKUP(Z1382,'Tabela de Apoio'!$D:$E,2,FALSE),1)=1,"",Z1396)</f>
        <v/>
      </c>
      <c r="AA1395" s="110" t="str">
        <f>IF(IFERROR(VLOOKUP(AA1382,'Tabela de Apoio'!$D:$E,2,FALSE),1)=1,"",AA1396)</f>
        <v/>
      </c>
      <c r="AB1395" s="110" t="str">
        <f>IF(IFERROR(VLOOKUP(AB1382,'Tabela de Apoio'!$D:$E,2,FALSE),1)=1,"",AB1396)</f>
        <v/>
      </c>
      <c r="AC1395" s="110" t="str">
        <f>IF(IFERROR(VLOOKUP(AC1382,'Tabela de Apoio'!$D:$E,2,FALSE),1)=1,"",AC1396)</f>
        <v/>
      </c>
      <c r="AD1395" s="110" t="str">
        <f>IF(IFERROR(VLOOKUP(AD1382,'Tabela de Apoio'!$D:$E,2,FALSE),1)=1,"",AD1396)</f>
        <v/>
      </c>
      <c r="AE1395" s="110" t="str">
        <f>IF(IFERROR(VLOOKUP(AE1382,'Tabela de Apoio'!$D:$E,2,FALSE),1)=1,"",AE1396)</f>
        <v/>
      </c>
      <c r="AF1395" s="110" t="str">
        <f>IF(IFERROR(VLOOKUP(AF1382,'Tabela de Apoio'!$D:$E,2,FALSE),1)=1,"",AF1396)</f>
        <v/>
      </c>
      <c r="AG1395" s="110" t="str">
        <f>IF(IFERROR(VLOOKUP(AG1382,'Tabela de Apoio'!$D:$E,2,FALSE),1)=1,"",AG1396)</f>
        <v/>
      </c>
      <c r="AH1395" s="110" t="str">
        <f>IF(IFERROR(VLOOKUP(AH1382,'Tabela de Apoio'!$D:$E,2,FALSE),1)=1,"",AH1396)</f>
        <v/>
      </c>
      <c r="AI1395" s="110" t="str">
        <f>IF(IFERROR(VLOOKUP(AI1382,'Tabela de Apoio'!$D:$E,2,FALSE),1)=1,"",AI1396)</f>
        <v/>
      </c>
    </row>
    <row r="1396" spans="1:167" hidden="1" x14ac:dyDescent="0.25">
      <c r="B1396" s="131" t="e">
        <f t="shared" si="4207"/>
        <v>#VALUE!</v>
      </c>
      <c r="C1396" s="131" t="e">
        <f t="shared" si="4208"/>
        <v>#VALUE!</v>
      </c>
      <c r="D1396" s="130">
        <f t="shared" si="4208"/>
        <v>1</v>
      </c>
      <c r="E1396" s="168"/>
      <c r="F1396" s="96"/>
      <c r="G1396" s="170"/>
      <c r="H1396" s="137">
        <f t="shared" ref="H1396" si="4309">COUNT($P1396:$XX1396)</f>
        <v>0</v>
      </c>
      <c r="I1396" s="135" t="e">
        <f t="shared" ref="I1396" si="4310">_xlfn.STDEV.P($P1395:$XX1396)/AVERAGE($P1395:$XX1396)</f>
        <v>#DIV/0!</v>
      </c>
      <c r="J1396" s="7">
        <f t="shared" ref="J1396" si="4311">IF(AND(H1396&gt;2,
OR(L1380="MÉDIA SANEADA",L1380="MEDIANA SANEADA",
AND(L1380="PREÇO REFERÊNCIA",NOT(AND(P1382="Orçamento",COUNTA(P1380:XX1380)=COUNTIF(P1382:XX1382,"Orçamento")))))),
ROW(),0)</f>
        <v>0</v>
      </c>
      <c r="K1396" s="69"/>
      <c r="N1396" s="74"/>
      <c r="O1396" s="27" t="str">
        <f t="shared" ref="O1396" si="4312">"5 RODADA"</f>
        <v>5 RODADA</v>
      </c>
      <c r="P1396" s="110" t="str">
        <f t="shared" ref="P1396:AI1396" si="4313">IF(P1394="","",IF((_xlfn.STDEV.P($P1393:$XX1394)/AVERAGE($P1393:$XX1394))&lt;=25%,P1394,IF(OR(P1394&gt;(AVERAGE($P1393:$XX1394)+_xlfn.STDEV.P($P1393:$XX1394)),P1394&lt;(AVERAGE($P1393:$XX1394)-_xlfn.STDEV.P($P1393:$XX1394))),"DESCARTADO",P1394)))</f>
        <v/>
      </c>
      <c r="Q1396" s="110" t="str">
        <f t="shared" si="4313"/>
        <v/>
      </c>
      <c r="R1396" s="110" t="str">
        <f t="shared" si="4313"/>
        <v/>
      </c>
      <c r="S1396" s="110" t="str">
        <f t="shared" si="4313"/>
        <v/>
      </c>
      <c r="T1396" s="110" t="str">
        <f t="shared" si="4313"/>
        <v/>
      </c>
      <c r="U1396" s="110" t="str">
        <f t="shared" si="4313"/>
        <v/>
      </c>
      <c r="V1396" s="110" t="str">
        <f t="shared" si="4313"/>
        <v/>
      </c>
      <c r="W1396" s="110" t="str">
        <f t="shared" si="4313"/>
        <v/>
      </c>
      <c r="X1396" s="110" t="str">
        <f t="shared" si="4313"/>
        <v/>
      </c>
      <c r="Y1396" s="110" t="str">
        <f t="shared" si="4313"/>
        <v/>
      </c>
      <c r="Z1396" s="110" t="str">
        <f t="shared" si="4313"/>
        <v/>
      </c>
      <c r="AA1396" s="110" t="str">
        <f t="shared" si="4313"/>
        <v/>
      </c>
      <c r="AB1396" s="110" t="str">
        <f t="shared" si="4313"/>
        <v/>
      </c>
      <c r="AC1396" s="110" t="str">
        <f t="shared" si="4313"/>
        <v/>
      </c>
      <c r="AD1396" s="110" t="str">
        <f t="shared" si="4313"/>
        <v/>
      </c>
      <c r="AE1396" s="110" t="str">
        <f t="shared" si="4313"/>
        <v/>
      </c>
      <c r="AF1396" s="110" t="str">
        <f t="shared" si="4313"/>
        <v/>
      </c>
      <c r="AG1396" s="110" t="str">
        <f t="shared" si="4313"/>
        <v/>
      </c>
      <c r="AH1396" s="110" t="str">
        <f t="shared" si="4313"/>
        <v/>
      </c>
      <c r="AI1396" s="110" t="str">
        <f t="shared" si="4313"/>
        <v/>
      </c>
    </row>
    <row r="1397" spans="1:167" hidden="1" x14ac:dyDescent="0.25">
      <c r="B1397" s="131" t="e">
        <f t="shared" si="4207"/>
        <v>#VALUE!</v>
      </c>
      <c r="C1397" s="131" t="e">
        <f t="shared" si="4208"/>
        <v>#VALUE!</v>
      </c>
      <c r="D1397" s="130">
        <f t="shared" si="4208"/>
        <v>1</v>
      </c>
      <c r="E1397" s="168"/>
      <c r="F1397" s="96"/>
      <c r="G1397" s="170"/>
      <c r="H1397"/>
      <c r="I1397"/>
      <c r="J1397"/>
      <c r="K1397" s="69"/>
      <c r="L1397" s="22"/>
      <c r="M1397" s="22"/>
      <c r="N1397" s="74"/>
      <c r="O1397" s="27" t="str">
        <f t="shared" ref="O1397" si="4314">"6 POND"</f>
        <v>6 POND</v>
      </c>
      <c r="P1397" s="110" t="str">
        <f>IF(IFERROR(VLOOKUP(P1382,'Tabela de Apoio'!$D:$E,2,FALSE),1)=1,"",P1398)</f>
        <v/>
      </c>
      <c r="Q1397" s="110" t="str">
        <f>IF(IFERROR(VLOOKUP(Q1382,'Tabela de Apoio'!$D:$E,2,FALSE),1)=1,"",Q1398)</f>
        <v/>
      </c>
      <c r="R1397" s="110" t="str">
        <f>IF(IFERROR(VLOOKUP(R1382,'Tabela de Apoio'!$D:$E,2,FALSE),1)=1,"",R1398)</f>
        <v/>
      </c>
      <c r="S1397" s="110" t="str">
        <f>IF(IFERROR(VLOOKUP(S1382,'Tabela de Apoio'!$D:$E,2,FALSE),1)=1,"",S1398)</f>
        <v/>
      </c>
      <c r="T1397" s="110" t="str">
        <f>IF(IFERROR(VLOOKUP(T1382,'Tabela de Apoio'!$D:$E,2,FALSE),1)=1,"",T1398)</f>
        <v/>
      </c>
      <c r="U1397" s="110" t="str">
        <f>IF(IFERROR(VLOOKUP(U1382,'Tabela de Apoio'!$D:$E,2,FALSE),1)=1,"",U1398)</f>
        <v/>
      </c>
      <c r="V1397" s="110" t="str">
        <f>IF(IFERROR(VLOOKUP(V1382,'Tabela de Apoio'!$D:$E,2,FALSE),1)=1,"",V1398)</f>
        <v/>
      </c>
      <c r="W1397" s="110" t="str">
        <f>IF(IFERROR(VLOOKUP(W1382,'Tabela de Apoio'!$D:$E,2,FALSE),1)=1,"",W1398)</f>
        <v/>
      </c>
      <c r="X1397" s="110" t="str">
        <f>IF(IFERROR(VLOOKUP(X1382,'Tabela de Apoio'!$D:$E,2,FALSE),1)=1,"",X1398)</f>
        <v/>
      </c>
      <c r="Y1397" s="110" t="str">
        <f>IF(IFERROR(VLOOKUP(Y1382,'Tabela de Apoio'!$D:$E,2,FALSE),1)=1,"",Y1398)</f>
        <v/>
      </c>
      <c r="Z1397" s="110" t="str">
        <f>IF(IFERROR(VLOOKUP(Z1382,'Tabela de Apoio'!$D:$E,2,FALSE),1)=1,"",Z1398)</f>
        <v/>
      </c>
      <c r="AA1397" s="110" t="str">
        <f>IF(IFERROR(VLOOKUP(AA1382,'Tabela de Apoio'!$D:$E,2,FALSE),1)=1,"",AA1398)</f>
        <v/>
      </c>
      <c r="AB1397" s="110" t="str">
        <f>IF(IFERROR(VLOOKUP(AB1382,'Tabela de Apoio'!$D:$E,2,FALSE),1)=1,"",AB1398)</f>
        <v/>
      </c>
      <c r="AC1397" s="110" t="str">
        <f>IF(IFERROR(VLOOKUP(AC1382,'Tabela de Apoio'!$D:$E,2,FALSE),1)=1,"",AC1398)</f>
        <v/>
      </c>
      <c r="AD1397" s="110" t="str">
        <f>IF(IFERROR(VLOOKUP(AD1382,'Tabela de Apoio'!$D:$E,2,FALSE),1)=1,"",AD1398)</f>
        <v/>
      </c>
      <c r="AE1397" s="110" t="str">
        <f>IF(IFERROR(VLOOKUP(AE1382,'Tabela de Apoio'!$D:$E,2,FALSE),1)=1,"",AE1398)</f>
        <v/>
      </c>
      <c r="AF1397" s="110" t="str">
        <f>IF(IFERROR(VLOOKUP(AF1382,'Tabela de Apoio'!$D:$E,2,FALSE),1)=1,"",AF1398)</f>
        <v/>
      </c>
      <c r="AG1397" s="110" t="str">
        <f>IF(IFERROR(VLOOKUP(AG1382,'Tabela de Apoio'!$D:$E,2,FALSE),1)=1,"",AG1398)</f>
        <v/>
      </c>
      <c r="AH1397" s="110" t="str">
        <f>IF(IFERROR(VLOOKUP(AH1382,'Tabela de Apoio'!$D:$E,2,FALSE),1)=1,"",AH1398)</f>
        <v/>
      </c>
      <c r="AI1397" s="110" t="str">
        <f>IF(IFERROR(VLOOKUP(AI1382,'Tabela de Apoio'!$D:$E,2,FALSE),1)=1,"",AI1398)</f>
        <v/>
      </c>
    </row>
    <row r="1398" spans="1:167" hidden="1" x14ac:dyDescent="0.25">
      <c r="B1398" s="131" t="e">
        <f t="shared" si="4207"/>
        <v>#VALUE!</v>
      </c>
      <c r="C1398" s="131" t="e">
        <f t="shared" si="4208"/>
        <v>#VALUE!</v>
      </c>
      <c r="D1398" s="130">
        <f t="shared" si="4208"/>
        <v>1</v>
      </c>
      <c r="E1398" s="168"/>
      <c r="F1398" s="96"/>
      <c r="G1398" s="170"/>
      <c r="H1398" s="137">
        <f t="shared" ref="H1398" si="4315">COUNT($P1398:$XX1398)</f>
        <v>0</v>
      </c>
      <c r="I1398" s="135" t="e">
        <f t="shared" ref="I1398" si="4316">_xlfn.STDEV.P($P1397:$XX1398)/AVERAGE($P1397:$XX1398)</f>
        <v>#DIV/0!</v>
      </c>
      <c r="J1398" s="7">
        <f t="shared" ref="J1398" si="4317">IF(AND(H1398&gt;2,
OR(L1380="MÉDIA SANEADA",L1380="MEDIANA SANEADA",
AND(L1380="PREÇO REFERÊNCIA",NOT(AND(P1382="Orçamento",COUNTA(P1380:XX1380)=COUNTIF(P1382:XX1382,"Orçamento")))))),
ROW(),0)</f>
        <v>0</v>
      </c>
      <c r="N1398" s="74"/>
      <c r="O1398" s="27" t="str">
        <f t="shared" ref="O1398" si="4318">"6 RODADA"</f>
        <v>6 RODADA</v>
      </c>
      <c r="P1398" s="110" t="str">
        <f t="shared" ref="P1398:AI1398" si="4319">IFERROR(IF(P1396="","",IF((_xlfn.STDEV.P($P1395:$XX1396)/AVERAGE($P1395:$XX1396))&lt;=25%,P1396,IF(OR(P1396&gt;(AVERAGE($P1395:$XX1396)+_xlfn.STDEV.P($P1395:$XX1396)),P1396&lt;(AVERAGE($P1395:$XX1396)-_xlfn.STDEV.P($P1395:$XX1396))),"DESCARTADO",P1396))),)</f>
        <v/>
      </c>
      <c r="Q1398" s="110" t="str">
        <f t="shared" si="4319"/>
        <v/>
      </c>
      <c r="R1398" s="110" t="str">
        <f t="shared" si="4319"/>
        <v/>
      </c>
      <c r="S1398" s="110" t="str">
        <f t="shared" si="4319"/>
        <v/>
      </c>
      <c r="T1398" s="110" t="str">
        <f t="shared" si="4319"/>
        <v/>
      </c>
      <c r="U1398" s="110" t="str">
        <f t="shared" si="4319"/>
        <v/>
      </c>
      <c r="V1398" s="110" t="str">
        <f t="shared" si="4319"/>
        <v/>
      </c>
      <c r="W1398" s="110" t="str">
        <f t="shared" si="4319"/>
        <v/>
      </c>
      <c r="X1398" s="110" t="str">
        <f t="shared" si="4319"/>
        <v/>
      </c>
      <c r="Y1398" s="110" t="str">
        <f t="shared" si="4319"/>
        <v/>
      </c>
      <c r="Z1398" s="110" t="str">
        <f t="shared" si="4319"/>
        <v/>
      </c>
      <c r="AA1398" s="110" t="str">
        <f t="shared" si="4319"/>
        <v/>
      </c>
      <c r="AB1398" s="110" t="str">
        <f t="shared" si="4319"/>
        <v/>
      </c>
      <c r="AC1398" s="110" t="str">
        <f t="shared" si="4319"/>
        <v/>
      </c>
      <c r="AD1398" s="110" t="str">
        <f t="shared" si="4319"/>
        <v/>
      </c>
      <c r="AE1398" s="110" t="str">
        <f t="shared" si="4319"/>
        <v/>
      </c>
      <c r="AF1398" s="110" t="str">
        <f t="shared" si="4319"/>
        <v/>
      </c>
      <c r="AG1398" s="110" t="str">
        <f t="shared" si="4319"/>
        <v/>
      </c>
      <c r="AH1398" s="110" t="str">
        <f t="shared" si="4319"/>
        <v/>
      </c>
      <c r="AI1398" s="110" t="str">
        <f t="shared" si="4319"/>
        <v/>
      </c>
    </row>
    <row r="1399" spans="1:167" x14ac:dyDescent="0.25">
      <c r="B1399" s="131" t="e">
        <f t="shared" si="4207"/>
        <v>#VALUE!</v>
      </c>
      <c r="C1399" s="131" t="e">
        <f t="shared" si="4208"/>
        <v>#VALUE!</v>
      </c>
      <c r="D1399" s="130">
        <f t="shared" si="4208"/>
        <v>1</v>
      </c>
      <c r="E1399" s="168"/>
      <c r="F1399" s="139"/>
      <c r="G1399" s="170"/>
      <c r="H1399" s="173"/>
      <c r="I1399" s="173"/>
      <c r="J1399" s="174"/>
      <c r="K1399" s="70"/>
      <c r="L1399" s="1" t="s">
        <v>56</v>
      </c>
      <c r="M1399" s="147" t="str">
        <f t="shared" ref="M1399" si="4320">IFERROR(ROUND(M1380*M1382,2),"")</f>
        <v/>
      </c>
      <c r="O1399" s="27" t="s">
        <v>426</v>
      </c>
      <c r="P1399" s="110" t="str">
        <f t="shared" ref="P1399:AI1420" si="4321">INDEX(P1386:P1398,MATCH(MAX($J1386:$J1398),$J1386:$J1398,0))</f>
        <v/>
      </c>
      <c r="Q1399" s="110" t="str">
        <f t="shared" si="4321"/>
        <v/>
      </c>
      <c r="R1399" s="110" t="str">
        <f t="shared" si="4321"/>
        <v/>
      </c>
      <c r="S1399" s="110" t="str">
        <f t="shared" si="4321"/>
        <v/>
      </c>
      <c r="T1399" s="110" t="str">
        <f t="shared" si="4321"/>
        <v/>
      </c>
      <c r="U1399" s="110" t="str">
        <f t="shared" si="4321"/>
        <v/>
      </c>
      <c r="V1399" s="110" t="str">
        <f t="shared" si="4321"/>
        <v/>
      </c>
      <c r="W1399" s="110" t="str">
        <f t="shared" si="4321"/>
        <v/>
      </c>
      <c r="X1399" s="110" t="str">
        <f t="shared" si="4321"/>
        <v/>
      </c>
      <c r="Y1399" s="110" t="str">
        <f t="shared" si="4321"/>
        <v/>
      </c>
      <c r="Z1399" s="110" t="str">
        <f t="shared" si="4321"/>
        <v/>
      </c>
      <c r="AA1399" s="110" t="str">
        <f t="shared" si="4321"/>
        <v/>
      </c>
      <c r="AB1399" s="110" t="str">
        <f t="shared" si="4321"/>
        <v/>
      </c>
      <c r="AC1399" s="110" t="str">
        <f t="shared" si="4321"/>
        <v/>
      </c>
      <c r="AD1399" s="110" t="str">
        <f t="shared" si="4321"/>
        <v/>
      </c>
      <c r="AE1399" s="110" t="str">
        <f t="shared" si="4321"/>
        <v/>
      </c>
      <c r="AF1399" s="110" t="str">
        <f t="shared" si="4321"/>
        <v/>
      </c>
      <c r="AG1399" s="110" t="str">
        <f t="shared" si="4321"/>
        <v/>
      </c>
      <c r="AH1399" s="110" t="str">
        <f t="shared" si="4321"/>
        <v/>
      </c>
      <c r="AI1399" s="110" t="str">
        <f t="shared" si="4321"/>
        <v/>
      </c>
    </row>
    <row r="1401" spans="1:167" s="120" customFormat="1" ht="15" customHeight="1" x14ac:dyDescent="0.25">
      <c r="A1401" s="123"/>
      <c r="B1401" s="130" t="e">
        <f t="shared" ref="B1401" si="4322">LARGE(IFERROR(IF(B1399+1&gt;$H$8,"",B1399+1),""),1)</f>
        <v>#VALUE!</v>
      </c>
      <c r="C1401" s="130" t="e">
        <f>IF(_xlfn.ISFORMULA(E1405),MAX(INDEX('BASE FORMAÇÃO'!A:A,B1401+1),1),E1405)</f>
        <v>#VALUE!</v>
      </c>
      <c r="D1401" s="130">
        <f t="shared" ref="D1401" si="4323">IFERROR(IF(C1401=C1391,D1391+1,1),1)</f>
        <v>1</v>
      </c>
      <c r="E1401" s="41" t="s">
        <v>9</v>
      </c>
      <c r="F1401" s="76"/>
      <c r="G1401" s="41" t="s">
        <v>15</v>
      </c>
      <c r="H1401" s="138" t="e">
        <f>INDEX('BASE FORMAÇÃO'!B:B,B1401+1)</f>
        <v>#VALUE!</v>
      </c>
      <c r="I1401" s="146" t="s">
        <v>16</v>
      </c>
      <c r="J1401" s="6" t="e">
        <f>INDEX('BASE FORMAÇÃO'!K:K,B1401+1)</f>
        <v>#VALUE!</v>
      </c>
      <c r="K1401" s="68"/>
      <c r="L1401" s="175" t="s">
        <v>54</v>
      </c>
      <c r="M1401" s="177" t="str">
        <f t="shared" ref="M1401" si="4324">IF(OR(ISBLANK($O$8),ISBLANK($O$7),ISBLANK($H$8),ISBLANK($O$6),ISBLANK($O$5),ISBLANK($H$5)),"",IFERROR(IF(VLOOKUP(L1401,L1407:M1416,2,FALSE)&lt;1,ROUND(VLOOKUP(L1401,L1407:M1416,2,FALSE),4),ROUND(VLOOKUP(L1401,L1407:M1416,2,FALSE),2)),""))</f>
        <v/>
      </c>
      <c r="N1401" s="72"/>
      <c r="O1401" s="27" t="s">
        <v>17</v>
      </c>
      <c r="P1401" s="116"/>
      <c r="Q1401" s="116"/>
      <c r="R1401" s="116"/>
      <c r="S1401" s="116"/>
      <c r="T1401" s="116"/>
      <c r="U1401" s="108"/>
      <c r="V1401" s="108"/>
      <c r="W1401" s="108"/>
      <c r="X1401" s="108"/>
      <c r="Y1401" s="108"/>
      <c r="Z1401" s="108"/>
      <c r="AA1401" s="108"/>
      <c r="AB1401" s="108"/>
      <c r="AC1401" s="108"/>
      <c r="AD1401" s="108"/>
      <c r="AE1401" s="108"/>
      <c r="AF1401" s="108"/>
      <c r="AG1401" s="108"/>
      <c r="AH1401" s="108"/>
      <c r="AI1401" s="108"/>
      <c r="AJ1401" s="119"/>
      <c r="AK1401" s="119"/>
      <c r="AL1401" s="119"/>
      <c r="AM1401" s="119"/>
      <c r="AN1401" s="119"/>
      <c r="AO1401" s="119"/>
      <c r="AP1401" s="119"/>
      <c r="AQ1401" s="119"/>
      <c r="AR1401" s="119"/>
      <c r="AS1401" s="119"/>
      <c r="AT1401" s="119"/>
      <c r="AU1401" s="119"/>
      <c r="AV1401" s="119"/>
      <c r="AW1401" s="119"/>
      <c r="AX1401" s="119"/>
      <c r="AY1401" s="119"/>
      <c r="AZ1401" s="119"/>
      <c r="BA1401" s="119"/>
      <c r="BB1401" s="119"/>
      <c r="BC1401" s="119"/>
      <c r="BD1401" s="119"/>
      <c r="BE1401" s="119"/>
      <c r="BF1401" s="119"/>
      <c r="BG1401" s="119"/>
      <c r="BH1401" s="119"/>
      <c r="BI1401" s="119"/>
      <c r="BJ1401" s="119"/>
      <c r="BK1401" s="119"/>
      <c r="BL1401" s="119"/>
      <c r="BM1401" s="119"/>
      <c r="BN1401" s="119"/>
      <c r="BO1401" s="119"/>
      <c r="BP1401" s="119"/>
      <c r="BQ1401" s="119"/>
      <c r="BR1401" s="119"/>
      <c r="BS1401" s="119"/>
      <c r="BT1401" s="119"/>
      <c r="BU1401" s="119"/>
      <c r="BV1401" s="119"/>
      <c r="BW1401" s="119"/>
      <c r="BX1401" s="119"/>
      <c r="BY1401" s="119"/>
      <c r="BZ1401" s="119"/>
      <c r="CA1401" s="119"/>
      <c r="CB1401" s="119"/>
      <c r="CC1401" s="119"/>
      <c r="CD1401" s="119"/>
      <c r="CE1401" s="119"/>
      <c r="CF1401" s="119"/>
      <c r="CG1401" s="119"/>
      <c r="CH1401" s="119"/>
      <c r="CI1401" s="119"/>
      <c r="CJ1401" s="119"/>
      <c r="CK1401" s="119"/>
      <c r="CL1401" s="119"/>
      <c r="CM1401" s="119"/>
      <c r="CN1401" s="119"/>
      <c r="CO1401" s="119"/>
      <c r="CP1401" s="119"/>
      <c r="CQ1401" s="119"/>
      <c r="CR1401" s="119"/>
      <c r="CS1401" s="119"/>
      <c r="CT1401" s="119"/>
      <c r="CU1401" s="119"/>
      <c r="CV1401" s="119"/>
      <c r="CW1401" s="119"/>
      <c r="CX1401" s="119"/>
      <c r="CY1401" s="119"/>
      <c r="CZ1401" s="119"/>
      <c r="DA1401" s="119"/>
      <c r="DB1401" s="119"/>
      <c r="DC1401" s="119"/>
      <c r="DD1401" s="119"/>
      <c r="DE1401" s="119"/>
      <c r="DF1401" s="119"/>
      <c r="DG1401" s="119"/>
      <c r="DH1401" s="119"/>
      <c r="DI1401" s="119"/>
      <c r="DJ1401" s="119"/>
      <c r="DK1401" s="119"/>
      <c r="DL1401" s="119"/>
      <c r="DM1401" s="119"/>
      <c r="DN1401" s="119"/>
      <c r="DO1401" s="119"/>
      <c r="DP1401" s="119"/>
      <c r="DQ1401" s="119"/>
      <c r="DR1401" s="119"/>
      <c r="DS1401" s="119"/>
      <c r="DT1401" s="119"/>
      <c r="DU1401" s="119"/>
      <c r="DV1401" s="119"/>
      <c r="DW1401" s="119"/>
      <c r="DX1401" s="119"/>
      <c r="DY1401" s="119"/>
      <c r="DZ1401" s="119"/>
      <c r="EA1401" s="119"/>
      <c r="EB1401" s="119"/>
      <c r="EC1401" s="119"/>
      <c r="ED1401" s="119"/>
      <c r="EE1401" s="119"/>
      <c r="EF1401" s="119"/>
      <c r="EG1401" s="119"/>
      <c r="EH1401" s="119"/>
      <c r="EI1401" s="119"/>
      <c r="EJ1401" s="119"/>
      <c r="EK1401" s="119"/>
      <c r="EL1401" s="119"/>
      <c r="EM1401" s="119"/>
      <c r="EN1401" s="119"/>
      <c r="EO1401" s="119"/>
      <c r="EP1401" s="119"/>
      <c r="EQ1401" s="119"/>
      <c r="ER1401" s="119"/>
      <c r="ES1401" s="119"/>
      <c r="ET1401" s="119"/>
      <c r="EU1401" s="119"/>
      <c r="EV1401" s="119"/>
      <c r="EW1401" s="119"/>
      <c r="EX1401" s="119"/>
      <c r="EY1401" s="119"/>
      <c r="EZ1401" s="119"/>
      <c r="FA1401" s="119"/>
      <c r="FB1401" s="119"/>
      <c r="FC1401" s="119"/>
      <c r="FD1401" s="119"/>
      <c r="FE1401" s="119"/>
      <c r="FF1401" s="119"/>
      <c r="FG1401" s="119"/>
      <c r="FH1401" s="119"/>
      <c r="FI1401" s="119"/>
      <c r="FJ1401" s="119"/>
      <c r="FK1401" s="119"/>
    </row>
    <row r="1402" spans="1:167" s="120" customFormat="1" ht="15" customHeight="1" x14ac:dyDescent="0.25">
      <c r="A1402" s="69"/>
      <c r="B1402" s="131" t="e">
        <f t="shared" ref="B1402:D1402" si="4325">B1401</f>
        <v>#VALUE!</v>
      </c>
      <c r="C1402" s="131" t="e">
        <f t="shared" si="4325"/>
        <v>#VALUE!</v>
      </c>
      <c r="D1402" s="130">
        <f t="shared" si="4325"/>
        <v>1</v>
      </c>
      <c r="E1402" s="179">
        <f t="shared" ref="E1402" si="4326">D1401</f>
        <v>1</v>
      </c>
      <c r="F1402" s="95"/>
      <c r="G1402" s="181" t="s">
        <v>1</v>
      </c>
      <c r="H1402" s="184" t="e">
        <f>INDEX('BASE FORMAÇÃO'!C:C,B1401+1)</f>
        <v>#VALUE!</v>
      </c>
      <c r="I1402" s="184"/>
      <c r="J1402" s="185"/>
      <c r="K1402" s="69"/>
      <c r="L1402" s="176"/>
      <c r="M1402" s="178"/>
      <c r="N1402" s="73"/>
      <c r="O1402" s="27" t="s">
        <v>13</v>
      </c>
      <c r="P1402" s="125"/>
      <c r="Q1402" s="125"/>
      <c r="R1402" s="125"/>
      <c r="S1402" s="125"/>
      <c r="T1402" s="125"/>
      <c r="U1402" s="125"/>
      <c r="V1402" s="125"/>
      <c r="W1402" s="125"/>
      <c r="X1402" s="125"/>
      <c r="Y1402" s="125"/>
      <c r="Z1402" s="125"/>
      <c r="AA1402" s="125"/>
      <c r="AB1402" s="125"/>
      <c r="AC1402" s="125"/>
      <c r="AD1402" s="125"/>
      <c r="AE1402" s="125"/>
      <c r="AF1402" s="125"/>
      <c r="AG1402" s="125"/>
      <c r="AH1402" s="125"/>
      <c r="AI1402" s="125"/>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19"/>
      <c r="BC1402" s="119"/>
      <c r="BD1402" s="119"/>
      <c r="BE1402" s="119"/>
      <c r="BF1402" s="119"/>
      <c r="BG1402" s="119"/>
      <c r="BH1402" s="119"/>
      <c r="BI1402" s="119"/>
      <c r="BJ1402" s="119"/>
      <c r="BK1402" s="119"/>
      <c r="BL1402" s="119"/>
      <c r="BM1402" s="119"/>
      <c r="BN1402" s="119"/>
      <c r="BO1402" s="119"/>
      <c r="BP1402" s="119"/>
      <c r="BQ1402" s="119"/>
      <c r="BR1402" s="119"/>
      <c r="BS1402" s="119"/>
      <c r="BT1402" s="119"/>
      <c r="BU1402" s="119"/>
      <c r="BV1402" s="119"/>
      <c r="BW1402" s="119"/>
      <c r="BX1402" s="119"/>
      <c r="BY1402" s="119"/>
      <c r="BZ1402" s="119"/>
      <c r="CA1402" s="119"/>
      <c r="CB1402" s="119"/>
      <c r="CC1402" s="119"/>
      <c r="CD1402" s="119"/>
      <c r="CE1402" s="119"/>
      <c r="CF1402" s="119"/>
      <c r="CG1402" s="119"/>
      <c r="CH1402" s="119"/>
      <c r="CI1402" s="119"/>
      <c r="CJ1402" s="119"/>
      <c r="CK1402" s="119"/>
      <c r="CL1402" s="119"/>
      <c r="CM1402" s="119"/>
      <c r="CN1402" s="119"/>
      <c r="CO1402" s="119"/>
      <c r="CP1402" s="119"/>
      <c r="CQ1402" s="119"/>
      <c r="CR1402" s="119"/>
      <c r="CS1402" s="119"/>
      <c r="CT1402" s="119"/>
      <c r="CU1402" s="119"/>
      <c r="CV1402" s="119"/>
      <c r="CW1402" s="119"/>
      <c r="CX1402" s="119"/>
      <c r="CY1402" s="119"/>
      <c r="CZ1402" s="119"/>
      <c r="DA1402" s="119"/>
      <c r="DB1402" s="119"/>
      <c r="DC1402" s="119"/>
      <c r="DD1402" s="119"/>
      <c r="DE1402" s="119"/>
      <c r="DF1402" s="119"/>
      <c r="DG1402" s="119"/>
      <c r="DH1402" s="119"/>
      <c r="DI1402" s="119"/>
      <c r="DJ1402" s="119"/>
      <c r="DK1402" s="119"/>
      <c r="DL1402" s="119"/>
      <c r="DM1402" s="119"/>
      <c r="DN1402" s="119"/>
      <c r="DO1402" s="119"/>
      <c r="DP1402" s="119"/>
      <c r="DQ1402" s="119"/>
      <c r="DR1402" s="119"/>
      <c r="DS1402" s="119"/>
      <c r="DT1402" s="119"/>
      <c r="DU1402" s="119"/>
      <c r="DV1402" s="119"/>
      <c r="DW1402" s="119"/>
      <c r="DX1402" s="119"/>
      <c r="DY1402" s="119"/>
      <c r="DZ1402" s="119"/>
      <c r="EA1402" s="119"/>
      <c r="EB1402" s="119"/>
      <c r="EC1402" s="119"/>
      <c r="ED1402" s="119"/>
      <c r="EE1402" s="119"/>
      <c r="EF1402" s="119"/>
      <c r="EG1402" s="119"/>
      <c r="EH1402" s="119"/>
      <c r="EI1402" s="119"/>
      <c r="EJ1402" s="119"/>
      <c r="EK1402" s="119"/>
      <c r="EL1402" s="119"/>
      <c r="EM1402" s="119"/>
      <c r="EN1402" s="119"/>
      <c r="EO1402" s="119"/>
      <c r="EP1402" s="119"/>
      <c r="EQ1402" s="119"/>
      <c r="ER1402" s="119"/>
      <c r="ES1402" s="119"/>
      <c r="ET1402" s="119"/>
      <c r="EU1402" s="119"/>
      <c r="EV1402" s="119"/>
      <c r="EW1402" s="119"/>
      <c r="EX1402" s="119"/>
      <c r="EY1402" s="119"/>
      <c r="EZ1402" s="119"/>
      <c r="FA1402" s="119"/>
      <c r="FB1402" s="119"/>
      <c r="FC1402" s="119"/>
      <c r="FD1402" s="119"/>
      <c r="FE1402" s="119"/>
      <c r="FF1402" s="119"/>
      <c r="FG1402" s="119"/>
      <c r="FH1402" s="119"/>
      <c r="FI1402" s="119"/>
      <c r="FJ1402" s="119"/>
      <c r="FK1402" s="119"/>
    </row>
    <row r="1403" spans="1:167" s="119" customFormat="1" x14ac:dyDescent="0.25">
      <c r="A1403" s="77"/>
      <c r="B1403" s="131" t="e">
        <f t="shared" ref="B1403:D1403" si="4327">B1402</f>
        <v>#VALUE!</v>
      </c>
      <c r="C1403" s="131" t="e">
        <f t="shared" si="4327"/>
        <v>#VALUE!</v>
      </c>
      <c r="D1403" s="130">
        <f t="shared" si="4327"/>
        <v>1</v>
      </c>
      <c r="E1403" s="180"/>
      <c r="F1403" s="96"/>
      <c r="G1403" s="182"/>
      <c r="H1403" s="186"/>
      <c r="I1403" s="186"/>
      <c r="J1403" s="187"/>
      <c r="K1403" s="67"/>
      <c r="L1403" s="133" t="s">
        <v>57</v>
      </c>
      <c r="M1403" s="134" t="e">
        <f>INDEX('BASE FORMAÇÃO'!H:H,B1405+1)</f>
        <v>#VALUE!</v>
      </c>
      <c r="N1403" s="74"/>
      <c r="O1403" s="27" t="s">
        <v>445</v>
      </c>
      <c r="P1403" s="117"/>
      <c r="Q1403" s="117"/>
      <c r="R1403" s="117"/>
      <c r="S1403" s="117"/>
      <c r="T1403" s="117"/>
      <c r="U1403" s="117"/>
      <c r="V1403" s="117"/>
      <c r="W1403" s="117"/>
      <c r="X1403" s="117"/>
      <c r="Y1403" s="117"/>
      <c r="Z1403" s="117"/>
      <c r="AA1403" s="121"/>
      <c r="AB1403" s="121"/>
      <c r="AC1403" s="121"/>
      <c r="AD1403" s="121"/>
      <c r="AE1403" s="121"/>
      <c r="AF1403" s="121"/>
      <c r="AG1403" s="121"/>
      <c r="AH1403" s="121"/>
      <c r="AI1403" s="121"/>
    </row>
    <row r="1404" spans="1:167" s="119" customFormat="1" x14ac:dyDescent="0.25">
      <c r="A1404" s="77"/>
      <c r="B1404" s="131" t="e">
        <f t="shared" ref="B1404:C1404" si="4328">B1403</f>
        <v>#VALUE!</v>
      </c>
      <c r="C1404" s="131" t="e">
        <f t="shared" si="4328"/>
        <v>#VALUE!</v>
      </c>
      <c r="D1404" s="130">
        <f t="shared" si="4208"/>
        <v>1</v>
      </c>
      <c r="E1404" s="41" t="s">
        <v>344</v>
      </c>
      <c r="F1404" s="96"/>
      <c r="G1404" s="183"/>
      <c r="H1404" s="188"/>
      <c r="I1404" s="188"/>
      <c r="J1404" s="189"/>
      <c r="K1404" s="67"/>
      <c r="L1404" s="1" t="s">
        <v>2</v>
      </c>
      <c r="M1404" s="6" t="e">
        <f>INDEX('BASE FORMAÇÃO'!D:D,B1405+1)</f>
        <v>#VALUE!</v>
      </c>
      <c r="N1404" s="74"/>
      <c r="O1404" s="27" t="s">
        <v>446</v>
      </c>
      <c r="P1404" s="118"/>
      <c r="Q1404" s="118"/>
      <c r="R1404" s="118"/>
      <c r="S1404" s="118"/>
      <c r="T1404" s="118"/>
      <c r="U1404" s="121"/>
      <c r="V1404" s="121"/>
      <c r="W1404" s="121"/>
      <c r="X1404" s="121"/>
      <c r="Y1404" s="121"/>
      <c r="Z1404" s="121"/>
      <c r="AA1404" s="121"/>
      <c r="AB1404" s="121"/>
      <c r="AC1404" s="121"/>
      <c r="AD1404" s="121"/>
      <c r="AE1404" s="121"/>
      <c r="AF1404" s="121"/>
      <c r="AG1404" s="121"/>
      <c r="AH1404" s="121"/>
      <c r="AI1404" s="121"/>
    </row>
    <row r="1405" spans="1:167" x14ac:dyDescent="0.25">
      <c r="B1405" s="131" t="e">
        <f t="shared" ref="B1405:C1405" si="4329">B1403</f>
        <v>#VALUE!</v>
      </c>
      <c r="C1405" s="131" t="e">
        <f t="shared" si="4329"/>
        <v>#VALUE!</v>
      </c>
      <c r="D1405" s="130">
        <f t="shared" si="4208"/>
        <v>1</v>
      </c>
      <c r="E1405" s="167" t="e">
        <f t="shared" ref="E1405" si="4330">C1401</f>
        <v>#VALUE!</v>
      </c>
      <c r="F1405" s="96"/>
      <c r="G1405" s="169" t="s">
        <v>334</v>
      </c>
      <c r="H1405" s="171"/>
      <c r="I1405" s="172"/>
      <c r="J1405" s="172"/>
      <c r="K1405" s="70"/>
      <c r="L1405" s="28" t="s">
        <v>333</v>
      </c>
      <c r="M1405" s="136" t="str">
        <f t="shared" ref="M1405" si="4331">IFERROR(INDEX(I1407:I1419,MATCH(MAX(J1407:J1419),J1407:J1419,0)),"")</f>
        <v/>
      </c>
      <c r="N1405" s="74"/>
      <c r="O1405" s="27" t="s">
        <v>18</v>
      </c>
      <c r="P1405" s="109" t="str">
        <f>IF(P1401="","",
IF(OR(P1403="Orçamento",P1402="",MAX('Tabela de Apoio'!$A:$A)&lt;=P1402),
P1401,
(INDEX('Tabela de Apoio'!$B:$B,MATCH('MAPA DE PREÇOS'!$O$8,'Tabela de Apoio'!$A:$A,1))/INDEX('Tabela de Apoio'!$B:$B,MATCH('MAPA DE PREÇOS'!P1402,'Tabela de Apoio'!$A:$A,1)-1))*P1401))</f>
        <v/>
      </c>
      <c r="Q1405" s="109" t="str">
        <f>IF(Q1401="","",
IF(OR(Q1403="Orçamento",Q1402="",MAX('Tabela de Apoio'!$A:$A)&lt;=Q1402),
Q1401,
(INDEX('Tabela de Apoio'!$B:$B,MATCH('MAPA DE PREÇOS'!$O$8,'Tabela de Apoio'!$A:$A,1))/INDEX('Tabela de Apoio'!$B:$B,MATCH('MAPA DE PREÇOS'!Q1402,'Tabela de Apoio'!$A:$A,1)-1))*Q1401))</f>
        <v/>
      </c>
      <c r="R1405" s="109" t="str">
        <f>IF(R1401="","",
IF(OR(R1403="Orçamento",R1402="",MAX('Tabela de Apoio'!$A:$A)&lt;=R1402),
R1401,
(INDEX('Tabela de Apoio'!$B:$B,MATCH('MAPA DE PREÇOS'!$O$8,'Tabela de Apoio'!$A:$A,1))/INDEX('Tabela de Apoio'!$B:$B,MATCH('MAPA DE PREÇOS'!R1402,'Tabela de Apoio'!$A:$A,1)-1))*R1401))</f>
        <v/>
      </c>
      <c r="S1405" s="109" t="str">
        <f>IF(S1401="","",
IF(OR(S1403="Orçamento",S1402="",MAX('Tabela de Apoio'!$A:$A)&lt;=S1402),
S1401,
(INDEX('Tabela de Apoio'!$B:$B,MATCH('MAPA DE PREÇOS'!$O$8,'Tabela de Apoio'!$A:$A,1))/INDEX('Tabela de Apoio'!$B:$B,MATCH('MAPA DE PREÇOS'!S1402,'Tabela de Apoio'!$A:$A,1)-1))*S1401))</f>
        <v/>
      </c>
      <c r="T1405" s="109" t="str">
        <f>IF(T1401="","",
IF(OR(T1403="Orçamento",T1402="",MAX('Tabela de Apoio'!$A:$A)&lt;=T1402),
T1401,
(INDEX('Tabela de Apoio'!$B:$B,MATCH('MAPA DE PREÇOS'!$O$8,'Tabela de Apoio'!$A:$A,1))/INDEX('Tabela de Apoio'!$B:$B,MATCH('MAPA DE PREÇOS'!T1402,'Tabela de Apoio'!$A:$A,1)-1))*T1401))</f>
        <v/>
      </c>
      <c r="U1405" s="109" t="str">
        <f>IF(U1401="","",
IF(OR(U1403="Orçamento",U1402="",MAX('Tabela de Apoio'!$A:$A)&lt;=U1402),
U1401,
(INDEX('Tabela de Apoio'!$B:$B,MATCH('MAPA DE PREÇOS'!$O$8,'Tabela de Apoio'!$A:$A,1))/INDEX('Tabela de Apoio'!$B:$B,MATCH('MAPA DE PREÇOS'!U1402,'Tabela de Apoio'!$A:$A,1)-1))*U1401))</f>
        <v/>
      </c>
      <c r="V1405" s="109" t="str">
        <f>IF(V1401="","",
IF(OR(V1403="Orçamento",V1402="",MAX('Tabela de Apoio'!$A:$A)&lt;=V1402),
V1401,
(INDEX('Tabela de Apoio'!$B:$B,MATCH('MAPA DE PREÇOS'!$O$8,'Tabela de Apoio'!$A:$A,1))/INDEX('Tabela de Apoio'!$B:$B,MATCH('MAPA DE PREÇOS'!V1402,'Tabela de Apoio'!$A:$A,1)-1))*V1401))</f>
        <v/>
      </c>
      <c r="W1405" s="109" t="str">
        <f>IF(W1401="","",
IF(OR(W1403="Orçamento",W1402="",MAX('Tabela de Apoio'!$A:$A)&lt;=W1402),
W1401,
(INDEX('Tabela de Apoio'!$B:$B,MATCH('MAPA DE PREÇOS'!$O$8,'Tabela de Apoio'!$A:$A,1))/INDEX('Tabela de Apoio'!$B:$B,MATCH('MAPA DE PREÇOS'!W1402,'Tabela de Apoio'!$A:$A,1)-1))*W1401))</f>
        <v/>
      </c>
      <c r="X1405" s="109" t="str">
        <f>IF(X1401="","",
IF(OR(X1403="Orçamento",X1402="",MAX('Tabela de Apoio'!$A:$A)&lt;=X1402),
X1401,
(INDEX('Tabela de Apoio'!$B:$B,MATCH('MAPA DE PREÇOS'!$O$8,'Tabela de Apoio'!$A:$A,1))/INDEX('Tabela de Apoio'!$B:$B,MATCH('MAPA DE PREÇOS'!X1402,'Tabela de Apoio'!$A:$A,1)-1))*X1401))</f>
        <v/>
      </c>
      <c r="Y1405" s="109" t="str">
        <f>IF(Y1401="","",
IF(OR(Y1403="Orçamento",Y1402="",MAX('Tabela de Apoio'!$A:$A)&lt;=Y1402),
Y1401,
(INDEX('Tabela de Apoio'!$B:$B,MATCH('MAPA DE PREÇOS'!$O$8,'Tabela de Apoio'!$A:$A,1))/INDEX('Tabela de Apoio'!$B:$B,MATCH('MAPA DE PREÇOS'!Y1402,'Tabela de Apoio'!$A:$A,1)-1))*Y1401))</f>
        <v/>
      </c>
      <c r="Z1405" s="109" t="str">
        <f>IF(Z1401="","",
IF(OR(Z1403="Orçamento",Z1402="",MAX('Tabela de Apoio'!$A:$A)&lt;=Z1402),
Z1401,
(INDEX('Tabela de Apoio'!$B:$B,MATCH('MAPA DE PREÇOS'!$O$8,'Tabela de Apoio'!$A:$A,1))/INDEX('Tabela de Apoio'!$B:$B,MATCH('MAPA DE PREÇOS'!Z1402,'Tabela de Apoio'!$A:$A,1)-1))*Z1401))</f>
        <v/>
      </c>
      <c r="AA1405" s="109" t="str">
        <f>IF(AA1401="","",
IF(OR(AA1403="Orçamento",AA1402="",MAX('Tabela de Apoio'!$A:$A)&lt;=AA1402),
AA1401,
(INDEX('Tabela de Apoio'!$B:$B,MATCH('MAPA DE PREÇOS'!$O$8,'Tabela de Apoio'!$A:$A,1))/INDEX('Tabela de Apoio'!$B:$B,MATCH('MAPA DE PREÇOS'!AA1402,'Tabela de Apoio'!$A:$A,1)-1))*AA1401))</f>
        <v/>
      </c>
      <c r="AB1405" s="109" t="str">
        <f>IF(AB1401="","",
IF(OR(AB1403="Orçamento",AB1402="",MAX('Tabela de Apoio'!$A:$A)&lt;=AB1402),
AB1401,
(INDEX('Tabela de Apoio'!$B:$B,MATCH('MAPA DE PREÇOS'!$O$8,'Tabela de Apoio'!$A:$A,1))/INDEX('Tabela de Apoio'!$B:$B,MATCH('MAPA DE PREÇOS'!AB1402,'Tabela de Apoio'!$A:$A,1)-1))*AB1401))</f>
        <v/>
      </c>
      <c r="AC1405" s="109" t="str">
        <f>IF(AC1401="","",
IF(OR(AC1403="Orçamento",AC1402="",MAX('Tabela de Apoio'!$A:$A)&lt;=AC1402),
AC1401,
(INDEX('Tabela de Apoio'!$B:$B,MATCH('MAPA DE PREÇOS'!$O$8,'Tabela de Apoio'!$A:$A,1))/INDEX('Tabela de Apoio'!$B:$B,MATCH('MAPA DE PREÇOS'!AC1402,'Tabela de Apoio'!$A:$A,1)-1))*AC1401))</f>
        <v/>
      </c>
      <c r="AD1405" s="109" t="str">
        <f>IF(AD1401="","",
IF(OR(AD1403="Orçamento",AD1402="",MAX('Tabela de Apoio'!$A:$A)&lt;=AD1402),
AD1401,
(INDEX('Tabela de Apoio'!$B:$B,MATCH('MAPA DE PREÇOS'!$O$8,'Tabela de Apoio'!$A:$A,1))/INDEX('Tabela de Apoio'!$B:$B,MATCH('MAPA DE PREÇOS'!AD1402,'Tabela de Apoio'!$A:$A,1)-1))*AD1401))</f>
        <v/>
      </c>
      <c r="AE1405" s="109" t="str">
        <f>IF(AE1401="","",
IF(OR(AE1403="Orçamento",AE1402="",MAX('Tabela de Apoio'!$A:$A)&lt;=AE1402),
AE1401,
(INDEX('Tabela de Apoio'!$B:$B,MATCH('MAPA DE PREÇOS'!$O$8,'Tabela de Apoio'!$A:$A,1))/INDEX('Tabela de Apoio'!$B:$B,MATCH('MAPA DE PREÇOS'!AE1402,'Tabela de Apoio'!$A:$A,1)-1))*AE1401))</f>
        <v/>
      </c>
      <c r="AF1405" s="109" t="str">
        <f>IF(AF1401="","",
IF(OR(AF1403="Orçamento",AF1402="",MAX('Tabela de Apoio'!$A:$A)&lt;=AF1402),
AF1401,
(INDEX('Tabela de Apoio'!$B:$B,MATCH('MAPA DE PREÇOS'!$O$8,'Tabela de Apoio'!$A:$A,1))/INDEX('Tabela de Apoio'!$B:$B,MATCH('MAPA DE PREÇOS'!AF1402,'Tabela de Apoio'!$A:$A,1)-1))*AF1401))</f>
        <v/>
      </c>
      <c r="AG1405" s="109" t="str">
        <f>IF(AG1401="","",
IF(OR(AG1403="Orçamento",AG1402="",MAX('Tabela de Apoio'!$A:$A)&lt;=AG1402),
AG1401,
(INDEX('Tabela de Apoio'!$B:$B,MATCH('MAPA DE PREÇOS'!$O$8,'Tabela de Apoio'!$A:$A,1))/INDEX('Tabela de Apoio'!$B:$B,MATCH('MAPA DE PREÇOS'!AG1402,'Tabela de Apoio'!$A:$A,1)-1))*AG1401))</f>
        <v/>
      </c>
      <c r="AH1405" s="109" t="str">
        <f>IF(AH1401="","",
IF(OR(AH1403="Orçamento",AH1402="",MAX('Tabela de Apoio'!$A:$A)&lt;=AH1402),
AH1401,
(INDEX('Tabela de Apoio'!$B:$B,MATCH('MAPA DE PREÇOS'!$O$8,'Tabela de Apoio'!$A:$A,1))/INDEX('Tabela de Apoio'!$B:$B,MATCH('MAPA DE PREÇOS'!AH1402,'Tabela de Apoio'!$A:$A,1)-1))*AH1401))</f>
        <v/>
      </c>
      <c r="AI1405" s="109" t="str">
        <f>IF(AI1401="","",
IF(OR(AI1403="Orçamento",AI1402="",MAX('Tabela de Apoio'!$A:$A)&lt;=AI1402),
AI1401,
(INDEX('Tabela de Apoio'!$B:$B,MATCH('MAPA DE PREÇOS'!$O$8,'Tabela de Apoio'!$A:$A,1))/INDEX('Tabela de Apoio'!$B:$B,MATCH('MAPA DE PREÇOS'!AI1402,'Tabela de Apoio'!$A:$A,1)-1))*AI1401))</f>
        <v/>
      </c>
    </row>
    <row r="1406" spans="1:167" hidden="1" x14ac:dyDescent="0.25">
      <c r="B1406" s="131" t="e">
        <f t="shared" ref="B1406" si="4332">B1405</f>
        <v>#VALUE!</v>
      </c>
      <c r="C1406" s="131" t="e">
        <f t="shared" ref="C1406" si="4333">C1405</f>
        <v>#VALUE!</v>
      </c>
      <c r="D1406" s="130">
        <f t="shared" si="4208"/>
        <v>1</v>
      </c>
      <c r="E1406" s="168"/>
      <c r="F1406" s="96"/>
      <c r="G1406" s="170"/>
      <c r="H1406"/>
      <c r="I1406"/>
      <c r="J1406"/>
      <c r="N1406" s="74"/>
      <c r="O1406" s="27" t="s">
        <v>439</v>
      </c>
      <c r="P1406" s="110" t="str">
        <f>IF(IFERROR(VLOOKUP(P1403,'Tabela de Apoio'!$D:$E,2,FALSE),1)=1,"",P1407)</f>
        <v/>
      </c>
      <c r="Q1406" s="110" t="str">
        <f>IF(IFERROR(VLOOKUP(Q1403,'Tabela de Apoio'!$D:$E,2,FALSE),1)=1,"",Q1407)</f>
        <v/>
      </c>
      <c r="R1406" s="110" t="str">
        <f>IF(IFERROR(VLOOKUP(R1403,'Tabela de Apoio'!$D:$E,2,FALSE),1)=1,"",R1407)</f>
        <v/>
      </c>
      <c r="S1406" s="110" t="str">
        <f>IF(IFERROR(VLOOKUP(S1403,'Tabela de Apoio'!$D:$E,2,FALSE),1)=1,"",S1407)</f>
        <v/>
      </c>
      <c r="T1406" s="110" t="str">
        <f>IF(IFERROR(VLOOKUP(T1403,'Tabela de Apoio'!$D:$E,2,FALSE),1)=1,"",T1407)</f>
        <v/>
      </c>
      <c r="U1406" s="110" t="str">
        <f>IF(IFERROR(VLOOKUP(U1403,'Tabela de Apoio'!$D:$E,2,FALSE),1)=1,"",U1407)</f>
        <v/>
      </c>
      <c r="V1406" s="110" t="str">
        <f>IF(IFERROR(VLOOKUP(V1403,'Tabela de Apoio'!$D:$E,2,FALSE),1)=1,"",V1407)</f>
        <v/>
      </c>
      <c r="W1406" s="110" t="str">
        <f>IF(IFERROR(VLOOKUP(W1403,'Tabela de Apoio'!$D:$E,2,FALSE),1)=1,"",W1407)</f>
        <v/>
      </c>
      <c r="X1406" s="110" t="str">
        <f>IF(IFERROR(VLOOKUP(X1403,'Tabela de Apoio'!$D:$E,2,FALSE),1)=1,"",X1407)</f>
        <v/>
      </c>
      <c r="Y1406" s="110" t="str">
        <f>IF(IFERROR(VLOOKUP(Y1403,'Tabela de Apoio'!$D:$E,2,FALSE),1)=1,"",Y1407)</f>
        <v/>
      </c>
      <c r="Z1406" s="110" t="str">
        <f>IF(IFERROR(VLOOKUP(Z1403,'Tabela de Apoio'!$D:$E,2,FALSE),1)=1,"",Z1407)</f>
        <v/>
      </c>
      <c r="AA1406" s="110" t="str">
        <f>IF(IFERROR(VLOOKUP(AA1403,'Tabela de Apoio'!$D:$E,2,FALSE),1)=1,"",AA1407)</f>
        <v/>
      </c>
      <c r="AB1406" s="110" t="str">
        <f>IF(IFERROR(VLOOKUP(AB1403,'Tabela de Apoio'!$D:$E,2,FALSE),1)=1,"",AB1407)</f>
        <v/>
      </c>
      <c r="AC1406" s="110" t="str">
        <f>IF(IFERROR(VLOOKUP(AC1403,'Tabela de Apoio'!$D:$E,2,FALSE),1)=1,"",AC1407)</f>
        <v/>
      </c>
      <c r="AD1406" s="110" t="str">
        <f>IF(IFERROR(VLOOKUP(AD1403,'Tabela de Apoio'!$D:$E,2,FALSE),1)=1,"",AD1407)</f>
        <v/>
      </c>
      <c r="AE1406" s="110" t="str">
        <f>IF(IFERROR(VLOOKUP(AE1403,'Tabela de Apoio'!$D:$E,2,FALSE),1)=1,"",AE1407)</f>
        <v/>
      </c>
      <c r="AF1406" s="110" t="str">
        <f>IF(IFERROR(VLOOKUP(AF1403,'Tabela de Apoio'!$D:$E,2,FALSE),1)=1,"",AF1407)</f>
        <v/>
      </c>
      <c r="AG1406" s="110" t="str">
        <f>IF(IFERROR(VLOOKUP(AG1403,'Tabela de Apoio'!$D:$E,2,FALSE),1)=1,"",AG1407)</f>
        <v/>
      </c>
      <c r="AH1406" s="110" t="str">
        <f>IF(IFERROR(VLOOKUP(AH1403,'Tabela de Apoio'!$D:$E,2,FALSE),1)=1,"",AH1407)</f>
        <v/>
      </c>
      <c r="AI1406" s="110" t="str">
        <f>IF(IFERROR(VLOOKUP(AI1403,'Tabela de Apoio'!$D:$E,2,FALSE),1)=1,"",AI1407)</f>
        <v/>
      </c>
    </row>
    <row r="1407" spans="1:167" hidden="1" x14ac:dyDescent="0.25">
      <c r="B1407" s="131" t="e">
        <f t="shared" ref="B1407:C1407" si="4334">B1406</f>
        <v>#VALUE!</v>
      </c>
      <c r="C1407" s="131" t="e">
        <f t="shared" si="4334"/>
        <v>#VALUE!</v>
      </c>
      <c r="D1407" s="130">
        <f t="shared" si="4208"/>
        <v>1</v>
      </c>
      <c r="E1407" s="168"/>
      <c r="F1407" s="96"/>
      <c r="G1407" s="170"/>
      <c r="H1407" s="137">
        <f t="shared" ref="H1407" si="4335">COUNT($P1407:$XX1407)</f>
        <v>0</v>
      </c>
      <c r="I1407" s="135" t="e">
        <f t="shared" ref="I1407" si="4336">_xlfn.STDEV.P($P1406:$XX1407)/AVERAGE($P1406:$XX1407)</f>
        <v>#DIV/0!</v>
      </c>
      <c r="J1407" s="7">
        <f>ROW()</f>
        <v>1407</v>
      </c>
      <c r="K1407" s="70"/>
      <c r="L1407" s="29" t="s">
        <v>54</v>
      </c>
      <c r="M1407" s="30" t="str">
        <f t="shared" ref="M1407" si="4337">IFERROR(
IF(AND(P1403="Orçamento",COUNTA(P1401:AI1401)=COUNTIF(P1403:XX1403,"Orçamento")),MIN(M1412,M1409),
IF(M1410&lt;&gt;"",M1410,
IF(M1411&lt;&gt;"",M1411,
M1409
))),"")</f>
        <v/>
      </c>
      <c r="N1407" s="74"/>
      <c r="O1407" s="27" t="s">
        <v>440</v>
      </c>
      <c r="P1407" s="109" t="str">
        <f t="shared" ref="P1407:AI1407" si="4338">IFERROR(IF(P1405="",
            "",
            IF(COUNT($P1405:$XX1405)&lt;=4,
               P1405,
               IF(OR(P1405&gt;(QUARTILE($P1405:$XX1405,3)+(QUARTILE($P1405:$XX1405,3)-QUARTILE($P1405:$XX1405,1))),
                     P1405&lt;(QUARTILE($P1405:$XX1405,1)-(QUARTILE($P1405:$XX1405,3)-QUARTILE($P1405:$XX1405,1)))
                  ),
               "DESCARTADO",P1405)
             )
  ),P1405)</f>
        <v/>
      </c>
      <c r="Q1407" s="109" t="str">
        <f t="shared" si="4338"/>
        <v/>
      </c>
      <c r="R1407" s="109" t="str">
        <f t="shared" si="4338"/>
        <v/>
      </c>
      <c r="S1407" s="109" t="str">
        <f t="shared" si="4338"/>
        <v/>
      </c>
      <c r="T1407" s="109" t="str">
        <f t="shared" si="4338"/>
        <v/>
      </c>
      <c r="U1407" s="109" t="str">
        <f t="shared" si="4338"/>
        <v/>
      </c>
      <c r="V1407" s="109" t="str">
        <f t="shared" si="4338"/>
        <v/>
      </c>
      <c r="W1407" s="109" t="str">
        <f t="shared" si="4338"/>
        <v/>
      </c>
      <c r="X1407" s="109" t="str">
        <f t="shared" si="4338"/>
        <v/>
      </c>
      <c r="Y1407" s="109" t="str">
        <f t="shared" si="4338"/>
        <v/>
      </c>
      <c r="Z1407" s="109" t="str">
        <f t="shared" si="4338"/>
        <v/>
      </c>
      <c r="AA1407" s="109" t="str">
        <f t="shared" si="4338"/>
        <v/>
      </c>
      <c r="AB1407" s="109" t="str">
        <f t="shared" si="4338"/>
        <v/>
      </c>
      <c r="AC1407" s="109" t="str">
        <f t="shared" si="4338"/>
        <v/>
      </c>
      <c r="AD1407" s="109" t="str">
        <f t="shared" si="4338"/>
        <v/>
      </c>
      <c r="AE1407" s="109" t="str">
        <f t="shared" si="4338"/>
        <v/>
      </c>
      <c r="AF1407" s="109" t="str">
        <f t="shared" si="4338"/>
        <v/>
      </c>
      <c r="AG1407" s="109" t="str">
        <f t="shared" si="4338"/>
        <v/>
      </c>
      <c r="AH1407" s="109" t="str">
        <f t="shared" si="4338"/>
        <v/>
      </c>
      <c r="AI1407" s="109" t="str">
        <f t="shared" si="4338"/>
        <v/>
      </c>
    </row>
    <row r="1408" spans="1:167" hidden="1" x14ac:dyDescent="0.25">
      <c r="B1408" s="131" t="e">
        <f t="shared" ref="B1408" si="4339">B1407</f>
        <v>#VALUE!</v>
      </c>
      <c r="C1408" s="131" t="e">
        <f t="shared" ref="C1408" si="4340">C1407</f>
        <v>#VALUE!</v>
      </c>
      <c r="D1408" s="130">
        <f t="shared" si="4208"/>
        <v>1</v>
      </c>
      <c r="E1408" s="168"/>
      <c r="F1408" s="96"/>
      <c r="G1408" s="170"/>
      <c r="H1408"/>
      <c r="I1408"/>
      <c r="J1408"/>
      <c r="K1408" s="69"/>
      <c r="L1408" s="29" t="s">
        <v>423</v>
      </c>
      <c r="M1408" s="30" t="e">
        <f t="shared" ref="M1408" si="4341">AVERAGE($P1407:$XX1407)</f>
        <v>#DIV/0!</v>
      </c>
      <c r="N1408" s="74"/>
      <c r="O1408" s="27" t="str">
        <f t="shared" ref="O1408" si="4342">"1 POND"</f>
        <v>1 POND</v>
      </c>
      <c r="P1408" s="110" t="str">
        <f>IF(IFERROR(VLOOKUP(P1403,'Tabela de Apoio'!$D:$E,2,FALSE),1)=1,"",P1409)</f>
        <v/>
      </c>
      <c r="Q1408" s="110" t="str">
        <f>IF(IFERROR(VLOOKUP(Q1403,'Tabela de Apoio'!$D:$E,2,FALSE),1)=1,"",Q1409)</f>
        <v/>
      </c>
      <c r="R1408" s="110" t="str">
        <f>IF(IFERROR(VLOOKUP(R1403,'Tabela de Apoio'!$D:$E,2,FALSE),1)=1,"",R1409)</f>
        <v/>
      </c>
      <c r="S1408" s="110" t="str">
        <f>IF(IFERROR(VLOOKUP(S1403,'Tabela de Apoio'!$D:$E,2,FALSE),1)=1,"",S1409)</f>
        <v/>
      </c>
      <c r="T1408" s="110" t="str">
        <f>IF(IFERROR(VLOOKUP(T1403,'Tabela de Apoio'!$D:$E,2,FALSE),1)=1,"",T1409)</f>
        <v/>
      </c>
      <c r="U1408" s="110" t="str">
        <f>IF(IFERROR(VLOOKUP(U1403,'Tabela de Apoio'!$D:$E,2,FALSE),1)=1,"",U1409)</f>
        <v/>
      </c>
      <c r="V1408" s="110" t="str">
        <f>IF(IFERROR(VLOOKUP(V1403,'Tabela de Apoio'!$D:$E,2,FALSE),1)=1,"",V1409)</f>
        <v/>
      </c>
      <c r="W1408" s="110" t="str">
        <f>IF(IFERROR(VLOOKUP(W1403,'Tabela de Apoio'!$D:$E,2,FALSE),1)=1,"",W1409)</f>
        <v/>
      </c>
      <c r="X1408" s="110" t="str">
        <f>IF(IFERROR(VLOOKUP(X1403,'Tabela de Apoio'!$D:$E,2,FALSE),1)=1,"",X1409)</f>
        <v/>
      </c>
      <c r="Y1408" s="110" t="str">
        <f>IF(IFERROR(VLOOKUP(Y1403,'Tabela de Apoio'!$D:$E,2,FALSE),1)=1,"",Y1409)</f>
        <v/>
      </c>
      <c r="Z1408" s="110" t="str">
        <f>IF(IFERROR(VLOOKUP(Z1403,'Tabela de Apoio'!$D:$E,2,FALSE),1)=1,"",Z1409)</f>
        <v/>
      </c>
      <c r="AA1408" s="110" t="str">
        <f>IF(IFERROR(VLOOKUP(AA1403,'Tabela de Apoio'!$D:$E,2,FALSE),1)=1,"",AA1409)</f>
        <v/>
      </c>
      <c r="AB1408" s="110" t="str">
        <f>IF(IFERROR(VLOOKUP(AB1403,'Tabela de Apoio'!$D:$E,2,FALSE),1)=1,"",AB1409)</f>
        <v/>
      </c>
      <c r="AC1408" s="110" t="str">
        <f>IF(IFERROR(VLOOKUP(AC1403,'Tabela de Apoio'!$D:$E,2,FALSE),1)=1,"",AC1409)</f>
        <v/>
      </c>
      <c r="AD1408" s="110" t="str">
        <f>IF(IFERROR(VLOOKUP(AD1403,'Tabela de Apoio'!$D:$E,2,FALSE),1)=1,"",AD1409)</f>
        <v/>
      </c>
      <c r="AE1408" s="110" t="str">
        <f>IF(IFERROR(VLOOKUP(AE1403,'Tabela de Apoio'!$D:$E,2,FALSE),1)=1,"",AE1409)</f>
        <v/>
      </c>
      <c r="AF1408" s="110" t="str">
        <f>IF(IFERROR(VLOOKUP(AF1403,'Tabela de Apoio'!$D:$E,2,FALSE),1)=1,"",AF1409)</f>
        <v/>
      </c>
      <c r="AG1408" s="110" t="str">
        <f>IF(IFERROR(VLOOKUP(AG1403,'Tabela de Apoio'!$D:$E,2,FALSE),1)=1,"",AG1409)</f>
        <v/>
      </c>
      <c r="AH1408" s="110" t="str">
        <f>IF(IFERROR(VLOOKUP(AH1403,'Tabela de Apoio'!$D:$E,2,FALSE),1)=1,"",AH1409)</f>
        <v/>
      </c>
      <c r="AI1408" s="110" t="str">
        <f>IF(IFERROR(VLOOKUP(AI1403,'Tabela de Apoio'!$D:$E,2,FALSE),1)=1,"",AI1409)</f>
        <v/>
      </c>
    </row>
    <row r="1409" spans="1:167" hidden="1" x14ac:dyDescent="0.25">
      <c r="B1409" s="131" t="e">
        <f t="shared" si="4207"/>
        <v>#VALUE!</v>
      </c>
      <c r="C1409" s="131" t="e">
        <f t="shared" si="4208"/>
        <v>#VALUE!</v>
      </c>
      <c r="D1409" s="130">
        <f t="shared" si="4208"/>
        <v>1</v>
      </c>
      <c r="E1409" s="168"/>
      <c r="F1409" s="96"/>
      <c r="G1409" s="170"/>
      <c r="H1409" s="137">
        <f t="shared" ref="H1409" si="4343">COUNT($P1409:$XX1409)</f>
        <v>0</v>
      </c>
      <c r="I1409" s="135" t="e">
        <f t="shared" ref="I1409" si="4344">_xlfn.STDEV.P($P1408:$XX1409)/AVERAGE($P1408:$XX1409)</f>
        <v>#DIV/0!</v>
      </c>
      <c r="J1409" s="7">
        <f t="shared" ref="J1409" si="4345">IF(AND(H1409&gt;2,
OR(L1401="MÉDIA SANEADA",L1401="MEDIANA SANEADA",
AND(L1401="PREÇO REFERÊNCIA",NOT(AND(P1403="Orçamento",COUNTA(P1401:XX1401)=COUNTIF(P1403:XX1403,"Orçamento")))))),
ROW(),0)</f>
        <v>0</v>
      </c>
      <c r="K1409" s="69"/>
      <c r="L1409" s="29" t="s">
        <v>424</v>
      </c>
      <c r="M1409" s="30" t="e">
        <f t="shared" ref="M1409" si="4346">MEDIAN($P1407:$XX1407)</f>
        <v>#NUM!</v>
      </c>
      <c r="N1409" s="74"/>
      <c r="O1409" s="27" t="str">
        <f t="shared" ref="O1409" si="4347">"1 RODADA"</f>
        <v>1 RODADA</v>
      </c>
      <c r="P1409" s="110" t="str">
        <f t="shared" ref="P1409:AI1409" si="4348">IF(P1407="","",IF((_xlfn.STDEV.P($P1406:$XX1407)/AVERAGE($P1406:$XX1407))&lt;=25%,P1407,IF(OR(P1407&gt;(AVERAGE($P1406:$XX1407)+_xlfn.STDEV.P($P1406:$XX1407)),P1407&lt;(AVERAGE($P1406:$XX1407)-_xlfn.STDEV.P($P1406:$XX1407))),"DESCARTADO",P1407)))</f>
        <v/>
      </c>
      <c r="Q1409" s="110" t="str">
        <f t="shared" si="4348"/>
        <v/>
      </c>
      <c r="R1409" s="110" t="str">
        <f t="shared" si="4348"/>
        <v/>
      </c>
      <c r="S1409" s="110" t="str">
        <f t="shared" si="4348"/>
        <v/>
      </c>
      <c r="T1409" s="110" t="str">
        <f t="shared" si="4348"/>
        <v/>
      </c>
      <c r="U1409" s="110" t="str">
        <f t="shared" si="4348"/>
        <v/>
      </c>
      <c r="V1409" s="110" t="str">
        <f t="shared" si="4348"/>
        <v/>
      </c>
      <c r="W1409" s="110" t="str">
        <f t="shared" si="4348"/>
        <v/>
      </c>
      <c r="X1409" s="110" t="str">
        <f t="shared" si="4348"/>
        <v/>
      </c>
      <c r="Y1409" s="110" t="str">
        <f t="shared" si="4348"/>
        <v/>
      </c>
      <c r="Z1409" s="110" t="str">
        <f t="shared" si="4348"/>
        <v/>
      </c>
      <c r="AA1409" s="110" t="str">
        <f t="shared" si="4348"/>
        <v/>
      </c>
      <c r="AB1409" s="110" t="str">
        <f t="shared" si="4348"/>
        <v/>
      </c>
      <c r="AC1409" s="110" t="str">
        <f t="shared" si="4348"/>
        <v/>
      </c>
      <c r="AD1409" s="110" t="str">
        <f t="shared" si="4348"/>
        <v/>
      </c>
      <c r="AE1409" s="110" t="str">
        <f t="shared" si="4348"/>
        <v/>
      </c>
      <c r="AF1409" s="110" t="str">
        <f t="shared" si="4348"/>
        <v/>
      </c>
      <c r="AG1409" s="110" t="str">
        <f t="shared" si="4348"/>
        <v/>
      </c>
      <c r="AH1409" s="110" t="str">
        <f t="shared" si="4348"/>
        <v/>
      </c>
      <c r="AI1409" s="110" t="str">
        <f t="shared" si="4348"/>
        <v/>
      </c>
    </row>
    <row r="1410" spans="1:167" hidden="1" x14ac:dyDescent="0.25">
      <c r="B1410" s="131" t="e">
        <f t="shared" si="4207"/>
        <v>#VALUE!</v>
      </c>
      <c r="C1410" s="131" t="e">
        <f t="shared" si="4208"/>
        <v>#VALUE!</v>
      </c>
      <c r="D1410" s="130">
        <f t="shared" si="4208"/>
        <v>1</v>
      </c>
      <c r="E1410" s="168"/>
      <c r="F1410" s="96"/>
      <c r="G1410" s="170"/>
      <c r="H1410"/>
      <c r="I1410"/>
      <c r="J1410"/>
      <c r="L1410" s="29" t="s">
        <v>50</v>
      </c>
      <c r="M1410" s="30" t="str">
        <f t="shared" ref="M1410" si="4349">IFERROR(
IF(AND(H1409&gt;2,I1409&lt;=25%),AVERAGE(P1408:XX1409),
IF(AND(H1411&gt;2,I1411&lt;=25%),AVERAGE(P1410:XX1411),
IF(AND(H1413&gt;2,I1413&lt;=25%),AVERAGE(P1412:XX1413),
IF(AND(H1415&gt;2,I1415&lt;=25%),AVERAGE(P1414:XX1415),
IF(AND(H1417&gt;2,I1417&lt;=25%),AVERAGE(P1416:XX1417),
IF(AND(H1419&gt;2,I1419&lt;=25%),AVERAGE(P1418:XX1419),
IF(I1407&lt;=25%,AVERAGE(P1406:XX1407),""))))))),"")</f>
        <v/>
      </c>
      <c r="N1410" s="74"/>
      <c r="O1410" s="27" t="str">
        <f t="shared" ref="O1410" si="4350">"2 POND"</f>
        <v>2 POND</v>
      </c>
      <c r="P1410" s="110" t="str">
        <f>IF(IFERROR(VLOOKUP(P1403,'Tabela de Apoio'!$D:$E,2,FALSE),1)=1,"",P1411)</f>
        <v/>
      </c>
      <c r="Q1410" s="110" t="str">
        <f>IF(IFERROR(VLOOKUP(Q1403,'Tabela de Apoio'!$D:$E,2,FALSE),1)=1,"",Q1411)</f>
        <v/>
      </c>
      <c r="R1410" s="110" t="str">
        <f>IF(IFERROR(VLOOKUP(R1403,'Tabela de Apoio'!$D:$E,2,FALSE),1)=1,"",R1411)</f>
        <v/>
      </c>
      <c r="S1410" s="110" t="str">
        <f>IF(IFERROR(VLOOKUP(S1403,'Tabela de Apoio'!$D:$E,2,FALSE),1)=1,"",S1411)</f>
        <v/>
      </c>
      <c r="T1410" s="110" t="str">
        <f>IF(IFERROR(VLOOKUP(T1403,'Tabela de Apoio'!$D:$E,2,FALSE),1)=1,"",T1411)</f>
        <v/>
      </c>
      <c r="U1410" s="110" t="str">
        <f>IF(IFERROR(VLOOKUP(U1403,'Tabela de Apoio'!$D:$E,2,FALSE),1)=1,"",U1411)</f>
        <v/>
      </c>
      <c r="V1410" s="110" t="str">
        <f>IF(IFERROR(VLOOKUP(V1403,'Tabela de Apoio'!$D:$E,2,FALSE),1)=1,"",V1411)</f>
        <v/>
      </c>
      <c r="W1410" s="110" t="str">
        <f>IF(IFERROR(VLOOKUP(W1403,'Tabela de Apoio'!$D:$E,2,FALSE),1)=1,"",W1411)</f>
        <v/>
      </c>
      <c r="X1410" s="110" t="str">
        <f>IF(IFERROR(VLOOKUP(X1403,'Tabela de Apoio'!$D:$E,2,FALSE),1)=1,"",X1411)</f>
        <v/>
      </c>
      <c r="Y1410" s="110" t="str">
        <f>IF(IFERROR(VLOOKUP(Y1403,'Tabela de Apoio'!$D:$E,2,FALSE),1)=1,"",Y1411)</f>
        <v/>
      </c>
      <c r="Z1410" s="110" t="str">
        <f>IF(IFERROR(VLOOKUP(Z1403,'Tabela de Apoio'!$D:$E,2,FALSE),1)=1,"",Z1411)</f>
        <v/>
      </c>
      <c r="AA1410" s="110" t="str">
        <f>IF(IFERROR(VLOOKUP(AA1403,'Tabela de Apoio'!$D:$E,2,FALSE),1)=1,"",AA1411)</f>
        <v/>
      </c>
      <c r="AB1410" s="110" t="str">
        <f>IF(IFERROR(VLOOKUP(AB1403,'Tabela de Apoio'!$D:$E,2,FALSE),1)=1,"",AB1411)</f>
        <v/>
      </c>
      <c r="AC1410" s="110" t="str">
        <f>IF(IFERROR(VLOOKUP(AC1403,'Tabela de Apoio'!$D:$E,2,FALSE),1)=1,"",AC1411)</f>
        <v/>
      </c>
      <c r="AD1410" s="110" t="str">
        <f>IF(IFERROR(VLOOKUP(AD1403,'Tabela de Apoio'!$D:$E,2,FALSE),1)=1,"",AD1411)</f>
        <v/>
      </c>
      <c r="AE1410" s="110" t="str">
        <f>IF(IFERROR(VLOOKUP(AE1403,'Tabela de Apoio'!$D:$E,2,FALSE),1)=1,"",AE1411)</f>
        <v/>
      </c>
      <c r="AF1410" s="110" t="str">
        <f>IF(IFERROR(VLOOKUP(AF1403,'Tabela de Apoio'!$D:$E,2,FALSE),1)=1,"",AF1411)</f>
        <v/>
      </c>
      <c r="AG1410" s="110" t="str">
        <f>IF(IFERROR(VLOOKUP(AG1403,'Tabela de Apoio'!$D:$E,2,FALSE),1)=1,"",AG1411)</f>
        <v/>
      </c>
      <c r="AH1410" s="110" t="str">
        <f>IF(IFERROR(VLOOKUP(AH1403,'Tabela de Apoio'!$D:$E,2,FALSE),1)=1,"",AH1411)</f>
        <v/>
      </c>
      <c r="AI1410" s="110" t="str">
        <f>IF(IFERROR(VLOOKUP(AI1403,'Tabela de Apoio'!$D:$E,2,FALSE),1)=1,"",AI1411)</f>
        <v/>
      </c>
    </row>
    <row r="1411" spans="1:167" hidden="1" x14ac:dyDescent="0.25">
      <c r="B1411" s="131" t="e">
        <f t="shared" si="4207"/>
        <v>#VALUE!</v>
      </c>
      <c r="C1411" s="131" t="e">
        <f t="shared" si="4208"/>
        <v>#VALUE!</v>
      </c>
      <c r="D1411" s="130">
        <f t="shared" si="4208"/>
        <v>1</v>
      </c>
      <c r="E1411" s="168"/>
      <c r="F1411" s="96"/>
      <c r="G1411" s="170"/>
      <c r="H1411" s="137">
        <f t="shared" ref="H1411" si="4351">COUNT($P1411:$XX1411)</f>
        <v>0</v>
      </c>
      <c r="I1411" s="135" t="e">
        <f t="shared" ref="I1411" si="4352">_xlfn.STDEV.P($P1410:$XX1411)/AVERAGE($P1410:$XX1411)</f>
        <v>#DIV/0!</v>
      </c>
      <c r="J1411" s="7">
        <f t="shared" ref="J1411" si="4353">IF(AND(H1411&gt;2,
OR(L1401="MÉDIA SANEADA",L1401="MEDIANA SANEADA",
AND(L1401="PREÇO REFERÊNCIA",NOT(AND(P1403="Orçamento",COUNTA(P1401:XX1401)=COUNTIF(P1403:XX1403,"Orçamento")))))),
ROW(),0)</f>
        <v>0</v>
      </c>
      <c r="K1411" s="69"/>
      <c r="L1411" s="29" t="s">
        <v>425</v>
      </c>
      <c r="M1411" s="30" t="e">
        <f t="shared" ref="M1411" si="4354" xml:space="preserve">
IF(H1409&gt;2,MEDIAN(P1408:XX1409),
IF(H1411&gt;2,MEDIAN(P1410:XX1411),
IF(H1413&gt;2,MEDIAN(P1412:XX1413),
IF(H1415&gt;2,MEDIAN(P1414:XX1415),
IF(H1417&gt;2,MEDIAN(P1416:XX1417),
IF(H1419&gt;2,MEDIAN(P1418:XX1419),
MEDIAN(P1406:XX1407)))))))</f>
        <v>#NUM!</v>
      </c>
      <c r="N1411" s="74"/>
      <c r="O1411" s="27" t="str">
        <f t="shared" ref="O1411" si="4355">"2 RODADA"</f>
        <v>2 RODADA</v>
      </c>
      <c r="P1411" s="110" t="str">
        <f t="shared" ref="P1411:AI1411" si="4356">IF(P1409="","",IF((_xlfn.STDEV.P($P1408:$XX1409)/AVERAGE($P1408:$XX1409))&lt;=25%,P1409,IF(OR(P1409&gt;(AVERAGE($P1408:$XX1409)+_xlfn.STDEV.P($P1408:$XX1409)),P1409&lt;(AVERAGE($P1408:$XX1409)-_xlfn.STDEV.P($P1408:$XX1409))),"DESCARTADO",P1409)))</f>
        <v/>
      </c>
      <c r="Q1411" s="110" t="str">
        <f t="shared" si="4356"/>
        <v/>
      </c>
      <c r="R1411" s="110" t="str">
        <f t="shared" si="4356"/>
        <v/>
      </c>
      <c r="S1411" s="110" t="str">
        <f t="shared" si="4356"/>
        <v/>
      </c>
      <c r="T1411" s="110" t="str">
        <f t="shared" si="4356"/>
        <v/>
      </c>
      <c r="U1411" s="110" t="str">
        <f t="shared" si="4356"/>
        <v/>
      </c>
      <c r="V1411" s="110" t="str">
        <f t="shared" si="4356"/>
        <v/>
      </c>
      <c r="W1411" s="110" t="str">
        <f t="shared" si="4356"/>
        <v/>
      </c>
      <c r="X1411" s="110" t="str">
        <f t="shared" si="4356"/>
        <v/>
      </c>
      <c r="Y1411" s="110" t="str">
        <f t="shared" si="4356"/>
        <v/>
      </c>
      <c r="Z1411" s="110" t="str">
        <f t="shared" si="4356"/>
        <v/>
      </c>
      <c r="AA1411" s="110" t="str">
        <f t="shared" si="4356"/>
        <v/>
      </c>
      <c r="AB1411" s="110" t="str">
        <f t="shared" si="4356"/>
        <v/>
      </c>
      <c r="AC1411" s="110" t="str">
        <f t="shared" si="4356"/>
        <v/>
      </c>
      <c r="AD1411" s="110" t="str">
        <f t="shared" si="4356"/>
        <v/>
      </c>
      <c r="AE1411" s="110" t="str">
        <f t="shared" si="4356"/>
        <v/>
      </c>
      <c r="AF1411" s="110" t="str">
        <f t="shared" si="4356"/>
        <v/>
      </c>
      <c r="AG1411" s="110" t="str">
        <f t="shared" si="4356"/>
        <v/>
      </c>
      <c r="AH1411" s="110" t="str">
        <f t="shared" si="4356"/>
        <v/>
      </c>
      <c r="AI1411" s="110" t="str">
        <f t="shared" si="4356"/>
        <v/>
      </c>
    </row>
    <row r="1412" spans="1:167" hidden="1" x14ac:dyDescent="0.25">
      <c r="B1412" s="131" t="e">
        <f t="shared" si="4207"/>
        <v>#VALUE!</v>
      </c>
      <c r="C1412" s="131" t="e">
        <f t="shared" si="4208"/>
        <v>#VALUE!</v>
      </c>
      <c r="D1412" s="130">
        <f t="shared" si="4208"/>
        <v>1</v>
      </c>
      <c r="E1412" s="168"/>
      <c r="F1412" s="96"/>
      <c r="G1412" s="170"/>
      <c r="H1412"/>
      <c r="I1412"/>
      <c r="J1412"/>
      <c r="K1412" s="69"/>
      <c r="L1412" s="29" t="s">
        <v>422</v>
      </c>
      <c r="M1412" s="30" t="e">
        <f t="shared" ref="M1412" si="4357">HARMEAN($P1406:$XX1407)</f>
        <v>#N/A</v>
      </c>
      <c r="N1412" s="74"/>
      <c r="O1412" s="27" t="str">
        <f t="shared" ref="O1412" si="4358">"3 POND"</f>
        <v>3 POND</v>
      </c>
      <c r="P1412" s="110" t="str">
        <f>IF(IFERROR(VLOOKUP(P1403,'Tabela de Apoio'!$D:$E,2,FALSE),1)=1,"",P1413)</f>
        <v/>
      </c>
      <c r="Q1412" s="110" t="str">
        <f>IF(IFERROR(VLOOKUP(Q1403,'Tabela de Apoio'!$D:$E,2,FALSE),1)=1,"",Q1413)</f>
        <v/>
      </c>
      <c r="R1412" s="110" t="str">
        <f>IF(IFERROR(VLOOKUP(R1403,'Tabela de Apoio'!$D:$E,2,FALSE),1)=1,"",R1413)</f>
        <v/>
      </c>
      <c r="S1412" s="110" t="str">
        <f>IF(IFERROR(VLOOKUP(S1403,'Tabela de Apoio'!$D:$E,2,FALSE),1)=1,"",S1413)</f>
        <v/>
      </c>
      <c r="T1412" s="110" t="str">
        <f>IF(IFERROR(VLOOKUP(T1403,'Tabela de Apoio'!$D:$E,2,FALSE),1)=1,"",T1413)</f>
        <v/>
      </c>
      <c r="U1412" s="110" t="str">
        <f>IF(IFERROR(VLOOKUP(U1403,'Tabela de Apoio'!$D:$E,2,FALSE),1)=1,"",U1413)</f>
        <v/>
      </c>
      <c r="V1412" s="110" t="str">
        <f>IF(IFERROR(VLOOKUP(V1403,'Tabela de Apoio'!$D:$E,2,FALSE),1)=1,"",V1413)</f>
        <v/>
      </c>
      <c r="W1412" s="110" t="str">
        <f>IF(IFERROR(VLOOKUP(W1403,'Tabela de Apoio'!$D:$E,2,FALSE),1)=1,"",W1413)</f>
        <v/>
      </c>
      <c r="X1412" s="110" t="str">
        <f>IF(IFERROR(VLOOKUP(X1403,'Tabela de Apoio'!$D:$E,2,FALSE),1)=1,"",X1413)</f>
        <v/>
      </c>
      <c r="Y1412" s="110" t="str">
        <f>IF(IFERROR(VLOOKUP(Y1403,'Tabela de Apoio'!$D:$E,2,FALSE),1)=1,"",Y1413)</f>
        <v/>
      </c>
      <c r="Z1412" s="110" t="str">
        <f>IF(IFERROR(VLOOKUP(Z1403,'Tabela de Apoio'!$D:$E,2,FALSE),1)=1,"",Z1413)</f>
        <v/>
      </c>
      <c r="AA1412" s="110" t="str">
        <f>IF(IFERROR(VLOOKUP(AA1403,'Tabela de Apoio'!$D:$E,2,FALSE),1)=1,"",AA1413)</f>
        <v/>
      </c>
      <c r="AB1412" s="110" t="str">
        <f>IF(IFERROR(VLOOKUP(AB1403,'Tabela de Apoio'!$D:$E,2,FALSE),1)=1,"",AB1413)</f>
        <v/>
      </c>
      <c r="AC1412" s="110" t="str">
        <f>IF(IFERROR(VLOOKUP(AC1403,'Tabela de Apoio'!$D:$E,2,FALSE),1)=1,"",AC1413)</f>
        <v/>
      </c>
      <c r="AD1412" s="110" t="str">
        <f>IF(IFERROR(VLOOKUP(AD1403,'Tabela de Apoio'!$D:$E,2,FALSE),1)=1,"",AD1413)</f>
        <v/>
      </c>
      <c r="AE1412" s="110" t="str">
        <f>IF(IFERROR(VLOOKUP(AE1403,'Tabela de Apoio'!$D:$E,2,FALSE),1)=1,"",AE1413)</f>
        <v/>
      </c>
      <c r="AF1412" s="110" t="str">
        <f>IF(IFERROR(VLOOKUP(AF1403,'Tabela de Apoio'!$D:$E,2,FALSE),1)=1,"",AF1413)</f>
        <v/>
      </c>
      <c r="AG1412" s="110" t="str">
        <f>IF(IFERROR(VLOOKUP(AG1403,'Tabela de Apoio'!$D:$E,2,FALSE),1)=1,"",AG1413)</f>
        <v/>
      </c>
      <c r="AH1412" s="110" t="str">
        <f>IF(IFERROR(VLOOKUP(AH1403,'Tabela de Apoio'!$D:$E,2,FALSE),1)=1,"",AH1413)</f>
        <v/>
      </c>
      <c r="AI1412" s="110" t="str">
        <f>IF(IFERROR(VLOOKUP(AI1403,'Tabela de Apoio'!$D:$E,2,FALSE),1)=1,"",AI1413)</f>
        <v/>
      </c>
    </row>
    <row r="1413" spans="1:167" hidden="1" x14ac:dyDescent="0.25">
      <c r="B1413" s="131" t="e">
        <f t="shared" si="4207"/>
        <v>#VALUE!</v>
      </c>
      <c r="C1413" s="131" t="e">
        <f t="shared" si="4208"/>
        <v>#VALUE!</v>
      </c>
      <c r="D1413" s="130">
        <f t="shared" si="4208"/>
        <v>1</v>
      </c>
      <c r="E1413" s="168"/>
      <c r="F1413" s="96"/>
      <c r="G1413" s="170"/>
      <c r="H1413" s="137">
        <f t="shared" ref="H1413" si="4359">COUNT($P1413:$XX1413)</f>
        <v>0</v>
      </c>
      <c r="I1413" s="135" t="e">
        <f t="shared" ref="I1413" si="4360">_xlfn.STDEV.P($P1412:$XX1413)/AVERAGE($P1412:$XX1413)</f>
        <v>#DIV/0!</v>
      </c>
      <c r="J1413" s="7">
        <f t="shared" ref="J1413" si="4361">IF(AND(H1413&gt;2,
OR(L1401="MÉDIA SANEADA",L1401="MEDIANA SANEADA",
AND(L1401="PREÇO REFERÊNCIA",NOT(AND(P1403="Orçamento",COUNTA(P1401:XX1401)=COUNTIF(P1403:XX1403,"Orçamento")))))),
ROW(),0)</f>
        <v>0</v>
      </c>
      <c r="K1413" s="69"/>
      <c r="L1413" s="29" t="s">
        <v>53</v>
      </c>
      <c r="M1413" s="30" t="str">
        <f t="shared" ref="M1413" si="4362">IFERROR(_xlfn.QUARTILE.EXC($P1407:$XX1407,1),"")</f>
        <v/>
      </c>
      <c r="N1413" s="74"/>
      <c r="O1413" s="27" t="str">
        <f t="shared" ref="O1413" si="4363">"3 RODADA"</f>
        <v>3 RODADA</v>
      </c>
      <c r="P1413" s="110" t="str">
        <f t="shared" ref="P1413:AI1413" si="4364">IF(P1411="","",IF((_xlfn.STDEV.P($P1410:$XX1411)/AVERAGE($P1410:$XX1411))&lt;=25%,P1411,IF(OR(P1411&gt;(AVERAGE($P1410:$XX1411)+_xlfn.STDEV.P($P1410:$XX1411)),P1411&lt;(AVERAGE($P1410:$XX1411)-_xlfn.STDEV.P($P1410:$XX1411))),"DESCARTADO",P1411)))</f>
        <v/>
      </c>
      <c r="Q1413" s="110" t="str">
        <f t="shared" si="4364"/>
        <v/>
      </c>
      <c r="R1413" s="110" t="str">
        <f t="shared" si="4364"/>
        <v/>
      </c>
      <c r="S1413" s="110" t="str">
        <f t="shared" si="4364"/>
        <v/>
      </c>
      <c r="T1413" s="110" t="str">
        <f t="shared" si="4364"/>
        <v/>
      </c>
      <c r="U1413" s="110" t="str">
        <f t="shared" si="4364"/>
        <v/>
      </c>
      <c r="V1413" s="110" t="str">
        <f t="shared" si="4364"/>
        <v/>
      </c>
      <c r="W1413" s="110" t="str">
        <f t="shared" si="4364"/>
        <v/>
      </c>
      <c r="X1413" s="110" t="str">
        <f t="shared" si="4364"/>
        <v/>
      </c>
      <c r="Y1413" s="110" t="str">
        <f t="shared" si="4364"/>
        <v/>
      </c>
      <c r="Z1413" s="110" t="str">
        <f t="shared" si="4364"/>
        <v/>
      </c>
      <c r="AA1413" s="110" t="str">
        <f t="shared" si="4364"/>
        <v/>
      </c>
      <c r="AB1413" s="110" t="str">
        <f t="shared" si="4364"/>
        <v/>
      </c>
      <c r="AC1413" s="110" t="str">
        <f t="shared" si="4364"/>
        <v/>
      </c>
      <c r="AD1413" s="110" t="str">
        <f t="shared" si="4364"/>
        <v/>
      </c>
      <c r="AE1413" s="110" t="str">
        <f t="shared" si="4364"/>
        <v/>
      </c>
      <c r="AF1413" s="110" t="str">
        <f t="shared" si="4364"/>
        <v/>
      </c>
      <c r="AG1413" s="110" t="str">
        <f t="shared" si="4364"/>
        <v/>
      </c>
      <c r="AH1413" s="110" t="str">
        <f t="shared" si="4364"/>
        <v/>
      </c>
      <c r="AI1413" s="110" t="str">
        <f t="shared" si="4364"/>
        <v/>
      </c>
    </row>
    <row r="1414" spans="1:167" hidden="1" x14ac:dyDescent="0.25">
      <c r="B1414" s="131" t="e">
        <f t="shared" si="4207"/>
        <v>#VALUE!</v>
      </c>
      <c r="C1414" s="131" t="e">
        <f t="shared" si="4208"/>
        <v>#VALUE!</v>
      </c>
      <c r="D1414" s="130">
        <f t="shared" si="4208"/>
        <v>1</v>
      </c>
      <c r="E1414" s="168"/>
      <c r="F1414" s="96"/>
      <c r="G1414" s="170"/>
      <c r="H1414"/>
      <c r="I1414"/>
      <c r="J1414"/>
      <c r="K1414" s="69"/>
      <c r="L1414" s="29" t="s">
        <v>51</v>
      </c>
      <c r="M1414" s="30" t="str">
        <f t="shared" ref="M1414" si="4365">IFERROR(_xlfn.QUARTILE.EXC($P1407:$XX1407,3),"")</f>
        <v/>
      </c>
      <c r="N1414" s="74"/>
      <c r="O1414" s="27" t="str">
        <f t="shared" ref="O1414" si="4366">"4 POND"</f>
        <v>4 POND</v>
      </c>
      <c r="P1414" s="110" t="str">
        <f>IF(IFERROR(VLOOKUP(P1403,'Tabela de Apoio'!$D:$E,2,FALSE),1)=1,"",P1415)</f>
        <v/>
      </c>
      <c r="Q1414" s="110" t="str">
        <f>IF(IFERROR(VLOOKUP(Q1403,'Tabela de Apoio'!$D:$E,2,FALSE),1)=1,"",Q1415)</f>
        <v/>
      </c>
      <c r="R1414" s="110" t="str">
        <f>IF(IFERROR(VLOOKUP(R1403,'Tabela de Apoio'!$D:$E,2,FALSE),1)=1,"",R1415)</f>
        <v/>
      </c>
      <c r="S1414" s="110" t="str">
        <f>IF(IFERROR(VLOOKUP(S1403,'Tabela de Apoio'!$D:$E,2,FALSE),1)=1,"",S1415)</f>
        <v/>
      </c>
      <c r="T1414" s="110" t="str">
        <f>IF(IFERROR(VLOOKUP(T1403,'Tabela de Apoio'!$D:$E,2,FALSE),1)=1,"",T1415)</f>
        <v/>
      </c>
      <c r="U1414" s="110" t="str">
        <f>IF(IFERROR(VLOOKUP(U1403,'Tabela de Apoio'!$D:$E,2,FALSE),1)=1,"",U1415)</f>
        <v/>
      </c>
      <c r="V1414" s="110" t="str">
        <f>IF(IFERROR(VLOOKUP(V1403,'Tabela de Apoio'!$D:$E,2,FALSE),1)=1,"",V1415)</f>
        <v/>
      </c>
      <c r="W1414" s="110" t="str">
        <f>IF(IFERROR(VLOOKUP(W1403,'Tabela de Apoio'!$D:$E,2,FALSE),1)=1,"",W1415)</f>
        <v/>
      </c>
      <c r="X1414" s="110" t="str">
        <f>IF(IFERROR(VLOOKUP(X1403,'Tabela de Apoio'!$D:$E,2,FALSE),1)=1,"",X1415)</f>
        <v/>
      </c>
      <c r="Y1414" s="110" t="str">
        <f>IF(IFERROR(VLOOKUP(Y1403,'Tabela de Apoio'!$D:$E,2,FALSE),1)=1,"",Y1415)</f>
        <v/>
      </c>
      <c r="Z1414" s="110" t="str">
        <f>IF(IFERROR(VLOOKUP(Z1403,'Tabela de Apoio'!$D:$E,2,FALSE),1)=1,"",Z1415)</f>
        <v/>
      </c>
      <c r="AA1414" s="110" t="str">
        <f>IF(IFERROR(VLOOKUP(AA1403,'Tabela de Apoio'!$D:$E,2,FALSE),1)=1,"",AA1415)</f>
        <v/>
      </c>
      <c r="AB1414" s="110" t="str">
        <f>IF(IFERROR(VLOOKUP(AB1403,'Tabela de Apoio'!$D:$E,2,FALSE),1)=1,"",AB1415)</f>
        <v/>
      </c>
      <c r="AC1414" s="110" t="str">
        <f>IF(IFERROR(VLOOKUP(AC1403,'Tabela de Apoio'!$D:$E,2,FALSE),1)=1,"",AC1415)</f>
        <v/>
      </c>
      <c r="AD1414" s="110" t="str">
        <f>IF(IFERROR(VLOOKUP(AD1403,'Tabela de Apoio'!$D:$E,2,FALSE),1)=1,"",AD1415)</f>
        <v/>
      </c>
      <c r="AE1414" s="110" t="str">
        <f>IF(IFERROR(VLOOKUP(AE1403,'Tabela de Apoio'!$D:$E,2,FALSE),1)=1,"",AE1415)</f>
        <v/>
      </c>
      <c r="AF1414" s="110" t="str">
        <f>IF(IFERROR(VLOOKUP(AF1403,'Tabela de Apoio'!$D:$E,2,FALSE),1)=1,"",AF1415)</f>
        <v/>
      </c>
      <c r="AG1414" s="110" t="str">
        <f>IF(IFERROR(VLOOKUP(AG1403,'Tabela de Apoio'!$D:$E,2,FALSE),1)=1,"",AG1415)</f>
        <v/>
      </c>
      <c r="AH1414" s="110" t="str">
        <f>IF(IFERROR(VLOOKUP(AH1403,'Tabela de Apoio'!$D:$E,2,FALSE),1)=1,"",AH1415)</f>
        <v/>
      </c>
      <c r="AI1414" s="110" t="str">
        <f>IF(IFERROR(VLOOKUP(AI1403,'Tabela de Apoio'!$D:$E,2,FALSE),1)=1,"",AI1415)</f>
        <v/>
      </c>
    </row>
    <row r="1415" spans="1:167" hidden="1" x14ac:dyDescent="0.25">
      <c r="B1415" s="131" t="e">
        <f t="shared" si="4207"/>
        <v>#VALUE!</v>
      </c>
      <c r="C1415" s="131" t="e">
        <f t="shared" si="4208"/>
        <v>#VALUE!</v>
      </c>
      <c r="D1415" s="130">
        <f t="shared" si="4208"/>
        <v>1</v>
      </c>
      <c r="E1415" s="168"/>
      <c r="F1415" s="96"/>
      <c r="G1415" s="170"/>
      <c r="H1415" s="137">
        <f t="shared" ref="H1415" si="4367">COUNT($P1415:$XX1415)</f>
        <v>0</v>
      </c>
      <c r="I1415" s="135" t="e">
        <f t="shared" ref="I1415" si="4368">_xlfn.STDEV.P($P1414:$XX1415)/AVERAGE($P1414:$XX1415)</f>
        <v>#DIV/0!</v>
      </c>
      <c r="J1415" s="7">
        <f t="shared" ref="J1415" si="4369">IF(AND(H1415&gt;2,
OR(L1401="MÉDIA SANEADA",L1401="MEDIANA SANEADA",
AND(L1401="PREÇO REFERÊNCIA",NOT(AND(P1403="Orçamento",COUNTA(P1401:XX1401)=COUNTIF(P1403:XX1403,"Orçamento")))))),
ROW(),0)</f>
        <v>0</v>
      </c>
      <c r="K1415" s="69"/>
      <c r="L1415" s="29" t="s">
        <v>55</v>
      </c>
      <c r="M1415" s="30">
        <f t="shared" ref="M1415" si="4370">MIN($P1407:$XX1407)</f>
        <v>0</v>
      </c>
      <c r="N1415" s="74"/>
      <c r="O1415" s="27" t="str">
        <f t="shared" ref="O1415" si="4371">"4 RODADA"</f>
        <v>4 RODADA</v>
      </c>
      <c r="P1415" s="110" t="str">
        <f t="shared" ref="P1415:AI1415" si="4372">IF(P1413="","",IF((_xlfn.STDEV.P($P1412:$XX1413)/AVERAGE($P1412:$XX1413))&lt;=25%,P1413,IF(OR(P1413&gt;(AVERAGE($P1412:$XX1413)+_xlfn.STDEV.P($P1412:$XX1413)),P1413&lt;(AVERAGE($P1412:$XX1413)-_xlfn.STDEV.P($P1412:$XX1413))),"DESCARTADO",P1413)))</f>
        <v/>
      </c>
      <c r="Q1415" s="110" t="str">
        <f t="shared" si="4372"/>
        <v/>
      </c>
      <c r="R1415" s="110" t="str">
        <f t="shared" si="4372"/>
        <v/>
      </c>
      <c r="S1415" s="110" t="str">
        <f t="shared" si="4372"/>
        <v/>
      </c>
      <c r="T1415" s="110" t="str">
        <f t="shared" si="4372"/>
        <v/>
      </c>
      <c r="U1415" s="110" t="str">
        <f t="shared" si="4372"/>
        <v/>
      </c>
      <c r="V1415" s="110" t="str">
        <f t="shared" si="4372"/>
        <v/>
      </c>
      <c r="W1415" s="110" t="str">
        <f t="shared" si="4372"/>
        <v/>
      </c>
      <c r="X1415" s="110" t="str">
        <f t="shared" si="4372"/>
        <v/>
      </c>
      <c r="Y1415" s="110" t="str">
        <f t="shared" si="4372"/>
        <v/>
      </c>
      <c r="Z1415" s="110" t="str">
        <f t="shared" si="4372"/>
        <v/>
      </c>
      <c r="AA1415" s="110" t="str">
        <f t="shared" si="4372"/>
        <v/>
      </c>
      <c r="AB1415" s="110" t="str">
        <f t="shared" si="4372"/>
        <v/>
      </c>
      <c r="AC1415" s="110" t="str">
        <f t="shared" si="4372"/>
        <v/>
      </c>
      <c r="AD1415" s="110" t="str">
        <f t="shared" si="4372"/>
        <v/>
      </c>
      <c r="AE1415" s="110" t="str">
        <f t="shared" si="4372"/>
        <v/>
      </c>
      <c r="AF1415" s="110" t="str">
        <f t="shared" si="4372"/>
        <v/>
      </c>
      <c r="AG1415" s="110" t="str">
        <f t="shared" si="4372"/>
        <v/>
      </c>
      <c r="AH1415" s="110" t="str">
        <f t="shared" si="4372"/>
        <v/>
      </c>
      <c r="AI1415" s="110" t="str">
        <f t="shared" si="4372"/>
        <v/>
      </c>
    </row>
    <row r="1416" spans="1:167" hidden="1" x14ac:dyDescent="0.25">
      <c r="B1416" s="131" t="e">
        <f t="shared" si="4207"/>
        <v>#VALUE!</v>
      </c>
      <c r="C1416" s="131" t="e">
        <f t="shared" si="4208"/>
        <v>#VALUE!</v>
      </c>
      <c r="D1416" s="130">
        <f t="shared" si="4208"/>
        <v>1</v>
      </c>
      <c r="E1416" s="168"/>
      <c r="F1416" s="96"/>
      <c r="G1416" s="170"/>
      <c r="H1416"/>
      <c r="I1416"/>
      <c r="J1416"/>
      <c r="K1416" s="69"/>
      <c r="L1416" s="29" t="s">
        <v>52</v>
      </c>
      <c r="M1416" s="30">
        <f t="shared" ref="M1416" si="4373">MAX($P1407:$XX1407)</f>
        <v>0</v>
      </c>
      <c r="N1416" s="74"/>
      <c r="O1416" s="27" t="str">
        <f t="shared" ref="O1416" si="4374">"5 POND"</f>
        <v>5 POND</v>
      </c>
      <c r="P1416" s="110" t="str">
        <f>IF(IFERROR(VLOOKUP(P1403,'Tabela de Apoio'!$D:$E,2,FALSE),1)=1,"",P1417)</f>
        <v/>
      </c>
      <c r="Q1416" s="110" t="str">
        <f>IF(IFERROR(VLOOKUP(Q1403,'Tabela de Apoio'!$D:$E,2,FALSE),1)=1,"",Q1417)</f>
        <v/>
      </c>
      <c r="R1416" s="110" t="str">
        <f>IF(IFERROR(VLOOKUP(R1403,'Tabela de Apoio'!$D:$E,2,FALSE),1)=1,"",R1417)</f>
        <v/>
      </c>
      <c r="S1416" s="110" t="str">
        <f>IF(IFERROR(VLOOKUP(S1403,'Tabela de Apoio'!$D:$E,2,FALSE),1)=1,"",S1417)</f>
        <v/>
      </c>
      <c r="T1416" s="110" t="str">
        <f>IF(IFERROR(VLOOKUP(T1403,'Tabela de Apoio'!$D:$E,2,FALSE),1)=1,"",T1417)</f>
        <v/>
      </c>
      <c r="U1416" s="110" t="str">
        <f>IF(IFERROR(VLOOKUP(U1403,'Tabela de Apoio'!$D:$E,2,FALSE),1)=1,"",U1417)</f>
        <v/>
      </c>
      <c r="V1416" s="110" t="str">
        <f>IF(IFERROR(VLOOKUP(V1403,'Tabela de Apoio'!$D:$E,2,FALSE),1)=1,"",V1417)</f>
        <v/>
      </c>
      <c r="W1416" s="110" t="str">
        <f>IF(IFERROR(VLOOKUP(W1403,'Tabela de Apoio'!$D:$E,2,FALSE),1)=1,"",W1417)</f>
        <v/>
      </c>
      <c r="X1416" s="110" t="str">
        <f>IF(IFERROR(VLOOKUP(X1403,'Tabela de Apoio'!$D:$E,2,FALSE),1)=1,"",X1417)</f>
        <v/>
      </c>
      <c r="Y1416" s="110" t="str">
        <f>IF(IFERROR(VLOOKUP(Y1403,'Tabela de Apoio'!$D:$E,2,FALSE),1)=1,"",Y1417)</f>
        <v/>
      </c>
      <c r="Z1416" s="110" t="str">
        <f>IF(IFERROR(VLOOKUP(Z1403,'Tabela de Apoio'!$D:$E,2,FALSE),1)=1,"",Z1417)</f>
        <v/>
      </c>
      <c r="AA1416" s="110" t="str">
        <f>IF(IFERROR(VLOOKUP(AA1403,'Tabela de Apoio'!$D:$E,2,FALSE),1)=1,"",AA1417)</f>
        <v/>
      </c>
      <c r="AB1416" s="110" t="str">
        <f>IF(IFERROR(VLOOKUP(AB1403,'Tabela de Apoio'!$D:$E,2,FALSE),1)=1,"",AB1417)</f>
        <v/>
      </c>
      <c r="AC1416" s="110" t="str">
        <f>IF(IFERROR(VLOOKUP(AC1403,'Tabela de Apoio'!$D:$E,2,FALSE),1)=1,"",AC1417)</f>
        <v/>
      </c>
      <c r="AD1416" s="110" t="str">
        <f>IF(IFERROR(VLOOKUP(AD1403,'Tabela de Apoio'!$D:$E,2,FALSE),1)=1,"",AD1417)</f>
        <v/>
      </c>
      <c r="AE1416" s="110" t="str">
        <f>IF(IFERROR(VLOOKUP(AE1403,'Tabela de Apoio'!$D:$E,2,FALSE),1)=1,"",AE1417)</f>
        <v/>
      </c>
      <c r="AF1416" s="110" t="str">
        <f>IF(IFERROR(VLOOKUP(AF1403,'Tabela de Apoio'!$D:$E,2,FALSE),1)=1,"",AF1417)</f>
        <v/>
      </c>
      <c r="AG1416" s="110" t="str">
        <f>IF(IFERROR(VLOOKUP(AG1403,'Tabela de Apoio'!$D:$E,2,FALSE),1)=1,"",AG1417)</f>
        <v/>
      </c>
      <c r="AH1416" s="110" t="str">
        <f>IF(IFERROR(VLOOKUP(AH1403,'Tabela de Apoio'!$D:$E,2,FALSE),1)=1,"",AH1417)</f>
        <v/>
      </c>
      <c r="AI1416" s="110" t="str">
        <f>IF(IFERROR(VLOOKUP(AI1403,'Tabela de Apoio'!$D:$E,2,FALSE),1)=1,"",AI1417)</f>
        <v/>
      </c>
    </row>
    <row r="1417" spans="1:167" hidden="1" x14ac:dyDescent="0.25">
      <c r="B1417" s="131" t="e">
        <f t="shared" si="4207"/>
        <v>#VALUE!</v>
      </c>
      <c r="C1417" s="131" t="e">
        <f t="shared" si="4208"/>
        <v>#VALUE!</v>
      </c>
      <c r="D1417" s="130">
        <f t="shared" si="4208"/>
        <v>1</v>
      </c>
      <c r="E1417" s="168"/>
      <c r="F1417" s="96"/>
      <c r="G1417" s="170"/>
      <c r="H1417" s="137">
        <f t="shared" ref="H1417" si="4375">COUNT($P1417:$XX1417)</f>
        <v>0</v>
      </c>
      <c r="I1417" s="135" t="e">
        <f t="shared" ref="I1417" si="4376">_xlfn.STDEV.P($P1416:$XX1417)/AVERAGE($P1416:$XX1417)</f>
        <v>#DIV/0!</v>
      </c>
      <c r="J1417" s="7">
        <f t="shared" ref="J1417" si="4377">IF(AND(H1417&gt;2,
OR(L1401="MÉDIA SANEADA",L1401="MEDIANA SANEADA",
AND(L1401="PREÇO REFERÊNCIA",NOT(AND(P1403="Orçamento",COUNTA(P1401:XX1401)=COUNTIF(P1403:XX1403,"Orçamento")))))),
ROW(),0)</f>
        <v>0</v>
      </c>
      <c r="K1417" s="69"/>
      <c r="N1417" s="74"/>
      <c r="O1417" s="27" t="str">
        <f t="shared" ref="O1417" si="4378">"5 RODADA"</f>
        <v>5 RODADA</v>
      </c>
      <c r="P1417" s="110" t="str">
        <f t="shared" ref="P1417:AI1417" si="4379">IF(P1415="","",IF((_xlfn.STDEV.P($P1414:$XX1415)/AVERAGE($P1414:$XX1415))&lt;=25%,P1415,IF(OR(P1415&gt;(AVERAGE($P1414:$XX1415)+_xlfn.STDEV.P($P1414:$XX1415)),P1415&lt;(AVERAGE($P1414:$XX1415)-_xlfn.STDEV.P($P1414:$XX1415))),"DESCARTADO",P1415)))</f>
        <v/>
      </c>
      <c r="Q1417" s="110" t="str">
        <f t="shared" si="4379"/>
        <v/>
      </c>
      <c r="R1417" s="110" t="str">
        <f t="shared" si="4379"/>
        <v/>
      </c>
      <c r="S1417" s="110" t="str">
        <f t="shared" si="4379"/>
        <v/>
      </c>
      <c r="T1417" s="110" t="str">
        <f t="shared" si="4379"/>
        <v/>
      </c>
      <c r="U1417" s="110" t="str">
        <f t="shared" si="4379"/>
        <v/>
      </c>
      <c r="V1417" s="110" t="str">
        <f t="shared" si="4379"/>
        <v/>
      </c>
      <c r="W1417" s="110" t="str">
        <f t="shared" si="4379"/>
        <v/>
      </c>
      <c r="X1417" s="110" t="str">
        <f t="shared" si="4379"/>
        <v/>
      </c>
      <c r="Y1417" s="110" t="str">
        <f t="shared" si="4379"/>
        <v/>
      </c>
      <c r="Z1417" s="110" t="str">
        <f t="shared" si="4379"/>
        <v/>
      </c>
      <c r="AA1417" s="110" t="str">
        <f t="shared" si="4379"/>
        <v/>
      </c>
      <c r="AB1417" s="110" t="str">
        <f t="shared" si="4379"/>
        <v/>
      </c>
      <c r="AC1417" s="110" t="str">
        <f t="shared" si="4379"/>
        <v/>
      </c>
      <c r="AD1417" s="110" t="str">
        <f t="shared" si="4379"/>
        <v/>
      </c>
      <c r="AE1417" s="110" t="str">
        <f t="shared" si="4379"/>
        <v/>
      </c>
      <c r="AF1417" s="110" t="str">
        <f t="shared" si="4379"/>
        <v/>
      </c>
      <c r="AG1417" s="110" t="str">
        <f t="shared" si="4379"/>
        <v/>
      </c>
      <c r="AH1417" s="110" t="str">
        <f t="shared" si="4379"/>
        <v/>
      </c>
      <c r="AI1417" s="110" t="str">
        <f t="shared" si="4379"/>
        <v/>
      </c>
    </row>
    <row r="1418" spans="1:167" hidden="1" x14ac:dyDescent="0.25">
      <c r="B1418" s="131" t="e">
        <f t="shared" si="4207"/>
        <v>#VALUE!</v>
      </c>
      <c r="C1418" s="131" t="e">
        <f t="shared" si="4208"/>
        <v>#VALUE!</v>
      </c>
      <c r="D1418" s="130">
        <f t="shared" si="4208"/>
        <v>1</v>
      </c>
      <c r="E1418" s="168"/>
      <c r="F1418" s="96"/>
      <c r="G1418" s="170"/>
      <c r="H1418"/>
      <c r="I1418"/>
      <c r="J1418"/>
      <c r="K1418" s="69"/>
      <c r="L1418" s="22"/>
      <c r="M1418" s="22"/>
      <c r="N1418" s="74"/>
      <c r="O1418" s="27" t="str">
        <f t="shared" ref="O1418" si="4380">"6 POND"</f>
        <v>6 POND</v>
      </c>
      <c r="P1418" s="110" t="str">
        <f>IF(IFERROR(VLOOKUP(P1403,'Tabela de Apoio'!$D:$E,2,FALSE),1)=1,"",P1419)</f>
        <v/>
      </c>
      <c r="Q1418" s="110" t="str">
        <f>IF(IFERROR(VLOOKUP(Q1403,'Tabela de Apoio'!$D:$E,2,FALSE),1)=1,"",Q1419)</f>
        <v/>
      </c>
      <c r="R1418" s="110" t="str">
        <f>IF(IFERROR(VLOOKUP(R1403,'Tabela de Apoio'!$D:$E,2,FALSE),1)=1,"",R1419)</f>
        <v/>
      </c>
      <c r="S1418" s="110" t="str">
        <f>IF(IFERROR(VLOOKUP(S1403,'Tabela de Apoio'!$D:$E,2,FALSE),1)=1,"",S1419)</f>
        <v/>
      </c>
      <c r="T1418" s="110" t="str">
        <f>IF(IFERROR(VLOOKUP(T1403,'Tabela de Apoio'!$D:$E,2,FALSE),1)=1,"",T1419)</f>
        <v/>
      </c>
      <c r="U1418" s="110" t="str">
        <f>IF(IFERROR(VLOOKUP(U1403,'Tabela de Apoio'!$D:$E,2,FALSE),1)=1,"",U1419)</f>
        <v/>
      </c>
      <c r="V1418" s="110" t="str">
        <f>IF(IFERROR(VLOOKUP(V1403,'Tabela de Apoio'!$D:$E,2,FALSE),1)=1,"",V1419)</f>
        <v/>
      </c>
      <c r="W1418" s="110" t="str">
        <f>IF(IFERROR(VLOOKUP(W1403,'Tabela de Apoio'!$D:$E,2,FALSE),1)=1,"",W1419)</f>
        <v/>
      </c>
      <c r="X1418" s="110" t="str">
        <f>IF(IFERROR(VLOOKUP(X1403,'Tabela de Apoio'!$D:$E,2,FALSE),1)=1,"",X1419)</f>
        <v/>
      </c>
      <c r="Y1418" s="110" t="str">
        <f>IF(IFERROR(VLOOKUP(Y1403,'Tabela de Apoio'!$D:$E,2,FALSE),1)=1,"",Y1419)</f>
        <v/>
      </c>
      <c r="Z1418" s="110" t="str">
        <f>IF(IFERROR(VLOOKUP(Z1403,'Tabela de Apoio'!$D:$E,2,FALSE),1)=1,"",Z1419)</f>
        <v/>
      </c>
      <c r="AA1418" s="110" t="str">
        <f>IF(IFERROR(VLOOKUP(AA1403,'Tabela de Apoio'!$D:$E,2,FALSE),1)=1,"",AA1419)</f>
        <v/>
      </c>
      <c r="AB1418" s="110" t="str">
        <f>IF(IFERROR(VLOOKUP(AB1403,'Tabela de Apoio'!$D:$E,2,FALSE),1)=1,"",AB1419)</f>
        <v/>
      </c>
      <c r="AC1418" s="110" t="str">
        <f>IF(IFERROR(VLOOKUP(AC1403,'Tabela de Apoio'!$D:$E,2,FALSE),1)=1,"",AC1419)</f>
        <v/>
      </c>
      <c r="AD1418" s="110" t="str">
        <f>IF(IFERROR(VLOOKUP(AD1403,'Tabela de Apoio'!$D:$E,2,FALSE),1)=1,"",AD1419)</f>
        <v/>
      </c>
      <c r="AE1418" s="110" t="str">
        <f>IF(IFERROR(VLOOKUP(AE1403,'Tabela de Apoio'!$D:$E,2,FALSE),1)=1,"",AE1419)</f>
        <v/>
      </c>
      <c r="AF1418" s="110" t="str">
        <f>IF(IFERROR(VLOOKUP(AF1403,'Tabela de Apoio'!$D:$E,2,FALSE),1)=1,"",AF1419)</f>
        <v/>
      </c>
      <c r="AG1418" s="110" t="str">
        <f>IF(IFERROR(VLOOKUP(AG1403,'Tabela de Apoio'!$D:$E,2,FALSE),1)=1,"",AG1419)</f>
        <v/>
      </c>
      <c r="AH1418" s="110" t="str">
        <f>IF(IFERROR(VLOOKUP(AH1403,'Tabela de Apoio'!$D:$E,2,FALSE),1)=1,"",AH1419)</f>
        <v/>
      </c>
      <c r="AI1418" s="110" t="str">
        <f>IF(IFERROR(VLOOKUP(AI1403,'Tabela de Apoio'!$D:$E,2,FALSE),1)=1,"",AI1419)</f>
        <v/>
      </c>
    </row>
    <row r="1419" spans="1:167" hidden="1" x14ac:dyDescent="0.25">
      <c r="B1419" s="131" t="e">
        <f t="shared" si="4207"/>
        <v>#VALUE!</v>
      </c>
      <c r="C1419" s="131" t="e">
        <f t="shared" si="4208"/>
        <v>#VALUE!</v>
      </c>
      <c r="D1419" s="130">
        <f t="shared" si="4208"/>
        <v>1</v>
      </c>
      <c r="E1419" s="168"/>
      <c r="F1419" s="96"/>
      <c r="G1419" s="170"/>
      <c r="H1419" s="137">
        <f t="shared" ref="H1419" si="4381">COUNT($P1419:$XX1419)</f>
        <v>0</v>
      </c>
      <c r="I1419" s="135" t="e">
        <f t="shared" ref="I1419" si="4382">_xlfn.STDEV.P($P1418:$XX1419)/AVERAGE($P1418:$XX1419)</f>
        <v>#DIV/0!</v>
      </c>
      <c r="J1419" s="7">
        <f t="shared" ref="J1419" si="4383">IF(AND(H1419&gt;2,
OR(L1401="MÉDIA SANEADA",L1401="MEDIANA SANEADA",
AND(L1401="PREÇO REFERÊNCIA",NOT(AND(P1403="Orçamento",COUNTA(P1401:XX1401)=COUNTIF(P1403:XX1403,"Orçamento")))))),
ROW(),0)</f>
        <v>0</v>
      </c>
      <c r="N1419" s="74"/>
      <c r="O1419" s="27" t="str">
        <f t="shared" ref="O1419" si="4384">"6 RODADA"</f>
        <v>6 RODADA</v>
      </c>
      <c r="P1419" s="110" t="str">
        <f t="shared" ref="P1419:AI1419" si="4385">IFERROR(IF(P1417="","",IF((_xlfn.STDEV.P($P1416:$XX1417)/AVERAGE($P1416:$XX1417))&lt;=25%,P1417,IF(OR(P1417&gt;(AVERAGE($P1416:$XX1417)+_xlfn.STDEV.P($P1416:$XX1417)),P1417&lt;(AVERAGE($P1416:$XX1417)-_xlfn.STDEV.P($P1416:$XX1417))),"DESCARTADO",P1417))),)</f>
        <v/>
      </c>
      <c r="Q1419" s="110" t="str">
        <f t="shared" si="4385"/>
        <v/>
      </c>
      <c r="R1419" s="110" t="str">
        <f t="shared" si="4385"/>
        <v/>
      </c>
      <c r="S1419" s="110" t="str">
        <f t="shared" si="4385"/>
        <v/>
      </c>
      <c r="T1419" s="110" t="str">
        <f t="shared" si="4385"/>
        <v/>
      </c>
      <c r="U1419" s="110" t="str">
        <f t="shared" si="4385"/>
        <v/>
      </c>
      <c r="V1419" s="110" t="str">
        <f t="shared" si="4385"/>
        <v/>
      </c>
      <c r="W1419" s="110" t="str">
        <f t="shared" si="4385"/>
        <v/>
      </c>
      <c r="X1419" s="110" t="str">
        <f t="shared" si="4385"/>
        <v/>
      </c>
      <c r="Y1419" s="110" t="str">
        <f t="shared" si="4385"/>
        <v/>
      </c>
      <c r="Z1419" s="110" t="str">
        <f t="shared" si="4385"/>
        <v/>
      </c>
      <c r="AA1419" s="110" t="str">
        <f t="shared" si="4385"/>
        <v/>
      </c>
      <c r="AB1419" s="110" t="str">
        <f t="shared" si="4385"/>
        <v/>
      </c>
      <c r="AC1419" s="110" t="str">
        <f t="shared" si="4385"/>
        <v/>
      </c>
      <c r="AD1419" s="110" t="str">
        <f t="shared" si="4385"/>
        <v/>
      </c>
      <c r="AE1419" s="110" t="str">
        <f t="shared" si="4385"/>
        <v/>
      </c>
      <c r="AF1419" s="110" t="str">
        <f t="shared" si="4385"/>
        <v/>
      </c>
      <c r="AG1419" s="110" t="str">
        <f t="shared" si="4385"/>
        <v/>
      </c>
      <c r="AH1419" s="110" t="str">
        <f t="shared" si="4385"/>
        <v/>
      </c>
      <c r="AI1419" s="110" t="str">
        <f t="shared" si="4385"/>
        <v/>
      </c>
    </row>
    <row r="1420" spans="1:167" x14ac:dyDescent="0.25">
      <c r="B1420" s="131" t="e">
        <f t="shared" si="4207"/>
        <v>#VALUE!</v>
      </c>
      <c r="C1420" s="131" t="e">
        <f t="shared" si="4208"/>
        <v>#VALUE!</v>
      </c>
      <c r="D1420" s="130">
        <f t="shared" si="4208"/>
        <v>1</v>
      </c>
      <c r="E1420" s="168"/>
      <c r="F1420" s="139"/>
      <c r="G1420" s="170"/>
      <c r="H1420" s="173"/>
      <c r="I1420" s="173"/>
      <c r="J1420" s="174"/>
      <c r="K1420" s="70"/>
      <c r="L1420" s="1" t="s">
        <v>56</v>
      </c>
      <c r="M1420" s="147" t="str">
        <f t="shared" ref="M1420" si="4386">IFERROR(ROUND(M1401*M1403,2),"")</f>
        <v/>
      </c>
      <c r="O1420" s="27" t="s">
        <v>426</v>
      </c>
      <c r="P1420" s="110" t="str">
        <f t="shared" ref="P1420:R1420" si="4387">INDEX(P1407:P1419,MATCH(MAX($J1407:$J1419),$J1407:$J1419,0))</f>
        <v/>
      </c>
      <c r="Q1420" s="110" t="str">
        <f t="shared" si="4387"/>
        <v/>
      </c>
      <c r="R1420" s="110" t="str">
        <f t="shared" si="4387"/>
        <v/>
      </c>
      <c r="S1420" s="110" t="str">
        <f t="shared" si="4321"/>
        <v/>
      </c>
      <c r="T1420" s="110" t="str">
        <f t="shared" si="4321"/>
        <v/>
      </c>
      <c r="U1420" s="110" t="str">
        <f t="shared" si="4321"/>
        <v/>
      </c>
      <c r="V1420" s="110" t="str">
        <f t="shared" si="4321"/>
        <v/>
      </c>
      <c r="W1420" s="110" t="str">
        <f t="shared" si="4321"/>
        <v/>
      </c>
      <c r="X1420" s="110" t="str">
        <f t="shared" si="4321"/>
        <v/>
      </c>
      <c r="Y1420" s="110" t="str">
        <f t="shared" si="4321"/>
        <v/>
      </c>
      <c r="Z1420" s="110" t="str">
        <f t="shared" si="4321"/>
        <v/>
      </c>
      <c r="AA1420" s="110" t="str">
        <f t="shared" si="4321"/>
        <v/>
      </c>
      <c r="AB1420" s="110" t="str">
        <f t="shared" si="4321"/>
        <v/>
      </c>
      <c r="AC1420" s="110" t="str">
        <f t="shared" si="4321"/>
        <v/>
      </c>
      <c r="AD1420" s="110" t="str">
        <f t="shared" si="4321"/>
        <v/>
      </c>
      <c r="AE1420" s="110" t="str">
        <f t="shared" si="4321"/>
        <v/>
      </c>
      <c r="AF1420" s="110" t="str">
        <f t="shared" si="4321"/>
        <v/>
      </c>
      <c r="AG1420" s="110" t="str">
        <f t="shared" si="4321"/>
        <v/>
      </c>
      <c r="AH1420" s="110" t="str">
        <f t="shared" si="4321"/>
        <v/>
      </c>
      <c r="AI1420" s="110" t="str">
        <f t="shared" si="4321"/>
        <v/>
      </c>
    </row>
    <row r="1422" spans="1:167" s="120" customFormat="1" ht="15" customHeight="1" x14ac:dyDescent="0.25">
      <c r="A1422" s="123"/>
      <c r="B1422" s="130" t="e">
        <f t="shared" ref="B1422" si="4388">LARGE(IFERROR(IF(B1420+1&gt;$H$8,"",B1420+1),""),1)</f>
        <v>#VALUE!</v>
      </c>
      <c r="C1422" s="130" t="e">
        <f>IF(_xlfn.ISFORMULA(E1426),MAX(INDEX('BASE FORMAÇÃO'!A:A,B1422+1),1),E1426)</f>
        <v>#VALUE!</v>
      </c>
      <c r="D1422" s="130">
        <f t="shared" ref="D1422" si="4389">IFERROR(IF(C1422=C1412,D1412+1,1),1)</f>
        <v>1</v>
      </c>
      <c r="E1422" s="41" t="s">
        <v>9</v>
      </c>
      <c r="F1422" s="76"/>
      <c r="G1422" s="41" t="s">
        <v>15</v>
      </c>
      <c r="H1422" s="138" t="e">
        <f>INDEX('BASE FORMAÇÃO'!B:B,B1422+1)</f>
        <v>#VALUE!</v>
      </c>
      <c r="I1422" s="146" t="s">
        <v>16</v>
      </c>
      <c r="J1422" s="6" t="e">
        <f>INDEX('BASE FORMAÇÃO'!K:K,B1422+1)</f>
        <v>#VALUE!</v>
      </c>
      <c r="K1422" s="68"/>
      <c r="L1422" s="175" t="s">
        <v>54</v>
      </c>
      <c r="M1422" s="177" t="str">
        <f t="shared" ref="M1422" si="4390">IF(OR(ISBLANK($O$8),ISBLANK($O$7),ISBLANK($H$8),ISBLANK($O$6),ISBLANK($O$5),ISBLANK($H$5)),"",IFERROR(IF(VLOOKUP(L1422,L1428:M1437,2,FALSE)&lt;1,ROUND(VLOOKUP(L1422,L1428:M1437,2,FALSE),4),ROUND(VLOOKUP(L1422,L1428:M1437,2,FALSE),2)),""))</f>
        <v/>
      </c>
      <c r="N1422" s="72"/>
      <c r="O1422" s="27" t="s">
        <v>17</v>
      </c>
      <c r="P1422" s="116"/>
      <c r="Q1422" s="116"/>
      <c r="R1422" s="116"/>
      <c r="S1422" s="116"/>
      <c r="T1422" s="116"/>
      <c r="U1422" s="108"/>
      <c r="V1422" s="108"/>
      <c r="W1422" s="108"/>
      <c r="X1422" s="108"/>
      <c r="Y1422" s="108"/>
      <c r="Z1422" s="108"/>
      <c r="AA1422" s="108"/>
      <c r="AB1422" s="108"/>
      <c r="AC1422" s="108"/>
      <c r="AD1422" s="108"/>
      <c r="AE1422" s="108"/>
      <c r="AF1422" s="108"/>
      <c r="AG1422" s="108"/>
      <c r="AH1422" s="108"/>
      <c r="AI1422" s="108"/>
      <c r="AJ1422" s="119"/>
      <c r="AK1422" s="119"/>
      <c r="AL1422" s="119"/>
      <c r="AM1422" s="119"/>
      <c r="AN1422" s="119"/>
      <c r="AO1422" s="119"/>
      <c r="AP1422" s="119"/>
      <c r="AQ1422" s="119"/>
      <c r="AR1422" s="119"/>
      <c r="AS1422" s="119"/>
      <c r="AT1422" s="119"/>
      <c r="AU1422" s="119"/>
      <c r="AV1422" s="119"/>
      <c r="AW1422" s="119"/>
      <c r="AX1422" s="119"/>
      <c r="AY1422" s="119"/>
      <c r="AZ1422" s="119"/>
      <c r="BA1422" s="119"/>
      <c r="BB1422" s="119"/>
      <c r="BC1422" s="119"/>
      <c r="BD1422" s="119"/>
      <c r="BE1422" s="119"/>
      <c r="BF1422" s="119"/>
      <c r="BG1422" s="119"/>
      <c r="BH1422" s="119"/>
      <c r="BI1422" s="119"/>
      <c r="BJ1422" s="119"/>
      <c r="BK1422" s="119"/>
      <c r="BL1422" s="119"/>
      <c r="BM1422" s="119"/>
      <c r="BN1422" s="119"/>
      <c r="BO1422" s="119"/>
      <c r="BP1422" s="119"/>
      <c r="BQ1422" s="119"/>
      <c r="BR1422" s="119"/>
      <c r="BS1422" s="119"/>
      <c r="BT1422" s="119"/>
      <c r="BU1422" s="119"/>
      <c r="BV1422" s="119"/>
      <c r="BW1422" s="119"/>
      <c r="BX1422" s="119"/>
      <c r="BY1422" s="119"/>
      <c r="BZ1422" s="119"/>
      <c r="CA1422" s="119"/>
      <c r="CB1422" s="119"/>
      <c r="CC1422" s="119"/>
      <c r="CD1422" s="119"/>
      <c r="CE1422" s="119"/>
      <c r="CF1422" s="119"/>
      <c r="CG1422" s="119"/>
      <c r="CH1422" s="119"/>
      <c r="CI1422" s="119"/>
      <c r="CJ1422" s="119"/>
      <c r="CK1422" s="119"/>
      <c r="CL1422" s="119"/>
      <c r="CM1422" s="119"/>
      <c r="CN1422" s="119"/>
      <c r="CO1422" s="119"/>
      <c r="CP1422" s="119"/>
      <c r="CQ1422" s="119"/>
      <c r="CR1422" s="119"/>
      <c r="CS1422" s="119"/>
      <c r="CT1422" s="119"/>
      <c r="CU1422" s="119"/>
      <c r="CV1422" s="119"/>
      <c r="CW1422" s="119"/>
      <c r="CX1422" s="119"/>
      <c r="CY1422" s="119"/>
      <c r="CZ1422" s="119"/>
      <c r="DA1422" s="119"/>
      <c r="DB1422" s="119"/>
      <c r="DC1422" s="119"/>
      <c r="DD1422" s="119"/>
      <c r="DE1422" s="119"/>
      <c r="DF1422" s="119"/>
      <c r="DG1422" s="119"/>
      <c r="DH1422" s="119"/>
      <c r="DI1422" s="119"/>
      <c r="DJ1422" s="119"/>
      <c r="DK1422" s="119"/>
      <c r="DL1422" s="119"/>
      <c r="DM1422" s="119"/>
      <c r="DN1422" s="119"/>
      <c r="DO1422" s="119"/>
      <c r="DP1422" s="119"/>
      <c r="DQ1422" s="119"/>
      <c r="DR1422" s="119"/>
      <c r="DS1422" s="119"/>
      <c r="DT1422" s="119"/>
      <c r="DU1422" s="119"/>
      <c r="DV1422" s="119"/>
      <c r="DW1422" s="119"/>
      <c r="DX1422" s="119"/>
      <c r="DY1422" s="119"/>
      <c r="DZ1422" s="119"/>
      <c r="EA1422" s="119"/>
      <c r="EB1422" s="119"/>
      <c r="EC1422" s="119"/>
      <c r="ED1422" s="119"/>
      <c r="EE1422" s="119"/>
      <c r="EF1422" s="119"/>
      <c r="EG1422" s="119"/>
      <c r="EH1422" s="119"/>
      <c r="EI1422" s="119"/>
      <c r="EJ1422" s="119"/>
      <c r="EK1422" s="119"/>
      <c r="EL1422" s="119"/>
      <c r="EM1422" s="119"/>
      <c r="EN1422" s="119"/>
      <c r="EO1422" s="119"/>
      <c r="EP1422" s="119"/>
      <c r="EQ1422" s="119"/>
      <c r="ER1422" s="119"/>
      <c r="ES1422" s="119"/>
      <c r="ET1422" s="119"/>
      <c r="EU1422" s="119"/>
      <c r="EV1422" s="119"/>
      <c r="EW1422" s="119"/>
      <c r="EX1422" s="119"/>
      <c r="EY1422" s="119"/>
      <c r="EZ1422" s="119"/>
      <c r="FA1422" s="119"/>
      <c r="FB1422" s="119"/>
      <c r="FC1422" s="119"/>
      <c r="FD1422" s="119"/>
      <c r="FE1422" s="119"/>
      <c r="FF1422" s="119"/>
      <c r="FG1422" s="119"/>
      <c r="FH1422" s="119"/>
      <c r="FI1422" s="119"/>
      <c r="FJ1422" s="119"/>
      <c r="FK1422" s="119"/>
    </row>
    <row r="1423" spans="1:167" s="120" customFormat="1" ht="15" customHeight="1" x14ac:dyDescent="0.25">
      <c r="A1423" s="69"/>
      <c r="B1423" s="131" t="e">
        <f t="shared" ref="B1423:D1423" si="4391">B1422</f>
        <v>#VALUE!</v>
      </c>
      <c r="C1423" s="131" t="e">
        <f t="shared" si="4391"/>
        <v>#VALUE!</v>
      </c>
      <c r="D1423" s="130">
        <f t="shared" si="4391"/>
        <v>1</v>
      </c>
      <c r="E1423" s="179">
        <f t="shared" ref="E1423" si="4392">D1422</f>
        <v>1</v>
      </c>
      <c r="F1423" s="95"/>
      <c r="G1423" s="181" t="s">
        <v>1</v>
      </c>
      <c r="H1423" s="184" t="e">
        <f>INDEX('BASE FORMAÇÃO'!C:C,B1422+1)</f>
        <v>#VALUE!</v>
      </c>
      <c r="I1423" s="184"/>
      <c r="J1423" s="185"/>
      <c r="K1423" s="69"/>
      <c r="L1423" s="176"/>
      <c r="M1423" s="178"/>
      <c r="N1423" s="73"/>
      <c r="O1423" s="27" t="s">
        <v>13</v>
      </c>
      <c r="P1423" s="125"/>
      <c r="Q1423" s="125"/>
      <c r="R1423" s="125"/>
      <c r="S1423" s="125"/>
      <c r="T1423" s="125"/>
      <c r="U1423" s="125"/>
      <c r="V1423" s="125"/>
      <c r="W1423" s="125"/>
      <c r="X1423" s="125"/>
      <c r="Y1423" s="125"/>
      <c r="Z1423" s="125"/>
      <c r="AA1423" s="125"/>
      <c r="AB1423" s="125"/>
      <c r="AC1423" s="125"/>
      <c r="AD1423" s="125"/>
      <c r="AE1423" s="125"/>
      <c r="AF1423" s="125"/>
      <c r="AG1423" s="125"/>
      <c r="AH1423" s="125"/>
      <c r="AI1423" s="125"/>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19"/>
      <c r="BC1423" s="119"/>
      <c r="BD1423" s="119"/>
      <c r="BE1423" s="119"/>
      <c r="BF1423" s="119"/>
      <c r="BG1423" s="119"/>
      <c r="BH1423" s="119"/>
      <c r="BI1423" s="119"/>
      <c r="BJ1423" s="119"/>
      <c r="BK1423" s="119"/>
      <c r="BL1423" s="119"/>
      <c r="BM1423" s="119"/>
      <c r="BN1423" s="119"/>
      <c r="BO1423" s="119"/>
      <c r="BP1423" s="119"/>
      <c r="BQ1423" s="119"/>
      <c r="BR1423" s="119"/>
      <c r="BS1423" s="119"/>
      <c r="BT1423" s="119"/>
      <c r="BU1423" s="119"/>
      <c r="BV1423" s="119"/>
      <c r="BW1423" s="119"/>
      <c r="BX1423" s="119"/>
      <c r="BY1423" s="119"/>
      <c r="BZ1423" s="119"/>
      <c r="CA1423" s="119"/>
      <c r="CB1423" s="119"/>
      <c r="CC1423" s="119"/>
      <c r="CD1423" s="119"/>
      <c r="CE1423" s="119"/>
      <c r="CF1423" s="119"/>
      <c r="CG1423" s="119"/>
      <c r="CH1423" s="119"/>
      <c r="CI1423" s="119"/>
      <c r="CJ1423" s="119"/>
      <c r="CK1423" s="119"/>
      <c r="CL1423" s="119"/>
      <c r="CM1423" s="119"/>
      <c r="CN1423" s="119"/>
      <c r="CO1423" s="119"/>
      <c r="CP1423" s="119"/>
      <c r="CQ1423" s="119"/>
      <c r="CR1423" s="119"/>
      <c r="CS1423" s="119"/>
      <c r="CT1423" s="119"/>
      <c r="CU1423" s="119"/>
      <c r="CV1423" s="119"/>
      <c r="CW1423" s="119"/>
      <c r="CX1423" s="119"/>
      <c r="CY1423" s="119"/>
      <c r="CZ1423" s="119"/>
      <c r="DA1423" s="119"/>
      <c r="DB1423" s="119"/>
      <c r="DC1423" s="119"/>
      <c r="DD1423" s="119"/>
      <c r="DE1423" s="119"/>
      <c r="DF1423" s="119"/>
      <c r="DG1423" s="119"/>
      <c r="DH1423" s="119"/>
      <c r="DI1423" s="119"/>
      <c r="DJ1423" s="119"/>
      <c r="DK1423" s="119"/>
      <c r="DL1423" s="119"/>
      <c r="DM1423" s="119"/>
      <c r="DN1423" s="119"/>
      <c r="DO1423" s="119"/>
      <c r="DP1423" s="119"/>
      <c r="DQ1423" s="119"/>
      <c r="DR1423" s="119"/>
      <c r="DS1423" s="119"/>
      <c r="DT1423" s="119"/>
      <c r="DU1423" s="119"/>
      <c r="DV1423" s="119"/>
      <c r="DW1423" s="119"/>
      <c r="DX1423" s="119"/>
      <c r="DY1423" s="119"/>
      <c r="DZ1423" s="119"/>
      <c r="EA1423" s="119"/>
      <c r="EB1423" s="119"/>
      <c r="EC1423" s="119"/>
      <c r="ED1423" s="119"/>
      <c r="EE1423" s="119"/>
      <c r="EF1423" s="119"/>
      <c r="EG1423" s="119"/>
      <c r="EH1423" s="119"/>
      <c r="EI1423" s="119"/>
      <c r="EJ1423" s="119"/>
      <c r="EK1423" s="119"/>
      <c r="EL1423" s="119"/>
      <c r="EM1423" s="119"/>
      <c r="EN1423" s="119"/>
      <c r="EO1423" s="119"/>
      <c r="EP1423" s="119"/>
      <c r="EQ1423" s="119"/>
      <c r="ER1423" s="119"/>
      <c r="ES1423" s="119"/>
      <c r="ET1423" s="119"/>
      <c r="EU1423" s="119"/>
      <c r="EV1423" s="119"/>
      <c r="EW1423" s="119"/>
      <c r="EX1423" s="119"/>
      <c r="EY1423" s="119"/>
      <c r="EZ1423" s="119"/>
      <c r="FA1423" s="119"/>
      <c r="FB1423" s="119"/>
      <c r="FC1423" s="119"/>
      <c r="FD1423" s="119"/>
      <c r="FE1423" s="119"/>
      <c r="FF1423" s="119"/>
      <c r="FG1423" s="119"/>
      <c r="FH1423" s="119"/>
      <c r="FI1423" s="119"/>
      <c r="FJ1423" s="119"/>
      <c r="FK1423" s="119"/>
    </row>
    <row r="1424" spans="1:167" s="119" customFormat="1" x14ac:dyDescent="0.25">
      <c r="A1424" s="77"/>
      <c r="B1424" s="131" t="e">
        <f t="shared" ref="B1424:D1424" si="4393">B1423</f>
        <v>#VALUE!</v>
      </c>
      <c r="C1424" s="131" t="e">
        <f t="shared" si="4393"/>
        <v>#VALUE!</v>
      </c>
      <c r="D1424" s="130">
        <f t="shared" si="4393"/>
        <v>1</v>
      </c>
      <c r="E1424" s="180"/>
      <c r="F1424" s="96"/>
      <c r="G1424" s="182"/>
      <c r="H1424" s="186"/>
      <c r="I1424" s="186"/>
      <c r="J1424" s="187"/>
      <c r="K1424" s="67"/>
      <c r="L1424" s="133" t="s">
        <v>57</v>
      </c>
      <c r="M1424" s="134" t="e">
        <f>INDEX('BASE FORMAÇÃO'!H:H,B1426+1)</f>
        <v>#VALUE!</v>
      </c>
      <c r="N1424" s="74"/>
      <c r="O1424" s="27" t="s">
        <v>445</v>
      </c>
      <c r="P1424" s="117"/>
      <c r="Q1424" s="117"/>
      <c r="R1424" s="117"/>
      <c r="S1424" s="117"/>
      <c r="T1424" s="117"/>
      <c r="U1424" s="117"/>
      <c r="V1424" s="117"/>
      <c r="W1424" s="117"/>
      <c r="X1424" s="117"/>
      <c r="Y1424" s="117"/>
      <c r="Z1424" s="117"/>
      <c r="AA1424" s="121"/>
      <c r="AB1424" s="121"/>
      <c r="AC1424" s="121"/>
      <c r="AD1424" s="121"/>
      <c r="AE1424" s="121"/>
      <c r="AF1424" s="121"/>
      <c r="AG1424" s="121"/>
      <c r="AH1424" s="121"/>
      <c r="AI1424" s="121"/>
    </row>
    <row r="1425" spans="1:35" s="119" customFormat="1" x14ac:dyDescent="0.25">
      <c r="A1425" s="77"/>
      <c r="B1425" s="131" t="e">
        <f t="shared" ref="B1425:C1425" si="4394">B1424</f>
        <v>#VALUE!</v>
      </c>
      <c r="C1425" s="131" t="e">
        <f t="shared" si="4394"/>
        <v>#VALUE!</v>
      </c>
      <c r="D1425" s="130">
        <f t="shared" si="4208"/>
        <v>1</v>
      </c>
      <c r="E1425" s="41" t="s">
        <v>344</v>
      </c>
      <c r="F1425" s="96"/>
      <c r="G1425" s="183"/>
      <c r="H1425" s="188"/>
      <c r="I1425" s="188"/>
      <c r="J1425" s="189"/>
      <c r="K1425" s="67"/>
      <c r="L1425" s="1" t="s">
        <v>2</v>
      </c>
      <c r="M1425" s="6" t="e">
        <f>INDEX('BASE FORMAÇÃO'!D:D,B1426+1)</f>
        <v>#VALUE!</v>
      </c>
      <c r="N1425" s="74"/>
      <c r="O1425" s="27" t="s">
        <v>446</v>
      </c>
      <c r="P1425" s="118"/>
      <c r="Q1425" s="118"/>
      <c r="R1425" s="118"/>
      <c r="S1425" s="118"/>
      <c r="T1425" s="118"/>
      <c r="U1425" s="121"/>
      <c r="V1425" s="121"/>
      <c r="W1425" s="121"/>
      <c r="X1425" s="121"/>
      <c r="Y1425" s="121"/>
      <c r="Z1425" s="121"/>
      <c r="AA1425" s="121"/>
      <c r="AB1425" s="121"/>
      <c r="AC1425" s="121"/>
      <c r="AD1425" s="121"/>
      <c r="AE1425" s="121"/>
      <c r="AF1425" s="121"/>
      <c r="AG1425" s="121"/>
      <c r="AH1425" s="121"/>
      <c r="AI1425" s="121"/>
    </row>
    <row r="1426" spans="1:35" x14ac:dyDescent="0.25">
      <c r="B1426" s="131" t="e">
        <f t="shared" ref="B1426:C1426" si="4395">B1424</f>
        <v>#VALUE!</v>
      </c>
      <c r="C1426" s="131" t="e">
        <f t="shared" si="4395"/>
        <v>#VALUE!</v>
      </c>
      <c r="D1426" s="130">
        <f t="shared" si="4208"/>
        <v>1</v>
      </c>
      <c r="E1426" s="167" t="e">
        <f t="shared" ref="E1426" si="4396">C1422</f>
        <v>#VALUE!</v>
      </c>
      <c r="F1426" s="96"/>
      <c r="G1426" s="169" t="s">
        <v>334</v>
      </c>
      <c r="H1426" s="171"/>
      <c r="I1426" s="172"/>
      <c r="J1426" s="172"/>
      <c r="K1426" s="70"/>
      <c r="L1426" s="28" t="s">
        <v>333</v>
      </c>
      <c r="M1426" s="136" t="str">
        <f t="shared" ref="M1426" si="4397">IFERROR(INDEX(I1428:I1440,MATCH(MAX(J1428:J1440),J1428:J1440,0)),"")</f>
        <v/>
      </c>
      <c r="N1426" s="74"/>
      <c r="O1426" s="27" t="s">
        <v>18</v>
      </c>
      <c r="P1426" s="109" t="str">
        <f>IF(P1422="","",
IF(OR(P1424="Orçamento",P1423="",MAX('Tabela de Apoio'!$A:$A)&lt;=P1423),
P1422,
(INDEX('Tabela de Apoio'!$B:$B,MATCH('MAPA DE PREÇOS'!$O$8,'Tabela de Apoio'!$A:$A,1))/INDEX('Tabela de Apoio'!$B:$B,MATCH('MAPA DE PREÇOS'!P1423,'Tabela de Apoio'!$A:$A,1)-1))*P1422))</f>
        <v/>
      </c>
      <c r="Q1426" s="109" t="str">
        <f>IF(Q1422="","",
IF(OR(Q1424="Orçamento",Q1423="",MAX('Tabela de Apoio'!$A:$A)&lt;=Q1423),
Q1422,
(INDEX('Tabela de Apoio'!$B:$B,MATCH('MAPA DE PREÇOS'!$O$8,'Tabela de Apoio'!$A:$A,1))/INDEX('Tabela de Apoio'!$B:$B,MATCH('MAPA DE PREÇOS'!Q1423,'Tabela de Apoio'!$A:$A,1)-1))*Q1422))</f>
        <v/>
      </c>
      <c r="R1426" s="109" t="str">
        <f>IF(R1422="","",
IF(OR(R1424="Orçamento",R1423="",MAX('Tabela de Apoio'!$A:$A)&lt;=R1423),
R1422,
(INDEX('Tabela de Apoio'!$B:$B,MATCH('MAPA DE PREÇOS'!$O$8,'Tabela de Apoio'!$A:$A,1))/INDEX('Tabela de Apoio'!$B:$B,MATCH('MAPA DE PREÇOS'!R1423,'Tabela de Apoio'!$A:$A,1)-1))*R1422))</f>
        <v/>
      </c>
      <c r="S1426" s="109" t="str">
        <f>IF(S1422="","",
IF(OR(S1424="Orçamento",S1423="",MAX('Tabela de Apoio'!$A:$A)&lt;=S1423),
S1422,
(INDEX('Tabela de Apoio'!$B:$B,MATCH('MAPA DE PREÇOS'!$O$8,'Tabela de Apoio'!$A:$A,1))/INDEX('Tabela de Apoio'!$B:$B,MATCH('MAPA DE PREÇOS'!S1423,'Tabela de Apoio'!$A:$A,1)-1))*S1422))</f>
        <v/>
      </c>
      <c r="T1426" s="109" t="str">
        <f>IF(T1422="","",
IF(OR(T1424="Orçamento",T1423="",MAX('Tabela de Apoio'!$A:$A)&lt;=T1423),
T1422,
(INDEX('Tabela de Apoio'!$B:$B,MATCH('MAPA DE PREÇOS'!$O$8,'Tabela de Apoio'!$A:$A,1))/INDEX('Tabela de Apoio'!$B:$B,MATCH('MAPA DE PREÇOS'!T1423,'Tabela de Apoio'!$A:$A,1)-1))*T1422))</f>
        <v/>
      </c>
      <c r="U1426" s="109" t="str">
        <f>IF(U1422="","",
IF(OR(U1424="Orçamento",U1423="",MAX('Tabela de Apoio'!$A:$A)&lt;=U1423),
U1422,
(INDEX('Tabela de Apoio'!$B:$B,MATCH('MAPA DE PREÇOS'!$O$8,'Tabela de Apoio'!$A:$A,1))/INDEX('Tabela de Apoio'!$B:$B,MATCH('MAPA DE PREÇOS'!U1423,'Tabela de Apoio'!$A:$A,1)-1))*U1422))</f>
        <v/>
      </c>
      <c r="V1426" s="109" t="str">
        <f>IF(V1422="","",
IF(OR(V1424="Orçamento",V1423="",MAX('Tabela de Apoio'!$A:$A)&lt;=V1423),
V1422,
(INDEX('Tabela de Apoio'!$B:$B,MATCH('MAPA DE PREÇOS'!$O$8,'Tabela de Apoio'!$A:$A,1))/INDEX('Tabela de Apoio'!$B:$B,MATCH('MAPA DE PREÇOS'!V1423,'Tabela de Apoio'!$A:$A,1)-1))*V1422))</f>
        <v/>
      </c>
      <c r="W1426" s="109" t="str">
        <f>IF(W1422="","",
IF(OR(W1424="Orçamento",W1423="",MAX('Tabela de Apoio'!$A:$A)&lt;=W1423),
W1422,
(INDEX('Tabela de Apoio'!$B:$B,MATCH('MAPA DE PREÇOS'!$O$8,'Tabela de Apoio'!$A:$A,1))/INDEX('Tabela de Apoio'!$B:$B,MATCH('MAPA DE PREÇOS'!W1423,'Tabela de Apoio'!$A:$A,1)-1))*W1422))</f>
        <v/>
      </c>
      <c r="X1426" s="109" t="str">
        <f>IF(X1422="","",
IF(OR(X1424="Orçamento",X1423="",MAX('Tabela de Apoio'!$A:$A)&lt;=X1423),
X1422,
(INDEX('Tabela de Apoio'!$B:$B,MATCH('MAPA DE PREÇOS'!$O$8,'Tabela de Apoio'!$A:$A,1))/INDEX('Tabela de Apoio'!$B:$B,MATCH('MAPA DE PREÇOS'!X1423,'Tabela de Apoio'!$A:$A,1)-1))*X1422))</f>
        <v/>
      </c>
      <c r="Y1426" s="109" t="str">
        <f>IF(Y1422="","",
IF(OR(Y1424="Orçamento",Y1423="",MAX('Tabela de Apoio'!$A:$A)&lt;=Y1423),
Y1422,
(INDEX('Tabela de Apoio'!$B:$B,MATCH('MAPA DE PREÇOS'!$O$8,'Tabela de Apoio'!$A:$A,1))/INDEX('Tabela de Apoio'!$B:$B,MATCH('MAPA DE PREÇOS'!Y1423,'Tabela de Apoio'!$A:$A,1)-1))*Y1422))</f>
        <v/>
      </c>
      <c r="Z1426" s="109" t="str">
        <f>IF(Z1422="","",
IF(OR(Z1424="Orçamento",Z1423="",MAX('Tabela de Apoio'!$A:$A)&lt;=Z1423),
Z1422,
(INDEX('Tabela de Apoio'!$B:$B,MATCH('MAPA DE PREÇOS'!$O$8,'Tabela de Apoio'!$A:$A,1))/INDEX('Tabela de Apoio'!$B:$B,MATCH('MAPA DE PREÇOS'!Z1423,'Tabela de Apoio'!$A:$A,1)-1))*Z1422))</f>
        <v/>
      </c>
      <c r="AA1426" s="109" t="str">
        <f>IF(AA1422="","",
IF(OR(AA1424="Orçamento",AA1423="",MAX('Tabela de Apoio'!$A:$A)&lt;=AA1423),
AA1422,
(INDEX('Tabela de Apoio'!$B:$B,MATCH('MAPA DE PREÇOS'!$O$8,'Tabela de Apoio'!$A:$A,1))/INDEX('Tabela de Apoio'!$B:$B,MATCH('MAPA DE PREÇOS'!AA1423,'Tabela de Apoio'!$A:$A,1)-1))*AA1422))</f>
        <v/>
      </c>
      <c r="AB1426" s="109" t="str">
        <f>IF(AB1422="","",
IF(OR(AB1424="Orçamento",AB1423="",MAX('Tabela de Apoio'!$A:$A)&lt;=AB1423),
AB1422,
(INDEX('Tabela de Apoio'!$B:$B,MATCH('MAPA DE PREÇOS'!$O$8,'Tabela de Apoio'!$A:$A,1))/INDEX('Tabela de Apoio'!$B:$B,MATCH('MAPA DE PREÇOS'!AB1423,'Tabela de Apoio'!$A:$A,1)-1))*AB1422))</f>
        <v/>
      </c>
      <c r="AC1426" s="109" t="str">
        <f>IF(AC1422="","",
IF(OR(AC1424="Orçamento",AC1423="",MAX('Tabela de Apoio'!$A:$A)&lt;=AC1423),
AC1422,
(INDEX('Tabela de Apoio'!$B:$B,MATCH('MAPA DE PREÇOS'!$O$8,'Tabela de Apoio'!$A:$A,1))/INDEX('Tabela de Apoio'!$B:$B,MATCH('MAPA DE PREÇOS'!AC1423,'Tabela de Apoio'!$A:$A,1)-1))*AC1422))</f>
        <v/>
      </c>
      <c r="AD1426" s="109" t="str">
        <f>IF(AD1422="","",
IF(OR(AD1424="Orçamento",AD1423="",MAX('Tabela de Apoio'!$A:$A)&lt;=AD1423),
AD1422,
(INDEX('Tabela de Apoio'!$B:$B,MATCH('MAPA DE PREÇOS'!$O$8,'Tabela de Apoio'!$A:$A,1))/INDEX('Tabela de Apoio'!$B:$B,MATCH('MAPA DE PREÇOS'!AD1423,'Tabela de Apoio'!$A:$A,1)-1))*AD1422))</f>
        <v/>
      </c>
      <c r="AE1426" s="109" t="str">
        <f>IF(AE1422="","",
IF(OR(AE1424="Orçamento",AE1423="",MAX('Tabela de Apoio'!$A:$A)&lt;=AE1423),
AE1422,
(INDEX('Tabela de Apoio'!$B:$B,MATCH('MAPA DE PREÇOS'!$O$8,'Tabela de Apoio'!$A:$A,1))/INDEX('Tabela de Apoio'!$B:$B,MATCH('MAPA DE PREÇOS'!AE1423,'Tabela de Apoio'!$A:$A,1)-1))*AE1422))</f>
        <v/>
      </c>
      <c r="AF1426" s="109" t="str">
        <f>IF(AF1422="","",
IF(OR(AF1424="Orçamento",AF1423="",MAX('Tabela de Apoio'!$A:$A)&lt;=AF1423),
AF1422,
(INDEX('Tabela de Apoio'!$B:$B,MATCH('MAPA DE PREÇOS'!$O$8,'Tabela de Apoio'!$A:$A,1))/INDEX('Tabela de Apoio'!$B:$B,MATCH('MAPA DE PREÇOS'!AF1423,'Tabela de Apoio'!$A:$A,1)-1))*AF1422))</f>
        <v/>
      </c>
      <c r="AG1426" s="109" t="str">
        <f>IF(AG1422="","",
IF(OR(AG1424="Orçamento",AG1423="",MAX('Tabela de Apoio'!$A:$A)&lt;=AG1423),
AG1422,
(INDEX('Tabela de Apoio'!$B:$B,MATCH('MAPA DE PREÇOS'!$O$8,'Tabela de Apoio'!$A:$A,1))/INDEX('Tabela de Apoio'!$B:$B,MATCH('MAPA DE PREÇOS'!AG1423,'Tabela de Apoio'!$A:$A,1)-1))*AG1422))</f>
        <v/>
      </c>
      <c r="AH1426" s="109" t="str">
        <f>IF(AH1422="","",
IF(OR(AH1424="Orçamento",AH1423="",MAX('Tabela de Apoio'!$A:$A)&lt;=AH1423),
AH1422,
(INDEX('Tabela de Apoio'!$B:$B,MATCH('MAPA DE PREÇOS'!$O$8,'Tabela de Apoio'!$A:$A,1))/INDEX('Tabela de Apoio'!$B:$B,MATCH('MAPA DE PREÇOS'!AH1423,'Tabela de Apoio'!$A:$A,1)-1))*AH1422))</f>
        <v/>
      </c>
      <c r="AI1426" s="109" t="str">
        <f>IF(AI1422="","",
IF(OR(AI1424="Orçamento",AI1423="",MAX('Tabela de Apoio'!$A:$A)&lt;=AI1423),
AI1422,
(INDEX('Tabela de Apoio'!$B:$B,MATCH('MAPA DE PREÇOS'!$O$8,'Tabela de Apoio'!$A:$A,1))/INDEX('Tabela de Apoio'!$B:$B,MATCH('MAPA DE PREÇOS'!AI1423,'Tabela de Apoio'!$A:$A,1)-1))*AI1422))</f>
        <v/>
      </c>
    </row>
    <row r="1427" spans="1:35" hidden="1" x14ac:dyDescent="0.25">
      <c r="B1427" s="131" t="e">
        <f t="shared" ref="B1427" si="4398">B1426</f>
        <v>#VALUE!</v>
      </c>
      <c r="C1427" s="131" t="e">
        <f t="shared" ref="C1427" si="4399">C1426</f>
        <v>#VALUE!</v>
      </c>
      <c r="D1427" s="130">
        <f t="shared" si="4208"/>
        <v>1</v>
      </c>
      <c r="E1427" s="168"/>
      <c r="F1427" s="96"/>
      <c r="G1427" s="170"/>
      <c r="H1427"/>
      <c r="I1427"/>
      <c r="J1427"/>
      <c r="N1427" s="74"/>
      <c r="O1427" s="27" t="s">
        <v>439</v>
      </c>
      <c r="P1427" s="110" t="str">
        <f>IF(IFERROR(VLOOKUP(P1424,'Tabela de Apoio'!$D:$E,2,FALSE),1)=1,"",P1428)</f>
        <v/>
      </c>
      <c r="Q1427" s="110" t="str">
        <f>IF(IFERROR(VLOOKUP(Q1424,'Tabela de Apoio'!$D:$E,2,FALSE),1)=1,"",Q1428)</f>
        <v/>
      </c>
      <c r="R1427" s="110" t="str">
        <f>IF(IFERROR(VLOOKUP(R1424,'Tabela de Apoio'!$D:$E,2,FALSE),1)=1,"",R1428)</f>
        <v/>
      </c>
      <c r="S1427" s="110" t="str">
        <f>IF(IFERROR(VLOOKUP(S1424,'Tabela de Apoio'!$D:$E,2,FALSE),1)=1,"",S1428)</f>
        <v/>
      </c>
      <c r="T1427" s="110" t="str">
        <f>IF(IFERROR(VLOOKUP(T1424,'Tabela de Apoio'!$D:$E,2,FALSE),1)=1,"",T1428)</f>
        <v/>
      </c>
      <c r="U1427" s="110" t="str">
        <f>IF(IFERROR(VLOOKUP(U1424,'Tabela de Apoio'!$D:$E,2,FALSE),1)=1,"",U1428)</f>
        <v/>
      </c>
      <c r="V1427" s="110" t="str">
        <f>IF(IFERROR(VLOOKUP(V1424,'Tabela de Apoio'!$D:$E,2,FALSE),1)=1,"",V1428)</f>
        <v/>
      </c>
      <c r="W1427" s="110" t="str">
        <f>IF(IFERROR(VLOOKUP(W1424,'Tabela de Apoio'!$D:$E,2,FALSE),1)=1,"",W1428)</f>
        <v/>
      </c>
      <c r="X1427" s="110" t="str">
        <f>IF(IFERROR(VLOOKUP(X1424,'Tabela de Apoio'!$D:$E,2,FALSE),1)=1,"",X1428)</f>
        <v/>
      </c>
      <c r="Y1427" s="110" t="str">
        <f>IF(IFERROR(VLOOKUP(Y1424,'Tabela de Apoio'!$D:$E,2,FALSE),1)=1,"",Y1428)</f>
        <v/>
      </c>
      <c r="Z1427" s="110" t="str">
        <f>IF(IFERROR(VLOOKUP(Z1424,'Tabela de Apoio'!$D:$E,2,FALSE),1)=1,"",Z1428)</f>
        <v/>
      </c>
      <c r="AA1427" s="110" t="str">
        <f>IF(IFERROR(VLOOKUP(AA1424,'Tabela de Apoio'!$D:$E,2,FALSE),1)=1,"",AA1428)</f>
        <v/>
      </c>
      <c r="AB1427" s="110" t="str">
        <f>IF(IFERROR(VLOOKUP(AB1424,'Tabela de Apoio'!$D:$E,2,FALSE),1)=1,"",AB1428)</f>
        <v/>
      </c>
      <c r="AC1427" s="110" t="str">
        <f>IF(IFERROR(VLOOKUP(AC1424,'Tabela de Apoio'!$D:$E,2,FALSE),1)=1,"",AC1428)</f>
        <v/>
      </c>
      <c r="AD1427" s="110" t="str">
        <f>IF(IFERROR(VLOOKUP(AD1424,'Tabela de Apoio'!$D:$E,2,FALSE),1)=1,"",AD1428)</f>
        <v/>
      </c>
      <c r="AE1427" s="110" t="str">
        <f>IF(IFERROR(VLOOKUP(AE1424,'Tabela de Apoio'!$D:$E,2,FALSE),1)=1,"",AE1428)</f>
        <v/>
      </c>
      <c r="AF1427" s="110" t="str">
        <f>IF(IFERROR(VLOOKUP(AF1424,'Tabela de Apoio'!$D:$E,2,FALSE),1)=1,"",AF1428)</f>
        <v/>
      </c>
      <c r="AG1427" s="110" t="str">
        <f>IF(IFERROR(VLOOKUP(AG1424,'Tabela de Apoio'!$D:$E,2,FALSE),1)=1,"",AG1428)</f>
        <v/>
      </c>
      <c r="AH1427" s="110" t="str">
        <f>IF(IFERROR(VLOOKUP(AH1424,'Tabela de Apoio'!$D:$E,2,FALSE),1)=1,"",AH1428)</f>
        <v/>
      </c>
      <c r="AI1427" s="110" t="str">
        <f>IF(IFERROR(VLOOKUP(AI1424,'Tabela de Apoio'!$D:$E,2,FALSE),1)=1,"",AI1428)</f>
        <v/>
      </c>
    </row>
    <row r="1428" spans="1:35" hidden="1" x14ac:dyDescent="0.25">
      <c r="B1428" s="131" t="e">
        <f t="shared" ref="B1428:C1428" si="4400">B1427</f>
        <v>#VALUE!</v>
      </c>
      <c r="C1428" s="131" t="e">
        <f t="shared" si="4400"/>
        <v>#VALUE!</v>
      </c>
      <c r="D1428" s="130">
        <f t="shared" si="4208"/>
        <v>1</v>
      </c>
      <c r="E1428" s="168"/>
      <c r="F1428" s="96"/>
      <c r="G1428" s="170"/>
      <c r="H1428" s="137">
        <f t="shared" ref="H1428" si="4401">COUNT($P1428:$XX1428)</f>
        <v>0</v>
      </c>
      <c r="I1428" s="135" t="e">
        <f t="shared" ref="I1428" si="4402">_xlfn.STDEV.P($P1427:$XX1428)/AVERAGE($P1427:$XX1428)</f>
        <v>#DIV/0!</v>
      </c>
      <c r="J1428" s="7">
        <f>ROW()</f>
        <v>1428</v>
      </c>
      <c r="K1428" s="70"/>
      <c r="L1428" s="29" t="s">
        <v>54</v>
      </c>
      <c r="M1428" s="30" t="str">
        <f t="shared" ref="M1428" si="4403">IFERROR(
IF(AND(P1424="Orçamento",COUNTA(P1422:AI1422)=COUNTIF(P1424:XX1424,"Orçamento")),MIN(M1433,M1430),
IF(M1431&lt;&gt;"",M1431,
IF(M1432&lt;&gt;"",M1432,
M1430
))),"")</f>
        <v/>
      </c>
      <c r="N1428" s="74"/>
      <c r="O1428" s="27" t="s">
        <v>440</v>
      </c>
      <c r="P1428" s="109" t="str">
        <f t="shared" ref="P1428:AI1428" si="4404">IFERROR(IF(P1426="",
            "",
            IF(COUNT($P1426:$XX1426)&lt;=4,
               P1426,
               IF(OR(P1426&gt;(QUARTILE($P1426:$XX1426,3)+(QUARTILE($P1426:$XX1426,3)-QUARTILE($P1426:$XX1426,1))),
                     P1426&lt;(QUARTILE($P1426:$XX1426,1)-(QUARTILE($P1426:$XX1426,3)-QUARTILE($P1426:$XX1426,1)))
                  ),
               "DESCARTADO",P1426)
             )
  ),P1426)</f>
        <v/>
      </c>
      <c r="Q1428" s="109" t="str">
        <f t="shared" si="4404"/>
        <v/>
      </c>
      <c r="R1428" s="109" t="str">
        <f t="shared" si="4404"/>
        <v/>
      </c>
      <c r="S1428" s="109" t="str">
        <f t="shared" si="4404"/>
        <v/>
      </c>
      <c r="T1428" s="109" t="str">
        <f t="shared" si="4404"/>
        <v/>
      </c>
      <c r="U1428" s="109" t="str">
        <f t="shared" si="4404"/>
        <v/>
      </c>
      <c r="V1428" s="109" t="str">
        <f t="shared" si="4404"/>
        <v/>
      </c>
      <c r="W1428" s="109" t="str">
        <f t="shared" si="4404"/>
        <v/>
      </c>
      <c r="X1428" s="109" t="str">
        <f t="shared" si="4404"/>
        <v/>
      </c>
      <c r="Y1428" s="109" t="str">
        <f t="shared" si="4404"/>
        <v/>
      </c>
      <c r="Z1428" s="109" t="str">
        <f t="shared" si="4404"/>
        <v/>
      </c>
      <c r="AA1428" s="109" t="str">
        <f t="shared" si="4404"/>
        <v/>
      </c>
      <c r="AB1428" s="109" t="str">
        <f t="shared" si="4404"/>
        <v/>
      </c>
      <c r="AC1428" s="109" t="str">
        <f t="shared" si="4404"/>
        <v/>
      </c>
      <c r="AD1428" s="109" t="str">
        <f t="shared" si="4404"/>
        <v/>
      </c>
      <c r="AE1428" s="109" t="str">
        <f t="shared" si="4404"/>
        <v/>
      </c>
      <c r="AF1428" s="109" t="str">
        <f t="shared" si="4404"/>
        <v/>
      </c>
      <c r="AG1428" s="109" t="str">
        <f t="shared" si="4404"/>
        <v/>
      </c>
      <c r="AH1428" s="109" t="str">
        <f t="shared" si="4404"/>
        <v/>
      </c>
      <c r="AI1428" s="109" t="str">
        <f t="shared" si="4404"/>
        <v/>
      </c>
    </row>
    <row r="1429" spans="1:35" hidden="1" x14ac:dyDescent="0.25">
      <c r="B1429" s="131" t="e">
        <f t="shared" ref="B1429:B1483" si="4405">B1428</f>
        <v>#VALUE!</v>
      </c>
      <c r="C1429" s="131" t="e">
        <f t="shared" ref="C1429:D1492" si="4406">C1428</f>
        <v>#VALUE!</v>
      </c>
      <c r="D1429" s="130">
        <f t="shared" si="4208"/>
        <v>1</v>
      </c>
      <c r="E1429" s="168"/>
      <c r="F1429" s="96"/>
      <c r="G1429" s="170"/>
      <c r="H1429"/>
      <c r="I1429"/>
      <c r="J1429"/>
      <c r="K1429" s="69"/>
      <c r="L1429" s="29" t="s">
        <v>423</v>
      </c>
      <c r="M1429" s="30" t="e">
        <f t="shared" ref="M1429" si="4407">AVERAGE($P1428:$XX1428)</f>
        <v>#DIV/0!</v>
      </c>
      <c r="N1429" s="74"/>
      <c r="O1429" s="27" t="str">
        <f t="shared" ref="O1429" si="4408">"1 POND"</f>
        <v>1 POND</v>
      </c>
      <c r="P1429" s="110" t="str">
        <f>IF(IFERROR(VLOOKUP(P1424,'Tabela de Apoio'!$D:$E,2,FALSE),1)=1,"",P1430)</f>
        <v/>
      </c>
      <c r="Q1429" s="110" t="str">
        <f>IF(IFERROR(VLOOKUP(Q1424,'Tabela de Apoio'!$D:$E,2,FALSE),1)=1,"",Q1430)</f>
        <v/>
      </c>
      <c r="R1429" s="110" t="str">
        <f>IF(IFERROR(VLOOKUP(R1424,'Tabela de Apoio'!$D:$E,2,FALSE),1)=1,"",R1430)</f>
        <v/>
      </c>
      <c r="S1429" s="110" t="str">
        <f>IF(IFERROR(VLOOKUP(S1424,'Tabela de Apoio'!$D:$E,2,FALSE),1)=1,"",S1430)</f>
        <v/>
      </c>
      <c r="T1429" s="110" t="str">
        <f>IF(IFERROR(VLOOKUP(T1424,'Tabela de Apoio'!$D:$E,2,FALSE),1)=1,"",T1430)</f>
        <v/>
      </c>
      <c r="U1429" s="110" t="str">
        <f>IF(IFERROR(VLOOKUP(U1424,'Tabela de Apoio'!$D:$E,2,FALSE),1)=1,"",U1430)</f>
        <v/>
      </c>
      <c r="V1429" s="110" t="str">
        <f>IF(IFERROR(VLOOKUP(V1424,'Tabela de Apoio'!$D:$E,2,FALSE),1)=1,"",V1430)</f>
        <v/>
      </c>
      <c r="W1429" s="110" t="str">
        <f>IF(IFERROR(VLOOKUP(W1424,'Tabela de Apoio'!$D:$E,2,FALSE),1)=1,"",W1430)</f>
        <v/>
      </c>
      <c r="X1429" s="110" t="str">
        <f>IF(IFERROR(VLOOKUP(X1424,'Tabela de Apoio'!$D:$E,2,FALSE),1)=1,"",X1430)</f>
        <v/>
      </c>
      <c r="Y1429" s="110" t="str">
        <f>IF(IFERROR(VLOOKUP(Y1424,'Tabela de Apoio'!$D:$E,2,FALSE),1)=1,"",Y1430)</f>
        <v/>
      </c>
      <c r="Z1429" s="110" t="str">
        <f>IF(IFERROR(VLOOKUP(Z1424,'Tabela de Apoio'!$D:$E,2,FALSE),1)=1,"",Z1430)</f>
        <v/>
      </c>
      <c r="AA1429" s="110" t="str">
        <f>IF(IFERROR(VLOOKUP(AA1424,'Tabela de Apoio'!$D:$E,2,FALSE),1)=1,"",AA1430)</f>
        <v/>
      </c>
      <c r="AB1429" s="110" t="str">
        <f>IF(IFERROR(VLOOKUP(AB1424,'Tabela de Apoio'!$D:$E,2,FALSE),1)=1,"",AB1430)</f>
        <v/>
      </c>
      <c r="AC1429" s="110" t="str">
        <f>IF(IFERROR(VLOOKUP(AC1424,'Tabela de Apoio'!$D:$E,2,FALSE),1)=1,"",AC1430)</f>
        <v/>
      </c>
      <c r="AD1429" s="110" t="str">
        <f>IF(IFERROR(VLOOKUP(AD1424,'Tabela de Apoio'!$D:$E,2,FALSE),1)=1,"",AD1430)</f>
        <v/>
      </c>
      <c r="AE1429" s="110" t="str">
        <f>IF(IFERROR(VLOOKUP(AE1424,'Tabela de Apoio'!$D:$E,2,FALSE),1)=1,"",AE1430)</f>
        <v/>
      </c>
      <c r="AF1429" s="110" t="str">
        <f>IF(IFERROR(VLOOKUP(AF1424,'Tabela de Apoio'!$D:$E,2,FALSE),1)=1,"",AF1430)</f>
        <v/>
      </c>
      <c r="AG1429" s="110" t="str">
        <f>IF(IFERROR(VLOOKUP(AG1424,'Tabela de Apoio'!$D:$E,2,FALSE),1)=1,"",AG1430)</f>
        <v/>
      </c>
      <c r="AH1429" s="110" t="str">
        <f>IF(IFERROR(VLOOKUP(AH1424,'Tabela de Apoio'!$D:$E,2,FALSE),1)=1,"",AH1430)</f>
        <v/>
      </c>
      <c r="AI1429" s="110" t="str">
        <f>IF(IFERROR(VLOOKUP(AI1424,'Tabela de Apoio'!$D:$E,2,FALSE),1)=1,"",AI1430)</f>
        <v/>
      </c>
    </row>
    <row r="1430" spans="1:35" hidden="1" x14ac:dyDescent="0.25">
      <c r="B1430" s="131" t="e">
        <f t="shared" si="4405"/>
        <v>#VALUE!</v>
      </c>
      <c r="C1430" s="131" t="e">
        <f t="shared" si="4406"/>
        <v>#VALUE!</v>
      </c>
      <c r="D1430" s="130">
        <f t="shared" si="4406"/>
        <v>1</v>
      </c>
      <c r="E1430" s="168"/>
      <c r="F1430" s="96"/>
      <c r="G1430" s="170"/>
      <c r="H1430" s="137">
        <f t="shared" ref="H1430" si="4409">COUNT($P1430:$XX1430)</f>
        <v>0</v>
      </c>
      <c r="I1430" s="135" t="e">
        <f t="shared" ref="I1430" si="4410">_xlfn.STDEV.P($P1429:$XX1430)/AVERAGE($P1429:$XX1430)</f>
        <v>#DIV/0!</v>
      </c>
      <c r="J1430" s="7">
        <f t="shared" ref="J1430" si="4411">IF(AND(H1430&gt;2,
OR(L1422="MÉDIA SANEADA",L1422="MEDIANA SANEADA",
AND(L1422="PREÇO REFERÊNCIA",NOT(AND(P1424="Orçamento",COUNTA(P1422:XX1422)=COUNTIF(P1424:XX1424,"Orçamento")))))),
ROW(),0)</f>
        <v>0</v>
      </c>
      <c r="K1430" s="69"/>
      <c r="L1430" s="29" t="s">
        <v>424</v>
      </c>
      <c r="M1430" s="30" t="e">
        <f t="shared" ref="M1430" si="4412">MEDIAN($P1428:$XX1428)</f>
        <v>#NUM!</v>
      </c>
      <c r="N1430" s="74"/>
      <c r="O1430" s="27" t="str">
        <f t="shared" ref="O1430" si="4413">"1 RODADA"</f>
        <v>1 RODADA</v>
      </c>
      <c r="P1430" s="110" t="str">
        <f t="shared" ref="P1430:AI1430" si="4414">IF(P1428="","",IF((_xlfn.STDEV.P($P1427:$XX1428)/AVERAGE($P1427:$XX1428))&lt;=25%,P1428,IF(OR(P1428&gt;(AVERAGE($P1427:$XX1428)+_xlfn.STDEV.P($P1427:$XX1428)),P1428&lt;(AVERAGE($P1427:$XX1428)-_xlfn.STDEV.P($P1427:$XX1428))),"DESCARTADO",P1428)))</f>
        <v/>
      </c>
      <c r="Q1430" s="110" t="str">
        <f t="shared" si="4414"/>
        <v/>
      </c>
      <c r="R1430" s="110" t="str">
        <f t="shared" si="4414"/>
        <v/>
      </c>
      <c r="S1430" s="110" t="str">
        <f t="shared" si="4414"/>
        <v/>
      </c>
      <c r="T1430" s="110" t="str">
        <f t="shared" si="4414"/>
        <v/>
      </c>
      <c r="U1430" s="110" t="str">
        <f t="shared" si="4414"/>
        <v/>
      </c>
      <c r="V1430" s="110" t="str">
        <f t="shared" si="4414"/>
        <v/>
      </c>
      <c r="W1430" s="110" t="str">
        <f t="shared" si="4414"/>
        <v/>
      </c>
      <c r="X1430" s="110" t="str">
        <f t="shared" si="4414"/>
        <v/>
      </c>
      <c r="Y1430" s="110" t="str">
        <f t="shared" si="4414"/>
        <v/>
      </c>
      <c r="Z1430" s="110" t="str">
        <f t="shared" si="4414"/>
        <v/>
      </c>
      <c r="AA1430" s="110" t="str">
        <f t="shared" si="4414"/>
        <v/>
      </c>
      <c r="AB1430" s="110" t="str">
        <f t="shared" si="4414"/>
        <v/>
      </c>
      <c r="AC1430" s="110" t="str">
        <f t="shared" si="4414"/>
        <v/>
      </c>
      <c r="AD1430" s="110" t="str">
        <f t="shared" si="4414"/>
        <v/>
      </c>
      <c r="AE1430" s="110" t="str">
        <f t="shared" si="4414"/>
        <v/>
      </c>
      <c r="AF1430" s="110" t="str">
        <f t="shared" si="4414"/>
        <v/>
      </c>
      <c r="AG1430" s="110" t="str">
        <f t="shared" si="4414"/>
        <v/>
      </c>
      <c r="AH1430" s="110" t="str">
        <f t="shared" si="4414"/>
        <v/>
      </c>
      <c r="AI1430" s="110" t="str">
        <f t="shared" si="4414"/>
        <v/>
      </c>
    </row>
    <row r="1431" spans="1:35" hidden="1" x14ac:dyDescent="0.25">
      <c r="B1431" s="131" t="e">
        <f t="shared" si="4405"/>
        <v>#VALUE!</v>
      </c>
      <c r="C1431" s="131" t="e">
        <f t="shared" si="4406"/>
        <v>#VALUE!</v>
      </c>
      <c r="D1431" s="130">
        <f t="shared" si="4406"/>
        <v>1</v>
      </c>
      <c r="E1431" s="168"/>
      <c r="F1431" s="96"/>
      <c r="G1431" s="170"/>
      <c r="H1431"/>
      <c r="I1431"/>
      <c r="J1431"/>
      <c r="L1431" s="29" t="s">
        <v>50</v>
      </c>
      <c r="M1431" s="30" t="str">
        <f t="shared" ref="M1431" si="4415">IFERROR(
IF(AND(H1430&gt;2,I1430&lt;=25%),AVERAGE(P1429:XX1430),
IF(AND(H1432&gt;2,I1432&lt;=25%),AVERAGE(P1431:XX1432),
IF(AND(H1434&gt;2,I1434&lt;=25%),AVERAGE(P1433:XX1434),
IF(AND(H1436&gt;2,I1436&lt;=25%),AVERAGE(P1435:XX1436),
IF(AND(H1438&gt;2,I1438&lt;=25%),AVERAGE(P1437:XX1438),
IF(AND(H1440&gt;2,I1440&lt;=25%),AVERAGE(P1439:XX1440),
IF(I1428&lt;=25%,AVERAGE(P1427:XX1428),""))))))),"")</f>
        <v/>
      </c>
      <c r="N1431" s="74"/>
      <c r="O1431" s="27" t="str">
        <f t="shared" ref="O1431" si="4416">"2 POND"</f>
        <v>2 POND</v>
      </c>
      <c r="P1431" s="110" t="str">
        <f>IF(IFERROR(VLOOKUP(P1424,'Tabela de Apoio'!$D:$E,2,FALSE),1)=1,"",P1432)</f>
        <v/>
      </c>
      <c r="Q1431" s="110" t="str">
        <f>IF(IFERROR(VLOOKUP(Q1424,'Tabela de Apoio'!$D:$E,2,FALSE),1)=1,"",Q1432)</f>
        <v/>
      </c>
      <c r="R1431" s="110" t="str">
        <f>IF(IFERROR(VLOOKUP(R1424,'Tabela de Apoio'!$D:$E,2,FALSE),1)=1,"",R1432)</f>
        <v/>
      </c>
      <c r="S1431" s="110" t="str">
        <f>IF(IFERROR(VLOOKUP(S1424,'Tabela de Apoio'!$D:$E,2,FALSE),1)=1,"",S1432)</f>
        <v/>
      </c>
      <c r="T1431" s="110" t="str">
        <f>IF(IFERROR(VLOOKUP(T1424,'Tabela de Apoio'!$D:$E,2,FALSE),1)=1,"",T1432)</f>
        <v/>
      </c>
      <c r="U1431" s="110" t="str">
        <f>IF(IFERROR(VLOOKUP(U1424,'Tabela de Apoio'!$D:$E,2,FALSE),1)=1,"",U1432)</f>
        <v/>
      </c>
      <c r="V1431" s="110" t="str">
        <f>IF(IFERROR(VLOOKUP(V1424,'Tabela de Apoio'!$D:$E,2,FALSE),1)=1,"",V1432)</f>
        <v/>
      </c>
      <c r="W1431" s="110" t="str">
        <f>IF(IFERROR(VLOOKUP(W1424,'Tabela de Apoio'!$D:$E,2,FALSE),1)=1,"",W1432)</f>
        <v/>
      </c>
      <c r="X1431" s="110" t="str">
        <f>IF(IFERROR(VLOOKUP(X1424,'Tabela de Apoio'!$D:$E,2,FALSE),1)=1,"",X1432)</f>
        <v/>
      </c>
      <c r="Y1431" s="110" t="str">
        <f>IF(IFERROR(VLOOKUP(Y1424,'Tabela de Apoio'!$D:$E,2,FALSE),1)=1,"",Y1432)</f>
        <v/>
      </c>
      <c r="Z1431" s="110" t="str">
        <f>IF(IFERROR(VLOOKUP(Z1424,'Tabela de Apoio'!$D:$E,2,FALSE),1)=1,"",Z1432)</f>
        <v/>
      </c>
      <c r="AA1431" s="110" t="str">
        <f>IF(IFERROR(VLOOKUP(AA1424,'Tabela de Apoio'!$D:$E,2,FALSE),1)=1,"",AA1432)</f>
        <v/>
      </c>
      <c r="AB1431" s="110" t="str">
        <f>IF(IFERROR(VLOOKUP(AB1424,'Tabela de Apoio'!$D:$E,2,FALSE),1)=1,"",AB1432)</f>
        <v/>
      </c>
      <c r="AC1431" s="110" t="str">
        <f>IF(IFERROR(VLOOKUP(AC1424,'Tabela de Apoio'!$D:$E,2,FALSE),1)=1,"",AC1432)</f>
        <v/>
      </c>
      <c r="AD1431" s="110" t="str">
        <f>IF(IFERROR(VLOOKUP(AD1424,'Tabela de Apoio'!$D:$E,2,FALSE),1)=1,"",AD1432)</f>
        <v/>
      </c>
      <c r="AE1431" s="110" t="str">
        <f>IF(IFERROR(VLOOKUP(AE1424,'Tabela de Apoio'!$D:$E,2,FALSE),1)=1,"",AE1432)</f>
        <v/>
      </c>
      <c r="AF1431" s="110" t="str">
        <f>IF(IFERROR(VLOOKUP(AF1424,'Tabela de Apoio'!$D:$E,2,FALSE),1)=1,"",AF1432)</f>
        <v/>
      </c>
      <c r="AG1431" s="110" t="str">
        <f>IF(IFERROR(VLOOKUP(AG1424,'Tabela de Apoio'!$D:$E,2,FALSE),1)=1,"",AG1432)</f>
        <v/>
      </c>
      <c r="AH1431" s="110" t="str">
        <f>IF(IFERROR(VLOOKUP(AH1424,'Tabela de Apoio'!$D:$E,2,FALSE),1)=1,"",AH1432)</f>
        <v/>
      </c>
      <c r="AI1431" s="110" t="str">
        <f>IF(IFERROR(VLOOKUP(AI1424,'Tabela de Apoio'!$D:$E,2,FALSE),1)=1,"",AI1432)</f>
        <v/>
      </c>
    </row>
    <row r="1432" spans="1:35" hidden="1" x14ac:dyDescent="0.25">
      <c r="B1432" s="131" t="e">
        <f t="shared" si="4405"/>
        <v>#VALUE!</v>
      </c>
      <c r="C1432" s="131" t="e">
        <f t="shared" si="4406"/>
        <v>#VALUE!</v>
      </c>
      <c r="D1432" s="130">
        <f t="shared" si="4406"/>
        <v>1</v>
      </c>
      <c r="E1432" s="168"/>
      <c r="F1432" s="96"/>
      <c r="G1432" s="170"/>
      <c r="H1432" s="137">
        <f t="shared" ref="H1432" si="4417">COUNT($P1432:$XX1432)</f>
        <v>0</v>
      </c>
      <c r="I1432" s="135" t="e">
        <f t="shared" ref="I1432" si="4418">_xlfn.STDEV.P($P1431:$XX1432)/AVERAGE($P1431:$XX1432)</f>
        <v>#DIV/0!</v>
      </c>
      <c r="J1432" s="7">
        <f t="shared" ref="J1432" si="4419">IF(AND(H1432&gt;2,
OR(L1422="MÉDIA SANEADA",L1422="MEDIANA SANEADA",
AND(L1422="PREÇO REFERÊNCIA",NOT(AND(P1424="Orçamento",COUNTA(P1422:XX1422)=COUNTIF(P1424:XX1424,"Orçamento")))))),
ROW(),0)</f>
        <v>0</v>
      </c>
      <c r="K1432" s="69"/>
      <c r="L1432" s="29" t="s">
        <v>425</v>
      </c>
      <c r="M1432" s="30" t="e">
        <f t="shared" ref="M1432" si="4420" xml:space="preserve">
IF(H1430&gt;2,MEDIAN(P1429:XX1430),
IF(H1432&gt;2,MEDIAN(P1431:XX1432),
IF(H1434&gt;2,MEDIAN(P1433:XX1434),
IF(H1436&gt;2,MEDIAN(P1435:XX1436),
IF(H1438&gt;2,MEDIAN(P1437:XX1438),
IF(H1440&gt;2,MEDIAN(P1439:XX1440),
MEDIAN(P1427:XX1428)))))))</f>
        <v>#NUM!</v>
      </c>
      <c r="N1432" s="74"/>
      <c r="O1432" s="27" t="str">
        <f t="shared" ref="O1432" si="4421">"2 RODADA"</f>
        <v>2 RODADA</v>
      </c>
      <c r="P1432" s="110" t="str">
        <f t="shared" ref="P1432:AI1432" si="4422">IF(P1430="","",IF((_xlfn.STDEV.P($P1429:$XX1430)/AVERAGE($P1429:$XX1430))&lt;=25%,P1430,IF(OR(P1430&gt;(AVERAGE($P1429:$XX1430)+_xlfn.STDEV.P($P1429:$XX1430)),P1430&lt;(AVERAGE($P1429:$XX1430)-_xlfn.STDEV.P($P1429:$XX1430))),"DESCARTADO",P1430)))</f>
        <v/>
      </c>
      <c r="Q1432" s="110" t="str">
        <f t="shared" si="4422"/>
        <v/>
      </c>
      <c r="R1432" s="110" t="str">
        <f t="shared" si="4422"/>
        <v/>
      </c>
      <c r="S1432" s="110" t="str">
        <f t="shared" si="4422"/>
        <v/>
      </c>
      <c r="T1432" s="110" t="str">
        <f t="shared" si="4422"/>
        <v/>
      </c>
      <c r="U1432" s="110" t="str">
        <f t="shared" si="4422"/>
        <v/>
      </c>
      <c r="V1432" s="110" t="str">
        <f t="shared" si="4422"/>
        <v/>
      </c>
      <c r="W1432" s="110" t="str">
        <f t="shared" si="4422"/>
        <v/>
      </c>
      <c r="X1432" s="110" t="str">
        <f t="shared" si="4422"/>
        <v/>
      </c>
      <c r="Y1432" s="110" t="str">
        <f t="shared" si="4422"/>
        <v/>
      </c>
      <c r="Z1432" s="110" t="str">
        <f t="shared" si="4422"/>
        <v/>
      </c>
      <c r="AA1432" s="110" t="str">
        <f t="shared" si="4422"/>
        <v/>
      </c>
      <c r="AB1432" s="110" t="str">
        <f t="shared" si="4422"/>
        <v/>
      </c>
      <c r="AC1432" s="110" t="str">
        <f t="shared" si="4422"/>
        <v/>
      </c>
      <c r="AD1432" s="110" t="str">
        <f t="shared" si="4422"/>
        <v/>
      </c>
      <c r="AE1432" s="110" t="str">
        <f t="shared" si="4422"/>
        <v/>
      </c>
      <c r="AF1432" s="110" t="str">
        <f t="shared" si="4422"/>
        <v/>
      </c>
      <c r="AG1432" s="110" t="str">
        <f t="shared" si="4422"/>
        <v/>
      </c>
      <c r="AH1432" s="110" t="str">
        <f t="shared" si="4422"/>
        <v/>
      </c>
      <c r="AI1432" s="110" t="str">
        <f t="shared" si="4422"/>
        <v/>
      </c>
    </row>
    <row r="1433" spans="1:35" hidden="1" x14ac:dyDescent="0.25">
      <c r="B1433" s="131" t="e">
        <f t="shared" si="4405"/>
        <v>#VALUE!</v>
      </c>
      <c r="C1433" s="131" t="e">
        <f t="shared" si="4406"/>
        <v>#VALUE!</v>
      </c>
      <c r="D1433" s="130">
        <f t="shared" si="4406"/>
        <v>1</v>
      </c>
      <c r="E1433" s="168"/>
      <c r="F1433" s="96"/>
      <c r="G1433" s="170"/>
      <c r="H1433"/>
      <c r="I1433"/>
      <c r="J1433"/>
      <c r="K1433" s="69"/>
      <c r="L1433" s="29" t="s">
        <v>422</v>
      </c>
      <c r="M1433" s="30" t="e">
        <f t="shared" ref="M1433" si="4423">HARMEAN($P1427:$XX1428)</f>
        <v>#N/A</v>
      </c>
      <c r="N1433" s="74"/>
      <c r="O1433" s="27" t="str">
        <f t="shared" ref="O1433" si="4424">"3 POND"</f>
        <v>3 POND</v>
      </c>
      <c r="P1433" s="110" t="str">
        <f>IF(IFERROR(VLOOKUP(P1424,'Tabela de Apoio'!$D:$E,2,FALSE),1)=1,"",P1434)</f>
        <v/>
      </c>
      <c r="Q1433" s="110" t="str">
        <f>IF(IFERROR(VLOOKUP(Q1424,'Tabela de Apoio'!$D:$E,2,FALSE),1)=1,"",Q1434)</f>
        <v/>
      </c>
      <c r="R1433" s="110" t="str">
        <f>IF(IFERROR(VLOOKUP(R1424,'Tabela de Apoio'!$D:$E,2,FALSE),1)=1,"",R1434)</f>
        <v/>
      </c>
      <c r="S1433" s="110" t="str">
        <f>IF(IFERROR(VLOOKUP(S1424,'Tabela de Apoio'!$D:$E,2,FALSE),1)=1,"",S1434)</f>
        <v/>
      </c>
      <c r="T1433" s="110" t="str">
        <f>IF(IFERROR(VLOOKUP(T1424,'Tabela de Apoio'!$D:$E,2,FALSE),1)=1,"",T1434)</f>
        <v/>
      </c>
      <c r="U1433" s="110" t="str">
        <f>IF(IFERROR(VLOOKUP(U1424,'Tabela de Apoio'!$D:$E,2,FALSE),1)=1,"",U1434)</f>
        <v/>
      </c>
      <c r="V1433" s="110" t="str">
        <f>IF(IFERROR(VLOOKUP(V1424,'Tabela de Apoio'!$D:$E,2,FALSE),1)=1,"",V1434)</f>
        <v/>
      </c>
      <c r="W1433" s="110" t="str">
        <f>IF(IFERROR(VLOOKUP(W1424,'Tabela de Apoio'!$D:$E,2,FALSE),1)=1,"",W1434)</f>
        <v/>
      </c>
      <c r="X1433" s="110" t="str">
        <f>IF(IFERROR(VLOOKUP(X1424,'Tabela de Apoio'!$D:$E,2,FALSE),1)=1,"",X1434)</f>
        <v/>
      </c>
      <c r="Y1433" s="110" t="str">
        <f>IF(IFERROR(VLOOKUP(Y1424,'Tabela de Apoio'!$D:$E,2,FALSE),1)=1,"",Y1434)</f>
        <v/>
      </c>
      <c r="Z1433" s="110" t="str">
        <f>IF(IFERROR(VLOOKUP(Z1424,'Tabela de Apoio'!$D:$E,2,FALSE),1)=1,"",Z1434)</f>
        <v/>
      </c>
      <c r="AA1433" s="110" t="str">
        <f>IF(IFERROR(VLOOKUP(AA1424,'Tabela de Apoio'!$D:$E,2,FALSE),1)=1,"",AA1434)</f>
        <v/>
      </c>
      <c r="AB1433" s="110" t="str">
        <f>IF(IFERROR(VLOOKUP(AB1424,'Tabela de Apoio'!$D:$E,2,FALSE),1)=1,"",AB1434)</f>
        <v/>
      </c>
      <c r="AC1433" s="110" t="str">
        <f>IF(IFERROR(VLOOKUP(AC1424,'Tabela de Apoio'!$D:$E,2,FALSE),1)=1,"",AC1434)</f>
        <v/>
      </c>
      <c r="AD1433" s="110" t="str">
        <f>IF(IFERROR(VLOOKUP(AD1424,'Tabela de Apoio'!$D:$E,2,FALSE),1)=1,"",AD1434)</f>
        <v/>
      </c>
      <c r="AE1433" s="110" t="str">
        <f>IF(IFERROR(VLOOKUP(AE1424,'Tabela de Apoio'!$D:$E,2,FALSE),1)=1,"",AE1434)</f>
        <v/>
      </c>
      <c r="AF1433" s="110" t="str">
        <f>IF(IFERROR(VLOOKUP(AF1424,'Tabela de Apoio'!$D:$E,2,FALSE),1)=1,"",AF1434)</f>
        <v/>
      </c>
      <c r="AG1433" s="110" t="str">
        <f>IF(IFERROR(VLOOKUP(AG1424,'Tabela de Apoio'!$D:$E,2,FALSE),1)=1,"",AG1434)</f>
        <v/>
      </c>
      <c r="AH1433" s="110" t="str">
        <f>IF(IFERROR(VLOOKUP(AH1424,'Tabela de Apoio'!$D:$E,2,FALSE),1)=1,"",AH1434)</f>
        <v/>
      </c>
      <c r="AI1433" s="110" t="str">
        <f>IF(IFERROR(VLOOKUP(AI1424,'Tabela de Apoio'!$D:$E,2,FALSE),1)=1,"",AI1434)</f>
        <v/>
      </c>
    </row>
    <row r="1434" spans="1:35" hidden="1" x14ac:dyDescent="0.25">
      <c r="B1434" s="131" t="e">
        <f t="shared" si="4405"/>
        <v>#VALUE!</v>
      </c>
      <c r="C1434" s="131" t="e">
        <f t="shared" si="4406"/>
        <v>#VALUE!</v>
      </c>
      <c r="D1434" s="130">
        <f t="shared" si="4406"/>
        <v>1</v>
      </c>
      <c r="E1434" s="168"/>
      <c r="F1434" s="96"/>
      <c r="G1434" s="170"/>
      <c r="H1434" s="137">
        <f t="shared" ref="H1434" si="4425">COUNT($P1434:$XX1434)</f>
        <v>0</v>
      </c>
      <c r="I1434" s="135" t="e">
        <f t="shared" ref="I1434" si="4426">_xlfn.STDEV.P($P1433:$XX1434)/AVERAGE($P1433:$XX1434)</f>
        <v>#DIV/0!</v>
      </c>
      <c r="J1434" s="7">
        <f t="shared" ref="J1434" si="4427">IF(AND(H1434&gt;2,
OR(L1422="MÉDIA SANEADA",L1422="MEDIANA SANEADA",
AND(L1422="PREÇO REFERÊNCIA",NOT(AND(P1424="Orçamento",COUNTA(P1422:XX1422)=COUNTIF(P1424:XX1424,"Orçamento")))))),
ROW(),0)</f>
        <v>0</v>
      </c>
      <c r="K1434" s="69"/>
      <c r="L1434" s="29" t="s">
        <v>53</v>
      </c>
      <c r="M1434" s="30" t="str">
        <f t="shared" ref="M1434" si="4428">IFERROR(_xlfn.QUARTILE.EXC($P1428:$XX1428,1),"")</f>
        <v/>
      </c>
      <c r="N1434" s="74"/>
      <c r="O1434" s="27" t="str">
        <f t="shared" ref="O1434" si="4429">"3 RODADA"</f>
        <v>3 RODADA</v>
      </c>
      <c r="P1434" s="110" t="str">
        <f t="shared" ref="P1434:AI1434" si="4430">IF(P1432="","",IF((_xlfn.STDEV.P($P1431:$XX1432)/AVERAGE($P1431:$XX1432))&lt;=25%,P1432,IF(OR(P1432&gt;(AVERAGE($P1431:$XX1432)+_xlfn.STDEV.P($P1431:$XX1432)),P1432&lt;(AVERAGE($P1431:$XX1432)-_xlfn.STDEV.P($P1431:$XX1432))),"DESCARTADO",P1432)))</f>
        <v/>
      </c>
      <c r="Q1434" s="110" t="str">
        <f t="shared" si="4430"/>
        <v/>
      </c>
      <c r="R1434" s="110" t="str">
        <f t="shared" si="4430"/>
        <v/>
      </c>
      <c r="S1434" s="110" t="str">
        <f t="shared" si="4430"/>
        <v/>
      </c>
      <c r="T1434" s="110" t="str">
        <f t="shared" si="4430"/>
        <v/>
      </c>
      <c r="U1434" s="110" t="str">
        <f t="shared" si="4430"/>
        <v/>
      </c>
      <c r="V1434" s="110" t="str">
        <f t="shared" si="4430"/>
        <v/>
      </c>
      <c r="W1434" s="110" t="str">
        <f t="shared" si="4430"/>
        <v/>
      </c>
      <c r="X1434" s="110" t="str">
        <f t="shared" si="4430"/>
        <v/>
      </c>
      <c r="Y1434" s="110" t="str">
        <f t="shared" si="4430"/>
        <v/>
      </c>
      <c r="Z1434" s="110" t="str">
        <f t="shared" si="4430"/>
        <v/>
      </c>
      <c r="AA1434" s="110" t="str">
        <f t="shared" si="4430"/>
        <v/>
      </c>
      <c r="AB1434" s="110" t="str">
        <f t="shared" si="4430"/>
        <v/>
      </c>
      <c r="AC1434" s="110" t="str">
        <f t="shared" si="4430"/>
        <v/>
      </c>
      <c r="AD1434" s="110" t="str">
        <f t="shared" si="4430"/>
        <v/>
      </c>
      <c r="AE1434" s="110" t="str">
        <f t="shared" si="4430"/>
        <v/>
      </c>
      <c r="AF1434" s="110" t="str">
        <f t="shared" si="4430"/>
        <v/>
      </c>
      <c r="AG1434" s="110" t="str">
        <f t="shared" si="4430"/>
        <v/>
      </c>
      <c r="AH1434" s="110" t="str">
        <f t="shared" si="4430"/>
        <v/>
      </c>
      <c r="AI1434" s="110" t="str">
        <f t="shared" si="4430"/>
        <v/>
      </c>
    </row>
    <row r="1435" spans="1:35" hidden="1" x14ac:dyDescent="0.25">
      <c r="B1435" s="131" t="e">
        <f t="shared" si="4405"/>
        <v>#VALUE!</v>
      </c>
      <c r="C1435" s="131" t="e">
        <f t="shared" si="4406"/>
        <v>#VALUE!</v>
      </c>
      <c r="D1435" s="130">
        <f t="shared" si="4406"/>
        <v>1</v>
      </c>
      <c r="E1435" s="168"/>
      <c r="F1435" s="96"/>
      <c r="G1435" s="170"/>
      <c r="H1435"/>
      <c r="I1435"/>
      <c r="J1435"/>
      <c r="K1435" s="69"/>
      <c r="L1435" s="29" t="s">
        <v>51</v>
      </c>
      <c r="M1435" s="30" t="str">
        <f t="shared" ref="M1435" si="4431">IFERROR(_xlfn.QUARTILE.EXC($P1428:$XX1428,3),"")</f>
        <v/>
      </c>
      <c r="N1435" s="74"/>
      <c r="O1435" s="27" t="str">
        <f t="shared" ref="O1435" si="4432">"4 POND"</f>
        <v>4 POND</v>
      </c>
      <c r="P1435" s="110" t="str">
        <f>IF(IFERROR(VLOOKUP(P1424,'Tabela de Apoio'!$D:$E,2,FALSE),1)=1,"",P1436)</f>
        <v/>
      </c>
      <c r="Q1435" s="110" t="str">
        <f>IF(IFERROR(VLOOKUP(Q1424,'Tabela de Apoio'!$D:$E,2,FALSE),1)=1,"",Q1436)</f>
        <v/>
      </c>
      <c r="R1435" s="110" t="str">
        <f>IF(IFERROR(VLOOKUP(R1424,'Tabela de Apoio'!$D:$E,2,FALSE),1)=1,"",R1436)</f>
        <v/>
      </c>
      <c r="S1435" s="110" t="str">
        <f>IF(IFERROR(VLOOKUP(S1424,'Tabela de Apoio'!$D:$E,2,FALSE),1)=1,"",S1436)</f>
        <v/>
      </c>
      <c r="T1435" s="110" t="str">
        <f>IF(IFERROR(VLOOKUP(T1424,'Tabela de Apoio'!$D:$E,2,FALSE),1)=1,"",T1436)</f>
        <v/>
      </c>
      <c r="U1435" s="110" t="str">
        <f>IF(IFERROR(VLOOKUP(U1424,'Tabela de Apoio'!$D:$E,2,FALSE),1)=1,"",U1436)</f>
        <v/>
      </c>
      <c r="V1435" s="110" t="str">
        <f>IF(IFERROR(VLOOKUP(V1424,'Tabela de Apoio'!$D:$E,2,FALSE),1)=1,"",V1436)</f>
        <v/>
      </c>
      <c r="W1435" s="110" t="str">
        <f>IF(IFERROR(VLOOKUP(W1424,'Tabela de Apoio'!$D:$E,2,FALSE),1)=1,"",W1436)</f>
        <v/>
      </c>
      <c r="X1435" s="110" t="str">
        <f>IF(IFERROR(VLOOKUP(X1424,'Tabela de Apoio'!$D:$E,2,FALSE),1)=1,"",X1436)</f>
        <v/>
      </c>
      <c r="Y1435" s="110" t="str">
        <f>IF(IFERROR(VLOOKUP(Y1424,'Tabela de Apoio'!$D:$E,2,FALSE),1)=1,"",Y1436)</f>
        <v/>
      </c>
      <c r="Z1435" s="110" t="str">
        <f>IF(IFERROR(VLOOKUP(Z1424,'Tabela de Apoio'!$D:$E,2,FALSE),1)=1,"",Z1436)</f>
        <v/>
      </c>
      <c r="AA1435" s="110" t="str">
        <f>IF(IFERROR(VLOOKUP(AA1424,'Tabela de Apoio'!$D:$E,2,FALSE),1)=1,"",AA1436)</f>
        <v/>
      </c>
      <c r="AB1435" s="110" t="str">
        <f>IF(IFERROR(VLOOKUP(AB1424,'Tabela de Apoio'!$D:$E,2,FALSE),1)=1,"",AB1436)</f>
        <v/>
      </c>
      <c r="AC1435" s="110" t="str">
        <f>IF(IFERROR(VLOOKUP(AC1424,'Tabela de Apoio'!$D:$E,2,FALSE),1)=1,"",AC1436)</f>
        <v/>
      </c>
      <c r="AD1435" s="110" t="str">
        <f>IF(IFERROR(VLOOKUP(AD1424,'Tabela de Apoio'!$D:$E,2,FALSE),1)=1,"",AD1436)</f>
        <v/>
      </c>
      <c r="AE1435" s="110" t="str">
        <f>IF(IFERROR(VLOOKUP(AE1424,'Tabela de Apoio'!$D:$E,2,FALSE),1)=1,"",AE1436)</f>
        <v/>
      </c>
      <c r="AF1435" s="110" t="str">
        <f>IF(IFERROR(VLOOKUP(AF1424,'Tabela de Apoio'!$D:$E,2,FALSE),1)=1,"",AF1436)</f>
        <v/>
      </c>
      <c r="AG1435" s="110" t="str">
        <f>IF(IFERROR(VLOOKUP(AG1424,'Tabela de Apoio'!$D:$E,2,FALSE),1)=1,"",AG1436)</f>
        <v/>
      </c>
      <c r="AH1435" s="110" t="str">
        <f>IF(IFERROR(VLOOKUP(AH1424,'Tabela de Apoio'!$D:$E,2,FALSE),1)=1,"",AH1436)</f>
        <v/>
      </c>
      <c r="AI1435" s="110" t="str">
        <f>IF(IFERROR(VLOOKUP(AI1424,'Tabela de Apoio'!$D:$E,2,FALSE),1)=1,"",AI1436)</f>
        <v/>
      </c>
    </row>
    <row r="1436" spans="1:35" hidden="1" x14ac:dyDescent="0.25">
      <c r="B1436" s="131" t="e">
        <f t="shared" si="4405"/>
        <v>#VALUE!</v>
      </c>
      <c r="C1436" s="131" t="e">
        <f t="shared" si="4406"/>
        <v>#VALUE!</v>
      </c>
      <c r="D1436" s="130">
        <f t="shared" si="4406"/>
        <v>1</v>
      </c>
      <c r="E1436" s="168"/>
      <c r="F1436" s="96"/>
      <c r="G1436" s="170"/>
      <c r="H1436" s="137">
        <f t="shared" ref="H1436" si="4433">COUNT($P1436:$XX1436)</f>
        <v>0</v>
      </c>
      <c r="I1436" s="135" t="e">
        <f t="shared" ref="I1436" si="4434">_xlfn.STDEV.P($P1435:$XX1436)/AVERAGE($P1435:$XX1436)</f>
        <v>#DIV/0!</v>
      </c>
      <c r="J1436" s="7">
        <f t="shared" ref="J1436" si="4435">IF(AND(H1436&gt;2,
OR(L1422="MÉDIA SANEADA",L1422="MEDIANA SANEADA",
AND(L1422="PREÇO REFERÊNCIA",NOT(AND(P1424="Orçamento",COUNTA(P1422:XX1422)=COUNTIF(P1424:XX1424,"Orçamento")))))),
ROW(),0)</f>
        <v>0</v>
      </c>
      <c r="K1436" s="69"/>
      <c r="L1436" s="29" t="s">
        <v>55</v>
      </c>
      <c r="M1436" s="30">
        <f t="shared" ref="M1436" si="4436">MIN($P1428:$XX1428)</f>
        <v>0</v>
      </c>
      <c r="N1436" s="74"/>
      <c r="O1436" s="27" t="str">
        <f t="shared" ref="O1436" si="4437">"4 RODADA"</f>
        <v>4 RODADA</v>
      </c>
      <c r="P1436" s="110" t="str">
        <f t="shared" ref="P1436:AI1436" si="4438">IF(P1434="","",IF((_xlfn.STDEV.P($P1433:$XX1434)/AVERAGE($P1433:$XX1434))&lt;=25%,P1434,IF(OR(P1434&gt;(AVERAGE($P1433:$XX1434)+_xlfn.STDEV.P($P1433:$XX1434)),P1434&lt;(AVERAGE($P1433:$XX1434)-_xlfn.STDEV.P($P1433:$XX1434))),"DESCARTADO",P1434)))</f>
        <v/>
      </c>
      <c r="Q1436" s="110" t="str">
        <f t="shared" si="4438"/>
        <v/>
      </c>
      <c r="R1436" s="110" t="str">
        <f t="shared" si="4438"/>
        <v/>
      </c>
      <c r="S1436" s="110" t="str">
        <f t="shared" si="4438"/>
        <v/>
      </c>
      <c r="T1436" s="110" t="str">
        <f t="shared" si="4438"/>
        <v/>
      </c>
      <c r="U1436" s="110" t="str">
        <f t="shared" si="4438"/>
        <v/>
      </c>
      <c r="V1436" s="110" t="str">
        <f t="shared" si="4438"/>
        <v/>
      </c>
      <c r="W1436" s="110" t="str">
        <f t="shared" si="4438"/>
        <v/>
      </c>
      <c r="X1436" s="110" t="str">
        <f t="shared" si="4438"/>
        <v/>
      </c>
      <c r="Y1436" s="110" t="str">
        <f t="shared" si="4438"/>
        <v/>
      </c>
      <c r="Z1436" s="110" t="str">
        <f t="shared" si="4438"/>
        <v/>
      </c>
      <c r="AA1436" s="110" t="str">
        <f t="shared" si="4438"/>
        <v/>
      </c>
      <c r="AB1436" s="110" t="str">
        <f t="shared" si="4438"/>
        <v/>
      </c>
      <c r="AC1436" s="110" t="str">
        <f t="shared" si="4438"/>
        <v/>
      </c>
      <c r="AD1436" s="110" t="str">
        <f t="shared" si="4438"/>
        <v/>
      </c>
      <c r="AE1436" s="110" t="str">
        <f t="shared" si="4438"/>
        <v/>
      </c>
      <c r="AF1436" s="110" t="str">
        <f t="shared" si="4438"/>
        <v/>
      </c>
      <c r="AG1436" s="110" t="str">
        <f t="shared" si="4438"/>
        <v/>
      </c>
      <c r="AH1436" s="110" t="str">
        <f t="shared" si="4438"/>
        <v/>
      </c>
      <c r="AI1436" s="110" t="str">
        <f t="shared" si="4438"/>
        <v/>
      </c>
    </row>
    <row r="1437" spans="1:35" hidden="1" x14ac:dyDescent="0.25">
      <c r="B1437" s="131" t="e">
        <f t="shared" si="4405"/>
        <v>#VALUE!</v>
      </c>
      <c r="C1437" s="131" t="e">
        <f t="shared" si="4406"/>
        <v>#VALUE!</v>
      </c>
      <c r="D1437" s="130">
        <f t="shared" si="4406"/>
        <v>1</v>
      </c>
      <c r="E1437" s="168"/>
      <c r="F1437" s="96"/>
      <c r="G1437" s="170"/>
      <c r="H1437"/>
      <c r="I1437"/>
      <c r="J1437"/>
      <c r="K1437" s="69"/>
      <c r="L1437" s="29" t="s">
        <v>52</v>
      </c>
      <c r="M1437" s="30">
        <f t="shared" ref="M1437" si="4439">MAX($P1428:$XX1428)</f>
        <v>0</v>
      </c>
      <c r="N1437" s="74"/>
      <c r="O1437" s="27" t="str">
        <f t="shared" ref="O1437" si="4440">"5 POND"</f>
        <v>5 POND</v>
      </c>
      <c r="P1437" s="110" t="str">
        <f>IF(IFERROR(VLOOKUP(P1424,'Tabela de Apoio'!$D:$E,2,FALSE),1)=1,"",P1438)</f>
        <v/>
      </c>
      <c r="Q1437" s="110" t="str">
        <f>IF(IFERROR(VLOOKUP(Q1424,'Tabela de Apoio'!$D:$E,2,FALSE),1)=1,"",Q1438)</f>
        <v/>
      </c>
      <c r="R1437" s="110" t="str">
        <f>IF(IFERROR(VLOOKUP(R1424,'Tabela de Apoio'!$D:$E,2,FALSE),1)=1,"",R1438)</f>
        <v/>
      </c>
      <c r="S1437" s="110" t="str">
        <f>IF(IFERROR(VLOOKUP(S1424,'Tabela de Apoio'!$D:$E,2,FALSE),1)=1,"",S1438)</f>
        <v/>
      </c>
      <c r="T1437" s="110" t="str">
        <f>IF(IFERROR(VLOOKUP(T1424,'Tabela de Apoio'!$D:$E,2,FALSE),1)=1,"",T1438)</f>
        <v/>
      </c>
      <c r="U1437" s="110" t="str">
        <f>IF(IFERROR(VLOOKUP(U1424,'Tabela de Apoio'!$D:$E,2,FALSE),1)=1,"",U1438)</f>
        <v/>
      </c>
      <c r="V1437" s="110" t="str">
        <f>IF(IFERROR(VLOOKUP(V1424,'Tabela de Apoio'!$D:$E,2,FALSE),1)=1,"",V1438)</f>
        <v/>
      </c>
      <c r="W1437" s="110" t="str">
        <f>IF(IFERROR(VLOOKUP(W1424,'Tabela de Apoio'!$D:$E,2,FALSE),1)=1,"",W1438)</f>
        <v/>
      </c>
      <c r="X1437" s="110" t="str">
        <f>IF(IFERROR(VLOOKUP(X1424,'Tabela de Apoio'!$D:$E,2,FALSE),1)=1,"",X1438)</f>
        <v/>
      </c>
      <c r="Y1437" s="110" t="str">
        <f>IF(IFERROR(VLOOKUP(Y1424,'Tabela de Apoio'!$D:$E,2,FALSE),1)=1,"",Y1438)</f>
        <v/>
      </c>
      <c r="Z1437" s="110" t="str">
        <f>IF(IFERROR(VLOOKUP(Z1424,'Tabela de Apoio'!$D:$E,2,FALSE),1)=1,"",Z1438)</f>
        <v/>
      </c>
      <c r="AA1437" s="110" t="str">
        <f>IF(IFERROR(VLOOKUP(AA1424,'Tabela de Apoio'!$D:$E,2,FALSE),1)=1,"",AA1438)</f>
        <v/>
      </c>
      <c r="AB1437" s="110" t="str">
        <f>IF(IFERROR(VLOOKUP(AB1424,'Tabela de Apoio'!$D:$E,2,FALSE),1)=1,"",AB1438)</f>
        <v/>
      </c>
      <c r="AC1437" s="110" t="str">
        <f>IF(IFERROR(VLOOKUP(AC1424,'Tabela de Apoio'!$D:$E,2,FALSE),1)=1,"",AC1438)</f>
        <v/>
      </c>
      <c r="AD1437" s="110" t="str">
        <f>IF(IFERROR(VLOOKUP(AD1424,'Tabela de Apoio'!$D:$E,2,FALSE),1)=1,"",AD1438)</f>
        <v/>
      </c>
      <c r="AE1437" s="110" t="str">
        <f>IF(IFERROR(VLOOKUP(AE1424,'Tabela de Apoio'!$D:$E,2,FALSE),1)=1,"",AE1438)</f>
        <v/>
      </c>
      <c r="AF1437" s="110" t="str">
        <f>IF(IFERROR(VLOOKUP(AF1424,'Tabela de Apoio'!$D:$E,2,FALSE),1)=1,"",AF1438)</f>
        <v/>
      </c>
      <c r="AG1437" s="110" t="str">
        <f>IF(IFERROR(VLOOKUP(AG1424,'Tabela de Apoio'!$D:$E,2,FALSE),1)=1,"",AG1438)</f>
        <v/>
      </c>
      <c r="AH1437" s="110" t="str">
        <f>IF(IFERROR(VLOOKUP(AH1424,'Tabela de Apoio'!$D:$E,2,FALSE),1)=1,"",AH1438)</f>
        <v/>
      </c>
      <c r="AI1437" s="110" t="str">
        <f>IF(IFERROR(VLOOKUP(AI1424,'Tabela de Apoio'!$D:$E,2,FALSE),1)=1,"",AI1438)</f>
        <v/>
      </c>
    </row>
    <row r="1438" spans="1:35" hidden="1" x14ac:dyDescent="0.25">
      <c r="B1438" s="131" t="e">
        <f t="shared" si="4405"/>
        <v>#VALUE!</v>
      </c>
      <c r="C1438" s="131" t="e">
        <f t="shared" si="4406"/>
        <v>#VALUE!</v>
      </c>
      <c r="D1438" s="130">
        <f t="shared" si="4406"/>
        <v>1</v>
      </c>
      <c r="E1438" s="168"/>
      <c r="F1438" s="96"/>
      <c r="G1438" s="170"/>
      <c r="H1438" s="137">
        <f t="shared" ref="H1438" si="4441">COUNT($P1438:$XX1438)</f>
        <v>0</v>
      </c>
      <c r="I1438" s="135" t="e">
        <f t="shared" ref="I1438" si="4442">_xlfn.STDEV.P($P1437:$XX1438)/AVERAGE($P1437:$XX1438)</f>
        <v>#DIV/0!</v>
      </c>
      <c r="J1438" s="7">
        <f t="shared" ref="J1438" si="4443">IF(AND(H1438&gt;2,
OR(L1422="MÉDIA SANEADA",L1422="MEDIANA SANEADA",
AND(L1422="PREÇO REFERÊNCIA",NOT(AND(P1424="Orçamento",COUNTA(P1422:XX1422)=COUNTIF(P1424:XX1424,"Orçamento")))))),
ROW(),0)</f>
        <v>0</v>
      </c>
      <c r="K1438" s="69"/>
      <c r="N1438" s="74"/>
      <c r="O1438" s="27" t="str">
        <f t="shared" ref="O1438" si="4444">"5 RODADA"</f>
        <v>5 RODADA</v>
      </c>
      <c r="P1438" s="110" t="str">
        <f t="shared" ref="P1438:AI1438" si="4445">IF(P1436="","",IF((_xlfn.STDEV.P($P1435:$XX1436)/AVERAGE($P1435:$XX1436))&lt;=25%,P1436,IF(OR(P1436&gt;(AVERAGE($P1435:$XX1436)+_xlfn.STDEV.P($P1435:$XX1436)),P1436&lt;(AVERAGE($P1435:$XX1436)-_xlfn.STDEV.P($P1435:$XX1436))),"DESCARTADO",P1436)))</f>
        <v/>
      </c>
      <c r="Q1438" s="110" t="str">
        <f t="shared" si="4445"/>
        <v/>
      </c>
      <c r="R1438" s="110" t="str">
        <f t="shared" si="4445"/>
        <v/>
      </c>
      <c r="S1438" s="110" t="str">
        <f t="shared" si="4445"/>
        <v/>
      </c>
      <c r="T1438" s="110" t="str">
        <f t="shared" si="4445"/>
        <v/>
      </c>
      <c r="U1438" s="110" t="str">
        <f t="shared" si="4445"/>
        <v/>
      </c>
      <c r="V1438" s="110" t="str">
        <f t="shared" si="4445"/>
        <v/>
      </c>
      <c r="W1438" s="110" t="str">
        <f t="shared" si="4445"/>
        <v/>
      </c>
      <c r="X1438" s="110" t="str">
        <f t="shared" si="4445"/>
        <v/>
      </c>
      <c r="Y1438" s="110" t="str">
        <f t="shared" si="4445"/>
        <v/>
      </c>
      <c r="Z1438" s="110" t="str">
        <f t="shared" si="4445"/>
        <v/>
      </c>
      <c r="AA1438" s="110" t="str">
        <f t="shared" si="4445"/>
        <v/>
      </c>
      <c r="AB1438" s="110" t="str">
        <f t="shared" si="4445"/>
        <v/>
      </c>
      <c r="AC1438" s="110" t="str">
        <f t="shared" si="4445"/>
        <v/>
      </c>
      <c r="AD1438" s="110" t="str">
        <f t="shared" si="4445"/>
        <v/>
      </c>
      <c r="AE1438" s="110" t="str">
        <f t="shared" si="4445"/>
        <v/>
      </c>
      <c r="AF1438" s="110" t="str">
        <f t="shared" si="4445"/>
        <v/>
      </c>
      <c r="AG1438" s="110" t="str">
        <f t="shared" si="4445"/>
        <v/>
      </c>
      <c r="AH1438" s="110" t="str">
        <f t="shared" si="4445"/>
        <v/>
      </c>
      <c r="AI1438" s="110" t="str">
        <f t="shared" si="4445"/>
        <v/>
      </c>
    </row>
    <row r="1439" spans="1:35" hidden="1" x14ac:dyDescent="0.25">
      <c r="B1439" s="131" t="e">
        <f t="shared" si="4405"/>
        <v>#VALUE!</v>
      </c>
      <c r="C1439" s="131" t="e">
        <f t="shared" si="4406"/>
        <v>#VALUE!</v>
      </c>
      <c r="D1439" s="130">
        <f t="shared" si="4406"/>
        <v>1</v>
      </c>
      <c r="E1439" s="168"/>
      <c r="F1439" s="96"/>
      <c r="G1439" s="170"/>
      <c r="H1439"/>
      <c r="I1439"/>
      <c r="J1439"/>
      <c r="K1439" s="69"/>
      <c r="L1439" s="22"/>
      <c r="M1439" s="22"/>
      <c r="N1439" s="74"/>
      <c r="O1439" s="27" t="str">
        <f t="shared" ref="O1439" si="4446">"6 POND"</f>
        <v>6 POND</v>
      </c>
      <c r="P1439" s="110" t="str">
        <f>IF(IFERROR(VLOOKUP(P1424,'Tabela de Apoio'!$D:$E,2,FALSE),1)=1,"",P1440)</f>
        <v/>
      </c>
      <c r="Q1439" s="110" t="str">
        <f>IF(IFERROR(VLOOKUP(Q1424,'Tabela de Apoio'!$D:$E,2,FALSE),1)=1,"",Q1440)</f>
        <v/>
      </c>
      <c r="R1439" s="110" t="str">
        <f>IF(IFERROR(VLOOKUP(R1424,'Tabela de Apoio'!$D:$E,2,FALSE),1)=1,"",R1440)</f>
        <v/>
      </c>
      <c r="S1439" s="110" t="str">
        <f>IF(IFERROR(VLOOKUP(S1424,'Tabela de Apoio'!$D:$E,2,FALSE),1)=1,"",S1440)</f>
        <v/>
      </c>
      <c r="T1439" s="110" t="str">
        <f>IF(IFERROR(VLOOKUP(T1424,'Tabela de Apoio'!$D:$E,2,FALSE),1)=1,"",T1440)</f>
        <v/>
      </c>
      <c r="U1439" s="110" t="str">
        <f>IF(IFERROR(VLOOKUP(U1424,'Tabela de Apoio'!$D:$E,2,FALSE),1)=1,"",U1440)</f>
        <v/>
      </c>
      <c r="V1439" s="110" t="str">
        <f>IF(IFERROR(VLOOKUP(V1424,'Tabela de Apoio'!$D:$E,2,FALSE),1)=1,"",V1440)</f>
        <v/>
      </c>
      <c r="W1439" s="110" t="str">
        <f>IF(IFERROR(VLOOKUP(W1424,'Tabela de Apoio'!$D:$E,2,FALSE),1)=1,"",W1440)</f>
        <v/>
      </c>
      <c r="X1439" s="110" t="str">
        <f>IF(IFERROR(VLOOKUP(X1424,'Tabela de Apoio'!$D:$E,2,FALSE),1)=1,"",X1440)</f>
        <v/>
      </c>
      <c r="Y1439" s="110" t="str">
        <f>IF(IFERROR(VLOOKUP(Y1424,'Tabela de Apoio'!$D:$E,2,FALSE),1)=1,"",Y1440)</f>
        <v/>
      </c>
      <c r="Z1439" s="110" t="str">
        <f>IF(IFERROR(VLOOKUP(Z1424,'Tabela de Apoio'!$D:$E,2,FALSE),1)=1,"",Z1440)</f>
        <v/>
      </c>
      <c r="AA1439" s="110" t="str">
        <f>IF(IFERROR(VLOOKUP(AA1424,'Tabela de Apoio'!$D:$E,2,FALSE),1)=1,"",AA1440)</f>
        <v/>
      </c>
      <c r="AB1439" s="110" t="str">
        <f>IF(IFERROR(VLOOKUP(AB1424,'Tabela de Apoio'!$D:$E,2,FALSE),1)=1,"",AB1440)</f>
        <v/>
      </c>
      <c r="AC1439" s="110" t="str">
        <f>IF(IFERROR(VLOOKUP(AC1424,'Tabela de Apoio'!$D:$E,2,FALSE),1)=1,"",AC1440)</f>
        <v/>
      </c>
      <c r="AD1439" s="110" t="str">
        <f>IF(IFERROR(VLOOKUP(AD1424,'Tabela de Apoio'!$D:$E,2,FALSE),1)=1,"",AD1440)</f>
        <v/>
      </c>
      <c r="AE1439" s="110" t="str">
        <f>IF(IFERROR(VLOOKUP(AE1424,'Tabela de Apoio'!$D:$E,2,FALSE),1)=1,"",AE1440)</f>
        <v/>
      </c>
      <c r="AF1439" s="110" t="str">
        <f>IF(IFERROR(VLOOKUP(AF1424,'Tabela de Apoio'!$D:$E,2,FALSE),1)=1,"",AF1440)</f>
        <v/>
      </c>
      <c r="AG1439" s="110" t="str">
        <f>IF(IFERROR(VLOOKUP(AG1424,'Tabela de Apoio'!$D:$E,2,FALSE),1)=1,"",AG1440)</f>
        <v/>
      </c>
      <c r="AH1439" s="110" t="str">
        <f>IF(IFERROR(VLOOKUP(AH1424,'Tabela de Apoio'!$D:$E,2,FALSE),1)=1,"",AH1440)</f>
        <v/>
      </c>
      <c r="AI1439" s="110" t="str">
        <f>IF(IFERROR(VLOOKUP(AI1424,'Tabela de Apoio'!$D:$E,2,FALSE),1)=1,"",AI1440)</f>
        <v/>
      </c>
    </row>
    <row r="1440" spans="1:35" hidden="1" x14ac:dyDescent="0.25">
      <c r="B1440" s="131" t="e">
        <f t="shared" si="4405"/>
        <v>#VALUE!</v>
      </c>
      <c r="C1440" s="131" t="e">
        <f t="shared" si="4406"/>
        <v>#VALUE!</v>
      </c>
      <c r="D1440" s="130">
        <f t="shared" si="4406"/>
        <v>1</v>
      </c>
      <c r="E1440" s="168"/>
      <c r="F1440" s="96"/>
      <c r="G1440" s="170"/>
      <c r="H1440" s="137">
        <f t="shared" ref="H1440" si="4447">COUNT($P1440:$XX1440)</f>
        <v>0</v>
      </c>
      <c r="I1440" s="135" t="e">
        <f t="shared" ref="I1440" si="4448">_xlfn.STDEV.P($P1439:$XX1440)/AVERAGE($P1439:$XX1440)</f>
        <v>#DIV/0!</v>
      </c>
      <c r="J1440" s="7">
        <f t="shared" ref="J1440" si="4449">IF(AND(H1440&gt;2,
OR(L1422="MÉDIA SANEADA",L1422="MEDIANA SANEADA",
AND(L1422="PREÇO REFERÊNCIA",NOT(AND(P1424="Orçamento",COUNTA(P1422:XX1422)=COUNTIF(P1424:XX1424,"Orçamento")))))),
ROW(),0)</f>
        <v>0</v>
      </c>
      <c r="N1440" s="74"/>
      <c r="O1440" s="27" t="str">
        <f t="shared" ref="O1440" si="4450">"6 RODADA"</f>
        <v>6 RODADA</v>
      </c>
      <c r="P1440" s="110" t="str">
        <f t="shared" ref="P1440:AI1440" si="4451">IFERROR(IF(P1438="","",IF((_xlfn.STDEV.P($P1437:$XX1438)/AVERAGE($P1437:$XX1438))&lt;=25%,P1438,IF(OR(P1438&gt;(AVERAGE($P1437:$XX1438)+_xlfn.STDEV.P($P1437:$XX1438)),P1438&lt;(AVERAGE($P1437:$XX1438)-_xlfn.STDEV.P($P1437:$XX1438))),"DESCARTADO",P1438))),)</f>
        <v/>
      </c>
      <c r="Q1440" s="110" t="str">
        <f t="shared" si="4451"/>
        <v/>
      </c>
      <c r="R1440" s="110" t="str">
        <f t="shared" si="4451"/>
        <v/>
      </c>
      <c r="S1440" s="110" t="str">
        <f t="shared" si="4451"/>
        <v/>
      </c>
      <c r="T1440" s="110" t="str">
        <f t="shared" si="4451"/>
        <v/>
      </c>
      <c r="U1440" s="110" t="str">
        <f t="shared" si="4451"/>
        <v/>
      </c>
      <c r="V1440" s="110" t="str">
        <f t="shared" si="4451"/>
        <v/>
      </c>
      <c r="W1440" s="110" t="str">
        <f t="shared" si="4451"/>
        <v/>
      </c>
      <c r="X1440" s="110" t="str">
        <f t="shared" si="4451"/>
        <v/>
      </c>
      <c r="Y1440" s="110" t="str">
        <f t="shared" si="4451"/>
        <v/>
      </c>
      <c r="Z1440" s="110" t="str">
        <f t="shared" si="4451"/>
        <v/>
      </c>
      <c r="AA1440" s="110" t="str">
        <f t="shared" si="4451"/>
        <v/>
      </c>
      <c r="AB1440" s="110" t="str">
        <f t="shared" si="4451"/>
        <v/>
      </c>
      <c r="AC1440" s="110" t="str">
        <f t="shared" si="4451"/>
        <v/>
      </c>
      <c r="AD1440" s="110" t="str">
        <f t="shared" si="4451"/>
        <v/>
      </c>
      <c r="AE1440" s="110" t="str">
        <f t="shared" si="4451"/>
        <v/>
      </c>
      <c r="AF1440" s="110" t="str">
        <f t="shared" si="4451"/>
        <v/>
      </c>
      <c r="AG1440" s="110" t="str">
        <f t="shared" si="4451"/>
        <v/>
      </c>
      <c r="AH1440" s="110" t="str">
        <f t="shared" si="4451"/>
        <v/>
      </c>
      <c r="AI1440" s="110" t="str">
        <f t="shared" si="4451"/>
        <v/>
      </c>
    </row>
    <row r="1441" spans="1:167" x14ac:dyDescent="0.25">
      <c r="B1441" s="131" t="e">
        <f t="shared" si="4405"/>
        <v>#VALUE!</v>
      </c>
      <c r="C1441" s="131" t="e">
        <f t="shared" si="4406"/>
        <v>#VALUE!</v>
      </c>
      <c r="D1441" s="130">
        <f t="shared" si="4406"/>
        <v>1</v>
      </c>
      <c r="E1441" s="168"/>
      <c r="F1441" s="139"/>
      <c r="G1441" s="170"/>
      <c r="H1441" s="173"/>
      <c r="I1441" s="173"/>
      <c r="J1441" s="174"/>
      <c r="K1441" s="70"/>
      <c r="L1441" s="1" t="s">
        <v>56</v>
      </c>
      <c r="M1441" s="147" t="str">
        <f t="shared" ref="M1441" si="4452">IFERROR(ROUND(M1422*M1424,2),"")</f>
        <v/>
      </c>
      <c r="O1441" s="27" t="s">
        <v>426</v>
      </c>
      <c r="P1441" s="110" t="str">
        <f t="shared" ref="P1441:AI1462" si="4453">INDEX(P1428:P1440,MATCH(MAX($J1428:$J1440),$J1428:$J1440,0))</f>
        <v/>
      </c>
      <c r="Q1441" s="110" t="str">
        <f t="shared" si="4453"/>
        <v/>
      </c>
      <c r="R1441" s="110" t="str">
        <f t="shared" si="4453"/>
        <v/>
      </c>
      <c r="S1441" s="110" t="str">
        <f t="shared" si="4453"/>
        <v/>
      </c>
      <c r="T1441" s="110" t="str">
        <f t="shared" si="4453"/>
        <v/>
      </c>
      <c r="U1441" s="110" t="str">
        <f t="shared" si="4453"/>
        <v/>
      </c>
      <c r="V1441" s="110" t="str">
        <f t="shared" si="4453"/>
        <v/>
      </c>
      <c r="W1441" s="110" t="str">
        <f t="shared" si="4453"/>
        <v/>
      </c>
      <c r="X1441" s="110" t="str">
        <f t="shared" si="4453"/>
        <v/>
      </c>
      <c r="Y1441" s="110" t="str">
        <f t="shared" si="4453"/>
        <v/>
      </c>
      <c r="Z1441" s="110" t="str">
        <f t="shared" si="4453"/>
        <v/>
      </c>
      <c r="AA1441" s="110" t="str">
        <f t="shared" si="4453"/>
        <v/>
      </c>
      <c r="AB1441" s="110" t="str">
        <f t="shared" si="4453"/>
        <v/>
      </c>
      <c r="AC1441" s="110" t="str">
        <f t="shared" si="4453"/>
        <v/>
      </c>
      <c r="AD1441" s="110" t="str">
        <f t="shared" si="4453"/>
        <v/>
      </c>
      <c r="AE1441" s="110" t="str">
        <f t="shared" si="4453"/>
        <v/>
      </c>
      <c r="AF1441" s="110" t="str">
        <f t="shared" si="4453"/>
        <v/>
      </c>
      <c r="AG1441" s="110" t="str">
        <f t="shared" si="4453"/>
        <v/>
      </c>
      <c r="AH1441" s="110" t="str">
        <f t="shared" si="4453"/>
        <v/>
      </c>
      <c r="AI1441" s="110" t="str">
        <f t="shared" si="4453"/>
        <v/>
      </c>
    </row>
    <row r="1443" spans="1:167" s="120" customFormat="1" ht="15" customHeight="1" x14ac:dyDescent="0.25">
      <c r="A1443" s="123"/>
      <c r="B1443" s="130" t="e">
        <f t="shared" ref="B1443" si="4454">LARGE(IFERROR(IF(B1441+1&gt;$H$8,"",B1441+1),""),1)</f>
        <v>#VALUE!</v>
      </c>
      <c r="C1443" s="130" t="e">
        <f>IF(_xlfn.ISFORMULA(E1447),MAX(INDEX('BASE FORMAÇÃO'!A:A,B1443+1),1),E1447)</f>
        <v>#VALUE!</v>
      </c>
      <c r="D1443" s="130">
        <f t="shared" ref="D1443" si="4455">IFERROR(IF(C1443=C1433,D1433+1,1),1)</f>
        <v>1</v>
      </c>
      <c r="E1443" s="41" t="s">
        <v>9</v>
      </c>
      <c r="F1443" s="76"/>
      <c r="G1443" s="41" t="s">
        <v>15</v>
      </c>
      <c r="H1443" s="138" t="e">
        <f>INDEX('BASE FORMAÇÃO'!B:B,B1443+1)</f>
        <v>#VALUE!</v>
      </c>
      <c r="I1443" s="146" t="s">
        <v>16</v>
      </c>
      <c r="J1443" s="6" t="e">
        <f>INDEX('BASE FORMAÇÃO'!K:K,B1443+1)</f>
        <v>#VALUE!</v>
      </c>
      <c r="K1443" s="68"/>
      <c r="L1443" s="175" t="s">
        <v>54</v>
      </c>
      <c r="M1443" s="177" t="str">
        <f t="shared" ref="M1443" si="4456">IF(OR(ISBLANK($O$8),ISBLANK($O$7),ISBLANK($H$8),ISBLANK($O$6),ISBLANK($O$5),ISBLANK($H$5)),"",IFERROR(IF(VLOOKUP(L1443,L1449:M1458,2,FALSE)&lt;1,ROUND(VLOOKUP(L1443,L1449:M1458,2,FALSE),4),ROUND(VLOOKUP(L1443,L1449:M1458,2,FALSE),2)),""))</f>
        <v/>
      </c>
      <c r="N1443" s="72"/>
      <c r="O1443" s="27" t="s">
        <v>17</v>
      </c>
      <c r="P1443" s="116"/>
      <c r="Q1443" s="116"/>
      <c r="R1443" s="116"/>
      <c r="S1443" s="116"/>
      <c r="T1443" s="116"/>
      <c r="U1443" s="108"/>
      <c r="V1443" s="108"/>
      <c r="W1443" s="108"/>
      <c r="X1443" s="108"/>
      <c r="Y1443" s="108"/>
      <c r="Z1443" s="108"/>
      <c r="AA1443" s="108"/>
      <c r="AB1443" s="108"/>
      <c r="AC1443" s="108"/>
      <c r="AD1443" s="108"/>
      <c r="AE1443" s="108"/>
      <c r="AF1443" s="108"/>
      <c r="AG1443" s="108"/>
      <c r="AH1443" s="108"/>
      <c r="AI1443" s="108"/>
      <c r="AJ1443" s="119"/>
      <c r="AK1443" s="119"/>
      <c r="AL1443" s="119"/>
      <c r="AM1443" s="119"/>
      <c r="AN1443" s="119"/>
      <c r="AO1443" s="119"/>
      <c r="AP1443" s="119"/>
      <c r="AQ1443" s="119"/>
      <c r="AR1443" s="119"/>
      <c r="AS1443" s="119"/>
      <c r="AT1443" s="119"/>
      <c r="AU1443" s="119"/>
      <c r="AV1443" s="119"/>
      <c r="AW1443" s="119"/>
      <c r="AX1443" s="119"/>
      <c r="AY1443" s="119"/>
      <c r="AZ1443" s="119"/>
      <c r="BA1443" s="119"/>
      <c r="BB1443" s="119"/>
      <c r="BC1443" s="119"/>
      <c r="BD1443" s="119"/>
      <c r="BE1443" s="119"/>
      <c r="BF1443" s="119"/>
      <c r="BG1443" s="119"/>
      <c r="BH1443" s="119"/>
      <c r="BI1443" s="119"/>
      <c r="BJ1443" s="119"/>
      <c r="BK1443" s="119"/>
      <c r="BL1443" s="119"/>
      <c r="BM1443" s="119"/>
      <c r="BN1443" s="119"/>
      <c r="BO1443" s="119"/>
      <c r="BP1443" s="119"/>
      <c r="BQ1443" s="119"/>
      <c r="BR1443" s="119"/>
      <c r="BS1443" s="119"/>
      <c r="BT1443" s="119"/>
      <c r="BU1443" s="119"/>
      <c r="BV1443" s="119"/>
      <c r="BW1443" s="119"/>
      <c r="BX1443" s="119"/>
      <c r="BY1443" s="119"/>
      <c r="BZ1443" s="119"/>
      <c r="CA1443" s="119"/>
      <c r="CB1443" s="119"/>
      <c r="CC1443" s="119"/>
      <c r="CD1443" s="119"/>
      <c r="CE1443" s="119"/>
      <c r="CF1443" s="119"/>
      <c r="CG1443" s="119"/>
      <c r="CH1443" s="119"/>
      <c r="CI1443" s="119"/>
      <c r="CJ1443" s="119"/>
      <c r="CK1443" s="119"/>
      <c r="CL1443" s="119"/>
      <c r="CM1443" s="119"/>
      <c r="CN1443" s="119"/>
      <c r="CO1443" s="119"/>
      <c r="CP1443" s="119"/>
      <c r="CQ1443" s="119"/>
      <c r="CR1443" s="119"/>
      <c r="CS1443" s="119"/>
      <c r="CT1443" s="119"/>
      <c r="CU1443" s="119"/>
      <c r="CV1443" s="119"/>
      <c r="CW1443" s="119"/>
      <c r="CX1443" s="119"/>
      <c r="CY1443" s="119"/>
      <c r="CZ1443" s="119"/>
      <c r="DA1443" s="119"/>
      <c r="DB1443" s="119"/>
      <c r="DC1443" s="119"/>
      <c r="DD1443" s="119"/>
      <c r="DE1443" s="119"/>
      <c r="DF1443" s="119"/>
      <c r="DG1443" s="119"/>
      <c r="DH1443" s="119"/>
      <c r="DI1443" s="119"/>
      <c r="DJ1443" s="119"/>
      <c r="DK1443" s="119"/>
      <c r="DL1443" s="119"/>
      <c r="DM1443" s="119"/>
      <c r="DN1443" s="119"/>
      <c r="DO1443" s="119"/>
      <c r="DP1443" s="119"/>
      <c r="DQ1443" s="119"/>
      <c r="DR1443" s="119"/>
      <c r="DS1443" s="119"/>
      <c r="DT1443" s="119"/>
      <c r="DU1443" s="119"/>
      <c r="DV1443" s="119"/>
      <c r="DW1443" s="119"/>
      <c r="DX1443" s="119"/>
      <c r="DY1443" s="119"/>
      <c r="DZ1443" s="119"/>
      <c r="EA1443" s="119"/>
      <c r="EB1443" s="119"/>
      <c r="EC1443" s="119"/>
      <c r="ED1443" s="119"/>
      <c r="EE1443" s="119"/>
      <c r="EF1443" s="119"/>
      <c r="EG1443" s="119"/>
      <c r="EH1443" s="119"/>
      <c r="EI1443" s="119"/>
      <c r="EJ1443" s="119"/>
      <c r="EK1443" s="119"/>
      <c r="EL1443" s="119"/>
      <c r="EM1443" s="119"/>
      <c r="EN1443" s="119"/>
      <c r="EO1443" s="119"/>
      <c r="EP1443" s="119"/>
      <c r="EQ1443" s="119"/>
      <c r="ER1443" s="119"/>
      <c r="ES1443" s="119"/>
      <c r="ET1443" s="119"/>
      <c r="EU1443" s="119"/>
      <c r="EV1443" s="119"/>
      <c r="EW1443" s="119"/>
      <c r="EX1443" s="119"/>
      <c r="EY1443" s="119"/>
      <c r="EZ1443" s="119"/>
      <c r="FA1443" s="119"/>
      <c r="FB1443" s="119"/>
      <c r="FC1443" s="119"/>
      <c r="FD1443" s="119"/>
      <c r="FE1443" s="119"/>
      <c r="FF1443" s="119"/>
      <c r="FG1443" s="119"/>
      <c r="FH1443" s="119"/>
      <c r="FI1443" s="119"/>
      <c r="FJ1443" s="119"/>
      <c r="FK1443" s="119"/>
    </row>
    <row r="1444" spans="1:167" s="120" customFormat="1" ht="15" customHeight="1" x14ac:dyDescent="0.25">
      <c r="A1444" s="69"/>
      <c r="B1444" s="131" t="e">
        <f t="shared" ref="B1444:D1444" si="4457">B1443</f>
        <v>#VALUE!</v>
      </c>
      <c r="C1444" s="131" t="e">
        <f t="shared" si="4457"/>
        <v>#VALUE!</v>
      </c>
      <c r="D1444" s="130">
        <f t="shared" si="4457"/>
        <v>1</v>
      </c>
      <c r="E1444" s="179">
        <f t="shared" ref="E1444" si="4458">D1443</f>
        <v>1</v>
      </c>
      <c r="F1444" s="95"/>
      <c r="G1444" s="181" t="s">
        <v>1</v>
      </c>
      <c r="H1444" s="184" t="e">
        <f>INDEX('BASE FORMAÇÃO'!C:C,B1443+1)</f>
        <v>#VALUE!</v>
      </c>
      <c r="I1444" s="184"/>
      <c r="J1444" s="185"/>
      <c r="K1444" s="69"/>
      <c r="L1444" s="176"/>
      <c r="M1444" s="178"/>
      <c r="N1444" s="73"/>
      <c r="O1444" s="27" t="s">
        <v>13</v>
      </c>
      <c r="P1444" s="125"/>
      <c r="Q1444" s="125"/>
      <c r="R1444" s="125"/>
      <c r="S1444" s="125"/>
      <c r="T1444" s="125"/>
      <c r="U1444" s="125"/>
      <c r="V1444" s="125"/>
      <c r="W1444" s="125"/>
      <c r="X1444" s="125"/>
      <c r="Y1444" s="125"/>
      <c r="Z1444" s="125"/>
      <c r="AA1444" s="125"/>
      <c r="AB1444" s="125"/>
      <c r="AC1444" s="125"/>
      <c r="AD1444" s="125"/>
      <c r="AE1444" s="125"/>
      <c r="AF1444" s="125"/>
      <c r="AG1444" s="125"/>
      <c r="AH1444" s="125"/>
      <c r="AI1444" s="125"/>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19"/>
      <c r="BC1444" s="119"/>
      <c r="BD1444" s="119"/>
      <c r="BE1444" s="119"/>
      <c r="BF1444" s="119"/>
      <c r="BG1444" s="119"/>
      <c r="BH1444" s="119"/>
      <c r="BI1444" s="119"/>
      <c r="BJ1444" s="119"/>
      <c r="BK1444" s="119"/>
      <c r="BL1444" s="119"/>
      <c r="BM1444" s="119"/>
      <c r="BN1444" s="119"/>
      <c r="BO1444" s="119"/>
      <c r="BP1444" s="119"/>
      <c r="BQ1444" s="119"/>
      <c r="BR1444" s="119"/>
      <c r="BS1444" s="119"/>
      <c r="BT1444" s="119"/>
      <c r="BU1444" s="119"/>
      <c r="BV1444" s="119"/>
      <c r="BW1444" s="119"/>
      <c r="BX1444" s="119"/>
      <c r="BY1444" s="119"/>
      <c r="BZ1444" s="119"/>
      <c r="CA1444" s="119"/>
      <c r="CB1444" s="119"/>
      <c r="CC1444" s="119"/>
      <c r="CD1444" s="119"/>
      <c r="CE1444" s="119"/>
      <c r="CF1444" s="119"/>
      <c r="CG1444" s="119"/>
      <c r="CH1444" s="119"/>
      <c r="CI1444" s="119"/>
      <c r="CJ1444" s="119"/>
      <c r="CK1444" s="119"/>
      <c r="CL1444" s="119"/>
      <c r="CM1444" s="119"/>
      <c r="CN1444" s="119"/>
      <c r="CO1444" s="119"/>
      <c r="CP1444" s="119"/>
      <c r="CQ1444" s="119"/>
      <c r="CR1444" s="119"/>
      <c r="CS1444" s="119"/>
      <c r="CT1444" s="119"/>
      <c r="CU1444" s="119"/>
      <c r="CV1444" s="119"/>
      <c r="CW1444" s="119"/>
      <c r="CX1444" s="119"/>
      <c r="CY1444" s="119"/>
      <c r="CZ1444" s="119"/>
      <c r="DA1444" s="119"/>
      <c r="DB1444" s="119"/>
      <c r="DC1444" s="119"/>
      <c r="DD1444" s="119"/>
      <c r="DE1444" s="119"/>
      <c r="DF1444" s="119"/>
      <c r="DG1444" s="119"/>
      <c r="DH1444" s="119"/>
      <c r="DI1444" s="119"/>
      <c r="DJ1444" s="119"/>
      <c r="DK1444" s="119"/>
      <c r="DL1444" s="119"/>
      <c r="DM1444" s="119"/>
      <c r="DN1444" s="119"/>
      <c r="DO1444" s="119"/>
      <c r="DP1444" s="119"/>
      <c r="DQ1444" s="119"/>
      <c r="DR1444" s="119"/>
      <c r="DS1444" s="119"/>
      <c r="DT1444" s="119"/>
      <c r="DU1444" s="119"/>
      <c r="DV1444" s="119"/>
      <c r="DW1444" s="119"/>
      <c r="DX1444" s="119"/>
      <c r="DY1444" s="119"/>
      <c r="DZ1444" s="119"/>
      <c r="EA1444" s="119"/>
      <c r="EB1444" s="119"/>
      <c r="EC1444" s="119"/>
      <c r="ED1444" s="119"/>
      <c r="EE1444" s="119"/>
      <c r="EF1444" s="119"/>
      <c r="EG1444" s="119"/>
      <c r="EH1444" s="119"/>
      <c r="EI1444" s="119"/>
      <c r="EJ1444" s="119"/>
      <c r="EK1444" s="119"/>
      <c r="EL1444" s="119"/>
      <c r="EM1444" s="119"/>
      <c r="EN1444" s="119"/>
      <c r="EO1444" s="119"/>
      <c r="EP1444" s="119"/>
      <c r="EQ1444" s="119"/>
      <c r="ER1444" s="119"/>
      <c r="ES1444" s="119"/>
      <c r="ET1444" s="119"/>
      <c r="EU1444" s="119"/>
      <c r="EV1444" s="119"/>
      <c r="EW1444" s="119"/>
      <c r="EX1444" s="119"/>
      <c r="EY1444" s="119"/>
      <c r="EZ1444" s="119"/>
      <c r="FA1444" s="119"/>
      <c r="FB1444" s="119"/>
      <c r="FC1444" s="119"/>
      <c r="FD1444" s="119"/>
      <c r="FE1444" s="119"/>
      <c r="FF1444" s="119"/>
      <c r="FG1444" s="119"/>
      <c r="FH1444" s="119"/>
      <c r="FI1444" s="119"/>
      <c r="FJ1444" s="119"/>
      <c r="FK1444" s="119"/>
    </row>
    <row r="1445" spans="1:167" s="119" customFormat="1" x14ac:dyDescent="0.25">
      <c r="A1445" s="77"/>
      <c r="B1445" s="131" t="e">
        <f t="shared" ref="B1445:D1445" si="4459">B1444</f>
        <v>#VALUE!</v>
      </c>
      <c r="C1445" s="131" t="e">
        <f t="shared" si="4459"/>
        <v>#VALUE!</v>
      </c>
      <c r="D1445" s="130">
        <f t="shared" si="4459"/>
        <v>1</v>
      </c>
      <c r="E1445" s="180"/>
      <c r="F1445" s="96"/>
      <c r="G1445" s="182"/>
      <c r="H1445" s="186"/>
      <c r="I1445" s="186"/>
      <c r="J1445" s="187"/>
      <c r="K1445" s="67"/>
      <c r="L1445" s="133" t="s">
        <v>57</v>
      </c>
      <c r="M1445" s="134" t="e">
        <f>INDEX('BASE FORMAÇÃO'!H:H,B1447+1)</f>
        <v>#VALUE!</v>
      </c>
      <c r="N1445" s="74"/>
      <c r="O1445" s="27" t="s">
        <v>445</v>
      </c>
      <c r="P1445" s="117"/>
      <c r="Q1445" s="117"/>
      <c r="R1445" s="117"/>
      <c r="S1445" s="117"/>
      <c r="T1445" s="117"/>
      <c r="U1445" s="117"/>
      <c r="V1445" s="117"/>
      <c r="W1445" s="117"/>
      <c r="X1445" s="117"/>
      <c r="Y1445" s="117"/>
      <c r="Z1445" s="117"/>
      <c r="AA1445" s="121"/>
      <c r="AB1445" s="121"/>
      <c r="AC1445" s="121"/>
      <c r="AD1445" s="121"/>
      <c r="AE1445" s="121"/>
      <c r="AF1445" s="121"/>
      <c r="AG1445" s="121"/>
      <c r="AH1445" s="121"/>
      <c r="AI1445" s="121"/>
    </row>
    <row r="1446" spans="1:167" s="119" customFormat="1" x14ac:dyDescent="0.25">
      <c r="A1446" s="77"/>
      <c r="B1446" s="131" t="e">
        <f t="shared" ref="B1446:C1446" si="4460">B1445</f>
        <v>#VALUE!</v>
      </c>
      <c r="C1446" s="131" t="e">
        <f t="shared" si="4460"/>
        <v>#VALUE!</v>
      </c>
      <c r="D1446" s="130">
        <f t="shared" si="4406"/>
        <v>1</v>
      </c>
      <c r="E1446" s="41" t="s">
        <v>344</v>
      </c>
      <c r="F1446" s="96"/>
      <c r="G1446" s="183"/>
      <c r="H1446" s="188"/>
      <c r="I1446" s="188"/>
      <c r="J1446" s="189"/>
      <c r="K1446" s="67"/>
      <c r="L1446" s="1" t="s">
        <v>2</v>
      </c>
      <c r="M1446" s="6" t="e">
        <f>INDEX('BASE FORMAÇÃO'!D:D,B1447+1)</f>
        <v>#VALUE!</v>
      </c>
      <c r="N1446" s="74"/>
      <c r="O1446" s="27" t="s">
        <v>446</v>
      </c>
      <c r="P1446" s="118"/>
      <c r="Q1446" s="118"/>
      <c r="R1446" s="118"/>
      <c r="S1446" s="118"/>
      <c r="T1446" s="118"/>
      <c r="U1446" s="121"/>
      <c r="V1446" s="121"/>
      <c r="W1446" s="121"/>
      <c r="X1446" s="121"/>
      <c r="Y1446" s="121"/>
      <c r="Z1446" s="121"/>
      <c r="AA1446" s="121"/>
      <c r="AB1446" s="121"/>
      <c r="AC1446" s="121"/>
      <c r="AD1446" s="121"/>
      <c r="AE1446" s="121"/>
      <c r="AF1446" s="121"/>
      <c r="AG1446" s="121"/>
      <c r="AH1446" s="121"/>
      <c r="AI1446" s="121"/>
    </row>
    <row r="1447" spans="1:167" x14ac:dyDescent="0.25">
      <c r="B1447" s="131" t="e">
        <f t="shared" ref="B1447:C1447" si="4461">B1445</f>
        <v>#VALUE!</v>
      </c>
      <c r="C1447" s="131" t="e">
        <f t="shared" si="4461"/>
        <v>#VALUE!</v>
      </c>
      <c r="D1447" s="130">
        <f t="shared" si="4406"/>
        <v>1</v>
      </c>
      <c r="E1447" s="167" t="e">
        <f t="shared" ref="E1447" si="4462">C1443</f>
        <v>#VALUE!</v>
      </c>
      <c r="F1447" s="96"/>
      <c r="G1447" s="169" t="s">
        <v>334</v>
      </c>
      <c r="H1447" s="171"/>
      <c r="I1447" s="172"/>
      <c r="J1447" s="172"/>
      <c r="K1447" s="70"/>
      <c r="L1447" s="28" t="s">
        <v>333</v>
      </c>
      <c r="M1447" s="136" t="str">
        <f t="shared" ref="M1447" si="4463">IFERROR(INDEX(I1449:I1461,MATCH(MAX(J1449:J1461),J1449:J1461,0)),"")</f>
        <v/>
      </c>
      <c r="N1447" s="74"/>
      <c r="O1447" s="27" t="s">
        <v>18</v>
      </c>
      <c r="P1447" s="109" t="str">
        <f>IF(P1443="","",
IF(OR(P1445="Orçamento",P1444="",MAX('Tabela de Apoio'!$A:$A)&lt;=P1444),
P1443,
(INDEX('Tabela de Apoio'!$B:$B,MATCH('MAPA DE PREÇOS'!$O$8,'Tabela de Apoio'!$A:$A,1))/INDEX('Tabela de Apoio'!$B:$B,MATCH('MAPA DE PREÇOS'!P1444,'Tabela de Apoio'!$A:$A,1)-1))*P1443))</f>
        <v/>
      </c>
      <c r="Q1447" s="109" t="str">
        <f>IF(Q1443="","",
IF(OR(Q1445="Orçamento",Q1444="",MAX('Tabela de Apoio'!$A:$A)&lt;=Q1444),
Q1443,
(INDEX('Tabela de Apoio'!$B:$B,MATCH('MAPA DE PREÇOS'!$O$8,'Tabela de Apoio'!$A:$A,1))/INDEX('Tabela de Apoio'!$B:$B,MATCH('MAPA DE PREÇOS'!Q1444,'Tabela de Apoio'!$A:$A,1)-1))*Q1443))</f>
        <v/>
      </c>
      <c r="R1447" s="109" t="str">
        <f>IF(R1443="","",
IF(OR(R1445="Orçamento",R1444="",MAX('Tabela de Apoio'!$A:$A)&lt;=R1444),
R1443,
(INDEX('Tabela de Apoio'!$B:$B,MATCH('MAPA DE PREÇOS'!$O$8,'Tabela de Apoio'!$A:$A,1))/INDEX('Tabela de Apoio'!$B:$B,MATCH('MAPA DE PREÇOS'!R1444,'Tabela de Apoio'!$A:$A,1)-1))*R1443))</f>
        <v/>
      </c>
      <c r="S1447" s="109" t="str">
        <f>IF(S1443="","",
IF(OR(S1445="Orçamento",S1444="",MAX('Tabela de Apoio'!$A:$A)&lt;=S1444),
S1443,
(INDEX('Tabela de Apoio'!$B:$B,MATCH('MAPA DE PREÇOS'!$O$8,'Tabela de Apoio'!$A:$A,1))/INDEX('Tabela de Apoio'!$B:$B,MATCH('MAPA DE PREÇOS'!S1444,'Tabela de Apoio'!$A:$A,1)-1))*S1443))</f>
        <v/>
      </c>
      <c r="T1447" s="109" t="str">
        <f>IF(T1443="","",
IF(OR(T1445="Orçamento",T1444="",MAX('Tabela de Apoio'!$A:$A)&lt;=T1444),
T1443,
(INDEX('Tabela de Apoio'!$B:$B,MATCH('MAPA DE PREÇOS'!$O$8,'Tabela de Apoio'!$A:$A,1))/INDEX('Tabela de Apoio'!$B:$B,MATCH('MAPA DE PREÇOS'!T1444,'Tabela de Apoio'!$A:$A,1)-1))*T1443))</f>
        <v/>
      </c>
      <c r="U1447" s="109" t="str">
        <f>IF(U1443="","",
IF(OR(U1445="Orçamento",U1444="",MAX('Tabela de Apoio'!$A:$A)&lt;=U1444),
U1443,
(INDEX('Tabela de Apoio'!$B:$B,MATCH('MAPA DE PREÇOS'!$O$8,'Tabela de Apoio'!$A:$A,1))/INDEX('Tabela de Apoio'!$B:$B,MATCH('MAPA DE PREÇOS'!U1444,'Tabela de Apoio'!$A:$A,1)-1))*U1443))</f>
        <v/>
      </c>
      <c r="V1447" s="109" t="str">
        <f>IF(V1443="","",
IF(OR(V1445="Orçamento",V1444="",MAX('Tabela de Apoio'!$A:$A)&lt;=V1444),
V1443,
(INDEX('Tabela de Apoio'!$B:$B,MATCH('MAPA DE PREÇOS'!$O$8,'Tabela de Apoio'!$A:$A,1))/INDEX('Tabela de Apoio'!$B:$B,MATCH('MAPA DE PREÇOS'!V1444,'Tabela de Apoio'!$A:$A,1)-1))*V1443))</f>
        <v/>
      </c>
      <c r="W1447" s="109" t="str">
        <f>IF(W1443="","",
IF(OR(W1445="Orçamento",W1444="",MAX('Tabela de Apoio'!$A:$A)&lt;=W1444),
W1443,
(INDEX('Tabela de Apoio'!$B:$B,MATCH('MAPA DE PREÇOS'!$O$8,'Tabela de Apoio'!$A:$A,1))/INDEX('Tabela de Apoio'!$B:$B,MATCH('MAPA DE PREÇOS'!W1444,'Tabela de Apoio'!$A:$A,1)-1))*W1443))</f>
        <v/>
      </c>
      <c r="X1447" s="109" t="str">
        <f>IF(X1443="","",
IF(OR(X1445="Orçamento",X1444="",MAX('Tabela de Apoio'!$A:$A)&lt;=X1444),
X1443,
(INDEX('Tabela de Apoio'!$B:$B,MATCH('MAPA DE PREÇOS'!$O$8,'Tabela de Apoio'!$A:$A,1))/INDEX('Tabela de Apoio'!$B:$B,MATCH('MAPA DE PREÇOS'!X1444,'Tabela de Apoio'!$A:$A,1)-1))*X1443))</f>
        <v/>
      </c>
      <c r="Y1447" s="109" t="str">
        <f>IF(Y1443="","",
IF(OR(Y1445="Orçamento",Y1444="",MAX('Tabela de Apoio'!$A:$A)&lt;=Y1444),
Y1443,
(INDEX('Tabela de Apoio'!$B:$B,MATCH('MAPA DE PREÇOS'!$O$8,'Tabela de Apoio'!$A:$A,1))/INDEX('Tabela de Apoio'!$B:$B,MATCH('MAPA DE PREÇOS'!Y1444,'Tabela de Apoio'!$A:$A,1)-1))*Y1443))</f>
        <v/>
      </c>
      <c r="Z1447" s="109" t="str">
        <f>IF(Z1443="","",
IF(OR(Z1445="Orçamento",Z1444="",MAX('Tabela de Apoio'!$A:$A)&lt;=Z1444),
Z1443,
(INDEX('Tabela de Apoio'!$B:$B,MATCH('MAPA DE PREÇOS'!$O$8,'Tabela de Apoio'!$A:$A,1))/INDEX('Tabela de Apoio'!$B:$B,MATCH('MAPA DE PREÇOS'!Z1444,'Tabela de Apoio'!$A:$A,1)-1))*Z1443))</f>
        <v/>
      </c>
      <c r="AA1447" s="109" t="str">
        <f>IF(AA1443="","",
IF(OR(AA1445="Orçamento",AA1444="",MAX('Tabela de Apoio'!$A:$A)&lt;=AA1444),
AA1443,
(INDEX('Tabela de Apoio'!$B:$B,MATCH('MAPA DE PREÇOS'!$O$8,'Tabela de Apoio'!$A:$A,1))/INDEX('Tabela de Apoio'!$B:$B,MATCH('MAPA DE PREÇOS'!AA1444,'Tabela de Apoio'!$A:$A,1)-1))*AA1443))</f>
        <v/>
      </c>
      <c r="AB1447" s="109" t="str">
        <f>IF(AB1443="","",
IF(OR(AB1445="Orçamento",AB1444="",MAX('Tabela de Apoio'!$A:$A)&lt;=AB1444),
AB1443,
(INDEX('Tabela de Apoio'!$B:$B,MATCH('MAPA DE PREÇOS'!$O$8,'Tabela de Apoio'!$A:$A,1))/INDEX('Tabela de Apoio'!$B:$B,MATCH('MAPA DE PREÇOS'!AB1444,'Tabela de Apoio'!$A:$A,1)-1))*AB1443))</f>
        <v/>
      </c>
      <c r="AC1447" s="109" t="str">
        <f>IF(AC1443="","",
IF(OR(AC1445="Orçamento",AC1444="",MAX('Tabela de Apoio'!$A:$A)&lt;=AC1444),
AC1443,
(INDEX('Tabela de Apoio'!$B:$B,MATCH('MAPA DE PREÇOS'!$O$8,'Tabela de Apoio'!$A:$A,1))/INDEX('Tabela de Apoio'!$B:$B,MATCH('MAPA DE PREÇOS'!AC1444,'Tabela de Apoio'!$A:$A,1)-1))*AC1443))</f>
        <v/>
      </c>
      <c r="AD1447" s="109" t="str">
        <f>IF(AD1443="","",
IF(OR(AD1445="Orçamento",AD1444="",MAX('Tabela de Apoio'!$A:$A)&lt;=AD1444),
AD1443,
(INDEX('Tabela de Apoio'!$B:$B,MATCH('MAPA DE PREÇOS'!$O$8,'Tabela de Apoio'!$A:$A,1))/INDEX('Tabela de Apoio'!$B:$B,MATCH('MAPA DE PREÇOS'!AD1444,'Tabela de Apoio'!$A:$A,1)-1))*AD1443))</f>
        <v/>
      </c>
      <c r="AE1447" s="109" t="str">
        <f>IF(AE1443="","",
IF(OR(AE1445="Orçamento",AE1444="",MAX('Tabela de Apoio'!$A:$A)&lt;=AE1444),
AE1443,
(INDEX('Tabela de Apoio'!$B:$B,MATCH('MAPA DE PREÇOS'!$O$8,'Tabela de Apoio'!$A:$A,1))/INDEX('Tabela de Apoio'!$B:$B,MATCH('MAPA DE PREÇOS'!AE1444,'Tabela de Apoio'!$A:$A,1)-1))*AE1443))</f>
        <v/>
      </c>
      <c r="AF1447" s="109" t="str">
        <f>IF(AF1443="","",
IF(OR(AF1445="Orçamento",AF1444="",MAX('Tabela de Apoio'!$A:$A)&lt;=AF1444),
AF1443,
(INDEX('Tabela de Apoio'!$B:$B,MATCH('MAPA DE PREÇOS'!$O$8,'Tabela de Apoio'!$A:$A,1))/INDEX('Tabela de Apoio'!$B:$B,MATCH('MAPA DE PREÇOS'!AF1444,'Tabela de Apoio'!$A:$A,1)-1))*AF1443))</f>
        <v/>
      </c>
      <c r="AG1447" s="109" t="str">
        <f>IF(AG1443="","",
IF(OR(AG1445="Orçamento",AG1444="",MAX('Tabela de Apoio'!$A:$A)&lt;=AG1444),
AG1443,
(INDEX('Tabela de Apoio'!$B:$B,MATCH('MAPA DE PREÇOS'!$O$8,'Tabela de Apoio'!$A:$A,1))/INDEX('Tabela de Apoio'!$B:$B,MATCH('MAPA DE PREÇOS'!AG1444,'Tabela de Apoio'!$A:$A,1)-1))*AG1443))</f>
        <v/>
      </c>
      <c r="AH1447" s="109" t="str">
        <f>IF(AH1443="","",
IF(OR(AH1445="Orçamento",AH1444="",MAX('Tabela de Apoio'!$A:$A)&lt;=AH1444),
AH1443,
(INDEX('Tabela de Apoio'!$B:$B,MATCH('MAPA DE PREÇOS'!$O$8,'Tabela de Apoio'!$A:$A,1))/INDEX('Tabela de Apoio'!$B:$B,MATCH('MAPA DE PREÇOS'!AH1444,'Tabela de Apoio'!$A:$A,1)-1))*AH1443))</f>
        <v/>
      </c>
      <c r="AI1447" s="109" t="str">
        <f>IF(AI1443="","",
IF(OR(AI1445="Orçamento",AI1444="",MAX('Tabela de Apoio'!$A:$A)&lt;=AI1444),
AI1443,
(INDEX('Tabela de Apoio'!$B:$B,MATCH('MAPA DE PREÇOS'!$O$8,'Tabela de Apoio'!$A:$A,1))/INDEX('Tabela de Apoio'!$B:$B,MATCH('MAPA DE PREÇOS'!AI1444,'Tabela de Apoio'!$A:$A,1)-1))*AI1443))</f>
        <v/>
      </c>
    </row>
    <row r="1448" spans="1:167" hidden="1" x14ac:dyDescent="0.25">
      <c r="B1448" s="131" t="e">
        <f t="shared" ref="B1448" si="4464">B1447</f>
        <v>#VALUE!</v>
      </c>
      <c r="C1448" s="131" t="e">
        <f t="shared" ref="C1448" si="4465">C1447</f>
        <v>#VALUE!</v>
      </c>
      <c r="D1448" s="130">
        <f t="shared" si="4406"/>
        <v>1</v>
      </c>
      <c r="E1448" s="168"/>
      <c r="F1448" s="96"/>
      <c r="G1448" s="170"/>
      <c r="H1448"/>
      <c r="I1448"/>
      <c r="J1448"/>
      <c r="N1448" s="74"/>
      <c r="O1448" s="27" t="s">
        <v>439</v>
      </c>
      <c r="P1448" s="110" t="str">
        <f>IF(IFERROR(VLOOKUP(P1445,'Tabela de Apoio'!$D:$E,2,FALSE),1)=1,"",P1449)</f>
        <v/>
      </c>
      <c r="Q1448" s="110" t="str">
        <f>IF(IFERROR(VLOOKUP(Q1445,'Tabela de Apoio'!$D:$E,2,FALSE),1)=1,"",Q1449)</f>
        <v/>
      </c>
      <c r="R1448" s="110" t="str">
        <f>IF(IFERROR(VLOOKUP(R1445,'Tabela de Apoio'!$D:$E,2,FALSE),1)=1,"",R1449)</f>
        <v/>
      </c>
      <c r="S1448" s="110" t="str">
        <f>IF(IFERROR(VLOOKUP(S1445,'Tabela de Apoio'!$D:$E,2,FALSE),1)=1,"",S1449)</f>
        <v/>
      </c>
      <c r="T1448" s="110" t="str">
        <f>IF(IFERROR(VLOOKUP(T1445,'Tabela de Apoio'!$D:$E,2,FALSE),1)=1,"",T1449)</f>
        <v/>
      </c>
      <c r="U1448" s="110" t="str">
        <f>IF(IFERROR(VLOOKUP(U1445,'Tabela de Apoio'!$D:$E,2,FALSE),1)=1,"",U1449)</f>
        <v/>
      </c>
      <c r="V1448" s="110" t="str">
        <f>IF(IFERROR(VLOOKUP(V1445,'Tabela de Apoio'!$D:$E,2,FALSE),1)=1,"",V1449)</f>
        <v/>
      </c>
      <c r="W1448" s="110" t="str">
        <f>IF(IFERROR(VLOOKUP(W1445,'Tabela de Apoio'!$D:$E,2,FALSE),1)=1,"",W1449)</f>
        <v/>
      </c>
      <c r="X1448" s="110" t="str">
        <f>IF(IFERROR(VLOOKUP(X1445,'Tabela de Apoio'!$D:$E,2,FALSE),1)=1,"",X1449)</f>
        <v/>
      </c>
      <c r="Y1448" s="110" t="str">
        <f>IF(IFERROR(VLOOKUP(Y1445,'Tabela de Apoio'!$D:$E,2,FALSE),1)=1,"",Y1449)</f>
        <v/>
      </c>
      <c r="Z1448" s="110" t="str">
        <f>IF(IFERROR(VLOOKUP(Z1445,'Tabela de Apoio'!$D:$E,2,FALSE),1)=1,"",Z1449)</f>
        <v/>
      </c>
      <c r="AA1448" s="110" t="str">
        <f>IF(IFERROR(VLOOKUP(AA1445,'Tabela de Apoio'!$D:$E,2,FALSE),1)=1,"",AA1449)</f>
        <v/>
      </c>
      <c r="AB1448" s="110" t="str">
        <f>IF(IFERROR(VLOOKUP(AB1445,'Tabela de Apoio'!$D:$E,2,FALSE),1)=1,"",AB1449)</f>
        <v/>
      </c>
      <c r="AC1448" s="110" t="str">
        <f>IF(IFERROR(VLOOKUP(AC1445,'Tabela de Apoio'!$D:$E,2,FALSE),1)=1,"",AC1449)</f>
        <v/>
      </c>
      <c r="AD1448" s="110" t="str">
        <f>IF(IFERROR(VLOOKUP(AD1445,'Tabela de Apoio'!$D:$E,2,FALSE),1)=1,"",AD1449)</f>
        <v/>
      </c>
      <c r="AE1448" s="110" t="str">
        <f>IF(IFERROR(VLOOKUP(AE1445,'Tabela de Apoio'!$D:$E,2,FALSE),1)=1,"",AE1449)</f>
        <v/>
      </c>
      <c r="AF1448" s="110" t="str">
        <f>IF(IFERROR(VLOOKUP(AF1445,'Tabela de Apoio'!$D:$E,2,FALSE),1)=1,"",AF1449)</f>
        <v/>
      </c>
      <c r="AG1448" s="110" t="str">
        <f>IF(IFERROR(VLOOKUP(AG1445,'Tabela de Apoio'!$D:$E,2,FALSE),1)=1,"",AG1449)</f>
        <v/>
      </c>
      <c r="AH1448" s="110" t="str">
        <f>IF(IFERROR(VLOOKUP(AH1445,'Tabela de Apoio'!$D:$E,2,FALSE),1)=1,"",AH1449)</f>
        <v/>
      </c>
      <c r="AI1448" s="110" t="str">
        <f>IF(IFERROR(VLOOKUP(AI1445,'Tabela de Apoio'!$D:$E,2,FALSE),1)=1,"",AI1449)</f>
        <v/>
      </c>
    </row>
    <row r="1449" spans="1:167" hidden="1" x14ac:dyDescent="0.25">
      <c r="B1449" s="131" t="e">
        <f t="shared" ref="B1449:C1449" si="4466">B1448</f>
        <v>#VALUE!</v>
      </c>
      <c r="C1449" s="131" t="e">
        <f t="shared" si="4466"/>
        <v>#VALUE!</v>
      </c>
      <c r="D1449" s="130">
        <f t="shared" si="4406"/>
        <v>1</v>
      </c>
      <c r="E1449" s="168"/>
      <c r="F1449" s="96"/>
      <c r="G1449" s="170"/>
      <c r="H1449" s="137">
        <f t="shared" ref="H1449" si="4467">COUNT($P1449:$XX1449)</f>
        <v>0</v>
      </c>
      <c r="I1449" s="135" t="e">
        <f t="shared" ref="I1449" si="4468">_xlfn.STDEV.P($P1448:$XX1449)/AVERAGE($P1448:$XX1449)</f>
        <v>#DIV/0!</v>
      </c>
      <c r="J1449" s="7">
        <f>ROW()</f>
        <v>1449</v>
      </c>
      <c r="K1449" s="70"/>
      <c r="L1449" s="29" t="s">
        <v>54</v>
      </c>
      <c r="M1449" s="30" t="str">
        <f t="shared" ref="M1449" si="4469">IFERROR(
IF(AND(P1445="Orçamento",COUNTA(P1443:AI1443)=COUNTIF(P1445:XX1445,"Orçamento")),MIN(M1454,M1451),
IF(M1452&lt;&gt;"",M1452,
IF(M1453&lt;&gt;"",M1453,
M1451
))),"")</f>
        <v/>
      </c>
      <c r="N1449" s="74"/>
      <c r="O1449" s="27" t="s">
        <v>440</v>
      </c>
      <c r="P1449" s="109" t="str">
        <f t="shared" ref="P1449:AI1449" si="4470">IFERROR(IF(P1447="",
            "",
            IF(COUNT($P1447:$XX1447)&lt;=4,
               P1447,
               IF(OR(P1447&gt;(QUARTILE($P1447:$XX1447,3)+(QUARTILE($P1447:$XX1447,3)-QUARTILE($P1447:$XX1447,1))),
                     P1447&lt;(QUARTILE($P1447:$XX1447,1)-(QUARTILE($P1447:$XX1447,3)-QUARTILE($P1447:$XX1447,1)))
                  ),
               "DESCARTADO",P1447)
             )
  ),P1447)</f>
        <v/>
      </c>
      <c r="Q1449" s="109" t="str">
        <f t="shared" si="4470"/>
        <v/>
      </c>
      <c r="R1449" s="109" t="str">
        <f t="shared" si="4470"/>
        <v/>
      </c>
      <c r="S1449" s="109" t="str">
        <f t="shared" si="4470"/>
        <v/>
      </c>
      <c r="T1449" s="109" t="str">
        <f t="shared" si="4470"/>
        <v/>
      </c>
      <c r="U1449" s="109" t="str">
        <f t="shared" si="4470"/>
        <v/>
      </c>
      <c r="V1449" s="109" t="str">
        <f t="shared" si="4470"/>
        <v/>
      </c>
      <c r="W1449" s="109" t="str">
        <f t="shared" si="4470"/>
        <v/>
      </c>
      <c r="X1449" s="109" t="str">
        <f t="shared" si="4470"/>
        <v/>
      </c>
      <c r="Y1449" s="109" t="str">
        <f t="shared" si="4470"/>
        <v/>
      </c>
      <c r="Z1449" s="109" t="str">
        <f t="shared" si="4470"/>
        <v/>
      </c>
      <c r="AA1449" s="109" t="str">
        <f t="shared" si="4470"/>
        <v/>
      </c>
      <c r="AB1449" s="109" t="str">
        <f t="shared" si="4470"/>
        <v/>
      </c>
      <c r="AC1449" s="109" t="str">
        <f t="shared" si="4470"/>
        <v/>
      </c>
      <c r="AD1449" s="109" t="str">
        <f t="shared" si="4470"/>
        <v/>
      </c>
      <c r="AE1449" s="109" t="str">
        <f t="shared" si="4470"/>
        <v/>
      </c>
      <c r="AF1449" s="109" t="str">
        <f t="shared" si="4470"/>
        <v/>
      </c>
      <c r="AG1449" s="109" t="str">
        <f t="shared" si="4470"/>
        <v/>
      </c>
      <c r="AH1449" s="109" t="str">
        <f t="shared" si="4470"/>
        <v/>
      </c>
      <c r="AI1449" s="109" t="str">
        <f t="shared" si="4470"/>
        <v/>
      </c>
    </row>
    <row r="1450" spans="1:167" hidden="1" x14ac:dyDescent="0.25">
      <c r="B1450" s="131" t="e">
        <f t="shared" ref="B1450" si="4471">B1449</f>
        <v>#VALUE!</v>
      </c>
      <c r="C1450" s="131" t="e">
        <f t="shared" ref="C1450" si="4472">C1449</f>
        <v>#VALUE!</v>
      </c>
      <c r="D1450" s="130">
        <f t="shared" si="4406"/>
        <v>1</v>
      </c>
      <c r="E1450" s="168"/>
      <c r="F1450" s="96"/>
      <c r="G1450" s="170"/>
      <c r="H1450"/>
      <c r="I1450"/>
      <c r="J1450"/>
      <c r="K1450" s="69"/>
      <c r="L1450" s="29" t="s">
        <v>423</v>
      </c>
      <c r="M1450" s="30" t="e">
        <f t="shared" ref="M1450" si="4473">AVERAGE($P1449:$XX1449)</f>
        <v>#DIV/0!</v>
      </c>
      <c r="N1450" s="74"/>
      <c r="O1450" s="27" t="str">
        <f t="shared" ref="O1450" si="4474">"1 POND"</f>
        <v>1 POND</v>
      </c>
      <c r="P1450" s="110" t="str">
        <f>IF(IFERROR(VLOOKUP(P1445,'Tabela de Apoio'!$D:$E,2,FALSE),1)=1,"",P1451)</f>
        <v/>
      </c>
      <c r="Q1450" s="110" t="str">
        <f>IF(IFERROR(VLOOKUP(Q1445,'Tabela de Apoio'!$D:$E,2,FALSE),1)=1,"",Q1451)</f>
        <v/>
      </c>
      <c r="R1450" s="110" t="str">
        <f>IF(IFERROR(VLOOKUP(R1445,'Tabela de Apoio'!$D:$E,2,FALSE),1)=1,"",R1451)</f>
        <v/>
      </c>
      <c r="S1450" s="110" t="str">
        <f>IF(IFERROR(VLOOKUP(S1445,'Tabela de Apoio'!$D:$E,2,FALSE),1)=1,"",S1451)</f>
        <v/>
      </c>
      <c r="T1450" s="110" t="str">
        <f>IF(IFERROR(VLOOKUP(T1445,'Tabela de Apoio'!$D:$E,2,FALSE),1)=1,"",T1451)</f>
        <v/>
      </c>
      <c r="U1450" s="110" t="str">
        <f>IF(IFERROR(VLOOKUP(U1445,'Tabela de Apoio'!$D:$E,2,FALSE),1)=1,"",U1451)</f>
        <v/>
      </c>
      <c r="V1450" s="110" t="str">
        <f>IF(IFERROR(VLOOKUP(V1445,'Tabela de Apoio'!$D:$E,2,FALSE),1)=1,"",V1451)</f>
        <v/>
      </c>
      <c r="W1450" s="110" t="str">
        <f>IF(IFERROR(VLOOKUP(W1445,'Tabela de Apoio'!$D:$E,2,FALSE),1)=1,"",W1451)</f>
        <v/>
      </c>
      <c r="X1450" s="110" t="str">
        <f>IF(IFERROR(VLOOKUP(X1445,'Tabela de Apoio'!$D:$E,2,FALSE),1)=1,"",X1451)</f>
        <v/>
      </c>
      <c r="Y1450" s="110" t="str">
        <f>IF(IFERROR(VLOOKUP(Y1445,'Tabela de Apoio'!$D:$E,2,FALSE),1)=1,"",Y1451)</f>
        <v/>
      </c>
      <c r="Z1450" s="110" t="str">
        <f>IF(IFERROR(VLOOKUP(Z1445,'Tabela de Apoio'!$D:$E,2,FALSE),1)=1,"",Z1451)</f>
        <v/>
      </c>
      <c r="AA1450" s="110" t="str">
        <f>IF(IFERROR(VLOOKUP(AA1445,'Tabela de Apoio'!$D:$E,2,FALSE),1)=1,"",AA1451)</f>
        <v/>
      </c>
      <c r="AB1450" s="110" t="str">
        <f>IF(IFERROR(VLOOKUP(AB1445,'Tabela de Apoio'!$D:$E,2,FALSE),1)=1,"",AB1451)</f>
        <v/>
      </c>
      <c r="AC1450" s="110" t="str">
        <f>IF(IFERROR(VLOOKUP(AC1445,'Tabela de Apoio'!$D:$E,2,FALSE),1)=1,"",AC1451)</f>
        <v/>
      </c>
      <c r="AD1450" s="110" t="str">
        <f>IF(IFERROR(VLOOKUP(AD1445,'Tabela de Apoio'!$D:$E,2,FALSE),1)=1,"",AD1451)</f>
        <v/>
      </c>
      <c r="AE1450" s="110" t="str">
        <f>IF(IFERROR(VLOOKUP(AE1445,'Tabela de Apoio'!$D:$E,2,FALSE),1)=1,"",AE1451)</f>
        <v/>
      </c>
      <c r="AF1450" s="110" t="str">
        <f>IF(IFERROR(VLOOKUP(AF1445,'Tabela de Apoio'!$D:$E,2,FALSE),1)=1,"",AF1451)</f>
        <v/>
      </c>
      <c r="AG1450" s="110" t="str">
        <f>IF(IFERROR(VLOOKUP(AG1445,'Tabela de Apoio'!$D:$E,2,FALSE),1)=1,"",AG1451)</f>
        <v/>
      </c>
      <c r="AH1450" s="110" t="str">
        <f>IF(IFERROR(VLOOKUP(AH1445,'Tabela de Apoio'!$D:$E,2,FALSE),1)=1,"",AH1451)</f>
        <v/>
      </c>
      <c r="AI1450" s="110" t="str">
        <f>IF(IFERROR(VLOOKUP(AI1445,'Tabela de Apoio'!$D:$E,2,FALSE),1)=1,"",AI1451)</f>
        <v/>
      </c>
    </row>
    <row r="1451" spans="1:167" hidden="1" x14ac:dyDescent="0.25">
      <c r="B1451" s="131" t="e">
        <f t="shared" si="4405"/>
        <v>#VALUE!</v>
      </c>
      <c r="C1451" s="131" t="e">
        <f t="shared" si="4406"/>
        <v>#VALUE!</v>
      </c>
      <c r="D1451" s="130">
        <f t="shared" si="4406"/>
        <v>1</v>
      </c>
      <c r="E1451" s="168"/>
      <c r="F1451" s="96"/>
      <c r="G1451" s="170"/>
      <c r="H1451" s="137">
        <f t="shared" ref="H1451" si="4475">COUNT($P1451:$XX1451)</f>
        <v>0</v>
      </c>
      <c r="I1451" s="135" t="e">
        <f t="shared" ref="I1451" si="4476">_xlfn.STDEV.P($P1450:$XX1451)/AVERAGE($P1450:$XX1451)</f>
        <v>#DIV/0!</v>
      </c>
      <c r="J1451" s="7">
        <f t="shared" ref="J1451" si="4477">IF(AND(H1451&gt;2,
OR(L1443="MÉDIA SANEADA",L1443="MEDIANA SANEADA",
AND(L1443="PREÇO REFERÊNCIA",NOT(AND(P1445="Orçamento",COUNTA(P1443:XX1443)=COUNTIF(P1445:XX1445,"Orçamento")))))),
ROW(),0)</f>
        <v>0</v>
      </c>
      <c r="K1451" s="69"/>
      <c r="L1451" s="29" t="s">
        <v>424</v>
      </c>
      <c r="M1451" s="30" t="e">
        <f t="shared" ref="M1451" si="4478">MEDIAN($P1449:$XX1449)</f>
        <v>#NUM!</v>
      </c>
      <c r="N1451" s="74"/>
      <c r="O1451" s="27" t="str">
        <f t="shared" ref="O1451" si="4479">"1 RODADA"</f>
        <v>1 RODADA</v>
      </c>
      <c r="P1451" s="110" t="str">
        <f t="shared" ref="P1451:AI1451" si="4480">IF(P1449="","",IF((_xlfn.STDEV.P($P1448:$XX1449)/AVERAGE($P1448:$XX1449))&lt;=25%,P1449,IF(OR(P1449&gt;(AVERAGE($P1448:$XX1449)+_xlfn.STDEV.P($P1448:$XX1449)),P1449&lt;(AVERAGE($P1448:$XX1449)-_xlfn.STDEV.P($P1448:$XX1449))),"DESCARTADO",P1449)))</f>
        <v/>
      </c>
      <c r="Q1451" s="110" t="str">
        <f t="shared" si="4480"/>
        <v/>
      </c>
      <c r="R1451" s="110" t="str">
        <f t="shared" si="4480"/>
        <v/>
      </c>
      <c r="S1451" s="110" t="str">
        <f t="shared" si="4480"/>
        <v/>
      </c>
      <c r="T1451" s="110" t="str">
        <f t="shared" si="4480"/>
        <v/>
      </c>
      <c r="U1451" s="110" t="str">
        <f t="shared" si="4480"/>
        <v/>
      </c>
      <c r="V1451" s="110" t="str">
        <f t="shared" si="4480"/>
        <v/>
      </c>
      <c r="W1451" s="110" t="str">
        <f t="shared" si="4480"/>
        <v/>
      </c>
      <c r="X1451" s="110" t="str">
        <f t="shared" si="4480"/>
        <v/>
      </c>
      <c r="Y1451" s="110" t="str">
        <f t="shared" si="4480"/>
        <v/>
      </c>
      <c r="Z1451" s="110" t="str">
        <f t="shared" si="4480"/>
        <v/>
      </c>
      <c r="AA1451" s="110" t="str">
        <f t="shared" si="4480"/>
        <v/>
      </c>
      <c r="AB1451" s="110" t="str">
        <f t="shared" si="4480"/>
        <v/>
      </c>
      <c r="AC1451" s="110" t="str">
        <f t="shared" si="4480"/>
        <v/>
      </c>
      <c r="AD1451" s="110" t="str">
        <f t="shared" si="4480"/>
        <v/>
      </c>
      <c r="AE1451" s="110" t="str">
        <f t="shared" si="4480"/>
        <v/>
      </c>
      <c r="AF1451" s="110" t="str">
        <f t="shared" si="4480"/>
        <v/>
      </c>
      <c r="AG1451" s="110" t="str">
        <f t="shared" si="4480"/>
        <v/>
      </c>
      <c r="AH1451" s="110" t="str">
        <f t="shared" si="4480"/>
        <v/>
      </c>
      <c r="AI1451" s="110" t="str">
        <f t="shared" si="4480"/>
        <v/>
      </c>
    </row>
    <row r="1452" spans="1:167" hidden="1" x14ac:dyDescent="0.25">
      <c r="B1452" s="131" t="e">
        <f t="shared" si="4405"/>
        <v>#VALUE!</v>
      </c>
      <c r="C1452" s="131" t="e">
        <f t="shared" si="4406"/>
        <v>#VALUE!</v>
      </c>
      <c r="D1452" s="130">
        <f t="shared" si="4406"/>
        <v>1</v>
      </c>
      <c r="E1452" s="168"/>
      <c r="F1452" s="96"/>
      <c r="G1452" s="170"/>
      <c r="H1452"/>
      <c r="I1452"/>
      <c r="J1452"/>
      <c r="L1452" s="29" t="s">
        <v>50</v>
      </c>
      <c r="M1452" s="30" t="str">
        <f t="shared" ref="M1452" si="4481">IFERROR(
IF(AND(H1451&gt;2,I1451&lt;=25%),AVERAGE(P1450:XX1451),
IF(AND(H1453&gt;2,I1453&lt;=25%),AVERAGE(P1452:XX1453),
IF(AND(H1455&gt;2,I1455&lt;=25%),AVERAGE(P1454:XX1455),
IF(AND(H1457&gt;2,I1457&lt;=25%),AVERAGE(P1456:XX1457),
IF(AND(H1459&gt;2,I1459&lt;=25%),AVERAGE(P1458:XX1459),
IF(AND(H1461&gt;2,I1461&lt;=25%),AVERAGE(P1460:XX1461),
IF(I1449&lt;=25%,AVERAGE(P1448:XX1449),""))))))),"")</f>
        <v/>
      </c>
      <c r="N1452" s="74"/>
      <c r="O1452" s="27" t="str">
        <f t="shared" ref="O1452" si="4482">"2 POND"</f>
        <v>2 POND</v>
      </c>
      <c r="P1452" s="110" t="str">
        <f>IF(IFERROR(VLOOKUP(P1445,'Tabela de Apoio'!$D:$E,2,FALSE),1)=1,"",P1453)</f>
        <v/>
      </c>
      <c r="Q1452" s="110" t="str">
        <f>IF(IFERROR(VLOOKUP(Q1445,'Tabela de Apoio'!$D:$E,2,FALSE),1)=1,"",Q1453)</f>
        <v/>
      </c>
      <c r="R1452" s="110" t="str">
        <f>IF(IFERROR(VLOOKUP(R1445,'Tabela de Apoio'!$D:$E,2,FALSE),1)=1,"",R1453)</f>
        <v/>
      </c>
      <c r="S1452" s="110" t="str">
        <f>IF(IFERROR(VLOOKUP(S1445,'Tabela de Apoio'!$D:$E,2,FALSE),1)=1,"",S1453)</f>
        <v/>
      </c>
      <c r="T1452" s="110" t="str">
        <f>IF(IFERROR(VLOOKUP(T1445,'Tabela de Apoio'!$D:$E,2,FALSE),1)=1,"",T1453)</f>
        <v/>
      </c>
      <c r="U1452" s="110" t="str">
        <f>IF(IFERROR(VLOOKUP(U1445,'Tabela de Apoio'!$D:$E,2,FALSE),1)=1,"",U1453)</f>
        <v/>
      </c>
      <c r="V1452" s="110" t="str">
        <f>IF(IFERROR(VLOOKUP(V1445,'Tabela de Apoio'!$D:$E,2,FALSE),1)=1,"",V1453)</f>
        <v/>
      </c>
      <c r="W1452" s="110" t="str">
        <f>IF(IFERROR(VLOOKUP(W1445,'Tabela de Apoio'!$D:$E,2,FALSE),1)=1,"",W1453)</f>
        <v/>
      </c>
      <c r="X1452" s="110" t="str">
        <f>IF(IFERROR(VLOOKUP(X1445,'Tabela de Apoio'!$D:$E,2,FALSE),1)=1,"",X1453)</f>
        <v/>
      </c>
      <c r="Y1452" s="110" t="str">
        <f>IF(IFERROR(VLOOKUP(Y1445,'Tabela de Apoio'!$D:$E,2,FALSE),1)=1,"",Y1453)</f>
        <v/>
      </c>
      <c r="Z1452" s="110" t="str">
        <f>IF(IFERROR(VLOOKUP(Z1445,'Tabela de Apoio'!$D:$E,2,FALSE),1)=1,"",Z1453)</f>
        <v/>
      </c>
      <c r="AA1452" s="110" t="str">
        <f>IF(IFERROR(VLOOKUP(AA1445,'Tabela de Apoio'!$D:$E,2,FALSE),1)=1,"",AA1453)</f>
        <v/>
      </c>
      <c r="AB1452" s="110" t="str">
        <f>IF(IFERROR(VLOOKUP(AB1445,'Tabela de Apoio'!$D:$E,2,FALSE),1)=1,"",AB1453)</f>
        <v/>
      </c>
      <c r="AC1452" s="110" t="str">
        <f>IF(IFERROR(VLOOKUP(AC1445,'Tabela de Apoio'!$D:$E,2,FALSE),1)=1,"",AC1453)</f>
        <v/>
      </c>
      <c r="AD1452" s="110" t="str">
        <f>IF(IFERROR(VLOOKUP(AD1445,'Tabela de Apoio'!$D:$E,2,FALSE),1)=1,"",AD1453)</f>
        <v/>
      </c>
      <c r="AE1452" s="110" t="str">
        <f>IF(IFERROR(VLOOKUP(AE1445,'Tabela de Apoio'!$D:$E,2,FALSE),1)=1,"",AE1453)</f>
        <v/>
      </c>
      <c r="AF1452" s="110" t="str">
        <f>IF(IFERROR(VLOOKUP(AF1445,'Tabela de Apoio'!$D:$E,2,FALSE),1)=1,"",AF1453)</f>
        <v/>
      </c>
      <c r="AG1452" s="110" t="str">
        <f>IF(IFERROR(VLOOKUP(AG1445,'Tabela de Apoio'!$D:$E,2,FALSE),1)=1,"",AG1453)</f>
        <v/>
      </c>
      <c r="AH1452" s="110" t="str">
        <f>IF(IFERROR(VLOOKUP(AH1445,'Tabela de Apoio'!$D:$E,2,FALSE),1)=1,"",AH1453)</f>
        <v/>
      </c>
      <c r="AI1452" s="110" t="str">
        <f>IF(IFERROR(VLOOKUP(AI1445,'Tabela de Apoio'!$D:$E,2,FALSE),1)=1,"",AI1453)</f>
        <v/>
      </c>
    </row>
    <row r="1453" spans="1:167" hidden="1" x14ac:dyDescent="0.25">
      <c r="B1453" s="131" t="e">
        <f t="shared" si="4405"/>
        <v>#VALUE!</v>
      </c>
      <c r="C1453" s="131" t="e">
        <f t="shared" si="4406"/>
        <v>#VALUE!</v>
      </c>
      <c r="D1453" s="130">
        <f t="shared" si="4406"/>
        <v>1</v>
      </c>
      <c r="E1453" s="168"/>
      <c r="F1453" s="96"/>
      <c r="G1453" s="170"/>
      <c r="H1453" s="137">
        <f t="shared" ref="H1453" si="4483">COUNT($P1453:$XX1453)</f>
        <v>0</v>
      </c>
      <c r="I1453" s="135" t="e">
        <f t="shared" ref="I1453" si="4484">_xlfn.STDEV.P($P1452:$XX1453)/AVERAGE($P1452:$XX1453)</f>
        <v>#DIV/0!</v>
      </c>
      <c r="J1453" s="7">
        <f t="shared" ref="J1453" si="4485">IF(AND(H1453&gt;2,
OR(L1443="MÉDIA SANEADA",L1443="MEDIANA SANEADA",
AND(L1443="PREÇO REFERÊNCIA",NOT(AND(P1445="Orçamento",COUNTA(P1443:XX1443)=COUNTIF(P1445:XX1445,"Orçamento")))))),
ROW(),0)</f>
        <v>0</v>
      </c>
      <c r="K1453" s="69"/>
      <c r="L1453" s="29" t="s">
        <v>425</v>
      </c>
      <c r="M1453" s="30" t="e">
        <f t="shared" ref="M1453" si="4486" xml:space="preserve">
IF(H1451&gt;2,MEDIAN(P1450:XX1451),
IF(H1453&gt;2,MEDIAN(P1452:XX1453),
IF(H1455&gt;2,MEDIAN(P1454:XX1455),
IF(H1457&gt;2,MEDIAN(P1456:XX1457),
IF(H1459&gt;2,MEDIAN(P1458:XX1459),
IF(H1461&gt;2,MEDIAN(P1460:XX1461),
MEDIAN(P1448:XX1449)))))))</f>
        <v>#NUM!</v>
      </c>
      <c r="N1453" s="74"/>
      <c r="O1453" s="27" t="str">
        <f t="shared" ref="O1453" si="4487">"2 RODADA"</f>
        <v>2 RODADA</v>
      </c>
      <c r="P1453" s="110" t="str">
        <f t="shared" ref="P1453:AI1453" si="4488">IF(P1451="","",IF((_xlfn.STDEV.P($P1450:$XX1451)/AVERAGE($P1450:$XX1451))&lt;=25%,P1451,IF(OR(P1451&gt;(AVERAGE($P1450:$XX1451)+_xlfn.STDEV.P($P1450:$XX1451)),P1451&lt;(AVERAGE($P1450:$XX1451)-_xlfn.STDEV.P($P1450:$XX1451))),"DESCARTADO",P1451)))</f>
        <v/>
      </c>
      <c r="Q1453" s="110" t="str">
        <f t="shared" si="4488"/>
        <v/>
      </c>
      <c r="R1453" s="110" t="str">
        <f t="shared" si="4488"/>
        <v/>
      </c>
      <c r="S1453" s="110" t="str">
        <f t="shared" si="4488"/>
        <v/>
      </c>
      <c r="T1453" s="110" t="str">
        <f t="shared" si="4488"/>
        <v/>
      </c>
      <c r="U1453" s="110" t="str">
        <f t="shared" si="4488"/>
        <v/>
      </c>
      <c r="V1453" s="110" t="str">
        <f t="shared" si="4488"/>
        <v/>
      </c>
      <c r="W1453" s="110" t="str">
        <f t="shared" si="4488"/>
        <v/>
      </c>
      <c r="X1453" s="110" t="str">
        <f t="shared" si="4488"/>
        <v/>
      </c>
      <c r="Y1453" s="110" t="str">
        <f t="shared" si="4488"/>
        <v/>
      </c>
      <c r="Z1453" s="110" t="str">
        <f t="shared" si="4488"/>
        <v/>
      </c>
      <c r="AA1453" s="110" t="str">
        <f t="shared" si="4488"/>
        <v/>
      </c>
      <c r="AB1453" s="110" t="str">
        <f t="shared" si="4488"/>
        <v/>
      </c>
      <c r="AC1453" s="110" t="str">
        <f t="shared" si="4488"/>
        <v/>
      </c>
      <c r="AD1453" s="110" t="str">
        <f t="shared" si="4488"/>
        <v/>
      </c>
      <c r="AE1453" s="110" t="str">
        <f t="shared" si="4488"/>
        <v/>
      </c>
      <c r="AF1453" s="110" t="str">
        <f t="shared" si="4488"/>
        <v/>
      </c>
      <c r="AG1453" s="110" t="str">
        <f t="shared" si="4488"/>
        <v/>
      </c>
      <c r="AH1453" s="110" t="str">
        <f t="shared" si="4488"/>
        <v/>
      </c>
      <c r="AI1453" s="110" t="str">
        <f t="shared" si="4488"/>
        <v/>
      </c>
    </row>
    <row r="1454" spans="1:167" hidden="1" x14ac:dyDescent="0.25">
      <c r="B1454" s="131" t="e">
        <f t="shared" si="4405"/>
        <v>#VALUE!</v>
      </c>
      <c r="C1454" s="131" t="e">
        <f t="shared" si="4406"/>
        <v>#VALUE!</v>
      </c>
      <c r="D1454" s="130">
        <f t="shared" si="4406"/>
        <v>1</v>
      </c>
      <c r="E1454" s="168"/>
      <c r="F1454" s="96"/>
      <c r="G1454" s="170"/>
      <c r="H1454"/>
      <c r="I1454"/>
      <c r="J1454"/>
      <c r="K1454" s="69"/>
      <c r="L1454" s="29" t="s">
        <v>422</v>
      </c>
      <c r="M1454" s="30" t="e">
        <f t="shared" ref="M1454" si="4489">HARMEAN($P1448:$XX1449)</f>
        <v>#N/A</v>
      </c>
      <c r="N1454" s="74"/>
      <c r="O1454" s="27" t="str">
        <f t="shared" ref="O1454" si="4490">"3 POND"</f>
        <v>3 POND</v>
      </c>
      <c r="P1454" s="110" t="str">
        <f>IF(IFERROR(VLOOKUP(P1445,'Tabela de Apoio'!$D:$E,2,FALSE),1)=1,"",P1455)</f>
        <v/>
      </c>
      <c r="Q1454" s="110" t="str">
        <f>IF(IFERROR(VLOOKUP(Q1445,'Tabela de Apoio'!$D:$E,2,FALSE),1)=1,"",Q1455)</f>
        <v/>
      </c>
      <c r="R1454" s="110" t="str">
        <f>IF(IFERROR(VLOOKUP(R1445,'Tabela de Apoio'!$D:$E,2,FALSE),1)=1,"",R1455)</f>
        <v/>
      </c>
      <c r="S1454" s="110" t="str">
        <f>IF(IFERROR(VLOOKUP(S1445,'Tabela de Apoio'!$D:$E,2,FALSE),1)=1,"",S1455)</f>
        <v/>
      </c>
      <c r="T1454" s="110" t="str">
        <f>IF(IFERROR(VLOOKUP(T1445,'Tabela de Apoio'!$D:$E,2,FALSE),1)=1,"",T1455)</f>
        <v/>
      </c>
      <c r="U1454" s="110" t="str">
        <f>IF(IFERROR(VLOOKUP(U1445,'Tabela de Apoio'!$D:$E,2,FALSE),1)=1,"",U1455)</f>
        <v/>
      </c>
      <c r="V1454" s="110" t="str">
        <f>IF(IFERROR(VLOOKUP(V1445,'Tabela de Apoio'!$D:$E,2,FALSE),1)=1,"",V1455)</f>
        <v/>
      </c>
      <c r="W1454" s="110" t="str">
        <f>IF(IFERROR(VLOOKUP(W1445,'Tabela de Apoio'!$D:$E,2,FALSE),1)=1,"",W1455)</f>
        <v/>
      </c>
      <c r="X1454" s="110" t="str">
        <f>IF(IFERROR(VLOOKUP(X1445,'Tabela de Apoio'!$D:$E,2,FALSE),1)=1,"",X1455)</f>
        <v/>
      </c>
      <c r="Y1454" s="110" t="str">
        <f>IF(IFERROR(VLOOKUP(Y1445,'Tabela de Apoio'!$D:$E,2,FALSE),1)=1,"",Y1455)</f>
        <v/>
      </c>
      <c r="Z1454" s="110" t="str">
        <f>IF(IFERROR(VLOOKUP(Z1445,'Tabela de Apoio'!$D:$E,2,FALSE),1)=1,"",Z1455)</f>
        <v/>
      </c>
      <c r="AA1454" s="110" t="str">
        <f>IF(IFERROR(VLOOKUP(AA1445,'Tabela de Apoio'!$D:$E,2,FALSE),1)=1,"",AA1455)</f>
        <v/>
      </c>
      <c r="AB1454" s="110" t="str">
        <f>IF(IFERROR(VLOOKUP(AB1445,'Tabela de Apoio'!$D:$E,2,FALSE),1)=1,"",AB1455)</f>
        <v/>
      </c>
      <c r="AC1454" s="110" t="str">
        <f>IF(IFERROR(VLOOKUP(AC1445,'Tabela de Apoio'!$D:$E,2,FALSE),1)=1,"",AC1455)</f>
        <v/>
      </c>
      <c r="AD1454" s="110" t="str">
        <f>IF(IFERROR(VLOOKUP(AD1445,'Tabela de Apoio'!$D:$E,2,FALSE),1)=1,"",AD1455)</f>
        <v/>
      </c>
      <c r="AE1454" s="110" t="str">
        <f>IF(IFERROR(VLOOKUP(AE1445,'Tabela de Apoio'!$D:$E,2,FALSE),1)=1,"",AE1455)</f>
        <v/>
      </c>
      <c r="AF1454" s="110" t="str">
        <f>IF(IFERROR(VLOOKUP(AF1445,'Tabela de Apoio'!$D:$E,2,FALSE),1)=1,"",AF1455)</f>
        <v/>
      </c>
      <c r="AG1454" s="110" t="str">
        <f>IF(IFERROR(VLOOKUP(AG1445,'Tabela de Apoio'!$D:$E,2,FALSE),1)=1,"",AG1455)</f>
        <v/>
      </c>
      <c r="AH1454" s="110" t="str">
        <f>IF(IFERROR(VLOOKUP(AH1445,'Tabela de Apoio'!$D:$E,2,FALSE),1)=1,"",AH1455)</f>
        <v/>
      </c>
      <c r="AI1454" s="110" t="str">
        <f>IF(IFERROR(VLOOKUP(AI1445,'Tabela de Apoio'!$D:$E,2,FALSE),1)=1,"",AI1455)</f>
        <v/>
      </c>
    </row>
    <row r="1455" spans="1:167" hidden="1" x14ac:dyDescent="0.25">
      <c r="B1455" s="131" t="e">
        <f t="shared" si="4405"/>
        <v>#VALUE!</v>
      </c>
      <c r="C1455" s="131" t="e">
        <f t="shared" si="4406"/>
        <v>#VALUE!</v>
      </c>
      <c r="D1455" s="130">
        <f t="shared" si="4406"/>
        <v>1</v>
      </c>
      <c r="E1455" s="168"/>
      <c r="F1455" s="96"/>
      <c r="G1455" s="170"/>
      <c r="H1455" s="137">
        <f t="shared" ref="H1455" si="4491">COUNT($P1455:$XX1455)</f>
        <v>0</v>
      </c>
      <c r="I1455" s="135" t="e">
        <f t="shared" ref="I1455" si="4492">_xlfn.STDEV.P($P1454:$XX1455)/AVERAGE($P1454:$XX1455)</f>
        <v>#DIV/0!</v>
      </c>
      <c r="J1455" s="7">
        <f t="shared" ref="J1455" si="4493">IF(AND(H1455&gt;2,
OR(L1443="MÉDIA SANEADA",L1443="MEDIANA SANEADA",
AND(L1443="PREÇO REFERÊNCIA",NOT(AND(P1445="Orçamento",COUNTA(P1443:XX1443)=COUNTIF(P1445:XX1445,"Orçamento")))))),
ROW(),0)</f>
        <v>0</v>
      </c>
      <c r="K1455" s="69"/>
      <c r="L1455" s="29" t="s">
        <v>53</v>
      </c>
      <c r="M1455" s="30" t="str">
        <f t="shared" ref="M1455" si="4494">IFERROR(_xlfn.QUARTILE.EXC($P1449:$XX1449,1),"")</f>
        <v/>
      </c>
      <c r="N1455" s="74"/>
      <c r="O1455" s="27" t="str">
        <f t="shared" ref="O1455" si="4495">"3 RODADA"</f>
        <v>3 RODADA</v>
      </c>
      <c r="P1455" s="110" t="str">
        <f t="shared" ref="P1455:AI1455" si="4496">IF(P1453="","",IF((_xlfn.STDEV.P($P1452:$XX1453)/AVERAGE($P1452:$XX1453))&lt;=25%,P1453,IF(OR(P1453&gt;(AVERAGE($P1452:$XX1453)+_xlfn.STDEV.P($P1452:$XX1453)),P1453&lt;(AVERAGE($P1452:$XX1453)-_xlfn.STDEV.P($P1452:$XX1453))),"DESCARTADO",P1453)))</f>
        <v/>
      </c>
      <c r="Q1455" s="110" t="str">
        <f t="shared" si="4496"/>
        <v/>
      </c>
      <c r="R1455" s="110" t="str">
        <f t="shared" si="4496"/>
        <v/>
      </c>
      <c r="S1455" s="110" t="str">
        <f t="shared" si="4496"/>
        <v/>
      </c>
      <c r="T1455" s="110" t="str">
        <f t="shared" si="4496"/>
        <v/>
      </c>
      <c r="U1455" s="110" t="str">
        <f t="shared" si="4496"/>
        <v/>
      </c>
      <c r="V1455" s="110" t="str">
        <f t="shared" si="4496"/>
        <v/>
      </c>
      <c r="W1455" s="110" t="str">
        <f t="shared" si="4496"/>
        <v/>
      </c>
      <c r="X1455" s="110" t="str">
        <f t="shared" si="4496"/>
        <v/>
      </c>
      <c r="Y1455" s="110" t="str">
        <f t="shared" si="4496"/>
        <v/>
      </c>
      <c r="Z1455" s="110" t="str">
        <f t="shared" si="4496"/>
        <v/>
      </c>
      <c r="AA1455" s="110" t="str">
        <f t="shared" si="4496"/>
        <v/>
      </c>
      <c r="AB1455" s="110" t="str">
        <f t="shared" si="4496"/>
        <v/>
      </c>
      <c r="AC1455" s="110" t="str">
        <f t="shared" si="4496"/>
        <v/>
      </c>
      <c r="AD1455" s="110" t="str">
        <f t="shared" si="4496"/>
        <v/>
      </c>
      <c r="AE1455" s="110" t="str">
        <f t="shared" si="4496"/>
        <v/>
      </c>
      <c r="AF1455" s="110" t="str">
        <f t="shared" si="4496"/>
        <v/>
      </c>
      <c r="AG1455" s="110" t="str">
        <f t="shared" si="4496"/>
        <v/>
      </c>
      <c r="AH1455" s="110" t="str">
        <f t="shared" si="4496"/>
        <v/>
      </c>
      <c r="AI1455" s="110" t="str">
        <f t="shared" si="4496"/>
        <v/>
      </c>
    </row>
    <row r="1456" spans="1:167" hidden="1" x14ac:dyDescent="0.25">
      <c r="B1456" s="131" t="e">
        <f t="shared" si="4405"/>
        <v>#VALUE!</v>
      </c>
      <c r="C1456" s="131" t="e">
        <f t="shared" si="4406"/>
        <v>#VALUE!</v>
      </c>
      <c r="D1456" s="130">
        <f t="shared" si="4406"/>
        <v>1</v>
      </c>
      <c r="E1456" s="168"/>
      <c r="F1456" s="96"/>
      <c r="G1456" s="170"/>
      <c r="H1456"/>
      <c r="I1456"/>
      <c r="J1456"/>
      <c r="K1456" s="69"/>
      <c r="L1456" s="29" t="s">
        <v>51</v>
      </c>
      <c r="M1456" s="30" t="str">
        <f t="shared" ref="M1456" si="4497">IFERROR(_xlfn.QUARTILE.EXC($P1449:$XX1449,3),"")</f>
        <v/>
      </c>
      <c r="N1456" s="74"/>
      <c r="O1456" s="27" t="str">
        <f t="shared" ref="O1456" si="4498">"4 POND"</f>
        <v>4 POND</v>
      </c>
      <c r="P1456" s="110" t="str">
        <f>IF(IFERROR(VLOOKUP(P1445,'Tabela de Apoio'!$D:$E,2,FALSE),1)=1,"",P1457)</f>
        <v/>
      </c>
      <c r="Q1456" s="110" t="str">
        <f>IF(IFERROR(VLOOKUP(Q1445,'Tabela de Apoio'!$D:$E,2,FALSE),1)=1,"",Q1457)</f>
        <v/>
      </c>
      <c r="R1456" s="110" t="str">
        <f>IF(IFERROR(VLOOKUP(R1445,'Tabela de Apoio'!$D:$E,2,FALSE),1)=1,"",R1457)</f>
        <v/>
      </c>
      <c r="S1456" s="110" t="str">
        <f>IF(IFERROR(VLOOKUP(S1445,'Tabela de Apoio'!$D:$E,2,FALSE),1)=1,"",S1457)</f>
        <v/>
      </c>
      <c r="T1456" s="110" t="str">
        <f>IF(IFERROR(VLOOKUP(T1445,'Tabela de Apoio'!$D:$E,2,FALSE),1)=1,"",T1457)</f>
        <v/>
      </c>
      <c r="U1456" s="110" t="str">
        <f>IF(IFERROR(VLOOKUP(U1445,'Tabela de Apoio'!$D:$E,2,FALSE),1)=1,"",U1457)</f>
        <v/>
      </c>
      <c r="V1456" s="110" t="str">
        <f>IF(IFERROR(VLOOKUP(V1445,'Tabela de Apoio'!$D:$E,2,FALSE),1)=1,"",V1457)</f>
        <v/>
      </c>
      <c r="W1456" s="110" t="str">
        <f>IF(IFERROR(VLOOKUP(W1445,'Tabela de Apoio'!$D:$E,2,FALSE),1)=1,"",W1457)</f>
        <v/>
      </c>
      <c r="X1456" s="110" t="str">
        <f>IF(IFERROR(VLOOKUP(X1445,'Tabela de Apoio'!$D:$E,2,FALSE),1)=1,"",X1457)</f>
        <v/>
      </c>
      <c r="Y1456" s="110" t="str">
        <f>IF(IFERROR(VLOOKUP(Y1445,'Tabela de Apoio'!$D:$E,2,FALSE),1)=1,"",Y1457)</f>
        <v/>
      </c>
      <c r="Z1456" s="110" t="str">
        <f>IF(IFERROR(VLOOKUP(Z1445,'Tabela de Apoio'!$D:$E,2,FALSE),1)=1,"",Z1457)</f>
        <v/>
      </c>
      <c r="AA1456" s="110" t="str">
        <f>IF(IFERROR(VLOOKUP(AA1445,'Tabela de Apoio'!$D:$E,2,FALSE),1)=1,"",AA1457)</f>
        <v/>
      </c>
      <c r="AB1456" s="110" t="str">
        <f>IF(IFERROR(VLOOKUP(AB1445,'Tabela de Apoio'!$D:$E,2,FALSE),1)=1,"",AB1457)</f>
        <v/>
      </c>
      <c r="AC1456" s="110" t="str">
        <f>IF(IFERROR(VLOOKUP(AC1445,'Tabela de Apoio'!$D:$E,2,FALSE),1)=1,"",AC1457)</f>
        <v/>
      </c>
      <c r="AD1456" s="110" t="str">
        <f>IF(IFERROR(VLOOKUP(AD1445,'Tabela de Apoio'!$D:$E,2,FALSE),1)=1,"",AD1457)</f>
        <v/>
      </c>
      <c r="AE1456" s="110" t="str">
        <f>IF(IFERROR(VLOOKUP(AE1445,'Tabela de Apoio'!$D:$E,2,FALSE),1)=1,"",AE1457)</f>
        <v/>
      </c>
      <c r="AF1456" s="110" t="str">
        <f>IF(IFERROR(VLOOKUP(AF1445,'Tabela de Apoio'!$D:$E,2,FALSE),1)=1,"",AF1457)</f>
        <v/>
      </c>
      <c r="AG1456" s="110" t="str">
        <f>IF(IFERROR(VLOOKUP(AG1445,'Tabela de Apoio'!$D:$E,2,FALSE),1)=1,"",AG1457)</f>
        <v/>
      </c>
      <c r="AH1456" s="110" t="str">
        <f>IF(IFERROR(VLOOKUP(AH1445,'Tabela de Apoio'!$D:$E,2,FALSE),1)=1,"",AH1457)</f>
        <v/>
      </c>
      <c r="AI1456" s="110" t="str">
        <f>IF(IFERROR(VLOOKUP(AI1445,'Tabela de Apoio'!$D:$E,2,FALSE),1)=1,"",AI1457)</f>
        <v/>
      </c>
    </row>
    <row r="1457" spans="1:167" hidden="1" x14ac:dyDescent="0.25">
      <c r="B1457" s="131" t="e">
        <f t="shared" si="4405"/>
        <v>#VALUE!</v>
      </c>
      <c r="C1457" s="131" t="e">
        <f t="shared" si="4406"/>
        <v>#VALUE!</v>
      </c>
      <c r="D1457" s="130">
        <f t="shared" si="4406"/>
        <v>1</v>
      </c>
      <c r="E1457" s="168"/>
      <c r="F1457" s="96"/>
      <c r="G1457" s="170"/>
      <c r="H1457" s="137">
        <f t="shared" ref="H1457" si="4499">COUNT($P1457:$XX1457)</f>
        <v>0</v>
      </c>
      <c r="I1457" s="135" t="e">
        <f t="shared" ref="I1457" si="4500">_xlfn.STDEV.P($P1456:$XX1457)/AVERAGE($P1456:$XX1457)</f>
        <v>#DIV/0!</v>
      </c>
      <c r="J1457" s="7">
        <f t="shared" ref="J1457" si="4501">IF(AND(H1457&gt;2,
OR(L1443="MÉDIA SANEADA",L1443="MEDIANA SANEADA",
AND(L1443="PREÇO REFERÊNCIA",NOT(AND(P1445="Orçamento",COUNTA(P1443:XX1443)=COUNTIF(P1445:XX1445,"Orçamento")))))),
ROW(),0)</f>
        <v>0</v>
      </c>
      <c r="K1457" s="69"/>
      <c r="L1457" s="29" t="s">
        <v>55</v>
      </c>
      <c r="M1457" s="30">
        <f t="shared" ref="M1457" si="4502">MIN($P1449:$XX1449)</f>
        <v>0</v>
      </c>
      <c r="N1457" s="74"/>
      <c r="O1457" s="27" t="str">
        <f t="shared" ref="O1457" si="4503">"4 RODADA"</f>
        <v>4 RODADA</v>
      </c>
      <c r="P1457" s="110" t="str">
        <f t="shared" ref="P1457:AI1457" si="4504">IF(P1455="","",IF((_xlfn.STDEV.P($P1454:$XX1455)/AVERAGE($P1454:$XX1455))&lt;=25%,P1455,IF(OR(P1455&gt;(AVERAGE($P1454:$XX1455)+_xlfn.STDEV.P($P1454:$XX1455)),P1455&lt;(AVERAGE($P1454:$XX1455)-_xlfn.STDEV.P($P1454:$XX1455))),"DESCARTADO",P1455)))</f>
        <v/>
      </c>
      <c r="Q1457" s="110" t="str">
        <f t="shared" si="4504"/>
        <v/>
      </c>
      <c r="R1457" s="110" t="str">
        <f t="shared" si="4504"/>
        <v/>
      </c>
      <c r="S1457" s="110" t="str">
        <f t="shared" si="4504"/>
        <v/>
      </c>
      <c r="T1457" s="110" t="str">
        <f t="shared" si="4504"/>
        <v/>
      </c>
      <c r="U1457" s="110" t="str">
        <f t="shared" si="4504"/>
        <v/>
      </c>
      <c r="V1457" s="110" t="str">
        <f t="shared" si="4504"/>
        <v/>
      </c>
      <c r="W1457" s="110" t="str">
        <f t="shared" si="4504"/>
        <v/>
      </c>
      <c r="X1457" s="110" t="str">
        <f t="shared" si="4504"/>
        <v/>
      </c>
      <c r="Y1457" s="110" t="str">
        <f t="shared" si="4504"/>
        <v/>
      </c>
      <c r="Z1457" s="110" t="str">
        <f t="shared" si="4504"/>
        <v/>
      </c>
      <c r="AA1457" s="110" t="str">
        <f t="shared" si="4504"/>
        <v/>
      </c>
      <c r="AB1457" s="110" t="str">
        <f t="shared" si="4504"/>
        <v/>
      </c>
      <c r="AC1457" s="110" t="str">
        <f t="shared" si="4504"/>
        <v/>
      </c>
      <c r="AD1457" s="110" t="str">
        <f t="shared" si="4504"/>
        <v/>
      </c>
      <c r="AE1457" s="110" t="str">
        <f t="shared" si="4504"/>
        <v/>
      </c>
      <c r="AF1457" s="110" t="str">
        <f t="shared" si="4504"/>
        <v/>
      </c>
      <c r="AG1457" s="110" t="str">
        <f t="shared" si="4504"/>
        <v/>
      </c>
      <c r="AH1457" s="110" t="str">
        <f t="shared" si="4504"/>
        <v/>
      </c>
      <c r="AI1457" s="110" t="str">
        <f t="shared" si="4504"/>
        <v/>
      </c>
    </row>
    <row r="1458" spans="1:167" hidden="1" x14ac:dyDescent="0.25">
      <c r="B1458" s="131" t="e">
        <f t="shared" si="4405"/>
        <v>#VALUE!</v>
      </c>
      <c r="C1458" s="131" t="e">
        <f t="shared" si="4406"/>
        <v>#VALUE!</v>
      </c>
      <c r="D1458" s="130">
        <f t="shared" si="4406"/>
        <v>1</v>
      </c>
      <c r="E1458" s="168"/>
      <c r="F1458" s="96"/>
      <c r="G1458" s="170"/>
      <c r="H1458"/>
      <c r="I1458"/>
      <c r="J1458"/>
      <c r="K1458" s="69"/>
      <c r="L1458" s="29" t="s">
        <v>52</v>
      </c>
      <c r="M1458" s="30">
        <f t="shared" ref="M1458" si="4505">MAX($P1449:$XX1449)</f>
        <v>0</v>
      </c>
      <c r="N1458" s="74"/>
      <c r="O1458" s="27" t="str">
        <f t="shared" ref="O1458" si="4506">"5 POND"</f>
        <v>5 POND</v>
      </c>
      <c r="P1458" s="110" t="str">
        <f>IF(IFERROR(VLOOKUP(P1445,'Tabela de Apoio'!$D:$E,2,FALSE),1)=1,"",P1459)</f>
        <v/>
      </c>
      <c r="Q1458" s="110" t="str">
        <f>IF(IFERROR(VLOOKUP(Q1445,'Tabela de Apoio'!$D:$E,2,FALSE),1)=1,"",Q1459)</f>
        <v/>
      </c>
      <c r="R1458" s="110" t="str">
        <f>IF(IFERROR(VLOOKUP(R1445,'Tabela de Apoio'!$D:$E,2,FALSE),1)=1,"",R1459)</f>
        <v/>
      </c>
      <c r="S1458" s="110" t="str">
        <f>IF(IFERROR(VLOOKUP(S1445,'Tabela de Apoio'!$D:$E,2,FALSE),1)=1,"",S1459)</f>
        <v/>
      </c>
      <c r="T1458" s="110" t="str">
        <f>IF(IFERROR(VLOOKUP(T1445,'Tabela de Apoio'!$D:$E,2,FALSE),1)=1,"",T1459)</f>
        <v/>
      </c>
      <c r="U1458" s="110" t="str">
        <f>IF(IFERROR(VLOOKUP(U1445,'Tabela de Apoio'!$D:$E,2,FALSE),1)=1,"",U1459)</f>
        <v/>
      </c>
      <c r="V1458" s="110" t="str">
        <f>IF(IFERROR(VLOOKUP(V1445,'Tabela de Apoio'!$D:$E,2,FALSE),1)=1,"",V1459)</f>
        <v/>
      </c>
      <c r="W1458" s="110" t="str">
        <f>IF(IFERROR(VLOOKUP(W1445,'Tabela de Apoio'!$D:$E,2,FALSE),1)=1,"",W1459)</f>
        <v/>
      </c>
      <c r="X1458" s="110" t="str">
        <f>IF(IFERROR(VLOOKUP(X1445,'Tabela de Apoio'!$D:$E,2,FALSE),1)=1,"",X1459)</f>
        <v/>
      </c>
      <c r="Y1458" s="110" t="str">
        <f>IF(IFERROR(VLOOKUP(Y1445,'Tabela de Apoio'!$D:$E,2,FALSE),1)=1,"",Y1459)</f>
        <v/>
      </c>
      <c r="Z1458" s="110" t="str">
        <f>IF(IFERROR(VLOOKUP(Z1445,'Tabela de Apoio'!$D:$E,2,FALSE),1)=1,"",Z1459)</f>
        <v/>
      </c>
      <c r="AA1458" s="110" t="str">
        <f>IF(IFERROR(VLOOKUP(AA1445,'Tabela de Apoio'!$D:$E,2,FALSE),1)=1,"",AA1459)</f>
        <v/>
      </c>
      <c r="AB1458" s="110" t="str">
        <f>IF(IFERROR(VLOOKUP(AB1445,'Tabela de Apoio'!$D:$E,2,FALSE),1)=1,"",AB1459)</f>
        <v/>
      </c>
      <c r="AC1458" s="110" t="str">
        <f>IF(IFERROR(VLOOKUP(AC1445,'Tabela de Apoio'!$D:$E,2,FALSE),1)=1,"",AC1459)</f>
        <v/>
      </c>
      <c r="AD1458" s="110" t="str">
        <f>IF(IFERROR(VLOOKUP(AD1445,'Tabela de Apoio'!$D:$E,2,FALSE),1)=1,"",AD1459)</f>
        <v/>
      </c>
      <c r="AE1458" s="110" t="str">
        <f>IF(IFERROR(VLOOKUP(AE1445,'Tabela de Apoio'!$D:$E,2,FALSE),1)=1,"",AE1459)</f>
        <v/>
      </c>
      <c r="AF1458" s="110" t="str">
        <f>IF(IFERROR(VLOOKUP(AF1445,'Tabela de Apoio'!$D:$E,2,FALSE),1)=1,"",AF1459)</f>
        <v/>
      </c>
      <c r="AG1458" s="110" t="str">
        <f>IF(IFERROR(VLOOKUP(AG1445,'Tabela de Apoio'!$D:$E,2,FALSE),1)=1,"",AG1459)</f>
        <v/>
      </c>
      <c r="AH1458" s="110" t="str">
        <f>IF(IFERROR(VLOOKUP(AH1445,'Tabela de Apoio'!$D:$E,2,FALSE),1)=1,"",AH1459)</f>
        <v/>
      </c>
      <c r="AI1458" s="110" t="str">
        <f>IF(IFERROR(VLOOKUP(AI1445,'Tabela de Apoio'!$D:$E,2,FALSE),1)=1,"",AI1459)</f>
        <v/>
      </c>
    </row>
    <row r="1459" spans="1:167" hidden="1" x14ac:dyDescent="0.25">
      <c r="B1459" s="131" t="e">
        <f t="shared" si="4405"/>
        <v>#VALUE!</v>
      </c>
      <c r="C1459" s="131" t="e">
        <f t="shared" si="4406"/>
        <v>#VALUE!</v>
      </c>
      <c r="D1459" s="130">
        <f t="shared" si="4406"/>
        <v>1</v>
      </c>
      <c r="E1459" s="168"/>
      <c r="F1459" s="96"/>
      <c r="G1459" s="170"/>
      <c r="H1459" s="137">
        <f t="shared" ref="H1459" si="4507">COUNT($P1459:$XX1459)</f>
        <v>0</v>
      </c>
      <c r="I1459" s="135" t="e">
        <f t="shared" ref="I1459" si="4508">_xlfn.STDEV.P($P1458:$XX1459)/AVERAGE($P1458:$XX1459)</f>
        <v>#DIV/0!</v>
      </c>
      <c r="J1459" s="7">
        <f t="shared" ref="J1459" si="4509">IF(AND(H1459&gt;2,
OR(L1443="MÉDIA SANEADA",L1443="MEDIANA SANEADA",
AND(L1443="PREÇO REFERÊNCIA",NOT(AND(P1445="Orçamento",COUNTA(P1443:XX1443)=COUNTIF(P1445:XX1445,"Orçamento")))))),
ROW(),0)</f>
        <v>0</v>
      </c>
      <c r="K1459" s="69"/>
      <c r="N1459" s="74"/>
      <c r="O1459" s="27" t="str">
        <f t="shared" ref="O1459" si="4510">"5 RODADA"</f>
        <v>5 RODADA</v>
      </c>
      <c r="P1459" s="110" t="str">
        <f t="shared" ref="P1459:AI1459" si="4511">IF(P1457="","",IF((_xlfn.STDEV.P($P1456:$XX1457)/AVERAGE($P1456:$XX1457))&lt;=25%,P1457,IF(OR(P1457&gt;(AVERAGE($P1456:$XX1457)+_xlfn.STDEV.P($P1456:$XX1457)),P1457&lt;(AVERAGE($P1456:$XX1457)-_xlfn.STDEV.P($P1456:$XX1457))),"DESCARTADO",P1457)))</f>
        <v/>
      </c>
      <c r="Q1459" s="110" t="str">
        <f t="shared" si="4511"/>
        <v/>
      </c>
      <c r="R1459" s="110" t="str">
        <f t="shared" si="4511"/>
        <v/>
      </c>
      <c r="S1459" s="110" t="str">
        <f t="shared" si="4511"/>
        <v/>
      </c>
      <c r="T1459" s="110" t="str">
        <f t="shared" si="4511"/>
        <v/>
      </c>
      <c r="U1459" s="110" t="str">
        <f t="shared" si="4511"/>
        <v/>
      </c>
      <c r="V1459" s="110" t="str">
        <f t="shared" si="4511"/>
        <v/>
      </c>
      <c r="W1459" s="110" t="str">
        <f t="shared" si="4511"/>
        <v/>
      </c>
      <c r="X1459" s="110" t="str">
        <f t="shared" si="4511"/>
        <v/>
      </c>
      <c r="Y1459" s="110" t="str">
        <f t="shared" si="4511"/>
        <v/>
      </c>
      <c r="Z1459" s="110" t="str">
        <f t="shared" si="4511"/>
        <v/>
      </c>
      <c r="AA1459" s="110" t="str">
        <f t="shared" si="4511"/>
        <v/>
      </c>
      <c r="AB1459" s="110" t="str">
        <f t="shared" si="4511"/>
        <v/>
      </c>
      <c r="AC1459" s="110" t="str">
        <f t="shared" si="4511"/>
        <v/>
      </c>
      <c r="AD1459" s="110" t="str">
        <f t="shared" si="4511"/>
        <v/>
      </c>
      <c r="AE1459" s="110" t="str">
        <f t="shared" si="4511"/>
        <v/>
      </c>
      <c r="AF1459" s="110" t="str">
        <f t="shared" si="4511"/>
        <v/>
      </c>
      <c r="AG1459" s="110" t="str">
        <f t="shared" si="4511"/>
        <v/>
      </c>
      <c r="AH1459" s="110" t="str">
        <f t="shared" si="4511"/>
        <v/>
      </c>
      <c r="AI1459" s="110" t="str">
        <f t="shared" si="4511"/>
        <v/>
      </c>
    </row>
    <row r="1460" spans="1:167" hidden="1" x14ac:dyDescent="0.25">
      <c r="B1460" s="131" t="e">
        <f t="shared" si="4405"/>
        <v>#VALUE!</v>
      </c>
      <c r="C1460" s="131" t="e">
        <f t="shared" si="4406"/>
        <v>#VALUE!</v>
      </c>
      <c r="D1460" s="130">
        <f t="shared" si="4406"/>
        <v>1</v>
      </c>
      <c r="E1460" s="168"/>
      <c r="F1460" s="96"/>
      <c r="G1460" s="170"/>
      <c r="H1460"/>
      <c r="I1460"/>
      <c r="J1460"/>
      <c r="K1460" s="69"/>
      <c r="L1460" s="22"/>
      <c r="M1460" s="22"/>
      <c r="N1460" s="74"/>
      <c r="O1460" s="27" t="str">
        <f t="shared" ref="O1460" si="4512">"6 POND"</f>
        <v>6 POND</v>
      </c>
      <c r="P1460" s="110" t="str">
        <f>IF(IFERROR(VLOOKUP(P1445,'Tabela de Apoio'!$D:$E,2,FALSE),1)=1,"",P1461)</f>
        <v/>
      </c>
      <c r="Q1460" s="110" t="str">
        <f>IF(IFERROR(VLOOKUP(Q1445,'Tabela de Apoio'!$D:$E,2,FALSE),1)=1,"",Q1461)</f>
        <v/>
      </c>
      <c r="R1460" s="110" t="str">
        <f>IF(IFERROR(VLOOKUP(R1445,'Tabela de Apoio'!$D:$E,2,FALSE),1)=1,"",R1461)</f>
        <v/>
      </c>
      <c r="S1460" s="110" t="str">
        <f>IF(IFERROR(VLOOKUP(S1445,'Tabela de Apoio'!$D:$E,2,FALSE),1)=1,"",S1461)</f>
        <v/>
      </c>
      <c r="T1460" s="110" t="str">
        <f>IF(IFERROR(VLOOKUP(T1445,'Tabela de Apoio'!$D:$E,2,FALSE),1)=1,"",T1461)</f>
        <v/>
      </c>
      <c r="U1460" s="110" t="str">
        <f>IF(IFERROR(VLOOKUP(U1445,'Tabela de Apoio'!$D:$E,2,FALSE),1)=1,"",U1461)</f>
        <v/>
      </c>
      <c r="V1460" s="110" t="str">
        <f>IF(IFERROR(VLOOKUP(V1445,'Tabela de Apoio'!$D:$E,2,FALSE),1)=1,"",V1461)</f>
        <v/>
      </c>
      <c r="W1460" s="110" t="str">
        <f>IF(IFERROR(VLOOKUP(W1445,'Tabela de Apoio'!$D:$E,2,FALSE),1)=1,"",W1461)</f>
        <v/>
      </c>
      <c r="X1460" s="110" t="str">
        <f>IF(IFERROR(VLOOKUP(X1445,'Tabela de Apoio'!$D:$E,2,FALSE),1)=1,"",X1461)</f>
        <v/>
      </c>
      <c r="Y1460" s="110" t="str">
        <f>IF(IFERROR(VLOOKUP(Y1445,'Tabela de Apoio'!$D:$E,2,FALSE),1)=1,"",Y1461)</f>
        <v/>
      </c>
      <c r="Z1460" s="110" t="str">
        <f>IF(IFERROR(VLOOKUP(Z1445,'Tabela de Apoio'!$D:$E,2,FALSE),1)=1,"",Z1461)</f>
        <v/>
      </c>
      <c r="AA1460" s="110" t="str">
        <f>IF(IFERROR(VLOOKUP(AA1445,'Tabela de Apoio'!$D:$E,2,FALSE),1)=1,"",AA1461)</f>
        <v/>
      </c>
      <c r="AB1460" s="110" t="str">
        <f>IF(IFERROR(VLOOKUP(AB1445,'Tabela de Apoio'!$D:$E,2,FALSE),1)=1,"",AB1461)</f>
        <v/>
      </c>
      <c r="AC1460" s="110" t="str">
        <f>IF(IFERROR(VLOOKUP(AC1445,'Tabela de Apoio'!$D:$E,2,FALSE),1)=1,"",AC1461)</f>
        <v/>
      </c>
      <c r="AD1460" s="110" t="str">
        <f>IF(IFERROR(VLOOKUP(AD1445,'Tabela de Apoio'!$D:$E,2,FALSE),1)=1,"",AD1461)</f>
        <v/>
      </c>
      <c r="AE1460" s="110" t="str">
        <f>IF(IFERROR(VLOOKUP(AE1445,'Tabela de Apoio'!$D:$E,2,FALSE),1)=1,"",AE1461)</f>
        <v/>
      </c>
      <c r="AF1460" s="110" t="str">
        <f>IF(IFERROR(VLOOKUP(AF1445,'Tabela de Apoio'!$D:$E,2,FALSE),1)=1,"",AF1461)</f>
        <v/>
      </c>
      <c r="AG1460" s="110" t="str">
        <f>IF(IFERROR(VLOOKUP(AG1445,'Tabela de Apoio'!$D:$E,2,FALSE),1)=1,"",AG1461)</f>
        <v/>
      </c>
      <c r="AH1460" s="110" t="str">
        <f>IF(IFERROR(VLOOKUP(AH1445,'Tabela de Apoio'!$D:$E,2,FALSE),1)=1,"",AH1461)</f>
        <v/>
      </c>
      <c r="AI1460" s="110" t="str">
        <f>IF(IFERROR(VLOOKUP(AI1445,'Tabela de Apoio'!$D:$E,2,FALSE),1)=1,"",AI1461)</f>
        <v/>
      </c>
    </row>
    <row r="1461" spans="1:167" hidden="1" x14ac:dyDescent="0.25">
      <c r="B1461" s="131" t="e">
        <f t="shared" si="4405"/>
        <v>#VALUE!</v>
      </c>
      <c r="C1461" s="131" t="e">
        <f t="shared" si="4406"/>
        <v>#VALUE!</v>
      </c>
      <c r="D1461" s="130">
        <f t="shared" si="4406"/>
        <v>1</v>
      </c>
      <c r="E1461" s="168"/>
      <c r="F1461" s="96"/>
      <c r="G1461" s="170"/>
      <c r="H1461" s="137">
        <f t="shared" ref="H1461" si="4513">COUNT($P1461:$XX1461)</f>
        <v>0</v>
      </c>
      <c r="I1461" s="135" t="e">
        <f t="shared" ref="I1461" si="4514">_xlfn.STDEV.P($P1460:$XX1461)/AVERAGE($P1460:$XX1461)</f>
        <v>#DIV/0!</v>
      </c>
      <c r="J1461" s="7">
        <f t="shared" ref="J1461" si="4515">IF(AND(H1461&gt;2,
OR(L1443="MÉDIA SANEADA",L1443="MEDIANA SANEADA",
AND(L1443="PREÇO REFERÊNCIA",NOT(AND(P1445="Orçamento",COUNTA(P1443:XX1443)=COUNTIF(P1445:XX1445,"Orçamento")))))),
ROW(),0)</f>
        <v>0</v>
      </c>
      <c r="N1461" s="74"/>
      <c r="O1461" s="27" t="str">
        <f t="shared" ref="O1461" si="4516">"6 RODADA"</f>
        <v>6 RODADA</v>
      </c>
      <c r="P1461" s="110" t="str">
        <f t="shared" ref="P1461:AI1461" si="4517">IFERROR(IF(P1459="","",IF((_xlfn.STDEV.P($P1458:$XX1459)/AVERAGE($P1458:$XX1459))&lt;=25%,P1459,IF(OR(P1459&gt;(AVERAGE($P1458:$XX1459)+_xlfn.STDEV.P($P1458:$XX1459)),P1459&lt;(AVERAGE($P1458:$XX1459)-_xlfn.STDEV.P($P1458:$XX1459))),"DESCARTADO",P1459))),)</f>
        <v/>
      </c>
      <c r="Q1461" s="110" t="str">
        <f t="shared" si="4517"/>
        <v/>
      </c>
      <c r="R1461" s="110" t="str">
        <f t="shared" si="4517"/>
        <v/>
      </c>
      <c r="S1461" s="110" t="str">
        <f t="shared" si="4517"/>
        <v/>
      </c>
      <c r="T1461" s="110" t="str">
        <f t="shared" si="4517"/>
        <v/>
      </c>
      <c r="U1461" s="110" t="str">
        <f t="shared" si="4517"/>
        <v/>
      </c>
      <c r="V1461" s="110" t="str">
        <f t="shared" si="4517"/>
        <v/>
      </c>
      <c r="W1461" s="110" t="str">
        <f t="shared" si="4517"/>
        <v/>
      </c>
      <c r="X1461" s="110" t="str">
        <f t="shared" si="4517"/>
        <v/>
      </c>
      <c r="Y1461" s="110" t="str">
        <f t="shared" si="4517"/>
        <v/>
      </c>
      <c r="Z1461" s="110" t="str">
        <f t="shared" si="4517"/>
        <v/>
      </c>
      <c r="AA1461" s="110" t="str">
        <f t="shared" si="4517"/>
        <v/>
      </c>
      <c r="AB1461" s="110" t="str">
        <f t="shared" si="4517"/>
        <v/>
      </c>
      <c r="AC1461" s="110" t="str">
        <f t="shared" si="4517"/>
        <v/>
      </c>
      <c r="AD1461" s="110" t="str">
        <f t="shared" si="4517"/>
        <v/>
      </c>
      <c r="AE1461" s="110" t="str">
        <f t="shared" si="4517"/>
        <v/>
      </c>
      <c r="AF1461" s="110" t="str">
        <f t="shared" si="4517"/>
        <v/>
      </c>
      <c r="AG1461" s="110" t="str">
        <f t="shared" si="4517"/>
        <v/>
      </c>
      <c r="AH1461" s="110" t="str">
        <f t="shared" si="4517"/>
        <v/>
      </c>
      <c r="AI1461" s="110" t="str">
        <f t="shared" si="4517"/>
        <v/>
      </c>
    </row>
    <row r="1462" spans="1:167" x14ac:dyDescent="0.25">
      <c r="B1462" s="131" t="e">
        <f t="shared" si="4405"/>
        <v>#VALUE!</v>
      </c>
      <c r="C1462" s="131" t="e">
        <f t="shared" si="4406"/>
        <v>#VALUE!</v>
      </c>
      <c r="D1462" s="130">
        <f t="shared" si="4406"/>
        <v>1</v>
      </c>
      <c r="E1462" s="168"/>
      <c r="F1462" s="139"/>
      <c r="G1462" s="170"/>
      <c r="H1462" s="173"/>
      <c r="I1462" s="173"/>
      <c r="J1462" s="174"/>
      <c r="K1462" s="70"/>
      <c r="L1462" s="1" t="s">
        <v>56</v>
      </c>
      <c r="M1462" s="147" t="str">
        <f t="shared" ref="M1462" si="4518">IFERROR(ROUND(M1443*M1445,2),"")</f>
        <v/>
      </c>
      <c r="O1462" s="27" t="s">
        <v>426</v>
      </c>
      <c r="P1462" s="110" t="str">
        <f t="shared" ref="P1462:R1462" si="4519">INDEX(P1449:P1461,MATCH(MAX($J1449:$J1461),$J1449:$J1461,0))</f>
        <v/>
      </c>
      <c r="Q1462" s="110" t="str">
        <f t="shared" si="4519"/>
        <v/>
      </c>
      <c r="R1462" s="110" t="str">
        <f t="shared" si="4519"/>
        <v/>
      </c>
      <c r="S1462" s="110" t="str">
        <f t="shared" si="4453"/>
        <v/>
      </c>
      <c r="T1462" s="110" t="str">
        <f t="shared" si="4453"/>
        <v/>
      </c>
      <c r="U1462" s="110" t="str">
        <f t="shared" si="4453"/>
        <v/>
      </c>
      <c r="V1462" s="110" t="str">
        <f t="shared" si="4453"/>
        <v/>
      </c>
      <c r="W1462" s="110" t="str">
        <f t="shared" si="4453"/>
        <v/>
      </c>
      <c r="X1462" s="110" t="str">
        <f t="shared" si="4453"/>
        <v/>
      </c>
      <c r="Y1462" s="110" t="str">
        <f t="shared" si="4453"/>
        <v/>
      </c>
      <c r="Z1462" s="110" t="str">
        <f t="shared" si="4453"/>
        <v/>
      </c>
      <c r="AA1462" s="110" t="str">
        <f t="shared" si="4453"/>
        <v/>
      </c>
      <c r="AB1462" s="110" t="str">
        <f t="shared" si="4453"/>
        <v/>
      </c>
      <c r="AC1462" s="110" t="str">
        <f t="shared" si="4453"/>
        <v/>
      </c>
      <c r="AD1462" s="110" t="str">
        <f t="shared" si="4453"/>
        <v/>
      </c>
      <c r="AE1462" s="110" t="str">
        <f t="shared" si="4453"/>
        <v/>
      </c>
      <c r="AF1462" s="110" t="str">
        <f t="shared" si="4453"/>
        <v/>
      </c>
      <c r="AG1462" s="110" t="str">
        <f t="shared" si="4453"/>
        <v/>
      </c>
      <c r="AH1462" s="110" t="str">
        <f t="shared" si="4453"/>
        <v/>
      </c>
      <c r="AI1462" s="110" t="str">
        <f t="shared" si="4453"/>
        <v/>
      </c>
    </row>
    <row r="1464" spans="1:167" s="120" customFormat="1" ht="15" customHeight="1" x14ac:dyDescent="0.25">
      <c r="A1464" s="123"/>
      <c r="B1464" s="130" t="e">
        <f t="shared" ref="B1464" si="4520">LARGE(IFERROR(IF(B1462+1&gt;$H$8,"",B1462+1),""),1)</f>
        <v>#VALUE!</v>
      </c>
      <c r="C1464" s="130" t="e">
        <f>IF(_xlfn.ISFORMULA(E1468),MAX(INDEX('BASE FORMAÇÃO'!A:A,B1464+1),1),E1468)</f>
        <v>#VALUE!</v>
      </c>
      <c r="D1464" s="130">
        <f t="shared" ref="D1464" si="4521">IFERROR(IF(C1464=C1454,D1454+1,1),1)</f>
        <v>1</v>
      </c>
      <c r="E1464" s="41" t="s">
        <v>9</v>
      </c>
      <c r="F1464" s="76"/>
      <c r="G1464" s="41" t="s">
        <v>15</v>
      </c>
      <c r="H1464" s="138" t="e">
        <f>INDEX('BASE FORMAÇÃO'!B:B,B1464+1)</f>
        <v>#VALUE!</v>
      </c>
      <c r="I1464" s="146" t="s">
        <v>16</v>
      </c>
      <c r="J1464" s="6" t="e">
        <f>INDEX('BASE FORMAÇÃO'!K:K,B1464+1)</f>
        <v>#VALUE!</v>
      </c>
      <c r="K1464" s="68"/>
      <c r="L1464" s="175" t="s">
        <v>54</v>
      </c>
      <c r="M1464" s="177" t="str">
        <f t="shared" ref="M1464" si="4522">IF(OR(ISBLANK($O$8),ISBLANK($O$7),ISBLANK($H$8),ISBLANK($O$6),ISBLANK($O$5),ISBLANK($H$5)),"",IFERROR(IF(VLOOKUP(L1464,L1470:M1479,2,FALSE)&lt;1,ROUND(VLOOKUP(L1464,L1470:M1479,2,FALSE),4),ROUND(VLOOKUP(L1464,L1470:M1479,2,FALSE),2)),""))</f>
        <v/>
      </c>
      <c r="N1464" s="72"/>
      <c r="O1464" s="27" t="s">
        <v>17</v>
      </c>
      <c r="P1464" s="116"/>
      <c r="Q1464" s="116"/>
      <c r="R1464" s="116"/>
      <c r="S1464" s="116"/>
      <c r="T1464" s="116"/>
      <c r="U1464" s="108"/>
      <c r="V1464" s="108"/>
      <c r="W1464" s="108"/>
      <c r="X1464" s="108"/>
      <c r="Y1464" s="108"/>
      <c r="Z1464" s="108"/>
      <c r="AA1464" s="108"/>
      <c r="AB1464" s="108"/>
      <c r="AC1464" s="108"/>
      <c r="AD1464" s="108"/>
      <c r="AE1464" s="108"/>
      <c r="AF1464" s="108"/>
      <c r="AG1464" s="108"/>
      <c r="AH1464" s="108"/>
      <c r="AI1464" s="108"/>
      <c r="AJ1464" s="119"/>
      <c r="AK1464" s="119"/>
      <c r="AL1464" s="119"/>
      <c r="AM1464" s="119"/>
      <c r="AN1464" s="119"/>
      <c r="AO1464" s="119"/>
      <c r="AP1464" s="119"/>
      <c r="AQ1464" s="119"/>
      <c r="AR1464" s="119"/>
      <c r="AS1464" s="119"/>
      <c r="AT1464" s="119"/>
      <c r="AU1464" s="119"/>
      <c r="AV1464" s="119"/>
      <c r="AW1464" s="119"/>
      <c r="AX1464" s="119"/>
      <c r="AY1464" s="119"/>
      <c r="AZ1464" s="119"/>
      <c r="BA1464" s="119"/>
      <c r="BB1464" s="119"/>
      <c r="BC1464" s="119"/>
      <c r="BD1464" s="119"/>
      <c r="BE1464" s="119"/>
      <c r="BF1464" s="119"/>
      <c r="BG1464" s="119"/>
      <c r="BH1464" s="119"/>
      <c r="BI1464" s="119"/>
      <c r="BJ1464" s="119"/>
      <c r="BK1464" s="119"/>
      <c r="BL1464" s="119"/>
      <c r="BM1464" s="119"/>
      <c r="BN1464" s="119"/>
      <c r="BO1464" s="119"/>
      <c r="BP1464" s="119"/>
      <c r="BQ1464" s="119"/>
      <c r="BR1464" s="119"/>
      <c r="BS1464" s="119"/>
      <c r="BT1464" s="119"/>
      <c r="BU1464" s="119"/>
      <c r="BV1464" s="119"/>
      <c r="BW1464" s="119"/>
      <c r="BX1464" s="119"/>
      <c r="BY1464" s="119"/>
      <c r="BZ1464" s="119"/>
      <c r="CA1464" s="119"/>
      <c r="CB1464" s="119"/>
      <c r="CC1464" s="119"/>
      <c r="CD1464" s="119"/>
      <c r="CE1464" s="119"/>
      <c r="CF1464" s="119"/>
      <c r="CG1464" s="119"/>
      <c r="CH1464" s="119"/>
      <c r="CI1464" s="119"/>
      <c r="CJ1464" s="119"/>
      <c r="CK1464" s="119"/>
      <c r="CL1464" s="119"/>
      <c r="CM1464" s="119"/>
      <c r="CN1464" s="119"/>
      <c r="CO1464" s="119"/>
      <c r="CP1464" s="119"/>
      <c r="CQ1464" s="119"/>
      <c r="CR1464" s="119"/>
      <c r="CS1464" s="119"/>
      <c r="CT1464" s="119"/>
      <c r="CU1464" s="119"/>
      <c r="CV1464" s="119"/>
      <c r="CW1464" s="119"/>
      <c r="CX1464" s="119"/>
      <c r="CY1464" s="119"/>
      <c r="CZ1464" s="119"/>
      <c r="DA1464" s="119"/>
      <c r="DB1464" s="119"/>
      <c r="DC1464" s="119"/>
      <c r="DD1464" s="119"/>
      <c r="DE1464" s="119"/>
      <c r="DF1464" s="119"/>
      <c r="DG1464" s="119"/>
      <c r="DH1464" s="119"/>
      <c r="DI1464" s="119"/>
      <c r="DJ1464" s="119"/>
      <c r="DK1464" s="119"/>
      <c r="DL1464" s="119"/>
      <c r="DM1464" s="119"/>
      <c r="DN1464" s="119"/>
      <c r="DO1464" s="119"/>
      <c r="DP1464" s="119"/>
      <c r="DQ1464" s="119"/>
      <c r="DR1464" s="119"/>
      <c r="DS1464" s="119"/>
      <c r="DT1464" s="119"/>
      <c r="DU1464" s="119"/>
      <c r="DV1464" s="119"/>
      <c r="DW1464" s="119"/>
      <c r="DX1464" s="119"/>
      <c r="DY1464" s="119"/>
      <c r="DZ1464" s="119"/>
      <c r="EA1464" s="119"/>
      <c r="EB1464" s="119"/>
      <c r="EC1464" s="119"/>
      <c r="ED1464" s="119"/>
      <c r="EE1464" s="119"/>
      <c r="EF1464" s="119"/>
      <c r="EG1464" s="119"/>
      <c r="EH1464" s="119"/>
      <c r="EI1464" s="119"/>
      <c r="EJ1464" s="119"/>
      <c r="EK1464" s="119"/>
      <c r="EL1464" s="119"/>
      <c r="EM1464" s="119"/>
      <c r="EN1464" s="119"/>
      <c r="EO1464" s="119"/>
      <c r="EP1464" s="119"/>
      <c r="EQ1464" s="119"/>
      <c r="ER1464" s="119"/>
      <c r="ES1464" s="119"/>
      <c r="ET1464" s="119"/>
      <c r="EU1464" s="119"/>
      <c r="EV1464" s="119"/>
      <c r="EW1464" s="119"/>
      <c r="EX1464" s="119"/>
      <c r="EY1464" s="119"/>
      <c r="EZ1464" s="119"/>
      <c r="FA1464" s="119"/>
      <c r="FB1464" s="119"/>
      <c r="FC1464" s="119"/>
      <c r="FD1464" s="119"/>
      <c r="FE1464" s="119"/>
      <c r="FF1464" s="119"/>
      <c r="FG1464" s="119"/>
      <c r="FH1464" s="119"/>
      <c r="FI1464" s="119"/>
      <c r="FJ1464" s="119"/>
      <c r="FK1464" s="119"/>
    </row>
    <row r="1465" spans="1:167" s="120" customFormat="1" ht="15" customHeight="1" x14ac:dyDescent="0.25">
      <c r="A1465" s="69"/>
      <c r="B1465" s="131" t="e">
        <f t="shared" ref="B1465:D1465" si="4523">B1464</f>
        <v>#VALUE!</v>
      </c>
      <c r="C1465" s="131" t="e">
        <f t="shared" si="4523"/>
        <v>#VALUE!</v>
      </c>
      <c r="D1465" s="130">
        <f t="shared" si="4523"/>
        <v>1</v>
      </c>
      <c r="E1465" s="179">
        <f t="shared" ref="E1465" si="4524">D1464</f>
        <v>1</v>
      </c>
      <c r="F1465" s="95"/>
      <c r="G1465" s="181" t="s">
        <v>1</v>
      </c>
      <c r="H1465" s="184" t="e">
        <f>INDEX('BASE FORMAÇÃO'!C:C,B1464+1)</f>
        <v>#VALUE!</v>
      </c>
      <c r="I1465" s="184"/>
      <c r="J1465" s="185"/>
      <c r="K1465" s="69"/>
      <c r="L1465" s="176"/>
      <c r="M1465" s="178"/>
      <c r="N1465" s="73"/>
      <c r="O1465" s="27" t="s">
        <v>13</v>
      </c>
      <c r="P1465" s="125"/>
      <c r="Q1465" s="125"/>
      <c r="R1465" s="125"/>
      <c r="S1465" s="125"/>
      <c r="T1465" s="125"/>
      <c r="U1465" s="125"/>
      <c r="V1465" s="125"/>
      <c r="W1465" s="125"/>
      <c r="X1465" s="125"/>
      <c r="Y1465" s="125"/>
      <c r="Z1465" s="125"/>
      <c r="AA1465" s="125"/>
      <c r="AB1465" s="125"/>
      <c r="AC1465" s="125"/>
      <c r="AD1465" s="125"/>
      <c r="AE1465" s="125"/>
      <c r="AF1465" s="125"/>
      <c r="AG1465" s="125"/>
      <c r="AH1465" s="125"/>
      <c r="AI1465" s="125"/>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19"/>
      <c r="BC1465" s="119"/>
      <c r="BD1465" s="119"/>
      <c r="BE1465" s="119"/>
      <c r="BF1465" s="119"/>
      <c r="BG1465" s="119"/>
      <c r="BH1465" s="119"/>
      <c r="BI1465" s="119"/>
      <c r="BJ1465" s="119"/>
      <c r="BK1465" s="119"/>
      <c r="BL1465" s="119"/>
      <c r="BM1465" s="119"/>
      <c r="BN1465" s="119"/>
      <c r="BO1465" s="119"/>
      <c r="BP1465" s="119"/>
      <c r="BQ1465" s="119"/>
      <c r="BR1465" s="119"/>
      <c r="BS1465" s="119"/>
      <c r="BT1465" s="119"/>
      <c r="BU1465" s="119"/>
      <c r="BV1465" s="119"/>
      <c r="BW1465" s="119"/>
      <c r="BX1465" s="119"/>
      <c r="BY1465" s="119"/>
      <c r="BZ1465" s="119"/>
      <c r="CA1465" s="119"/>
      <c r="CB1465" s="119"/>
      <c r="CC1465" s="119"/>
      <c r="CD1465" s="119"/>
      <c r="CE1465" s="119"/>
      <c r="CF1465" s="119"/>
      <c r="CG1465" s="119"/>
      <c r="CH1465" s="119"/>
      <c r="CI1465" s="119"/>
      <c r="CJ1465" s="119"/>
      <c r="CK1465" s="119"/>
      <c r="CL1465" s="119"/>
      <c r="CM1465" s="119"/>
      <c r="CN1465" s="119"/>
      <c r="CO1465" s="119"/>
      <c r="CP1465" s="119"/>
      <c r="CQ1465" s="119"/>
      <c r="CR1465" s="119"/>
      <c r="CS1465" s="119"/>
      <c r="CT1465" s="119"/>
      <c r="CU1465" s="119"/>
      <c r="CV1465" s="119"/>
      <c r="CW1465" s="119"/>
      <c r="CX1465" s="119"/>
      <c r="CY1465" s="119"/>
      <c r="CZ1465" s="119"/>
      <c r="DA1465" s="119"/>
      <c r="DB1465" s="119"/>
      <c r="DC1465" s="119"/>
      <c r="DD1465" s="119"/>
      <c r="DE1465" s="119"/>
      <c r="DF1465" s="119"/>
      <c r="DG1465" s="119"/>
      <c r="DH1465" s="119"/>
      <c r="DI1465" s="119"/>
      <c r="DJ1465" s="119"/>
      <c r="DK1465" s="119"/>
      <c r="DL1465" s="119"/>
      <c r="DM1465" s="119"/>
      <c r="DN1465" s="119"/>
      <c r="DO1465" s="119"/>
      <c r="DP1465" s="119"/>
      <c r="DQ1465" s="119"/>
      <c r="DR1465" s="119"/>
      <c r="DS1465" s="119"/>
      <c r="DT1465" s="119"/>
      <c r="DU1465" s="119"/>
      <c r="DV1465" s="119"/>
      <c r="DW1465" s="119"/>
      <c r="DX1465" s="119"/>
      <c r="DY1465" s="119"/>
      <c r="DZ1465" s="119"/>
      <c r="EA1465" s="119"/>
      <c r="EB1465" s="119"/>
      <c r="EC1465" s="119"/>
      <c r="ED1465" s="119"/>
      <c r="EE1465" s="119"/>
      <c r="EF1465" s="119"/>
      <c r="EG1465" s="119"/>
      <c r="EH1465" s="119"/>
      <c r="EI1465" s="119"/>
      <c r="EJ1465" s="119"/>
      <c r="EK1465" s="119"/>
      <c r="EL1465" s="119"/>
      <c r="EM1465" s="119"/>
      <c r="EN1465" s="119"/>
      <c r="EO1465" s="119"/>
      <c r="EP1465" s="119"/>
      <c r="EQ1465" s="119"/>
      <c r="ER1465" s="119"/>
      <c r="ES1465" s="119"/>
      <c r="ET1465" s="119"/>
      <c r="EU1465" s="119"/>
      <c r="EV1465" s="119"/>
      <c r="EW1465" s="119"/>
      <c r="EX1465" s="119"/>
      <c r="EY1465" s="119"/>
      <c r="EZ1465" s="119"/>
      <c r="FA1465" s="119"/>
      <c r="FB1465" s="119"/>
      <c r="FC1465" s="119"/>
      <c r="FD1465" s="119"/>
      <c r="FE1465" s="119"/>
      <c r="FF1465" s="119"/>
      <c r="FG1465" s="119"/>
      <c r="FH1465" s="119"/>
      <c r="FI1465" s="119"/>
      <c r="FJ1465" s="119"/>
      <c r="FK1465" s="119"/>
    </row>
    <row r="1466" spans="1:167" s="119" customFormat="1" x14ac:dyDescent="0.25">
      <c r="A1466" s="77"/>
      <c r="B1466" s="131" t="e">
        <f t="shared" ref="B1466:D1466" si="4525">B1465</f>
        <v>#VALUE!</v>
      </c>
      <c r="C1466" s="131" t="e">
        <f t="shared" si="4525"/>
        <v>#VALUE!</v>
      </c>
      <c r="D1466" s="130">
        <f t="shared" si="4525"/>
        <v>1</v>
      </c>
      <c r="E1466" s="180"/>
      <c r="F1466" s="96"/>
      <c r="G1466" s="182"/>
      <c r="H1466" s="186"/>
      <c r="I1466" s="186"/>
      <c r="J1466" s="187"/>
      <c r="K1466" s="67"/>
      <c r="L1466" s="133" t="s">
        <v>57</v>
      </c>
      <c r="M1466" s="134" t="e">
        <f>INDEX('BASE FORMAÇÃO'!H:H,B1468+1)</f>
        <v>#VALUE!</v>
      </c>
      <c r="N1466" s="74"/>
      <c r="O1466" s="27" t="s">
        <v>445</v>
      </c>
      <c r="P1466" s="117"/>
      <c r="Q1466" s="117"/>
      <c r="R1466" s="117"/>
      <c r="S1466" s="117"/>
      <c r="T1466" s="117"/>
      <c r="U1466" s="117"/>
      <c r="V1466" s="117"/>
      <c r="W1466" s="117"/>
      <c r="X1466" s="117"/>
      <c r="Y1466" s="117"/>
      <c r="Z1466" s="117"/>
      <c r="AA1466" s="121"/>
      <c r="AB1466" s="121"/>
      <c r="AC1466" s="121"/>
      <c r="AD1466" s="121"/>
      <c r="AE1466" s="121"/>
      <c r="AF1466" s="121"/>
      <c r="AG1466" s="121"/>
      <c r="AH1466" s="121"/>
      <c r="AI1466" s="121"/>
    </row>
    <row r="1467" spans="1:167" s="119" customFormat="1" x14ac:dyDescent="0.25">
      <c r="A1467" s="77"/>
      <c r="B1467" s="131" t="e">
        <f t="shared" ref="B1467:C1467" si="4526">B1466</f>
        <v>#VALUE!</v>
      </c>
      <c r="C1467" s="131" t="e">
        <f t="shared" si="4526"/>
        <v>#VALUE!</v>
      </c>
      <c r="D1467" s="130">
        <f t="shared" si="4406"/>
        <v>1</v>
      </c>
      <c r="E1467" s="41" t="s">
        <v>344</v>
      </c>
      <c r="F1467" s="96"/>
      <c r="G1467" s="183"/>
      <c r="H1467" s="188"/>
      <c r="I1467" s="188"/>
      <c r="J1467" s="189"/>
      <c r="K1467" s="67"/>
      <c r="L1467" s="1" t="s">
        <v>2</v>
      </c>
      <c r="M1467" s="6" t="e">
        <f>INDEX('BASE FORMAÇÃO'!D:D,B1468+1)</f>
        <v>#VALUE!</v>
      </c>
      <c r="N1467" s="74"/>
      <c r="O1467" s="27" t="s">
        <v>446</v>
      </c>
      <c r="P1467" s="118"/>
      <c r="Q1467" s="118"/>
      <c r="R1467" s="118"/>
      <c r="S1467" s="118"/>
      <c r="T1467" s="118"/>
      <c r="U1467" s="121"/>
      <c r="V1467" s="121"/>
      <c r="W1467" s="121"/>
      <c r="X1467" s="121"/>
      <c r="Y1467" s="121"/>
      <c r="Z1467" s="121"/>
      <c r="AA1467" s="121"/>
      <c r="AB1467" s="121"/>
      <c r="AC1467" s="121"/>
      <c r="AD1467" s="121"/>
      <c r="AE1467" s="121"/>
      <c r="AF1467" s="121"/>
      <c r="AG1467" s="121"/>
      <c r="AH1467" s="121"/>
      <c r="AI1467" s="121"/>
    </row>
    <row r="1468" spans="1:167" x14ac:dyDescent="0.25">
      <c r="B1468" s="131" t="e">
        <f t="shared" ref="B1468:C1468" si="4527">B1466</f>
        <v>#VALUE!</v>
      </c>
      <c r="C1468" s="131" t="e">
        <f t="shared" si="4527"/>
        <v>#VALUE!</v>
      </c>
      <c r="D1468" s="130">
        <f t="shared" si="4406"/>
        <v>1</v>
      </c>
      <c r="E1468" s="167" t="e">
        <f t="shared" ref="E1468" si="4528">C1464</f>
        <v>#VALUE!</v>
      </c>
      <c r="F1468" s="96"/>
      <c r="G1468" s="169" t="s">
        <v>334</v>
      </c>
      <c r="H1468" s="171"/>
      <c r="I1468" s="172"/>
      <c r="J1468" s="172"/>
      <c r="K1468" s="70"/>
      <c r="L1468" s="28" t="s">
        <v>333</v>
      </c>
      <c r="M1468" s="136" t="str">
        <f t="shared" ref="M1468" si="4529">IFERROR(INDEX(I1470:I1482,MATCH(MAX(J1470:J1482),J1470:J1482,0)),"")</f>
        <v/>
      </c>
      <c r="N1468" s="74"/>
      <c r="O1468" s="27" t="s">
        <v>18</v>
      </c>
      <c r="P1468" s="109" t="str">
        <f>IF(P1464="","",
IF(OR(P1466="Orçamento",P1465="",MAX('Tabela de Apoio'!$A:$A)&lt;=P1465),
P1464,
(INDEX('Tabela de Apoio'!$B:$B,MATCH('MAPA DE PREÇOS'!$O$8,'Tabela de Apoio'!$A:$A,1))/INDEX('Tabela de Apoio'!$B:$B,MATCH('MAPA DE PREÇOS'!P1465,'Tabela de Apoio'!$A:$A,1)-1))*P1464))</f>
        <v/>
      </c>
      <c r="Q1468" s="109" t="str">
        <f>IF(Q1464="","",
IF(OR(Q1466="Orçamento",Q1465="",MAX('Tabela de Apoio'!$A:$A)&lt;=Q1465),
Q1464,
(INDEX('Tabela de Apoio'!$B:$B,MATCH('MAPA DE PREÇOS'!$O$8,'Tabela de Apoio'!$A:$A,1))/INDEX('Tabela de Apoio'!$B:$B,MATCH('MAPA DE PREÇOS'!Q1465,'Tabela de Apoio'!$A:$A,1)-1))*Q1464))</f>
        <v/>
      </c>
      <c r="R1468" s="109" t="str">
        <f>IF(R1464="","",
IF(OR(R1466="Orçamento",R1465="",MAX('Tabela de Apoio'!$A:$A)&lt;=R1465),
R1464,
(INDEX('Tabela de Apoio'!$B:$B,MATCH('MAPA DE PREÇOS'!$O$8,'Tabela de Apoio'!$A:$A,1))/INDEX('Tabela de Apoio'!$B:$B,MATCH('MAPA DE PREÇOS'!R1465,'Tabela de Apoio'!$A:$A,1)-1))*R1464))</f>
        <v/>
      </c>
      <c r="S1468" s="109" t="str">
        <f>IF(S1464="","",
IF(OR(S1466="Orçamento",S1465="",MAX('Tabela de Apoio'!$A:$A)&lt;=S1465),
S1464,
(INDEX('Tabela de Apoio'!$B:$B,MATCH('MAPA DE PREÇOS'!$O$8,'Tabela de Apoio'!$A:$A,1))/INDEX('Tabela de Apoio'!$B:$B,MATCH('MAPA DE PREÇOS'!S1465,'Tabela de Apoio'!$A:$A,1)-1))*S1464))</f>
        <v/>
      </c>
      <c r="T1468" s="109" t="str">
        <f>IF(T1464="","",
IF(OR(T1466="Orçamento",T1465="",MAX('Tabela de Apoio'!$A:$A)&lt;=T1465),
T1464,
(INDEX('Tabela de Apoio'!$B:$B,MATCH('MAPA DE PREÇOS'!$O$8,'Tabela de Apoio'!$A:$A,1))/INDEX('Tabela de Apoio'!$B:$B,MATCH('MAPA DE PREÇOS'!T1465,'Tabela de Apoio'!$A:$A,1)-1))*T1464))</f>
        <v/>
      </c>
      <c r="U1468" s="109" t="str">
        <f>IF(U1464="","",
IF(OR(U1466="Orçamento",U1465="",MAX('Tabela de Apoio'!$A:$A)&lt;=U1465),
U1464,
(INDEX('Tabela de Apoio'!$B:$B,MATCH('MAPA DE PREÇOS'!$O$8,'Tabela de Apoio'!$A:$A,1))/INDEX('Tabela de Apoio'!$B:$B,MATCH('MAPA DE PREÇOS'!U1465,'Tabela de Apoio'!$A:$A,1)-1))*U1464))</f>
        <v/>
      </c>
      <c r="V1468" s="109" t="str">
        <f>IF(V1464="","",
IF(OR(V1466="Orçamento",V1465="",MAX('Tabela de Apoio'!$A:$A)&lt;=V1465),
V1464,
(INDEX('Tabela de Apoio'!$B:$B,MATCH('MAPA DE PREÇOS'!$O$8,'Tabela de Apoio'!$A:$A,1))/INDEX('Tabela de Apoio'!$B:$B,MATCH('MAPA DE PREÇOS'!V1465,'Tabela de Apoio'!$A:$A,1)-1))*V1464))</f>
        <v/>
      </c>
      <c r="W1468" s="109" t="str">
        <f>IF(W1464="","",
IF(OR(W1466="Orçamento",W1465="",MAX('Tabela de Apoio'!$A:$A)&lt;=W1465),
W1464,
(INDEX('Tabela de Apoio'!$B:$B,MATCH('MAPA DE PREÇOS'!$O$8,'Tabela de Apoio'!$A:$A,1))/INDEX('Tabela de Apoio'!$B:$B,MATCH('MAPA DE PREÇOS'!W1465,'Tabela de Apoio'!$A:$A,1)-1))*W1464))</f>
        <v/>
      </c>
      <c r="X1468" s="109" t="str">
        <f>IF(X1464="","",
IF(OR(X1466="Orçamento",X1465="",MAX('Tabela de Apoio'!$A:$A)&lt;=X1465),
X1464,
(INDEX('Tabela de Apoio'!$B:$B,MATCH('MAPA DE PREÇOS'!$O$8,'Tabela de Apoio'!$A:$A,1))/INDEX('Tabela de Apoio'!$B:$B,MATCH('MAPA DE PREÇOS'!X1465,'Tabela de Apoio'!$A:$A,1)-1))*X1464))</f>
        <v/>
      </c>
      <c r="Y1468" s="109" t="str">
        <f>IF(Y1464="","",
IF(OR(Y1466="Orçamento",Y1465="",MAX('Tabela de Apoio'!$A:$A)&lt;=Y1465),
Y1464,
(INDEX('Tabela de Apoio'!$B:$B,MATCH('MAPA DE PREÇOS'!$O$8,'Tabela de Apoio'!$A:$A,1))/INDEX('Tabela de Apoio'!$B:$B,MATCH('MAPA DE PREÇOS'!Y1465,'Tabela de Apoio'!$A:$A,1)-1))*Y1464))</f>
        <v/>
      </c>
      <c r="Z1468" s="109" t="str">
        <f>IF(Z1464="","",
IF(OR(Z1466="Orçamento",Z1465="",MAX('Tabela de Apoio'!$A:$A)&lt;=Z1465),
Z1464,
(INDEX('Tabela de Apoio'!$B:$B,MATCH('MAPA DE PREÇOS'!$O$8,'Tabela de Apoio'!$A:$A,1))/INDEX('Tabela de Apoio'!$B:$B,MATCH('MAPA DE PREÇOS'!Z1465,'Tabela de Apoio'!$A:$A,1)-1))*Z1464))</f>
        <v/>
      </c>
      <c r="AA1468" s="109" t="str">
        <f>IF(AA1464="","",
IF(OR(AA1466="Orçamento",AA1465="",MAX('Tabela de Apoio'!$A:$A)&lt;=AA1465),
AA1464,
(INDEX('Tabela de Apoio'!$B:$B,MATCH('MAPA DE PREÇOS'!$O$8,'Tabela de Apoio'!$A:$A,1))/INDEX('Tabela de Apoio'!$B:$B,MATCH('MAPA DE PREÇOS'!AA1465,'Tabela de Apoio'!$A:$A,1)-1))*AA1464))</f>
        <v/>
      </c>
      <c r="AB1468" s="109" t="str">
        <f>IF(AB1464="","",
IF(OR(AB1466="Orçamento",AB1465="",MAX('Tabela de Apoio'!$A:$A)&lt;=AB1465),
AB1464,
(INDEX('Tabela de Apoio'!$B:$B,MATCH('MAPA DE PREÇOS'!$O$8,'Tabela de Apoio'!$A:$A,1))/INDEX('Tabela de Apoio'!$B:$B,MATCH('MAPA DE PREÇOS'!AB1465,'Tabela de Apoio'!$A:$A,1)-1))*AB1464))</f>
        <v/>
      </c>
      <c r="AC1468" s="109" t="str">
        <f>IF(AC1464="","",
IF(OR(AC1466="Orçamento",AC1465="",MAX('Tabela de Apoio'!$A:$A)&lt;=AC1465),
AC1464,
(INDEX('Tabela de Apoio'!$B:$B,MATCH('MAPA DE PREÇOS'!$O$8,'Tabela de Apoio'!$A:$A,1))/INDEX('Tabela de Apoio'!$B:$B,MATCH('MAPA DE PREÇOS'!AC1465,'Tabela de Apoio'!$A:$A,1)-1))*AC1464))</f>
        <v/>
      </c>
      <c r="AD1468" s="109" t="str">
        <f>IF(AD1464="","",
IF(OR(AD1466="Orçamento",AD1465="",MAX('Tabela de Apoio'!$A:$A)&lt;=AD1465),
AD1464,
(INDEX('Tabela de Apoio'!$B:$B,MATCH('MAPA DE PREÇOS'!$O$8,'Tabela de Apoio'!$A:$A,1))/INDEX('Tabela de Apoio'!$B:$B,MATCH('MAPA DE PREÇOS'!AD1465,'Tabela de Apoio'!$A:$A,1)-1))*AD1464))</f>
        <v/>
      </c>
      <c r="AE1468" s="109" t="str">
        <f>IF(AE1464="","",
IF(OR(AE1466="Orçamento",AE1465="",MAX('Tabela de Apoio'!$A:$A)&lt;=AE1465),
AE1464,
(INDEX('Tabela de Apoio'!$B:$B,MATCH('MAPA DE PREÇOS'!$O$8,'Tabela de Apoio'!$A:$A,1))/INDEX('Tabela de Apoio'!$B:$B,MATCH('MAPA DE PREÇOS'!AE1465,'Tabela de Apoio'!$A:$A,1)-1))*AE1464))</f>
        <v/>
      </c>
      <c r="AF1468" s="109" t="str">
        <f>IF(AF1464="","",
IF(OR(AF1466="Orçamento",AF1465="",MAX('Tabela de Apoio'!$A:$A)&lt;=AF1465),
AF1464,
(INDEX('Tabela de Apoio'!$B:$B,MATCH('MAPA DE PREÇOS'!$O$8,'Tabela de Apoio'!$A:$A,1))/INDEX('Tabela de Apoio'!$B:$B,MATCH('MAPA DE PREÇOS'!AF1465,'Tabela de Apoio'!$A:$A,1)-1))*AF1464))</f>
        <v/>
      </c>
      <c r="AG1468" s="109" t="str">
        <f>IF(AG1464="","",
IF(OR(AG1466="Orçamento",AG1465="",MAX('Tabela de Apoio'!$A:$A)&lt;=AG1465),
AG1464,
(INDEX('Tabela de Apoio'!$B:$B,MATCH('MAPA DE PREÇOS'!$O$8,'Tabela de Apoio'!$A:$A,1))/INDEX('Tabela de Apoio'!$B:$B,MATCH('MAPA DE PREÇOS'!AG1465,'Tabela de Apoio'!$A:$A,1)-1))*AG1464))</f>
        <v/>
      </c>
      <c r="AH1468" s="109" t="str">
        <f>IF(AH1464="","",
IF(OR(AH1466="Orçamento",AH1465="",MAX('Tabela de Apoio'!$A:$A)&lt;=AH1465),
AH1464,
(INDEX('Tabela de Apoio'!$B:$B,MATCH('MAPA DE PREÇOS'!$O$8,'Tabela de Apoio'!$A:$A,1))/INDEX('Tabela de Apoio'!$B:$B,MATCH('MAPA DE PREÇOS'!AH1465,'Tabela de Apoio'!$A:$A,1)-1))*AH1464))</f>
        <v/>
      </c>
      <c r="AI1468" s="109" t="str">
        <f>IF(AI1464="","",
IF(OR(AI1466="Orçamento",AI1465="",MAX('Tabela de Apoio'!$A:$A)&lt;=AI1465),
AI1464,
(INDEX('Tabela de Apoio'!$B:$B,MATCH('MAPA DE PREÇOS'!$O$8,'Tabela de Apoio'!$A:$A,1))/INDEX('Tabela de Apoio'!$B:$B,MATCH('MAPA DE PREÇOS'!AI1465,'Tabela de Apoio'!$A:$A,1)-1))*AI1464))</f>
        <v/>
      </c>
    </row>
    <row r="1469" spans="1:167" hidden="1" x14ac:dyDescent="0.25">
      <c r="B1469" s="131" t="e">
        <f t="shared" ref="B1469" si="4530">B1468</f>
        <v>#VALUE!</v>
      </c>
      <c r="C1469" s="131" t="e">
        <f t="shared" ref="C1469" si="4531">C1468</f>
        <v>#VALUE!</v>
      </c>
      <c r="D1469" s="130">
        <f t="shared" si="4406"/>
        <v>1</v>
      </c>
      <c r="E1469" s="168"/>
      <c r="F1469" s="96"/>
      <c r="G1469" s="170"/>
      <c r="H1469"/>
      <c r="I1469"/>
      <c r="J1469"/>
      <c r="N1469" s="74"/>
      <c r="O1469" s="27" t="s">
        <v>439</v>
      </c>
      <c r="P1469" s="110" t="str">
        <f>IF(IFERROR(VLOOKUP(P1466,'Tabela de Apoio'!$D:$E,2,FALSE),1)=1,"",P1470)</f>
        <v/>
      </c>
      <c r="Q1469" s="110" t="str">
        <f>IF(IFERROR(VLOOKUP(Q1466,'Tabela de Apoio'!$D:$E,2,FALSE),1)=1,"",Q1470)</f>
        <v/>
      </c>
      <c r="R1469" s="110" t="str">
        <f>IF(IFERROR(VLOOKUP(R1466,'Tabela de Apoio'!$D:$E,2,FALSE),1)=1,"",R1470)</f>
        <v/>
      </c>
      <c r="S1469" s="110" t="str">
        <f>IF(IFERROR(VLOOKUP(S1466,'Tabela de Apoio'!$D:$E,2,FALSE),1)=1,"",S1470)</f>
        <v/>
      </c>
      <c r="T1469" s="110" t="str">
        <f>IF(IFERROR(VLOOKUP(T1466,'Tabela de Apoio'!$D:$E,2,FALSE),1)=1,"",T1470)</f>
        <v/>
      </c>
      <c r="U1469" s="110" t="str">
        <f>IF(IFERROR(VLOOKUP(U1466,'Tabela de Apoio'!$D:$E,2,FALSE),1)=1,"",U1470)</f>
        <v/>
      </c>
      <c r="V1469" s="110" t="str">
        <f>IF(IFERROR(VLOOKUP(V1466,'Tabela de Apoio'!$D:$E,2,FALSE),1)=1,"",V1470)</f>
        <v/>
      </c>
      <c r="W1469" s="110" t="str">
        <f>IF(IFERROR(VLOOKUP(W1466,'Tabela de Apoio'!$D:$E,2,FALSE),1)=1,"",W1470)</f>
        <v/>
      </c>
      <c r="X1469" s="110" t="str">
        <f>IF(IFERROR(VLOOKUP(X1466,'Tabela de Apoio'!$D:$E,2,FALSE),1)=1,"",X1470)</f>
        <v/>
      </c>
      <c r="Y1469" s="110" t="str">
        <f>IF(IFERROR(VLOOKUP(Y1466,'Tabela de Apoio'!$D:$E,2,FALSE),1)=1,"",Y1470)</f>
        <v/>
      </c>
      <c r="Z1469" s="110" t="str">
        <f>IF(IFERROR(VLOOKUP(Z1466,'Tabela de Apoio'!$D:$E,2,FALSE),1)=1,"",Z1470)</f>
        <v/>
      </c>
      <c r="AA1469" s="110" t="str">
        <f>IF(IFERROR(VLOOKUP(AA1466,'Tabela de Apoio'!$D:$E,2,FALSE),1)=1,"",AA1470)</f>
        <v/>
      </c>
      <c r="AB1469" s="110" t="str">
        <f>IF(IFERROR(VLOOKUP(AB1466,'Tabela de Apoio'!$D:$E,2,FALSE),1)=1,"",AB1470)</f>
        <v/>
      </c>
      <c r="AC1469" s="110" t="str">
        <f>IF(IFERROR(VLOOKUP(AC1466,'Tabela de Apoio'!$D:$E,2,FALSE),1)=1,"",AC1470)</f>
        <v/>
      </c>
      <c r="AD1469" s="110" t="str">
        <f>IF(IFERROR(VLOOKUP(AD1466,'Tabela de Apoio'!$D:$E,2,FALSE),1)=1,"",AD1470)</f>
        <v/>
      </c>
      <c r="AE1469" s="110" t="str">
        <f>IF(IFERROR(VLOOKUP(AE1466,'Tabela de Apoio'!$D:$E,2,FALSE),1)=1,"",AE1470)</f>
        <v/>
      </c>
      <c r="AF1469" s="110" t="str">
        <f>IF(IFERROR(VLOOKUP(AF1466,'Tabela de Apoio'!$D:$E,2,FALSE),1)=1,"",AF1470)</f>
        <v/>
      </c>
      <c r="AG1469" s="110" t="str">
        <f>IF(IFERROR(VLOOKUP(AG1466,'Tabela de Apoio'!$D:$E,2,FALSE),1)=1,"",AG1470)</f>
        <v/>
      </c>
      <c r="AH1469" s="110" t="str">
        <f>IF(IFERROR(VLOOKUP(AH1466,'Tabela de Apoio'!$D:$E,2,FALSE),1)=1,"",AH1470)</f>
        <v/>
      </c>
      <c r="AI1469" s="110" t="str">
        <f>IF(IFERROR(VLOOKUP(AI1466,'Tabela de Apoio'!$D:$E,2,FALSE),1)=1,"",AI1470)</f>
        <v/>
      </c>
    </row>
    <row r="1470" spans="1:167" hidden="1" x14ac:dyDescent="0.25">
      <c r="B1470" s="131" t="e">
        <f t="shared" ref="B1470:C1470" si="4532">B1469</f>
        <v>#VALUE!</v>
      </c>
      <c r="C1470" s="131" t="e">
        <f t="shared" si="4532"/>
        <v>#VALUE!</v>
      </c>
      <c r="D1470" s="130">
        <f t="shared" si="4406"/>
        <v>1</v>
      </c>
      <c r="E1470" s="168"/>
      <c r="F1470" s="96"/>
      <c r="G1470" s="170"/>
      <c r="H1470" s="137">
        <f t="shared" ref="H1470" si="4533">COUNT($P1470:$XX1470)</f>
        <v>0</v>
      </c>
      <c r="I1470" s="135" t="e">
        <f t="shared" ref="I1470" si="4534">_xlfn.STDEV.P($P1469:$XX1470)/AVERAGE($P1469:$XX1470)</f>
        <v>#DIV/0!</v>
      </c>
      <c r="J1470" s="7">
        <f>ROW()</f>
        <v>1470</v>
      </c>
      <c r="K1470" s="70"/>
      <c r="L1470" s="29" t="s">
        <v>54</v>
      </c>
      <c r="M1470" s="30" t="str">
        <f t="shared" ref="M1470" si="4535">IFERROR(
IF(AND(P1466="Orçamento",COUNTA(P1464:AI1464)=COUNTIF(P1466:XX1466,"Orçamento")),MIN(M1475,M1472),
IF(M1473&lt;&gt;"",M1473,
IF(M1474&lt;&gt;"",M1474,
M1472
))),"")</f>
        <v/>
      </c>
      <c r="N1470" s="74"/>
      <c r="O1470" s="27" t="s">
        <v>440</v>
      </c>
      <c r="P1470" s="109" t="str">
        <f t="shared" ref="P1470:AI1470" si="4536">IFERROR(IF(P1468="",
            "",
            IF(COUNT($P1468:$XX1468)&lt;=4,
               P1468,
               IF(OR(P1468&gt;(QUARTILE($P1468:$XX1468,3)+(QUARTILE($P1468:$XX1468,3)-QUARTILE($P1468:$XX1468,1))),
                     P1468&lt;(QUARTILE($P1468:$XX1468,1)-(QUARTILE($P1468:$XX1468,3)-QUARTILE($P1468:$XX1468,1)))
                  ),
               "DESCARTADO",P1468)
             )
  ),P1468)</f>
        <v/>
      </c>
      <c r="Q1470" s="109" t="str">
        <f t="shared" si="4536"/>
        <v/>
      </c>
      <c r="R1470" s="109" t="str">
        <f t="shared" si="4536"/>
        <v/>
      </c>
      <c r="S1470" s="109" t="str">
        <f t="shared" si="4536"/>
        <v/>
      </c>
      <c r="T1470" s="109" t="str">
        <f t="shared" si="4536"/>
        <v/>
      </c>
      <c r="U1470" s="109" t="str">
        <f t="shared" si="4536"/>
        <v/>
      </c>
      <c r="V1470" s="109" t="str">
        <f t="shared" si="4536"/>
        <v/>
      </c>
      <c r="W1470" s="109" t="str">
        <f t="shared" si="4536"/>
        <v/>
      </c>
      <c r="X1470" s="109" t="str">
        <f t="shared" si="4536"/>
        <v/>
      </c>
      <c r="Y1470" s="109" t="str">
        <f t="shared" si="4536"/>
        <v/>
      </c>
      <c r="Z1470" s="109" t="str">
        <f t="shared" si="4536"/>
        <v/>
      </c>
      <c r="AA1470" s="109" t="str">
        <f t="shared" si="4536"/>
        <v/>
      </c>
      <c r="AB1470" s="109" t="str">
        <f t="shared" si="4536"/>
        <v/>
      </c>
      <c r="AC1470" s="109" t="str">
        <f t="shared" si="4536"/>
        <v/>
      </c>
      <c r="AD1470" s="109" t="str">
        <f t="shared" si="4536"/>
        <v/>
      </c>
      <c r="AE1470" s="109" t="str">
        <f t="shared" si="4536"/>
        <v/>
      </c>
      <c r="AF1470" s="109" t="str">
        <f t="shared" si="4536"/>
        <v/>
      </c>
      <c r="AG1470" s="109" t="str">
        <f t="shared" si="4536"/>
        <v/>
      </c>
      <c r="AH1470" s="109" t="str">
        <f t="shared" si="4536"/>
        <v/>
      </c>
      <c r="AI1470" s="109" t="str">
        <f t="shared" si="4536"/>
        <v/>
      </c>
    </row>
    <row r="1471" spans="1:167" hidden="1" x14ac:dyDescent="0.25">
      <c r="B1471" s="131" t="e">
        <f t="shared" ref="B1471" si="4537">B1470</f>
        <v>#VALUE!</v>
      </c>
      <c r="C1471" s="131" t="e">
        <f t="shared" ref="C1471" si="4538">C1470</f>
        <v>#VALUE!</v>
      </c>
      <c r="D1471" s="130">
        <f t="shared" si="4406"/>
        <v>1</v>
      </c>
      <c r="E1471" s="168"/>
      <c r="F1471" s="96"/>
      <c r="G1471" s="170"/>
      <c r="H1471"/>
      <c r="I1471"/>
      <c r="J1471"/>
      <c r="K1471" s="69"/>
      <c r="L1471" s="29" t="s">
        <v>423</v>
      </c>
      <c r="M1471" s="30" t="e">
        <f t="shared" ref="M1471" si="4539">AVERAGE($P1470:$XX1470)</f>
        <v>#DIV/0!</v>
      </c>
      <c r="N1471" s="74"/>
      <c r="O1471" s="27" t="str">
        <f t="shared" ref="O1471" si="4540">"1 POND"</f>
        <v>1 POND</v>
      </c>
      <c r="P1471" s="110" t="str">
        <f>IF(IFERROR(VLOOKUP(P1466,'Tabela de Apoio'!$D:$E,2,FALSE),1)=1,"",P1472)</f>
        <v/>
      </c>
      <c r="Q1471" s="110" t="str">
        <f>IF(IFERROR(VLOOKUP(Q1466,'Tabela de Apoio'!$D:$E,2,FALSE),1)=1,"",Q1472)</f>
        <v/>
      </c>
      <c r="R1471" s="110" t="str">
        <f>IF(IFERROR(VLOOKUP(R1466,'Tabela de Apoio'!$D:$E,2,FALSE),1)=1,"",R1472)</f>
        <v/>
      </c>
      <c r="S1471" s="110" t="str">
        <f>IF(IFERROR(VLOOKUP(S1466,'Tabela de Apoio'!$D:$E,2,FALSE),1)=1,"",S1472)</f>
        <v/>
      </c>
      <c r="T1471" s="110" t="str">
        <f>IF(IFERROR(VLOOKUP(T1466,'Tabela de Apoio'!$D:$E,2,FALSE),1)=1,"",T1472)</f>
        <v/>
      </c>
      <c r="U1471" s="110" t="str">
        <f>IF(IFERROR(VLOOKUP(U1466,'Tabela de Apoio'!$D:$E,2,FALSE),1)=1,"",U1472)</f>
        <v/>
      </c>
      <c r="V1471" s="110" t="str">
        <f>IF(IFERROR(VLOOKUP(V1466,'Tabela de Apoio'!$D:$E,2,FALSE),1)=1,"",V1472)</f>
        <v/>
      </c>
      <c r="W1471" s="110" t="str">
        <f>IF(IFERROR(VLOOKUP(W1466,'Tabela de Apoio'!$D:$E,2,FALSE),1)=1,"",W1472)</f>
        <v/>
      </c>
      <c r="X1471" s="110" t="str">
        <f>IF(IFERROR(VLOOKUP(X1466,'Tabela de Apoio'!$D:$E,2,FALSE),1)=1,"",X1472)</f>
        <v/>
      </c>
      <c r="Y1471" s="110" t="str">
        <f>IF(IFERROR(VLOOKUP(Y1466,'Tabela de Apoio'!$D:$E,2,FALSE),1)=1,"",Y1472)</f>
        <v/>
      </c>
      <c r="Z1471" s="110" t="str">
        <f>IF(IFERROR(VLOOKUP(Z1466,'Tabela de Apoio'!$D:$E,2,FALSE),1)=1,"",Z1472)</f>
        <v/>
      </c>
      <c r="AA1471" s="110" t="str">
        <f>IF(IFERROR(VLOOKUP(AA1466,'Tabela de Apoio'!$D:$E,2,FALSE),1)=1,"",AA1472)</f>
        <v/>
      </c>
      <c r="AB1471" s="110" t="str">
        <f>IF(IFERROR(VLOOKUP(AB1466,'Tabela de Apoio'!$D:$E,2,FALSE),1)=1,"",AB1472)</f>
        <v/>
      </c>
      <c r="AC1471" s="110" t="str">
        <f>IF(IFERROR(VLOOKUP(AC1466,'Tabela de Apoio'!$D:$E,2,FALSE),1)=1,"",AC1472)</f>
        <v/>
      </c>
      <c r="AD1471" s="110" t="str">
        <f>IF(IFERROR(VLOOKUP(AD1466,'Tabela de Apoio'!$D:$E,2,FALSE),1)=1,"",AD1472)</f>
        <v/>
      </c>
      <c r="AE1471" s="110" t="str">
        <f>IF(IFERROR(VLOOKUP(AE1466,'Tabela de Apoio'!$D:$E,2,FALSE),1)=1,"",AE1472)</f>
        <v/>
      </c>
      <c r="AF1471" s="110" t="str">
        <f>IF(IFERROR(VLOOKUP(AF1466,'Tabela de Apoio'!$D:$E,2,FALSE),1)=1,"",AF1472)</f>
        <v/>
      </c>
      <c r="AG1471" s="110" t="str">
        <f>IF(IFERROR(VLOOKUP(AG1466,'Tabela de Apoio'!$D:$E,2,FALSE),1)=1,"",AG1472)</f>
        <v/>
      </c>
      <c r="AH1471" s="110" t="str">
        <f>IF(IFERROR(VLOOKUP(AH1466,'Tabela de Apoio'!$D:$E,2,FALSE),1)=1,"",AH1472)</f>
        <v/>
      </c>
      <c r="AI1471" s="110" t="str">
        <f>IF(IFERROR(VLOOKUP(AI1466,'Tabela de Apoio'!$D:$E,2,FALSE),1)=1,"",AI1472)</f>
        <v/>
      </c>
    </row>
    <row r="1472" spans="1:167" hidden="1" x14ac:dyDescent="0.25">
      <c r="B1472" s="131" t="e">
        <f t="shared" si="4405"/>
        <v>#VALUE!</v>
      </c>
      <c r="C1472" s="131" t="e">
        <f t="shared" si="4406"/>
        <v>#VALUE!</v>
      </c>
      <c r="D1472" s="130">
        <f t="shared" si="4406"/>
        <v>1</v>
      </c>
      <c r="E1472" s="168"/>
      <c r="F1472" s="96"/>
      <c r="G1472" s="170"/>
      <c r="H1472" s="137">
        <f t="shared" ref="H1472" si="4541">COUNT($P1472:$XX1472)</f>
        <v>0</v>
      </c>
      <c r="I1472" s="135" t="e">
        <f t="shared" ref="I1472" si="4542">_xlfn.STDEV.P($P1471:$XX1472)/AVERAGE($P1471:$XX1472)</f>
        <v>#DIV/0!</v>
      </c>
      <c r="J1472" s="7">
        <f t="shared" ref="J1472" si="4543">IF(AND(H1472&gt;2,
OR(L1464="MÉDIA SANEADA",L1464="MEDIANA SANEADA",
AND(L1464="PREÇO REFERÊNCIA",NOT(AND(P1466="Orçamento",COUNTA(P1464:XX1464)=COUNTIF(P1466:XX1466,"Orçamento")))))),
ROW(),0)</f>
        <v>0</v>
      </c>
      <c r="K1472" s="69"/>
      <c r="L1472" s="29" t="s">
        <v>424</v>
      </c>
      <c r="M1472" s="30" t="e">
        <f t="shared" ref="M1472" si="4544">MEDIAN($P1470:$XX1470)</f>
        <v>#NUM!</v>
      </c>
      <c r="N1472" s="74"/>
      <c r="O1472" s="27" t="str">
        <f t="shared" ref="O1472" si="4545">"1 RODADA"</f>
        <v>1 RODADA</v>
      </c>
      <c r="P1472" s="110" t="str">
        <f t="shared" ref="P1472:AI1472" si="4546">IF(P1470="","",IF((_xlfn.STDEV.P($P1469:$XX1470)/AVERAGE($P1469:$XX1470))&lt;=25%,P1470,IF(OR(P1470&gt;(AVERAGE($P1469:$XX1470)+_xlfn.STDEV.P($P1469:$XX1470)),P1470&lt;(AVERAGE($P1469:$XX1470)-_xlfn.STDEV.P($P1469:$XX1470))),"DESCARTADO",P1470)))</f>
        <v/>
      </c>
      <c r="Q1472" s="110" t="str">
        <f t="shared" si="4546"/>
        <v/>
      </c>
      <c r="R1472" s="110" t="str">
        <f t="shared" si="4546"/>
        <v/>
      </c>
      <c r="S1472" s="110" t="str">
        <f t="shared" si="4546"/>
        <v/>
      </c>
      <c r="T1472" s="110" t="str">
        <f t="shared" si="4546"/>
        <v/>
      </c>
      <c r="U1472" s="110" t="str">
        <f t="shared" si="4546"/>
        <v/>
      </c>
      <c r="V1472" s="110" t="str">
        <f t="shared" si="4546"/>
        <v/>
      </c>
      <c r="W1472" s="110" t="str">
        <f t="shared" si="4546"/>
        <v/>
      </c>
      <c r="X1472" s="110" t="str">
        <f t="shared" si="4546"/>
        <v/>
      </c>
      <c r="Y1472" s="110" t="str">
        <f t="shared" si="4546"/>
        <v/>
      </c>
      <c r="Z1472" s="110" t="str">
        <f t="shared" si="4546"/>
        <v/>
      </c>
      <c r="AA1472" s="110" t="str">
        <f t="shared" si="4546"/>
        <v/>
      </c>
      <c r="AB1472" s="110" t="str">
        <f t="shared" si="4546"/>
        <v/>
      </c>
      <c r="AC1472" s="110" t="str">
        <f t="shared" si="4546"/>
        <v/>
      </c>
      <c r="AD1472" s="110" t="str">
        <f t="shared" si="4546"/>
        <v/>
      </c>
      <c r="AE1472" s="110" t="str">
        <f t="shared" si="4546"/>
        <v/>
      </c>
      <c r="AF1472" s="110" t="str">
        <f t="shared" si="4546"/>
        <v/>
      </c>
      <c r="AG1472" s="110" t="str">
        <f t="shared" si="4546"/>
        <v/>
      </c>
      <c r="AH1472" s="110" t="str">
        <f t="shared" si="4546"/>
        <v/>
      </c>
      <c r="AI1472" s="110" t="str">
        <f t="shared" si="4546"/>
        <v/>
      </c>
    </row>
    <row r="1473" spans="1:167" hidden="1" x14ac:dyDescent="0.25">
      <c r="B1473" s="131" t="e">
        <f t="shared" si="4405"/>
        <v>#VALUE!</v>
      </c>
      <c r="C1473" s="131" t="e">
        <f t="shared" si="4406"/>
        <v>#VALUE!</v>
      </c>
      <c r="D1473" s="130">
        <f t="shared" si="4406"/>
        <v>1</v>
      </c>
      <c r="E1473" s="168"/>
      <c r="F1473" s="96"/>
      <c r="G1473" s="170"/>
      <c r="H1473"/>
      <c r="I1473"/>
      <c r="J1473"/>
      <c r="L1473" s="29" t="s">
        <v>50</v>
      </c>
      <c r="M1473" s="30" t="str">
        <f t="shared" ref="M1473" si="4547">IFERROR(
IF(AND(H1472&gt;2,I1472&lt;=25%),AVERAGE(P1471:XX1472),
IF(AND(H1474&gt;2,I1474&lt;=25%),AVERAGE(P1473:XX1474),
IF(AND(H1476&gt;2,I1476&lt;=25%),AVERAGE(P1475:XX1476),
IF(AND(H1478&gt;2,I1478&lt;=25%),AVERAGE(P1477:XX1478),
IF(AND(H1480&gt;2,I1480&lt;=25%),AVERAGE(P1479:XX1480),
IF(AND(H1482&gt;2,I1482&lt;=25%),AVERAGE(P1481:XX1482),
IF(I1470&lt;=25%,AVERAGE(P1469:XX1470),""))))))),"")</f>
        <v/>
      </c>
      <c r="N1473" s="74"/>
      <c r="O1473" s="27" t="str">
        <f t="shared" ref="O1473" si="4548">"2 POND"</f>
        <v>2 POND</v>
      </c>
      <c r="P1473" s="110" t="str">
        <f>IF(IFERROR(VLOOKUP(P1466,'Tabela de Apoio'!$D:$E,2,FALSE),1)=1,"",P1474)</f>
        <v/>
      </c>
      <c r="Q1473" s="110" t="str">
        <f>IF(IFERROR(VLOOKUP(Q1466,'Tabela de Apoio'!$D:$E,2,FALSE),1)=1,"",Q1474)</f>
        <v/>
      </c>
      <c r="R1473" s="110" t="str">
        <f>IF(IFERROR(VLOOKUP(R1466,'Tabela de Apoio'!$D:$E,2,FALSE),1)=1,"",R1474)</f>
        <v/>
      </c>
      <c r="S1473" s="110" t="str">
        <f>IF(IFERROR(VLOOKUP(S1466,'Tabela de Apoio'!$D:$E,2,FALSE),1)=1,"",S1474)</f>
        <v/>
      </c>
      <c r="T1473" s="110" t="str">
        <f>IF(IFERROR(VLOOKUP(T1466,'Tabela de Apoio'!$D:$E,2,FALSE),1)=1,"",T1474)</f>
        <v/>
      </c>
      <c r="U1473" s="110" t="str">
        <f>IF(IFERROR(VLOOKUP(U1466,'Tabela de Apoio'!$D:$E,2,FALSE),1)=1,"",U1474)</f>
        <v/>
      </c>
      <c r="V1473" s="110" t="str">
        <f>IF(IFERROR(VLOOKUP(V1466,'Tabela de Apoio'!$D:$E,2,FALSE),1)=1,"",V1474)</f>
        <v/>
      </c>
      <c r="W1473" s="110" t="str">
        <f>IF(IFERROR(VLOOKUP(W1466,'Tabela de Apoio'!$D:$E,2,FALSE),1)=1,"",W1474)</f>
        <v/>
      </c>
      <c r="X1473" s="110" t="str">
        <f>IF(IFERROR(VLOOKUP(X1466,'Tabela de Apoio'!$D:$E,2,FALSE),1)=1,"",X1474)</f>
        <v/>
      </c>
      <c r="Y1473" s="110" t="str">
        <f>IF(IFERROR(VLOOKUP(Y1466,'Tabela de Apoio'!$D:$E,2,FALSE),1)=1,"",Y1474)</f>
        <v/>
      </c>
      <c r="Z1473" s="110" t="str">
        <f>IF(IFERROR(VLOOKUP(Z1466,'Tabela de Apoio'!$D:$E,2,FALSE),1)=1,"",Z1474)</f>
        <v/>
      </c>
      <c r="AA1473" s="110" t="str">
        <f>IF(IFERROR(VLOOKUP(AA1466,'Tabela de Apoio'!$D:$E,2,FALSE),1)=1,"",AA1474)</f>
        <v/>
      </c>
      <c r="AB1473" s="110" t="str">
        <f>IF(IFERROR(VLOOKUP(AB1466,'Tabela de Apoio'!$D:$E,2,FALSE),1)=1,"",AB1474)</f>
        <v/>
      </c>
      <c r="AC1473" s="110" t="str">
        <f>IF(IFERROR(VLOOKUP(AC1466,'Tabela de Apoio'!$D:$E,2,FALSE),1)=1,"",AC1474)</f>
        <v/>
      </c>
      <c r="AD1473" s="110" t="str">
        <f>IF(IFERROR(VLOOKUP(AD1466,'Tabela de Apoio'!$D:$E,2,FALSE),1)=1,"",AD1474)</f>
        <v/>
      </c>
      <c r="AE1473" s="110" t="str">
        <f>IF(IFERROR(VLOOKUP(AE1466,'Tabela de Apoio'!$D:$E,2,FALSE),1)=1,"",AE1474)</f>
        <v/>
      </c>
      <c r="AF1473" s="110" t="str">
        <f>IF(IFERROR(VLOOKUP(AF1466,'Tabela de Apoio'!$D:$E,2,FALSE),1)=1,"",AF1474)</f>
        <v/>
      </c>
      <c r="AG1473" s="110" t="str">
        <f>IF(IFERROR(VLOOKUP(AG1466,'Tabela de Apoio'!$D:$E,2,FALSE),1)=1,"",AG1474)</f>
        <v/>
      </c>
      <c r="AH1473" s="110" t="str">
        <f>IF(IFERROR(VLOOKUP(AH1466,'Tabela de Apoio'!$D:$E,2,FALSE),1)=1,"",AH1474)</f>
        <v/>
      </c>
      <c r="AI1473" s="110" t="str">
        <f>IF(IFERROR(VLOOKUP(AI1466,'Tabela de Apoio'!$D:$E,2,FALSE),1)=1,"",AI1474)</f>
        <v/>
      </c>
    </row>
    <row r="1474" spans="1:167" hidden="1" x14ac:dyDescent="0.25">
      <c r="B1474" s="131" t="e">
        <f t="shared" si="4405"/>
        <v>#VALUE!</v>
      </c>
      <c r="C1474" s="131" t="e">
        <f t="shared" si="4406"/>
        <v>#VALUE!</v>
      </c>
      <c r="D1474" s="130">
        <f t="shared" si="4406"/>
        <v>1</v>
      </c>
      <c r="E1474" s="168"/>
      <c r="F1474" s="96"/>
      <c r="G1474" s="170"/>
      <c r="H1474" s="137">
        <f t="shared" ref="H1474" si="4549">COUNT($P1474:$XX1474)</f>
        <v>0</v>
      </c>
      <c r="I1474" s="135" t="e">
        <f t="shared" ref="I1474" si="4550">_xlfn.STDEV.P($P1473:$XX1474)/AVERAGE($P1473:$XX1474)</f>
        <v>#DIV/0!</v>
      </c>
      <c r="J1474" s="7">
        <f t="shared" ref="J1474" si="4551">IF(AND(H1474&gt;2,
OR(L1464="MÉDIA SANEADA",L1464="MEDIANA SANEADA",
AND(L1464="PREÇO REFERÊNCIA",NOT(AND(P1466="Orçamento",COUNTA(P1464:XX1464)=COUNTIF(P1466:XX1466,"Orçamento")))))),
ROW(),0)</f>
        <v>0</v>
      </c>
      <c r="K1474" s="69"/>
      <c r="L1474" s="29" t="s">
        <v>425</v>
      </c>
      <c r="M1474" s="30" t="e">
        <f t="shared" ref="M1474" si="4552" xml:space="preserve">
IF(H1472&gt;2,MEDIAN(P1471:XX1472),
IF(H1474&gt;2,MEDIAN(P1473:XX1474),
IF(H1476&gt;2,MEDIAN(P1475:XX1476),
IF(H1478&gt;2,MEDIAN(P1477:XX1478),
IF(H1480&gt;2,MEDIAN(P1479:XX1480),
IF(H1482&gt;2,MEDIAN(P1481:XX1482),
MEDIAN(P1469:XX1470)))))))</f>
        <v>#NUM!</v>
      </c>
      <c r="N1474" s="74"/>
      <c r="O1474" s="27" t="str">
        <f t="shared" ref="O1474" si="4553">"2 RODADA"</f>
        <v>2 RODADA</v>
      </c>
      <c r="P1474" s="110" t="str">
        <f t="shared" ref="P1474:AI1474" si="4554">IF(P1472="","",IF((_xlfn.STDEV.P($P1471:$XX1472)/AVERAGE($P1471:$XX1472))&lt;=25%,P1472,IF(OR(P1472&gt;(AVERAGE($P1471:$XX1472)+_xlfn.STDEV.P($P1471:$XX1472)),P1472&lt;(AVERAGE($P1471:$XX1472)-_xlfn.STDEV.P($P1471:$XX1472))),"DESCARTADO",P1472)))</f>
        <v/>
      </c>
      <c r="Q1474" s="110" t="str">
        <f t="shared" si="4554"/>
        <v/>
      </c>
      <c r="R1474" s="110" t="str">
        <f t="shared" si="4554"/>
        <v/>
      </c>
      <c r="S1474" s="110" t="str">
        <f t="shared" si="4554"/>
        <v/>
      </c>
      <c r="T1474" s="110" t="str">
        <f t="shared" si="4554"/>
        <v/>
      </c>
      <c r="U1474" s="110" t="str">
        <f t="shared" si="4554"/>
        <v/>
      </c>
      <c r="V1474" s="110" t="str">
        <f t="shared" si="4554"/>
        <v/>
      </c>
      <c r="W1474" s="110" t="str">
        <f t="shared" si="4554"/>
        <v/>
      </c>
      <c r="X1474" s="110" t="str">
        <f t="shared" si="4554"/>
        <v/>
      </c>
      <c r="Y1474" s="110" t="str">
        <f t="shared" si="4554"/>
        <v/>
      </c>
      <c r="Z1474" s="110" t="str">
        <f t="shared" si="4554"/>
        <v/>
      </c>
      <c r="AA1474" s="110" t="str">
        <f t="shared" si="4554"/>
        <v/>
      </c>
      <c r="AB1474" s="110" t="str">
        <f t="shared" si="4554"/>
        <v/>
      </c>
      <c r="AC1474" s="110" t="str">
        <f t="shared" si="4554"/>
        <v/>
      </c>
      <c r="AD1474" s="110" t="str">
        <f t="shared" si="4554"/>
        <v/>
      </c>
      <c r="AE1474" s="110" t="str">
        <f t="shared" si="4554"/>
        <v/>
      </c>
      <c r="AF1474" s="110" t="str">
        <f t="shared" si="4554"/>
        <v/>
      </c>
      <c r="AG1474" s="110" t="str">
        <f t="shared" si="4554"/>
        <v/>
      </c>
      <c r="AH1474" s="110" t="str">
        <f t="shared" si="4554"/>
        <v/>
      </c>
      <c r="AI1474" s="110" t="str">
        <f t="shared" si="4554"/>
        <v/>
      </c>
    </row>
    <row r="1475" spans="1:167" hidden="1" x14ac:dyDescent="0.25">
      <c r="B1475" s="131" t="e">
        <f t="shared" si="4405"/>
        <v>#VALUE!</v>
      </c>
      <c r="C1475" s="131" t="e">
        <f t="shared" si="4406"/>
        <v>#VALUE!</v>
      </c>
      <c r="D1475" s="130">
        <f t="shared" si="4406"/>
        <v>1</v>
      </c>
      <c r="E1475" s="168"/>
      <c r="F1475" s="96"/>
      <c r="G1475" s="170"/>
      <c r="H1475"/>
      <c r="I1475"/>
      <c r="J1475"/>
      <c r="K1475" s="69"/>
      <c r="L1475" s="29" t="s">
        <v>422</v>
      </c>
      <c r="M1475" s="30" t="e">
        <f t="shared" ref="M1475" si="4555">HARMEAN($P1469:$XX1470)</f>
        <v>#N/A</v>
      </c>
      <c r="N1475" s="74"/>
      <c r="O1475" s="27" t="str">
        <f t="shared" ref="O1475" si="4556">"3 POND"</f>
        <v>3 POND</v>
      </c>
      <c r="P1475" s="110" t="str">
        <f>IF(IFERROR(VLOOKUP(P1466,'Tabela de Apoio'!$D:$E,2,FALSE),1)=1,"",P1476)</f>
        <v/>
      </c>
      <c r="Q1475" s="110" t="str">
        <f>IF(IFERROR(VLOOKUP(Q1466,'Tabela de Apoio'!$D:$E,2,FALSE),1)=1,"",Q1476)</f>
        <v/>
      </c>
      <c r="R1475" s="110" t="str">
        <f>IF(IFERROR(VLOOKUP(R1466,'Tabela de Apoio'!$D:$E,2,FALSE),1)=1,"",R1476)</f>
        <v/>
      </c>
      <c r="S1475" s="110" t="str">
        <f>IF(IFERROR(VLOOKUP(S1466,'Tabela de Apoio'!$D:$E,2,FALSE),1)=1,"",S1476)</f>
        <v/>
      </c>
      <c r="T1475" s="110" t="str">
        <f>IF(IFERROR(VLOOKUP(T1466,'Tabela de Apoio'!$D:$E,2,FALSE),1)=1,"",T1476)</f>
        <v/>
      </c>
      <c r="U1475" s="110" t="str">
        <f>IF(IFERROR(VLOOKUP(U1466,'Tabela de Apoio'!$D:$E,2,FALSE),1)=1,"",U1476)</f>
        <v/>
      </c>
      <c r="V1475" s="110" t="str">
        <f>IF(IFERROR(VLOOKUP(V1466,'Tabela de Apoio'!$D:$E,2,FALSE),1)=1,"",V1476)</f>
        <v/>
      </c>
      <c r="W1475" s="110" t="str">
        <f>IF(IFERROR(VLOOKUP(W1466,'Tabela de Apoio'!$D:$E,2,FALSE),1)=1,"",W1476)</f>
        <v/>
      </c>
      <c r="X1475" s="110" t="str">
        <f>IF(IFERROR(VLOOKUP(X1466,'Tabela de Apoio'!$D:$E,2,FALSE),1)=1,"",X1476)</f>
        <v/>
      </c>
      <c r="Y1475" s="110" t="str">
        <f>IF(IFERROR(VLOOKUP(Y1466,'Tabela de Apoio'!$D:$E,2,FALSE),1)=1,"",Y1476)</f>
        <v/>
      </c>
      <c r="Z1475" s="110" t="str">
        <f>IF(IFERROR(VLOOKUP(Z1466,'Tabela de Apoio'!$D:$E,2,FALSE),1)=1,"",Z1476)</f>
        <v/>
      </c>
      <c r="AA1475" s="110" t="str">
        <f>IF(IFERROR(VLOOKUP(AA1466,'Tabela de Apoio'!$D:$E,2,FALSE),1)=1,"",AA1476)</f>
        <v/>
      </c>
      <c r="AB1475" s="110" t="str">
        <f>IF(IFERROR(VLOOKUP(AB1466,'Tabela de Apoio'!$D:$E,2,FALSE),1)=1,"",AB1476)</f>
        <v/>
      </c>
      <c r="AC1475" s="110" t="str">
        <f>IF(IFERROR(VLOOKUP(AC1466,'Tabela de Apoio'!$D:$E,2,FALSE),1)=1,"",AC1476)</f>
        <v/>
      </c>
      <c r="AD1475" s="110" t="str">
        <f>IF(IFERROR(VLOOKUP(AD1466,'Tabela de Apoio'!$D:$E,2,FALSE),1)=1,"",AD1476)</f>
        <v/>
      </c>
      <c r="AE1475" s="110" t="str">
        <f>IF(IFERROR(VLOOKUP(AE1466,'Tabela de Apoio'!$D:$E,2,FALSE),1)=1,"",AE1476)</f>
        <v/>
      </c>
      <c r="AF1475" s="110" t="str">
        <f>IF(IFERROR(VLOOKUP(AF1466,'Tabela de Apoio'!$D:$E,2,FALSE),1)=1,"",AF1476)</f>
        <v/>
      </c>
      <c r="AG1475" s="110" t="str">
        <f>IF(IFERROR(VLOOKUP(AG1466,'Tabela de Apoio'!$D:$E,2,FALSE),1)=1,"",AG1476)</f>
        <v/>
      </c>
      <c r="AH1475" s="110" t="str">
        <f>IF(IFERROR(VLOOKUP(AH1466,'Tabela de Apoio'!$D:$E,2,FALSE),1)=1,"",AH1476)</f>
        <v/>
      </c>
      <c r="AI1475" s="110" t="str">
        <f>IF(IFERROR(VLOOKUP(AI1466,'Tabela de Apoio'!$D:$E,2,FALSE),1)=1,"",AI1476)</f>
        <v/>
      </c>
    </row>
    <row r="1476" spans="1:167" hidden="1" x14ac:dyDescent="0.25">
      <c r="B1476" s="131" t="e">
        <f t="shared" si="4405"/>
        <v>#VALUE!</v>
      </c>
      <c r="C1476" s="131" t="e">
        <f t="shared" si="4406"/>
        <v>#VALUE!</v>
      </c>
      <c r="D1476" s="130">
        <f t="shared" si="4406"/>
        <v>1</v>
      </c>
      <c r="E1476" s="168"/>
      <c r="F1476" s="96"/>
      <c r="G1476" s="170"/>
      <c r="H1476" s="137">
        <f t="shared" ref="H1476" si="4557">COUNT($P1476:$XX1476)</f>
        <v>0</v>
      </c>
      <c r="I1476" s="135" t="e">
        <f t="shared" ref="I1476" si="4558">_xlfn.STDEV.P($P1475:$XX1476)/AVERAGE($P1475:$XX1476)</f>
        <v>#DIV/0!</v>
      </c>
      <c r="J1476" s="7">
        <f t="shared" ref="J1476" si="4559">IF(AND(H1476&gt;2,
OR(L1464="MÉDIA SANEADA",L1464="MEDIANA SANEADA",
AND(L1464="PREÇO REFERÊNCIA",NOT(AND(P1466="Orçamento",COUNTA(P1464:XX1464)=COUNTIF(P1466:XX1466,"Orçamento")))))),
ROW(),0)</f>
        <v>0</v>
      </c>
      <c r="K1476" s="69"/>
      <c r="L1476" s="29" t="s">
        <v>53</v>
      </c>
      <c r="M1476" s="30" t="str">
        <f t="shared" ref="M1476" si="4560">IFERROR(_xlfn.QUARTILE.EXC($P1470:$XX1470,1),"")</f>
        <v/>
      </c>
      <c r="N1476" s="74"/>
      <c r="O1476" s="27" t="str">
        <f t="shared" ref="O1476" si="4561">"3 RODADA"</f>
        <v>3 RODADA</v>
      </c>
      <c r="P1476" s="110" t="str">
        <f t="shared" ref="P1476:AI1476" si="4562">IF(P1474="","",IF((_xlfn.STDEV.P($P1473:$XX1474)/AVERAGE($P1473:$XX1474))&lt;=25%,P1474,IF(OR(P1474&gt;(AVERAGE($P1473:$XX1474)+_xlfn.STDEV.P($P1473:$XX1474)),P1474&lt;(AVERAGE($P1473:$XX1474)-_xlfn.STDEV.P($P1473:$XX1474))),"DESCARTADO",P1474)))</f>
        <v/>
      </c>
      <c r="Q1476" s="110" t="str">
        <f t="shared" si="4562"/>
        <v/>
      </c>
      <c r="R1476" s="110" t="str">
        <f t="shared" si="4562"/>
        <v/>
      </c>
      <c r="S1476" s="110" t="str">
        <f t="shared" si="4562"/>
        <v/>
      </c>
      <c r="T1476" s="110" t="str">
        <f t="shared" si="4562"/>
        <v/>
      </c>
      <c r="U1476" s="110" t="str">
        <f t="shared" si="4562"/>
        <v/>
      </c>
      <c r="V1476" s="110" t="str">
        <f t="shared" si="4562"/>
        <v/>
      </c>
      <c r="W1476" s="110" t="str">
        <f t="shared" si="4562"/>
        <v/>
      </c>
      <c r="X1476" s="110" t="str">
        <f t="shared" si="4562"/>
        <v/>
      </c>
      <c r="Y1476" s="110" t="str">
        <f t="shared" si="4562"/>
        <v/>
      </c>
      <c r="Z1476" s="110" t="str">
        <f t="shared" si="4562"/>
        <v/>
      </c>
      <c r="AA1476" s="110" t="str">
        <f t="shared" si="4562"/>
        <v/>
      </c>
      <c r="AB1476" s="110" t="str">
        <f t="shared" si="4562"/>
        <v/>
      </c>
      <c r="AC1476" s="110" t="str">
        <f t="shared" si="4562"/>
        <v/>
      </c>
      <c r="AD1476" s="110" t="str">
        <f t="shared" si="4562"/>
        <v/>
      </c>
      <c r="AE1476" s="110" t="str">
        <f t="shared" si="4562"/>
        <v/>
      </c>
      <c r="AF1476" s="110" t="str">
        <f t="shared" si="4562"/>
        <v/>
      </c>
      <c r="AG1476" s="110" t="str">
        <f t="shared" si="4562"/>
        <v/>
      </c>
      <c r="AH1476" s="110" t="str">
        <f t="shared" si="4562"/>
        <v/>
      </c>
      <c r="AI1476" s="110" t="str">
        <f t="shared" si="4562"/>
        <v/>
      </c>
    </row>
    <row r="1477" spans="1:167" hidden="1" x14ac:dyDescent="0.25">
      <c r="B1477" s="131" t="e">
        <f t="shared" si="4405"/>
        <v>#VALUE!</v>
      </c>
      <c r="C1477" s="131" t="e">
        <f t="shared" si="4406"/>
        <v>#VALUE!</v>
      </c>
      <c r="D1477" s="130">
        <f t="shared" si="4406"/>
        <v>1</v>
      </c>
      <c r="E1477" s="168"/>
      <c r="F1477" s="96"/>
      <c r="G1477" s="170"/>
      <c r="H1477"/>
      <c r="I1477"/>
      <c r="J1477"/>
      <c r="K1477" s="69"/>
      <c r="L1477" s="29" t="s">
        <v>51</v>
      </c>
      <c r="M1477" s="30" t="str">
        <f t="shared" ref="M1477" si="4563">IFERROR(_xlfn.QUARTILE.EXC($P1470:$XX1470,3),"")</f>
        <v/>
      </c>
      <c r="N1477" s="74"/>
      <c r="O1477" s="27" t="str">
        <f t="shared" ref="O1477" si="4564">"4 POND"</f>
        <v>4 POND</v>
      </c>
      <c r="P1477" s="110" t="str">
        <f>IF(IFERROR(VLOOKUP(P1466,'Tabela de Apoio'!$D:$E,2,FALSE),1)=1,"",P1478)</f>
        <v/>
      </c>
      <c r="Q1477" s="110" t="str">
        <f>IF(IFERROR(VLOOKUP(Q1466,'Tabela de Apoio'!$D:$E,2,FALSE),1)=1,"",Q1478)</f>
        <v/>
      </c>
      <c r="R1477" s="110" t="str">
        <f>IF(IFERROR(VLOOKUP(R1466,'Tabela de Apoio'!$D:$E,2,FALSE),1)=1,"",R1478)</f>
        <v/>
      </c>
      <c r="S1477" s="110" t="str">
        <f>IF(IFERROR(VLOOKUP(S1466,'Tabela de Apoio'!$D:$E,2,FALSE),1)=1,"",S1478)</f>
        <v/>
      </c>
      <c r="T1477" s="110" t="str">
        <f>IF(IFERROR(VLOOKUP(T1466,'Tabela de Apoio'!$D:$E,2,FALSE),1)=1,"",T1478)</f>
        <v/>
      </c>
      <c r="U1477" s="110" t="str">
        <f>IF(IFERROR(VLOOKUP(U1466,'Tabela de Apoio'!$D:$E,2,FALSE),1)=1,"",U1478)</f>
        <v/>
      </c>
      <c r="V1477" s="110" t="str">
        <f>IF(IFERROR(VLOOKUP(V1466,'Tabela de Apoio'!$D:$E,2,FALSE),1)=1,"",V1478)</f>
        <v/>
      </c>
      <c r="W1477" s="110" t="str">
        <f>IF(IFERROR(VLOOKUP(W1466,'Tabela de Apoio'!$D:$E,2,FALSE),1)=1,"",W1478)</f>
        <v/>
      </c>
      <c r="X1477" s="110" t="str">
        <f>IF(IFERROR(VLOOKUP(X1466,'Tabela de Apoio'!$D:$E,2,FALSE),1)=1,"",X1478)</f>
        <v/>
      </c>
      <c r="Y1477" s="110" t="str">
        <f>IF(IFERROR(VLOOKUP(Y1466,'Tabela de Apoio'!$D:$E,2,FALSE),1)=1,"",Y1478)</f>
        <v/>
      </c>
      <c r="Z1477" s="110" t="str">
        <f>IF(IFERROR(VLOOKUP(Z1466,'Tabela de Apoio'!$D:$E,2,FALSE),1)=1,"",Z1478)</f>
        <v/>
      </c>
      <c r="AA1477" s="110" t="str">
        <f>IF(IFERROR(VLOOKUP(AA1466,'Tabela de Apoio'!$D:$E,2,FALSE),1)=1,"",AA1478)</f>
        <v/>
      </c>
      <c r="AB1477" s="110" t="str">
        <f>IF(IFERROR(VLOOKUP(AB1466,'Tabela de Apoio'!$D:$E,2,FALSE),1)=1,"",AB1478)</f>
        <v/>
      </c>
      <c r="AC1477" s="110" t="str">
        <f>IF(IFERROR(VLOOKUP(AC1466,'Tabela de Apoio'!$D:$E,2,FALSE),1)=1,"",AC1478)</f>
        <v/>
      </c>
      <c r="AD1477" s="110" t="str">
        <f>IF(IFERROR(VLOOKUP(AD1466,'Tabela de Apoio'!$D:$E,2,FALSE),1)=1,"",AD1478)</f>
        <v/>
      </c>
      <c r="AE1477" s="110" t="str">
        <f>IF(IFERROR(VLOOKUP(AE1466,'Tabela de Apoio'!$D:$E,2,FALSE),1)=1,"",AE1478)</f>
        <v/>
      </c>
      <c r="AF1477" s="110" t="str">
        <f>IF(IFERROR(VLOOKUP(AF1466,'Tabela de Apoio'!$D:$E,2,FALSE),1)=1,"",AF1478)</f>
        <v/>
      </c>
      <c r="AG1477" s="110" t="str">
        <f>IF(IFERROR(VLOOKUP(AG1466,'Tabela de Apoio'!$D:$E,2,FALSE),1)=1,"",AG1478)</f>
        <v/>
      </c>
      <c r="AH1477" s="110" t="str">
        <f>IF(IFERROR(VLOOKUP(AH1466,'Tabela de Apoio'!$D:$E,2,FALSE),1)=1,"",AH1478)</f>
        <v/>
      </c>
      <c r="AI1477" s="110" t="str">
        <f>IF(IFERROR(VLOOKUP(AI1466,'Tabela de Apoio'!$D:$E,2,FALSE),1)=1,"",AI1478)</f>
        <v/>
      </c>
    </row>
    <row r="1478" spans="1:167" hidden="1" x14ac:dyDescent="0.25">
      <c r="B1478" s="131" t="e">
        <f t="shared" si="4405"/>
        <v>#VALUE!</v>
      </c>
      <c r="C1478" s="131" t="e">
        <f t="shared" si="4406"/>
        <v>#VALUE!</v>
      </c>
      <c r="D1478" s="130">
        <f t="shared" si="4406"/>
        <v>1</v>
      </c>
      <c r="E1478" s="168"/>
      <c r="F1478" s="96"/>
      <c r="G1478" s="170"/>
      <c r="H1478" s="137">
        <f t="shared" ref="H1478" si="4565">COUNT($P1478:$XX1478)</f>
        <v>0</v>
      </c>
      <c r="I1478" s="135" t="e">
        <f t="shared" ref="I1478" si="4566">_xlfn.STDEV.P($P1477:$XX1478)/AVERAGE($P1477:$XX1478)</f>
        <v>#DIV/0!</v>
      </c>
      <c r="J1478" s="7">
        <f t="shared" ref="J1478" si="4567">IF(AND(H1478&gt;2,
OR(L1464="MÉDIA SANEADA",L1464="MEDIANA SANEADA",
AND(L1464="PREÇO REFERÊNCIA",NOT(AND(P1466="Orçamento",COUNTA(P1464:XX1464)=COUNTIF(P1466:XX1466,"Orçamento")))))),
ROW(),0)</f>
        <v>0</v>
      </c>
      <c r="K1478" s="69"/>
      <c r="L1478" s="29" t="s">
        <v>55</v>
      </c>
      <c r="M1478" s="30">
        <f t="shared" ref="M1478" si="4568">MIN($P1470:$XX1470)</f>
        <v>0</v>
      </c>
      <c r="N1478" s="74"/>
      <c r="O1478" s="27" t="str">
        <f t="shared" ref="O1478" si="4569">"4 RODADA"</f>
        <v>4 RODADA</v>
      </c>
      <c r="P1478" s="110" t="str">
        <f t="shared" ref="P1478:AI1478" si="4570">IF(P1476="","",IF((_xlfn.STDEV.P($P1475:$XX1476)/AVERAGE($P1475:$XX1476))&lt;=25%,P1476,IF(OR(P1476&gt;(AVERAGE($P1475:$XX1476)+_xlfn.STDEV.P($P1475:$XX1476)),P1476&lt;(AVERAGE($P1475:$XX1476)-_xlfn.STDEV.P($P1475:$XX1476))),"DESCARTADO",P1476)))</f>
        <v/>
      </c>
      <c r="Q1478" s="110" t="str">
        <f t="shared" si="4570"/>
        <v/>
      </c>
      <c r="R1478" s="110" t="str">
        <f t="shared" si="4570"/>
        <v/>
      </c>
      <c r="S1478" s="110" t="str">
        <f t="shared" si="4570"/>
        <v/>
      </c>
      <c r="T1478" s="110" t="str">
        <f t="shared" si="4570"/>
        <v/>
      </c>
      <c r="U1478" s="110" t="str">
        <f t="shared" si="4570"/>
        <v/>
      </c>
      <c r="V1478" s="110" t="str">
        <f t="shared" si="4570"/>
        <v/>
      </c>
      <c r="W1478" s="110" t="str">
        <f t="shared" si="4570"/>
        <v/>
      </c>
      <c r="X1478" s="110" t="str">
        <f t="shared" si="4570"/>
        <v/>
      </c>
      <c r="Y1478" s="110" t="str">
        <f t="shared" si="4570"/>
        <v/>
      </c>
      <c r="Z1478" s="110" t="str">
        <f t="shared" si="4570"/>
        <v/>
      </c>
      <c r="AA1478" s="110" t="str">
        <f t="shared" si="4570"/>
        <v/>
      </c>
      <c r="AB1478" s="110" t="str">
        <f t="shared" si="4570"/>
        <v/>
      </c>
      <c r="AC1478" s="110" t="str">
        <f t="shared" si="4570"/>
        <v/>
      </c>
      <c r="AD1478" s="110" t="str">
        <f t="shared" si="4570"/>
        <v/>
      </c>
      <c r="AE1478" s="110" t="str">
        <f t="shared" si="4570"/>
        <v/>
      </c>
      <c r="AF1478" s="110" t="str">
        <f t="shared" si="4570"/>
        <v/>
      </c>
      <c r="AG1478" s="110" t="str">
        <f t="shared" si="4570"/>
        <v/>
      </c>
      <c r="AH1478" s="110" t="str">
        <f t="shared" si="4570"/>
        <v/>
      </c>
      <c r="AI1478" s="110" t="str">
        <f t="shared" si="4570"/>
        <v/>
      </c>
    </row>
    <row r="1479" spans="1:167" hidden="1" x14ac:dyDescent="0.25">
      <c r="B1479" s="131" t="e">
        <f t="shared" si="4405"/>
        <v>#VALUE!</v>
      </c>
      <c r="C1479" s="131" t="e">
        <f t="shared" si="4406"/>
        <v>#VALUE!</v>
      </c>
      <c r="D1479" s="130">
        <f t="shared" si="4406"/>
        <v>1</v>
      </c>
      <c r="E1479" s="168"/>
      <c r="F1479" s="96"/>
      <c r="G1479" s="170"/>
      <c r="H1479"/>
      <c r="I1479"/>
      <c r="J1479"/>
      <c r="K1479" s="69"/>
      <c r="L1479" s="29" t="s">
        <v>52</v>
      </c>
      <c r="M1479" s="30">
        <f t="shared" ref="M1479" si="4571">MAX($P1470:$XX1470)</f>
        <v>0</v>
      </c>
      <c r="N1479" s="74"/>
      <c r="O1479" s="27" t="str">
        <f t="shared" ref="O1479" si="4572">"5 POND"</f>
        <v>5 POND</v>
      </c>
      <c r="P1479" s="110" t="str">
        <f>IF(IFERROR(VLOOKUP(P1466,'Tabela de Apoio'!$D:$E,2,FALSE),1)=1,"",P1480)</f>
        <v/>
      </c>
      <c r="Q1479" s="110" t="str">
        <f>IF(IFERROR(VLOOKUP(Q1466,'Tabela de Apoio'!$D:$E,2,FALSE),1)=1,"",Q1480)</f>
        <v/>
      </c>
      <c r="R1479" s="110" t="str">
        <f>IF(IFERROR(VLOOKUP(R1466,'Tabela de Apoio'!$D:$E,2,FALSE),1)=1,"",R1480)</f>
        <v/>
      </c>
      <c r="S1479" s="110" t="str">
        <f>IF(IFERROR(VLOOKUP(S1466,'Tabela de Apoio'!$D:$E,2,FALSE),1)=1,"",S1480)</f>
        <v/>
      </c>
      <c r="T1479" s="110" t="str">
        <f>IF(IFERROR(VLOOKUP(T1466,'Tabela de Apoio'!$D:$E,2,FALSE),1)=1,"",T1480)</f>
        <v/>
      </c>
      <c r="U1479" s="110" t="str">
        <f>IF(IFERROR(VLOOKUP(U1466,'Tabela de Apoio'!$D:$E,2,FALSE),1)=1,"",U1480)</f>
        <v/>
      </c>
      <c r="V1479" s="110" t="str">
        <f>IF(IFERROR(VLOOKUP(V1466,'Tabela de Apoio'!$D:$E,2,FALSE),1)=1,"",V1480)</f>
        <v/>
      </c>
      <c r="W1479" s="110" t="str">
        <f>IF(IFERROR(VLOOKUP(W1466,'Tabela de Apoio'!$D:$E,2,FALSE),1)=1,"",W1480)</f>
        <v/>
      </c>
      <c r="X1479" s="110" t="str">
        <f>IF(IFERROR(VLOOKUP(X1466,'Tabela de Apoio'!$D:$E,2,FALSE),1)=1,"",X1480)</f>
        <v/>
      </c>
      <c r="Y1479" s="110" t="str">
        <f>IF(IFERROR(VLOOKUP(Y1466,'Tabela de Apoio'!$D:$E,2,FALSE),1)=1,"",Y1480)</f>
        <v/>
      </c>
      <c r="Z1479" s="110" t="str">
        <f>IF(IFERROR(VLOOKUP(Z1466,'Tabela de Apoio'!$D:$E,2,FALSE),1)=1,"",Z1480)</f>
        <v/>
      </c>
      <c r="AA1479" s="110" t="str">
        <f>IF(IFERROR(VLOOKUP(AA1466,'Tabela de Apoio'!$D:$E,2,FALSE),1)=1,"",AA1480)</f>
        <v/>
      </c>
      <c r="AB1479" s="110" t="str">
        <f>IF(IFERROR(VLOOKUP(AB1466,'Tabela de Apoio'!$D:$E,2,FALSE),1)=1,"",AB1480)</f>
        <v/>
      </c>
      <c r="AC1479" s="110" t="str">
        <f>IF(IFERROR(VLOOKUP(AC1466,'Tabela de Apoio'!$D:$E,2,FALSE),1)=1,"",AC1480)</f>
        <v/>
      </c>
      <c r="AD1479" s="110" t="str">
        <f>IF(IFERROR(VLOOKUP(AD1466,'Tabela de Apoio'!$D:$E,2,FALSE),1)=1,"",AD1480)</f>
        <v/>
      </c>
      <c r="AE1479" s="110" t="str">
        <f>IF(IFERROR(VLOOKUP(AE1466,'Tabela de Apoio'!$D:$E,2,FALSE),1)=1,"",AE1480)</f>
        <v/>
      </c>
      <c r="AF1479" s="110" t="str">
        <f>IF(IFERROR(VLOOKUP(AF1466,'Tabela de Apoio'!$D:$E,2,FALSE),1)=1,"",AF1480)</f>
        <v/>
      </c>
      <c r="AG1479" s="110" t="str">
        <f>IF(IFERROR(VLOOKUP(AG1466,'Tabela de Apoio'!$D:$E,2,FALSE),1)=1,"",AG1480)</f>
        <v/>
      </c>
      <c r="AH1479" s="110" t="str">
        <f>IF(IFERROR(VLOOKUP(AH1466,'Tabela de Apoio'!$D:$E,2,FALSE),1)=1,"",AH1480)</f>
        <v/>
      </c>
      <c r="AI1479" s="110" t="str">
        <f>IF(IFERROR(VLOOKUP(AI1466,'Tabela de Apoio'!$D:$E,2,FALSE),1)=1,"",AI1480)</f>
        <v/>
      </c>
    </row>
    <row r="1480" spans="1:167" hidden="1" x14ac:dyDescent="0.25">
      <c r="B1480" s="131" t="e">
        <f t="shared" si="4405"/>
        <v>#VALUE!</v>
      </c>
      <c r="C1480" s="131" t="e">
        <f t="shared" si="4406"/>
        <v>#VALUE!</v>
      </c>
      <c r="D1480" s="130">
        <f t="shared" si="4406"/>
        <v>1</v>
      </c>
      <c r="E1480" s="168"/>
      <c r="F1480" s="96"/>
      <c r="G1480" s="170"/>
      <c r="H1480" s="137">
        <f t="shared" ref="H1480" si="4573">COUNT($P1480:$XX1480)</f>
        <v>0</v>
      </c>
      <c r="I1480" s="135" t="e">
        <f t="shared" ref="I1480" si="4574">_xlfn.STDEV.P($P1479:$XX1480)/AVERAGE($P1479:$XX1480)</f>
        <v>#DIV/0!</v>
      </c>
      <c r="J1480" s="7">
        <f t="shared" ref="J1480" si="4575">IF(AND(H1480&gt;2,
OR(L1464="MÉDIA SANEADA",L1464="MEDIANA SANEADA",
AND(L1464="PREÇO REFERÊNCIA",NOT(AND(P1466="Orçamento",COUNTA(P1464:XX1464)=COUNTIF(P1466:XX1466,"Orçamento")))))),
ROW(),0)</f>
        <v>0</v>
      </c>
      <c r="K1480" s="69"/>
      <c r="N1480" s="74"/>
      <c r="O1480" s="27" t="str">
        <f t="shared" ref="O1480" si="4576">"5 RODADA"</f>
        <v>5 RODADA</v>
      </c>
      <c r="P1480" s="110" t="str">
        <f t="shared" ref="P1480:AI1480" si="4577">IF(P1478="","",IF((_xlfn.STDEV.P($P1477:$XX1478)/AVERAGE($P1477:$XX1478))&lt;=25%,P1478,IF(OR(P1478&gt;(AVERAGE($P1477:$XX1478)+_xlfn.STDEV.P($P1477:$XX1478)),P1478&lt;(AVERAGE($P1477:$XX1478)-_xlfn.STDEV.P($P1477:$XX1478))),"DESCARTADO",P1478)))</f>
        <v/>
      </c>
      <c r="Q1480" s="110" t="str">
        <f t="shared" si="4577"/>
        <v/>
      </c>
      <c r="R1480" s="110" t="str">
        <f t="shared" si="4577"/>
        <v/>
      </c>
      <c r="S1480" s="110" t="str">
        <f t="shared" si="4577"/>
        <v/>
      </c>
      <c r="T1480" s="110" t="str">
        <f t="shared" si="4577"/>
        <v/>
      </c>
      <c r="U1480" s="110" t="str">
        <f t="shared" si="4577"/>
        <v/>
      </c>
      <c r="V1480" s="110" t="str">
        <f t="shared" si="4577"/>
        <v/>
      </c>
      <c r="W1480" s="110" t="str">
        <f t="shared" si="4577"/>
        <v/>
      </c>
      <c r="X1480" s="110" t="str">
        <f t="shared" si="4577"/>
        <v/>
      </c>
      <c r="Y1480" s="110" t="str">
        <f t="shared" si="4577"/>
        <v/>
      </c>
      <c r="Z1480" s="110" t="str">
        <f t="shared" si="4577"/>
        <v/>
      </c>
      <c r="AA1480" s="110" t="str">
        <f t="shared" si="4577"/>
        <v/>
      </c>
      <c r="AB1480" s="110" t="str">
        <f t="shared" si="4577"/>
        <v/>
      </c>
      <c r="AC1480" s="110" t="str">
        <f t="shared" si="4577"/>
        <v/>
      </c>
      <c r="AD1480" s="110" t="str">
        <f t="shared" si="4577"/>
        <v/>
      </c>
      <c r="AE1480" s="110" t="str">
        <f t="shared" si="4577"/>
        <v/>
      </c>
      <c r="AF1480" s="110" t="str">
        <f t="shared" si="4577"/>
        <v/>
      </c>
      <c r="AG1480" s="110" t="str">
        <f t="shared" si="4577"/>
        <v/>
      </c>
      <c r="AH1480" s="110" t="str">
        <f t="shared" si="4577"/>
        <v/>
      </c>
      <c r="AI1480" s="110" t="str">
        <f t="shared" si="4577"/>
        <v/>
      </c>
    </row>
    <row r="1481" spans="1:167" hidden="1" x14ac:dyDescent="0.25">
      <c r="B1481" s="131" t="e">
        <f t="shared" si="4405"/>
        <v>#VALUE!</v>
      </c>
      <c r="C1481" s="131" t="e">
        <f t="shared" si="4406"/>
        <v>#VALUE!</v>
      </c>
      <c r="D1481" s="130">
        <f t="shared" si="4406"/>
        <v>1</v>
      </c>
      <c r="E1481" s="168"/>
      <c r="F1481" s="96"/>
      <c r="G1481" s="170"/>
      <c r="H1481"/>
      <c r="I1481"/>
      <c r="J1481"/>
      <c r="K1481" s="69"/>
      <c r="L1481" s="22"/>
      <c r="M1481" s="22"/>
      <c r="N1481" s="74"/>
      <c r="O1481" s="27" t="str">
        <f t="shared" ref="O1481" si="4578">"6 POND"</f>
        <v>6 POND</v>
      </c>
      <c r="P1481" s="110" t="str">
        <f>IF(IFERROR(VLOOKUP(P1466,'Tabela de Apoio'!$D:$E,2,FALSE),1)=1,"",P1482)</f>
        <v/>
      </c>
      <c r="Q1481" s="110" t="str">
        <f>IF(IFERROR(VLOOKUP(Q1466,'Tabela de Apoio'!$D:$E,2,FALSE),1)=1,"",Q1482)</f>
        <v/>
      </c>
      <c r="R1481" s="110" t="str">
        <f>IF(IFERROR(VLOOKUP(R1466,'Tabela de Apoio'!$D:$E,2,FALSE),1)=1,"",R1482)</f>
        <v/>
      </c>
      <c r="S1481" s="110" t="str">
        <f>IF(IFERROR(VLOOKUP(S1466,'Tabela de Apoio'!$D:$E,2,FALSE),1)=1,"",S1482)</f>
        <v/>
      </c>
      <c r="T1481" s="110" t="str">
        <f>IF(IFERROR(VLOOKUP(T1466,'Tabela de Apoio'!$D:$E,2,FALSE),1)=1,"",T1482)</f>
        <v/>
      </c>
      <c r="U1481" s="110" t="str">
        <f>IF(IFERROR(VLOOKUP(U1466,'Tabela de Apoio'!$D:$E,2,FALSE),1)=1,"",U1482)</f>
        <v/>
      </c>
      <c r="V1481" s="110" t="str">
        <f>IF(IFERROR(VLOOKUP(V1466,'Tabela de Apoio'!$D:$E,2,FALSE),1)=1,"",V1482)</f>
        <v/>
      </c>
      <c r="W1481" s="110" t="str">
        <f>IF(IFERROR(VLOOKUP(W1466,'Tabela de Apoio'!$D:$E,2,FALSE),1)=1,"",W1482)</f>
        <v/>
      </c>
      <c r="X1481" s="110" t="str">
        <f>IF(IFERROR(VLOOKUP(X1466,'Tabela de Apoio'!$D:$E,2,FALSE),1)=1,"",X1482)</f>
        <v/>
      </c>
      <c r="Y1481" s="110" t="str">
        <f>IF(IFERROR(VLOOKUP(Y1466,'Tabela de Apoio'!$D:$E,2,FALSE),1)=1,"",Y1482)</f>
        <v/>
      </c>
      <c r="Z1481" s="110" t="str">
        <f>IF(IFERROR(VLOOKUP(Z1466,'Tabela de Apoio'!$D:$E,2,FALSE),1)=1,"",Z1482)</f>
        <v/>
      </c>
      <c r="AA1481" s="110" t="str">
        <f>IF(IFERROR(VLOOKUP(AA1466,'Tabela de Apoio'!$D:$E,2,FALSE),1)=1,"",AA1482)</f>
        <v/>
      </c>
      <c r="AB1481" s="110" t="str">
        <f>IF(IFERROR(VLOOKUP(AB1466,'Tabela de Apoio'!$D:$E,2,FALSE),1)=1,"",AB1482)</f>
        <v/>
      </c>
      <c r="AC1481" s="110" t="str">
        <f>IF(IFERROR(VLOOKUP(AC1466,'Tabela de Apoio'!$D:$E,2,FALSE),1)=1,"",AC1482)</f>
        <v/>
      </c>
      <c r="AD1481" s="110" t="str">
        <f>IF(IFERROR(VLOOKUP(AD1466,'Tabela de Apoio'!$D:$E,2,FALSE),1)=1,"",AD1482)</f>
        <v/>
      </c>
      <c r="AE1481" s="110" t="str">
        <f>IF(IFERROR(VLOOKUP(AE1466,'Tabela de Apoio'!$D:$E,2,FALSE),1)=1,"",AE1482)</f>
        <v/>
      </c>
      <c r="AF1481" s="110" t="str">
        <f>IF(IFERROR(VLOOKUP(AF1466,'Tabela de Apoio'!$D:$E,2,FALSE),1)=1,"",AF1482)</f>
        <v/>
      </c>
      <c r="AG1481" s="110" t="str">
        <f>IF(IFERROR(VLOOKUP(AG1466,'Tabela de Apoio'!$D:$E,2,FALSE),1)=1,"",AG1482)</f>
        <v/>
      </c>
      <c r="AH1481" s="110" t="str">
        <f>IF(IFERROR(VLOOKUP(AH1466,'Tabela de Apoio'!$D:$E,2,FALSE),1)=1,"",AH1482)</f>
        <v/>
      </c>
      <c r="AI1481" s="110" t="str">
        <f>IF(IFERROR(VLOOKUP(AI1466,'Tabela de Apoio'!$D:$E,2,FALSE),1)=1,"",AI1482)</f>
        <v/>
      </c>
    </row>
    <row r="1482" spans="1:167" hidden="1" x14ac:dyDescent="0.25">
      <c r="B1482" s="131" t="e">
        <f t="shared" si="4405"/>
        <v>#VALUE!</v>
      </c>
      <c r="C1482" s="131" t="e">
        <f t="shared" si="4406"/>
        <v>#VALUE!</v>
      </c>
      <c r="D1482" s="130">
        <f t="shared" si="4406"/>
        <v>1</v>
      </c>
      <c r="E1482" s="168"/>
      <c r="F1482" s="96"/>
      <c r="G1482" s="170"/>
      <c r="H1482" s="137">
        <f t="shared" ref="H1482" si="4579">COUNT($P1482:$XX1482)</f>
        <v>0</v>
      </c>
      <c r="I1482" s="135" t="e">
        <f t="shared" ref="I1482" si="4580">_xlfn.STDEV.P($P1481:$XX1482)/AVERAGE($P1481:$XX1482)</f>
        <v>#DIV/0!</v>
      </c>
      <c r="J1482" s="7">
        <f t="shared" ref="J1482" si="4581">IF(AND(H1482&gt;2,
OR(L1464="MÉDIA SANEADA",L1464="MEDIANA SANEADA",
AND(L1464="PREÇO REFERÊNCIA",NOT(AND(P1466="Orçamento",COUNTA(P1464:XX1464)=COUNTIF(P1466:XX1466,"Orçamento")))))),
ROW(),0)</f>
        <v>0</v>
      </c>
      <c r="N1482" s="74"/>
      <c r="O1482" s="27" t="str">
        <f t="shared" ref="O1482" si="4582">"6 RODADA"</f>
        <v>6 RODADA</v>
      </c>
      <c r="P1482" s="110" t="str">
        <f t="shared" ref="P1482:AI1482" si="4583">IFERROR(IF(P1480="","",IF((_xlfn.STDEV.P($P1479:$XX1480)/AVERAGE($P1479:$XX1480))&lt;=25%,P1480,IF(OR(P1480&gt;(AVERAGE($P1479:$XX1480)+_xlfn.STDEV.P($P1479:$XX1480)),P1480&lt;(AVERAGE($P1479:$XX1480)-_xlfn.STDEV.P($P1479:$XX1480))),"DESCARTADO",P1480))),)</f>
        <v/>
      </c>
      <c r="Q1482" s="110" t="str">
        <f t="shared" si="4583"/>
        <v/>
      </c>
      <c r="R1482" s="110" t="str">
        <f t="shared" si="4583"/>
        <v/>
      </c>
      <c r="S1482" s="110" t="str">
        <f t="shared" si="4583"/>
        <v/>
      </c>
      <c r="T1482" s="110" t="str">
        <f t="shared" si="4583"/>
        <v/>
      </c>
      <c r="U1482" s="110" t="str">
        <f t="shared" si="4583"/>
        <v/>
      </c>
      <c r="V1482" s="110" t="str">
        <f t="shared" si="4583"/>
        <v/>
      </c>
      <c r="W1482" s="110" t="str">
        <f t="shared" si="4583"/>
        <v/>
      </c>
      <c r="X1482" s="110" t="str">
        <f t="shared" si="4583"/>
        <v/>
      </c>
      <c r="Y1482" s="110" t="str">
        <f t="shared" si="4583"/>
        <v/>
      </c>
      <c r="Z1482" s="110" t="str">
        <f t="shared" si="4583"/>
        <v/>
      </c>
      <c r="AA1482" s="110" t="str">
        <f t="shared" si="4583"/>
        <v/>
      </c>
      <c r="AB1482" s="110" t="str">
        <f t="shared" si="4583"/>
        <v/>
      </c>
      <c r="AC1482" s="110" t="str">
        <f t="shared" si="4583"/>
        <v/>
      </c>
      <c r="AD1482" s="110" t="str">
        <f t="shared" si="4583"/>
        <v/>
      </c>
      <c r="AE1482" s="110" t="str">
        <f t="shared" si="4583"/>
        <v/>
      </c>
      <c r="AF1482" s="110" t="str">
        <f t="shared" si="4583"/>
        <v/>
      </c>
      <c r="AG1482" s="110" t="str">
        <f t="shared" si="4583"/>
        <v/>
      </c>
      <c r="AH1482" s="110" t="str">
        <f t="shared" si="4583"/>
        <v/>
      </c>
      <c r="AI1482" s="110" t="str">
        <f t="shared" si="4583"/>
        <v/>
      </c>
    </row>
    <row r="1483" spans="1:167" x14ac:dyDescent="0.25">
      <c r="B1483" s="131" t="e">
        <f t="shared" si="4405"/>
        <v>#VALUE!</v>
      </c>
      <c r="C1483" s="131" t="e">
        <f t="shared" si="4406"/>
        <v>#VALUE!</v>
      </c>
      <c r="D1483" s="130">
        <f t="shared" si="4406"/>
        <v>1</v>
      </c>
      <c r="E1483" s="168"/>
      <c r="F1483" s="139"/>
      <c r="G1483" s="170"/>
      <c r="H1483" s="173"/>
      <c r="I1483" s="173"/>
      <c r="J1483" s="174"/>
      <c r="K1483" s="70"/>
      <c r="L1483" s="1" t="s">
        <v>56</v>
      </c>
      <c r="M1483" s="147" t="str">
        <f t="shared" ref="M1483" si="4584">IFERROR(ROUND(M1464*M1466,2),"")</f>
        <v/>
      </c>
      <c r="O1483" s="27" t="s">
        <v>426</v>
      </c>
      <c r="P1483" s="110" t="str">
        <f t="shared" ref="P1483:AI1504" si="4585">INDEX(P1470:P1482,MATCH(MAX($J1470:$J1482),$J1470:$J1482,0))</f>
        <v/>
      </c>
      <c r="Q1483" s="110" t="str">
        <f t="shared" si="4585"/>
        <v/>
      </c>
      <c r="R1483" s="110" t="str">
        <f t="shared" si="4585"/>
        <v/>
      </c>
      <c r="S1483" s="110" t="str">
        <f t="shared" si="4585"/>
        <v/>
      </c>
      <c r="T1483" s="110" t="str">
        <f t="shared" si="4585"/>
        <v/>
      </c>
      <c r="U1483" s="110" t="str">
        <f t="shared" si="4585"/>
        <v/>
      </c>
      <c r="V1483" s="110" t="str">
        <f t="shared" si="4585"/>
        <v/>
      </c>
      <c r="W1483" s="110" t="str">
        <f t="shared" si="4585"/>
        <v/>
      </c>
      <c r="X1483" s="110" t="str">
        <f t="shared" si="4585"/>
        <v/>
      </c>
      <c r="Y1483" s="110" t="str">
        <f t="shared" si="4585"/>
        <v/>
      </c>
      <c r="Z1483" s="110" t="str">
        <f t="shared" si="4585"/>
        <v/>
      </c>
      <c r="AA1483" s="110" t="str">
        <f t="shared" si="4585"/>
        <v/>
      </c>
      <c r="AB1483" s="110" t="str">
        <f t="shared" si="4585"/>
        <v/>
      </c>
      <c r="AC1483" s="110" t="str">
        <f t="shared" si="4585"/>
        <v/>
      </c>
      <c r="AD1483" s="110" t="str">
        <f t="shared" si="4585"/>
        <v/>
      </c>
      <c r="AE1483" s="110" t="str">
        <f t="shared" si="4585"/>
        <v/>
      </c>
      <c r="AF1483" s="110" t="str">
        <f t="shared" si="4585"/>
        <v/>
      </c>
      <c r="AG1483" s="110" t="str">
        <f t="shared" si="4585"/>
        <v/>
      </c>
      <c r="AH1483" s="110" t="str">
        <f t="shared" si="4585"/>
        <v/>
      </c>
      <c r="AI1483" s="110" t="str">
        <f t="shared" si="4585"/>
        <v/>
      </c>
    </row>
    <row r="1485" spans="1:167" s="120" customFormat="1" ht="15" customHeight="1" x14ac:dyDescent="0.25">
      <c r="A1485" s="123"/>
      <c r="B1485" s="130" t="e">
        <f t="shared" ref="B1485" si="4586">LARGE(IFERROR(IF(B1483+1&gt;$H$8,"",B1483+1),""),1)</f>
        <v>#VALUE!</v>
      </c>
      <c r="C1485" s="130" t="e">
        <f>IF(_xlfn.ISFORMULA(E1489),MAX(INDEX('BASE FORMAÇÃO'!A:A,B1485+1),1),E1489)</f>
        <v>#VALUE!</v>
      </c>
      <c r="D1485" s="130">
        <f t="shared" ref="D1485" si="4587">IFERROR(IF(C1485=C1475,D1475+1,1),1)</f>
        <v>1</v>
      </c>
      <c r="E1485" s="41" t="s">
        <v>9</v>
      </c>
      <c r="F1485" s="76"/>
      <c r="G1485" s="41" t="s">
        <v>15</v>
      </c>
      <c r="H1485" s="138" t="e">
        <f>INDEX('BASE FORMAÇÃO'!B:B,B1485+1)</f>
        <v>#VALUE!</v>
      </c>
      <c r="I1485" s="146" t="s">
        <v>16</v>
      </c>
      <c r="J1485" s="6" t="e">
        <f>INDEX('BASE FORMAÇÃO'!K:K,B1485+1)</f>
        <v>#VALUE!</v>
      </c>
      <c r="K1485" s="68"/>
      <c r="L1485" s="175" t="s">
        <v>54</v>
      </c>
      <c r="M1485" s="177" t="str">
        <f t="shared" ref="M1485" si="4588">IF(OR(ISBLANK($O$8),ISBLANK($O$7),ISBLANK($H$8),ISBLANK($O$6),ISBLANK($O$5),ISBLANK($H$5)),"",IFERROR(IF(VLOOKUP(L1485,L1491:M1500,2,FALSE)&lt;1,ROUND(VLOOKUP(L1485,L1491:M1500,2,FALSE),4),ROUND(VLOOKUP(L1485,L1491:M1500,2,FALSE),2)),""))</f>
        <v/>
      </c>
      <c r="N1485" s="72"/>
      <c r="O1485" s="27" t="s">
        <v>17</v>
      </c>
      <c r="P1485" s="116"/>
      <c r="Q1485" s="116"/>
      <c r="R1485" s="116"/>
      <c r="S1485" s="116"/>
      <c r="T1485" s="116"/>
      <c r="U1485" s="108"/>
      <c r="V1485" s="108"/>
      <c r="W1485" s="108"/>
      <c r="X1485" s="108"/>
      <c r="Y1485" s="108"/>
      <c r="Z1485" s="108"/>
      <c r="AA1485" s="108"/>
      <c r="AB1485" s="108"/>
      <c r="AC1485" s="108"/>
      <c r="AD1485" s="108"/>
      <c r="AE1485" s="108"/>
      <c r="AF1485" s="108"/>
      <c r="AG1485" s="108"/>
      <c r="AH1485" s="108"/>
      <c r="AI1485" s="108"/>
      <c r="AJ1485" s="119"/>
      <c r="AK1485" s="119"/>
      <c r="AL1485" s="119"/>
      <c r="AM1485" s="119"/>
      <c r="AN1485" s="119"/>
      <c r="AO1485" s="119"/>
      <c r="AP1485" s="119"/>
      <c r="AQ1485" s="119"/>
      <c r="AR1485" s="119"/>
      <c r="AS1485" s="119"/>
      <c r="AT1485" s="119"/>
      <c r="AU1485" s="119"/>
      <c r="AV1485" s="119"/>
      <c r="AW1485" s="119"/>
      <c r="AX1485" s="119"/>
      <c r="AY1485" s="119"/>
      <c r="AZ1485" s="119"/>
      <c r="BA1485" s="119"/>
      <c r="BB1485" s="119"/>
      <c r="BC1485" s="119"/>
      <c r="BD1485" s="119"/>
      <c r="BE1485" s="119"/>
      <c r="BF1485" s="119"/>
      <c r="BG1485" s="119"/>
      <c r="BH1485" s="119"/>
      <c r="BI1485" s="119"/>
      <c r="BJ1485" s="119"/>
      <c r="BK1485" s="119"/>
      <c r="BL1485" s="119"/>
      <c r="BM1485" s="119"/>
      <c r="BN1485" s="119"/>
      <c r="BO1485" s="119"/>
      <c r="BP1485" s="119"/>
      <c r="BQ1485" s="119"/>
      <c r="BR1485" s="119"/>
      <c r="BS1485" s="119"/>
      <c r="BT1485" s="119"/>
      <c r="BU1485" s="119"/>
      <c r="BV1485" s="119"/>
      <c r="BW1485" s="119"/>
      <c r="BX1485" s="119"/>
      <c r="BY1485" s="119"/>
      <c r="BZ1485" s="119"/>
      <c r="CA1485" s="119"/>
      <c r="CB1485" s="119"/>
      <c r="CC1485" s="119"/>
      <c r="CD1485" s="119"/>
      <c r="CE1485" s="119"/>
      <c r="CF1485" s="119"/>
      <c r="CG1485" s="119"/>
      <c r="CH1485" s="119"/>
      <c r="CI1485" s="119"/>
      <c r="CJ1485" s="119"/>
      <c r="CK1485" s="119"/>
      <c r="CL1485" s="119"/>
      <c r="CM1485" s="119"/>
      <c r="CN1485" s="119"/>
      <c r="CO1485" s="119"/>
      <c r="CP1485" s="119"/>
      <c r="CQ1485" s="119"/>
      <c r="CR1485" s="119"/>
      <c r="CS1485" s="119"/>
      <c r="CT1485" s="119"/>
      <c r="CU1485" s="119"/>
      <c r="CV1485" s="119"/>
      <c r="CW1485" s="119"/>
      <c r="CX1485" s="119"/>
      <c r="CY1485" s="119"/>
      <c r="CZ1485" s="119"/>
      <c r="DA1485" s="119"/>
      <c r="DB1485" s="119"/>
      <c r="DC1485" s="119"/>
      <c r="DD1485" s="119"/>
      <c r="DE1485" s="119"/>
      <c r="DF1485" s="119"/>
      <c r="DG1485" s="119"/>
      <c r="DH1485" s="119"/>
      <c r="DI1485" s="119"/>
      <c r="DJ1485" s="119"/>
      <c r="DK1485" s="119"/>
      <c r="DL1485" s="119"/>
      <c r="DM1485" s="119"/>
      <c r="DN1485" s="119"/>
      <c r="DO1485" s="119"/>
      <c r="DP1485" s="119"/>
      <c r="DQ1485" s="119"/>
      <c r="DR1485" s="119"/>
      <c r="DS1485" s="119"/>
      <c r="DT1485" s="119"/>
      <c r="DU1485" s="119"/>
      <c r="DV1485" s="119"/>
      <c r="DW1485" s="119"/>
      <c r="DX1485" s="119"/>
      <c r="DY1485" s="119"/>
      <c r="DZ1485" s="119"/>
      <c r="EA1485" s="119"/>
      <c r="EB1485" s="119"/>
      <c r="EC1485" s="119"/>
      <c r="ED1485" s="119"/>
      <c r="EE1485" s="119"/>
      <c r="EF1485" s="119"/>
      <c r="EG1485" s="119"/>
      <c r="EH1485" s="119"/>
      <c r="EI1485" s="119"/>
      <c r="EJ1485" s="119"/>
      <c r="EK1485" s="119"/>
      <c r="EL1485" s="119"/>
      <c r="EM1485" s="119"/>
      <c r="EN1485" s="119"/>
      <c r="EO1485" s="119"/>
      <c r="EP1485" s="119"/>
      <c r="EQ1485" s="119"/>
      <c r="ER1485" s="119"/>
      <c r="ES1485" s="119"/>
      <c r="ET1485" s="119"/>
      <c r="EU1485" s="119"/>
      <c r="EV1485" s="119"/>
      <c r="EW1485" s="119"/>
      <c r="EX1485" s="119"/>
      <c r="EY1485" s="119"/>
      <c r="EZ1485" s="119"/>
      <c r="FA1485" s="119"/>
      <c r="FB1485" s="119"/>
      <c r="FC1485" s="119"/>
      <c r="FD1485" s="119"/>
      <c r="FE1485" s="119"/>
      <c r="FF1485" s="119"/>
      <c r="FG1485" s="119"/>
      <c r="FH1485" s="119"/>
      <c r="FI1485" s="119"/>
      <c r="FJ1485" s="119"/>
      <c r="FK1485" s="119"/>
    </row>
    <row r="1486" spans="1:167" s="120" customFormat="1" ht="15" customHeight="1" x14ac:dyDescent="0.25">
      <c r="A1486" s="69"/>
      <c r="B1486" s="131" t="e">
        <f t="shared" ref="B1486:D1486" si="4589">B1485</f>
        <v>#VALUE!</v>
      </c>
      <c r="C1486" s="131" t="e">
        <f t="shared" si="4589"/>
        <v>#VALUE!</v>
      </c>
      <c r="D1486" s="130">
        <f t="shared" si="4589"/>
        <v>1</v>
      </c>
      <c r="E1486" s="179">
        <f t="shared" ref="E1486" si="4590">D1485</f>
        <v>1</v>
      </c>
      <c r="F1486" s="95"/>
      <c r="G1486" s="181" t="s">
        <v>1</v>
      </c>
      <c r="H1486" s="184" t="e">
        <f>INDEX('BASE FORMAÇÃO'!C:C,B1485+1)</f>
        <v>#VALUE!</v>
      </c>
      <c r="I1486" s="184"/>
      <c r="J1486" s="185"/>
      <c r="K1486" s="69"/>
      <c r="L1486" s="176"/>
      <c r="M1486" s="178"/>
      <c r="N1486" s="73"/>
      <c r="O1486" s="27" t="s">
        <v>13</v>
      </c>
      <c r="P1486" s="125"/>
      <c r="Q1486" s="125"/>
      <c r="R1486" s="125"/>
      <c r="S1486" s="125"/>
      <c r="T1486" s="125"/>
      <c r="U1486" s="125"/>
      <c r="V1486" s="125"/>
      <c r="W1486" s="125"/>
      <c r="X1486" s="125"/>
      <c r="Y1486" s="125"/>
      <c r="Z1486" s="125"/>
      <c r="AA1486" s="125"/>
      <c r="AB1486" s="125"/>
      <c r="AC1486" s="125"/>
      <c r="AD1486" s="125"/>
      <c r="AE1486" s="125"/>
      <c r="AF1486" s="125"/>
      <c r="AG1486" s="125"/>
      <c r="AH1486" s="125"/>
      <c r="AI1486" s="125"/>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19"/>
      <c r="BC1486" s="119"/>
      <c r="BD1486" s="119"/>
      <c r="BE1486" s="119"/>
      <c r="BF1486" s="119"/>
      <c r="BG1486" s="119"/>
      <c r="BH1486" s="119"/>
      <c r="BI1486" s="119"/>
      <c r="BJ1486" s="119"/>
      <c r="BK1486" s="119"/>
      <c r="BL1486" s="119"/>
      <c r="BM1486" s="119"/>
      <c r="BN1486" s="119"/>
      <c r="BO1486" s="119"/>
      <c r="BP1486" s="119"/>
      <c r="BQ1486" s="119"/>
      <c r="BR1486" s="119"/>
      <c r="BS1486" s="119"/>
      <c r="BT1486" s="119"/>
      <c r="BU1486" s="119"/>
      <c r="BV1486" s="119"/>
      <c r="BW1486" s="119"/>
      <c r="BX1486" s="119"/>
      <c r="BY1486" s="119"/>
      <c r="BZ1486" s="119"/>
      <c r="CA1486" s="119"/>
      <c r="CB1486" s="119"/>
      <c r="CC1486" s="119"/>
      <c r="CD1486" s="119"/>
      <c r="CE1486" s="119"/>
      <c r="CF1486" s="119"/>
      <c r="CG1486" s="119"/>
      <c r="CH1486" s="119"/>
      <c r="CI1486" s="119"/>
      <c r="CJ1486" s="119"/>
      <c r="CK1486" s="119"/>
      <c r="CL1486" s="119"/>
      <c r="CM1486" s="119"/>
      <c r="CN1486" s="119"/>
      <c r="CO1486" s="119"/>
      <c r="CP1486" s="119"/>
      <c r="CQ1486" s="119"/>
      <c r="CR1486" s="119"/>
      <c r="CS1486" s="119"/>
      <c r="CT1486" s="119"/>
      <c r="CU1486" s="119"/>
      <c r="CV1486" s="119"/>
      <c r="CW1486" s="119"/>
      <c r="CX1486" s="119"/>
      <c r="CY1486" s="119"/>
      <c r="CZ1486" s="119"/>
      <c r="DA1486" s="119"/>
      <c r="DB1486" s="119"/>
      <c r="DC1486" s="119"/>
      <c r="DD1486" s="119"/>
      <c r="DE1486" s="119"/>
      <c r="DF1486" s="119"/>
      <c r="DG1486" s="119"/>
      <c r="DH1486" s="119"/>
      <c r="DI1486" s="119"/>
      <c r="DJ1486" s="119"/>
      <c r="DK1486" s="119"/>
      <c r="DL1486" s="119"/>
      <c r="DM1486" s="119"/>
      <c r="DN1486" s="119"/>
      <c r="DO1486" s="119"/>
      <c r="DP1486" s="119"/>
      <c r="DQ1486" s="119"/>
      <c r="DR1486" s="119"/>
      <c r="DS1486" s="119"/>
      <c r="DT1486" s="119"/>
      <c r="DU1486" s="119"/>
      <c r="DV1486" s="119"/>
      <c r="DW1486" s="119"/>
      <c r="DX1486" s="119"/>
      <c r="DY1486" s="119"/>
      <c r="DZ1486" s="119"/>
      <c r="EA1486" s="119"/>
      <c r="EB1486" s="119"/>
      <c r="EC1486" s="119"/>
      <c r="ED1486" s="119"/>
      <c r="EE1486" s="119"/>
      <c r="EF1486" s="119"/>
      <c r="EG1486" s="119"/>
      <c r="EH1486" s="119"/>
      <c r="EI1486" s="119"/>
      <c r="EJ1486" s="119"/>
      <c r="EK1486" s="119"/>
      <c r="EL1486" s="119"/>
      <c r="EM1486" s="119"/>
      <c r="EN1486" s="119"/>
      <c r="EO1486" s="119"/>
      <c r="EP1486" s="119"/>
      <c r="EQ1486" s="119"/>
      <c r="ER1486" s="119"/>
      <c r="ES1486" s="119"/>
      <c r="ET1486" s="119"/>
      <c r="EU1486" s="119"/>
      <c r="EV1486" s="119"/>
      <c r="EW1486" s="119"/>
      <c r="EX1486" s="119"/>
      <c r="EY1486" s="119"/>
      <c r="EZ1486" s="119"/>
      <c r="FA1486" s="119"/>
      <c r="FB1486" s="119"/>
      <c r="FC1486" s="119"/>
      <c r="FD1486" s="119"/>
      <c r="FE1486" s="119"/>
      <c r="FF1486" s="119"/>
      <c r="FG1486" s="119"/>
      <c r="FH1486" s="119"/>
      <c r="FI1486" s="119"/>
      <c r="FJ1486" s="119"/>
      <c r="FK1486" s="119"/>
    </row>
    <row r="1487" spans="1:167" s="119" customFormat="1" x14ac:dyDescent="0.25">
      <c r="A1487" s="77"/>
      <c r="B1487" s="131" t="e">
        <f t="shared" ref="B1487:D1487" si="4591">B1486</f>
        <v>#VALUE!</v>
      </c>
      <c r="C1487" s="131" t="e">
        <f t="shared" si="4591"/>
        <v>#VALUE!</v>
      </c>
      <c r="D1487" s="130">
        <f t="shared" si="4591"/>
        <v>1</v>
      </c>
      <c r="E1487" s="180"/>
      <c r="F1487" s="96"/>
      <c r="G1487" s="182"/>
      <c r="H1487" s="186"/>
      <c r="I1487" s="186"/>
      <c r="J1487" s="187"/>
      <c r="K1487" s="67"/>
      <c r="L1487" s="133" t="s">
        <v>57</v>
      </c>
      <c r="M1487" s="134" t="e">
        <f>INDEX('BASE FORMAÇÃO'!H:H,B1489+1)</f>
        <v>#VALUE!</v>
      </c>
      <c r="N1487" s="74"/>
      <c r="O1487" s="27" t="s">
        <v>445</v>
      </c>
      <c r="P1487" s="117"/>
      <c r="Q1487" s="117"/>
      <c r="R1487" s="117"/>
      <c r="S1487" s="117"/>
      <c r="T1487" s="117"/>
      <c r="U1487" s="117"/>
      <c r="V1487" s="117"/>
      <c r="W1487" s="117"/>
      <c r="X1487" s="117"/>
      <c r="Y1487" s="117"/>
      <c r="Z1487" s="117"/>
      <c r="AA1487" s="121"/>
      <c r="AB1487" s="121"/>
      <c r="AC1487" s="121"/>
      <c r="AD1487" s="121"/>
      <c r="AE1487" s="121"/>
      <c r="AF1487" s="121"/>
      <c r="AG1487" s="121"/>
      <c r="AH1487" s="121"/>
      <c r="AI1487" s="121"/>
    </row>
    <row r="1488" spans="1:167" s="119" customFormat="1" x14ac:dyDescent="0.25">
      <c r="A1488" s="77"/>
      <c r="B1488" s="131" t="e">
        <f t="shared" ref="B1488:C1488" si="4592">B1487</f>
        <v>#VALUE!</v>
      </c>
      <c r="C1488" s="131" t="e">
        <f t="shared" si="4592"/>
        <v>#VALUE!</v>
      </c>
      <c r="D1488" s="130">
        <f t="shared" si="4406"/>
        <v>1</v>
      </c>
      <c r="E1488" s="41" t="s">
        <v>344</v>
      </c>
      <c r="F1488" s="96"/>
      <c r="G1488" s="183"/>
      <c r="H1488" s="188"/>
      <c r="I1488" s="188"/>
      <c r="J1488" s="189"/>
      <c r="K1488" s="67"/>
      <c r="L1488" s="1" t="s">
        <v>2</v>
      </c>
      <c r="M1488" s="6" t="e">
        <f>INDEX('BASE FORMAÇÃO'!D:D,B1489+1)</f>
        <v>#VALUE!</v>
      </c>
      <c r="N1488" s="74"/>
      <c r="O1488" s="27" t="s">
        <v>446</v>
      </c>
      <c r="P1488" s="118"/>
      <c r="Q1488" s="118"/>
      <c r="R1488" s="118"/>
      <c r="S1488" s="118"/>
      <c r="T1488" s="118"/>
      <c r="U1488" s="121"/>
      <c r="V1488" s="121"/>
      <c r="W1488" s="121"/>
      <c r="X1488" s="121"/>
      <c r="Y1488" s="121"/>
      <c r="Z1488" s="121"/>
      <c r="AA1488" s="121"/>
      <c r="AB1488" s="121"/>
      <c r="AC1488" s="121"/>
      <c r="AD1488" s="121"/>
      <c r="AE1488" s="121"/>
      <c r="AF1488" s="121"/>
      <c r="AG1488" s="121"/>
      <c r="AH1488" s="121"/>
      <c r="AI1488" s="121"/>
    </row>
    <row r="1489" spans="2:35" x14ac:dyDescent="0.25">
      <c r="B1489" s="131" t="e">
        <f t="shared" ref="B1489:C1489" si="4593">B1487</f>
        <v>#VALUE!</v>
      </c>
      <c r="C1489" s="131" t="e">
        <f t="shared" si="4593"/>
        <v>#VALUE!</v>
      </c>
      <c r="D1489" s="130">
        <f t="shared" si="4406"/>
        <v>1</v>
      </c>
      <c r="E1489" s="167" t="e">
        <f t="shared" ref="E1489" si="4594">C1485</f>
        <v>#VALUE!</v>
      </c>
      <c r="F1489" s="96"/>
      <c r="G1489" s="169" t="s">
        <v>334</v>
      </c>
      <c r="H1489" s="171"/>
      <c r="I1489" s="172"/>
      <c r="J1489" s="172"/>
      <c r="K1489" s="70"/>
      <c r="L1489" s="28" t="s">
        <v>333</v>
      </c>
      <c r="M1489" s="136" t="str">
        <f t="shared" ref="M1489" si="4595">IFERROR(INDEX(I1491:I1503,MATCH(MAX(J1491:J1503),J1491:J1503,0)),"")</f>
        <v/>
      </c>
      <c r="N1489" s="74"/>
      <c r="O1489" s="27" t="s">
        <v>18</v>
      </c>
      <c r="P1489" s="109" t="str">
        <f>IF(P1485="","",
IF(OR(P1487="Orçamento",P1486="",MAX('Tabela de Apoio'!$A:$A)&lt;=P1486),
P1485,
(INDEX('Tabela de Apoio'!$B:$B,MATCH('MAPA DE PREÇOS'!$O$8,'Tabela de Apoio'!$A:$A,1))/INDEX('Tabela de Apoio'!$B:$B,MATCH('MAPA DE PREÇOS'!P1486,'Tabela de Apoio'!$A:$A,1)-1))*P1485))</f>
        <v/>
      </c>
      <c r="Q1489" s="109" t="str">
        <f>IF(Q1485="","",
IF(OR(Q1487="Orçamento",Q1486="",MAX('Tabela de Apoio'!$A:$A)&lt;=Q1486),
Q1485,
(INDEX('Tabela de Apoio'!$B:$B,MATCH('MAPA DE PREÇOS'!$O$8,'Tabela de Apoio'!$A:$A,1))/INDEX('Tabela de Apoio'!$B:$B,MATCH('MAPA DE PREÇOS'!Q1486,'Tabela de Apoio'!$A:$A,1)-1))*Q1485))</f>
        <v/>
      </c>
      <c r="R1489" s="109" t="str">
        <f>IF(R1485="","",
IF(OR(R1487="Orçamento",R1486="",MAX('Tabela de Apoio'!$A:$A)&lt;=R1486),
R1485,
(INDEX('Tabela de Apoio'!$B:$B,MATCH('MAPA DE PREÇOS'!$O$8,'Tabela de Apoio'!$A:$A,1))/INDEX('Tabela de Apoio'!$B:$B,MATCH('MAPA DE PREÇOS'!R1486,'Tabela de Apoio'!$A:$A,1)-1))*R1485))</f>
        <v/>
      </c>
      <c r="S1489" s="109" t="str">
        <f>IF(S1485="","",
IF(OR(S1487="Orçamento",S1486="",MAX('Tabela de Apoio'!$A:$A)&lt;=S1486),
S1485,
(INDEX('Tabela de Apoio'!$B:$B,MATCH('MAPA DE PREÇOS'!$O$8,'Tabela de Apoio'!$A:$A,1))/INDEX('Tabela de Apoio'!$B:$B,MATCH('MAPA DE PREÇOS'!S1486,'Tabela de Apoio'!$A:$A,1)-1))*S1485))</f>
        <v/>
      </c>
      <c r="T1489" s="109" t="str">
        <f>IF(T1485="","",
IF(OR(T1487="Orçamento",T1486="",MAX('Tabela de Apoio'!$A:$A)&lt;=T1486),
T1485,
(INDEX('Tabela de Apoio'!$B:$B,MATCH('MAPA DE PREÇOS'!$O$8,'Tabela de Apoio'!$A:$A,1))/INDEX('Tabela de Apoio'!$B:$B,MATCH('MAPA DE PREÇOS'!T1486,'Tabela de Apoio'!$A:$A,1)-1))*T1485))</f>
        <v/>
      </c>
      <c r="U1489" s="109" t="str">
        <f>IF(U1485="","",
IF(OR(U1487="Orçamento",U1486="",MAX('Tabela de Apoio'!$A:$A)&lt;=U1486),
U1485,
(INDEX('Tabela de Apoio'!$B:$B,MATCH('MAPA DE PREÇOS'!$O$8,'Tabela de Apoio'!$A:$A,1))/INDEX('Tabela de Apoio'!$B:$B,MATCH('MAPA DE PREÇOS'!U1486,'Tabela de Apoio'!$A:$A,1)-1))*U1485))</f>
        <v/>
      </c>
      <c r="V1489" s="109" t="str">
        <f>IF(V1485="","",
IF(OR(V1487="Orçamento",V1486="",MAX('Tabela de Apoio'!$A:$A)&lt;=V1486),
V1485,
(INDEX('Tabela de Apoio'!$B:$B,MATCH('MAPA DE PREÇOS'!$O$8,'Tabela de Apoio'!$A:$A,1))/INDEX('Tabela de Apoio'!$B:$B,MATCH('MAPA DE PREÇOS'!V1486,'Tabela de Apoio'!$A:$A,1)-1))*V1485))</f>
        <v/>
      </c>
      <c r="W1489" s="109" t="str">
        <f>IF(W1485="","",
IF(OR(W1487="Orçamento",W1486="",MAX('Tabela de Apoio'!$A:$A)&lt;=W1486),
W1485,
(INDEX('Tabela de Apoio'!$B:$B,MATCH('MAPA DE PREÇOS'!$O$8,'Tabela de Apoio'!$A:$A,1))/INDEX('Tabela de Apoio'!$B:$B,MATCH('MAPA DE PREÇOS'!W1486,'Tabela de Apoio'!$A:$A,1)-1))*W1485))</f>
        <v/>
      </c>
      <c r="X1489" s="109" t="str">
        <f>IF(X1485="","",
IF(OR(X1487="Orçamento",X1486="",MAX('Tabela de Apoio'!$A:$A)&lt;=X1486),
X1485,
(INDEX('Tabela de Apoio'!$B:$B,MATCH('MAPA DE PREÇOS'!$O$8,'Tabela de Apoio'!$A:$A,1))/INDEX('Tabela de Apoio'!$B:$B,MATCH('MAPA DE PREÇOS'!X1486,'Tabela de Apoio'!$A:$A,1)-1))*X1485))</f>
        <v/>
      </c>
      <c r="Y1489" s="109" t="str">
        <f>IF(Y1485="","",
IF(OR(Y1487="Orçamento",Y1486="",MAX('Tabela de Apoio'!$A:$A)&lt;=Y1486),
Y1485,
(INDEX('Tabela de Apoio'!$B:$B,MATCH('MAPA DE PREÇOS'!$O$8,'Tabela de Apoio'!$A:$A,1))/INDEX('Tabela de Apoio'!$B:$B,MATCH('MAPA DE PREÇOS'!Y1486,'Tabela de Apoio'!$A:$A,1)-1))*Y1485))</f>
        <v/>
      </c>
      <c r="Z1489" s="109" t="str">
        <f>IF(Z1485="","",
IF(OR(Z1487="Orçamento",Z1486="",MAX('Tabela de Apoio'!$A:$A)&lt;=Z1486),
Z1485,
(INDEX('Tabela de Apoio'!$B:$B,MATCH('MAPA DE PREÇOS'!$O$8,'Tabela de Apoio'!$A:$A,1))/INDEX('Tabela de Apoio'!$B:$B,MATCH('MAPA DE PREÇOS'!Z1486,'Tabela de Apoio'!$A:$A,1)-1))*Z1485))</f>
        <v/>
      </c>
      <c r="AA1489" s="109" t="str">
        <f>IF(AA1485="","",
IF(OR(AA1487="Orçamento",AA1486="",MAX('Tabela de Apoio'!$A:$A)&lt;=AA1486),
AA1485,
(INDEX('Tabela de Apoio'!$B:$B,MATCH('MAPA DE PREÇOS'!$O$8,'Tabela de Apoio'!$A:$A,1))/INDEX('Tabela de Apoio'!$B:$B,MATCH('MAPA DE PREÇOS'!AA1486,'Tabela de Apoio'!$A:$A,1)-1))*AA1485))</f>
        <v/>
      </c>
      <c r="AB1489" s="109" t="str">
        <f>IF(AB1485="","",
IF(OR(AB1487="Orçamento",AB1486="",MAX('Tabela de Apoio'!$A:$A)&lt;=AB1486),
AB1485,
(INDEX('Tabela de Apoio'!$B:$B,MATCH('MAPA DE PREÇOS'!$O$8,'Tabela de Apoio'!$A:$A,1))/INDEX('Tabela de Apoio'!$B:$B,MATCH('MAPA DE PREÇOS'!AB1486,'Tabela de Apoio'!$A:$A,1)-1))*AB1485))</f>
        <v/>
      </c>
      <c r="AC1489" s="109" t="str">
        <f>IF(AC1485="","",
IF(OR(AC1487="Orçamento",AC1486="",MAX('Tabela de Apoio'!$A:$A)&lt;=AC1486),
AC1485,
(INDEX('Tabela de Apoio'!$B:$B,MATCH('MAPA DE PREÇOS'!$O$8,'Tabela de Apoio'!$A:$A,1))/INDEX('Tabela de Apoio'!$B:$B,MATCH('MAPA DE PREÇOS'!AC1486,'Tabela de Apoio'!$A:$A,1)-1))*AC1485))</f>
        <v/>
      </c>
      <c r="AD1489" s="109" t="str">
        <f>IF(AD1485="","",
IF(OR(AD1487="Orçamento",AD1486="",MAX('Tabela de Apoio'!$A:$A)&lt;=AD1486),
AD1485,
(INDEX('Tabela de Apoio'!$B:$B,MATCH('MAPA DE PREÇOS'!$O$8,'Tabela de Apoio'!$A:$A,1))/INDEX('Tabela de Apoio'!$B:$B,MATCH('MAPA DE PREÇOS'!AD1486,'Tabela de Apoio'!$A:$A,1)-1))*AD1485))</f>
        <v/>
      </c>
      <c r="AE1489" s="109" t="str">
        <f>IF(AE1485="","",
IF(OR(AE1487="Orçamento",AE1486="",MAX('Tabela de Apoio'!$A:$A)&lt;=AE1486),
AE1485,
(INDEX('Tabela de Apoio'!$B:$B,MATCH('MAPA DE PREÇOS'!$O$8,'Tabela de Apoio'!$A:$A,1))/INDEX('Tabela de Apoio'!$B:$B,MATCH('MAPA DE PREÇOS'!AE1486,'Tabela de Apoio'!$A:$A,1)-1))*AE1485))</f>
        <v/>
      </c>
      <c r="AF1489" s="109" t="str">
        <f>IF(AF1485="","",
IF(OR(AF1487="Orçamento",AF1486="",MAX('Tabela de Apoio'!$A:$A)&lt;=AF1486),
AF1485,
(INDEX('Tabela de Apoio'!$B:$B,MATCH('MAPA DE PREÇOS'!$O$8,'Tabela de Apoio'!$A:$A,1))/INDEX('Tabela de Apoio'!$B:$B,MATCH('MAPA DE PREÇOS'!AF1486,'Tabela de Apoio'!$A:$A,1)-1))*AF1485))</f>
        <v/>
      </c>
      <c r="AG1489" s="109" t="str">
        <f>IF(AG1485="","",
IF(OR(AG1487="Orçamento",AG1486="",MAX('Tabela de Apoio'!$A:$A)&lt;=AG1486),
AG1485,
(INDEX('Tabela de Apoio'!$B:$B,MATCH('MAPA DE PREÇOS'!$O$8,'Tabela de Apoio'!$A:$A,1))/INDEX('Tabela de Apoio'!$B:$B,MATCH('MAPA DE PREÇOS'!AG1486,'Tabela de Apoio'!$A:$A,1)-1))*AG1485))</f>
        <v/>
      </c>
      <c r="AH1489" s="109" t="str">
        <f>IF(AH1485="","",
IF(OR(AH1487="Orçamento",AH1486="",MAX('Tabela de Apoio'!$A:$A)&lt;=AH1486),
AH1485,
(INDEX('Tabela de Apoio'!$B:$B,MATCH('MAPA DE PREÇOS'!$O$8,'Tabela de Apoio'!$A:$A,1))/INDEX('Tabela de Apoio'!$B:$B,MATCH('MAPA DE PREÇOS'!AH1486,'Tabela de Apoio'!$A:$A,1)-1))*AH1485))</f>
        <v/>
      </c>
      <c r="AI1489" s="109" t="str">
        <f>IF(AI1485="","",
IF(OR(AI1487="Orçamento",AI1486="",MAX('Tabela de Apoio'!$A:$A)&lt;=AI1486),
AI1485,
(INDEX('Tabela de Apoio'!$B:$B,MATCH('MAPA DE PREÇOS'!$O$8,'Tabela de Apoio'!$A:$A,1))/INDEX('Tabela de Apoio'!$B:$B,MATCH('MAPA DE PREÇOS'!AI1486,'Tabela de Apoio'!$A:$A,1)-1))*AI1485))</f>
        <v/>
      </c>
    </row>
    <row r="1490" spans="2:35" hidden="1" x14ac:dyDescent="0.25">
      <c r="B1490" s="131" t="e">
        <f t="shared" ref="B1490" si="4596">B1489</f>
        <v>#VALUE!</v>
      </c>
      <c r="C1490" s="131" t="e">
        <f t="shared" ref="C1490" si="4597">C1489</f>
        <v>#VALUE!</v>
      </c>
      <c r="D1490" s="130">
        <f t="shared" si="4406"/>
        <v>1</v>
      </c>
      <c r="E1490" s="168"/>
      <c r="F1490" s="96"/>
      <c r="G1490" s="170"/>
      <c r="H1490"/>
      <c r="I1490"/>
      <c r="J1490"/>
      <c r="N1490" s="74"/>
      <c r="O1490" s="27" t="s">
        <v>439</v>
      </c>
      <c r="P1490" s="110" t="str">
        <f>IF(IFERROR(VLOOKUP(P1487,'Tabela de Apoio'!$D:$E,2,FALSE),1)=1,"",P1491)</f>
        <v/>
      </c>
      <c r="Q1490" s="110" t="str">
        <f>IF(IFERROR(VLOOKUP(Q1487,'Tabela de Apoio'!$D:$E,2,FALSE),1)=1,"",Q1491)</f>
        <v/>
      </c>
      <c r="R1490" s="110" t="str">
        <f>IF(IFERROR(VLOOKUP(R1487,'Tabela de Apoio'!$D:$E,2,FALSE),1)=1,"",R1491)</f>
        <v/>
      </c>
      <c r="S1490" s="110" t="str">
        <f>IF(IFERROR(VLOOKUP(S1487,'Tabela de Apoio'!$D:$E,2,FALSE),1)=1,"",S1491)</f>
        <v/>
      </c>
      <c r="T1490" s="110" t="str">
        <f>IF(IFERROR(VLOOKUP(T1487,'Tabela de Apoio'!$D:$E,2,FALSE),1)=1,"",T1491)</f>
        <v/>
      </c>
      <c r="U1490" s="110" t="str">
        <f>IF(IFERROR(VLOOKUP(U1487,'Tabela de Apoio'!$D:$E,2,FALSE),1)=1,"",U1491)</f>
        <v/>
      </c>
      <c r="V1490" s="110" t="str">
        <f>IF(IFERROR(VLOOKUP(V1487,'Tabela de Apoio'!$D:$E,2,FALSE),1)=1,"",V1491)</f>
        <v/>
      </c>
      <c r="W1490" s="110" t="str">
        <f>IF(IFERROR(VLOOKUP(W1487,'Tabela de Apoio'!$D:$E,2,FALSE),1)=1,"",W1491)</f>
        <v/>
      </c>
      <c r="X1490" s="110" t="str">
        <f>IF(IFERROR(VLOOKUP(X1487,'Tabela de Apoio'!$D:$E,2,FALSE),1)=1,"",X1491)</f>
        <v/>
      </c>
      <c r="Y1490" s="110" t="str">
        <f>IF(IFERROR(VLOOKUP(Y1487,'Tabela de Apoio'!$D:$E,2,FALSE),1)=1,"",Y1491)</f>
        <v/>
      </c>
      <c r="Z1490" s="110" t="str">
        <f>IF(IFERROR(VLOOKUP(Z1487,'Tabela de Apoio'!$D:$E,2,FALSE),1)=1,"",Z1491)</f>
        <v/>
      </c>
      <c r="AA1490" s="110" t="str">
        <f>IF(IFERROR(VLOOKUP(AA1487,'Tabela de Apoio'!$D:$E,2,FALSE),1)=1,"",AA1491)</f>
        <v/>
      </c>
      <c r="AB1490" s="110" t="str">
        <f>IF(IFERROR(VLOOKUP(AB1487,'Tabela de Apoio'!$D:$E,2,FALSE),1)=1,"",AB1491)</f>
        <v/>
      </c>
      <c r="AC1490" s="110" t="str">
        <f>IF(IFERROR(VLOOKUP(AC1487,'Tabela de Apoio'!$D:$E,2,FALSE),1)=1,"",AC1491)</f>
        <v/>
      </c>
      <c r="AD1490" s="110" t="str">
        <f>IF(IFERROR(VLOOKUP(AD1487,'Tabela de Apoio'!$D:$E,2,FALSE),1)=1,"",AD1491)</f>
        <v/>
      </c>
      <c r="AE1490" s="110" t="str">
        <f>IF(IFERROR(VLOOKUP(AE1487,'Tabela de Apoio'!$D:$E,2,FALSE),1)=1,"",AE1491)</f>
        <v/>
      </c>
      <c r="AF1490" s="110" t="str">
        <f>IF(IFERROR(VLOOKUP(AF1487,'Tabela de Apoio'!$D:$E,2,FALSE),1)=1,"",AF1491)</f>
        <v/>
      </c>
      <c r="AG1490" s="110" t="str">
        <f>IF(IFERROR(VLOOKUP(AG1487,'Tabela de Apoio'!$D:$E,2,FALSE),1)=1,"",AG1491)</f>
        <v/>
      </c>
      <c r="AH1490" s="110" t="str">
        <f>IF(IFERROR(VLOOKUP(AH1487,'Tabela de Apoio'!$D:$E,2,FALSE),1)=1,"",AH1491)</f>
        <v/>
      </c>
      <c r="AI1490" s="110" t="str">
        <f>IF(IFERROR(VLOOKUP(AI1487,'Tabela de Apoio'!$D:$E,2,FALSE),1)=1,"",AI1491)</f>
        <v/>
      </c>
    </row>
    <row r="1491" spans="2:35" hidden="1" x14ac:dyDescent="0.25">
      <c r="B1491" s="131" t="e">
        <f t="shared" ref="B1491:C1491" si="4598">B1490</f>
        <v>#VALUE!</v>
      </c>
      <c r="C1491" s="131" t="e">
        <f t="shared" si="4598"/>
        <v>#VALUE!</v>
      </c>
      <c r="D1491" s="130">
        <f t="shared" si="4406"/>
        <v>1</v>
      </c>
      <c r="E1491" s="168"/>
      <c r="F1491" s="96"/>
      <c r="G1491" s="170"/>
      <c r="H1491" s="137">
        <f t="shared" ref="H1491" si="4599">COUNT($P1491:$XX1491)</f>
        <v>0</v>
      </c>
      <c r="I1491" s="135" t="e">
        <f t="shared" ref="I1491" si="4600">_xlfn.STDEV.P($P1490:$XX1491)/AVERAGE($P1490:$XX1491)</f>
        <v>#DIV/0!</v>
      </c>
      <c r="J1491" s="7">
        <f>ROW()</f>
        <v>1491</v>
      </c>
      <c r="K1491" s="70"/>
      <c r="L1491" s="29" t="s">
        <v>54</v>
      </c>
      <c r="M1491" s="30" t="str">
        <f t="shared" ref="M1491" si="4601">IFERROR(
IF(AND(P1487="Orçamento",COUNTA(P1485:AI1485)=COUNTIF(P1487:XX1487,"Orçamento")),MIN(M1496,M1493),
IF(M1494&lt;&gt;"",M1494,
IF(M1495&lt;&gt;"",M1495,
M1493
))),"")</f>
        <v/>
      </c>
      <c r="N1491" s="74"/>
      <c r="O1491" s="27" t="s">
        <v>440</v>
      </c>
      <c r="P1491" s="109" t="str">
        <f t="shared" ref="P1491:AI1491" si="4602">IFERROR(IF(P1489="",
            "",
            IF(COUNT($P1489:$XX1489)&lt;=4,
               P1489,
               IF(OR(P1489&gt;(QUARTILE($P1489:$XX1489,3)+(QUARTILE($P1489:$XX1489,3)-QUARTILE($P1489:$XX1489,1))),
                     P1489&lt;(QUARTILE($P1489:$XX1489,1)-(QUARTILE($P1489:$XX1489,3)-QUARTILE($P1489:$XX1489,1)))
                  ),
               "DESCARTADO",P1489)
             )
  ),P1489)</f>
        <v/>
      </c>
      <c r="Q1491" s="109" t="str">
        <f t="shared" si="4602"/>
        <v/>
      </c>
      <c r="R1491" s="109" t="str">
        <f t="shared" si="4602"/>
        <v/>
      </c>
      <c r="S1491" s="109" t="str">
        <f t="shared" si="4602"/>
        <v/>
      </c>
      <c r="T1491" s="109" t="str">
        <f t="shared" si="4602"/>
        <v/>
      </c>
      <c r="U1491" s="109" t="str">
        <f t="shared" si="4602"/>
        <v/>
      </c>
      <c r="V1491" s="109" t="str">
        <f t="shared" si="4602"/>
        <v/>
      </c>
      <c r="W1491" s="109" t="str">
        <f t="shared" si="4602"/>
        <v/>
      </c>
      <c r="X1491" s="109" t="str">
        <f t="shared" si="4602"/>
        <v/>
      </c>
      <c r="Y1491" s="109" t="str">
        <f t="shared" si="4602"/>
        <v/>
      </c>
      <c r="Z1491" s="109" t="str">
        <f t="shared" si="4602"/>
        <v/>
      </c>
      <c r="AA1491" s="109" t="str">
        <f t="shared" si="4602"/>
        <v/>
      </c>
      <c r="AB1491" s="109" t="str">
        <f t="shared" si="4602"/>
        <v/>
      </c>
      <c r="AC1491" s="109" t="str">
        <f t="shared" si="4602"/>
        <v/>
      </c>
      <c r="AD1491" s="109" t="str">
        <f t="shared" si="4602"/>
        <v/>
      </c>
      <c r="AE1491" s="109" t="str">
        <f t="shared" si="4602"/>
        <v/>
      </c>
      <c r="AF1491" s="109" t="str">
        <f t="shared" si="4602"/>
        <v/>
      </c>
      <c r="AG1491" s="109" t="str">
        <f t="shared" si="4602"/>
        <v/>
      </c>
      <c r="AH1491" s="109" t="str">
        <f t="shared" si="4602"/>
        <v/>
      </c>
      <c r="AI1491" s="109" t="str">
        <f t="shared" si="4602"/>
        <v/>
      </c>
    </row>
    <row r="1492" spans="2:35" hidden="1" x14ac:dyDescent="0.25">
      <c r="B1492" s="131" t="e">
        <f t="shared" ref="B1492:B1546" si="4603">B1491</f>
        <v>#VALUE!</v>
      </c>
      <c r="C1492" s="131" t="e">
        <f t="shared" ref="C1492:D1555" si="4604">C1491</f>
        <v>#VALUE!</v>
      </c>
      <c r="D1492" s="130">
        <f t="shared" si="4406"/>
        <v>1</v>
      </c>
      <c r="E1492" s="168"/>
      <c r="F1492" s="96"/>
      <c r="G1492" s="170"/>
      <c r="H1492"/>
      <c r="I1492"/>
      <c r="J1492"/>
      <c r="K1492" s="69"/>
      <c r="L1492" s="29" t="s">
        <v>423</v>
      </c>
      <c r="M1492" s="30" t="e">
        <f t="shared" ref="M1492" si="4605">AVERAGE($P1491:$XX1491)</f>
        <v>#DIV/0!</v>
      </c>
      <c r="N1492" s="74"/>
      <c r="O1492" s="27" t="str">
        <f t="shared" ref="O1492" si="4606">"1 POND"</f>
        <v>1 POND</v>
      </c>
      <c r="P1492" s="110" t="str">
        <f>IF(IFERROR(VLOOKUP(P1487,'Tabela de Apoio'!$D:$E,2,FALSE),1)=1,"",P1493)</f>
        <v/>
      </c>
      <c r="Q1492" s="110" t="str">
        <f>IF(IFERROR(VLOOKUP(Q1487,'Tabela de Apoio'!$D:$E,2,FALSE),1)=1,"",Q1493)</f>
        <v/>
      </c>
      <c r="R1492" s="110" t="str">
        <f>IF(IFERROR(VLOOKUP(R1487,'Tabela de Apoio'!$D:$E,2,FALSE),1)=1,"",R1493)</f>
        <v/>
      </c>
      <c r="S1492" s="110" t="str">
        <f>IF(IFERROR(VLOOKUP(S1487,'Tabela de Apoio'!$D:$E,2,FALSE),1)=1,"",S1493)</f>
        <v/>
      </c>
      <c r="T1492" s="110" t="str">
        <f>IF(IFERROR(VLOOKUP(T1487,'Tabela de Apoio'!$D:$E,2,FALSE),1)=1,"",T1493)</f>
        <v/>
      </c>
      <c r="U1492" s="110" t="str">
        <f>IF(IFERROR(VLOOKUP(U1487,'Tabela de Apoio'!$D:$E,2,FALSE),1)=1,"",U1493)</f>
        <v/>
      </c>
      <c r="V1492" s="110" t="str">
        <f>IF(IFERROR(VLOOKUP(V1487,'Tabela de Apoio'!$D:$E,2,FALSE),1)=1,"",V1493)</f>
        <v/>
      </c>
      <c r="W1492" s="110" t="str">
        <f>IF(IFERROR(VLOOKUP(W1487,'Tabela de Apoio'!$D:$E,2,FALSE),1)=1,"",W1493)</f>
        <v/>
      </c>
      <c r="X1492" s="110" t="str">
        <f>IF(IFERROR(VLOOKUP(X1487,'Tabela de Apoio'!$D:$E,2,FALSE),1)=1,"",X1493)</f>
        <v/>
      </c>
      <c r="Y1492" s="110" t="str">
        <f>IF(IFERROR(VLOOKUP(Y1487,'Tabela de Apoio'!$D:$E,2,FALSE),1)=1,"",Y1493)</f>
        <v/>
      </c>
      <c r="Z1492" s="110" t="str">
        <f>IF(IFERROR(VLOOKUP(Z1487,'Tabela de Apoio'!$D:$E,2,FALSE),1)=1,"",Z1493)</f>
        <v/>
      </c>
      <c r="AA1492" s="110" t="str">
        <f>IF(IFERROR(VLOOKUP(AA1487,'Tabela de Apoio'!$D:$E,2,FALSE),1)=1,"",AA1493)</f>
        <v/>
      </c>
      <c r="AB1492" s="110" t="str">
        <f>IF(IFERROR(VLOOKUP(AB1487,'Tabela de Apoio'!$D:$E,2,FALSE),1)=1,"",AB1493)</f>
        <v/>
      </c>
      <c r="AC1492" s="110" t="str">
        <f>IF(IFERROR(VLOOKUP(AC1487,'Tabela de Apoio'!$D:$E,2,FALSE),1)=1,"",AC1493)</f>
        <v/>
      </c>
      <c r="AD1492" s="110" t="str">
        <f>IF(IFERROR(VLOOKUP(AD1487,'Tabela de Apoio'!$D:$E,2,FALSE),1)=1,"",AD1493)</f>
        <v/>
      </c>
      <c r="AE1492" s="110" t="str">
        <f>IF(IFERROR(VLOOKUP(AE1487,'Tabela de Apoio'!$D:$E,2,FALSE),1)=1,"",AE1493)</f>
        <v/>
      </c>
      <c r="AF1492" s="110" t="str">
        <f>IF(IFERROR(VLOOKUP(AF1487,'Tabela de Apoio'!$D:$E,2,FALSE),1)=1,"",AF1493)</f>
        <v/>
      </c>
      <c r="AG1492" s="110" t="str">
        <f>IF(IFERROR(VLOOKUP(AG1487,'Tabela de Apoio'!$D:$E,2,FALSE),1)=1,"",AG1493)</f>
        <v/>
      </c>
      <c r="AH1492" s="110" t="str">
        <f>IF(IFERROR(VLOOKUP(AH1487,'Tabela de Apoio'!$D:$E,2,FALSE),1)=1,"",AH1493)</f>
        <v/>
      </c>
      <c r="AI1492" s="110" t="str">
        <f>IF(IFERROR(VLOOKUP(AI1487,'Tabela de Apoio'!$D:$E,2,FALSE),1)=1,"",AI1493)</f>
        <v/>
      </c>
    </row>
    <row r="1493" spans="2:35" hidden="1" x14ac:dyDescent="0.25">
      <c r="B1493" s="131" t="e">
        <f t="shared" si="4603"/>
        <v>#VALUE!</v>
      </c>
      <c r="C1493" s="131" t="e">
        <f t="shared" si="4604"/>
        <v>#VALUE!</v>
      </c>
      <c r="D1493" s="130">
        <f t="shared" si="4604"/>
        <v>1</v>
      </c>
      <c r="E1493" s="168"/>
      <c r="F1493" s="96"/>
      <c r="G1493" s="170"/>
      <c r="H1493" s="137">
        <f t="shared" ref="H1493" si="4607">COUNT($P1493:$XX1493)</f>
        <v>0</v>
      </c>
      <c r="I1493" s="135" t="e">
        <f t="shared" ref="I1493" si="4608">_xlfn.STDEV.P($P1492:$XX1493)/AVERAGE($P1492:$XX1493)</f>
        <v>#DIV/0!</v>
      </c>
      <c r="J1493" s="7">
        <f t="shared" ref="J1493" si="4609">IF(AND(H1493&gt;2,
OR(L1485="MÉDIA SANEADA",L1485="MEDIANA SANEADA",
AND(L1485="PREÇO REFERÊNCIA",NOT(AND(P1487="Orçamento",COUNTA(P1485:XX1485)=COUNTIF(P1487:XX1487,"Orçamento")))))),
ROW(),0)</f>
        <v>0</v>
      </c>
      <c r="K1493" s="69"/>
      <c r="L1493" s="29" t="s">
        <v>424</v>
      </c>
      <c r="M1493" s="30" t="e">
        <f t="shared" ref="M1493" si="4610">MEDIAN($P1491:$XX1491)</f>
        <v>#NUM!</v>
      </c>
      <c r="N1493" s="74"/>
      <c r="O1493" s="27" t="str">
        <f t="shared" ref="O1493" si="4611">"1 RODADA"</f>
        <v>1 RODADA</v>
      </c>
      <c r="P1493" s="110" t="str">
        <f t="shared" ref="P1493:AI1493" si="4612">IF(P1491="","",IF((_xlfn.STDEV.P($P1490:$XX1491)/AVERAGE($P1490:$XX1491))&lt;=25%,P1491,IF(OR(P1491&gt;(AVERAGE($P1490:$XX1491)+_xlfn.STDEV.P($P1490:$XX1491)),P1491&lt;(AVERAGE($P1490:$XX1491)-_xlfn.STDEV.P($P1490:$XX1491))),"DESCARTADO",P1491)))</f>
        <v/>
      </c>
      <c r="Q1493" s="110" t="str">
        <f t="shared" si="4612"/>
        <v/>
      </c>
      <c r="R1493" s="110" t="str">
        <f t="shared" si="4612"/>
        <v/>
      </c>
      <c r="S1493" s="110" t="str">
        <f t="shared" si="4612"/>
        <v/>
      </c>
      <c r="T1493" s="110" t="str">
        <f t="shared" si="4612"/>
        <v/>
      </c>
      <c r="U1493" s="110" t="str">
        <f t="shared" si="4612"/>
        <v/>
      </c>
      <c r="V1493" s="110" t="str">
        <f t="shared" si="4612"/>
        <v/>
      </c>
      <c r="W1493" s="110" t="str">
        <f t="shared" si="4612"/>
        <v/>
      </c>
      <c r="X1493" s="110" t="str">
        <f t="shared" si="4612"/>
        <v/>
      </c>
      <c r="Y1493" s="110" t="str">
        <f t="shared" si="4612"/>
        <v/>
      </c>
      <c r="Z1493" s="110" t="str">
        <f t="shared" si="4612"/>
        <v/>
      </c>
      <c r="AA1493" s="110" t="str">
        <f t="shared" si="4612"/>
        <v/>
      </c>
      <c r="AB1493" s="110" t="str">
        <f t="shared" si="4612"/>
        <v/>
      </c>
      <c r="AC1493" s="110" t="str">
        <f t="shared" si="4612"/>
        <v/>
      </c>
      <c r="AD1493" s="110" t="str">
        <f t="shared" si="4612"/>
        <v/>
      </c>
      <c r="AE1493" s="110" t="str">
        <f t="shared" si="4612"/>
        <v/>
      </c>
      <c r="AF1493" s="110" t="str">
        <f t="shared" si="4612"/>
        <v/>
      </c>
      <c r="AG1493" s="110" t="str">
        <f t="shared" si="4612"/>
        <v/>
      </c>
      <c r="AH1493" s="110" t="str">
        <f t="shared" si="4612"/>
        <v/>
      </c>
      <c r="AI1493" s="110" t="str">
        <f t="shared" si="4612"/>
        <v/>
      </c>
    </row>
    <row r="1494" spans="2:35" hidden="1" x14ac:dyDescent="0.25">
      <c r="B1494" s="131" t="e">
        <f t="shared" si="4603"/>
        <v>#VALUE!</v>
      </c>
      <c r="C1494" s="131" t="e">
        <f t="shared" si="4604"/>
        <v>#VALUE!</v>
      </c>
      <c r="D1494" s="130">
        <f t="shared" si="4604"/>
        <v>1</v>
      </c>
      <c r="E1494" s="168"/>
      <c r="F1494" s="96"/>
      <c r="G1494" s="170"/>
      <c r="H1494"/>
      <c r="I1494"/>
      <c r="J1494"/>
      <c r="L1494" s="29" t="s">
        <v>50</v>
      </c>
      <c r="M1494" s="30" t="str">
        <f t="shared" ref="M1494" si="4613">IFERROR(
IF(AND(H1493&gt;2,I1493&lt;=25%),AVERAGE(P1492:XX1493),
IF(AND(H1495&gt;2,I1495&lt;=25%),AVERAGE(P1494:XX1495),
IF(AND(H1497&gt;2,I1497&lt;=25%),AVERAGE(P1496:XX1497),
IF(AND(H1499&gt;2,I1499&lt;=25%),AVERAGE(P1498:XX1499),
IF(AND(H1501&gt;2,I1501&lt;=25%),AVERAGE(P1500:XX1501),
IF(AND(H1503&gt;2,I1503&lt;=25%),AVERAGE(P1502:XX1503),
IF(I1491&lt;=25%,AVERAGE(P1490:XX1491),""))))))),"")</f>
        <v/>
      </c>
      <c r="N1494" s="74"/>
      <c r="O1494" s="27" t="str">
        <f t="shared" ref="O1494" si="4614">"2 POND"</f>
        <v>2 POND</v>
      </c>
      <c r="P1494" s="110" t="str">
        <f>IF(IFERROR(VLOOKUP(P1487,'Tabela de Apoio'!$D:$E,2,FALSE),1)=1,"",P1495)</f>
        <v/>
      </c>
      <c r="Q1494" s="110" t="str">
        <f>IF(IFERROR(VLOOKUP(Q1487,'Tabela de Apoio'!$D:$E,2,FALSE),1)=1,"",Q1495)</f>
        <v/>
      </c>
      <c r="R1494" s="110" t="str">
        <f>IF(IFERROR(VLOOKUP(R1487,'Tabela de Apoio'!$D:$E,2,FALSE),1)=1,"",R1495)</f>
        <v/>
      </c>
      <c r="S1494" s="110" t="str">
        <f>IF(IFERROR(VLOOKUP(S1487,'Tabela de Apoio'!$D:$E,2,FALSE),1)=1,"",S1495)</f>
        <v/>
      </c>
      <c r="T1494" s="110" t="str">
        <f>IF(IFERROR(VLOOKUP(T1487,'Tabela de Apoio'!$D:$E,2,FALSE),1)=1,"",T1495)</f>
        <v/>
      </c>
      <c r="U1494" s="110" t="str">
        <f>IF(IFERROR(VLOOKUP(U1487,'Tabela de Apoio'!$D:$E,2,FALSE),1)=1,"",U1495)</f>
        <v/>
      </c>
      <c r="V1494" s="110" t="str">
        <f>IF(IFERROR(VLOOKUP(V1487,'Tabela de Apoio'!$D:$E,2,FALSE),1)=1,"",V1495)</f>
        <v/>
      </c>
      <c r="W1494" s="110" t="str">
        <f>IF(IFERROR(VLOOKUP(W1487,'Tabela de Apoio'!$D:$E,2,FALSE),1)=1,"",W1495)</f>
        <v/>
      </c>
      <c r="X1494" s="110" t="str">
        <f>IF(IFERROR(VLOOKUP(X1487,'Tabela de Apoio'!$D:$E,2,FALSE),1)=1,"",X1495)</f>
        <v/>
      </c>
      <c r="Y1494" s="110" t="str">
        <f>IF(IFERROR(VLOOKUP(Y1487,'Tabela de Apoio'!$D:$E,2,FALSE),1)=1,"",Y1495)</f>
        <v/>
      </c>
      <c r="Z1494" s="110" t="str">
        <f>IF(IFERROR(VLOOKUP(Z1487,'Tabela de Apoio'!$D:$E,2,FALSE),1)=1,"",Z1495)</f>
        <v/>
      </c>
      <c r="AA1494" s="110" t="str">
        <f>IF(IFERROR(VLOOKUP(AA1487,'Tabela de Apoio'!$D:$E,2,FALSE),1)=1,"",AA1495)</f>
        <v/>
      </c>
      <c r="AB1494" s="110" t="str">
        <f>IF(IFERROR(VLOOKUP(AB1487,'Tabela de Apoio'!$D:$E,2,FALSE),1)=1,"",AB1495)</f>
        <v/>
      </c>
      <c r="AC1494" s="110" t="str">
        <f>IF(IFERROR(VLOOKUP(AC1487,'Tabela de Apoio'!$D:$E,2,FALSE),1)=1,"",AC1495)</f>
        <v/>
      </c>
      <c r="AD1494" s="110" t="str">
        <f>IF(IFERROR(VLOOKUP(AD1487,'Tabela de Apoio'!$D:$E,2,FALSE),1)=1,"",AD1495)</f>
        <v/>
      </c>
      <c r="AE1494" s="110" t="str">
        <f>IF(IFERROR(VLOOKUP(AE1487,'Tabela de Apoio'!$D:$E,2,FALSE),1)=1,"",AE1495)</f>
        <v/>
      </c>
      <c r="AF1494" s="110" t="str">
        <f>IF(IFERROR(VLOOKUP(AF1487,'Tabela de Apoio'!$D:$E,2,FALSE),1)=1,"",AF1495)</f>
        <v/>
      </c>
      <c r="AG1494" s="110" t="str">
        <f>IF(IFERROR(VLOOKUP(AG1487,'Tabela de Apoio'!$D:$E,2,FALSE),1)=1,"",AG1495)</f>
        <v/>
      </c>
      <c r="AH1494" s="110" t="str">
        <f>IF(IFERROR(VLOOKUP(AH1487,'Tabela de Apoio'!$D:$E,2,FALSE),1)=1,"",AH1495)</f>
        <v/>
      </c>
      <c r="AI1494" s="110" t="str">
        <f>IF(IFERROR(VLOOKUP(AI1487,'Tabela de Apoio'!$D:$E,2,FALSE),1)=1,"",AI1495)</f>
        <v/>
      </c>
    </row>
    <row r="1495" spans="2:35" hidden="1" x14ac:dyDescent="0.25">
      <c r="B1495" s="131" t="e">
        <f t="shared" si="4603"/>
        <v>#VALUE!</v>
      </c>
      <c r="C1495" s="131" t="e">
        <f t="shared" si="4604"/>
        <v>#VALUE!</v>
      </c>
      <c r="D1495" s="130">
        <f t="shared" si="4604"/>
        <v>1</v>
      </c>
      <c r="E1495" s="168"/>
      <c r="F1495" s="96"/>
      <c r="G1495" s="170"/>
      <c r="H1495" s="137">
        <f t="shared" ref="H1495" si="4615">COUNT($P1495:$XX1495)</f>
        <v>0</v>
      </c>
      <c r="I1495" s="135" t="e">
        <f t="shared" ref="I1495" si="4616">_xlfn.STDEV.P($P1494:$XX1495)/AVERAGE($P1494:$XX1495)</f>
        <v>#DIV/0!</v>
      </c>
      <c r="J1495" s="7">
        <f t="shared" ref="J1495" si="4617">IF(AND(H1495&gt;2,
OR(L1485="MÉDIA SANEADA",L1485="MEDIANA SANEADA",
AND(L1485="PREÇO REFERÊNCIA",NOT(AND(P1487="Orçamento",COUNTA(P1485:XX1485)=COUNTIF(P1487:XX1487,"Orçamento")))))),
ROW(),0)</f>
        <v>0</v>
      </c>
      <c r="K1495" s="69"/>
      <c r="L1495" s="29" t="s">
        <v>425</v>
      </c>
      <c r="M1495" s="30" t="e">
        <f t="shared" ref="M1495" si="4618" xml:space="preserve">
IF(H1493&gt;2,MEDIAN(P1492:XX1493),
IF(H1495&gt;2,MEDIAN(P1494:XX1495),
IF(H1497&gt;2,MEDIAN(P1496:XX1497),
IF(H1499&gt;2,MEDIAN(P1498:XX1499),
IF(H1501&gt;2,MEDIAN(P1500:XX1501),
IF(H1503&gt;2,MEDIAN(P1502:XX1503),
MEDIAN(P1490:XX1491)))))))</f>
        <v>#NUM!</v>
      </c>
      <c r="N1495" s="74"/>
      <c r="O1495" s="27" t="str">
        <f t="shared" ref="O1495" si="4619">"2 RODADA"</f>
        <v>2 RODADA</v>
      </c>
      <c r="P1495" s="110" t="str">
        <f t="shared" ref="P1495:AI1495" si="4620">IF(P1493="","",IF((_xlfn.STDEV.P($P1492:$XX1493)/AVERAGE($P1492:$XX1493))&lt;=25%,P1493,IF(OR(P1493&gt;(AVERAGE($P1492:$XX1493)+_xlfn.STDEV.P($P1492:$XX1493)),P1493&lt;(AVERAGE($P1492:$XX1493)-_xlfn.STDEV.P($P1492:$XX1493))),"DESCARTADO",P1493)))</f>
        <v/>
      </c>
      <c r="Q1495" s="110" t="str">
        <f t="shared" si="4620"/>
        <v/>
      </c>
      <c r="R1495" s="110" t="str">
        <f t="shared" si="4620"/>
        <v/>
      </c>
      <c r="S1495" s="110" t="str">
        <f t="shared" si="4620"/>
        <v/>
      </c>
      <c r="T1495" s="110" t="str">
        <f t="shared" si="4620"/>
        <v/>
      </c>
      <c r="U1495" s="110" t="str">
        <f t="shared" si="4620"/>
        <v/>
      </c>
      <c r="V1495" s="110" t="str">
        <f t="shared" si="4620"/>
        <v/>
      </c>
      <c r="W1495" s="110" t="str">
        <f t="shared" si="4620"/>
        <v/>
      </c>
      <c r="X1495" s="110" t="str">
        <f t="shared" si="4620"/>
        <v/>
      </c>
      <c r="Y1495" s="110" t="str">
        <f t="shared" si="4620"/>
        <v/>
      </c>
      <c r="Z1495" s="110" t="str">
        <f t="shared" si="4620"/>
        <v/>
      </c>
      <c r="AA1495" s="110" t="str">
        <f t="shared" si="4620"/>
        <v/>
      </c>
      <c r="AB1495" s="110" t="str">
        <f t="shared" si="4620"/>
        <v/>
      </c>
      <c r="AC1495" s="110" t="str">
        <f t="shared" si="4620"/>
        <v/>
      </c>
      <c r="AD1495" s="110" t="str">
        <f t="shared" si="4620"/>
        <v/>
      </c>
      <c r="AE1495" s="110" t="str">
        <f t="shared" si="4620"/>
        <v/>
      </c>
      <c r="AF1495" s="110" t="str">
        <f t="shared" si="4620"/>
        <v/>
      </c>
      <c r="AG1495" s="110" t="str">
        <f t="shared" si="4620"/>
        <v/>
      </c>
      <c r="AH1495" s="110" t="str">
        <f t="shared" si="4620"/>
        <v/>
      </c>
      <c r="AI1495" s="110" t="str">
        <f t="shared" si="4620"/>
        <v/>
      </c>
    </row>
    <row r="1496" spans="2:35" hidden="1" x14ac:dyDescent="0.25">
      <c r="B1496" s="131" t="e">
        <f t="shared" si="4603"/>
        <v>#VALUE!</v>
      </c>
      <c r="C1496" s="131" t="e">
        <f t="shared" si="4604"/>
        <v>#VALUE!</v>
      </c>
      <c r="D1496" s="130">
        <f t="shared" si="4604"/>
        <v>1</v>
      </c>
      <c r="E1496" s="168"/>
      <c r="F1496" s="96"/>
      <c r="G1496" s="170"/>
      <c r="H1496"/>
      <c r="I1496"/>
      <c r="J1496"/>
      <c r="K1496" s="69"/>
      <c r="L1496" s="29" t="s">
        <v>422</v>
      </c>
      <c r="M1496" s="30" t="e">
        <f t="shared" ref="M1496" si="4621">HARMEAN($P1490:$XX1491)</f>
        <v>#N/A</v>
      </c>
      <c r="N1496" s="74"/>
      <c r="O1496" s="27" t="str">
        <f t="shared" ref="O1496" si="4622">"3 POND"</f>
        <v>3 POND</v>
      </c>
      <c r="P1496" s="110" t="str">
        <f>IF(IFERROR(VLOOKUP(P1487,'Tabela de Apoio'!$D:$E,2,FALSE),1)=1,"",P1497)</f>
        <v/>
      </c>
      <c r="Q1496" s="110" t="str">
        <f>IF(IFERROR(VLOOKUP(Q1487,'Tabela de Apoio'!$D:$E,2,FALSE),1)=1,"",Q1497)</f>
        <v/>
      </c>
      <c r="R1496" s="110" t="str">
        <f>IF(IFERROR(VLOOKUP(R1487,'Tabela de Apoio'!$D:$E,2,FALSE),1)=1,"",R1497)</f>
        <v/>
      </c>
      <c r="S1496" s="110" t="str">
        <f>IF(IFERROR(VLOOKUP(S1487,'Tabela de Apoio'!$D:$E,2,FALSE),1)=1,"",S1497)</f>
        <v/>
      </c>
      <c r="T1496" s="110" t="str">
        <f>IF(IFERROR(VLOOKUP(T1487,'Tabela de Apoio'!$D:$E,2,FALSE),1)=1,"",T1497)</f>
        <v/>
      </c>
      <c r="U1496" s="110" t="str">
        <f>IF(IFERROR(VLOOKUP(U1487,'Tabela de Apoio'!$D:$E,2,FALSE),1)=1,"",U1497)</f>
        <v/>
      </c>
      <c r="V1496" s="110" t="str">
        <f>IF(IFERROR(VLOOKUP(V1487,'Tabela de Apoio'!$D:$E,2,FALSE),1)=1,"",V1497)</f>
        <v/>
      </c>
      <c r="W1496" s="110" t="str">
        <f>IF(IFERROR(VLOOKUP(W1487,'Tabela de Apoio'!$D:$E,2,FALSE),1)=1,"",W1497)</f>
        <v/>
      </c>
      <c r="X1496" s="110" t="str">
        <f>IF(IFERROR(VLOOKUP(X1487,'Tabela de Apoio'!$D:$E,2,FALSE),1)=1,"",X1497)</f>
        <v/>
      </c>
      <c r="Y1496" s="110" t="str">
        <f>IF(IFERROR(VLOOKUP(Y1487,'Tabela de Apoio'!$D:$E,2,FALSE),1)=1,"",Y1497)</f>
        <v/>
      </c>
      <c r="Z1496" s="110" t="str">
        <f>IF(IFERROR(VLOOKUP(Z1487,'Tabela de Apoio'!$D:$E,2,FALSE),1)=1,"",Z1497)</f>
        <v/>
      </c>
      <c r="AA1496" s="110" t="str">
        <f>IF(IFERROR(VLOOKUP(AA1487,'Tabela de Apoio'!$D:$E,2,FALSE),1)=1,"",AA1497)</f>
        <v/>
      </c>
      <c r="AB1496" s="110" t="str">
        <f>IF(IFERROR(VLOOKUP(AB1487,'Tabela de Apoio'!$D:$E,2,FALSE),1)=1,"",AB1497)</f>
        <v/>
      </c>
      <c r="AC1496" s="110" t="str">
        <f>IF(IFERROR(VLOOKUP(AC1487,'Tabela de Apoio'!$D:$E,2,FALSE),1)=1,"",AC1497)</f>
        <v/>
      </c>
      <c r="AD1496" s="110" t="str">
        <f>IF(IFERROR(VLOOKUP(AD1487,'Tabela de Apoio'!$D:$E,2,FALSE),1)=1,"",AD1497)</f>
        <v/>
      </c>
      <c r="AE1496" s="110" t="str">
        <f>IF(IFERROR(VLOOKUP(AE1487,'Tabela de Apoio'!$D:$E,2,FALSE),1)=1,"",AE1497)</f>
        <v/>
      </c>
      <c r="AF1496" s="110" t="str">
        <f>IF(IFERROR(VLOOKUP(AF1487,'Tabela de Apoio'!$D:$E,2,FALSE),1)=1,"",AF1497)</f>
        <v/>
      </c>
      <c r="AG1496" s="110" t="str">
        <f>IF(IFERROR(VLOOKUP(AG1487,'Tabela de Apoio'!$D:$E,2,FALSE),1)=1,"",AG1497)</f>
        <v/>
      </c>
      <c r="AH1496" s="110" t="str">
        <f>IF(IFERROR(VLOOKUP(AH1487,'Tabela de Apoio'!$D:$E,2,FALSE),1)=1,"",AH1497)</f>
        <v/>
      </c>
      <c r="AI1496" s="110" t="str">
        <f>IF(IFERROR(VLOOKUP(AI1487,'Tabela de Apoio'!$D:$E,2,FALSE),1)=1,"",AI1497)</f>
        <v/>
      </c>
    </row>
    <row r="1497" spans="2:35" hidden="1" x14ac:dyDescent="0.25">
      <c r="B1497" s="131" t="e">
        <f t="shared" si="4603"/>
        <v>#VALUE!</v>
      </c>
      <c r="C1497" s="131" t="e">
        <f t="shared" si="4604"/>
        <v>#VALUE!</v>
      </c>
      <c r="D1497" s="130">
        <f t="shared" si="4604"/>
        <v>1</v>
      </c>
      <c r="E1497" s="168"/>
      <c r="F1497" s="96"/>
      <c r="G1497" s="170"/>
      <c r="H1497" s="137">
        <f t="shared" ref="H1497" si="4623">COUNT($P1497:$XX1497)</f>
        <v>0</v>
      </c>
      <c r="I1497" s="135" t="e">
        <f t="shared" ref="I1497" si="4624">_xlfn.STDEV.P($P1496:$XX1497)/AVERAGE($P1496:$XX1497)</f>
        <v>#DIV/0!</v>
      </c>
      <c r="J1497" s="7">
        <f t="shared" ref="J1497" si="4625">IF(AND(H1497&gt;2,
OR(L1485="MÉDIA SANEADA",L1485="MEDIANA SANEADA",
AND(L1485="PREÇO REFERÊNCIA",NOT(AND(P1487="Orçamento",COUNTA(P1485:XX1485)=COUNTIF(P1487:XX1487,"Orçamento")))))),
ROW(),0)</f>
        <v>0</v>
      </c>
      <c r="K1497" s="69"/>
      <c r="L1497" s="29" t="s">
        <v>53</v>
      </c>
      <c r="M1497" s="30" t="str">
        <f t="shared" ref="M1497" si="4626">IFERROR(_xlfn.QUARTILE.EXC($P1491:$XX1491,1),"")</f>
        <v/>
      </c>
      <c r="N1497" s="74"/>
      <c r="O1497" s="27" t="str">
        <f t="shared" ref="O1497" si="4627">"3 RODADA"</f>
        <v>3 RODADA</v>
      </c>
      <c r="P1497" s="110" t="str">
        <f t="shared" ref="P1497:AI1497" si="4628">IF(P1495="","",IF((_xlfn.STDEV.P($P1494:$XX1495)/AVERAGE($P1494:$XX1495))&lt;=25%,P1495,IF(OR(P1495&gt;(AVERAGE($P1494:$XX1495)+_xlfn.STDEV.P($P1494:$XX1495)),P1495&lt;(AVERAGE($P1494:$XX1495)-_xlfn.STDEV.P($P1494:$XX1495))),"DESCARTADO",P1495)))</f>
        <v/>
      </c>
      <c r="Q1497" s="110" t="str">
        <f t="shared" si="4628"/>
        <v/>
      </c>
      <c r="R1497" s="110" t="str">
        <f t="shared" si="4628"/>
        <v/>
      </c>
      <c r="S1497" s="110" t="str">
        <f t="shared" si="4628"/>
        <v/>
      </c>
      <c r="T1497" s="110" t="str">
        <f t="shared" si="4628"/>
        <v/>
      </c>
      <c r="U1497" s="110" t="str">
        <f t="shared" si="4628"/>
        <v/>
      </c>
      <c r="V1497" s="110" t="str">
        <f t="shared" si="4628"/>
        <v/>
      </c>
      <c r="W1497" s="110" t="str">
        <f t="shared" si="4628"/>
        <v/>
      </c>
      <c r="X1497" s="110" t="str">
        <f t="shared" si="4628"/>
        <v/>
      </c>
      <c r="Y1497" s="110" t="str">
        <f t="shared" si="4628"/>
        <v/>
      </c>
      <c r="Z1497" s="110" t="str">
        <f t="shared" si="4628"/>
        <v/>
      </c>
      <c r="AA1497" s="110" t="str">
        <f t="shared" si="4628"/>
        <v/>
      </c>
      <c r="AB1497" s="110" t="str">
        <f t="shared" si="4628"/>
        <v/>
      </c>
      <c r="AC1497" s="110" t="str">
        <f t="shared" si="4628"/>
        <v/>
      </c>
      <c r="AD1497" s="110" t="str">
        <f t="shared" si="4628"/>
        <v/>
      </c>
      <c r="AE1497" s="110" t="str">
        <f t="shared" si="4628"/>
        <v/>
      </c>
      <c r="AF1497" s="110" t="str">
        <f t="shared" si="4628"/>
        <v/>
      </c>
      <c r="AG1497" s="110" t="str">
        <f t="shared" si="4628"/>
        <v/>
      </c>
      <c r="AH1497" s="110" t="str">
        <f t="shared" si="4628"/>
        <v/>
      </c>
      <c r="AI1497" s="110" t="str">
        <f t="shared" si="4628"/>
        <v/>
      </c>
    </row>
    <row r="1498" spans="2:35" hidden="1" x14ac:dyDescent="0.25">
      <c r="B1498" s="131" t="e">
        <f t="shared" si="4603"/>
        <v>#VALUE!</v>
      </c>
      <c r="C1498" s="131" t="e">
        <f t="shared" si="4604"/>
        <v>#VALUE!</v>
      </c>
      <c r="D1498" s="130">
        <f t="shared" si="4604"/>
        <v>1</v>
      </c>
      <c r="E1498" s="168"/>
      <c r="F1498" s="96"/>
      <c r="G1498" s="170"/>
      <c r="H1498"/>
      <c r="I1498"/>
      <c r="J1498"/>
      <c r="K1498" s="69"/>
      <c r="L1498" s="29" t="s">
        <v>51</v>
      </c>
      <c r="M1498" s="30" t="str">
        <f t="shared" ref="M1498" si="4629">IFERROR(_xlfn.QUARTILE.EXC($P1491:$XX1491,3),"")</f>
        <v/>
      </c>
      <c r="N1498" s="74"/>
      <c r="O1498" s="27" t="str">
        <f t="shared" ref="O1498" si="4630">"4 POND"</f>
        <v>4 POND</v>
      </c>
      <c r="P1498" s="110" t="str">
        <f>IF(IFERROR(VLOOKUP(P1487,'Tabela de Apoio'!$D:$E,2,FALSE),1)=1,"",P1499)</f>
        <v/>
      </c>
      <c r="Q1498" s="110" t="str">
        <f>IF(IFERROR(VLOOKUP(Q1487,'Tabela de Apoio'!$D:$E,2,FALSE),1)=1,"",Q1499)</f>
        <v/>
      </c>
      <c r="R1498" s="110" t="str">
        <f>IF(IFERROR(VLOOKUP(R1487,'Tabela de Apoio'!$D:$E,2,FALSE),1)=1,"",R1499)</f>
        <v/>
      </c>
      <c r="S1498" s="110" t="str">
        <f>IF(IFERROR(VLOOKUP(S1487,'Tabela de Apoio'!$D:$E,2,FALSE),1)=1,"",S1499)</f>
        <v/>
      </c>
      <c r="T1498" s="110" t="str">
        <f>IF(IFERROR(VLOOKUP(T1487,'Tabela de Apoio'!$D:$E,2,FALSE),1)=1,"",T1499)</f>
        <v/>
      </c>
      <c r="U1498" s="110" t="str">
        <f>IF(IFERROR(VLOOKUP(U1487,'Tabela de Apoio'!$D:$E,2,FALSE),1)=1,"",U1499)</f>
        <v/>
      </c>
      <c r="V1498" s="110" t="str">
        <f>IF(IFERROR(VLOOKUP(V1487,'Tabela de Apoio'!$D:$E,2,FALSE),1)=1,"",V1499)</f>
        <v/>
      </c>
      <c r="W1498" s="110" t="str">
        <f>IF(IFERROR(VLOOKUP(W1487,'Tabela de Apoio'!$D:$E,2,FALSE),1)=1,"",W1499)</f>
        <v/>
      </c>
      <c r="X1498" s="110" t="str">
        <f>IF(IFERROR(VLOOKUP(X1487,'Tabela de Apoio'!$D:$E,2,FALSE),1)=1,"",X1499)</f>
        <v/>
      </c>
      <c r="Y1498" s="110" t="str">
        <f>IF(IFERROR(VLOOKUP(Y1487,'Tabela de Apoio'!$D:$E,2,FALSE),1)=1,"",Y1499)</f>
        <v/>
      </c>
      <c r="Z1498" s="110" t="str">
        <f>IF(IFERROR(VLOOKUP(Z1487,'Tabela de Apoio'!$D:$E,2,FALSE),1)=1,"",Z1499)</f>
        <v/>
      </c>
      <c r="AA1498" s="110" t="str">
        <f>IF(IFERROR(VLOOKUP(AA1487,'Tabela de Apoio'!$D:$E,2,FALSE),1)=1,"",AA1499)</f>
        <v/>
      </c>
      <c r="AB1498" s="110" t="str">
        <f>IF(IFERROR(VLOOKUP(AB1487,'Tabela de Apoio'!$D:$E,2,FALSE),1)=1,"",AB1499)</f>
        <v/>
      </c>
      <c r="AC1498" s="110" t="str">
        <f>IF(IFERROR(VLOOKUP(AC1487,'Tabela de Apoio'!$D:$E,2,FALSE),1)=1,"",AC1499)</f>
        <v/>
      </c>
      <c r="AD1498" s="110" t="str">
        <f>IF(IFERROR(VLOOKUP(AD1487,'Tabela de Apoio'!$D:$E,2,FALSE),1)=1,"",AD1499)</f>
        <v/>
      </c>
      <c r="AE1498" s="110" t="str">
        <f>IF(IFERROR(VLOOKUP(AE1487,'Tabela de Apoio'!$D:$E,2,FALSE),1)=1,"",AE1499)</f>
        <v/>
      </c>
      <c r="AF1498" s="110" t="str">
        <f>IF(IFERROR(VLOOKUP(AF1487,'Tabela de Apoio'!$D:$E,2,FALSE),1)=1,"",AF1499)</f>
        <v/>
      </c>
      <c r="AG1498" s="110" t="str">
        <f>IF(IFERROR(VLOOKUP(AG1487,'Tabela de Apoio'!$D:$E,2,FALSE),1)=1,"",AG1499)</f>
        <v/>
      </c>
      <c r="AH1498" s="110" t="str">
        <f>IF(IFERROR(VLOOKUP(AH1487,'Tabela de Apoio'!$D:$E,2,FALSE),1)=1,"",AH1499)</f>
        <v/>
      </c>
      <c r="AI1498" s="110" t="str">
        <f>IF(IFERROR(VLOOKUP(AI1487,'Tabela de Apoio'!$D:$E,2,FALSE),1)=1,"",AI1499)</f>
        <v/>
      </c>
    </row>
    <row r="1499" spans="2:35" hidden="1" x14ac:dyDescent="0.25">
      <c r="B1499" s="131" t="e">
        <f t="shared" si="4603"/>
        <v>#VALUE!</v>
      </c>
      <c r="C1499" s="131" t="e">
        <f t="shared" si="4604"/>
        <v>#VALUE!</v>
      </c>
      <c r="D1499" s="130">
        <f t="shared" si="4604"/>
        <v>1</v>
      </c>
      <c r="E1499" s="168"/>
      <c r="F1499" s="96"/>
      <c r="G1499" s="170"/>
      <c r="H1499" s="137">
        <f t="shared" ref="H1499" si="4631">COUNT($P1499:$XX1499)</f>
        <v>0</v>
      </c>
      <c r="I1499" s="135" t="e">
        <f t="shared" ref="I1499" si="4632">_xlfn.STDEV.P($P1498:$XX1499)/AVERAGE($P1498:$XX1499)</f>
        <v>#DIV/0!</v>
      </c>
      <c r="J1499" s="7">
        <f t="shared" ref="J1499" si="4633">IF(AND(H1499&gt;2,
OR(L1485="MÉDIA SANEADA",L1485="MEDIANA SANEADA",
AND(L1485="PREÇO REFERÊNCIA",NOT(AND(P1487="Orçamento",COUNTA(P1485:XX1485)=COUNTIF(P1487:XX1487,"Orçamento")))))),
ROW(),0)</f>
        <v>0</v>
      </c>
      <c r="K1499" s="69"/>
      <c r="L1499" s="29" t="s">
        <v>55</v>
      </c>
      <c r="M1499" s="30">
        <f t="shared" ref="M1499" si="4634">MIN($P1491:$XX1491)</f>
        <v>0</v>
      </c>
      <c r="N1499" s="74"/>
      <c r="O1499" s="27" t="str">
        <f t="shared" ref="O1499" si="4635">"4 RODADA"</f>
        <v>4 RODADA</v>
      </c>
      <c r="P1499" s="110" t="str">
        <f t="shared" ref="P1499:AI1499" si="4636">IF(P1497="","",IF((_xlfn.STDEV.P($P1496:$XX1497)/AVERAGE($P1496:$XX1497))&lt;=25%,P1497,IF(OR(P1497&gt;(AVERAGE($P1496:$XX1497)+_xlfn.STDEV.P($P1496:$XX1497)),P1497&lt;(AVERAGE($P1496:$XX1497)-_xlfn.STDEV.P($P1496:$XX1497))),"DESCARTADO",P1497)))</f>
        <v/>
      </c>
      <c r="Q1499" s="110" t="str">
        <f t="shared" si="4636"/>
        <v/>
      </c>
      <c r="R1499" s="110" t="str">
        <f t="shared" si="4636"/>
        <v/>
      </c>
      <c r="S1499" s="110" t="str">
        <f t="shared" si="4636"/>
        <v/>
      </c>
      <c r="T1499" s="110" t="str">
        <f t="shared" si="4636"/>
        <v/>
      </c>
      <c r="U1499" s="110" t="str">
        <f t="shared" si="4636"/>
        <v/>
      </c>
      <c r="V1499" s="110" t="str">
        <f t="shared" si="4636"/>
        <v/>
      </c>
      <c r="W1499" s="110" t="str">
        <f t="shared" si="4636"/>
        <v/>
      </c>
      <c r="X1499" s="110" t="str">
        <f t="shared" si="4636"/>
        <v/>
      </c>
      <c r="Y1499" s="110" t="str">
        <f t="shared" si="4636"/>
        <v/>
      </c>
      <c r="Z1499" s="110" t="str">
        <f t="shared" si="4636"/>
        <v/>
      </c>
      <c r="AA1499" s="110" t="str">
        <f t="shared" si="4636"/>
        <v/>
      </c>
      <c r="AB1499" s="110" t="str">
        <f t="shared" si="4636"/>
        <v/>
      </c>
      <c r="AC1499" s="110" t="str">
        <f t="shared" si="4636"/>
        <v/>
      </c>
      <c r="AD1499" s="110" t="str">
        <f t="shared" si="4636"/>
        <v/>
      </c>
      <c r="AE1499" s="110" t="str">
        <f t="shared" si="4636"/>
        <v/>
      </c>
      <c r="AF1499" s="110" t="str">
        <f t="shared" si="4636"/>
        <v/>
      </c>
      <c r="AG1499" s="110" t="str">
        <f t="shared" si="4636"/>
        <v/>
      </c>
      <c r="AH1499" s="110" t="str">
        <f t="shared" si="4636"/>
        <v/>
      </c>
      <c r="AI1499" s="110" t="str">
        <f t="shared" si="4636"/>
        <v/>
      </c>
    </row>
    <row r="1500" spans="2:35" hidden="1" x14ac:dyDescent="0.25">
      <c r="B1500" s="131" t="e">
        <f t="shared" si="4603"/>
        <v>#VALUE!</v>
      </c>
      <c r="C1500" s="131" t="e">
        <f t="shared" si="4604"/>
        <v>#VALUE!</v>
      </c>
      <c r="D1500" s="130">
        <f t="shared" si="4604"/>
        <v>1</v>
      </c>
      <c r="E1500" s="168"/>
      <c r="F1500" s="96"/>
      <c r="G1500" s="170"/>
      <c r="H1500"/>
      <c r="I1500"/>
      <c r="J1500"/>
      <c r="K1500" s="69"/>
      <c r="L1500" s="29" t="s">
        <v>52</v>
      </c>
      <c r="M1500" s="30">
        <f t="shared" ref="M1500" si="4637">MAX($P1491:$XX1491)</f>
        <v>0</v>
      </c>
      <c r="N1500" s="74"/>
      <c r="O1500" s="27" t="str">
        <f t="shared" ref="O1500" si="4638">"5 POND"</f>
        <v>5 POND</v>
      </c>
      <c r="P1500" s="110" t="str">
        <f>IF(IFERROR(VLOOKUP(P1487,'Tabela de Apoio'!$D:$E,2,FALSE),1)=1,"",P1501)</f>
        <v/>
      </c>
      <c r="Q1500" s="110" t="str">
        <f>IF(IFERROR(VLOOKUP(Q1487,'Tabela de Apoio'!$D:$E,2,FALSE),1)=1,"",Q1501)</f>
        <v/>
      </c>
      <c r="R1500" s="110" t="str">
        <f>IF(IFERROR(VLOOKUP(R1487,'Tabela de Apoio'!$D:$E,2,FALSE),1)=1,"",R1501)</f>
        <v/>
      </c>
      <c r="S1500" s="110" t="str">
        <f>IF(IFERROR(VLOOKUP(S1487,'Tabela de Apoio'!$D:$E,2,FALSE),1)=1,"",S1501)</f>
        <v/>
      </c>
      <c r="T1500" s="110" t="str">
        <f>IF(IFERROR(VLOOKUP(T1487,'Tabela de Apoio'!$D:$E,2,FALSE),1)=1,"",T1501)</f>
        <v/>
      </c>
      <c r="U1500" s="110" t="str">
        <f>IF(IFERROR(VLOOKUP(U1487,'Tabela de Apoio'!$D:$E,2,FALSE),1)=1,"",U1501)</f>
        <v/>
      </c>
      <c r="V1500" s="110" t="str">
        <f>IF(IFERROR(VLOOKUP(V1487,'Tabela de Apoio'!$D:$E,2,FALSE),1)=1,"",V1501)</f>
        <v/>
      </c>
      <c r="W1500" s="110" t="str">
        <f>IF(IFERROR(VLOOKUP(W1487,'Tabela de Apoio'!$D:$E,2,FALSE),1)=1,"",W1501)</f>
        <v/>
      </c>
      <c r="X1500" s="110" t="str">
        <f>IF(IFERROR(VLOOKUP(X1487,'Tabela de Apoio'!$D:$E,2,FALSE),1)=1,"",X1501)</f>
        <v/>
      </c>
      <c r="Y1500" s="110" t="str">
        <f>IF(IFERROR(VLOOKUP(Y1487,'Tabela de Apoio'!$D:$E,2,FALSE),1)=1,"",Y1501)</f>
        <v/>
      </c>
      <c r="Z1500" s="110" t="str">
        <f>IF(IFERROR(VLOOKUP(Z1487,'Tabela de Apoio'!$D:$E,2,FALSE),1)=1,"",Z1501)</f>
        <v/>
      </c>
      <c r="AA1500" s="110" t="str">
        <f>IF(IFERROR(VLOOKUP(AA1487,'Tabela de Apoio'!$D:$E,2,FALSE),1)=1,"",AA1501)</f>
        <v/>
      </c>
      <c r="AB1500" s="110" t="str">
        <f>IF(IFERROR(VLOOKUP(AB1487,'Tabela de Apoio'!$D:$E,2,FALSE),1)=1,"",AB1501)</f>
        <v/>
      </c>
      <c r="AC1500" s="110" t="str">
        <f>IF(IFERROR(VLOOKUP(AC1487,'Tabela de Apoio'!$D:$E,2,FALSE),1)=1,"",AC1501)</f>
        <v/>
      </c>
      <c r="AD1500" s="110" t="str">
        <f>IF(IFERROR(VLOOKUP(AD1487,'Tabela de Apoio'!$D:$E,2,FALSE),1)=1,"",AD1501)</f>
        <v/>
      </c>
      <c r="AE1500" s="110" t="str">
        <f>IF(IFERROR(VLOOKUP(AE1487,'Tabela de Apoio'!$D:$E,2,FALSE),1)=1,"",AE1501)</f>
        <v/>
      </c>
      <c r="AF1500" s="110" t="str">
        <f>IF(IFERROR(VLOOKUP(AF1487,'Tabela de Apoio'!$D:$E,2,FALSE),1)=1,"",AF1501)</f>
        <v/>
      </c>
      <c r="AG1500" s="110" t="str">
        <f>IF(IFERROR(VLOOKUP(AG1487,'Tabela de Apoio'!$D:$E,2,FALSE),1)=1,"",AG1501)</f>
        <v/>
      </c>
      <c r="AH1500" s="110" t="str">
        <f>IF(IFERROR(VLOOKUP(AH1487,'Tabela de Apoio'!$D:$E,2,FALSE),1)=1,"",AH1501)</f>
        <v/>
      </c>
      <c r="AI1500" s="110" t="str">
        <f>IF(IFERROR(VLOOKUP(AI1487,'Tabela de Apoio'!$D:$E,2,FALSE),1)=1,"",AI1501)</f>
        <v/>
      </c>
    </row>
    <row r="1501" spans="2:35" hidden="1" x14ac:dyDescent="0.25">
      <c r="B1501" s="131" t="e">
        <f t="shared" si="4603"/>
        <v>#VALUE!</v>
      </c>
      <c r="C1501" s="131" t="e">
        <f t="shared" si="4604"/>
        <v>#VALUE!</v>
      </c>
      <c r="D1501" s="130">
        <f t="shared" si="4604"/>
        <v>1</v>
      </c>
      <c r="E1501" s="168"/>
      <c r="F1501" s="96"/>
      <c r="G1501" s="170"/>
      <c r="H1501" s="137">
        <f t="shared" ref="H1501" si="4639">COUNT($P1501:$XX1501)</f>
        <v>0</v>
      </c>
      <c r="I1501" s="135" t="e">
        <f t="shared" ref="I1501" si="4640">_xlfn.STDEV.P($P1500:$XX1501)/AVERAGE($P1500:$XX1501)</f>
        <v>#DIV/0!</v>
      </c>
      <c r="J1501" s="7">
        <f t="shared" ref="J1501" si="4641">IF(AND(H1501&gt;2,
OR(L1485="MÉDIA SANEADA",L1485="MEDIANA SANEADA",
AND(L1485="PREÇO REFERÊNCIA",NOT(AND(P1487="Orçamento",COUNTA(P1485:XX1485)=COUNTIF(P1487:XX1487,"Orçamento")))))),
ROW(),0)</f>
        <v>0</v>
      </c>
      <c r="K1501" s="69"/>
      <c r="N1501" s="74"/>
      <c r="O1501" s="27" t="str">
        <f t="shared" ref="O1501" si="4642">"5 RODADA"</f>
        <v>5 RODADA</v>
      </c>
      <c r="P1501" s="110" t="str">
        <f t="shared" ref="P1501:AI1501" si="4643">IF(P1499="","",IF((_xlfn.STDEV.P($P1498:$XX1499)/AVERAGE($P1498:$XX1499))&lt;=25%,P1499,IF(OR(P1499&gt;(AVERAGE($P1498:$XX1499)+_xlfn.STDEV.P($P1498:$XX1499)),P1499&lt;(AVERAGE($P1498:$XX1499)-_xlfn.STDEV.P($P1498:$XX1499))),"DESCARTADO",P1499)))</f>
        <v/>
      </c>
      <c r="Q1501" s="110" t="str">
        <f t="shared" si="4643"/>
        <v/>
      </c>
      <c r="R1501" s="110" t="str">
        <f t="shared" si="4643"/>
        <v/>
      </c>
      <c r="S1501" s="110" t="str">
        <f t="shared" si="4643"/>
        <v/>
      </c>
      <c r="T1501" s="110" t="str">
        <f t="shared" si="4643"/>
        <v/>
      </c>
      <c r="U1501" s="110" t="str">
        <f t="shared" si="4643"/>
        <v/>
      </c>
      <c r="V1501" s="110" t="str">
        <f t="shared" si="4643"/>
        <v/>
      </c>
      <c r="W1501" s="110" t="str">
        <f t="shared" si="4643"/>
        <v/>
      </c>
      <c r="X1501" s="110" t="str">
        <f t="shared" si="4643"/>
        <v/>
      </c>
      <c r="Y1501" s="110" t="str">
        <f t="shared" si="4643"/>
        <v/>
      </c>
      <c r="Z1501" s="110" t="str">
        <f t="shared" si="4643"/>
        <v/>
      </c>
      <c r="AA1501" s="110" t="str">
        <f t="shared" si="4643"/>
        <v/>
      </c>
      <c r="AB1501" s="110" t="str">
        <f t="shared" si="4643"/>
        <v/>
      </c>
      <c r="AC1501" s="110" t="str">
        <f t="shared" si="4643"/>
        <v/>
      </c>
      <c r="AD1501" s="110" t="str">
        <f t="shared" si="4643"/>
        <v/>
      </c>
      <c r="AE1501" s="110" t="str">
        <f t="shared" si="4643"/>
        <v/>
      </c>
      <c r="AF1501" s="110" t="str">
        <f t="shared" si="4643"/>
        <v/>
      </c>
      <c r="AG1501" s="110" t="str">
        <f t="shared" si="4643"/>
        <v/>
      </c>
      <c r="AH1501" s="110" t="str">
        <f t="shared" si="4643"/>
        <v/>
      </c>
      <c r="AI1501" s="110" t="str">
        <f t="shared" si="4643"/>
        <v/>
      </c>
    </row>
    <row r="1502" spans="2:35" hidden="1" x14ac:dyDescent="0.25">
      <c r="B1502" s="131" t="e">
        <f t="shared" si="4603"/>
        <v>#VALUE!</v>
      </c>
      <c r="C1502" s="131" t="e">
        <f t="shared" si="4604"/>
        <v>#VALUE!</v>
      </c>
      <c r="D1502" s="130">
        <f t="shared" si="4604"/>
        <v>1</v>
      </c>
      <c r="E1502" s="168"/>
      <c r="F1502" s="96"/>
      <c r="G1502" s="170"/>
      <c r="H1502"/>
      <c r="I1502"/>
      <c r="J1502"/>
      <c r="K1502" s="69"/>
      <c r="L1502" s="22"/>
      <c r="M1502" s="22"/>
      <c r="N1502" s="74"/>
      <c r="O1502" s="27" t="str">
        <f t="shared" ref="O1502" si="4644">"6 POND"</f>
        <v>6 POND</v>
      </c>
      <c r="P1502" s="110" t="str">
        <f>IF(IFERROR(VLOOKUP(P1487,'Tabela de Apoio'!$D:$E,2,FALSE),1)=1,"",P1503)</f>
        <v/>
      </c>
      <c r="Q1502" s="110" t="str">
        <f>IF(IFERROR(VLOOKUP(Q1487,'Tabela de Apoio'!$D:$E,2,FALSE),1)=1,"",Q1503)</f>
        <v/>
      </c>
      <c r="R1502" s="110" t="str">
        <f>IF(IFERROR(VLOOKUP(R1487,'Tabela de Apoio'!$D:$E,2,FALSE),1)=1,"",R1503)</f>
        <v/>
      </c>
      <c r="S1502" s="110" t="str">
        <f>IF(IFERROR(VLOOKUP(S1487,'Tabela de Apoio'!$D:$E,2,FALSE),1)=1,"",S1503)</f>
        <v/>
      </c>
      <c r="T1502" s="110" t="str">
        <f>IF(IFERROR(VLOOKUP(T1487,'Tabela de Apoio'!$D:$E,2,FALSE),1)=1,"",T1503)</f>
        <v/>
      </c>
      <c r="U1502" s="110" t="str">
        <f>IF(IFERROR(VLOOKUP(U1487,'Tabela de Apoio'!$D:$E,2,FALSE),1)=1,"",U1503)</f>
        <v/>
      </c>
      <c r="V1502" s="110" t="str">
        <f>IF(IFERROR(VLOOKUP(V1487,'Tabela de Apoio'!$D:$E,2,FALSE),1)=1,"",V1503)</f>
        <v/>
      </c>
      <c r="W1502" s="110" t="str">
        <f>IF(IFERROR(VLOOKUP(W1487,'Tabela de Apoio'!$D:$E,2,FALSE),1)=1,"",W1503)</f>
        <v/>
      </c>
      <c r="X1502" s="110" t="str">
        <f>IF(IFERROR(VLOOKUP(X1487,'Tabela de Apoio'!$D:$E,2,FALSE),1)=1,"",X1503)</f>
        <v/>
      </c>
      <c r="Y1502" s="110" t="str">
        <f>IF(IFERROR(VLOOKUP(Y1487,'Tabela de Apoio'!$D:$E,2,FALSE),1)=1,"",Y1503)</f>
        <v/>
      </c>
      <c r="Z1502" s="110" t="str">
        <f>IF(IFERROR(VLOOKUP(Z1487,'Tabela de Apoio'!$D:$E,2,FALSE),1)=1,"",Z1503)</f>
        <v/>
      </c>
      <c r="AA1502" s="110" t="str">
        <f>IF(IFERROR(VLOOKUP(AA1487,'Tabela de Apoio'!$D:$E,2,FALSE),1)=1,"",AA1503)</f>
        <v/>
      </c>
      <c r="AB1502" s="110" t="str">
        <f>IF(IFERROR(VLOOKUP(AB1487,'Tabela de Apoio'!$D:$E,2,FALSE),1)=1,"",AB1503)</f>
        <v/>
      </c>
      <c r="AC1502" s="110" t="str">
        <f>IF(IFERROR(VLOOKUP(AC1487,'Tabela de Apoio'!$D:$E,2,FALSE),1)=1,"",AC1503)</f>
        <v/>
      </c>
      <c r="AD1502" s="110" t="str">
        <f>IF(IFERROR(VLOOKUP(AD1487,'Tabela de Apoio'!$D:$E,2,FALSE),1)=1,"",AD1503)</f>
        <v/>
      </c>
      <c r="AE1502" s="110" t="str">
        <f>IF(IFERROR(VLOOKUP(AE1487,'Tabela de Apoio'!$D:$E,2,FALSE),1)=1,"",AE1503)</f>
        <v/>
      </c>
      <c r="AF1502" s="110" t="str">
        <f>IF(IFERROR(VLOOKUP(AF1487,'Tabela de Apoio'!$D:$E,2,FALSE),1)=1,"",AF1503)</f>
        <v/>
      </c>
      <c r="AG1502" s="110" t="str">
        <f>IF(IFERROR(VLOOKUP(AG1487,'Tabela de Apoio'!$D:$E,2,FALSE),1)=1,"",AG1503)</f>
        <v/>
      </c>
      <c r="AH1502" s="110" t="str">
        <f>IF(IFERROR(VLOOKUP(AH1487,'Tabela de Apoio'!$D:$E,2,FALSE),1)=1,"",AH1503)</f>
        <v/>
      </c>
      <c r="AI1502" s="110" t="str">
        <f>IF(IFERROR(VLOOKUP(AI1487,'Tabela de Apoio'!$D:$E,2,FALSE),1)=1,"",AI1503)</f>
        <v/>
      </c>
    </row>
    <row r="1503" spans="2:35" hidden="1" x14ac:dyDescent="0.25">
      <c r="B1503" s="131" t="e">
        <f t="shared" si="4603"/>
        <v>#VALUE!</v>
      </c>
      <c r="C1503" s="131" t="e">
        <f t="shared" si="4604"/>
        <v>#VALUE!</v>
      </c>
      <c r="D1503" s="130">
        <f t="shared" si="4604"/>
        <v>1</v>
      </c>
      <c r="E1503" s="168"/>
      <c r="F1503" s="96"/>
      <c r="G1503" s="170"/>
      <c r="H1503" s="137">
        <f t="shared" ref="H1503" si="4645">COUNT($P1503:$XX1503)</f>
        <v>0</v>
      </c>
      <c r="I1503" s="135" t="e">
        <f t="shared" ref="I1503" si="4646">_xlfn.STDEV.P($P1502:$XX1503)/AVERAGE($P1502:$XX1503)</f>
        <v>#DIV/0!</v>
      </c>
      <c r="J1503" s="7">
        <f t="shared" ref="J1503" si="4647">IF(AND(H1503&gt;2,
OR(L1485="MÉDIA SANEADA",L1485="MEDIANA SANEADA",
AND(L1485="PREÇO REFERÊNCIA",NOT(AND(P1487="Orçamento",COUNTA(P1485:XX1485)=COUNTIF(P1487:XX1487,"Orçamento")))))),
ROW(),0)</f>
        <v>0</v>
      </c>
      <c r="N1503" s="74"/>
      <c r="O1503" s="27" t="str">
        <f t="shared" ref="O1503" si="4648">"6 RODADA"</f>
        <v>6 RODADA</v>
      </c>
      <c r="P1503" s="110" t="str">
        <f t="shared" ref="P1503:AI1503" si="4649">IFERROR(IF(P1501="","",IF((_xlfn.STDEV.P($P1500:$XX1501)/AVERAGE($P1500:$XX1501))&lt;=25%,P1501,IF(OR(P1501&gt;(AVERAGE($P1500:$XX1501)+_xlfn.STDEV.P($P1500:$XX1501)),P1501&lt;(AVERAGE($P1500:$XX1501)-_xlfn.STDEV.P($P1500:$XX1501))),"DESCARTADO",P1501))),)</f>
        <v/>
      </c>
      <c r="Q1503" s="110" t="str">
        <f t="shared" si="4649"/>
        <v/>
      </c>
      <c r="R1503" s="110" t="str">
        <f t="shared" si="4649"/>
        <v/>
      </c>
      <c r="S1503" s="110" t="str">
        <f t="shared" si="4649"/>
        <v/>
      </c>
      <c r="T1503" s="110" t="str">
        <f t="shared" si="4649"/>
        <v/>
      </c>
      <c r="U1503" s="110" t="str">
        <f t="shared" si="4649"/>
        <v/>
      </c>
      <c r="V1503" s="110" t="str">
        <f t="shared" si="4649"/>
        <v/>
      </c>
      <c r="W1503" s="110" t="str">
        <f t="shared" si="4649"/>
        <v/>
      </c>
      <c r="X1503" s="110" t="str">
        <f t="shared" si="4649"/>
        <v/>
      </c>
      <c r="Y1503" s="110" t="str">
        <f t="shared" si="4649"/>
        <v/>
      </c>
      <c r="Z1503" s="110" t="str">
        <f t="shared" si="4649"/>
        <v/>
      </c>
      <c r="AA1503" s="110" t="str">
        <f t="shared" si="4649"/>
        <v/>
      </c>
      <c r="AB1503" s="110" t="str">
        <f t="shared" si="4649"/>
        <v/>
      </c>
      <c r="AC1503" s="110" t="str">
        <f t="shared" si="4649"/>
        <v/>
      </c>
      <c r="AD1503" s="110" t="str">
        <f t="shared" si="4649"/>
        <v/>
      </c>
      <c r="AE1503" s="110" t="str">
        <f t="shared" si="4649"/>
        <v/>
      </c>
      <c r="AF1503" s="110" t="str">
        <f t="shared" si="4649"/>
        <v/>
      </c>
      <c r="AG1503" s="110" t="str">
        <f t="shared" si="4649"/>
        <v/>
      </c>
      <c r="AH1503" s="110" t="str">
        <f t="shared" si="4649"/>
        <v/>
      </c>
      <c r="AI1503" s="110" t="str">
        <f t="shared" si="4649"/>
        <v/>
      </c>
    </row>
    <row r="1504" spans="2:35" x14ac:dyDescent="0.25">
      <c r="B1504" s="131" t="e">
        <f t="shared" si="4603"/>
        <v>#VALUE!</v>
      </c>
      <c r="C1504" s="131" t="e">
        <f t="shared" si="4604"/>
        <v>#VALUE!</v>
      </c>
      <c r="D1504" s="130">
        <f t="shared" si="4604"/>
        <v>1</v>
      </c>
      <c r="E1504" s="168"/>
      <c r="F1504" s="139"/>
      <c r="G1504" s="170"/>
      <c r="H1504" s="173"/>
      <c r="I1504" s="173"/>
      <c r="J1504" s="174"/>
      <c r="K1504" s="70"/>
      <c r="L1504" s="1" t="s">
        <v>56</v>
      </c>
      <c r="M1504" s="147" t="str">
        <f t="shared" ref="M1504" si="4650">IFERROR(ROUND(M1485*M1487,2),"")</f>
        <v/>
      </c>
      <c r="O1504" s="27" t="s">
        <v>426</v>
      </c>
      <c r="P1504" s="110" t="str">
        <f t="shared" ref="P1504:R1504" si="4651">INDEX(P1491:P1503,MATCH(MAX($J1491:$J1503),$J1491:$J1503,0))</f>
        <v/>
      </c>
      <c r="Q1504" s="110" t="str">
        <f t="shared" si="4651"/>
        <v/>
      </c>
      <c r="R1504" s="110" t="str">
        <f t="shared" si="4651"/>
        <v/>
      </c>
      <c r="S1504" s="110" t="str">
        <f t="shared" si="4585"/>
        <v/>
      </c>
      <c r="T1504" s="110" t="str">
        <f t="shared" si="4585"/>
        <v/>
      </c>
      <c r="U1504" s="110" t="str">
        <f t="shared" si="4585"/>
        <v/>
      </c>
      <c r="V1504" s="110" t="str">
        <f t="shared" si="4585"/>
        <v/>
      </c>
      <c r="W1504" s="110" t="str">
        <f t="shared" si="4585"/>
        <v/>
      </c>
      <c r="X1504" s="110" t="str">
        <f t="shared" si="4585"/>
        <v/>
      </c>
      <c r="Y1504" s="110" t="str">
        <f t="shared" si="4585"/>
        <v/>
      </c>
      <c r="Z1504" s="110" t="str">
        <f t="shared" si="4585"/>
        <v/>
      </c>
      <c r="AA1504" s="110" t="str">
        <f t="shared" si="4585"/>
        <v/>
      </c>
      <c r="AB1504" s="110" t="str">
        <f t="shared" si="4585"/>
        <v/>
      </c>
      <c r="AC1504" s="110" t="str">
        <f t="shared" si="4585"/>
        <v/>
      </c>
      <c r="AD1504" s="110" t="str">
        <f t="shared" si="4585"/>
        <v/>
      </c>
      <c r="AE1504" s="110" t="str">
        <f t="shared" si="4585"/>
        <v/>
      </c>
      <c r="AF1504" s="110" t="str">
        <f t="shared" si="4585"/>
        <v/>
      </c>
      <c r="AG1504" s="110" t="str">
        <f t="shared" si="4585"/>
        <v/>
      </c>
      <c r="AH1504" s="110" t="str">
        <f t="shared" si="4585"/>
        <v/>
      </c>
      <c r="AI1504" s="110" t="str">
        <f t="shared" si="4585"/>
        <v/>
      </c>
    </row>
    <row r="1506" spans="1:167" s="120" customFormat="1" ht="15" customHeight="1" x14ac:dyDescent="0.25">
      <c r="A1506" s="123"/>
      <c r="B1506" s="130" t="e">
        <f t="shared" ref="B1506" si="4652">LARGE(IFERROR(IF(B1504+1&gt;$H$8,"",B1504+1),""),1)</f>
        <v>#VALUE!</v>
      </c>
      <c r="C1506" s="130" t="e">
        <f>IF(_xlfn.ISFORMULA(E1510),MAX(INDEX('BASE FORMAÇÃO'!A:A,B1506+1),1),E1510)</f>
        <v>#VALUE!</v>
      </c>
      <c r="D1506" s="130">
        <f t="shared" ref="D1506" si="4653">IFERROR(IF(C1506=C1496,D1496+1,1),1)</f>
        <v>1</v>
      </c>
      <c r="E1506" s="41" t="s">
        <v>9</v>
      </c>
      <c r="F1506" s="76"/>
      <c r="G1506" s="41" t="s">
        <v>15</v>
      </c>
      <c r="H1506" s="138" t="e">
        <f>INDEX('BASE FORMAÇÃO'!B:B,B1506+1)</f>
        <v>#VALUE!</v>
      </c>
      <c r="I1506" s="146" t="s">
        <v>16</v>
      </c>
      <c r="J1506" s="6" t="e">
        <f>INDEX('BASE FORMAÇÃO'!K:K,B1506+1)</f>
        <v>#VALUE!</v>
      </c>
      <c r="K1506" s="68"/>
      <c r="L1506" s="175" t="s">
        <v>54</v>
      </c>
      <c r="M1506" s="177" t="str">
        <f t="shared" ref="M1506" si="4654">IF(OR(ISBLANK($O$8),ISBLANK($O$7),ISBLANK($H$8),ISBLANK($O$6),ISBLANK($O$5),ISBLANK($H$5)),"",IFERROR(IF(VLOOKUP(L1506,L1512:M1521,2,FALSE)&lt;1,ROUND(VLOOKUP(L1506,L1512:M1521,2,FALSE),4),ROUND(VLOOKUP(L1506,L1512:M1521,2,FALSE),2)),""))</f>
        <v/>
      </c>
      <c r="N1506" s="72"/>
      <c r="O1506" s="27" t="s">
        <v>17</v>
      </c>
      <c r="P1506" s="116"/>
      <c r="Q1506" s="116"/>
      <c r="R1506" s="116"/>
      <c r="S1506" s="116"/>
      <c r="T1506" s="116"/>
      <c r="U1506" s="108"/>
      <c r="V1506" s="108"/>
      <c r="W1506" s="108"/>
      <c r="X1506" s="108"/>
      <c r="Y1506" s="108"/>
      <c r="Z1506" s="108"/>
      <c r="AA1506" s="108"/>
      <c r="AB1506" s="108"/>
      <c r="AC1506" s="108"/>
      <c r="AD1506" s="108"/>
      <c r="AE1506" s="108"/>
      <c r="AF1506" s="108"/>
      <c r="AG1506" s="108"/>
      <c r="AH1506" s="108"/>
      <c r="AI1506" s="108"/>
      <c r="AJ1506" s="119"/>
      <c r="AK1506" s="119"/>
      <c r="AL1506" s="119"/>
      <c r="AM1506" s="119"/>
      <c r="AN1506" s="119"/>
      <c r="AO1506" s="119"/>
      <c r="AP1506" s="119"/>
      <c r="AQ1506" s="119"/>
      <c r="AR1506" s="119"/>
      <c r="AS1506" s="119"/>
      <c r="AT1506" s="119"/>
      <c r="AU1506" s="119"/>
      <c r="AV1506" s="119"/>
      <c r="AW1506" s="119"/>
      <c r="AX1506" s="119"/>
      <c r="AY1506" s="119"/>
      <c r="AZ1506" s="119"/>
      <c r="BA1506" s="119"/>
      <c r="BB1506" s="119"/>
      <c r="BC1506" s="119"/>
      <c r="BD1506" s="119"/>
      <c r="BE1506" s="119"/>
      <c r="BF1506" s="119"/>
      <c r="BG1506" s="119"/>
      <c r="BH1506" s="119"/>
      <c r="BI1506" s="119"/>
      <c r="BJ1506" s="119"/>
      <c r="BK1506" s="119"/>
      <c r="BL1506" s="119"/>
      <c r="BM1506" s="119"/>
      <c r="BN1506" s="119"/>
      <c r="BO1506" s="119"/>
      <c r="BP1506" s="119"/>
      <c r="BQ1506" s="119"/>
      <c r="BR1506" s="119"/>
      <c r="BS1506" s="119"/>
      <c r="BT1506" s="119"/>
      <c r="BU1506" s="119"/>
      <c r="BV1506" s="119"/>
      <c r="BW1506" s="119"/>
      <c r="BX1506" s="119"/>
      <c r="BY1506" s="119"/>
      <c r="BZ1506" s="119"/>
      <c r="CA1506" s="119"/>
      <c r="CB1506" s="119"/>
      <c r="CC1506" s="119"/>
      <c r="CD1506" s="119"/>
      <c r="CE1506" s="119"/>
      <c r="CF1506" s="119"/>
      <c r="CG1506" s="119"/>
      <c r="CH1506" s="119"/>
      <c r="CI1506" s="119"/>
      <c r="CJ1506" s="119"/>
      <c r="CK1506" s="119"/>
      <c r="CL1506" s="119"/>
      <c r="CM1506" s="119"/>
      <c r="CN1506" s="119"/>
      <c r="CO1506" s="119"/>
      <c r="CP1506" s="119"/>
      <c r="CQ1506" s="119"/>
      <c r="CR1506" s="119"/>
      <c r="CS1506" s="119"/>
      <c r="CT1506" s="119"/>
      <c r="CU1506" s="119"/>
      <c r="CV1506" s="119"/>
      <c r="CW1506" s="119"/>
      <c r="CX1506" s="119"/>
      <c r="CY1506" s="119"/>
      <c r="CZ1506" s="119"/>
      <c r="DA1506" s="119"/>
      <c r="DB1506" s="119"/>
      <c r="DC1506" s="119"/>
      <c r="DD1506" s="119"/>
      <c r="DE1506" s="119"/>
      <c r="DF1506" s="119"/>
      <c r="DG1506" s="119"/>
      <c r="DH1506" s="119"/>
      <c r="DI1506" s="119"/>
      <c r="DJ1506" s="119"/>
      <c r="DK1506" s="119"/>
      <c r="DL1506" s="119"/>
      <c r="DM1506" s="119"/>
      <c r="DN1506" s="119"/>
      <c r="DO1506" s="119"/>
      <c r="DP1506" s="119"/>
      <c r="DQ1506" s="119"/>
      <c r="DR1506" s="119"/>
      <c r="DS1506" s="119"/>
      <c r="DT1506" s="119"/>
      <c r="DU1506" s="119"/>
      <c r="DV1506" s="119"/>
      <c r="DW1506" s="119"/>
      <c r="DX1506" s="119"/>
      <c r="DY1506" s="119"/>
      <c r="DZ1506" s="119"/>
      <c r="EA1506" s="119"/>
      <c r="EB1506" s="119"/>
      <c r="EC1506" s="119"/>
      <c r="ED1506" s="119"/>
      <c r="EE1506" s="119"/>
      <c r="EF1506" s="119"/>
      <c r="EG1506" s="119"/>
      <c r="EH1506" s="119"/>
      <c r="EI1506" s="119"/>
      <c r="EJ1506" s="119"/>
      <c r="EK1506" s="119"/>
      <c r="EL1506" s="119"/>
      <c r="EM1506" s="119"/>
      <c r="EN1506" s="119"/>
      <c r="EO1506" s="119"/>
      <c r="EP1506" s="119"/>
      <c r="EQ1506" s="119"/>
      <c r="ER1506" s="119"/>
      <c r="ES1506" s="119"/>
      <c r="ET1506" s="119"/>
      <c r="EU1506" s="119"/>
      <c r="EV1506" s="119"/>
      <c r="EW1506" s="119"/>
      <c r="EX1506" s="119"/>
      <c r="EY1506" s="119"/>
      <c r="EZ1506" s="119"/>
      <c r="FA1506" s="119"/>
      <c r="FB1506" s="119"/>
      <c r="FC1506" s="119"/>
      <c r="FD1506" s="119"/>
      <c r="FE1506" s="119"/>
      <c r="FF1506" s="119"/>
      <c r="FG1506" s="119"/>
      <c r="FH1506" s="119"/>
      <c r="FI1506" s="119"/>
      <c r="FJ1506" s="119"/>
      <c r="FK1506" s="119"/>
    </row>
    <row r="1507" spans="1:167" s="120" customFormat="1" ht="15" customHeight="1" x14ac:dyDescent="0.25">
      <c r="A1507" s="69"/>
      <c r="B1507" s="131" t="e">
        <f t="shared" ref="B1507:D1507" si="4655">B1506</f>
        <v>#VALUE!</v>
      </c>
      <c r="C1507" s="131" t="e">
        <f t="shared" si="4655"/>
        <v>#VALUE!</v>
      </c>
      <c r="D1507" s="130">
        <f t="shared" si="4655"/>
        <v>1</v>
      </c>
      <c r="E1507" s="179">
        <f t="shared" ref="E1507" si="4656">D1506</f>
        <v>1</v>
      </c>
      <c r="F1507" s="95"/>
      <c r="G1507" s="181" t="s">
        <v>1</v>
      </c>
      <c r="H1507" s="184" t="e">
        <f>INDEX('BASE FORMAÇÃO'!C:C,B1506+1)</f>
        <v>#VALUE!</v>
      </c>
      <c r="I1507" s="184"/>
      <c r="J1507" s="185"/>
      <c r="K1507" s="69"/>
      <c r="L1507" s="176"/>
      <c r="M1507" s="178"/>
      <c r="N1507" s="73"/>
      <c r="O1507" s="27" t="s">
        <v>13</v>
      </c>
      <c r="P1507" s="125"/>
      <c r="Q1507" s="125"/>
      <c r="R1507" s="125"/>
      <c r="S1507" s="125"/>
      <c r="T1507" s="125"/>
      <c r="U1507" s="125"/>
      <c r="V1507" s="125"/>
      <c r="W1507" s="125"/>
      <c r="X1507" s="125"/>
      <c r="Y1507" s="125"/>
      <c r="Z1507" s="125"/>
      <c r="AA1507" s="125"/>
      <c r="AB1507" s="125"/>
      <c r="AC1507" s="125"/>
      <c r="AD1507" s="125"/>
      <c r="AE1507" s="125"/>
      <c r="AF1507" s="125"/>
      <c r="AG1507" s="125"/>
      <c r="AH1507" s="125"/>
      <c r="AI1507" s="125"/>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19"/>
      <c r="BC1507" s="119"/>
      <c r="BD1507" s="119"/>
      <c r="BE1507" s="119"/>
      <c r="BF1507" s="119"/>
      <c r="BG1507" s="119"/>
      <c r="BH1507" s="119"/>
      <c r="BI1507" s="119"/>
      <c r="BJ1507" s="119"/>
      <c r="BK1507" s="119"/>
      <c r="BL1507" s="119"/>
      <c r="BM1507" s="119"/>
      <c r="BN1507" s="119"/>
      <c r="BO1507" s="119"/>
      <c r="BP1507" s="119"/>
      <c r="BQ1507" s="119"/>
      <c r="BR1507" s="119"/>
      <c r="BS1507" s="119"/>
      <c r="BT1507" s="119"/>
      <c r="BU1507" s="119"/>
      <c r="BV1507" s="119"/>
      <c r="BW1507" s="119"/>
      <c r="BX1507" s="119"/>
      <c r="BY1507" s="119"/>
      <c r="BZ1507" s="119"/>
      <c r="CA1507" s="119"/>
      <c r="CB1507" s="119"/>
      <c r="CC1507" s="119"/>
      <c r="CD1507" s="119"/>
      <c r="CE1507" s="119"/>
      <c r="CF1507" s="119"/>
      <c r="CG1507" s="119"/>
      <c r="CH1507" s="119"/>
      <c r="CI1507" s="119"/>
      <c r="CJ1507" s="119"/>
      <c r="CK1507" s="119"/>
      <c r="CL1507" s="119"/>
      <c r="CM1507" s="119"/>
      <c r="CN1507" s="119"/>
      <c r="CO1507" s="119"/>
      <c r="CP1507" s="119"/>
      <c r="CQ1507" s="119"/>
      <c r="CR1507" s="119"/>
      <c r="CS1507" s="119"/>
      <c r="CT1507" s="119"/>
      <c r="CU1507" s="119"/>
      <c r="CV1507" s="119"/>
      <c r="CW1507" s="119"/>
      <c r="CX1507" s="119"/>
      <c r="CY1507" s="119"/>
      <c r="CZ1507" s="119"/>
      <c r="DA1507" s="119"/>
      <c r="DB1507" s="119"/>
      <c r="DC1507" s="119"/>
      <c r="DD1507" s="119"/>
      <c r="DE1507" s="119"/>
      <c r="DF1507" s="119"/>
      <c r="DG1507" s="119"/>
      <c r="DH1507" s="119"/>
      <c r="DI1507" s="119"/>
      <c r="DJ1507" s="119"/>
      <c r="DK1507" s="119"/>
      <c r="DL1507" s="119"/>
      <c r="DM1507" s="119"/>
      <c r="DN1507" s="119"/>
      <c r="DO1507" s="119"/>
      <c r="DP1507" s="119"/>
      <c r="DQ1507" s="119"/>
      <c r="DR1507" s="119"/>
      <c r="DS1507" s="119"/>
      <c r="DT1507" s="119"/>
      <c r="DU1507" s="119"/>
      <c r="DV1507" s="119"/>
      <c r="DW1507" s="119"/>
      <c r="DX1507" s="119"/>
      <c r="DY1507" s="119"/>
      <c r="DZ1507" s="119"/>
      <c r="EA1507" s="119"/>
      <c r="EB1507" s="119"/>
      <c r="EC1507" s="119"/>
      <c r="ED1507" s="119"/>
      <c r="EE1507" s="119"/>
      <c r="EF1507" s="119"/>
      <c r="EG1507" s="119"/>
      <c r="EH1507" s="119"/>
      <c r="EI1507" s="119"/>
      <c r="EJ1507" s="119"/>
      <c r="EK1507" s="119"/>
      <c r="EL1507" s="119"/>
      <c r="EM1507" s="119"/>
      <c r="EN1507" s="119"/>
      <c r="EO1507" s="119"/>
      <c r="EP1507" s="119"/>
      <c r="EQ1507" s="119"/>
      <c r="ER1507" s="119"/>
      <c r="ES1507" s="119"/>
      <c r="ET1507" s="119"/>
      <c r="EU1507" s="119"/>
      <c r="EV1507" s="119"/>
      <c r="EW1507" s="119"/>
      <c r="EX1507" s="119"/>
      <c r="EY1507" s="119"/>
      <c r="EZ1507" s="119"/>
      <c r="FA1507" s="119"/>
      <c r="FB1507" s="119"/>
      <c r="FC1507" s="119"/>
      <c r="FD1507" s="119"/>
      <c r="FE1507" s="119"/>
      <c r="FF1507" s="119"/>
      <c r="FG1507" s="119"/>
      <c r="FH1507" s="119"/>
      <c r="FI1507" s="119"/>
      <c r="FJ1507" s="119"/>
      <c r="FK1507" s="119"/>
    </row>
    <row r="1508" spans="1:167" s="119" customFormat="1" x14ac:dyDescent="0.25">
      <c r="A1508" s="77"/>
      <c r="B1508" s="131" t="e">
        <f t="shared" ref="B1508:D1508" si="4657">B1507</f>
        <v>#VALUE!</v>
      </c>
      <c r="C1508" s="131" t="e">
        <f t="shared" si="4657"/>
        <v>#VALUE!</v>
      </c>
      <c r="D1508" s="130">
        <f t="shared" si="4657"/>
        <v>1</v>
      </c>
      <c r="E1508" s="180"/>
      <c r="F1508" s="96"/>
      <c r="G1508" s="182"/>
      <c r="H1508" s="186"/>
      <c r="I1508" s="186"/>
      <c r="J1508" s="187"/>
      <c r="K1508" s="67"/>
      <c r="L1508" s="133" t="s">
        <v>57</v>
      </c>
      <c r="M1508" s="134" t="e">
        <f>INDEX('BASE FORMAÇÃO'!H:H,B1510+1)</f>
        <v>#VALUE!</v>
      </c>
      <c r="N1508" s="74"/>
      <c r="O1508" s="27" t="s">
        <v>445</v>
      </c>
      <c r="P1508" s="117"/>
      <c r="Q1508" s="117"/>
      <c r="R1508" s="117"/>
      <c r="S1508" s="117"/>
      <c r="T1508" s="117"/>
      <c r="U1508" s="117"/>
      <c r="V1508" s="117"/>
      <c r="W1508" s="117"/>
      <c r="X1508" s="117"/>
      <c r="Y1508" s="117"/>
      <c r="Z1508" s="117"/>
      <c r="AA1508" s="121"/>
      <c r="AB1508" s="121"/>
      <c r="AC1508" s="121"/>
      <c r="AD1508" s="121"/>
      <c r="AE1508" s="121"/>
      <c r="AF1508" s="121"/>
      <c r="AG1508" s="121"/>
      <c r="AH1508" s="121"/>
      <c r="AI1508" s="121"/>
    </row>
    <row r="1509" spans="1:167" s="119" customFormat="1" x14ac:dyDescent="0.25">
      <c r="A1509" s="77"/>
      <c r="B1509" s="131" t="e">
        <f t="shared" ref="B1509:C1509" si="4658">B1508</f>
        <v>#VALUE!</v>
      </c>
      <c r="C1509" s="131" t="e">
        <f t="shared" si="4658"/>
        <v>#VALUE!</v>
      </c>
      <c r="D1509" s="130">
        <f t="shared" si="4604"/>
        <v>1</v>
      </c>
      <c r="E1509" s="41" t="s">
        <v>344</v>
      </c>
      <c r="F1509" s="96"/>
      <c r="G1509" s="183"/>
      <c r="H1509" s="188"/>
      <c r="I1509" s="188"/>
      <c r="J1509" s="189"/>
      <c r="K1509" s="67"/>
      <c r="L1509" s="1" t="s">
        <v>2</v>
      </c>
      <c r="M1509" s="6" t="e">
        <f>INDEX('BASE FORMAÇÃO'!D:D,B1510+1)</f>
        <v>#VALUE!</v>
      </c>
      <c r="N1509" s="74"/>
      <c r="O1509" s="27" t="s">
        <v>446</v>
      </c>
      <c r="P1509" s="118"/>
      <c r="Q1509" s="118"/>
      <c r="R1509" s="118"/>
      <c r="S1509" s="118"/>
      <c r="T1509" s="118"/>
      <c r="U1509" s="121"/>
      <c r="V1509" s="121"/>
      <c r="W1509" s="121"/>
      <c r="X1509" s="121"/>
      <c r="Y1509" s="121"/>
      <c r="Z1509" s="121"/>
      <c r="AA1509" s="121"/>
      <c r="AB1509" s="121"/>
      <c r="AC1509" s="121"/>
      <c r="AD1509" s="121"/>
      <c r="AE1509" s="121"/>
      <c r="AF1509" s="121"/>
      <c r="AG1509" s="121"/>
      <c r="AH1509" s="121"/>
      <c r="AI1509" s="121"/>
    </row>
    <row r="1510" spans="1:167" x14ac:dyDescent="0.25">
      <c r="B1510" s="131" t="e">
        <f t="shared" ref="B1510:C1510" si="4659">B1508</f>
        <v>#VALUE!</v>
      </c>
      <c r="C1510" s="131" t="e">
        <f t="shared" si="4659"/>
        <v>#VALUE!</v>
      </c>
      <c r="D1510" s="130">
        <f t="shared" si="4604"/>
        <v>1</v>
      </c>
      <c r="E1510" s="167" t="e">
        <f t="shared" ref="E1510" si="4660">C1506</f>
        <v>#VALUE!</v>
      </c>
      <c r="F1510" s="96"/>
      <c r="G1510" s="169" t="s">
        <v>334</v>
      </c>
      <c r="H1510" s="171"/>
      <c r="I1510" s="172"/>
      <c r="J1510" s="172"/>
      <c r="K1510" s="70"/>
      <c r="L1510" s="28" t="s">
        <v>333</v>
      </c>
      <c r="M1510" s="136" t="str">
        <f t="shared" ref="M1510" si="4661">IFERROR(INDEX(I1512:I1524,MATCH(MAX(J1512:J1524),J1512:J1524,0)),"")</f>
        <v/>
      </c>
      <c r="N1510" s="74"/>
      <c r="O1510" s="27" t="s">
        <v>18</v>
      </c>
      <c r="P1510" s="109" t="str">
        <f>IF(P1506="","",
IF(OR(P1508="Orçamento",P1507="",MAX('Tabela de Apoio'!$A:$A)&lt;=P1507),
P1506,
(INDEX('Tabela de Apoio'!$B:$B,MATCH('MAPA DE PREÇOS'!$O$8,'Tabela de Apoio'!$A:$A,1))/INDEX('Tabela de Apoio'!$B:$B,MATCH('MAPA DE PREÇOS'!P1507,'Tabela de Apoio'!$A:$A,1)-1))*P1506))</f>
        <v/>
      </c>
      <c r="Q1510" s="109" t="str">
        <f>IF(Q1506="","",
IF(OR(Q1508="Orçamento",Q1507="",MAX('Tabela de Apoio'!$A:$A)&lt;=Q1507),
Q1506,
(INDEX('Tabela de Apoio'!$B:$B,MATCH('MAPA DE PREÇOS'!$O$8,'Tabela de Apoio'!$A:$A,1))/INDEX('Tabela de Apoio'!$B:$B,MATCH('MAPA DE PREÇOS'!Q1507,'Tabela de Apoio'!$A:$A,1)-1))*Q1506))</f>
        <v/>
      </c>
      <c r="R1510" s="109" t="str">
        <f>IF(R1506="","",
IF(OR(R1508="Orçamento",R1507="",MAX('Tabela de Apoio'!$A:$A)&lt;=R1507),
R1506,
(INDEX('Tabela de Apoio'!$B:$B,MATCH('MAPA DE PREÇOS'!$O$8,'Tabela de Apoio'!$A:$A,1))/INDEX('Tabela de Apoio'!$B:$B,MATCH('MAPA DE PREÇOS'!R1507,'Tabela de Apoio'!$A:$A,1)-1))*R1506))</f>
        <v/>
      </c>
      <c r="S1510" s="109" t="str">
        <f>IF(S1506="","",
IF(OR(S1508="Orçamento",S1507="",MAX('Tabela de Apoio'!$A:$A)&lt;=S1507),
S1506,
(INDEX('Tabela de Apoio'!$B:$B,MATCH('MAPA DE PREÇOS'!$O$8,'Tabela de Apoio'!$A:$A,1))/INDEX('Tabela de Apoio'!$B:$B,MATCH('MAPA DE PREÇOS'!S1507,'Tabela de Apoio'!$A:$A,1)-1))*S1506))</f>
        <v/>
      </c>
      <c r="T1510" s="109" t="str">
        <f>IF(T1506="","",
IF(OR(T1508="Orçamento",T1507="",MAX('Tabela de Apoio'!$A:$A)&lt;=T1507),
T1506,
(INDEX('Tabela de Apoio'!$B:$B,MATCH('MAPA DE PREÇOS'!$O$8,'Tabela de Apoio'!$A:$A,1))/INDEX('Tabela de Apoio'!$B:$B,MATCH('MAPA DE PREÇOS'!T1507,'Tabela de Apoio'!$A:$A,1)-1))*T1506))</f>
        <v/>
      </c>
      <c r="U1510" s="109" t="str">
        <f>IF(U1506="","",
IF(OR(U1508="Orçamento",U1507="",MAX('Tabela de Apoio'!$A:$A)&lt;=U1507),
U1506,
(INDEX('Tabela de Apoio'!$B:$B,MATCH('MAPA DE PREÇOS'!$O$8,'Tabela de Apoio'!$A:$A,1))/INDEX('Tabela de Apoio'!$B:$B,MATCH('MAPA DE PREÇOS'!U1507,'Tabela de Apoio'!$A:$A,1)-1))*U1506))</f>
        <v/>
      </c>
      <c r="V1510" s="109" t="str">
        <f>IF(V1506="","",
IF(OR(V1508="Orçamento",V1507="",MAX('Tabela de Apoio'!$A:$A)&lt;=V1507),
V1506,
(INDEX('Tabela de Apoio'!$B:$B,MATCH('MAPA DE PREÇOS'!$O$8,'Tabela de Apoio'!$A:$A,1))/INDEX('Tabela de Apoio'!$B:$B,MATCH('MAPA DE PREÇOS'!V1507,'Tabela de Apoio'!$A:$A,1)-1))*V1506))</f>
        <v/>
      </c>
      <c r="W1510" s="109" t="str">
        <f>IF(W1506="","",
IF(OR(W1508="Orçamento",W1507="",MAX('Tabela de Apoio'!$A:$A)&lt;=W1507),
W1506,
(INDEX('Tabela de Apoio'!$B:$B,MATCH('MAPA DE PREÇOS'!$O$8,'Tabela de Apoio'!$A:$A,1))/INDEX('Tabela de Apoio'!$B:$B,MATCH('MAPA DE PREÇOS'!W1507,'Tabela de Apoio'!$A:$A,1)-1))*W1506))</f>
        <v/>
      </c>
      <c r="X1510" s="109" t="str">
        <f>IF(X1506="","",
IF(OR(X1508="Orçamento",X1507="",MAX('Tabela de Apoio'!$A:$A)&lt;=X1507),
X1506,
(INDEX('Tabela de Apoio'!$B:$B,MATCH('MAPA DE PREÇOS'!$O$8,'Tabela de Apoio'!$A:$A,1))/INDEX('Tabela de Apoio'!$B:$B,MATCH('MAPA DE PREÇOS'!X1507,'Tabela de Apoio'!$A:$A,1)-1))*X1506))</f>
        <v/>
      </c>
      <c r="Y1510" s="109" t="str">
        <f>IF(Y1506="","",
IF(OR(Y1508="Orçamento",Y1507="",MAX('Tabela de Apoio'!$A:$A)&lt;=Y1507),
Y1506,
(INDEX('Tabela de Apoio'!$B:$B,MATCH('MAPA DE PREÇOS'!$O$8,'Tabela de Apoio'!$A:$A,1))/INDEX('Tabela de Apoio'!$B:$B,MATCH('MAPA DE PREÇOS'!Y1507,'Tabela de Apoio'!$A:$A,1)-1))*Y1506))</f>
        <v/>
      </c>
      <c r="Z1510" s="109" t="str">
        <f>IF(Z1506="","",
IF(OR(Z1508="Orçamento",Z1507="",MAX('Tabela de Apoio'!$A:$A)&lt;=Z1507),
Z1506,
(INDEX('Tabela de Apoio'!$B:$B,MATCH('MAPA DE PREÇOS'!$O$8,'Tabela de Apoio'!$A:$A,1))/INDEX('Tabela de Apoio'!$B:$B,MATCH('MAPA DE PREÇOS'!Z1507,'Tabela de Apoio'!$A:$A,1)-1))*Z1506))</f>
        <v/>
      </c>
      <c r="AA1510" s="109" t="str">
        <f>IF(AA1506="","",
IF(OR(AA1508="Orçamento",AA1507="",MAX('Tabela de Apoio'!$A:$A)&lt;=AA1507),
AA1506,
(INDEX('Tabela de Apoio'!$B:$B,MATCH('MAPA DE PREÇOS'!$O$8,'Tabela de Apoio'!$A:$A,1))/INDEX('Tabela de Apoio'!$B:$B,MATCH('MAPA DE PREÇOS'!AA1507,'Tabela de Apoio'!$A:$A,1)-1))*AA1506))</f>
        <v/>
      </c>
      <c r="AB1510" s="109" t="str">
        <f>IF(AB1506="","",
IF(OR(AB1508="Orçamento",AB1507="",MAX('Tabela de Apoio'!$A:$A)&lt;=AB1507),
AB1506,
(INDEX('Tabela de Apoio'!$B:$B,MATCH('MAPA DE PREÇOS'!$O$8,'Tabela de Apoio'!$A:$A,1))/INDEX('Tabela de Apoio'!$B:$B,MATCH('MAPA DE PREÇOS'!AB1507,'Tabela de Apoio'!$A:$A,1)-1))*AB1506))</f>
        <v/>
      </c>
      <c r="AC1510" s="109" t="str">
        <f>IF(AC1506="","",
IF(OR(AC1508="Orçamento",AC1507="",MAX('Tabela de Apoio'!$A:$A)&lt;=AC1507),
AC1506,
(INDEX('Tabela de Apoio'!$B:$B,MATCH('MAPA DE PREÇOS'!$O$8,'Tabela de Apoio'!$A:$A,1))/INDEX('Tabela de Apoio'!$B:$B,MATCH('MAPA DE PREÇOS'!AC1507,'Tabela de Apoio'!$A:$A,1)-1))*AC1506))</f>
        <v/>
      </c>
      <c r="AD1510" s="109" t="str">
        <f>IF(AD1506="","",
IF(OR(AD1508="Orçamento",AD1507="",MAX('Tabela de Apoio'!$A:$A)&lt;=AD1507),
AD1506,
(INDEX('Tabela de Apoio'!$B:$B,MATCH('MAPA DE PREÇOS'!$O$8,'Tabela de Apoio'!$A:$A,1))/INDEX('Tabela de Apoio'!$B:$B,MATCH('MAPA DE PREÇOS'!AD1507,'Tabela de Apoio'!$A:$A,1)-1))*AD1506))</f>
        <v/>
      </c>
      <c r="AE1510" s="109" t="str">
        <f>IF(AE1506="","",
IF(OR(AE1508="Orçamento",AE1507="",MAX('Tabela de Apoio'!$A:$A)&lt;=AE1507),
AE1506,
(INDEX('Tabela de Apoio'!$B:$B,MATCH('MAPA DE PREÇOS'!$O$8,'Tabela de Apoio'!$A:$A,1))/INDEX('Tabela de Apoio'!$B:$B,MATCH('MAPA DE PREÇOS'!AE1507,'Tabela de Apoio'!$A:$A,1)-1))*AE1506))</f>
        <v/>
      </c>
      <c r="AF1510" s="109" t="str">
        <f>IF(AF1506="","",
IF(OR(AF1508="Orçamento",AF1507="",MAX('Tabela de Apoio'!$A:$A)&lt;=AF1507),
AF1506,
(INDEX('Tabela de Apoio'!$B:$B,MATCH('MAPA DE PREÇOS'!$O$8,'Tabela de Apoio'!$A:$A,1))/INDEX('Tabela de Apoio'!$B:$B,MATCH('MAPA DE PREÇOS'!AF1507,'Tabela de Apoio'!$A:$A,1)-1))*AF1506))</f>
        <v/>
      </c>
      <c r="AG1510" s="109" t="str">
        <f>IF(AG1506="","",
IF(OR(AG1508="Orçamento",AG1507="",MAX('Tabela de Apoio'!$A:$A)&lt;=AG1507),
AG1506,
(INDEX('Tabela de Apoio'!$B:$B,MATCH('MAPA DE PREÇOS'!$O$8,'Tabela de Apoio'!$A:$A,1))/INDEX('Tabela de Apoio'!$B:$B,MATCH('MAPA DE PREÇOS'!AG1507,'Tabela de Apoio'!$A:$A,1)-1))*AG1506))</f>
        <v/>
      </c>
      <c r="AH1510" s="109" t="str">
        <f>IF(AH1506="","",
IF(OR(AH1508="Orçamento",AH1507="",MAX('Tabela de Apoio'!$A:$A)&lt;=AH1507),
AH1506,
(INDEX('Tabela de Apoio'!$B:$B,MATCH('MAPA DE PREÇOS'!$O$8,'Tabela de Apoio'!$A:$A,1))/INDEX('Tabela de Apoio'!$B:$B,MATCH('MAPA DE PREÇOS'!AH1507,'Tabela de Apoio'!$A:$A,1)-1))*AH1506))</f>
        <v/>
      </c>
      <c r="AI1510" s="109" t="str">
        <f>IF(AI1506="","",
IF(OR(AI1508="Orçamento",AI1507="",MAX('Tabela de Apoio'!$A:$A)&lt;=AI1507),
AI1506,
(INDEX('Tabela de Apoio'!$B:$B,MATCH('MAPA DE PREÇOS'!$O$8,'Tabela de Apoio'!$A:$A,1))/INDEX('Tabela de Apoio'!$B:$B,MATCH('MAPA DE PREÇOS'!AI1507,'Tabela de Apoio'!$A:$A,1)-1))*AI1506))</f>
        <v/>
      </c>
    </row>
    <row r="1511" spans="1:167" hidden="1" x14ac:dyDescent="0.25">
      <c r="B1511" s="131" t="e">
        <f t="shared" ref="B1511" si="4662">B1510</f>
        <v>#VALUE!</v>
      </c>
      <c r="C1511" s="131" t="e">
        <f t="shared" ref="C1511" si="4663">C1510</f>
        <v>#VALUE!</v>
      </c>
      <c r="D1511" s="130">
        <f t="shared" si="4604"/>
        <v>1</v>
      </c>
      <c r="E1511" s="168"/>
      <c r="F1511" s="96"/>
      <c r="G1511" s="170"/>
      <c r="H1511"/>
      <c r="I1511"/>
      <c r="J1511"/>
      <c r="N1511" s="74"/>
      <c r="O1511" s="27" t="s">
        <v>439</v>
      </c>
      <c r="P1511" s="110" t="str">
        <f>IF(IFERROR(VLOOKUP(P1508,'Tabela de Apoio'!$D:$E,2,FALSE),1)=1,"",P1512)</f>
        <v/>
      </c>
      <c r="Q1511" s="110" t="str">
        <f>IF(IFERROR(VLOOKUP(Q1508,'Tabela de Apoio'!$D:$E,2,FALSE),1)=1,"",Q1512)</f>
        <v/>
      </c>
      <c r="R1511" s="110" t="str">
        <f>IF(IFERROR(VLOOKUP(R1508,'Tabela de Apoio'!$D:$E,2,FALSE),1)=1,"",R1512)</f>
        <v/>
      </c>
      <c r="S1511" s="110" t="str">
        <f>IF(IFERROR(VLOOKUP(S1508,'Tabela de Apoio'!$D:$E,2,FALSE),1)=1,"",S1512)</f>
        <v/>
      </c>
      <c r="T1511" s="110" t="str">
        <f>IF(IFERROR(VLOOKUP(T1508,'Tabela de Apoio'!$D:$E,2,FALSE),1)=1,"",T1512)</f>
        <v/>
      </c>
      <c r="U1511" s="110" t="str">
        <f>IF(IFERROR(VLOOKUP(U1508,'Tabela de Apoio'!$D:$E,2,FALSE),1)=1,"",U1512)</f>
        <v/>
      </c>
      <c r="V1511" s="110" t="str">
        <f>IF(IFERROR(VLOOKUP(V1508,'Tabela de Apoio'!$D:$E,2,FALSE),1)=1,"",V1512)</f>
        <v/>
      </c>
      <c r="W1511" s="110" t="str">
        <f>IF(IFERROR(VLOOKUP(W1508,'Tabela de Apoio'!$D:$E,2,FALSE),1)=1,"",W1512)</f>
        <v/>
      </c>
      <c r="X1511" s="110" t="str">
        <f>IF(IFERROR(VLOOKUP(X1508,'Tabela de Apoio'!$D:$E,2,FALSE),1)=1,"",X1512)</f>
        <v/>
      </c>
      <c r="Y1511" s="110" t="str">
        <f>IF(IFERROR(VLOOKUP(Y1508,'Tabela de Apoio'!$D:$E,2,FALSE),1)=1,"",Y1512)</f>
        <v/>
      </c>
      <c r="Z1511" s="110" t="str">
        <f>IF(IFERROR(VLOOKUP(Z1508,'Tabela de Apoio'!$D:$E,2,FALSE),1)=1,"",Z1512)</f>
        <v/>
      </c>
      <c r="AA1511" s="110" t="str">
        <f>IF(IFERROR(VLOOKUP(AA1508,'Tabela de Apoio'!$D:$E,2,FALSE),1)=1,"",AA1512)</f>
        <v/>
      </c>
      <c r="AB1511" s="110" t="str">
        <f>IF(IFERROR(VLOOKUP(AB1508,'Tabela de Apoio'!$D:$E,2,FALSE),1)=1,"",AB1512)</f>
        <v/>
      </c>
      <c r="AC1511" s="110" t="str">
        <f>IF(IFERROR(VLOOKUP(AC1508,'Tabela de Apoio'!$D:$E,2,FALSE),1)=1,"",AC1512)</f>
        <v/>
      </c>
      <c r="AD1511" s="110" t="str">
        <f>IF(IFERROR(VLOOKUP(AD1508,'Tabela de Apoio'!$D:$E,2,FALSE),1)=1,"",AD1512)</f>
        <v/>
      </c>
      <c r="AE1511" s="110" t="str">
        <f>IF(IFERROR(VLOOKUP(AE1508,'Tabela de Apoio'!$D:$E,2,FALSE),1)=1,"",AE1512)</f>
        <v/>
      </c>
      <c r="AF1511" s="110" t="str">
        <f>IF(IFERROR(VLOOKUP(AF1508,'Tabela de Apoio'!$D:$E,2,FALSE),1)=1,"",AF1512)</f>
        <v/>
      </c>
      <c r="AG1511" s="110" t="str">
        <f>IF(IFERROR(VLOOKUP(AG1508,'Tabela de Apoio'!$D:$E,2,FALSE),1)=1,"",AG1512)</f>
        <v/>
      </c>
      <c r="AH1511" s="110" t="str">
        <f>IF(IFERROR(VLOOKUP(AH1508,'Tabela de Apoio'!$D:$E,2,FALSE),1)=1,"",AH1512)</f>
        <v/>
      </c>
      <c r="AI1511" s="110" t="str">
        <f>IF(IFERROR(VLOOKUP(AI1508,'Tabela de Apoio'!$D:$E,2,FALSE),1)=1,"",AI1512)</f>
        <v/>
      </c>
    </row>
    <row r="1512" spans="1:167" hidden="1" x14ac:dyDescent="0.25">
      <c r="B1512" s="131" t="e">
        <f t="shared" ref="B1512:C1512" si="4664">B1511</f>
        <v>#VALUE!</v>
      </c>
      <c r="C1512" s="131" t="e">
        <f t="shared" si="4664"/>
        <v>#VALUE!</v>
      </c>
      <c r="D1512" s="130">
        <f t="shared" si="4604"/>
        <v>1</v>
      </c>
      <c r="E1512" s="168"/>
      <c r="F1512" s="96"/>
      <c r="G1512" s="170"/>
      <c r="H1512" s="137">
        <f t="shared" ref="H1512" si="4665">COUNT($P1512:$XX1512)</f>
        <v>0</v>
      </c>
      <c r="I1512" s="135" t="e">
        <f t="shared" ref="I1512" si="4666">_xlfn.STDEV.P($P1511:$XX1512)/AVERAGE($P1511:$XX1512)</f>
        <v>#DIV/0!</v>
      </c>
      <c r="J1512" s="7">
        <f>ROW()</f>
        <v>1512</v>
      </c>
      <c r="K1512" s="70"/>
      <c r="L1512" s="29" t="s">
        <v>54</v>
      </c>
      <c r="M1512" s="30" t="str">
        <f t="shared" ref="M1512" si="4667">IFERROR(
IF(AND(P1508="Orçamento",COUNTA(P1506:AI1506)=COUNTIF(P1508:XX1508,"Orçamento")),MIN(M1517,M1514),
IF(M1515&lt;&gt;"",M1515,
IF(M1516&lt;&gt;"",M1516,
M1514
))),"")</f>
        <v/>
      </c>
      <c r="N1512" s="74"/>
      <c r="O1512" s="27" t="s">
        <v>440</v>
      </c>
      <c r="P1512" s="109" t="str">
        <f t="shared" ref="P1512:AI1512" si="4668">IFERROR(IF(P1510="",
            "",
            IF(COUNT($P1510:$XX1510)&lt;=4,
               P1510,
               IF(OR(P1510&gt;(QUARTILE($P1510:$XX1510,3)+(QUARTILE($P1510:$XX1510,3)-QUARTILE($P1510:$XX1510,1))),
                     P1510&lt;(QUARTILE($P1510:$XX1510,1)-(QUARTILE($P1510:$XX1510,3)-QUARTILE($P1510:$XX1510,1)))
                  ),
               "DESCARTADO",P1510)
             )
  ),P1510)</f>
        <v/>
      </c>
      <c r="Q1512" s="109" t="str">
        <f t="shared" si="4668"/>
        <v/>
      </c>
      <c r="R1512" s="109" t="str">
        <f t="shared" si="4668"/>
        <v/>
      </c>
      <c r="S1512" s="109" t="str">
        <f t="shared" si="4668"/>
        <v/>
      </c>
      <c r="T1512" s="109" t="str">
        <f t="shared" si="4668"/>
        <v/>
      </c>
      <c r="U1512" s="109" t="str">
        <f t="shared" si="4668"/>
        <v/>
      </c>
      <c r="V1512" s="109" t="str">
        <f t="shared" si="4668"/>
        <v/>
      </c>
      <c r="W1512" s="109" t="str">
        <f t="shared" si="4668"/>
        <v/>
      </c>
      <c r="X1512" s="109" t="str">
        <f t="shared" si="4668"/>
        <v/>
      </c>
      <c r="Y1512" s="109" t="str">
        <f t="shared" si="4668"/>
        <v/>
      </c>
      <c r="Z1512" s="109" t="str">
        <f t="shared" si="4668"/>
        <v/>
      </c>
      <c r="AA1512" s="109" t="str">
        <f t="shared" si="4668"/>
        <v/>
      </c>
      <c r="AB1512" s="109" t="str">
        <f t="shared" si="4668"/>
        <v/>
      </c>
      <c r="AC1512" s="109" t="str">
        <f t="shared" si="4668"/>
        <v/>
      </c>
      <c r="AD1512" s="109" t="str">
        <f t="shared" si="4668"/>
        <v/>
      </c>
      <c r="AE1512" s="109" t="str">
        <f t="shared" si="4668"/>
        <v/>
      </c>
      <c r="AF1512" s="109" t="str">
        <f t="shared" si="4668"/>
        <v/>
      </c>
      <c r="AG1512" s="109" t="str">
        <f t="shared" si="4668"/>
        <v/>
      </c>
      <c r="AH1512" s="109" t="str">
        <f t="shared" si="4668"/>
        <v/>
      </c>
      <c r="AI1512" s="109" t="str">
        <f t="shared" si="4668"/>
        <v/>
      </c>
    </row>
    <row r="1513" spans="1:167" hidden="1" x14ac:dyDescent="0.25">
      <c r="B1513" s="131" t="e">
        <f t="shared" ref="B1513" si="4669">B1512</f>
        <v>#VALUE!</v>
      </c>
      <c r="C1513" s="131" t="e">
        <f t="shared" ref="C1513" si="4670">C1512</f>
        <v>#VALUE!</v>
      </c>
      <c r="D1513" s="130">
        <f t="shared" si="4604"/>
        <v>1</v>
      </c>
      <c r="E1513" s="168"/>
      <c r="F1513" s="96"/>
      <c r="G1513" s="170"/>
      <c r="H1513"/>
      <c r="I1513"/>
      <c r="J1513"/>
      <c r="K1513" s="69"/>
      <c r="L1513" s="29" t="s">
        <v>423</v>
      </c>
      <c r="M1513" s="30" t="e">
        <f t="shared" ref="M1513" si="4671">AVERAGE($P1512:$XX1512)</f>
        <v>#DIV/0!</v>
      </c>
      <c r="N1513" s="74"/>
      <c r="O1513" s="27" t="str">
        <f t="shared" ref="O1513" si="4672">"1 POND"</f>
        <v>1 POND</v>
      </c>
      <c r="P1513" s="110" t="str">
        <f>IF(IFERROR(VLOOKUP(P1508,'Tabela de Apoio'!$D:$E,2,FALSE),1)=1,"",P1514)</f>
        <v/>
      </c>
      <c r="Q1513" s="110" t="str">
        <f>IF(IFERROR(VLOOKUP(Q1508,'Tabela de Apoio'!$D:$E,2,FALSE),1)=1,"",Q1514)</f>
        <v/>
      </c>
      <c r="R1513" s="110" t="str">
        <f>IF(IFERROR(VLOOKUP(R1508,'Tabela de Apoio'!$D:$E,2,FALSE),1)=1,"",R1514)</f>
        <v/>
      </c>
      <c r="S1513" s="110" t="str">
        <f>IF(IFERROR(VLOOKUP(S1508,'Tabela de Apoio'!$D:$E,2,FALSE),1)=1,"",S1514)</f>
        <v/>
      </c>
      <c r="T1513" s="110" t="str">
        <f>IF(IFERROR(VLOOKUP(T1508,'Tabela de Apoio'!$D:$E,2,FALSE),1)=1,"",T1514)</f>
        <v/>
      </c>
      <c r="U1513" s="110" t="str">
        <f>IF(IFERROR(VLOOKUP(U1508,'Tabela de Apoio'!$D:$E,2,FALSE),1)=1,"",U1514)</f>
        <v/>
      </c>
      <c r="V1513" s="110" t="str">
        <f>IF(IFERROR(VLOOKUP(V1508,'Tabela de Apoio'!$D:$E,2,FALSE),1)=1,"",V1514)</f>
        <v/>
      </c>
      <c r="W1513" s="110" t="str">
        <f>IF(IFERROR(VLOOKUP(W1508,'Tabela de Apoio'!$D:$E,2,FALSE),1)=1,"",W1514)</f>
        <v/>
      </c>
      <c r="X1513" s="110" t="str">
        <f>IF(IFERROR(VLOOKUP(X1508,'Tabela de Apoio'!$D:$E,2,FALSE),1)=1,"",X1514)</f>
        <v/>
      </c>
      <c r="Y1513" s="110" t="str">
        <f>IF(IFERROR(VLOOKUP(Y1508,'Tabela de Apoio'!$D:$E,2,FALSE),1)=1,"",Y1514)</f>
        <v/>
      </c>
      <c r="Z1513" s="110" t="str">
        <f>IF(IFERROR(VLOOKUP(Z1508,'Tabela de Apoio'!$D:$E,2,FALSE),1)=1,"",Z1514)</f>
        <v/>
      </c>
      <c r="AA1513" s="110" t="str">
        <f>IF(IFERROR(VLOOKUP(AA1508,'Tabela de Apoio'!$D:$E,2,FALSE),1)=1,"",AA1514)</f>
        <v/>
      </c>
      <c r="AB1513" s="110" t="str">
        <f>IF(IFERROR(VLOOKUP(AB1508,'Tabela de Apoio'!$D:$E,2,FALSE),1)=1,"",AB1514)</f>
        <v/>
      </c>
      <c r="AC1513" s="110" t="str">
        <f>IF(IFERROR(VLOOKUP(AC1508,'Tabela de Apoio'!$D:$E,2,FALSE),1)=1,"",AC1514)</f>
        <v/>
      </c>
      <c r="AD1513" s="110" t="str">
        <f>IF(IFERROR(VLOOKUP(AD1508,'Tabela de Apoio'!$D:$E,2,FALSE),1)=1,"",AD1514)</f>
        <v/>
      </c>
      <c r="AE1513" s="110" t="str">
        <f>IF(IFERROR(VLOOKUP(AE1508,'Tabela de Apoio'!$D:$E,2,FALSE),1)=1,"",AE1514)</f>
        <v/>
      </c>
      <c r="AF1513" s="110" t="str">
        <f>IF(IFERROR(VLOOKUP(AF1508,'Tabela de Apoio'!$D:$E,2,FALSE),1)=1,"",AF1514)</f>
        <v/>
      </c>
      <c r="AG1513" s="110" t="str">
        <f>IF(IFERROR(VLOOKUP(AG1508,'Tabela de Apoio'!$D:$E,2,FALSE),1)=1,"",AG1514)</f>
        <v/>
      </c>
      <c r="AH1513" s="110" t="str">
        <f>IF(IFERROR(VLOOKUP(AH1508,'Tabela de Apoio'!$D:$E,2,FALSE),1)=1,"",AH1514)</f>
        <v/>
      </c>
      <c r="AI1513" s="110" t="str">
        <f>IF(IFERROR(VLOOKUP(AI1508,'Tabela de Apoio'!$D:$E,2,FALSE),1)=1,"",AI1514)</f>
        <v/>
      </c>
    </row>
    <row r="1514" spans="1:167" hidden="1" x14ac:dyDescent="0.25">
      <c r="B1514" s="131" t="e">
        <f t="shared" si="4603"/>
        <v>#VALUE!</v>
      </c>
      <c r="C1514" s="131" t="e">
        <f t="shared" si="4604"/>
        <v>#VALUE!</v>
      </c>
      <c r="D1514" s="130">
        <f t="shared" si="4604"/>
        <v>1</v>
      </c>
      <c r="E1514" s="168"/>
      <c r="F1514" s="96"/>
      <c r="G1514" s="170"/>
      <c r="H1514" s="137">
        <f t="shared" ref="H1514" si="4673">COUNT($P1514:$XX1514)</f>
        <v>0</v>
      </c>
      <c r="I1514" s="135" t="e">
        <f t="shared" ref="I1514" si="4674">_xlfn.STDEV.P($P1513:$XX1514)/AVERAGE($P1513:$XX1514)</f>
        <v>#DIV/0!</v>
      </c>
      <c r="J1514" s="7">
        <f t="shared" ref="J1514" si="4675">IF(AND(H1514&gt;2,
OR(L1506="MÉDIA SANEADA",L1506="MEDIANA SANEADA",
AND(L1506="PREÇO REFERÊNCIA",NOT(AND(P1508="Orçamento",COUNTA(P1506:XX1506)=COUNTIF(P1508:XX1508,"Orçamento")))))),
ROW(),0)</f>
        <v>0</v>
      </c>
      <c r="K1514" s="69"/>
      <c r="L1514" s="29" t="s">
        <v>424</v>
      </c>
      <c r="M1514" s="30" t="e">
        <f t="shared" ref="M1514" si="4676">MEDIAN($P1512:$XX1512)</f>
        <v>#NUM!</v>
      </c>
      <c r="N1514" s="74"/>
      <c r="O1514" s="27" t="str">
        <f t="shared" ref="O1514" si="4677">"1 RODADA"</f>
        <v>1 RODADA</v>
      </c>
      <c r="P1514" s="110" t="str">
        <f t="shared" ref="P1514:AI1514" si="4678">IF(P1512="","",IF((_xlfn.STDEV.P($P1511:$XX1512)/AVERAGE($P1511:$XX1512))&lt;=25%,P1512,IF(OR(P1512&gt;(AVERAGE($P1511:$XX1512)+_xlfn.STDEV.P($P1511:$XX1512)),P1512&lt;(AVERAGE($P1511:$XX1512)-_xlfn.STDEV.P($P1511:$XX1512))),"DESCARTADO",P1512)))</f>
        <v/>
      </c>
      <c r="Q1514" s="110" t="str">
        <f t="shared" si="4678"/>
        <v/>
      </c>
      <c r="R1514" s="110" t="str">
        <f t="shared" si="4678"/>
        <v/>
      </c>
      <c r="S1514" s="110" t="str">
        <f t="shared" si="4678"/>
        <v/>
      </c>
      <c r="T1514" s="110" t="str">
        <f t="shared" si="4678"/>
        <v/>
      </c>
      <c r="U1514" s="110" t="str">
        <f t="shared" si="4678"/>
        <v/>
      </c>
      <c r="V1514" s="110" t="str">
        <f t="shared" si="4678"/>
        <v/>
      </c>
      <c r="W1514" s="110" t="str">
        <f t="shared" si="4678"/>
        <v/>
      </c>
      <c r="X1514" s="110" t="str">
        <f t="shared" si="4678"/>
        <v/>
      </c>
      <c r="Y1514" s="110" t="str">
        <f t="shared" si="4678"/>
        <v/>
      </c>
      <c r="Z1514" s="110" t="str">
        <f t="shared" si="4678"/>
        <v/>
      </c>
      <c r="AA1514" s="110" t="str">
        <f t="shared" si="4678"/>
        <v/>
      </c>
      <c r="AB1514" s="110" t="str">
        <f t="shared" si="4678"/>
        <v/>
      </c>
      <c r="AC1514" s="110" t="str">
        <f t="shared" si="4678"/>
        <v/>
      </c>
      <c r="AD1514" s="110" t="str">
        <f t="shared" si="4678"/>
        <v/>
      </c>
      <c r="AE1514" s="110" t="str">
        <f t="shared" si="4678"/>
        <v/>
      </c>
      <c r="AF1514" s="110" t="str">
        <f t="shared" si="4678"/>
        <v/>
      </c>
      <c r="AG1514" s="110" t="str">
        <f t="shared" si="4678"/>
        <v/>
      </c>
      <c r="AH1514" s="110" t="str">
        <f t="shared" si="4678"/>
        <v/>
      </c>
      <c r="AI1514" s="110" t="str">
        <f t="shared" si="4678"/>
        <v/>
      </c>
    </row>
    <row r="1515" spans="1:167" hidden="1" x14ac:dyDescent="0.25">
      <c r="B1515" s="131" t="e">
        <f t="shared" si="4603"/>
        <v>#VALUE!</v>
      </c>
      <c r="C1515" s="131" t="e">
        <f t="shared" si="4604"/>
        <v>#VALUE!</v>
      </c>
      <c r="D1515" s="130">
        <f t="shared" si="4604"/>
        <v>1</v>
      </c>
      <c r="E1515" s="168"/>
      <c r="F1515" s="96"/>
      <c r="G1515" s="170"/>
      <c r="H1515"/>
      <c r="I1515"/>
      <c r="J1515"/>
      <c r="L1515" s="29" t="s">
        <v>50</v>
      </c>
      <c r="M1515" s="30" t="str">
        <f t="shared" ref="M1515" si="4679">IFERROR(
IF(AND(H1514&gt;2,I1514&lt;=25%),AVERAGE(P1513:XX1514),
IF(AND(H1516&gt;2,I1516&lt;=25%),AVERAGE(P1515:XX1516),
IF(AND(H1518&gt;2,I1518&lt;=25%),AVERAGE(P1517:XX1518),
IF(AND(H1520&gt;2,I1520&lt;=25%),AVERAGE(P1519:XX1520),
IF(AND(H1522&gt;2,I1522&lt;=25%),AVERAGE(P1521:XX1522),
IF(AND(H1524&gt;2,I1524&lt;=25%),AVERAGE(P1523:XX1524),
IF(I1512&lt;=25%,AVERAGE(P1511:XX1512),""))))))),"")</f>
        <v/>
      </c>
      <c r="N1515" s="74"/>
      <c r="O1515" s="27" t="str">
        <f t="shared" ref="O1515" si="4680">"2 POND"</f>
        <v>2 POND</v>
      </c>
      <c r="P1515" s="110" t="str">
        <f>IF(IFERROR(VLOOKUP(P1508,'Tabela de Apoio'!$D:$E,2,FALSE),1)=1,"",P1516)</f>
        <v/>
      </c>
      <c r="Q1515" s="110" t="str">
        <f>IF(IFERROR(VLOOKUP(Q1508,'Tabela de Apoio'!$D:$E,2,FALSE),1)=1,"",Q1516)</f>
        <v/>
      </c>
      <c r="R1515" s="110" t="str">
        <f>IF(IFERROR(VLOOKUP(R1508,'Tabela de Apoio'!$D:$E,2,FALSE),1)=1,"",R1516)</f>
        <v/>
      </c>
      <c r="S1515" s="110" t="str">
        <f>IF(IFERROR(VLOOKUP(S1508,'Tabela de Apoio'!$D:$E,2,FALSE),1)=1,"",S1516)</f>
        <v/>
      </c>
      <c r="T1515" s="110" t="str">
        <f>IF(IFERROR(VLOOKUP(T1508,'Tabela de Apoio'!$D:$E,2,FALSE),1)=1,"",T1516)</f>
        <v/>
      </c>
      <c r="U1515" s="110" t="str">
        <f>IF(IFERROR(VLOOKUP(U1508,'Tabela de Apoio'!$D:$E,2,FALSE),1)=1,"",U1516)</f>
        <v/>
      </c>
      <c r="V1515" s="110" t="str">
        <f>IF(IFERROR(VLOOKUP(V1508,'Tabela de Apoio'!$D:$E,2,FALSE),1)=1,"",V1516)</f>
        <v/>
      </c>
      <c r="W1515" s="110" t="str">
        <f>IF(IFERROR(VLOOKUP(W1508,'Tabela de Apoio'!$D:$E,2,FALSE),1)=1,"",W1516)</f>
        <v/>
      </c>
      <c r="X1515" s="110" t="str">
        <f>IF(IFERROR(VLOOKUP(X1508,'Tabela de Apoio'!$D:$E,2,FALSE),1)=1,"",X1516)</f>
        <v/>
      </c>
      <c r="Y1515" s="110" t="str">
        <f>IF(IFERROR(VLOOKUP(Y1508,'Tabela de Apoio'!$D:$E,2,FALSE),1)=1,"",Y1516)</f>
        <v/>
      </c>
      <c r="Z1515" s="110" t="str">
        <f>IF(IFERROR(VLOOKUP(Z1508,'Tabela de Apoio'!$D:$E,2,FALSE),1)=1,"",Z1516)</f>
        <v/>
      </c>
      <c r="AA1515" s="110" t="str">
        <f>IF(IFERROR(VLOOKUP(AA1508,'Tabela de Apoio'!$D:$E,2,FALSE),1)=1,"",AA1516)</f>
        <v/>
      </c>
      <c r="AB1515" s="110" t="str">
        <f>IF(IFERROR(VLOOKUP(AB1508,'Tabela de Apoio'!$D:$E,2,FALSE),1)=1,"",AB1516)</f>
        <v/>
      </c>
      <c r="AC1515" s="110" t="str">
        <f>IF(IFERROR(VLOOKUP(AC1508,'Tabela de Apoio'!$D:$E,2,FALSE),1)=1,"",AC1516)</f>
        <v/>
      </c>
      <c r="AD1515" s="110" t="str">
        <f>IF(IFERROR(VLOOKUP(AD1508,'Tabela de Apoio'!$D:$E,2,FALSE),1)=1,"",AD1516)</f>
        <v/>
      </c>
      <c r="AE1515" s="110" t="str">
        <f>IF(IFERROR(VLOOKUP(AE1508,'Tabela de Apoio'!$D:$E,2,FALSE),1)=1,"",AE1516)</f>
        <v/>
      </c>
      <c r="AF1515" s="110" t="str">
        <f>IF(IFERROR(VLOOKUP(AF1508,'Tabela de Apoio'!$D:$E,2,FALSE),1)=1,"",AF1516)</f>
        <v/>
      </c>
      <c r="AG1515" s="110" t="str">
        <f>IF(IFERROR(VLOOKUP(AG1508,'Tabela de Apoio'!$D:$E,2,FALSE),1)=1,"",AG1516)</f>
        <v/>
      </c>
      <c r="AH1515" s="110" t="str">
        <f>IF(IFERROR(VLOOKUP(AH1508,'Tabela de Apoio'!$D:$E,2,FALSE),1)=1,"",AH1516)</f>
        <v/>
      </c>
      <c r="AI1515" s="110" t="str">
        <f>IF(IFERROR(VLOOKUP(AI1508,'Tabela de Apoio'!$D:$E,2,FALSE),1)=1,"",AI1516)</f>
        <v/>
      </c>
    </row>
    <row r="1516" spans="1:167" hidden="1" x14ac:dyDescent="0.25">
      <c r="B1516" s="131" t="e">
        <f t="shared" si="4603"/>
        <v>#VALUE!</v>
      </c>
      <c r="C1516" s="131" t="e">
        <f t="shared" si="4604"/>
        <v>#VALUE!</v>
      </c>
      <c r="D1516" s="130">
        <f t="shared" si="4604"/>
        <v>1</v>
      </c>
      <c r="E1516" s="168"/>
      <c r="F1516" s="96"/>
      <c r="G1516" s="170"/>
      <c r="H1516" s="137">
        <f t="shared" ref="H1516" si="4681">COUNT($P1516:$XX1516)</f>
        <v>0</v>
      </c>
      <c r="I1516" s="135" t="e">
        <f t="shared" ref="I1516" si="4682">_xlfn.STDEV.P($P1515:$XX1516)/AVERAGE($P1515:$XX1516)</f>
        <v>#DIV/0!</v>
      </c>
      <c r="J1516" s="7">
        <f t="shared" ref="J1516" si="4683">IF(AND(H1516&gt;2,
OR(L1506="MÉDIA SANEADA",L1506="MEDIANA SANEADA",
AND(L1506="PREÇO REFERÊNCIA",NOT(AND(P1508="Orçamento",COUNTA(P1506:XX1506)=COUNTIF(P1508:XX1508,"Orçamento")))))),
ROW(),0)</f>
        <v>0</v>
      </c>
      <c r="K1516" s="69"/>
      <c r="L1516" s="29" t="s">
        <v>425</v>
      </c>
      <c r="M1516" s="30" t="e">
        <f t="shared" ref="M1516" si="4684" xml:space="preserve">
IF(H1514&gt;2,MEDIAN(P1513:XX1514),
IF(H1516&gt;2,MEDIAN(P1515:XX1516),
IF(H1518&gt;2,MEDIAN(P1517:XX1518),
IF(H1520&gt;2,MEDIAN(P1519:XX1520),
IF(H1522&gt;2,MEDIAN(P1521:XX1522),
IF(H1524&gt;2,MEDIAN(P1523:XX1524),
MEDIAN(P1511:XX1512)))))))</f>
        <v>#NUM!</v>
      </c>
      <c r="N1516" s="74"/>
      <c r="O1516" s="27" t="str">
        <f t="shared" ref="O1516" si="4685">"2 RODADA"</f>
        <v>2 RODADA</v>
      </c>
      <c r="P1516" s="110" t="str">
        <f t="shared" ref="P1516:AI1516" si="4686">IF(P1514="","",IF((_xlfn.STDEV.P($P1513:$XX1514)/AVERAGE($P1513:$XX1514))&lt;=25%,P1514,IF(OR(P1514&gt;(AVERAGE($P1513:$XX1514)+_xlfn.STDEV.P($P1513:$XX1514)),P1514&lt;(AVERAGE($P1513:$XX1514)-_xlfn.STDEV.P($P1513:$XX1514))),"DESCARTADO",P1514)))</f>
        <v/>
      </c>
      <c r="Q1516" s="110" t="str">
        <f t="shared" si="4686"/>
        <v/>
      </c>
      <c r="R1516" s="110" t="str">
        <f t="shared" si="4686"/>
        <v/>
      </c>
      <c r="S1516" s="110" t="str">
        <f t="shared" si="4686"/>
        <v/>
      </c>
      <c r="T1516" s="110" t="str">
        <f t="shared" si="4686"/>
        <v/>
      </c>
      <c r="U1516" s="110" t="str">
        <f t="shared" si="4686"/>
        <v/>
      </c>
      <c r="V1516" s="110" t="str">
        <f t="shared" si="4686"/>
        <v/>
      </c>
      <c r="W1516" s="110" t="str">
        <f t="shared" si="4686"/>
        <v/>
      </c>
      <c r="X1516" s="110" t="str">
        <f t="shared" si="4686"/>
        <v/>
      </c>
      <c r="Y1516" s="110" t="str">
        <f t="shared" si="4686"/>
        <v/>
      </c>
      <c r="Z1516" s="110" t="str">
        <f t="shared" si="4686"/>
        <v/>
      </c>
      <c r="AA1516" s="110" t="str">
        <f t="shared" si="4686"/>
        <v/>
      </c>
      <c r="AB1516" s="110" t="str">
        <f t="shared" si="4686"/>
        <v/>
      </c>
      <c r="AC1516" s="110" t="str">
        <f t="shared" si="4686"/>
        <v/>
      </c>
      <c r="AD1516" s="110" t="str">
        <f t="shared" si="4686"/>
        <v/>
      </c>
      <c r="AE1516" s="110" t="str">
        <f t="shared" si="4686"/>
        <v/>
      </c>
      <c r="AF1516" s="110" t="str">
        <f t="shared" si="4686"/>
        <v/>
      </c>
      <c r="AG1516" s="110" t="str">
        <f t="shared" si="4686"/>
        <v/>
      </c>
      <c r="AH1516" s="110" t="str">
        <f t="shared" si="4686"/>
        <v/>
      </c>
      <c r="AI1516" s="110" t="str">
        <f t="shared" si="4686"/>
        <v/>
      </c>
    </row>
    <row r="1517" spans="1:167" hidden="1" x14ac:dyDescent="0.25">
      <c r="B1517" s="131" t="e">
        <f t="shared" si="4603"/>
        <v>#VALUE!</v>
      </c>
      <c r="C1517" s="131" t="e">
        <f t="shared" si="4604"/>
        <v>#VALUE!</v>
      </c>
      <c r="D1517" s="130">
        <f t="shared" si="4604"/>
        <v>1</v>
      </c>
      <c r="E1517" s="168"/>
      <c r="F1517" s="96"/>
      <c r="G1517" s="170"/>
      <c r="H1517"/>
      <c r="I1517"/>
      <c r="J1517"/>
      <c r="K1517" s="69"/>
      <c r="L1517" s="29" t="s">
        <v>422</v>
      </c>
      <c r="M1517" s="30" t="e">
        <f t="shared" ref="M1517" si="4687">HARMEAN($P1511:$XX1512)</f>
        <v>#N/A</v>
      </c>
      <c r="N1517" s="74"/>
      <c r="O1517" s="27" t="str">
        <f t="shared" ref="O1517" si="4688">"3 POND"</f>
        <v>3 POND</v>
      </c>
      <c r="P1517" s="110" t="str">
        <f>IF(IFERROR(VLOOKUP(P1508,'Tabela de Apoio'!$D:$E,2,FALSE),1)=1,"",P1518)</f>
        <v/>
      </c>
      <c r="Q1517" s="110" t="str">
        <f>IF(IFERROR(VLOOKUP(Q1508,'Tabela de Apoio'!$D:$E,2,FALSE),1)=1,"",Q1518)</f>
        <v/>
      </c>
      <c r="R1517" s="110" t="str">
        <f>IF(IFERROR(VLOOKUP(R1508,'Tabela de Apoio'!$D:$E,2,FALSE),1)=1,"",R1518)</f>
        <v/>
      </c>
      <c r="S1517" s="110" t="str">
        <f>IF(IFERROR(VLOOKUP(S1508,'Tabela de Apoio'!$D:$E,2,FALSE),1)=1,"",S1518)</f>
        <v/>
      </c>
      <c r="T1517" s="110" t="str">
        <f>IF(IFERROR(VLOOKUP(T1508,'Tabela de Apoio'!$D:$E,2,FALSE),1)=1,"",T1518)</f>
        <v/>
      </c>
      <c r="U1517" s="110" t="str">
        <f>IF(IFERROR(VLOOKUP(U1508,'Tabela de Apoio'!$D:$E,2,FALSE),1)=1,"",U1518)</f>
        <v/>
      </c>
      <c r="V1517" s="110" t="str">
        <f>IF(IFERROR(VLOOKUP(V1508,'Tabela de Apoio'!$D:$E,2,FALSE),1)=1,"",V1518)</f>
        <v/>
      </c>
      <c r="W1517" s="110" t="str">
        <f>IF(IFERROR(VLOOKUP(W1508,'Tabela de Apoio'!$D:$E,2,FALSE),1)=1,"",W1518)</f>
        <v/>
      </c>
      <c r="X1517" s="110" t="str">
        <f>IF(IFERROR(VLOOKUP(X1508,'Tabela de Apoio'!$D:$E,2,FALSE),1)=1,"",X1518)</f>
        <v/>
      </c>
      <c r="Y1517" s="110" t="str">
        <f>IF(IFERROR(VLOOKUP(Y1508,'Tabela de Apoio'!$D:$E,2,FALSE),1)=1,"",Y1518)</f>
        <v/>
      </c>
      <c r="Z1517" s="110" t="str">
        <f>IF(IFERROR(VLOOKUP(Z1508,'Tabela de Apoio'!$D:$E,2,FALSE),1)=1,"",Z1518)</f>
        <v/>
      </c>
      <c r="AA1517" s="110" t="str">
        <f>IF(IFERROR(VLOOKUP(AA1508,'Tabela de Apoio'!$D:$E,2,FALSE),1)=1,"",AA1518)</f>
        <v/>
      </c>
      <c r="AB1517" s="110" t="str">
        <f>IF(IFERROR(VLOOKUP(AB1508,'Tabela de Apoio'!$D:$E,2,FALSE),1)=1,"",AB1518)</f>
        <v/>
      </c>
      <c r="AC1517" s="110" t="str">
        <f>IF(IFERROR(VLOOKUP(AC1508,'Tabela de Apoio'!$D:$E,2,FALSE),1)=1,"",AC1518)</f>
        <v/>
      </c>
      <c r="AD1517" s="110" t="str">
        <f>IF(IFERROR(VLOOKUP(AD1508,'Tabela de Apoio'!$D:$E,2,FALSE),1)=1,"",AD1518)</f>
        <v/>
      </c>
      <c r="AE1517" s="110" t="str">
        <f>IF(IFERROR(VLOOKUP(AE1508,'Tabela de Apoio'!$D:$E,2,FALSE),1)=1,"",AE1518)</f>
        <v/>
      </c>
      <c r="AF1517" s="110" t="str">
        <f>IF(IFERROR(VLOOKUP(AF1508,'Tabela de Apoio'!$D:$E,2,FALSE),1)=1,"",AF1518)</f>
        <v/>
      </c>
      <c r="AG1517" s="110" t="str">
        <f>IF(IFERROR(VLOOKUP(AG1508,'Tabela de Apoio'!$D:$E,2,FALSE),1)=1,"",AG1518)</f>
        <v/>
      </c>
      <c r="AH1517" s="110" t="str">
        <f>IF(IFERROR(VLOOKUP(AH1508,'Tabela de Apoio'!$D:$E,2,FALSE),1)=1,"",AH1518)</f>
        <v/>
      </c>
      <c r="AI1517" s="110" t="str">
        <f>IF(IFERROR(VLOOKUP(AI1508,'Tabela de Apoio'!$D:$E,2,FALSE),1)=1,"",AI1518)</f>
        <v/>
      </c>
    </row>
    <row r="1518" spans="1:167" hidden="1" x14ac:dyDescent="0.25">
      <c r="B1518" s="131" t="e">
        <f t="shared" si="4603"/>
        <v>#VALUE!</v>
      </c>
      <c r="C1518" s="131" t="e">
        <f t="shared" si="4604"/>
        <v>#VALUE!</v>
      </c>
      <c r="D1518" s="130">
        <f t="shared" si="4604"/>
        <v>1</v>
      </c>
      <c r="E1518" s="168"/>
      <c r="F1518" s="96"/>
      <c r="G1518" s="170"/>
      <c r="H1518" s="137">
        <f t="shared" ref="H1518" si="4689">COUNT($P1518:$XX1518)</f>
        <v>0</v>
      </c>
      <c r="I1518" s="135" t="e">
        <f t="shared" ref="I1518" si="4690">_xlfn.STDEV.P($P1517:$XX1518)/AVERAGE($P1517:$XX1518)</f>
        <v>#DIV/0!</v>
      </c>
      <c r="J1518" s="7">
        <f t="shared" ref="J1518" si="4691">IF(AND(H1518&gt;2,
OR(L1506="MÉDIA SANEADA",L1506="MEDIANA SANEADA",
AND(L1506="PREÇO REFERÊNCIA",NOT(AND(P1508="Orçamento",COUNTA(P1506:XX1506)=COUNTIF(P1508:XX1508,"Orçamento")))))),
ROW(),0)</f>
        <v>0</v>
      </c>
      <c r="K1518" s="69"/>
      <c r="L1518" s="29" t="s">
        <v>53</v>
      </c>
      <c r="M1518" s="30" t="str">
        <f t="shared" ref="M1518" si="4692">IFERROR(_xlfn.QUARTILE.EXC($P1512:$XX1512,1),"")</f>
        <v/>
      </c>
      <c r="N1518" s="74"/>
      <c r="O1518" s="27" t="str">
        <f t="shared" ref="O1518" si="4693">"3 RODADA"</f>
        <v>3 RODADA</v>
      </c>
      <c r="P1518" s="110" t="str">
        <f t="shared" ref="P1518:AI1518" si="4694">IF(P1516="","",IF((_xlfn.STDEV.P($P1515:$XX1516)/AVERAGE($P1515:$XX1516))&lt;=25%,P1516,IF(OR(P1516&gt;(AVERAGE($P1515:$XX1516)+_xlfn.STDEV.P($P1515:$XX1516)),P1516&lt;(AVERAGE($P1515:$XX1516)-_xlfn.STDEV.P($P1515:$XX1516))),"DESCARTADO",P1516)))</f>
        <v/>
      </c>
      <c r="Q1518" s="110" t="str">
        <f t="shared" si="4694"/>
        <v/>
      </c>
      <c r="R1518" s="110" t="str">
        <f t="shared" si="4694"/>
        <v/>
      </c>
      <c r="S1518" s="110" t="str">
        <f t="shared" si="4694"/>
        <v/>
      </c>
      <c r="T1518" s="110" t="str">
        <f t="shared" si="4694"/>
        <v/>
      </c>
      <c r="U1518" s="110" t="str">
        <f t="shared" si="4694"/>
        <v/>
      </c>
      <c r="V1518" s="110" t="str">
        <f t="shared" si="4694"/>
        <v/>
      </c>
      <c r="W1518" s="110" t="str">
        <f t="shared" si="4694"/>
        <v/>
      </c>
      <c r="X1518" s="110" t="str">
        <f t="shared" si="4694"/>
        <v/>
      </c>
      <c r="Y1518" s="110" t="str">
        <f t="shared" si="4694"/>
        <v/>
      </c>
      <c r="Z1518" s="110" t="str">
        <f t="shared" si="4694"/>
        <v/>
      </c>
      <c r="AA1518" s="110" t="str">
        <f t="shared" si="4694"/>
        <v/>
      </c>
      <c r="AB1518" s="110" t="str">
        <f t="shared" si="4694"/>
        <v/>
      </c>
      <c r="AC1518" s="110" t="str">
        <f t="shared" si="4694"/>
        <v/>
      </c>
      <c r="AD1518" s="110" t="str">
        <f t="shared" si="4694"/>
        <v/>
      </c>
      <c r="AE1518" s="110" t="str">
        <f t="shared" si="4694"/>
        <v/>
      </c>
      <c r="AF1518" s="110" t="str">
        <f t="shared" si="4694"/>
        <v/>
      </c>
      <c r="AG1518" s="110" t="str">
        <f t="shared" si="4694"/>
        <v/>
      </c>
      <c r="AH1518" s="110" t="str">
        <f t="shared" si="4694"/>
        <v/>
      </c>
      <c r="AI1518" s="110" t="str">
        <f t="shared" si="4694"/>
        <v/>
      </c>
    </row>
    <row r="1519" spans="1:167" hidden="1" x14ac:dyDescent="0.25">
      <c r="B1519" s="131" t="e">
        <f t="shared" si="4603"/>
        <v>#VALUE!</v>
      </c>
      <c r="C1519" s="131" t="e">
        <f t="shared" si="4604"/>
        <v>#VALUE!</v>
      </c>
      <c r="D1519" s="130">
        <f t="shared" si="4604"/>
        <v>1</v>
      </c>
      <c r="E1519" s="168"/>
      <c r="F1519" s="96"/>
      <c r="G1519" s="170"/>
      <c r="H1519"/>
      <c r="I1519"/>
      <c r="J1519"/>
      <c r="K1519" s="69"/>
      <c r="L1519" s="29" t="s">
        <v>51</v>
      </c>
      <c r="M1519" s="30" t="str">
        <f t="shared" ref="M1519" si="4695">IFERROR(_xlfn.QUARTILE.EXC($P1512:$XX1512,3),"")</f>
        <v/>
      </c>
      <c r="N1519" s="74"/>
      <c r="O1519" s="27" t="str">
        <f t="shared" ref="O1519" si="4696">"4 POND"</f>
        <v>4 POND</v>
      </c>
      <c r="P1519" s="110" t="str">
        <f>IF(IFERROR(VLOOKUP(P1508,'Tabela de Apoio'!$D:$E,2,FALSE),1)=1,"",P1520)</f>
        <v/>
      </c>
      <c r="Q1519" s="110" t="str">
        <f>IF(IFERROR(VLOOKUP(Q1508,'Tabela de Apoio'!$D:$E,2,FALSE),1)=1,"",Q1520)</f>
        <v/>
      </c>
      <c r="R1519" s="110" t="str">
        <f>IF(IFERROR(VLOOKUP(R1508,'Tabela de Apoio'!$D:$E,2,FALSE),1)=1,"",R1520)</f>
        <v/>
      </c>
      <c r="S1519" s="110" t="str">
        <f>IF(IFERROR(VLOOKUP(S1508,'Tabela de Apoio'!$D:$E,2,FALSE),1)=1,"",S1520)</f>
        <v/>
      </c>
      <c r="T1519" s="110" t="str">
        <f>IF(IFERROR(VLOOKUP(T1508,'Tabela de Apoio'!$D:$E,2,FALSE),1)=1,"",T1520)</f>
        <v/>
      </c>
      <c r="U1519" s="110" t="str">
        <f>IF(IFERROR(VLOOKUP(U1508,'Tabela de Apoio'!$D:$E,2,FALSE),1)=1,"",U1520)</f>
        <v/>
      </c>
      <c r="V1519" s="110" t="str">
        <f>IF(IFERROR(VLOOKUP(V1508,'Tabela de Apoio'!$D:$E,2,FALSE),1)=1,"",V1520)</f>
        <v/>
      </c>
      <c r="W1519" s="110" t="str">
        <f>IF(IFERROR(VLOOKUP(W1508,'Tabela de Apoio'!$D:$E,2,FALSE),1)=1,"",W1520)</f>
        <v/>
      </c>
      <c r="X1519" s="110" t="str">
        <f>IF(IFERROR(VLOOKUP(X1508,'Tabela de Apoio'!$D:$E,2,FALSE),1)=1,"",X1520)</f>
        <v/>
      </c>
      <c r="Y1519" s="110" t="str">
        <f>IF(IFERROR(VLOOKUP(Y1508,'Tabela de Apoio'!$D:$E,2,FALSE),1)=1,"",Y1520)</f>
        <v/>
      </c>
      <c r="Z1519" s="110" t="str">
        <f>IF(IFERROR(VLOOKUP(Z1508,'Tabela de Apoio'!$D:$E,2,FALSE),1)=1,"",Z1520)</f>
        <v/>
      </c>
      <c r="AA1519" s="110" t="str">
        <f>IF(IFERROR(VLOOKUP(AA1508,'Tabela de Apoio'!$D:$E,2,FALSE),1)=1,"",AA1520)</f>
        <v/>
      </c>
      <c r="AB1519" s="110" t="str">
        <f>IF(IFERROR(VLOOKUP(AB1508,'Tabela de Apoio'!$D:$E,2,FALSE),1)=1,"",AB1520)</f>
        <v/>
      </c>
      <c r="AC1519" s="110" t="str">
        <f>IF(IFERROR(VLOOKUP(AC1508,'Tabela de Apoio'!$D:$E,2,FALSE),1)=1,"",AC1520)</f>
        <v/>
      </c>
      <c r="AD1519" s="110" t="str">
        <f>IF(IFERROR(VLOOKUP(AD1508,'Tabela de Apoio'!$D:$E,2,FALSE),1)=1,"",AD1520)</f>
        <v/>
      </c>
      <c r="AE1519" s="110" t="str">
        <f>IF(IFERROR(VLOOKUP(AE1508,'Tabela de Apoio'!$D:$E,2,FALSE),1)=1,"",AE1520)</f>
        <v/>
      </c>
      <c r="AF1519" s="110" t="str">
        <f>IF(IFERROR(VLOOKUP(AF1508,'Tabela de Apoio'!$D:$E,2,FALSE),1)=1,"",AF1520)</f>
        <v/>
      </c>
      <c r="AG1519" s="110" t="str">
        <f>IF(IFERROR(VLOOKUP(AG1508,'Tabela de Apoio'!$D:$E,2,FALSE),1)=1,"",AG1520)</f>
        <v/>
      </c>
      <c r="AH1519" s="110" t="str">
        <f>IF(IFERROR(VLOOKUP(AH1508,'Tabela de Apoio'!$D:$E,2,FALSE),1)=1,"",AH1520)</f>
        <v/>
      </c>
      <c r="AI1519" s="110" t="str">
        <f>IF(IFERROR(VLOOKUP(AI1508,'Tabela de Apoio'!$D:$E,2,FALSE),1)=1,"",AI1520)</f>
        <v/>
      </c>
    </row>
    <row r="1520" spans="1:167" hidden="1" x14ac:dyDescent="0.25">
      <c r="B1520" s="131" t="e">
        <f t="shared" si="4603"/>
        <v>#VALUE!</v>
      </c>
      <c r="C1520" s="131" t="e">
        <f t="shared" si="4604"/>
        <v>#VALUE!</v>
      </c>
      <c r="D1520" s="130">
        <f t="shared" si="4604"/>
        <v>1</v>
      </c>
      <c r="E1520" s="168"/>
      <c r="F1520" s="96"/>
      <c r="G1520" s="170"/>
      <c r="H1520" s="137">
        <f t="shared" ref="H1520" si="4697">COUNT($P1520:$XX1520)</f>
        <v>0</v>
      </c>
      <c r="I1520" s="135" t="e">
        <f t="shared" ref="I1520" si="4698">_xlfn.STDEV.P($P1519:$XX1520)/AVERAGE($P1519:$XX1520)</f>
        <v>#DIV/0!</v>
      </c>
      <c r="J1520" s="7">
        <f t="shared" ref="J1520" si="4699">IF(AND(H1520&gt;2,
OR(L1506="MÉDIA SANEADA",L1506="MEDIANA SANEADA",
AND(L1506="PREÇO REFERÊNCIA",NOT(AND(P1508="Orçamento",COUNTA(P1506:XX1506)=COUNTIF(P1508:XX1508,"Orçamento")))))),
ROW(),0)</f>
        <v>0</v>
      </c>
      <c r="K1520" s="69"/>
      <c r="L1520" s="29" t="s">
        <v>55</v>
      </c>
      <c r="M1520" s="30">
        <f t="shared" ref="M1520" si="4700">MIN($P1512:$XX1512)</f>
        <v>0</v>
      </c>
      <c r="N1520" s="74"/>
      <c r="O1520" s="27" t="str">
        <f t="shared" ref="O1520" si="4701">"4 RODADA"</f>
        <v>4 RODADA</v>
      </c>
      <c r="P1520" s="110" t="str">
        <f t="shared" ref="P1520:AI1520" si="4702">IF(P1518="","",IF((_xlfn.STDEV.P($P1517:$XX1518)/AVERAGE($P1517:$XX1518))&lt;=25%,P1518,IF(OR(P1518&gt;(AVERAGE($P1517:$XX1518)+_xlfn.STDEV.P($P1517:$XX1518)),P1518&lt;(AVERAGE($P1517:$XX1518)-_xlfn.STDEV.P($P1517:$XX1518))),"DESCARTADO",P1518)))</f>
        <v/>
      </c>
      <c r="Q1520" s="110" t="str">
        <f t="shared" si="4702"/>
        <v/>
      </c>
      <c r="R1520" s="110" t="str">
        <f t="shared" si="4702"/>
        <v/>
      </c>
      <c r="S1520" s="110" t="str">
        <f t="shared" si="4702"/>
        <v/>
      </c>
      <c r="T1520" s="110" t="str">
        <f t="shared" si="4702"/>
        <v/>
      </c>
      <c r="U1520" s="110" t="str">
        <f t="shared" si="4702"/>
        <v/>
      </c>
      <c r="V1520" s="110" t="str">
        <f t="shared" si="4702"/>
        <v/>
      </c>
      <c r="W1520" s="110" t="str">
        <f t="shared" si="4702"/>
        <v/>
      </c>
      <c r="X1520" s="110" t="str">
        <f t="shared" si="4702"/>
        <v/>
      </c>
      <c r="Y1520" s="110" t="str">
        <f t="shared" si="4702"/>
        <v/>
      </c>
      <c r="Z1520" s="110" t="str">
        <f t="shared" si="4702"/>
        <v/>
      </c>
      <c r="AA1520" s="110" t="str">
        <f t="shared" si="4702"/>
        <v/>
      </c>
      <c r="AB1520" s="110" t="str">
        <f t="shared" si="4702"/>
        <v/>
      </c>
      <c r="AC1520" s="110" t="str">
        <f t="shared" si="4702"/>
        <v/>
      </c>
      <c r="AD1520" s="110" t="str">
        <f t="shared" si="4702"/>
        <v/>
      </c>
      <c r="AE1520" s="110" t="str">
        <f t="shared" si="4702"/>
        <v/>
      </c>
      <c r="AF1520" s="110" t="str">
        <f t="shared" si="4702"/>
        <v/>
      </c>
      <c r="AG1520" s="110" t="str">
        <f t="shared" si="4702"/>
        <v/>
      </c>
      <c r="AH1520" s="110" t="str">
        <f t="shared" si="4702"/>
        <v/>
      </c>
      <c r="AI1520" s="110" t="str">
        <f t="shared" si="4702"/>
        <v/>
      </c>
    </row>
    <row r="1521" spans="1:167" hidden="1" x14ac:dyDescent="0.25">
      <c r="B1521" s="131" t="e">
        <f t="shared" si="4603"/>
        <v>#VALUE!</v>
      </c>
      <c r="C1521" s="131" t="e">
        <f t="shared" si="4604"/>
        <v>#VALUE!</v>
      </c>
      <c r="D1521" s="130">
        <f t="shared" si="4604"/>
        <v>1</v>
      </c>
      <c r="E1521" s="168"/>
      <c r="F1521" s="96"/>
      <c r="G1521" s="170"/>
      <c r="H1521"/>
      <c r="I1521"/>
      <c r="J1521"/>
      <c r="K1521" s="69"/>
      <c r="L1521" s="29" t="s">
        <v>52</v>
      </c>
      <c r="M1521" s="30">
        <f t="shared" ref="M1521" si="4703">MAX($P1512:$XX1512)</f>
        <v>0</v>
      </c>
      <c r="N1521" s="74"/>
      <c r="O1521" s="27" t="str">
        <f t="shared" ref="O1521" si="4704">"5 POND"</f>
        <v>5 POND</v>
      </c>
      <c r="P1521" s="110" t="str">
        <f>IF(IFERROR(VLOOKUP(P1508,'Tabela de Apoio'!$D:$E,2,FALSE),1)=1,"",P1522)</f>
        <v/>
      </c>
      <c r="Q1521" s="110" t="str">
        <f>IF(IFERROR(VLOOKUP(Q1508,'Tabela de Apoio'!$D:$E,2,FALSE),1)=1,"",Q1522)</f>
        <v/>
      </c>
      <c r="R1521" s="110" t="str">
        <f>IF(IFERROR(VLOOKUP(R1508,'Tabela de Apoio'!$D:$E,2,FALSE),1)=1,"",R1522)</f>
        <v/>
      </c>
      <c r="S1521" s="110" t="str">
        <f>IF(IFERROR(VLOOKUP(S1508,'Tabela de Apoio'!$D:$E,2,FALSE),1)=1,"",S1522)</f>
        <v/>
      </c>
      <c r="T1521" s="110" t="str">
        <f>IF(IFERROR(VLOOKUP(T1508,'Tabela de Apoio'!$D:$E,2,FALSE),1)=1,"",T1522)</f>
        <v/>
      </c>
      <c r="U1521" s="110" t="str">
        <f>IF(IFERROR(VLOOKUP(U1508,'Tabela de Apoio'!$D:$E,2,FALSE),1)=1,"",U1522)</f>
        <v/>
      </c>
      <c r="V1521" s="110" t="str">
        <f>IF(IFERROR(VLOOKUP(V1508,'Tabela de Apoio'!$D:$E,2,FALSE),1)=1,"",V1522)</f>
        <v/>
      </c>
      <c r="W1521" s="110" t="str">
        <f>IF(IFERROR(VLOOKUP(W1508,'Tabela de Apoio'!$D:$E,2,FALSE),1)=1,"",W1522)</f>
        <v/>
      </c>
      <c r="X1521" s="110" t="str">
        <f>IF(IFERROR(VLOOKUP(X1508,'Tabela de Apoio'!$D:$E,2,FALSE),1)=1,"",X1522)</f>
        <v/>
      </c>
      <c r="Y1521" s="110" t="str">
        <f>IF(IFERROR(VLOOKUP(Y1508,'Tabela de Apoio'!$D:$E,2,FALSE),1)=1,"",Y1522)</f>
        <v/>
      </c>
      <c r="Z1521" s="110" t="str">
        <f>IF(IFERROR(VLOOKUP(Z1508,'Tabela de Apoio'!$D:$E,2,FALSE),1)=1,"",Z1522)</f>
        <v/>
      </c>
      <c r="AA1521" s="110" t="str">
        <f>IF(IFERROR(VLOOKUP(AA1508,'Tabela de Apoio'!$D:$E,2,FALSE),1)=1,"",AA1522)</f>
        <v/>
      </c>
      <c r="AB1521" s="110" t="str">
        <f>IF(IFERROR(VLOOKUP(AB1508,'Tabela de Apoio'!$D:$E,2,FALSE),1)=1,"",AB1522)</f>
        <v/>
      </c>
      <c r="AC1521" s="110" t="str">
        <f>IF(IFERROR(VLOOKUP(AC1508,'Tabela de Apoio'!$D:$E,2,FALSE),1)=1,"",AC1522)</f>
        <v/>
      </c>
      <c r="AD1521" s="110" t="str">
        <f>IF(IFERROR(VLOOKUP(AD1508,'Tabela de Apoio'!$D:$E,2,FALSE),1)=1,"",AD1522)</f>
        <v/>
      </c>
      <c r="AE1521" s="110" t="str">
        <f>IF(IFERROR(VLOOKUP(AE1508,'Tabela de Apoio'!$D:$E,2,FALSE),1)=1,"",AE1522)</f>
        <v/>
      </c>
      <c r="AF1521" s="110" t="str">
        <f>IF(IFERROR(VLOOKUP(AF1508,'Tabela de Apoio'!$D:$E,2,FALSE),1)=1,"",AF1522)</f>
        <v/>
      </c>
      <c r="AG1521" s="110" t="str">
        <f>IF(IFERROR(VLOOKUP(AG1508,'Tabela de Apoio'!$D:$E,2,FALSE),1)=1,"",AG1522)</f>
        <v/>
      </c>
      <c r="AH1521" s="110" t="str">
        <f>IF(IFERROR(VLOOKUP(AH1508,'Tabela de Apoio'!$D:$E,2,FALSE),1)=1,"",AH1522)</f>
        <v/>
      </c>
      <c r="AI1521" s="110" t="str">
        <f>IF(IFERROR(VLOOKUP(AI1508,'Tabela de Apoio'!$D:$E,2,FALSE),1)=1,"",AI1522)</f>
        <v/>
      </c>
    </row>
    <row r="1522" spans="1:167" hidden="1" x14ac:dyDescent="0.25">
      <c r="B1522" s="131" t="e">
        <f t="shared" si="4603"/>
        <v>#VALUE!</v>
      </c>
      <c r="C1522" s="131" t="e">
        <f t="shared" si="4604"/>
        <v>#VALUE!</v>
      </c>
      <c r="D1522" s="130">
        <f t="shared" si="4604"/>
        <v>1</v>
      </c>
      <c r="E1522" s="168"/>
      <c r="F1522" s="96"/>
      <c r="G1522" s="170"/>
      <c r="H1522" s="137">
        <f t="shared" ref="H1522" si="4705">COUNT($P1522:$XX1522)</f>
        <v>0</v>
      </c>
      <c r="I1522" s="135" t="e">
        <f t="shared" ref="I1522" si="4706">_xlfn.STDEV.P($P1521:$XX1522)/AVERAGE($P1521:$XX1522)</f>
        <v>#DIV/0!</v>
      </c>
      <c r="J1522" s="7">
        <f t="shared" ref="J1522" si="4707">IF(AND(H1522&gt;2,
OR(L1506="MÉDIA SANEADA",L1506="MEDIANA SANEADA",
AND(L1506="PREÇO REFERÊNCIA",NOT(AND(P1508="Orçamento",COUNTA(P1506:XX1506)=COUNTIF(P1508:XX1508,"Orçamento")))))),
ROW(),0)</f>
        <v>0</v>
      </c>
      <c r="K1522" s="69"/>
      <c r="N1522" s="74"/>
      <c r="O1522" s="27" t="str">
        <f t="shared" ref="O1522" si="4708">"5 RODADA"</f>
        <v>5 RODADA</v>
      </c>
      <c r="P1522" s="110" t="str">
        <f t="shared" ref="P1522:AI1522" si="4709">IF(P1520="","",IF((_xlfn.STDEV.P($P1519:$XX1520)/AVERAGE($P1519:$XX1520))&lt;=25%,P1520,IF(OR(P1520&gt;(AVERAGE($P1519:$XX1520)+_xlfn.STDEV.P($P1519:$XX1520)),P1520&lt;(AVERAGE($P1519:$XX1520)-_xlfn.STDEV.P($P1519:$XX1520))),"DESCARTADO",P1520)))</f>
        <v/>
      </c>
      <c r="Q1522" s="110" t="str">
        <f t="shared" si="4709"/>
        <v/>
      </c>
      <c r="R1522" s="110" t="str">
        <f t="shared" si="4709"/>
        <v/>
      </c>
      <c r="S1522" s="110" t="str">
        <f t="shared" si="4709"/>
        <v/>
      </c>
      <c r="T1522" s="110" t="str">
        <f t="shared" si="4709"/>
        <v/>
      </c>
      <c r="U1522" s="110" t="str">
        <f t="shared" si="4709"/>
        <v/>
      </c>
      <c r="V1522" s="110" t="str">
        <f t="shared" si="4709"/>
        <v/>
      </c>
      <c r="W1522" s="110" t="str">
        <f t="shared" si="4709"/>
        <v/>
      </c>
      <c r="X1522" s="110" t="str">
        <f t="shared" si="4709"/>
        <v/>
      </c>
      <c r="Y1522" s="110" t="str">
        <f t="shared" si="4709"/>
        <v/>
      </c>
      <c r="Z1522" s="110" t="str">
        <f t="shared" si="4709"/>
        <v/>
      </c>
      <c r="AA1522" s="110" t="str">
        <f t="shared" si="4709"/>
        <v/>
      </c>
      <c r="AB1522" s="110" t="str">
        <f t="shared" si="4709"/>
        <v/>
      </c>
      <c r="AC1522" s="110" t="str">
        <f t="shared" si="4709"/>
        <v/>
      </c>
      <c r="AD1522" s="110" t="str">
        <f t="shared" si="4709"/>
        <v/>
      </c>
      <c r="AE1522" s="110" t="str">
        <f t="shared" si="4709"/>
        <v/>
      </c>
      <c r="AF1522" s="110" t="str">
        <f t="shared" si="4709"/>
        <v/>
      </c>
      <c r="AG1522" s="110" t="str">
        <f t="shared" si="4709"/>
        <v/>
      </c>
      <c r="AH1522" s="110" t="str">
        <f t="shared" si="4709"/>
        <v/>
      </c>
      <c r="AI1522" s="110" t="str">
        <f t="shared" si="4709"/>
        <v/>
      </c>
    </row>
    <row r="1523" spans="1:167" hidden="1" x14ac:dyDescent="0.25">
      <c r="B1523" s="131" t="e">
        <f t="shared" si="4603"/>
        <v>#VALUE!</v>
      </c>
      <c r="C1523" s="131" t="e">
        <f t="shared" si="4604"/>
        <v>#VALUE!</v>
      </c>
      <c r="D1523" s="130">
        <f t="shared" si="4604"/>
        <v>1</v>
      </c>
      <c r="E1523" s="168"/>
      <c r="F1523" s="96"/>
      <c r="G1523" s="170"/>
      <c r="H1523"/>
      <c r="I1523"/>
      <c r="J1523"/>
      <c r="K1523" s="69"/>
      <c r="L1523" s="22"/>
      <c r="M1523" s="22"/>
      <c r="N1523" s="74"/>
      <c r="O1523" s="27" t="str">
        <f t="shared" ref="O1523" si="4710">"6 POND"</f>
        <v>6 POND</v>
      </c>
      <c r="P1523" s="110" t="str">
        <f>IF(IFERROR(VLOOKUP(P1508,'Tabela de Apoio'!$D:$E,2,FALSE),1)=1,"",P1524)</f>
        <v/>
      </c>
      <c r="Q1523" s="110" t="str">
        <f>IF(IFERROR(VLOOKUP(Q1508,'Tabela de Apoio'!$D:$E,2,FALSE),1)=1,"",Q1524)</f>
        <v/>
      </c>
      <c r="R1523" s="110" t="str">
        <f>IF(IFERROR(VLOOKUP(R1508,'Tabela de Apoio'!$D:$E,2,FALSE),1)=1,"",R1524)</f>
        <v/>
      </c>
      <c r="S1523" s="110" t="str">
        <f>IF(IFERROR(VLOOKUP(S1508,'Tabela de Apoio'!$D:$E,2,FALSE),1)=1,"",S1524)</f>
        <v/>
      </c>
      <c r="T1523" s="110" t="str">
        <f>IF(IFERROR(VLOOKUP(T1508,'Tabela de Apoio'!$D:$E,2,FALSE),1)=1,"",T1524)</f>
        <v/>
      </c>
      <c r="U1523" s="110" t="str">
        <f>IF(IFERROR(VLOOKUP(U1508,'Tabela de Apoio'!$D:$E,2,FALSE),1)=1,"",U1524)</f>
        <v/>
      </c>
      <c r="V1523" s="110" t="str">
        <f>IF(IFERROR(VLOOKUP(V1508,'Tabela de Apoio'!$D:$E,2,FALSE),1)=1,"",V1524)</f>
        <v/>
      </c>
      <c r="W1523" s="110" t="str">
        <f>IF(IFERROR(VLOOKUP(W1508,'Tabela de Apoio'!$D:$E,2,FALSE),1)=1,"",W1524)</f>
        <v/>
      </c>
      <c r="X1523" s="110" t="str">
        <f>IF(IFERROR(VLOOKUP(X1508,'Tabela de Apoio'!$D:$E,2,FALSE),1)=1,"",X1524)</f>
        <v/>
      </c>
      <c r="Y1523" s="110" t="str">
        <f>IF(IFERROR(VLOOKUP(Y1508,'Tabela de Apoio'!$D:$E,2,FALSE),1)=1,"",Y1524)</f>
        <v/>
      </c>
      <c r="Z1523" s="110" t="str">
        <f>IF(IFERROR(VLOOKUP(Z1508,'Tabela de Apoio'!$D:$E,2,FALSE),1)=1,"",Z1524)</f>
        <v/>
      </c>
      <c r="AA1523" s="110" t="str">
        <f>IF(IFERROR(VLOOKUP(AA1508,'Tabela de Apoio'!$D:$E,2,FALSE),1)=1,"",AA1524)</f>
        <v/>
      </c>
      <c r="AB1523" s="110" t="str">
        <f>IF(IFERROR(VLOOKUP(AB1508,'Tabela de Apoio'!$D:$E,2,FALSE),1)=1,"",AB1524)</f>
        <v/>
      </c>
      <c r="AC1523" s="110" t="str">
        <f>IF(IFERROR(VLOOKUP(AC1508,'Tabela de Apoio'!$D:$E,2,FALSE),1)=1,"",AC1524)</f>
        <v/>
      </c>
      <c r="AD1523" s="110" t="str">
        <f>IF(IFERROR(VLOOKUP(AD1508,'Tabela de Apoio'!$D:$E,2,FALSE),1)=1,"",AD1524)</f>
        <v/>
      </c>
      <c r="AE1523" s="110" t="str">
        <f>IF(IFERROR(VLOOKUP(AE1508,'Tabela de Apoio'!$D:$E,2,FALSE),1)=1,"",AE1524)</f>
        <v/>
      </c>
      <c r="AF1523" s="110" t="str">
        <f>IF(IFERROR(VLOOKUP(AF1508,'Tabela de Apoio'!$D:$E,2,FALSE),1)=1,"",AF1524)</f>
        <v/>
      </c>
      <c r="AG1523" s="110" t="str">
        <f>IF(IFERROR(VLOOKUP(AG1508,'Tabela de Apoio'!$D:$E,2,FALSE),1)=1,"",AG1524)</f>
        <v/>
      </c>
      <c r="AH1523" s="110" t="str">
        <f>IF(IFERROR(VLOOKUP(AH1508,'Tabela de Apoio'!$D:$E,2,FALSE),1)=1,"",AH1524)</f>
        <v/>
      </c>
      <c r="AI1523" s="110" t="str">
        <f>IF(IFERROR(VLOOKUP(AI1508,'Tabela de Apoio'!$D:$E,2,FALSE),1)=1,"",AI1524)</f>
        <v/>
      </c>
    </row>
    <row r="1524" spans="1:167" hidden="1" x14ac:dyDescent="0.25">
      <c r="B1524" s="131" t="e">
        <f t="shared" si="4603"/>
        <v>#VALUE!</v>
      </c>
      <c r="C1524" s="131" t="e">
        <f t="shared" si="4604"/>
        <v>#VALUE!</v>
      </c>
      <c r="D1524" s="130">
        <f t="shared" si="4604"/>
        <v>1</v>
      </c>
      <c r="E1524" s="168"/>
      <c r="F1524" s="96"/>
      <c r="G1524" s="170"/>
      <c r="H1524" s="137">
        <f t="shared" ref="H1524" si="4711">COUNT($P1524:$XX1524)</f>
        <v>0</v>
      </c>
      <c r="I1524" s="135" t="e">
        <f t="shared" ref="I1524" si="4712">_xlfn.STDEV.P($P1523:$XX1524)/AVERAGE($P1523:$XX1524)</f>
        <v>#DIV/0!</v>
      </c>
      <c r="J1524" s="7">
        <f t="shared" ref="J1524" si="4713">IF(AND(H1524&gt;2,
OR(L1506="MÉDIA SANEADA",L1506="MEDIANA SANEADA",
AND(L1506="PREÇO REFERÊNCIA",NOT(AND(P1508="Orçamento",COUNTA(P1506:XX1506)=COUNTIF(P1508:XX1508,"Orçamento")))))),
ROW(),0)</f>
        <v>0</v>
      </c>
      <c r="N1524" s="74"/>
      <c r="O1524" s="27" t="str">
        <f t="shared" ref="O1524" si="4714">"6 RODADA"</f>
        <v>6 RODADA</v>
      </c>
      <c r="P1524" s="110" t="str">
        <f t="shared" ref="P1524:AI1524" si="4715">IFERROR(IF(P1522="","",IF((_xlfn.STDEV.P($P1521:$XX1522)/AVERAGE($P1521:$XX1522))&lt;=25%,P1522,IF(OR(P1522&gt;(AVERAGE($P1521:$XX1522)+_xlfn.STDEV.P($P1521:$XX1522)),P1522&lt;(AVERAGE($P1521:$XX1522)-_xlfn.STDEV.P($P1521:$XX1522))),"DESCARTADO",P1522))),)</f>
        <v/>
      </c>
      <c r="Q1524" s="110" t="str">
        <f t="shared" si="4715"/>
        <v/>
      </c>
      <c r="R1524" s="110" t="str">
        <f t="shared" si="4715"/>
        <v/>
      </c>
      <c r="S1524" s="110" t="str">
        <f t="shared" si="4715"/>
        <v/>
      </c>
      <c r="T1524" s="110" t="str">
        <f t="shared" si="4715"/>
        <v/>
      </c>
      <c r="U1524" s="110" t="str">
        <f t="shared" si="4715"/>
        <v/>
      </c>
      <c r="V1524" s="110" t="str">
        <f t="shared" si="4715"/>
        <v/>
      </c>
      <c r="W1524" s="110" t="str">
        <f t="shared" si="4715"/>
        <v/>
      </c>
      <c r="X1524" s="110" t="str">
        <f t="shared" si="4715"/>
        <v/>
      </c>
      <c r="Y1524" s="110" t="str">
        <f t="shared" si="4715"/>
        <v/>
      </c>
      <c r="Z1524" s="110" t="str">
        <f t="shared" si="4715"/>
        <v/>
      </c>
      <c r="AA1524" s="110" t="str">
        <f t="shared" si="4715"/>
        <v/>
      </c>
      <c r="AB1524" s="110" t="str">
        <f t="shared" si="4715"/>
        <v/>
      </c>
      <c r="AC1524" s="110" t="str">
        <f t="shared" si="4715"/>
        <v/>
      </c>
      <c r="AD1524" s="110" t="str">
        <f t="shared" si="4715"/>
        <v/>
      </c>
      <c r="AE1524" s="110" t="str">
        <f t="shared" si="4715"/>
        <v/>
      </c>
      <c r="AF1524" s="110" t="str">
        <f t="shared" si="4715"/>
        <v/>
      </c>
      <c r="AG1524" s="110" t="str">
        <f t="shared" si="4715"/>
        <v/>
      </c>
      <c r="AH1524" s="110" t="str">
        <f t="shared" si="4715"/>
        <v/>
      </c>
      <c r="AI1524" s="110" t="str">
        <f t="shared" si="4715"/>
        <v/>
      </c>
    </row>
    <row r="1525" spans="1:167" x14ac:dyDescent="0.25">
      <c r="B1525" s="131" t="e">
        <f t="shared" si="4603"/>
        <v>#VALUE!</v>
      </c>
      <c r="C1525" s="131" t="e">
        <f t="shared" si="4604"/>
        <v>#VALUE!</v>
      </c>
      <c r="D1525" s="130">
        <f t="shared" si="4604"/>
        <v>1</v>
      </c>
      <c r="E1525" s="168"/>
      <c r="F1525" s="139"/>
      <c r="G1525" s="170"/>
      <c r="H1525" s="173"/>
      <c r="I1525" s="173"/>
      <c r="J1525" s="174"/>
      <c r="K1525" s="70"/>
      <c r="L1525" s="1" t="s">
        <v>56</v>
      </c>
      <c r="M1525" s="147" t="str">
        <f t="shared" ref="M1525" si="4716">IFERROR(ROUND(M1506*M1508,2),"")</f>
        <v/>
      </c>
      <c r="O1525" s="27" t="s">
        <v>426</v>
      </c>
      <c r="P1525" s="110" t="str">
        <f t="shared" ref="P1525:AI1546" si="4717">INDEX(P1512:P1524,MATCH(MAX($J1512:$J1524),$J1512:$J1524,0))</f>
        <v/>
      </c>
      <c r="Q1525" s="110" t="str">
        <f t="shared" si="4717"/>
        <v/>
      </c>
      <c r="R1525" s="110" t="str">
        <f t="shared" si="4717"/>
        <v/>
      </c>
      <c r="S1525" s="110" t="str">
        <f t="shared" si="4717"/>
        <v/>
      </c>
      <c r="T1525" s="110" t="str">
        <f t="shared" si="4717"/>
        <v/>
      </c>
      <c r="U1525" s="110" t="str">
        <f t="shared" si="4717"/>
        <v/>
      </c>
      <c r="V1525" s="110" t="str">
        <f t="shared" si="4717"/>
        <v/>
      </c>
      <c r="W1525" s="110" t="str">
        <f t="shared" si="4717"/>
        <v/>
      </c>
      <c r="X1525" s="110" t="str">
        <f t="shared" si="4717"/>
        <v/>
      </c>
      <c r="Y1525" s="110" t="str">
        <f t="shared" si="4717"/>
        <v/>
      </c>
      <c r="Z1525" s="110" t="str">
        <f t="shared" si="4717"/>
        <v/>
      </c>
      <c r="AA1525" s="110" t="str">
        <f t="shared" si="4717"/>
        <v/>
      </c>
      <c r="AB1525" s="110" t="str">
        <f t="shared" si="4717"/>
        <v/>
      </c>
      <c r="AC1525" s="110" t="str">
        <f t="shared" si="4717"/>
        <v/>
      </c>
      <c r="AD1525" s="110" t="str">
        <f t="shared" si="4717"/>
        <v/>
      </c>
      <c r="AE1525" s="110" t="str">
        <f t="shared" si="4717"/>
        <v/>
      </c>
      <c r="AF1525" s="110" t="str">
        <f t="shared" si="4717"/>
        <v/>
      </c>
      <c r="AG1525" s="110" t="str">
        <f t="shared" si="4717"/>
        <v/>
      </c>
      <c r="AH1525" s="110" t="str">
        <f t="shared" si="4717"/>
        <v/>
      </c>
      <c r="AI1525" s="110" t="str">
        <f t="shared" si="4717"/>
        <v/>
      </c>
    </row>
    <row r="1527" spans="1:167" s="120" customFormat="1" ht="15" customHeight="1" x14ac:dyDescent="0.25">
      <c r="A1527" s="123"/>
      <c r="B1527" s="130" t="e">
        <f t="shared" ref="B1527" si="4718">LARGE(IFERROR(IF(B1525+1&gt;$H$8,"",B1525+1),""),1)</f>
        <v>#VALUE!</v>
      </c>
      <c r="C1527" s="130" t="e">
        <f>IF(_xlfn.ISFORMULA(E1531),MAX(INDEX('BASE FORMAÇÃO'!A:A,B1527+1),1),E1531)</f>
        <v>#VALUE!</v>
      </c>
      <c r="D1527" s="130">
        <f t="shared" ref="D1527" si="4719">IFERROR(IF(C1527=C1517,D1517+1,1),1)</f>
        <v>1</v>
      </c>
      <c r="E1527" s="41" t="s">
        <v>9</v>
      </c>
      <c r="F1527" s="76"/>
      <c r="G1527" s="41" t="s">
        <v>15</v>
      </c>
      <c r="H1527" s="138" t="e">
        <f>INDEX('BASE FORMAÇÃO'!B:B,B1527+1)</f>
        <v>#VALUE!</v>
      </c>
      <c r="I1527" s="146" t="s">
        <v>16</v>
      </c>
      <c r="J1527" s="6" t="e">
        <f>INDEX('BASE FORMAÇÃO'!K:K,B1527+1)</f>
        <v>#VALUE!</v>
      </c>
      <c r="K1527" s="68"/>
      <c r="L1527" s="175" t="s">
        <v>54</v>
      </c>
      <c r="M1527" s="177" t="str">
        <f t="shared" ref="M1527" si="4720">IF(OR(ISBLANK($O$8),ISBLANK($O$7),ISBLANK($H$8),ISBLANK($O$6),ISBLANK($O$5),ISBLANK($H$5)),"",IFERROR(IF(VLOOKUP(L1527,L1533:M1542,2,FALSE)&lt;1,ROUND(VLOOKUP(L1527,L1533:M1542,2,FALSE),4),ROUND(VLOOKUP(L1527,L1533:M1542,2,FALSE),2)),""))</f>
        <v/>
      </c>
      <c r="N1527" s="72"/>
      <c r="O1527" s="27" t="s">
        <v>17</v>
      </c>
      <c r="P1527" s="116"/>
      <c r="Q1527" s="116"/>
      <c r="R1527" s="116"/>
      <c r="S1527" s="116"/>
      <c r="T1527" s="116"/>
      <c r="U1527" s="108"/>
      <c r="V1527" s="108"/>
      <c r="W1527" s="108"/>
      <c r="X1527" s="108"/>
      <c r="Y1527" s="108"/>
      <c r="Z1527" s="108"/>
      <c r="AA1527" s="108"/>
      <c r="AB1527" s="108"/>
      <c r="AC1527" s="108"/>
      <c r="AD1527" s="108"/>
      <c r="AE1527" s="108"/>
      <c r="AF1527" s="108"/>
      <c r="AG1527" s="108"/>
      <c r="AH1527" s="108"/>
      <c r="AI1527" s="108"/>
      <c r="AJ1527" s="119"/>
      <c r="AK1527" s="119"/>
      <c r="AL1527" s="119"/>
      <c r="AM1527" s="119"/>
      <c r="AN1527" s="119"/>
      <c r="AO1527" s="119"/>
      <c r="AP1527" s="119"/>
      <c r="AQ1527" s="119"/>
      <c r="AR1527" s="119"/>
      <c r="AS1527" s="119"/>
      <c r="AT1527" s="119"/>
      <c r="AU1527" s="119"/>
      <c r="AV1527" s="119"/>
      <c r="AW1527" s="119"/>
      <c r="AX1527" s="119"/>
      <c r="AY1527" s="119"/>
      <c r="AZ1527" s="119"/>
      <c r="BA1527" s="119"/>
      <c r="BB1527" s="119"/>
      <c r="BC1527" s="119"/>
      <c r="BD1527" s="119"/>
      <c r="BE1527" s="119"/>
      <c r="BF1527" s="119"/>
      <c r="BG1527" s="119"/>
      <c r="BH1527" s="119"/>
      <c r="BI1527" s="119"/>
      <c r="BJ1527" s="119"/>
      <c r="BK1527" s="119"/>
      <c r="BL1527" s="119"/>
      <c r="BM1527" s="119"/>
      <c r="BN1527" s="119"/>
      <c r="BO1527" s="119"/>
      <c r="BP1527" s="119"/>
      <c r="BQ1527" s="119"/>
      <c r="BR1527" s="119"/>
      <c r="BS1527" s="119"/>
      <c r="BT1527" s="119"/>
      <c r="BU1527" s="119"/>
      <c r="BV1527" s="119"/>
      <c r="BW1527" s="119"/>
      <c r="BX1527" s="119"/>
      <c r="BY1527" s="119"/>
      <c r="BZ1527" s="119"/>
      <c r="CA1527" s="119"/>
      <c r="CB1527" s="119"/>
      <c r="CC1527" s="119"/>
      <c r="CD1527" s="119"/>
      <c r="CE1527" s="119"/>
      <c r="CF1527" s="119"/>
      <c r="CG1527" s="119"/>
      <c r="CH1527" s="119"/>
      <c r="CI1527" s="119"/>
      <c r="CJ1527" s="119"/>
      <c r="CK1527" s="119"/>
      <c r="CL1527" s="119"/>
      <c r="CM1527" s="119"/>
      <c r="CN1527" s="119"/>
      <c r="CO1527" s="119"/>
      <c r="CP1527" s="119"/>
      <c r="CQ1527" s="119"/>
      <c r="CR1527" s="119"/>
      <c r="CS1527" s="119"/>
      <c r="CT1527" s="119"/>
      <c r="CU1527" s="119"/>
      <c r="CV1527" s="119"/>
      <c r="CW1527" s="119"/>
      <c r="CX1527" s="119"/>
      <c r="CY1527" s="119"/>
      <c r="CZ1527" s="119"/>
      <c r="DA1527" s="119"/>
      <c r="DB1527" s="119"/>
      <c r="DC1527" s="119"/>
      <c r="DD1527" s="119"/>
      <c r="DE1527" s="119"/>
      <c r="DF1527" s="119"/>
      <c r="DG1527" s="119"/>
      <c r="DH1527" s="119"/>
      <c r="DI1527" s="119"/>
      <c r="DJ1527" s="119"/>
      <c r="DK1527" s="119"/>
      <c r="DL1527" s="119"/>
      <c r="DM1527" s="119"/>
      <c r="DN1527" s="119"/>
      <c r="DO1527" s="119"/>
      <c r="DP1527" s="119"/>
      <c r="DQ1527" s="119"/>
      <c r="DR1527" s="119"/>
      <c r="DS1527" s="119"/>
      <c r="DT1527" s="119"/>
      <c r="DU1527" s="119"/>
      <c r="DV1527" s="119"/>
      <c r="DW1527" s="119"/>
      <c r="DX1527" s="119"/>
      <c r="DY1527" s="119"/>
      <c r="DZ1527" s="119"/>
      <c r="EA1527" s="119"/>
      <c r="EB1527" s="119"/>
      <c r="EC1527" s="119"/>
      <c r="ED1527" s="119"/>
      <c r="EE1527" s="119"/>
      <c r="EF1527" s="119"/>
      <c r="EG1527" s="119"/>
      <c r="EH1527" s="119"/>
      <c r="EI1527" s="119"/>
      <c r="EJ1527" s="119"/>
      <c r="EK1527" s="119"/>
      <c r="EL1527" s="119"/>
      <c r="EM1527" s="119"/>
      <c r="EN1527" s="119"/>
      <c r="EO1527" s="119"/>
      <c r="EP1527" s="119"/>
      <c r="EQ1527" s="119"/>
      <c r="ER1527" s="119"/>
      <c r="ES1527" s="119"/>
      <c r="ET1527" s="119"/>
      <c r="EU1527" s="119"/>
      <c r="EV1527" s="119"/>
      <c r="EW1527" s="119"/>
      <c r="EX1527" s="119"/>
      <c r="EY1527" s="119"/>
      <c r="EZ1527" s="119"/>
      <c r="FA1527" s="119"/>
      <c r="FB1527" s="119"/>
      <c r="FC1527" s="119"/>
      <c r="FD1527" s="119"/>
      <c r="FE1527" s="119"/>
      <c r="FF1527" s="119"/>
      <c r="FG1527" s="119"/>
      <c r="FH1527" s="119"/>
      <c r="FI1527" s="119"/>
      <c r="FJ1527" s="119"/>
      <c r="FK1527" s="119"/>
    </row>
    <row r="1528" spans="1:167" s="120" customFormat="1" ht="15" customHeight="1" x14ac:dyDescent="0.25">
      <c r="A1528" s="69"/>
      <c r="B1528" s="131" t="e">
        <f t="shared" ref="B1528:D1528" si="4721">B1527</f>
        <v>#VALUE!</v>
      </c>
      <c r="C1528" s="131" t="e">
        <f t="shared" si="4721"/>
        <v>#VALUE!</v>
      </c>
      <c r="D1528" s="130">
        <f t="shared" si="4721"/>
        <v>1</v>
      </c>
      <c r="E1528" s="179">
        <f t="shared" ref="E1528" si="4722">D1527</f>
        <v>1</v>
      </c>
      <c r="F1528" s="95"/>
      <c r="G1528" s="181" t="s">
        <v>1</v>
      </c>
      <c r="H1528" s="184" t="e">
        <f>INDEX('BASE FORMAÇÃO'!C:C,B1527+1)</f>
        <v>#VALUE!</v>
      </c>
      <c r="I1528" s="184"/>
      <c r="J1528" s="185"/>
      <c r="K1528" s="69"/>
      <c r="L1528" s="176"/>
      <c r="M1528" s="178"/>
      <c r="N1528" s="73"/>
      <c r="O1528" s="27" t="s">
        <v>13</v>
      </c>
      <c r="P1528" s="125"/>
      <c r="Q1528" s="125"/>
      <c r="R1528" s="125"/>
      <c r="S1528" s="125"/>
      <c r="T1528" s="125"/>
      <c r="U1528" s="125"/>
      <c r="V1528" s="125"/>
      <c r="W1528" s="125"/>
      <c r="X1528" s="125"/>
      <c r="Y1528" s="125"/>
      <c r="Z1528" s="125"/>
      <c r="AA1528" s="125"/>
      <c r="AB1528" s="125"/>
      <c r="AC1528" s="125"/>
      <c r="AD1528" s="125"/>
      <c r="AE1528" s="125"/>
      <c r="AF1528" s="125"/>
      <c r="AG1528" s="125"/>
      <c r="AH1528" s="125"/>
      <c r="AI1528" s="125"/>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19"/>
      <c r="BC1528" s="119"/>
      <c r="BD1528" s="119"/>
      <c r="BE1528" s="119"/>
      <c r="BF1528" s="119"/>
      <c r="BG1528" s="119"/>
      <c r="BH1528" s="119"/>
      <c r="BI1528" s="119"/>
      <c r="BJ1528" s="119"/>
      <c r="BK1528" s="119"/>
      <c r="BL1528" s="119"/>
      <c r="BM1528" s="119"/>
      <c r="BN1528" s="119"/>
      <c r="BO1528" s="119"/>
      <c r="BP1528" s="119"/>
      <c r="BQ1528" s="119"/>
      <c r="BR1528" s="119"/>
      <c r="BS1528" s="119"/>
      <c r="BT1528" s="119"/>
      <c r="BU1528" s="119"/>
      <c r="BV1528" s="119"/>
      <c r="BW1528" s="119"/>
      <c r="BX1528" s="119"/>
      <c r="BY1528" s="119"/>
      <c r="BZ1528" s="119"/>
      <c r="CA1528" s="119"/>
      <c r="CB1528" s="119"/>
      <c r="CC1528" s="119"/>
      <c r="CD1528" s="119"/>
      <c r="CE1528" s="119"/>
      <c r="CF1528" s="119"/>
      <c r="CG1528" s="119"/>
      <c r="CH1528" s="119"/>
      <c r="CI1528" s="119"/>
      <c r="CJ1528" s="119"/>
      <c r="CK1528" s="119"/>
      <c r="CL1528" s="119"/>
      <c r="CM1528" s="119"/>
      <c r="CN1528" s="119"/>
      <c r="CO1528" s="119"/>
      <c r="CP1528" s="119"/>
      <c r="CQ1528" s="119"/>
      <c r="CR1528" s="119"/>
      <c r="CS1528" s="119"/>
      <c r="CT1528" s="119"/>
      <c r="CU1528" s="119"/>
      <c r="CV1528" s="119"/>
      <c r="CW1528" s="119"/>
      <c r="CX1528" s="119"/>
      <c r="CY1528" s="119"/>
      <c r="CZ1528" s="119"/>
      <c r="DA1528" s="119"/>
      <c r="DB1528" s="119"/>
      <c r="DC1528" s="119"/>
      <c r="DD1528" s="119"/>
      <c r="DE1528" s="119"/>
      <c r="DF1528" s="119"/>
      <c r="DG1528" s="119"/>
      <c r="DH1528" s="119"/>
      <c r="DI1528" s="119"/>
      <c r="DJ1528" s="119"/>
      <c r="DK1528" s="119"/>
      <c r="DL1528" s="119"/>
      <c r="DM1528" s="119"/>
      <c r="DN1528" s="119"/>
      <c r="DO1528" s="119"/>
      <c r="DP1528" s="119"/>
      <c r="DQ1528" s="119"/>
      <c r="DR1528" s="119"/>
      <c r="DS1528" s="119"/>
      <c r="DT1528" s="119"/>
      <c r="DU1528" s="119"/>
      <c r="DV1528" s="119"/>
      <c r="DW1528" s="119"/>
      <c r="DX1528" s="119"/>
      <c r="DY1528" s="119"/>
      <c r="DZ1528" s="119"/>
      <c r="EA1528" s="119"/>
      <c r="EB1528" s="119"/>
      <c r="EC1528" s="119"/>
      <c r="ED1528" s="119"/>
      <c r="EE1528" s="119"/>
      <c r="EF1528" s="119"/>
      <c r="EG1528" s="119"/>
      <c r="EH1528" s="119"/>
      <c r="EI1528" s="119"/>
      <c r="EJ1528" s="119"/>
      <c r="EK1528" s="119"/>
      <c r="EL1528" s="119"/>
      <c r="EM1528" s="119"/>
      <c r="EN1528" s="119"/>
      <c r="EO1528" s="119"/>
      <c r="EP1528" s="119"/>
      <c r="EQ1528" s="119"/>
      <c r="ER1528" s="119"/>
      <c r="ES1528" s="119"/>
      <c r="ET1528" s="119"/>
      <c r="EU1528" s="119"/>
      <c r="EV1528" s="119"/>
      <c r="EW1528" s="119"/>
      <c r="EX1528" s="119"/>
      <c r="EY1528" s="119"/>
      <c r="EZ1528" s="119"/>
      <c r="FA1528" s="119"/>
      <c r="FB1528" s="119"/>
      <c r="FC1528" s="119"/>
      <c r="FD1528" s="119"/>
      <c r="FE1528" s="119"/>
      <c r="FF1528" s="119"/>
      <c r="FG1528" s="119"/>
      <c r="FH1528" s="119"/>
      <c r="FI1528" s="119"/>
      <c r="FJ1528" s="119"/>
      <c r="FK1528" s="119"/>
    </row>
    <row r="1529" spans="1:167" s="119" customFormat="1" x14ac:dyDescent="0.25">
      <c r="A1529" s="77"/>
      <c r="B1529" s="131" t="e">
        <f t="shared" ref="B1529:D1529" si="4723">B1528</f>
        <v>#VALUE!</v>
      </c>
      <c r="C1529" s="131" t="e">
        <f t="shared" si="4723"/>
        <v>#VALUE!</v>
      </c>
      <c r="D1529" s="130">
        <f t="shared" si="4723"/>
        <v>1</v>
      </c>
      <c r="E1529" s="180"/>
      <c r="F1529" s="96"/>
      <c r="G1529" s="182"/>
      <c r="H1529" s="186"/>
      <c r="I1529" s="186"/>
      <c r="J1529" s="187"/>
      <c r="K1529" s="67"/>
      <c r="L1529" s="133" t="s">
        <v>57</v>
      </c>
      <c r="M1529" s="134" t="e">
        <f>INDEX('BASE FORMAÇÃO'!H:H,B1531+1)</f>
        <v>#VALUE!</v>
      </c>
      <c r="N1529" s="74"/>
      <c r="O1529" s="27" t="s">
        <v>445</v>
      </c>
      <c r="P1529" s="117"/>
      <c r="Q1529" s="117"/>
      <c r="R1529" s="117"/>
      <c r="S1529" s="117"/>
      <c r="T1529" s="117"/>
      <c r="U1529" s="117"/>
      <c r="V1529" s="117"/>
      <c r="W1529" s="117"/>
      <c r="X1529" s="117"/>
      <c r="Y1529" s="117"/>
      <c r="Z1529" s="117"/>
      <c r="AA1529" s="121"/>
      <c r="AB1529" s="121"/>
      <c r="AC1529" s="121"/>
      <c r="AD1529" s="121"/>
      <c r="AE1529" s="121"/>
      <c r="AF1529" s="121"/>
      <c r="AG1529" s="121"/>
      <c r="AH1529" s="121"/>
      <c r="AI1529" s="121"/>
    </row>
    <row r="1530" spans="1:167" s="119" customFormat="1" x14ac:dyDescent="0.25">
      <c r="A1530" s="77"/>
      <c r="B1530" s="131" t="e">
        <f t="shared" ref="B1530:C1530" si="4724">B1529</f>
        <v>#VALUE!</v>
      </c>
      <c r="C1530" s="131" t="e">
        <f t="shared" si="4724"/>
        <v>#VALUE!</v>
      </c>
      <c r="D1530" s="130">
        <f t="shared" si="4604"/>
        <v>1</v>
      </c>
      <c r="E1530" s="41" t="s">
        <v>344</v>
      </c>
      <c r="F1530" s="96"/>
      <c r="G1530" s="183"/>
      <c r="H1530" s="188"/>
      <c r="I1530" s="188"/>
      <c r="J1530" s="189"/>
      <c r="K1530" s="67"/>
      <c r="L1530" s="1" t="s">
        <v>2</v>
      </c>
      <c r="M1530" s="6" t="e">
        <f>INDEX('BASE FORMAÇÃO'!D:D,B1531+1)</f>
        <v>#VALUE!</v>
      </c>
      <c r="N1530" s="74"/>
      <c r="O1530" s="27" t="s">
        <v>446</v>
      </c>
      <c r="P1530" s="118"/>
      <c r="Q1530" s="118"/>
      <c r="R1530" s="118"/>
      <c r="S1530" s="118"/>
      <c r="T1530" s="118"/>
      <c r="U1530" s="121"/>
      <c r="V1530" s="121"/>
      <c r="W1530" s="121"/>
      <c r="X1530" s="121"/>
      <c r="Y1530" s="121"/>
      <c r="Z1530" s="121"/>
      <c r="AA1530" s="121"/>
      <c r="AB1530" s="121"/>
      <c r="AC1530" s="121"/>
      <c r="AD1530" s="121"/>
      <c r="AE1530" s="121"/>
      <c r="AF1530" s="121"/>
      <c r="AG1530" s="121"/>
      <c r="AH1530" s="121"/>
      <c r="AI1530" s="121"/>
    </row>
    <row r="1531" spans="1:167" x14ac:dyDescent="0.25">
      <c r="B1531" s="131" t="e">
        <f t="shared" ref="B1531:C1531" si="4725">B1529</f>
        <v>#VALUE!</v>
      </c>
      <c r="C1531" s="131" t="e">
        <f t="shared" si="4725"/>
        <v>#VALUE!</v>
      </c>
      <c r="D1531" s="130">
        <f t="shared" si="4604"/>
        <v>1</v>
      </c>
      <c r="E1531" s="167" t="e">
        <f t="shared" ref="E1531" si="4726">C1527</f>
        <v>#VALUE!</v>
      </c>
      <c r="F1531" s="96"/>
      <c r="G1531" s="169" t="s">
        <v>334</v>
      </c>
      <c r="H1531" s="171"/>
      <c r="I1531" s="172"/>
      <c r="J1531" s="172"/>
      <c r="K1531" s="70"/>
      <c r="L1531" s="28" t="s">
        <v>333</v>
      </c>
      <c r="M1531" s="136" t="str">
        <f t="shared" ref="M1531" si="4727">IFERROR(INDEX(I1533:I1545,MATCH(MAX(J1533:J1545),J1533:J1545,0)),"")</f>
        <v/>
      </c>
      <c r="N1531" s="74"/>
      <c r="O1531" s="27" t="s">
        <v>18</v>
      </c>
      <c r="P1531" s="109" t="str">
        <f>IF(P1527="","",
IF(OR(P1529="Orçamento",P1528="",MAX('Tabela de Apoio'!$A:$A)&lt;=P1528),
P1527,
(INDEX('Tabela de Apoio'!$B:$B,MATCH('MAPA DE PREÇOS'!$O$8,'Tabela de Apoio'!$A:$A,1))/INDEX('Tabela de Apoio'!$B:$B,MATCH('MAPA DE PREÇOS'!P1528,'Tabela de Apoio'!$A:$A,1)-1))*P1527))</f>
        <v/>
      </c>
      <c r="Q1531" s="109" t="str">
        <f>IF(Q1527="","",
IF(OR(Q1529="Orçamento",Q1528="",MAX('Tabela de Apoio'!$A:$A)&lt;=Q1528),
Q1527,
(INDEX('Tabela de Apoio'!$B:$B,MATCH('MAPA DE PREÇOS'!$O$8,'Tabela de Apoio'!$A:$A,1))/INDEX('Tabela de Apoio'!$B:$B,MATCH('MAPA DE PREÇOS'!Q1528,'Tabela de Apoio'!$A:$A,1)-1))*Q1527))</f>
        <v/>
      </c>
      <c r="R1531" s="109" t="str">
        <f>IF(R1527="","",
IF(OR(R1529="Orçamento",R1528="",MAX('Tabela de Apoio'!$A:$A)&lt;=R1528),
R1527,
(INDEX('Tabela de Apoio'!$B:$B,MATCH('MAPA DE PREÇOS'!$O$8,'Tabela de Apoio'!$A:$A,1))/INDEX('Tabela de Apoio'!$B:$B,MATCH('MAPA DE PREÇOS'!R1528,'Tabela de Apoio'!$A:$A,1)-1))*R1527))</f>
        <v/>
      </c>
      <c r="S1531" s="109" t="str">
        <f>IF(S1527="","",
IF(OR(S1529="Orçamento",S1528="",MAX('Tabela de Apoio'!$A:$A)&lt;=S1528),
S1527,
(INDEX('Tabela de Apoio'!$B:$B,MATCH('MAPA DE PREÇOS'!$O$8,'Tabela de Apoio'!$A:$A,1))/INDEX('Tabela de Apoio'!$B:$B,MATCH('MAPA DE PREÇOS'!S1528,'Tabela de Apoio'!$A:$A,1)-1))*S1527))</f>
        <v/>
      </c>
      <c r="T1531" s="109" t="str">
        <f>IF(T1527="","",
IF(OR(T1529="Orçamento",T1528="",MAX('Tabela de Apoio'!$A:$A)&lt;=T1528),
T1527,
(INDEX('Tabela de Apoio'!$B:$B,MATCH('MAPA DE PREÇOS'!$O$8,'Tabela de Apoio'!$A:$A,1))/INDEX('Tabela de Apoio'!$B:$B,MATCH('MAPA DE PREÇOS'!T1528,'Tabela de Apoio'!$A:$A,1)-1))*T1527))</f>
        <v/>
      </c>
      <c r="U1531" s="109" t="str">
        <f>IF(U1527="","",
IF(OR(U1529="Orçamento",U1528="",MAX('Tabela de Apoio'!$A:$A)&lt;=U1528),
U1527,
(INDEX('Tabela de Apoio'!$B:$B,MATCH('MAPA DE PREÇOS'!$O$8,'Tabela de Apoio'!$A:$A,1))/INDEX('Tabela de Apoio'!$B:$B,MATCH('MAPA DE PREÇOS'!U1528,'Tabela de Apoio'!$A:$A,1)-1))*U1527))</f>
        <v/>
      </c>
      <c r="V1531" s="109" t="str">
        <f>IF(V1527="","",
IF(OR(V1529="Orçamento",V1528="",MAX('Tabela de Apoio'!$A:$A)&lt;=V1528),
V1527,
(INDEX('Tabela de Apoio'!$B:$B,MATCH('MAPA DE PREÇOS'!$O$8,'Tabela de Apoio'!$A:$A,1))/INDEX('Tabela de Apoio'!$B:$B,MATCH('MAPA DE PREÇOS'!V1528,'Tabela de Apoio'!$A:$A,1)-1))*V1527))</f>
        <v/>
      </c>
      <c r="W1531" s="109" t="str">
        <f>IF(W1527="","",
IF(OR(W1529="Orçamento",W1528="",MAX('Tabela de Apoio'!$A:$A)&lt;=W1528),
W1527,
(INDEX('Tabela de Apoio'!$B:$B,MATCH('MAPA DE PREÇOS'!$O$8,'Tabela de Apoio'!$A:$A,1))/INDEX('Tabela de Apoio'!$B:$B,MATCH('MAPA DE PREÇOS'!W1528,'Tabela de Apoio'!$A:$A,1)-1))*W1527))</f>
        <v/>
      </c>
      <c r="X1531" s="109" t="str">
        <f>IF(X1527="","",
IF(OR(X1529="Orçamento",X1528="",MAX('Tabela de Apoio'!$A:$A)&lt;=X1528),
X1527,
(INDEX('Tabela de Apoio'!$B:$B,MATCH('MAPA DE PREÇOS'!$O$8,'Tabela de Apoio'!$A:$A,1))/INDEX('Tabela de Apoio'!$B:$B,MATCH('MAPA DE PREÇOS'!X1528,'Tabela de Apoio'!$A:$A,1)-1))*X1527))</f>
        <v/>
      </c>
      <c r="Y1531" s="109" t="str">
        <f>IF(Y1527="","",
IF(OR(Y1529="Orçamento",Y1528="",MAX('Tabela de Apoio'!$A:$A)&lt;=Y1528),
Y1527,
(INDEX('Tabela de Apoio'!$B:$B,MATCH('MAPA DE PREÇOS'!$O$8,'Tabela de Apoio'!$A:$A,1))/INDEX('Tabela de Apoio'!$B:$B,MATCH('MAPA DE PREÇOS'!Y1528,'Tabela de Apoio'!$A:$A,1)-1))*Y1527))</f>
        <v/>
      </c>
      <c r="Z1531" s="109" t="str">
        <f>IF(Z1527="","",
IF(OR(Z1529="Orçamento",Z1528="",MAX('Tabela de Apoio'!$A:$A)&lt;=Z1528),
Z1527,
(INDEX('Tabela de Apoio'!$B:$B,MATCH('MAPA DE PREÇOS'!$O$8,'Tabela de Apoio'!$A:$A,1))/INDEX('Tabela de Apoio'!$B:$B,MATCH('MAPA DE PREÇOS'!Z1528,'Tabela de Apoio'!$A:$A,1)-1))*Z1527))</f>
        <v/>
      </c>
      <c r="AA1531" s="109" t="str">
        <f>IF(AA1527="","",
IF(OR(AA1529="Orçamento",AA1528="",MAX('Tabela de Apoio'!$A:$A)&lt;=AA1528),
AA1527,
(INDEX('Tabela de Apoio'!$B:$B,MATCH('MAPA DE PREÇOS'!$O$8,'Tabela de Apoio'!$A:$A,1))/INDEX('Tabela de Apoio'!$B:$B,MATCH('MAPA DE PREÇOS'!AA1528,'Tabela de Apoio'!$A:$A,1)-1))*AA1527))</f>
        <v/>
      </c>
      <c r="AB1531" s="109" t="str">
        <f>IF(AB1527="","",
IF(OR(AB1529="Orçamento",AB1528="",MAX('Tabela de Apoio'!$A:$A)&lt;=AB1528),
AB1527,
(INDEX('Tabela de Apoio'!$B:$B,MATCH('MAPA DE PREÇOS'!$O$8,'Tabela de Apoio'!$A:$A,1))/INDEX('Tabela de Apoio'!$B:$B,MATCH('MAPA DE PREÇOS'!AB1528,'Tabela de Apoio'!$A:$A,1)-1))*AB1527))</f>
        <v/>
      </c>
      <c r="AC1531" s="109" t="str">
        <f>IF(AC1527="","",
IF(OR(AC1529="Orçamento",AC1528="",MAX('Tabela de Apoio'!$A:$A)&lt;=AC1528),
AC1527,
(INDEX('Tabela de Apoio'!$B:$B,MATCH('MAPA DE PREÇOS'!$O$8,'Tabela de Apoio'!$A:$A,1))/INDEX('Tabela de Apoio'!$B:$B,MATCH('MAPA DE PREÇOS'!AC1528,'Tabela de Apoio'!$A:$A,1)-1))*AC1527))</f>
        <v/>
      </c>
      <c r="AD1531" s="109" t="str">
        <f>IF(AD1527="","",
IF(OR(AD1529="Orçamento",AD1528="",MAX('Tabela de Apoio'!$A:$A)&lt;=AD1528),
AD1527,
(INDEX('Tabela de Apoio'!$B:$B,MATCH('MAPA DE PREÇOS'!$O$8,'Tabela de Apoio'!$A:$A,1))/INDEX('Tabela de Apoio'!$B:$B,MATCH('MAPA DE PREÇOS'!AD1528,'Tabela de Apoio'!$A:$A,1)-1))*AD1527))</f>
        <v/>
      </c>
      <c r="AE1531" s="109" t="str">
        <f>IF(AE1527="","",
IF(OR(AE1529="Orçamento",AE1528="",MAX('Tabela de Apoio'!$A:$A)&lt;=AE1528),
AE1527,
(INDEX('Tabela de Apoio'!$B:$B,MATCH('MAPA DE PREÇOS'!$O$8,'Tabela de Apoio'!$A:$A,1))/INDEX('Tabela de Apoio'!$B:$B,MATCH('MAPA DE PREÇOS'!AE1528,'Tabela de Apoio'!$A:$A,1)-1))*AE1527))</f>
        <v/>
      </c>
      <c r="AF1531" s="109" t="str">
        <f>IF(AF1527="","",
IF(OR(AF1529="Orçamento",AF1528="",MAX('Tabela de Apoio'!$A:$A)&lt;=AF1528),
AF1527,
(INDEX('Tabela de Apoio'!$B:$B,MATCH('MAPA DE PREÇOS'!$O$8,'Tabela de Apoio'!$A:$A,1))/INDEX('Tabela de Apoio'!$B:$B,MATCH('MAPA DE PREÇOS'!AF1528,'Tabela de Apoio'!$A:$A,1)-1))*AF1527))</f>
        <v/>
      </c>
      <c r="AG1531" s="109" t="str">
        <f>IF(AG1527="","",
IF(OR(AG1529="Orçamento",AG1528="",MAX('Tabela de Apoio'!$A:$A)&lt;=AG1528),
AG1527,
(INDEX('Tabela de Apoio'!$B:$B,MATCH('MAPA DE PREÇOS'!$O$8,'Tabela de Apoio'!$A:$A,1))/INDEX('Tabela de Apoio'!$B:$B,MATCH('MAPA DE PREÇOS'!AG1528,'Tabela de Apoio'!$A:$A,1)-1))*AG1527))</f>
        <v/>
      </c>
      <c r="AH1531" s="109" t="str">
        <f>IF(AH1527="","",
IF(OR(AH1529="Orçamento",AH1528="",MAX('Tabela de Apoio'!$A:$A)&lt;=AH1528),
AH1527,
(INDEX('Tabela de Apoio'!$B:$B,MATCH('MAPA DE PREÇOS'!$O$8,'Tabela de Apoio'!$A:$A,1))/INDEX('Tabela de Apoio'!$B:$B,MATCH('MAPA DE PREÇOS'!AH1528,'Tabela de Apoio'!$A:$A,1)-1))*AH1527))</f>
        <v/>
      </c>
      <c r="AI1531" s="109" t="str">
        <f>IF(AI1527="","",
IF(OR(AI1529="Orçamento",AI1528="",MAX('Tabela de Apoio'!$A:$A)&lt;=AI1528),
AI1527,
(INDEX('Tabela de Apoio'!$B:$B,MATCH('MAPA DE PREÇOS'!$O$8,'Tabela de Apoio'!$A:$A,1))/INDEX('Tabela de Apoio'!$B:$B,MATCH('MAPA DE PREÇOS'!AI1528,'Tabela de Apoio'!$A:$A,1)-1))*AI1527))</f>
        <v/>
      </c>
    </row>
    <row r="1532" spans="1:167" hidden="1" x14ac:dyDescent="0.25">
      <c r="B1532" s="131" t="e">
        <f t="shared" ref="B1532" si="4728">B1531</f>
        <v>#VALUE!</v>
      </c>
      <c r="C1532" s="131" t="e">
        <f t="shared" ref="C1532" si="4729">C1531</f>
        <v>#VALUE!</v>
      </c>
      <c r="D1532" s="130">
        <f t="shared" si="4604"/>
        <v>1</v>
      </c>
      <c r="E1532" s="168"/>
      <c r="F1532" s="96"/>
      <c r="G1532" s="170"/>
      <c r="H1532"/>
      <c r="I1532"/>
      <c r="J1532"/>
      <c r="N1532" s="74"/>
      <c r="O1532" s="27" t="s">
        <v>439</v>
      </c>
      <c r="P1532" s="110" t="str">
        <f>IF(IFERROR(VLOOKUP(P1529,'Tabela de Apoio'!$D:$E,2,FALSE),1)=1,"",P1533)</f>
        <v/>
      </c>
      <c r="Q1532" s="110" t="str">
        <f>IF(IFERROR(VLOOKUP(Q1529,'Tabela de Apoio'!$D:$E,2,FALSE),1)=1,"",Q1533)</f>
        <v/>
      </c>
      <c r="R1532" s="110" t="str">
        <f>IF(IFERROR(VLOOKUP(R1529,'Tabela de Apoio'!$D:$E,2,FALSE),1)=1,"",R1533)</f>
        <v/>
      </c>
      <c r="S1532" s="110" t="str">
        <f>IF(IFERROR(VLOOKUP(S1529,'Tabela de Apoio'!$D:$E,2,FALSE),1)=1,"",S1533)</f>
        <v/>
      </c>
      <c r="T1532" s="110" t="str">
        <f>IF(IFERROR(VLOOKUP(T1529,'Tabela de Apoio'!$D:$E,2,FALSE),1)=1,"",T1533)</f>
        <v/>
      </c>
      <c r="U1532" s="110" t="str">
        <f>IF(IFERROR(VLOOKUP(U1529,'Tabela de Apoio'!$D:$E,2,FALSE),1)=1,"",U1533)</f>
        <v/>
      </c>
      <c r="V1532" s="110" t="str">
        <f>IF(IFERROR(VLOOKUP(V1529,'Tabela de Apoio'!$D:$E,2,FALSE),1)=1,"",V1533)</f>
        <v/>
      </c>
      <c r="W1532" s="110" t="str">
        <f>IF(IFERROR(VLOOKUP(W1529,'Tabela de Apoio'!$D:$E,2,FALSE),1)=1,"",W1533)</f>
        <v/>
      </c>
      <c r="X1532" s="110" t="str">
        <f>IF(IFERROR(VLOOKUP(X1529,'Tabela de Apoio'!$D:$E,2,FALSE),1)=1,"",X1533)</f>
        <v/>
      </c>
      <c r="Y1532" s="110" t="str">
        <f>IF(IFERROR(VLOOKUP(Y1529,'Tabela de Apoio'!$D:$E,2,FALSE),1)=1,"",Y1533)</f>
        <v/>
      </c>
      <c r="Z1532" s="110" t="str">
        <f>IF(IFERROR(VLOOKUP(Z1529,'Tabela de Apoio'!$D:$E,2,FALSE),1)=1,"",Z1533)</f>
        <v/>
      </c>
      <c r="AA1532" s="110" t="str">
        <f>IF(IFERROR(VLOOKUP(AA1529,'Tabela de Apoio'!$D:$E,2,FALSE),1)=1,"",AA1533)</f>
        <v/>
      </c>
      <c r="AB1532" s="110" t="str">
        <f>IF(IFERROR(VLOOKUP(AB1529,'Tabela de Apoio'!$D:$E,2,FALSE),1)=1,"",AB1533)</f>
        <v/>
      </c>
      <c r="AC1532" s="110" t="str">
        <f>IF(IFERROR(VLOOKUP(AC1529,'Tabela de Apoio'!$D:$E,2,FALSE),1)=1,"",AC1533)</f>
        <v/>
      </c>
      <c r="AD1532" s="110" t="str">
        <f>IF(IFERROR(VLOOKUP(AD1529,'Tabela de Apoio'!$D:$E,2,FALSE),1)=1,"",AD1533)</f>
        <v/>
      </c>
      <c r="AE1532" s="110" t="str">
        <f>IF(IFERROR(VLOOKUP(AE1529,'Tabela de Apoio'!$D:$E,2,FALSE),1)=1,"",AE1533)</f>
        <v/>
      </c>
      <c r="AF1532" s="110" t="str">
        <f>IF(IFERROR(VLOOKUP(AF1529,'Tabela de Apoio'!$D:$E,2,FALSE),1)=1,"",AF1533)</f>
        <v/>
      </c>
      <c r="AG1532" s="110" t="str">
        <f>IF(IFERROR(VLOOKUP(AG1529,'Tabela de Apoio'!$D:$E,2,FALSE),1)=1,"",AG1533)</f>
        <v/>
      </c>
      <c r="AH1532" s="110" t="str">
        <f>IF(IFERROR(VLOOKUP(AH1529,'Tabela de Apoio'!$D:$E,2,FALSE),1)=1,"",AH1533)</f>
        <v/>
      </c>
      <c r="AI1532" s="110" t="str">
        <f>IF(IFERROR(VLOOKUP(AI1529,'Tabela de Apoio'!$D:$E,2,FALSE),1)=1,"",AI1533)</f>
        <v/>
      </c>
    </row>
    <row r="1533" spans="1:167" hidden="1" x14ac:dyDescent="0.25">
      <c r="B1533" s="131" t="e">
        <f t="shared" ref="B1533:C1533" si="4730">B1532</f>
        <v>#VALUE!</v>
      </c>
      <c r="C1533" s="131" t="e">
        <f t="shared" si="4730"/>
        <v>#VALUE!</v>
      </c>
      <c r="D1533" s="130">
        <f t="shared" si="4604"/>
        <v>1</v>
      </c>
      <c r="E1533" s="168"/>
      <c r="F1533" s="96"/>
      <c r="G1533" s="170"/>
      <c r="H1533" s="137">
        <f t="shared" ref="H1533" si="4731">COUNT($P1533:$XX1533)</f>
        <v>0</v>
      </c>
      <c r="I1533" s="135" t="e">
        <f t="shared" ref="I1533" si="4732">_xlfn.STDEV.P($P1532:$XX1533)/AVERAGE($P1532:$XX1533)</f>
        <v>#DIV/0!</v>
      </c>
      <c r="J1533" s="7">
        <f>ROW()</f>
        <v>1533</v>
      </c>
      <c r="K1533" s="70"/>
      <c r="L1533" s="29" t="s">
        <v>54</v>
      </c>
      <c r="M1533" s="30" t="str">
        <f t="shared" ref="M1533" si="4733">IFERROR(
IF(AND(P1529="Orçamento",COUNTA(P1527:AI1527)=COUNTIF(P1529:XX1529,"Orçamento")),MIN(M1538,M1535),
IF(M1536&lt;&gt;"",M1536,
IF(M1537&lt;&gt;"",M1537,
M1535
))),"")</f>
        <v/>
      </c>
      <c r="N1533" s="74"/>
      <c r="O1533" s="27" t="s">
        <v>440</v>
      </c>
      <c r="P1533" s="109" t="str">
        <f t="shared" ref="P1533:AI1533" si="4734">IFERROR(IF(P1531="",
            "",
            IF(COUNT($P1531:$XX1531)&lt;=4,
               P1531,
               IF(OR(P1531&gt;(QUARTILE($P1531:$XX1531,3)+(QUARTILE($P1531:$XX1531,3)-QUARTILE($P1531:$XX1531,1))),
                     P1531&lt;(QUARTILE($P1531:$XX1531,1)-(QUARTILE($P1531:$XX1531,3)-QUARTILE($P1531:$XX1531,1)))
                  ),
               "DESCARTADO",P1531)
             )
  ),P1531)</f>
        <v/>
      </c>
      <c r="Q1533" s="109" t="str">
        <f t="shared" si="4734"/>
        <v/>
      </c>
      <c r="R1533" s="109" t="str">
        <f t="shared" si="4734"/>
        <v/>
      </c>
      <c r="S1533" s="109" t="str">
        <f t="shared" si="4734"/>
        <v/>
      </c>
      <c r="T1533" s="109" t="str">
        <f t="shared" si="4734"/>
        <v/>
      </c>
      <c r="U1533" s="109" t="str">
        <f t="shared" si="4734"/>
        <v/>
      </c>
      <c r="V1533" s="109" t="str">
        <f t="shared" si="4734"/>
        <v/>
      </c>
      <c r="W1533" s="109" t="str">
        <f t="shared" si="4734"/>
        <v/>
      </c>
      <c r="X1533" s="109" t="str">
        <f t="shared" si="4734"/>
        <v/>
      </c>
      <c r="Y1533" s="109" t="str">
        <f t="shared" si="4734"/>
        <v/>
      </c>
      <c r="Z1533" s="109" t="str">
        <f t="shared" si="4734"/>
        <v/>
      </c>
      <c r="AA1533" s="109" t="str">
        <f t="shared" si="4734"/>
        <v/>
      </c>
      <c r="AB1533" s="109" t="str">
        <f t="shared" si="4734"/>
        <v/>
      </c>
      <c r="AC1533" s="109" t="str">
        <f t="shared" si="4734"/>
        <v/>
      </c>
      <c r="AD1533" s="109" t="str">
        <f t="shared" si="4734"/>
        <v/>
      </c>
      <c r="AE1533" s="109" t="str">
        <f t="shared" si="4734"/>
        <v/>
      </c>
      <c r="AF1533" s="109" t="str">
        <f t="shared" si="4734"/>
        <v/>
      </c>
      <c r="AG1533" s="109" t="str">
        <f t="shared" si="4734"/>
        <v/>
      </c>
      <c r="AH1533" s="109" t="str">
        <f t="shared" si="4734"/>
        <v/>
      </c>
      <c r="AI1533" s="109" t="str">
        <f t="shared" si="4734"/>
        <v/>
      </c>
    </row>
    <row r="1534" spans="1:167" hidden="1" x14ac:dyDescent="0.25">
      <c r="B1534" s="131" t="e">
        <f t="shared" ref="B1534" si="4735">B1533</f>
        <v>#VALUE!</v>
      </c>
      <c r="C1534" s="131" t="e">
        <f t="shared" ref="C1534" si="4736">C1533</f>
        <v>#VALUE!</v>
      </c>
      <c r="D1534" s="130">
        <f t="shared" si="4604"/>
        <v>1</v>
      </c>
      <c r="E1534" s="168"/>
      <c r="F1534" s="96"/>
      <c r="G1534" s="170"/>
      <c r="H1534"/>
      <c r="I1534"/>
      <c r="J1534"/>
      <c r="K1534" s="69"/>
      <c r="L1534" s="29" t="s">
        <v>423</v>
      </c>
      <c r="M1534" s="30" t="e">
        <f t="shared" ref="M1534" si="4737">AVERAGE($P1533:$XX1533)</f>
        <v>#DIV/0!</v>
      </c>
      <c r="N1534" s="74"/>
      <c r="O1534" s="27" t="str">
        <f t="shared" ref="O1534" si="4738">"1 POND"</f>
        <v>1 POND</v>
      </c>
      <c r="P1534" s="110" t="str">
        <f>IF(IFERROR(VLOOKUP(P1529,'Tabela de Apoio'!$D:$E,2,FALSE),1)=1,"",P1535)</f>
        <v/>
      </c>
      <c r="Q1534" s="110" t="str">
        <f>IF(IFERROR(VLOOKUP(Q1529,'Tabela de Apoio'!$D:$E,2,FALSE),1)=1,"",Q1535)</f>
        <v/>
      </c>
      <c r="R1534" s="110" t="str">
        <f>IF(IFERROR(VLOOKUP(R1529,'Tabela de Apoio'!$D:$E,2,FALSE),1)=1,"",R1535)</f>
        <v/>
      </c>
      <c r="S1534" s="110" t="str">
        <f>IF(IFERROR(VLOOKUP(S1529,'Tabela de Apoio'!$D:$E,2,FALSE),1)=1,"",S1535)</f>
        <v/>
      </c>
      <c r="T1534" s="110" t="str">
        <f>IF(IFERROR(VLOOKUP(T1529,'Tabela de Apoio'!$D:$E,2,FALSE),1)=1,"",T1535)</f>
        <v/>
      </c>
      <c r="U1534" s="110" t="str">
        <f>IF(IFERROR(VLOOKUP(U1529,'Tabela de Apoio'!$D:$E,2,FALSE),1)=1,"",U1535)</f>
        <v/>
      </c>
      <c r="V1534" s="110" t="str">
        <f>IF(IFERROR(VLOOKUP(V1529,'Tabela de Apoio'!$D:$E,2,FALSE),1)=1,"",V1535)</f>
        <v/>
      </c>
      <c r="W1534" s="110" t="str">
        <f>IF(IFERROR(VLOOKUP(W1529,'Tabela de Apoio'!$D:$E,2,FALSE),1)=1,"",W1535)</f>
        <v/>
      </c>
      <c r="X1534" s="110" t="str">
        <f>IF(IFERROR(VLOOKUP(X1529,'Tabela de Apoio'!$D:$E,2,FALSE),1)=1,"",X1535)</f>
        <v/>
      </c>
      <c r="Y1534" s="110" t="str">
        <f>IF(IFERROR(VLOOKUP(Y1529,'Tabela de Apoio'!$D:$E,2,FALSE),1)=1,"",Y1535)</f>
        <v/>
      </c>
      <c r="Z1534" s="110" t="str">
        <f>IF(IFERROR(VLOOKUP(Z1529,'Tabela de Apoio'!$D:$E,2,FALSE),1)=1,"",Z1535)</f>
        <v/>
      </c>
      <c r="AA1534" s="110" t="str">
        <f>IF(IFERROR(VLOOKUP(AA1529,'Tabela de Apoio'!$D:$E,2,FALSE),1)=1,"",AA1535)</f>
        <v/>
      </c>
      <c r="AB1534" s="110" t="str">
        <f>IF(IFERROR(VLOOKUP(AB1529,'Tabela de Apoio'!$D:$E,2,FALSE),1)=1,"",AB1535)</f>
        <v/>
      </c>
      <c r="AC1534" s="110" t="str">
        <f>IF(IFERROR(VLOOKUP(AC1529,'Tabela de Apoio'!$D:$E,2,FALSE),1)=1,"",AC1535)</f>
        <v/>
      </c>
      <c r="AD1534" s="110" t="str">
        <f>IF(IFERROR(VLOOKUP(AD1529,'Tabela de Apoio'!$D:$E,2,FALSE),1)=1,"",AD1535)</f>
        <v/>
      </c>
      <c r="AE1534" s="110" t="str">
        <f>IF(IFERROR(VLOOKUP(AE1529,'Tabela de Apoio'!$D:$E,2,FALSE),1)=1,"",AE1535)</f>
        <v/>
      </c>
      <c r="AF1534" s="110" t="str">
        <f>IF(IFERROR(VLOOKUP(AF1529,'Tabela de Apoio'!$D:$E,2,FALSE),1)=1,"",AF1535)</f>
        <v/>
      </c>
      <c r="AG1534" s="110" t="str">
        <f>IF(IFERROR(VLOOKUP(AG1529,'Tabela de Apoio'!$D:$E,2,FALSE),1)=1,"",AG1535)</f>
        <v/>
      </c>
      <c r="AH1534" s="110" t="str">
        <f>IF(IFERROR(VLOOKUP(AH1529,'Tabela de Apoio'!$D:$E,2,FALSE),1)=1,"",AH1535)</f>
        <v/>
      </c>
      <c r="AI1534" s="110" t="str">
        <f>IF(IFERROR(VLOOKUP(AI1529,'Tabela de Apoio'!$D:$E,2,FALSE),1)=1,"",AI1535)</f>
        <v/>
      </c>
    </row>
    <row r="1535" spans="1:167" hidden="1" x14ac:dyDescent="0.25">
      <c r="B1535" s="131" t="e">
        <f t="shared" si="4603"/>
        <v>#VALUE!</v>
      </c>
      <c r="C1535" s="131" t="e">
        <f t="shared" si="4604"/>
        <v>#VALUE!</v>
      </c>
      <c r="D1535" s="130">
        <f t="shared" si="4604"/>
        <v>1</v>
      </c>
      <c r="E1535" s="168"/>
      <c r="F1535" s="96"/>
      <c r="G1535" s="170"/>
      <c r="H1535" s="137">
        <f t="shared" ref="H1535" si="4739">COUNT($P1535:$XX1535)</f>
        <v>0</v>
      </c>
      <c r="I1535" s="135" t="e">
        <f t="shared" ref="I1535" si="4740">_xlfn.STDEV.P($P1534:$XX1535)/AVERAGE($P1534:$XX1535)</f>
        <v>#DIV/0!</v>
      </c>
      <c r="J1535" s="7">
        <f t="shared" ref="J1535" si="4741">IF(AND(H1535&gt;2,
OR(L1527="MÉDIA SANEADA",L1527="MEDIANA SANEADA",
AND(L1527="PREÇO REFERÊNCIA",NOT(AND(P1529="Orçamento",COUNTA(P1527:XX1527)=COUNTIF(P1529:XX1529,"Orçamento")))))),
ROW(),0)</f>
        <v>0</v>
      </c>
      <c r="K1535" s="69"/>
      <c r="L1535" s="29" t="s">
        <v>424</v>
      </c>
      <c r="M1535" s="30" t="e">
        <f t="shared" ref="M1535" si="4742">MEDIAN($P1533:$XX1533)</f>
        <v>#NUM!</v>
      </c>
      <c r="N1535" s="74"/>
      <c r="O1535" s="27" t="str">
        <f t="shared" ref="O1535" si="4743">"1 RODADA"</f>
        <v>1 RODADA</v>
      </c>
      <c r="P1535" s="110" t="str">
        <f t="shared" ref="P1535:AI1535" si="4744">IF(P1533="","",IF((_xlfn.STDEV.P($P1532:$XX1533)/AVERAGE($P1532:$XX1533))&lt;=25%,P1533,IF(OR(P1533&gt;(AVERAGE($P1532:$XX1533)+_xlfn.STDEV.P($P1532:$XX1533)),P1533&lt;(AVERAGE($P1532:$XX1533)-_xlfn.STDEV.P($P1532:$XX1533))),"DESCARTADO",P1533)))</f>
        <v/>
      </c>
      <c r="Q1535" s="110" t="str">
        <f t="shared" si="4744"/>
        <v/>
      </c>
      <c r="R1535" s="110" t="str">
        <f t="shared" si="4744"/>
        <v/>
      </c>
      <c r="S1535" s="110" t="str">
        <f t="shared" si="4744"/>
        <v/>
      </c>
      <c r="T1535" s="110" t="str">
        <f t="shared" si="4744"/>
        <v/>
      </c>
      <c r="U1535" s="110" t="str">
        <f t="shared" si="4744"/>
        <v/>
      </c>
      <c r="V1535" s="110" t="str">
        <f t="shared" si="4744"/>
        <v/>
      </c>
      <c r="W1535" s="110" t="str">
        <f t="shared" si="4744"/>
        <v/>
      </c>
      <c r="X1535" s="110" t="str">
        <f t="shared" si="4744"/>
        <v/>
      </c>
      <c r="Y1535" s="110" t="str">
        <f t="shared" si="4744"/>
        <v/>
      </c>
      <c r="Z1535" s="110" t="str">
        <f t="shared" si="4744"/>
        <v/>
      </c>
      <c r="AA1535" s="110" t="str">
        <f t="shared" si="4744"/>
        <v/>
      </c>
      <c r="AB1535" s="110" t="str">
        <f t="shared" si="4744"/>
        <v/>
      </c>
      <c r="AC1535" s="110" t="str">
        <f t="shared" si="4744"/>
        <v/>
      </c>
      <c r="AD1535" s="110" t="str">
        <f t="shared" si="4744"/>
        <v/>
      </c>
      <c r="AE1535" s="110" t="str">
        <f t="shared" si="4744"/>
        <v/>
      </c>
      <c r="AF1535" s="110" t="str">
        <f t="shared" si="4744"/>
        <v/>
      </c>
      <c r="AG1535" s="110" t="str">
        <f t="shared" si="4744"/>
        <v/>
      </c>
      <c r="AH1535" s="110" t="str">
        <f t="shared" si="4744"/>
        <v/>
      </c>
      <c r="AI1535" s="110" t="str">
        <f t="shared" si="4744"/>
        <v/>
      </c>
    </row>
    <row r="1536" spans="1:167" hidden="1" x14ac:dyDescent="0.25">
      <c r="B1536" s="131" t="e">
        <f t="shared" si="4603"/>
        <v>#VALUE!</v>
      </c>
      <c r="C1536" s="131" t="e">
        <f t="shared" si="4604"/>
        <v>#VALUE!</v>
      </c>
      <c r="D1536" s="130">
        <f t="shared" si="4604"/>
        <v>1</v>
      </c>
      <c r="E1536" s="168"/>
      <c r="F1536" s="96"/>
      <c r="G1536" s="170"/>
      <c r="H1536"/>
      <c r="I1536"/>
      <c r="J1536"/>
      <c r="L1536" s="29" t="s">
        <v>50</v>
      </c>
      <c r="M1536" s="30" t="str">
        <f t="shared" ref="M1536" si="4745">IFERROR(
IF(AND(H1535&gt;2,I1535&lt;=25%),AVERAGE(P1534:XX1535),
IF(AND(H1537&gt;2,I1537&lt;=25%),AVERAGE(P1536:XX1537),
IF(AND(H1539&gt;2,I1539&lt;=25%),AVERAGE(P1538:XX1539),
IF(AND(H1541&gt;2,I1541&lt;=25%),AVERAGE(P1540:XX1541),
IF(AND(H1543&gt;2,I1543&lt;=25%),AVERAGE(P1542:XX1543),
IF(AND(H1545&gt;2,I1545&lt;=25%),AVERAGE(P1544:XX1545),
IF(I1533&lt;=25%,AVERAGE(P1532:XX1533),""))))))),"")</f>
        <v/>
      </c>
      <c r="N1536" s="74"/>
      <c r="O1536" s="27" t="str">
        <f t="shared" ref="O1536" si="4746">"2 POND"</f>
        <v>2 POND</v>
      </c>
      <c r="P1536" s="110" t="str">
        <f>IF(IFERROR(VLOOKUP(P1529,'Tabela de Apoio'!$D:$E,2,FALSE),1)=1,"",P1537)</f>
        <v/>
      </c>
      <c r="Q1536" s="110" t="str">
        <f>IF(IFERROR(VLOOKUP(Q1529,'Tabela de Apoio'!$D:$E,2,FALSE),1)=1,"",Q1537)</f>
        <v/>
      </c>
      <c r="R1536" s="110" t="str">
        <f>IF(IFERROR(VLOOKUP(R1529,'Tabela de Apoio'!$D:$E,2,FALSE),1)=1,"",R1537)</f>
        <v/>
      </c>
      <c r="S1536" s="110" t="str">
        <f>IF(IFERROR(VLOOKUP(S1529,'Tabela de Apoio'!$D:$E,2,FALSE),1)=1,"",S1537)</f>
        <v/>
      </c>
      <c r="T1536" s="110" t="str">
        <f>IF(IFERROR(VLOOKUP(T1529,'Tabela de Apoio'!$D:$E,2,FALSE),1)=1,"",T1537)</f>
        <v/>
      </c>
      <c r="U1536" s="110" t="str">
        <f>IF(IFERROR(VLOOKUP(U1529,'Tabela de Apoio'!$D:$E,2,FALSE),1)=1,"",U1537)</f>
        <v/>
      </c>
      <c r="V1536" s="110" t="str">
        <f>IF(IFERROR(VLOOKUP(V1529,'Tabela de Apoio'!$D:$E,2,FALSE),1)=1,"",V1537)</f>
        <v/>
      </c>
      <c r="W1536" s="110" t="str">
        <f>IF(IFERROR(VLOOKUP(W1529,'Tabela de Apoio'!$D:$E,2,FALSE),1)=1,"",W1537)</f>
        <v/>
      </c>
      <c r="X1536" s="110" t="str">
        <f>IF(IFERROR(VLOOKUP(X1529,'Tabela de Apoio'!$D:$E,2,FALSE),1)=1,"",X1537)</f>
        <v/>
      </c>
      <c r="Y1536" s="110" t="str">
        <f>IF(IFERROR(VLOOKUP(Y1529,'Tabela de Apoio'!$D:$E,2,FALSE),1)=1,"",Y1537)</f>
        <v/>
      </c>
      <c r="Z1536" s="110" t="str">
        <f>IF(IFERROR(VLOOKUP(Z1529,'Tabela de Apoio'!$D:$E,2,FALSE),1)=1,"",Z1537)</f>
        <v/>
      </c>
      <c r="AA1536" s="110" t="str">
        <f>IF(IFERROR(VLOOKUP(AA1529,'Tabela de Apoio'!$D:$E,2,FALSE),1)=1,"",AA1537)</f>
        <v/>
      </c>
      <c r="AB1536" s="110" t="str">
        <f>IF(IFERROR(VLOOKUP(AB1529,'Tabela de Apoio'!$D:$E,2,FALSE),1)=1,"",AB1537)</f>
        <v/>
      </c>
      <c r="AC1536" s="110" t="str">
        <f>IF(IFERROR(VLOOKUP(AC1529,'Tabela de Apoio'!$D:$E,2,FALSE),1)=1,"",AC1537)</f>
        <v/>
      </c>
      <c r="AD1536" s="110" t="str">
        <f>IF(IFERROR(VLOOKUP(AD1529,'Tabela de Apoio'!$D:$E,2,FALSE),1)=1,"",AD1537)</f>
        <v/>
      </c>
      <c r="AE1536" s="110" t="str">
        <f>IF(IFERROR(VLOOKUP(AE1529,'Tabela de Apoio'!$D:$E,2,FALSE),1)=1,"",AE1537)</f>
        <v/>
      </c>
      <c r="AF1536" s="110" t="str">
        <f>IF(IFERROR(VLOOKUP(AF1529,'Tabela de Apoio'!$D:$E,2,FALSE),1)=1,"",AF1537)</f>
        <v/>
      </c>
      <c r="AG1536" s="110" t="str">
        <f>IF(IFERROR(VLOOKUP(AG1529,'Tabela de Apoio'!$D:$E,2,FALSE),1)=1,"",AG1537)</f>
        <v/>
      </c>
      <c r="AH1536" s="110" t="str">
        <f>IF(IFERROR(VLOOKUP(AH1529,'Tabela de Apoio'!$D:$E,2,FALSE),1)=1,"",AH1537)</f>
        <v/>
      </c>
      <c r="AI1536" s="110" t="str">
        <f>IF(IFERROR(VLOOKUP(AI1529,'Tabela de Apoio'!$D:$E,2,FALSE),1)=1,"",AI1537)</f>
        <v/>
      </c>
    </row>
    <row r="1537" spans="1:167" hidden="1" x14ac:dyDescent="0.25">
      <c r="B1537" s="131" t="e">
        <f t="shared" si="4603"/>
        <v>#VALUE!</v>
      </c>
      <c r="C1537" s="131" t="e">
        <f t="shared" si="4604"/>
        <v>#VALUE!</v>
      </c>
      <c r="D1537" s="130">
        <f t="shared" si="4604"/>
        <v>1</v>
      </c>
      <c r="E1537" s="168"/>
      <c r="F1537" s="96"/>
      <c r="G1537" s="170"/>
      <c r="H1537" s="137">
        <f t="shared" ref="H1537" si="4747">COUNT($P1537:$XX1537)</f>
        <v>0</v>
      </c>
      <c r="I1537" s="135" t="e">
        <f t="shared" ref="I1537" si="4748">_xlfn.STDEV.P($P1536:$XX1537)/AVERAGE($P1536:$XX1537)</f>
        <v>#DIV/0!</v>
      </c>
      <c r="J1537" s="7">
        <f t="shared" ref="J1537" si="4749">IF(AND(H1537&gt;2,
OR(L1527="MÉDIA SANEADA",L1527="MEDIANA SANEADA",
AND(L1527="PREÇO REFERÊNCIA",NOT(AND(P1529="Orçamento",COUNTA(P1527:XX1527)=COUNTIF(P1529:XX1529,"Orçamento")))))),
ROW(),0)</f>
        <v>0</v>
      </c>
      <c r="K1537" s="69"/>
      <c r="L1537" s="29" t="s">
        <v>425</v>
      </c>
      <c r="M1537" s="30" t="e">
        <f t="shared" ref="M1537" si="4750" xml:space="preserve">
IF(H1535&gt;2,MEDIAN(P1534:XX1535),
IF(H1537&gt;2,MEDIAN(P1536:XX1537),
IF(H1539&gt;2,MEDIAN(P1538:XX1539),
IF(H1541&gt;2,MEDIAN(P1540:XX1541),
IF(H1543&gt;2,MEDIAN(P1542:XX1543),
IF(H1545&gt;2,MEDIAN(P1544:XX1545),
MEDIAN(P1532:XX1533)))))))</f>
        <v>#NUM!</v>
      </c>
      <c r="N1537" s="74"/>
      <c r="O1537" s="27" t="str">
        <f t="shared" ref="O1537" si="4751">"2 RODADA"</f>
        <v>2 RODADA</v>
      </c>
      <c r="P1537" s="110" t="str">
        <f t="shared" ref="P1537:AI1537" si="4752">IF(P1535="","",IF((_xlfn.STDEV.P($P1534:$XX1535)/AVERAGE($P1534:$XX1535))&lt;=25%,P1535,IF(OR(P1535&gt;(AVERAGE($P1534:$XX1535)+_xlfn.STDEV.P($P1534:$XX1535)),P1535&lt;(AVERAGE($P1534:$XX1535)-_xlfn.STDEV.P($P1534:$XX1535))),"DESCARTADO",P1535)))</f>
        <v/>
      </c>
      <c r="Q1537" s="110" t="str">
        <f t="shared" si="4752"/>
        <v/>
      </c>
      <c r="R1537" s="110" t="str">
        <f t="shared" si="4752"/>
        <v/>
      </c>
      <c r="S1537" s="110" t="str">
        <f t="shared" si="4752"/>
        <v/>
      </c>
      <c r="T1537" s="110" t="str">
        <f t="shared" si="4752"/>
        <v/>
      </c>
      <c r="U1537" s="110" t="str">
        <f t="shared" si="4752"/>
        <v/>
      </c>
      <c r="V1537" s="110" t="str">
        <f t="shared" si="4752"/>
        <v/>
      </c>
      <c r="W1537" s="110" t="str">
        <f t="shared" si="4752"/>
        <v/>
      </c>
      <c r="X1537" s="110" t="str">
        <f t="shared" si="4752"/>
        <v/>
      </c>
      <c r="Y1537" s="110" t="str">
        <f t="shared" si="4752"/>
        <v/>
      </c>
      <c r="Z1537" s="110" t="str">
        <f t="shared" si="4752"/>
        <v/>
      </c>
      <c r="AA1537" s="110" t="str">
        <f t="shared" si="4752"/>
        <v/>
      </c>
      <c r="AB1537" s="110" t="str">
        <f t="shared" si="4752"/>
        <v/>
      </c>
      <c r="AC1537" s="110" t="str">
        <f t="shared" si="4752"/>
        <v/>
      </c>
      <c r="AD1537" s="110" t="str">
        <f t="shared" si="4752"/>
        <v/>
      </c>
      <c r="AE1537" s="110" t="str">
        <f t="shared" si="4752"/>
        <v/>
      </c>
      <c r="AF1537" s="110" t="str">
        <f t="shared" si="4752"/>
        <v/>
      </c>
      <c r="AG1537" s="110" t="str">
        <f t="shared" si="4752"/>
        <v/>
      </c>
      <c r="AH1537" s="110" t="str">
        <f t="shared" si="4752"/>
        <v/>
      </c>
      <c r="AI1537" s="110" t="str">
        <f t="shared" si="4752"/>
        <v/>
      </c>
    </row>
    <row r="1538" spans="1:167" hidden="1" x14ac:dyDescent="0.25">
      <c r="B1538" s="131" t="e">
        <f t="shared" si="4603"/>
        <v>#VALUE!</v>
      </c>
      <c r="C1538" s="131" t="e">
        <f t="shared" si="4604"/>
        <v>#VALUE!</v>
      </c>
      <c r="D1538" s="130">
        <f t="shared" si="4604"/>
        <v>1</v>
      </c>
      <c r="E1538" s="168"/>
      <c r="F1538" s="96"/>
      <c r="G1538" s="170"/>
      <c r="H1538"/>
      <c r="I1538"/>
      <c r="J1538"/>
      <c r="K1538" s="69"/>
      <c r="L1538" s="29" t="s">
        <v>422</v>
      </c>
      <c r="M1538" s="30" t="e">
        <f t="shared" ref="M1538" si="4753">HARMEAN($P1532:$XX1533)</f>
        <v>#N/A</v>
      </c>
      <c r="N1538" s="74"/>
      <c r="O1538" s="27" t="str">
        <f t="shared" ref="O1538" si="4754">"3 POND"</f>
        <v>3 POND</v>
      </c>
      <c r="P1538" s="110" t="str">
        <f>IF(IFERROR(VLOOKUP(P1529,'Tabela de Apoio'!$D:$E,2,FALSE),1)=1,"",P1539)</f>
        <v/>
      </c>
      <c r="Q1538" s="110" t="str">
        <f>IF(IFERROR(VLOOKUP(Q1529,'Tabela de Apoio'!$D:$E,2,FALSE),1)=1,"",Q1539)</f>
        <v/>
      </c>
      <c r="R1538" s="110" t="str">
        <f>IF(IFERROR(VLOOKUP(R1529,'Tabela de Apoio'!$D:$E,2,FALSE),1)=1,"",R1539)</f>
        <v/>
      </c>
      <c r="S1538" s="110" t="str">
        <f>IF(IFERROR(VLOOKUP(S1529,'Tabela de Apoio'!$D:$E,2,FALSE),1)=1,"",S1539)</f>
        <v/>
      </c>
      <c r="T1538" s="110" t="str">
        <f>IF(IFERROR(VLOOKUP(T1529,'Tabela de Apoio'!$D:$E,2,FALSE),1)=1,"",T1539)</f>
        <v/>
      </c>
      <c r="U1538" s="110" t="str">
        <f>IF(IFERROR(VLOOKUP(U1529,'Tabela de Apoio'!$D:$E,2,FALSE),1)=1,"",U1539)</f>
        <v/>
      </c>
      <c r="V1538" s="110" t="str">
        <f>IF(IFERROR(VLOOKUP(V1529,'Tabela de Apoio'!$D:$E,2,FALSE),1)=1,"",V1539)</f>
        <v/>
      </c>
      <c r="W1538" s="110" t="str">
        <f>IF(IFERROR(VLOOKUP(W1529,'Tabela de Apoio'!$D:$E,2,FALSE),1)=1,"",W1539)</f>
        <v/>
      </c>
      <c r="X1538" s="110" t="str">
        <f>IF(IFERROR(VLOOKUP(X1529,'Tabela de Apoio'!$D:$E,2,FALSE),1)=1,"",X1539)</f>
        <v/>
      </c>
      <c r="Y1538" s="110" t="str">
        <f>IF(IFERROR(VLOOKUP(Y1529,'Tabela de Apoio'!$D:$E,2,FALSE),1)=1,"",Y1539)</f>
        <v/>
      </c>
      <c r="Z1538" s="110" t="str">
        <f>IF(IFERROR(VLOOKUP(Z1529,'Tabela de Apoio'!$D:$E,2,FALSE),1)=1,"",Z1539)</f>
        <v/>
      </c>
      <c r="AA1538" s="110" t="str">
        <f>IF(IFERROR(VLOOKUP(AA1529,'Tabela de Apoio'!$D:$E,2,FALSE),1)=1,"",AA1539)</f>
        <v/>
      </c>
      <c r="AB1538" s="110" t="str">
        <f>IF(IFERROR(VLOOKUP(AB1529,'Tabela de Apoio'!$D:$E,2,FALSE),1)=1,"",AB1539)</f>
        <v/>
      </c>
      <c r="AC1538" s="110" t="str">
        <f>IF(IFERROR(VLOOKUP(AC1529,'Tabela de Apoio'!$D:$E,2,FALSE),1)=1,"",AC1539)</f>
        <v/>
      </c>
      <c r="AD1538" s="110" t="str">
        <f>IF(IFERROR(VLOOKUP(AD1529,'Tabela de Apoio'!$D:$E,2,FALSE),1)=1,"",AD1539)</f>
        <v/>
      </c>
      <c r="AE1538" s="110" t="str">
        <f>IF(IFERROR(VLOOKUP(AE1529,'Tabela de Apoio'!$D:$E,2,FALSE),1)=1,"",AE1539)</f>
        <v/>
      </c>
      <c r="AF1538" s="110" t="str">
        <f>IF(IFERROR(VLOOKUP(AF1529,'Tabela de Apoio'!$D:$E,2,FALSE),1)=1,"",AF1539)</f>
        <v/>
      </c>
      <c r="AG1538" s="110" t="str">
        <f>IF(IFERROR(VLOOKUP(AG1529,'Tabela de Apoio'!$D:$E,2,FALSE),1)=1,"",AG1539)</f>
        <v/>
      </c>
      <c r="AH1538" s="110" t="str">
        <f>IF(IFERROR(VLOOKUP(AH1529,'Tabela de Apoio'!$D:$E,2,FALSE),1)=1,"",AH1539)</f>
        <v/>
      </c>
      <c r="AI1538" s="110" t="str">
        <f>IF(IFERROR(VLOOKUP(AI1529,'Tabela de Apoio'!$D:$E,2,FALSE),1)=1,"",AI1539)</f>
        <v/>
      </c>
    </row>
    <row r="1539" spans="1:167" hidden="1" x14ac:dyDescent="0.25">
      <c r="B1539" s="131" t="e">
        <f t="shared" si="4603"/>
        <v>#VALUE!</v>
      </c>
      <c r="C1539" s="131" t="e">
        <f t="shared" si="4604"/>
        <v>#VALUE!</v>
      </c>
      <c r="D1539" s="130">
        <f t="shared" si="4604"/>
        <v>1</v>
      </c>
      <c r="E1539" s="168"/>
      <c r="F1539" s="96"/>
      <c r="G1539" s="170"/>
      <c r="H1539" s="137">
        <f t="shared" ref="H1539" si="4755">COUNT($P1539:$XX1539)</f>
        <v>0</v>
      </c>
      <c r="I1539" s="135" t="e">
        <f t="shared" ref="I1539" si="4756">_xlfn.STDEV.P($P1538:$XX1539)/AVERAGE($P1538:$XX1539)</f>
        <v>#DIV/0!</v>
      </c>
      <c r="J1539" s="7">
        <f t="shared" ref="J1539" si="4757">IF(AND(H1539&gt;2,
OR(L1527="MÉDIA SANEADA",L1527="MEDIANA SANEADA",
AND(L1527="PREÇO REFERÊNCIA",NOT(AND(P1529="Orçamento",COUNTA(P1527:XX1527)=COUNTIF(P1529:XX1529,"Orçamento")))))),
ROW(),0)</f>
        <v>0</v>
      </c>
      <c r="K1539" s="69"/>
      <c r="L1539" s="29" t="s">
        <v>53</v>
      </c>
      <c r="M1539" s="30" t="str">
        <f t="shared" ref="M1539" si="4758">IFERROR(_xlfn.QUARTILE.EXC($P1533:$XX1533,1),"")</f>
        <v/>
      </c>
      <c r="N1539" s="74"/>
      <c r="O1539" s="27" t="str">
        <f t="shared" ref="O1539" si="4759">"3 RODADA"</f>
        <v>3 RODADA</v>
      </c>
      <c r="P1539" s="110" t="str">
        <f t="shared" ref="P1539:AI1539" si="4760">IF(P1537="","",IF((_xlfn.STDEV.P($P1536:$XX1537)/AVERAGE($P1536:$XX1537))&lt;=25%,P1537,IF(OR(P1537&gt;(AVERAGE($P1536:$XX1537)+_xlfn.STDEV.P($P1536:$XX1537)),P1537&lt;(AVERAGE($P1536:$XX1537)-_xlfn.STDEV.P($P1536:$XX1537))),"DESCARTADO",P1537)))</f>
        <v/>
      </c>
      <c r="Q1539" s="110" t="str">
        <f t="shared" si="4760"/>
        <v/>
      </c>
      <c r="R1539" s="110" t="str">
        <f t="shared" si="4760"/>
        <v/>
      </c>
      <c r="S1539" s="110" t="str">
        <f t="shared" si="4760"/>
        <v/>
      </c>
      <c r="T1539" s="110" t="str">
        <f t="shared" si="4760"/>
        <v/>
      </c>
      <c r="U1539" s="110" t="str">
        <f t="shared" si="4760"/>
        <v/>
      </c>
      <c r="V1539" s="110" t="str">
        <f t="shared" si="4760"/>
        <v/>
      </c>
      <c r="W1539" s="110" t="str">
        <f t="shared" si="4760"/>
        <v/>
      </c>
      <c r="X1539" s="110" t="str">
        <f t="shared" si="4760"/>
        <v/>
      </c>
      <c r="Y1539" s="110" t="str">
        <f t="shared" si="4760"/>
        <v/>
      </c>
      <c r="Z1539" s="110" t="str">
        <f t="shared" si="4760"/>
        <v/>
      </c>
      <c r="AA1539" s="110" t="str">
        <f t="shared" si="4760"/>
        <v/>
      </c>
      <c r="AB1539" s="110" t="str">
        <f t="shared" si="4760"/>
        <v/>
      </c>
      <c r="AC1539" s="110" t="str">
        <f t="shared" si="4760"/>
        <v/>
      </c>
      <c r="AD1539" s="110" t="str">
        <f t="shared" si="4760"/>
        <v/>
      </c>
      <c r="AE1539" s="110" t="str">
        <f t="shared" si="4760"/>
        <v/>
      </c>
      <c r="AF1539" s="110" t="str">
        <f t="shared" si="4760"/>
        <v/>
      </c>
      <c r="AG1539" s="110" t="str">
        <f t="shared" si="4760"/>
        <v/>
      </c>
      <c r="AH1539" s="110" t="str">
        <f t="shared" si="4760"/>
        <v/>
      </c>
      <c r="AI1539" s="110" t="str">
        <f t="shared" si="4760"/>
        <v/>
      </c>
    </row>
    <row r="1540" spans="1:167" hidden="1" x14ac:dyDescent="0.25">
      <c r="B1540" s="131" t="e">
        <f t="shared" si="4603"/>
        <v>#VALUE!</v>
      </c>
      <c r="C1540" s="131" t="e">
        <f t="shared" si="4604"/>
        <v>#VALUE!</v>
      </c>
      <c r="D1540" s="130">
        <f t="shared" si="4604"/>
        <v>1</v>
      </c>
      <c r="E1540" s="168"/>
      <c r="F1540" s="96"/>
      <c r="G1540" s="170"/>
      <c r="H1540"/>
      <c r="I1540"/>
      <c r="J1540"/>
      <c r="K1540" s="69"/>
      <c r="L1540" s="29" t="s">
        <v>51</v>
      </c>
      <c r="M1540" s="30" t="str">
        <f t="shared" ref="M1540" si="4761">IFERROR(_xlfn.QUARTILE.EXC($P1533:$XX1533,3),"")</f>
        <v/>
      </c>
      <c r="N1540" s="74"/>
      <c r="O1540" s="27" t="str">
        <f t="shared" ref="O1540" si="4762">"4 POND"</f>
        <v>4 POND</v>
      </c>
      <c r="P1540" s="110" t="str">
        <f>IF(IFERROR(VLOOKUP(P1529,'Tabela de Apoio'!$D:$E,2,FALSE),1)=1,"",P1541)</f>
        <v/>
      </c>
      <c r="Q1540" s="110" t="str">
        <f>IF(IFERROR(VLOOKUP(Q1529,'Tabela de Apoio'!$D:$E,2,FALSE),1)=1,"",Q1541)</f>
        <v/>
      </c>
      <c r="R1540" s="110" t="str">
        <f>IF(IFERROR(VLOOKUP(R1529,'Tabela de Apoio'!$D:$E,2,FALSE),1)=1,"",R1541)</f>
        <v/>
      </c>
      <c r="S1540" s="110" t="str">
        <f>IF(IFERROR(VLOOKUP(S1529,'Tabela de Apoio'!$D:$E,2,FALSE),1)=1,"",S1541)</f>
        <v/>
      </c>
      <c r="T1540" s="110" t="str">
        <f>IF(IFERROR(VLOOKUP(T1529,'Tabela de Apoio'!$D:$E,2,FALSE),1)=1,"",T1541)</f>
        <v/>
      </c>
      <c r="U1540" s="110" t="str">
        <f>IF(IFERROR(VLOOKUP(U1529,'Tabela de Apoio'!$D:$E,2,FALSE),1)=1,"",U1541)</f>
        <v/>
      </c>
      <c r="V1540" s="110" t="str">
        <f>IF(IFERROR(VLOOKUP(V1529,'Tabela de Apoio'!$D:$E,2,FALSE),1)=1,"",V1541)</f>
        <v/>
      </c>
      <c r="W1540" s="110" t="str">
        <f>IF(IFERROR(VLOOKUP(W1529,'Tabela de Apoio'!$D:$E,2,FALSE),1)=1,"",W1541)</f>
        <v/>
      </c>
      <c r="X1540" s="110" t="str">
        <f>IF(IFERROR(VLOOKUP(X1529,'Tabela de Apoio'!$D:$E,2,FALSE),1)=1,"",X1541)</f>
        <v/>
      </c>
      <c r="Y1540" s="110" t="str">
        <f>IF(IFERROR(VLOOKUP(Y1529,'Tabela de Apoio'!$D:$E,2,FALSE),1)=1,"",Y1541)</f>
        <v/>
      </c>
      <c r="Z1540" s="110" t="str">
        <f>IF(IFERROR(VLOOKUP(Z1529,'Tabela de Apoio'!$D:$E,2,FALSE),1)=1,"",Z1541)</f>
        <v/>
      </c>
      <c r="AA1540" s="110" t="str">
        <f>IF(IFERROR(VLOOKUP(AA1529,'Tabela de Apoio'!$D:$E,2,FALSE),1)=1,"",AA1541)</f>
        <v/>
      </c>
      <c r="AB1540" s="110" t="str">
        <f>IF(IFERROR(VLOOKUP(AB1529,'Tabela de Apoio'!$D:$E,2,FALSE),1)=1,"",AB1541)</f>
        <v/>
      </c>
      <c r="AC1540" s="110" t="str">
        <f>IF(IFERROR(VLOOKUP(AC1529,'Tabela de Apoio'!$D:$E,2,FALSE),1)=1,"",AC1541)</f>
        <v/>
      </c>
      <c r="AD1540" s="110" t="str">
        <f>IF(IFERROR(VLOOKUP(AD1529,'Tabela de Apoio'!$D:$E,2,FALSE),1)=1,"",AD1541)</f>
        <v/>
      </c>
      <c r="AE1540" s="110" t="str">
        <f>IF(IFERROR(VLOOKUP(AE1529,'Tabela de Apoio'!$D:$E,2,FALSE),1)=1,"",AE1541)</f>
        <v/>
      </c>
      <c r="AF1540" s="110" t="str">
        <f>IF(IFERROR(VLOOKUP(AF1529,'Tabela de Apoio'!$D:$E,2,FALSE),1)=1,"",AF1541)</f>
        <v/>
      </c>
      <c r="AG1540" s="110" t="str">
        <f>IF(IFERROR(VLOOKUP(AG1529,'Tabela de Apoio'!$D:$E,2,FALSE),1)=1,"",AG1541)</f>
        <v/>
      </c>
      <c r="AH1540" s="110" t="str">
        <f>IF(IFERROR(VLOOKUP(AH1529,'Tabela de Apoio'!$D:$E,2,FALSE),1)=1,"",AH1541)</f>
        <v/>
      </c>
      <c r="AI1540" s="110" t="str">
        <f>IF(IFERROR(VLOOKUP(AI1529,'Tabela de Apoio'!$D:$E,2,FALSE),1)=1,"",AI1541)</f>
        <v/>
      </c>
    </row>
    <row r="1541" spans="1:167" hidden="1" x14ac:dyDescent="0.25">
      <c r="B1541" s="131" t="e">
        <f t="shared" si="4603"/>
        <v>#VALUE!</v>
      </c>
      <c r="C1541" s="131" t="e">
        <f t="shared" si="4604"/>
        <v>#VALUE!</v>
      </c>
      <c r="D1541" s="130">
        <f t="shared" si="4604"/>
        <v>1</v>
      </c>
      <c r="E1541" s="168"/>
      <c r="F1541" s="96"/>
      <c r="G1541" s="170"/>
      <c r="H1541" s="137">
        <f t="shared" ref="H1541" si="4763">COUNT($P1541:$XX1541)</f>
        <v>0</v>
      </c>
      <c r="I1541" s="135" t="e">
        <f t="shared" ref="I1541" si="4764">_xlfn.STDEV.P($P1540:$XX1541)/AVERAGE($P1540:$XX1541)</f>
        <v>#DIV/0!</v>
      </c>
      <c r="J1541" s="7">
        <f t="shared" ref="J1541" si="4765">IF(AND(H1541&gt;2,
OR(L1527="MÉDIA SANEADA",L1527="MEDIANA SANEADA",
AND(L1527="PREÇO REFERÊNCIA",NOT(AND(P1529="Orçamento",COUNTA(P1527:XX1527)=COUNTIF(P1529:XX1529,"Orçamento")))))),
ROW(),0)</f>
        <v>0</v>
      </c>
      <c r="K1541" s="69"/>
      <c r="L1541" s="29" t="s">
        <v>55</v>
      </c>
      <c r="M1541" s="30">
        <f t="shared" ref="M1541" si="4766">MIN($P1533:$XX1533)</f>
        <v>0</v>
      </c>
      <c r="N1541" s="74"/>
      <c r="O1541" s="27" t="str">
        <f t="shared" ref="O1541" si="4767">"4 RODADA"</f>
        <v>4 RODADA</v>
      </c>
      <c r="P1541" s="110" t="str">
        <f t="shared" ref="P1541:AI1541" si="4768">IF(P1539="","",IF((_xlfn.STDEV.P($P1538:$XX1539)/AVERAGE($P1538:$XX1539))&lt;=25%,P1539,IF(OR(P1539&gt;(AVERAGE($P1538:$XX1539)+_xlfn.STDEV.P($P1538:$XX1539)),P1539&lt;(AVERAGE($P1538:$XX1539)-_xlfn.STDEV.P($P1538:$XX1539))),"DESCARTADO",P1539)))</f>
        <v/>
      </c>
      <c r="Q1541" s="110" t="str">
        <f t="shared" si="4768"/>
        <v/>
      </c>
      <c r="R1541" s="110" t="str">
        <f t="shared" si="4768"/>
        <v/>
      </c>
      <c r="S1541" s="110" t="str">
        <f t="shared" si="4768"/>
        <v/>
      </c>
      <c r="T1541" s="110" t="str">
        <f t="shared" si="4768"/>
        <v/>
      </c>
      <c r="U1541" s="110" t="str">
        <f t="shared" si="4768"/>
        <v/>
      </c>
      <c r="V1541" s="110" t="str">
        <f t="shared" si="4768"/>
        <v/>
      </c>
      <c r="W1541" s="110" t="str">
        <f t="shared" si="4768"/>
        <v/>
      </c>
      <c r="X1541" s="110" t="str">
        <f t="shared" si="4768"/>
        <v/>
      </c>
      <c r="Y1541" s="110" t="str">
        <f t="shared" si="4768"/>
        <v/>
      </c>
      <c r="Z1541" s="110" t="str">
        <f t="shared" si="4768"/>
        <v/>
      </c>
      <c r="AA1541" s="110" t="str">
        <f t="shared" si="4768"/>
        <v/>
      </c>
      <c r="AB1541" s="110" t="str">
        <f t="shared" si="4768"/>
        <v/>
      </c>
      <c r="AC1541" s="110" t="str">
        <f t="shared" si="4768"/>
        <v/>
      </c>
      <c r="AD1541" s="110" t="str">
        <f t="shared" si="4768"/>
        <v/>
      </c>
      <c r="AE1541" s="110" t="str">
        <f t="shared" si="4768"/>
        <v/>
      </c>
      <c r="AF1541" s="110" t="str">
        <f t="shared" si="4768"/>
        <v/>
      </c>
      <c r="AG1541" s="110" t="str">
        <f t="shared" si="4768"/>
        <v/>
      </c>
      <c r="AH1541" s="110" t="str">
        <f t="shared" si="4768"/>
        <v/>
      </c>
      <c r="AI1541" s="110" t="str">
        <f t="shared" si="4768"/>
        <v/>
      </c>
    </row>
    <row r="1542" spans="1:167" hidden="1" x14ac:dyDescent="0.25">
      <c r="B1542" s="131" t="e">
        <f t="shared" si="4603"/>
        <v>#VALUE!</v>
      </c>
      <c r="C1542" s="131" t="e">
        <f t="shared" si="4604"/>
        <v>#VALUE!</v>
      </c>
      <c r="D1542" s="130">
        <f t="shared" si="4604"/>
        <v>1</v>
      </c>
      <c r="E1542" s="168"/>
      <c r="F1542" s="96"/>
      <c r="G1542" s="170"/>
      <c r="H1542"/>
      <c r="I1542"/>
      <c r="J1542"/>
      <c r="K1542" s="69"/>
      <c r="L1542" s="29" t="s">
        <v>52</v>
      </c>
      <c r="M1542" s="30">
        <f t="shared" ref="M1542" si="4769">MAX($P1533:$XX1533)</f>
        <v>0</v>
      </c>
      <c r="N1542" s="74"/>
      <c r="O1542" s="27" t="str">
        <f t="shared" ref="O1542" si="4770">"5 POND"</f>
        <v>5 POND</v>
      </c>
      <c r="P1542" s="110" t="str">
        <f>IF(IFERROR(VLOOKUP(P1529,'Tabela de Apoio'!$D:$E,2,FALSE),1)=1,"",P1543)</f>
        <v/>
      </c>
      <c r="Q1542" s="110" t="str">
        <f>IF(IFERROR(VLOOKUP(Q1529,'Tabela de Apoio'!$D:$E,2,FALSE),1)=1,"",Q1543)</f>
        <v/>
      </c>
      <c r="R1542" s="110" t="str">
        <f>IF(IFERROR(VLOOKUP(R1529,'Tabela de Apoio'!$D:$E,2,FALSE),1)=1,"",R1543)</f>
        <v/>
      </c>
      <c r="S1542" s="110" t="str">
        <f>IF(IFERROR(VLOOKUP(S1529,'Tabela de Apoio'!$D:$E,2,FALSE),1)=1,"",S1543)</f>
        <v/>
      </c>
      <c r="T1542" s="110" t="str">
        <f>IF(IFERROR(VLOOKUP(T1529,'Tabela de Apoio'!$D:$E,2,FALSE),1)=1,"",T1543)</f>
        <v/>
      </c>
      <c r="U1542" s="110" t="str">
        <f>IF(IFERROR(VLOOKUP(U1529,'Tabela de Apoio'!$D:$E,2,FALSE),1)=1,"",U1543)</f>
        <v/>
      </c>
      <c r="V1542" s="110" t="str">
        <f>IF(IFERROR(VLOOKUP(V1529,'Tabela de Apoio'!$D:$E,2,FALSE),1)=1,"",V1543)</f>
        <v/>
      </c>
      <c r="W1542" s="110" t="str">
        <f>IF(IFERROR(VLOOKUP(W1529,'Tabela de Apoio'!$D:$E,2,FALSE),1)=1,"",W1543)</f>
        <v/>
      </c>
      <c r="X1542" s="110" t="str">
        <f>IF(IFERROR(VLOOKUP(X1529,'Tabela de Apoio'!$D:$E,2,FALSE),1)=1,"",X1543)</f>
        <v/>
      </c>
      <c r="Y1542" s="110" t="str">
        <f>IF(IFERROR(VLOOKUP(Y1529,'Tabela de Apoio'!$D:$E,2,FALSE),1)=1,"",Y1543)</f>
        <v/>
      </c>
      <c r="Z1542" s="110" t="str">
        <f>IF(IFERROR(VLOOKUP(Z1529,'Tabela de Apoio'!$D:$E,2,FALSE),1)=1,"",Z1543)</f>
        <v/>
      </c>
      <c r="AA1542" s="110" t="str">
        <f>IF(IFERROR(VLOOKUP(AA1529,'Tabela de Apoio'!$D:$E,2,FALSE),1)=1,"",AA1543)</f>
        <v/>
      </c>
      <c r="AB1542" s="110" t="str">
        <f>IF(IFERROR(VLOOKUP(AB1529,'Tabela de Apoio'!$D:$E,2,FALSE),1)=1,"",AB1543)</f>
        <v/>
      </c>
      <c r="AC1542" s="110" t="str">
        <f>IF(IFERROR(VLOOKUP(AC1529,'Tabela de Apoio'!$D:$E,2,FALSE),1)=1,"",AC1543)</f>
        <v/>
      </c>
      <c r="AD1542" s="110" t="str">
        <f>IF(IFERROR(VLOOKUP(AD1529,'Tabela de Apoio'!$D:$E,2,FALSE),1)=1,"",AD1543)</f>
        <v/>
      </c>
      <c r="AE1542" s="110" t="str">
        <f>IF(IFERROR(VLOOKUP(AE1529,'Tabela de Apoio'!$D:$E,2,FALSE),1)=1,"",AE1543)</f>
        <v/>
      </c>
      <c r="AF1542" s="110" t="str">
        <f>IF(IFERROR(VLOOKUP(AF1529,'Tabela de Apoio'!$D:$E,2,FALSE),1)=1,"",AF1543)</f>
        <v/>
      </c>
      <c r="AG1542" s="110" t="str">
        <f>IF(IFERROR(VLOOKUP(AG1529,'Tabela de Apoio'!$D:$E,2,FALSE),1)=1,"",AG1543)</f>
        <v/>
      </c>
      <c r="AH1542" s="110" t="str">
        <f>IF(IFERROR(VLOOKUP(AH1529,'Tabela de Apoio'!$D:$E,2,FALSE),1)=1,"",AH1543)</f>
        <v/>
      </c>
      <c r="AI1542" s="110" t="str">
        <f>IF(IFERROR(VLOOKUP(AI1529,'Tabela de Apoio'!$D:$E,2,FALSE),1)=1,"",AI1543)</f>
        <v/>
      </c>
    </row>
    <row r="1543" spans="1:167" hidden="1" x14ac:dyDescent="0.25">
      <c r="B1543" s="131" t="e">
        <f t="shared" si="4603"/>
        <v>#VALUE!</v>
      </c>
      <c r="C1543" s="131" t="e">
        <f t="shared" si="4604"/>
        <v>#VALUE!</v>
      </c>
      <c r="D1543" s="130">
        <f t="shared" si="4604"/>
        <v>1</v>
      </c>
      <c r="E1543" s="168"/>
      <c r="F1543" s="96"/>
      <c r="G1543" s="170"/>
      <c r="H1543" s="137">
        <f t="shared" ref="H1543" si="4771">COUNT($P1543:$XX1543)</f>
        <v>0</v>
      </c>
      <c r="I1543" s="135" t="e">
        <f t="shared" ref="I1543" si="4772">_xlfn.STDEV.P($P1542:$XX1543)/AVERAGE($P1542:$XX1543)</f>
        <v>#DIV/0!</v>
      </c>
      <c r="J1543" s="7">
        <f t="shared" ref="J1543" si="4773">IF(AND(H1543&gt;2,
OR(L1527="MÉDIA SANEADA",L1527="MEDIANA SANEADA",
AND(L1527="PREÇO REFERÊNCIA",NOT(AND(P1529="Orçamento",COUNTA(P1527:XX1527)=COUNTIF(P1529:XX1529,"Orçamento")))))),
ROW(),0)</f>
        <v>0</v>
      </c>
      <c r="K1543" s="69"/>
      <c r="N1543" s="74"/>
      <c r="O1543" s="27" t="str">
        <f t="shared" ref="O1543" si="4774">"5 RODADA"</f>
        <v>5 RODADA</v>
      </c>
      <c r="P1543" s="110" t="str">
        <f t="shared" ref="P1543:AI1543" si="4775">IF(P1541="","",IF((_xlfn.STDEV.P($P1540:$XX1541)/AVERAGE($P1540:$XX1541))&lt;=25%,P1541,IF(OR(P1541&gt;(AVERAGE($P1540:$XX1541)+_xlfn.STDEV.P($P1540:$XX1541)),P1541&lt;(AVERAGE($P1540:$XX1541)-_xlfn.STDEV.P($P1540:$XX1541))),"DESCARTADO",P1541)))</f>
        <v/>
      </c>
      <c r="Q1543" s="110" t="str">
        <f t="shared" si="4775"/>
        <v/>
      </c>
      <c r="R1543" s="110" t="str">
        <f t="shared" si="4775"/>
        <v/>
      </c>
      <c r="S1543" s="110" t="str">
        <f t="shared" si="4775"/>
        <v/>
      </c>
      <c r="T1543" s="110" t="str">
        <f t="shared" si="4775"/>
        <v/>
      </c>
      <c r="U1543" s="110" t="str">
        <f t="shared" si="4775"/>
        <v/>
      </c>
      <c r="V1543" s="110" t="str">
        <f t="shared" si="4775"/>
        <v/>
      </c>
      <c r="W1543" s="110" t="str">
        <f t="shared" si="4775"/>
        <v/>
      </c>
      <c r="X1543" s="110" t="str">
        <f t="shared" si="4775"/>
        <v/>
      </c>
      <c r="Y1543" s="110" t="str">
        <f t="shared" si="4775"/>
        <v/>
      </c>
      <c r="Z1543" s="110" t="str">
        <f t="shared" si="4775"/>
        <v/>
      </c>
      <c r="AA1543" s="110" t="str">
        <f t="shared" si="4775"/>
        <v/>
      </c>
      <c r="AB1543" s="110" t="str">
        <f t="shared" si="4775"/>
        <v/>
      </c>
      <c r="AC1543" s="110" t="str">
        <f t="shared" si="4775"/>
        <v/>
      </c>
      <c r="AD1543" s="110" t="str">
        <f t="shared" si="4775"/>
        <v/>
      </c>
      <c r="AE1543" s="110" t="str">
        <f t="shared" si="4775"/>
        <v/>
      </c>
      <c r="AF1543" s="110" t="str">
        <f t="shared" si="4775"/>
        <v/>
      </c>
      <c r="AG1543" s="110" t="str">
        <f t="shared" si="4775"/>
        <v/>
      </c>
      <c r="AH1543" s="110" t="str">
        <f t="shared" si="4775"/>
        <v/>
      </c>
      <c r="AI1543" s="110" t="str">
        <f t="shared" si="4775"/>
        <v/>
      </c>
    </row>
    <row r="1544" spans="1:167" hidden="1" x14ac:dyDescent="0.25">
      <c r="B1544" s="131" t="e">
        <f t="shared" si="4603"/>
        <v>#VALUE!</v>
      </c>
      <c r="C1544" s="131" t="e">
        <f t="shared" si="4604"/>
        <v>#VALUE!</v>
      </c>
      <c r="D1544" s="130">
        <f t="shared" si="4604"/>
        <v>1</v>
      </c>
      <c r="E1544" s="168"/>
      <c r="F1544" s="96"/>
      <c r="G1544" s="170"/>
      <c r="H1544"/>
      <c r="I1544"/>
      <c r="J1544"/>
      <c r="K1544" s="69"/>
      <c r="L1544" s="22"/>
      <c r="M1544" s="22"/>
      <c r="N1544" s="74"/>
      <c r="O1544" s="27" t="str">
        <f t="shared" ref="O1544" si="4776">"6 POND"</f>
        <v>6 POND</v>
      </c>
      <c r="P1544" s="110" t="str">
        <f>IF(IFERROR(VLOOKUP(P1529,'Tabela de Apoio'!$D:$E,2,FALSE),1)=1,"",P1545)</f>
        <v/>
      </c>
      <c r="Q1544" s="110" t="str">
        <f>IF(IFERROR(VLOOKUP(Q1529,'Tabela de Apoio'!$D:$E,2,FALSE),1)=1,"",Q1545)</f>
        <v/>
      </c>
      <c r="R1544" s="110" t="str">
        <f>IF(IFERROR(VLOOKUP(R1529,'Tabela de Apoio'!$D:$E,2,FALSE),1)=1,"",R1545)</f>
        <v/>
      </c>
      <c r="S1544" s="110" t="str">
        <f>IF(IFERROR(VLOOKUP(S1529,'Tabela de Apoio'!$D:$E,2,FALSE),1)=1,"",S1545)</f>
        <v/>
      </c>
      <c r="T1544" s="110" t="str">
        <f>IF(IFERROR(VLOOKUP(T1529,'Tabela de Apoio'!$D:$E,2,FALSE),1)=1,"",T1545)</f>
        <v/>
      </c>
      <c r="U1544" s="110" t="str">
        <f>IF(IFERROR(VLOOKUP(U1529,'Tabela de Apoio'!$D:$E,2,FALSE),1)=1,"",U1545)</f>
        <v/>
      </c>
      <c r="V1544" s="110" t="str">
        <f>IF(IFERROR(VLOOKUP(V1529,'Tabela de Apoio'!$D:$E,2,FALSE),1)=1,"",V1545)</f>
        <v/>
      </c>
      <c r="W1544" s="110" t="str">
        <f>IF(IFERROR(VLOOKUP(W1529,'Tabela de Apoio'!$D:$E,2,FALSE),1)=1,"",W1545)</f>
        <v/>
      </c>
      <c r="X1544" s="110" t="str">
        <f>IF(IFERROR(VLOOKUP(X1529,'Tabela de Apoio'!$D:$E,2,FALSE),1)=1,"",X1545)</f>
        <v/>
      </c>
      <c r="Y1544" s="110" t="str">
        <f>IF(IFERROR(VLOOKUP(Y1529,'Tabela de Apoio'!$D:$E,2,FALSE),1)=1,"",Y1545)</f>
        <v/>
      </c>
      <c r="Z1544" s="110" t="str">
        <f>IF(IFERROR(VLOOKUP(Z1529,'Tabela de Apoio'!$D:$E,2,FALSE),1)=1,"",Z1545)</f>
        <v/>
      </c>
      <c r="AA1544" s="110" t="str">
        <f>IF(IFERROR(VLOOKUP(AA1529,'Tabela de Apoio'!$D:$E,2,FALSE),1)=1,"",AA1545)</f>
        <v/>
      </c>
      <c r="AB1544" s="110" t="str">
        <f>IF(IFERROR(VLOOKUP(AB1529,'Tabela de Apoio'!$D:$E,2,FALSE),1)=1,"",AB1545)</f>
        <v/>
      </c>
      <c r="AC1544" s="110" t="str">
        <f>IF(IFERROR(VLOOKUP(AC1529,'Tabela de Apoio'!$D:$E,2,FALSE),1)=1,"",AC1545)</f>
        <v/>
      </c>
      <c r="AD1544" s="110" t="str">
        <f>IF(IFERROR(VLOOKUP(AD1529,'Tabela de Apoio'!$D:$E,2,FALSE),1)=1,"",AD1545)</f>
        <v/>
      </c>
      <c r="AE1544" s="110" t="str">
        <f>IF(IFERROR(VLOOKUP(AE1529,'Tabela de Apoio'!$D:$E,2,FALSE),1)=1,"",AE1545)</f>
        <v/>
      </c>
      <c r="AF1544" s="110" t="str">
        <f>IF(IFERROR(VLOOKUP(AF1529,'Tabela de Apoio'!$D:$E,2,FALSE),1)=1,"",AF1545)</f>
        <v/>
      </c>
      <c r="AG1544" s="110" t="str">
        <f>IF(IFERROR(VLOOKUP(AG1529,'Tabela de Apoio'!$D:$E,2,FALSE),1)=1,"",AG1545)</f>
        <v/>
      </c>
      <c r="AH1544" s="110" t="str">
        <f>IF(IFERROR(VLOOKUP(AH1529,'Tabela de Apoio'!$D:$E,2,FALSE),1)=1,"",AH1545)</f>
        <v/>
      </c>
      <c r="AI1544" s="110" t="str">
        <f>IF(IFERROR(VLOOKUP(AI1529,'Tabela de Apoio'!$D:$E,2,FALSE),1)=1,"",AI1545)</f>
        <v/>
      </c>
    </row>
    <row r="1545" spans="1:167" hidden="1" x14ac:dyDescent="0.25">
      <c r="B1545" s="131" t="e">
        <f t="shared" si="4603"/>
        <v>#VALUE!</v>
      </c>
      <c r="C1545" s="131" t="e">
        <f t="shared" si="4604"/>
        <v>#VALUE!</v>
      </c>
      <c r="D1545" s="130">
        <f t="shared" si="4604"/>
        <v>1</v>
      </c>
      <c r="E1545" s="168"/>
      <c r="F1545" s="96"/>
      <c r="G1545" s="170"/>
      <c r="H1545" s="137">
        <f t="shared" ref="H1545" si="4777">COUNT($P1545:$XX1545)</f>
        <v>0</v>
      </c>
      <c r="I1545" s="135" t="e">
        <f t="shared" ref="I1545" si="4778">_xlfn.STDEV.P($P1544:$XX1545)/AVERAGE($P1544:$XX1545)</f>
        <v>#DIV/0!</v>
      </c>
      <c r="J1545" s="7">
        <f t="shared" ref="J1545" si="4779">IF(AND(H1545&gt;2,
OR(L1527="MÉDIA SANEADA",L1527="MEDIANA SANEADA",
AND(L1527="PREÇO REFERÊNCIA",NOT(AND(P1529="Orçamento",COUNTA(P1527:XX1527)=COUNTIF(P1529:XX1529,"Orçamento")))))),
ROW(),0)</f>
        <v>0</v>
      </c>
      <c r="N1545" s="74"/>
      <c r="O1545" s="27" t="str">
        <f t="shared" ref="O1545" si="4780">"6 RODADA"</f>
        <v>6 RODADA</v>
      </c>
      <c r="P1545" s="110" t="str">
        <f t="shared" ref="P1545:AI1545" si="4781">IFERROR(IF(P1543="","",IF((_xlfn.STDEV.P($P1542:$XX1543)/AVERAGE($P1542:$XX1543))&lt;=25%,P1543,IF(OR(P1543&gt;(AVERAGE($P1542:$XX1543)+_xlfn.STDEV.P($P1542:$XX1543)),P1543&lt;(AVERAGE($P1542:$XX1543)-_xlfn.STDEV.P($P1542:$XX1543))),"DESCARTADO",P1543))),)</f>
        <v/>
      </c>
      <c r="Q1545" s="110" t="str">
        <f t="shared" si="4781"/>
        <v/>
      </c>
      <c r="R1545" s="110" t="str">
        <f t="shared" si="4781"/>
        <v/>
      </c>
      <c r="S1545" s="110" t="str">
        <f t="shared" si="4781"/>
        <v/>
      </c>
      <c r="T1545" s="110" t="str">
        <f t="shared" si="4781"/>
        <v/>
      </c>
      <c r="U1545" s="110" t="str">
        <f t="shared" si="4781"/>
        <v/>
      </c>
      <c r="V1545" s="110" t="str">
        <f t="shared" si="4781"/>
        <v/>
      </c>
      <c r="W1545" s="110" t="str">
        <f t="shared" si="4781"/>
        <v/>
      </c>
      <c r="X1545" s="110" t="str">
        <f t="shared" si="4781"/>
        <v/>
      </c>
      <c r="Y1545" s="110" t="str">
        <f t="shared" si="4781"/>
        <v/>
      </c>
      <c r="Z1545" s="110" t="str">
        <f t="shared" si="4781"/>
        <v/>
      </c>
      <c r="AA1545" s="110" t="str">
        <f t="shared" si="4781"/>
        <v/>
      </c>
      <c r="AB1545" s="110" t="str">
        <f t="shared" si="4781"/>
        <v/>
      </c>
      <c r="AC1545" s="110" t="str">
        <f t="shared" si="4781"/>
        <v/>
      </c>
      <c r="AD1545" s="110" t="str">
        <f t="shared" si="4781"/>
        <v/>
      </c>
      <c r="AE1545" s="110" t="str">
        <f t="shared" si="4781"/>
        <v/>
      </c>
      <c r="AF1545" s="110" t="str">
        <f t="shared" si="4781"/>
        <v/>
      </c>
      <c r="AG1545" s="110" t="str">
        <f t="shared" si="4781"/>
        <v/>
      </c>
      <c r="AH1545" s="110" t="str">
        <f t="shared" si="4781"/>
        <v/>
      </c>
      <c r="AI1545" s="110" t="str">
        <f t="shared" si="4781"/>
        <v/>
      </c>
    </row>
    <row r="1546" spans="1:167" x14ac:dyDescent="0.25">
      <c r="B1546" s="131" t="e">
        <f t="shared" si="4603"/>
        <v>#VALUE!</v>
      </c>
      <c r="C1546" s="131" t="e">
        <f t="shared" si="4604"/>
        <v>#VALUE!</v>
      </c>
      <c r="D1546" s="130">
        <f t="shared" si="4604"/>
        <v>1</v>
      </c>
      <c r="E1546" s="168"/>
      <c r="F1546" s="139"/>
      <c r="G1546" s="170"/>
      <c r="H1546" s="173"/>
      <c r="I1546" s="173"/>
      <c r="J1546" s="174"/>
      <c r="K1546" s="70"/>
      <c r="L1546" s="1" t="s">
        <v>56</v>
      </c>
      <c r="M1546" s="147" t="str">
        <f t="shared" ref="M1546" si="4782">IFERROR(ROUND(M1527*M1529,2),"")</f>
        <v/>
      </c>
      <c r="O1546" s="27" t="s">
        <v>426</v>
      </c>
      <c r="P1546" s="110" t="str">
        <f t="shared" ref="P1546:R1546" si="4783">INDEX(P1533:P1545,MATCH(MAX($J1533:$J1545),$J1533:$J1545,0))</f>
        <v/>
      </c>
      <c r="Q1546" s="110" t="str">
        <f t="shared" si="4783"/>
        <v/>
      </c>
      <c r="R1546" s="110" t="str">
        <f t="shared" si="4783"/>
        <v/>
      </c>
      <c r="S1546" s="110" t="str">
        <f t="shared" si="4717"/>
        <v/>
      </c>
      <c r="T1546" s="110" t="str">
        <f t="shared" si="4717"/>
        <v/>
      </c>
      <c r="U1546" s="110" t="str">
        <f t="shared" si="4717"/>
        <v/>
      </c>
      <c r="V1546" s="110" t="str">
        <f t="shared" si="4717"/>
        <v/>
      </c>
      <c r="W1546" s="110" t="str">
        <f t="shared" si="4717"/>
        <v/>
      </c>
      <c r="X1546" s="110" t="str">
        <f t="shared" si="4717"/>
        <v/>
      </c>
      <c r="Y1546" s="110" t="str">
        <f t="shared" si="4717"/>
        <v/>
      </c>
      <c r="Z1546" s="110" t="str">
        <f t="shared" si="4717"/>
        <v/>
      </c>
      <c r="AA1546" s="110" t="str">
        <f t="shared" si="4717"/>
        <v/>
      </c>
      <c r="AB1546" s="110" t="str">
        <f t="shared" si="4717"/>
        <v/>
      </c>
      <c r="AC1546" s="110" t="str">
        <f t="shared" si="4717"/>
        <v/>
      </c>
      <c r="AD1546" s="110" t="str">
        <f t="shared" si="4717"/>
        <v/>
      </c>
      <c r="AE1546" s="110" t="str">
        <f t="shared" si="4717"/>
        <v/>
      </c>
      <c r="AF1546" s="110" t="str">
        <f t="shared" si="4717"/>
        <v/>
      </c>
      <c r="AG1546" s="110" t="str">
        <f t="shared" si="4717"/>
        <v/>
      </c>
      <c r="AH1546" s="110" t="str">
        <f t="shared" si="4717"/>
        <v/>
      </c>
      <c r="AI1546" s="110" t="str">
        <f t="shared" si="4717"/>
        <v/>
      </c>
    </row>
    <row r="1548" spans="1:167" s="120" customFormat="1" ht="15" customHeight="1" x14ac:dyDescent="0.25">
      <c r="A1548" s="123"/>
      <c r="B1548" s="130" t="e">
        <f t="shared" ref="B1548" si="4784">LARGE(IFERROR(IF(B1546+1&gt;$H$8,"",B1546+1),""),1)</f>
        <v>#VALUE!</v>
      </c>
      <c r="C1548" s="130" t="e">
        <f>IF(_xlfn.ISFORMULA(E1552),MAX(INDEX('BASE FORMAÇÃO'!A:A,B1548+1),1),E1552)</f>
        <v>#VALUE!</v>
      </c>
      <c r="D1548" s="130">
        <f t="shared" ref="D1548" si="4785">IFERROR(IF(C1548=C1538,D1538+1,1),1)</f>
        <v>1</v>
      </c>
      <c r="E1548" s="41" t="s">
        <v>9</v>
      </c>
      <c r="F1548" s="76"/>
      <c r="G1548" s="41" t="s">
        <v>15</v>
      </c>
      <c r="H1548" s="138" t="e">
        <f>INDEX('BASE FORMAÇÃO'!B:B,B1548+1)</f>
        <v>#VALUE!</v>
      </c>
      <c r="I1548" s="146" t="s">
        <v>16</v>
      </c>
      <c r="J1548" s="6" t="e">
        <f>INDEX('BASE FORMAÇÃO'!K:K,B1548+1)</f>
        <v>#VALUE!</v>
      </c>
      <c r="K1548" s="68"/>
      <c r="L1548" s="175" t="s">
        <v>54</v>
      </c>
      <c r="M1548" s="177" t="str">
        <f t="shared" ref="M1548" si="4786">IF(OR(ISBLANK($O$8),ISBLANK($O$7),ISBLANK($H$8),ISBLANK($O$6),ISBLANK($O$5),ISBLANK($H$5)),"",IFERROR(IF(VLOOKUP(L1548,L1554:M1563,2,FALSE)&lt;1,ROUND(VLOOKUP(L1548,L1554:M1563,2,FALSE),4),ROUND(VLOOKUP(L1548,L1554:M1563,2,FALSE),2)),""))</f>
        <v/>
      </c>
      <c r="N1548" s="72"/>
      <c r="O1548" s="27" t="s">
        <v>17</v>
      </c>
      <c r="P1548" s="116"/>
      <c r="Q1548" s="116"/>
      <c r="R1548" s="116"/>
      <c r="S1548" s="116"/>
      <c r="T1548" s="116"/>
      <c r="U1548" s="108"/>
      <c r="V1548" s="108"/>
      <c r="W1548" s="108"/>
      <c r="X1548" s="108"/>
      <c r="Y1548" s="108"/>
      <c r="Z1548" s="108"/>
      <c r="AA1548" s="108"/>
      <c r="AB1548" s="108"/>
      <c r="AC1548" s="108"/>
      <c r="AD1548" s="108"/>
      <c r="AE1548" s="108"/>
      <c r="AF1548" s="108"/>
      <c r="AG1548" s="108"/>
      <c r="AH1548" s="108"/>
      <c r="AI1548" s="108"/>
      <c r="AJ1548" s="119"/>
      <c r="AK1548" s="119"/>
      <c r="AL1548" s="119"/>
      <c r="AM1548" s="119"/>
      <c r="AN1548" s="119"/>
      <c r="AO1548" s="119"/>
      <c r="AP1548" s="119"/>
      <c r="AQ1548" s="119"/>
      <c r="AR1548" s="119"/>
      <c r="AS1548" s="119"/>
      <c r="AT1548" s="119"/>
      <c r="AU1548" s="119"/>
      <c r="AV1548" s="119"/>
      <c r="AW1548" s="119"/>
      <c r="AX1548" s="119"/>
      <c r="AY1548" s="119"/>
      <c r="AZ1548" s="119"/>
      <c r="BA1548" s="119"/>
      <c r="BB1548" s="119"/>
      <c r="BC1548" s="119"/>
      <c r="BD1548" s="119"/>
      <c r="BE1548" s="119"/>
      <c r="BF1548" s="119"/>
      <c r="BG1548" s="119"/>
      <c r="BH1548" s="119"/>
      <c r="BI1548" s="119"/>
      <c r="BJ1548" s="119"/>
      <c r="BK1548" s="119"/>
      <c r="BL1548" s="119"/>
      <c r="BM1548" s="119"/>
      <c r="BN1548" s="119"/>
      <c r="BO1548" s="119"/>
      <c r="BP1548" s="119"/>
      <c r="BQ1548" s="119"/>
      <c r="BR1548" s="119"/>
      <c r="BS1548" s="119"/>
      <c r="BT1548" s="119"/>
      <c r="BU1548" s="119"/>
      <c r="BV1548" s="119"/>
      <c r="BW1548" s="119"/>
      <c r="BX1548" s="119"/>
      <c r="BY1548" s="119"/>
      <c r="BZ1548" s="119"/>
      <c r="CA1548" s="119"/>
      <c r="CB1548" s="119"/>
      <c r="CC1548" s="119"/>
      <c r="CD1548" s="119"/>
      <c r="CE1548" s="119"/>
      <c r="CF1548" s="119"/>
      <c r="CG1548" s="119"/>
      <c r="CH1548" s="119"/>
      <c r="CI1548" s="119"/>
      <c r="CJ1548" s="119"/>
      <c r="CK1548" s="119"/>
      <c r="CL1548" s="119"/>
      <c r="CM1548" s="119"/>
      <c r="CN1548" s="119"/>
      <c r="CO1548" s="119"/>
      <c r="CP1548" s="119"/>
      <c r="CQ1548" s="119"/>
      <c r="CR1548" s="119"/>
      <c r="CS1548" s="119"/>
      <c r="CT1548" s="119"/>
      <c r="CU1548" s="119"/>
      <c r="CV1548" s="119"/>
      <c r="CW1548" s="119"/>
      <c r="CX1548" s="119"/>
      <c r="CY1548" s="119"/>
      <c r="CZ1548" s="119"/>
      <c r="DA1548" s="119"/>
      <c r="DB1548" s="119"/>
      <c r="DC1548" s="119"/>
      <c r="DD1548" s="119"/>
      <c r="DE1548" s="119"/>
      <c r="DF1548" s="119"/>
      <c r="DG1548" s="119"/>
      <c r="DH1548" s="119"/>
      <c r="DI1548" s="119"/>
      <c r="DJ1548" s="119"/>
      <c r="DK1548" s="119"/>
      <c r="DL1548" s="119"/>
      <c r="DM1548" s="119"/>
      <c r="DN1548" s="119"/>
      <c r="DO1548" s="119"/>
      <c r="DP1548" s="119"/>
      <c r="DQ1548" s="119"/>
      <c r="DR1548" s="119"/>
      <c r="DS1548" s="119"/>
      <c r="DT1548" s="119"/>
      <c r="DU1548" s="119"/>
      <c r="DV1548" s="119"/>
      <c r="DW1548" s="119"/>
      <c r="DX1548" s="119"/>
      <c r="DY1548" s="119"/>
      <c r="DZ1548" s="119"/>
      <c r="EA1548" s="119"/>
      <c r="EB1548" s="119"/>
      <c r="EC1548" s="119"/>
      <c r="ED1548" s="119"/>
      <c r="EE1548" s="119"/>
      <c r="EF1548" s="119"/>
      <c r="EG1548" s="119"/>
      <c r="EH1548" s="119"/>
      <c r="EI1548" s="119"/>
      <c r="EJ1548" s="119"/>
      <c r="EK1548" s="119"/>
      <c r="EL1548" s="119"/>
      <c r="EM1548" s="119"/>
      <c r="EN1548" s="119"/>
      <c r="EO1548" s="119"/>
      <c r="EP1548" s="119"/>
      <c r="EQ1548" s="119"/>
      <c r="ER1548" s="119"/>
      <c r="ES1548" s="119"/>
      <c r="ET1548" s="119"/>
      <c r="EU1548" s="119"/>
      <c r="EV1548" s="119"/>
      <c r="EW1548" s="119"/>
      <c r="EX1548" s="119"/>
      <c r="EY1548" s="119"/>
      <c r="EZ1548" s="119"/>
      <c r="FA1548" s="119"/>
      <c r="FB1548" s="119"/>
      <c r="FC1548" s="119"/>
      <c r="FD1548" s="119"/>
      <c r="FE1548" s="119"/>
      <c r="FF1548" s="119"/>
      <c r="FG1548" s="119"/>
      <c r="FH1548" s="119"/>
      <c r="FI1548" s="119"/>
      <c r="FJ1548" s="119"/>
      <c r="FK1548" s="119"/>
    </row>
    <row r="1549" spans="1:167" s="120" customFormat="1" ht="15" customHeight="1" x14ac:dyDescent="0.25">
      <c r="A1549" s="69"/>
      <c r="B1549" s="131" t="e">
        <f t="shared" ref="B1549:D1549" si="4787">B1548</f>
        <v>#VALUE!</v>
      </c>
      <c r="C1549" s="131" t="e">
        <f t="shared" si="4787"/>
        <v>#VALUE!</v>
      </c>
      <c r="D1549" s="130">
        <f t="shared" si="4787"/>
        <v>1</v>
      </c>
      <c r="E1549" s="179">
        <f t="shared" ref="E1549" si="4788">D1548</f>
        <v>1</v>
      </c>
      <c r="F1549" s="95"/>
      <c r="G1549" s="181" t="s">
        <v>1</v>
      </c>
      <c r="H1549" s="184" t="e">
        <f>INDEX('BASE FORMAÇÃO'!C:C,B1548+1)</f>
        <v>#VALUE!</v>
      </c>
      <c r="I1549" s="184"/>
      <c r="J1549" s="185"/>
      <c r="K1549" s="69"/>
      <c r="L1549" s="176"/>
      <c r="M1549" s="178"/>
      <c r="N1549" s="73"/>
      <c r="O1549" s="27" t="s">
        <v>13</v>
      </c>
      <c r="P1549" s="125"/>
      <c r="Q1549" s="125"/>
      <c r="R1549" s="125"/>
      <c r="S1549" s="125"/>
      <c r="T1549" s="125"/>
      <c r="U1549" s="125"/>
      <c r="V1549" s="125"/>
      <c r="W1549" s="125"/>
      <c r="X1549" s="125"/>
      <c r="Y1549" s="125"/>
      <c r="Z1549" s="125"/>
      <c r="AA1549" s="125"/>
      <c r="AB1549" s="125"/>
      <c r="AC1549" s="125"/>
      <c r="AD1549" s="125"/>
      <c r="AE1549" s="125"/>
      <c r="AF1549" s="125"/>
      <c r="AG1549" s="125"/>
      <c r="AH1549" s="125"/>
      <c r="AI1549" s="125"/>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19"/>
      <c r="BC1549" s="119"/>
      <c r="BD1549" s="119"/>
      <c r="BE1549" s="119"/>
      <c r="BF1549" s="119"/>
      <c r="BG1549" s="119"/>
      <c r="BH1549" s="119"/>
      <c r="BI1549" s="119"/>
      <c r="BJ1549" s="119"/>
      <c r="BK1549" s="119"/>
      <c r="BL1549" s="119"/>
      <c r="BM1549" s="119"/>
      <c r="BN1549" s="119"/>
      <c r="BO1549" s="119"/>
      <c r="BP1549" s="119"/>
      <c r="BQ1549" s="119"/>
      <c r="BR1549" s="119"/>
      <c r="BS1549" s="119"/>
      <c r="BT1549" s="119"/>
      <c r="BU1549" s="119"/>
      <c r="BV1549" s="119"/>
      <c r="BW1549" s="119"/>
      <c r="BX1549" s="119"/>
      <c r="BY1549" s="119"/>
      <c r="BZ1549" s="119"/>
      <c r="CA1549" s="119"/>
      <c r="CB1549" s="119"/>
      <c r="CC1549" s="119"/>
      <c r="CD1549" s="119"/>
      <c r="CE1549" s="119"/>
      <c r="CF1549" s="119"/>
      <c r="CG1549" s="119"/>
      <c r="CH1549" s="119"/>
      <c r="CI1549" s="119"/>
      <c r="CJ1549" s="119"/>
      <c r="CK1549" s="119"/>
      <c r="CL1549" s="119"/>
      <c r="CM1549" s="119"/>
      <c r="CN1549" s="119"/>
      <c r="CO1549" s="119"/>
      <c r="CP1549" s="119"/>
      <c r="CQ1549" s="119"/>
      <c r="CR1549" s="119"/>
      <c r="CS1549" s="119"/>
      <c r="CT1549" s="119"/>
      <c r="CU1549" s="119"/>
      <c r="CV1549" s="119"/>
      <c r="CW1549" s="119"/>
      <c r="CX1549" s="119"/>
      <c r="CY1549" s="119"/>
      <c r="CZ1549" s="119"/>
      <c r="DA1549" s="119"/>
      <c r="DB1549" s="119"/>
      <c r="DC1549" s="119"/>
      <c r="DD1549" s="119"/>
      <c r="DE1549" s="119"/>
      <c r="DF1549" s="119"/>
      <c r="DG1549" s="119"/>
      <c r="DH1549" s="119"/>
      <c r="DI1549" s="119"/>
      <c r="DJ1549" s="119"/>
      <c r="DK1549" s="119"/>
      <c r="DL1549" s="119"/>
      <c r="DM1549" s="119"/>
      <c r="DN1549" s="119"/>
      <c r="DO1549" s="119"/>
      <c r="DP1549" s="119"/>
      <c r="DQ1549" s="119"/>
      <c r="DR1549" s="119"/>
      <c r="DS1549" s="119"/>
      <c r="DT1549" s="119"/>
      <c r="DU1549" s="119"/>
      <c r="DV1549" s="119"/>
      <c r="DW1549" s="119"/>
      <c r="DX1549" s="119"/>
      <c r="DY1549" s="119"/>
      <c r="DZ1549" s="119"/>
      <c r="EA1549" s="119"/>
      <c r="EB1549" s="119"/>
      <c r="EC1549" s="119"/>
      <c r="ED1549" s="119"/>
      <c r="EE1549" s="119"/>
      <c r="EF1549" s="119"/>
      <c r="EG1549" s="119"/>
      <c r="EH1549" s="119"/>
      <c r="EI1549" s="119"/>
      <c r="EJ1549" s="119"/>
      <c r="EK1549" s="119"/>
      <c r="EL1549" s="119"/>
      <c r="EM1549" s="119"/>
      <c r="EN1549" s="119"/>
      <c r="EO1549" s="119"/>
      <c r="EP1549" s="119"/>
      <c r="EQ1549" s="119"/>
      <c r="ER1549" s="119"/>
      <c r="ES1549" s="119"/>
      <c r="ET1549" s="119"/>
      <c r="EU1549" s="119"/>
      <c r="EV1549" s="119"/>
      <c r="EW1549" s="119"/>
      <c r="EX1549" s="119"/>
      <c r="EY1549" s="119"/>
      <c r="EZ1549" s="119"/>
      <c r="FA1549" s="119"/>
      <c r="FB1549" s="119"/>
      <c r="FC1549" s="119"/>
      <c r="FD1549" s="119"/>
      <c r="FE1549" s="119"/>
      <c r="FF1549" s="119"/>
      <c r="FG1549" s="119"/>
      <c r="FH1549" s="119"/>
      <c r="FI1549" s="119"/>
      <c r="FJ1549" s="119"/>
      <c r="FK1549" s="119"/>
    </row>
    <row r="1550" spans="1:167" s="119" customFormat="1" x14ac:dyDescent="0.25">
      <c r="A1550" s="77"/>
      <c r="B1550" s="131" t="e">
        <f t="shared" ref="B1550:D1550" si="4789">B1549</f>
        <v>#VALUE!</v>
      </c>
      <c r="C1550" s="131" t="e">
        <f t="shared" si="4789"/>
        <v>#VALUE!</v>
      </c>
      <c r="D1550" s="130">
        <f t="shared" si="4789"/>
        <v>1</v>
      </c>
      <c r="E1550" s="180"/>
      <c r="F1550" s="96"/>
      <c r="G1550" s="182"/>
      <c r="H1550" s="186"/>
      <c r="I1550" s="186"/>
      <c r="J1550" s="187"/>
      <c r="K1550" s="67"/>
      <c r="L1550" s="133" t="s">
        <v>57</v>
      </c>
      <c r="M1550" s="134" t="e">
        <f>INDEX('BASE FORMAÇÃO'!H:H,B1552+1)</f>
        <v>#VALUE!</v>
      </c>
      <c r="N1550" s="74"/>
      <c r="O1550" s="27" t="s">
        <v>445</v>
      </c>
      <c r="P1550" s="117"/>
      <c r="Q1550" s="117"/>
      <c r="R1550" s="117"/>
      <c r="S1550" s="117"/>
      <c r="T1550" s="117"/>
      <c r="U1550" s="117"/>
      <c r="V1550" s="117"/>
      <c r="W1550" s="117"/>
      <c r="X1550" s="117"/>
      <c r="Y1550" s="117"/>
      <c r="Z1550" s="117"/>
      <c r="AA1550" s="121"/>
      <c r="AB1550" s="121"/>
      <c r="AC1550" s="121"/>
      <c r="AD1550" s="121"/>
      <c r="AE1550" s="121"/>
      <c r="AF1550" s="121"/>
      <c r="AG1550" s="121"/>
      <c r="AH1550" s="121"/>
      <c r="AI1550" s="121"/>
    </row>
    <row r="1551" spans="1:167" s="119" customFormat="1" x14ac:dyDescent="0.25">
      <c r="A1551" s="77"/>
      <c r="B1551" s="131" t="e">
        <f t="shared" ref="B1551:C1551" si="4790">B1550</f>
        <v>#VALUE!</v>
      </c>
      <c r="C1551" s="131" t="e">
        <f t="shared" si="4790"/>
        <v>#VALUE!</v>
      </c>
      <c r="D1551" s="130">
        <f t="shared" si="4604"/>
        <v>1</v>
      </c>
      <c r="E1551" s="41" t="s">
        <v>344</v>
      </c>
      <c r="F1551" s="96"/>
      <c r="G1551" s="183"/>
      <c r="H1551" s="188"/>
      <c r="I1551" s="188"/>
      <c r="J1551" s="189"/>
      <c r="K1551" s="67"/>
      <c r="L1551" s="1" t="s">
        <v>2</v>
      </c>
      <c r="M1551" s="6" t="e">
        <f>INDEX('BASE FORMAÇÃO'!D:D,B1552+1)</f>
        <v>#VALUE!</v>
      </c>
      <c r="N1551" s="74"/>
      <c r="O1551" s="27" t="s">
        <v>446</v>
      </c>
      <c r="P1551" s="118"/>
      <c r="Q1551" s="118"/>
      <c r="R1551" s="118"/>
      <c r="S1551" s="118"/>
      <c r="T1551" s="118"/>
      <c r="U1551" s="121"/>
      <c r="V1551" s="121"/>
      <c r="W1551" s="121"/>
      <c r="X1551" s="121"/>
      <c r="Y1551" s="121"/>
      <c r="Z1551" s="121"/>
      <c r="AA1551" s="121"/>
      <c r="AB1551" s="121"/>
      <c r="AC1551" s="121"/>
      <c r="AD1551" s="121"/>
      <c r="AE1551" s="121"/>
      <c r="AF1551" s="121"/>
      <c r="AG1551" s="121"/>
      <c r="AH1551" s="121"/>
      <c r="AI1551" s="121"/>
    </row>
    <row r="1552" spans="1:167" x14ac:dyDescent="0.25">
      <c r="B1552" s="131" t="e">
        <f t="shared" ref="B1552:C1552" si="4791">B1550</f>
        <v>#VALUE!</v>
      </c>
      <c r="C1552" s="131" t="e">
        <f t="shared" si="4791"/>
        <v>#VALUE!</v>
      </c>
      <c r="D1552" s="130">
        <f t="shared" si="4604"/>
        <v>1</v>
      </c>
      <c r="E1552" s="167" t="e">
        <f t="shared" ref="E1552" si="4792">C1548</f>
        <v>#VALUE!</v>
      </c>
      <c r="F1552" s="96"/>
      <c r="G1552" s="169" t="s">
        <v>334</v>
      </c>
      <c r="H1552" s="171"/>
      <c r="I1552" s="172"/>
      <c r="J1552" s="172"/>
      <c r="K1552" s="70"/>
      <c r="L1552" s="28" t="s">
        <v>333</v>
      </c>
      <c r="M1552" s="136" t="str">
        <f t="shared" ref="M1552" si="4793">IFERROR(INDEX(I1554:I1566,MATCH(MAX(J1554:J1566),J1554:J1566,0)),"")</f>
        <v/>
      </c>
      <c r="N1552" s="74"/>
      <c r="O1552" s="27" t="s">
        <v>18</v>
      </c>
      <c r="P1552" s="109" t="str">
        <f>IF(P1548="","",
IF(OR(P1550="Orçamento",P1549="",MAX('Tabela de Apoio'!$A:$A)&lt;=P1549),
P1548,
(INDEX('Tabela de Apoio'!$B:$B,MATCH('MAPA DE PREÇOS'!$O$8,'Tabela de Apoio'!$A:$A,1))/INDEX('Tabela de Apoio'!$B:$B,MATCH('MAPA DE PREÇOS'!P1549,'Tabela de Apoio'!$A:$A,1)-1))*P1548))</f>
        <v/>
      </c>
      <c r="Q1552" s="109" t="str">
        <f>IF(Q1548="","",
IF(OR(Q1550="Orçamento",Q1549="",MAX('Tabela de Apoio'!$A:$A)&lt;=Q1549),
Q1548,
(INDEX('Tabela de Apoio'!$B:$B,MATCH('MAPA DE PREÇOS'!$O$8,'Tabela de Apoio'!$A:$A,1))/INDEX('Tabela de Apoio'!$B:$B,MATCH('MAPA DE PREÇOS'!Q1549,'Tabela de Apoio'!$A:$A,1)-1))*Q1548))</f>
        <v/>
      </c>
      <c r="R1552" s="109" t="str">
        <f>IF(R1548="","",
IF(OR(R1550="Orçamento",R1549="",MAX('Tabela de Apoio'!$A:$A)&lt;=R1549),
R1548,
(INDEX('Tabela de Apoio'!$B:$B,MATCH('MAPA DE PREÇOS'!$O$8,'Tabela de Apoio'!$A:$A,1))/INDEX('Tabela de Apoio'!$B:$B,MATCH('MAPA DE PREÇOS'!R1549,'Tabela de Apoio'!$A:$A,1)-1))*R1548))</f>
        <v/>
      </c>
      <c r="S1552" s="109" t="str">
        <f>IF(S1548="","",
IF(OR(S1550="Orçamento",S1549="",MAX('Tabela de Apoio'!$A:$A)&lt;=S1549),
S1548,
(INDEX('Tabela de Apoio'!$B:$B,MATCH('MAPA DE PREÇOS'!$O$8,'Tabela de Apoio'!$A:$A,1))/INDEX('Tabela de Apoio'!$B:$B,MATCH('MAPA DE PREÇOS'!S1549,'Tabela de Apoio'!$A:$A,1)-1))*S1548))</f>
        <v/>
      </c>
      <c r="T1552" s="109" t="str">
        <f>IF(T1548="","",
IF(OR(T1550="Orçamento",T1549="",MAX('Tabela de Apoio'!$A:$A)&lt;=T1549),
T1548,
(INDEX('Tabela de Apoio'!$B:$B,MATCH('MAPA DE PREÇOS'!$O$8,'Tabela de Apoio'!$A:$A,1))/INDEX('Tabela de Apoio'!$B:$B,MATCH('MAPA DE PREÇOS'!T1549,'Tabela de Apoio'!$A:$A,1)-1))*T1548))</f>
        <v/>
      </c>
      <c r="U1552" s="109" t="str">
        <f>IF(U1548="","",
IF(OR(U1550="Orçamento",U1549="",MAX('Tabela de Apoio'!$A:$A)&lt;=U1549),
U1548,
(INDEX('Tabela de Apoio'!$B:$B,MATCH('MAPA DE PREÇOS'!$O$8,'Tabela de Apoio'!$A:$A,1))/INDEX('Tabela de Apoio'!$B:$B,MATCH('MAPA DE PREÇOS'!U1549,'Tabela de Apoio'!$A:$A,1)-1))*U1548))</f>
        <v/>
      </c>
      <c r="V1552" s="109" t="str">
        <f>IF(V1548="","",
IF(OR(V1550="Orçamento",V1549="",MAX('Tabela de Apoio'!$A:$A)&lt;=V1549),
V1548,
(INDEX('Tabela de Apoio'!$B:$B,MATCH('MAPA DE PREÇOS'!$O$8,'Tabela de Apoio'!$A:$A,1))/INDEX('Tabela de Apoio'!$B:$B,MATCH('MAPA DE PREÇOS'!V1549,'Tabela de Apoio'!$A:$A,1)-1))*V1548))</f>
        <v/>
      </c>
      <c r="W1552" s="109" t="str">
        <f>IF(W1548="","",
IF(OR(W1550="Orçamento",W1549="",MAX('Tabela de Apoio'!$A:$A)&lt;=W1549),
W1548,
(INDEX('Tabela de Apoio'!$B:$B,MATCH('MAPA DE PREÇOS'!$O$8,'Tabela de Apoio'!$A:$A,1))/INDEX('Tabela de Apoio'!$B:$B,MATCH('MAPA DE PREÇOS'!W1549,'Tabela de Apoio'!$A:$A,1)-1))*W1548))</f>
        <v/>
      </c>
      <c r="X1552" s="109" t="str">
        <f>IF(X1548="","",
IF(OR(X1550="Orçamento",X1549="",MAX('Tabela de Apoio'!$A:$A)&lt;=X1549),
X1548,
(INDEX('Tabela de Apoio'!$B:$B,MATCH('MAPA DE PREÇOS'!$O$8,'Tabela de Apoio'!$A:$A,1))/INDEX('Tabela de Apoio'!$B:$B,MATCH('MAPA DE PREÇOS'!X1549,'Tabela de Apoio'!$A:$A,1)-1))*X1548))</f>
        <v/>
      </c>
      <c r="Y1552" s="109" t="str">
        <f>IF(Y1548="","",
IF(OR(Y1550="Orçamento",Y1549="",MAX('Tabela de Apoio'!$A:$A)&lt;=Y1549),
Y1548,
(INDEX('Tabela de Apoio'!$B:$B,MATCH('MAPA DE PREÇOS'!$O$8,'Tabela de Apoio'!$A:$A,1))/INDEX('Tabela de Apoio'!$B:$B,MATCH('MAPA DE PREÇOS'!Y1549,'Tabela de Apoio'!$A:$A,1)-1))*Y1548))</f>
        <v/>
      </c>
      <c r="Z1552" s="109" t="str">
        <f>IF(Z1548="","",
IF(OR(Z1550="Orçamento",Z1549="",MAX('Tabela de Apoio'!$A:$A)&lt;=Z1549),
Z1548,
(INDEX('Tabela de Apoio'!$B:$B,MATCH('MAPA DE PREÇOS'!$O$8,'Tabela de Apoio'!$A:$A,1))/INDEX('Tabela de Apoio'!$B:$B,MATCH('MAPA DE PREÇOS'!Z1549,'Tabela de Apoio'!$A:$A,1)-1))*Z1548))</f>
        <v/>
      </c>
      <c r="AA1552" s="109" t="str">
        <f>IF(AA1548="","",
IF(OR(AA1550="Orçamento",AA1549="",MAX('Tabela de Apoio'!$A:$A)&lt;=AA1549),
AA1548,
(INDEX('Tabela de Apoio'!$B:$B,MATCH('MAPA DE PREÇOS'!$O$8,'Tabela de Apoio'!$A:$A,1))/INDEX('Tabela de Apoio'!$B:$B,MATCH('MAPA DE PREÇOS'!AA1549,'Tabela de Apoio'!$A:$A,1)-1))*AA1548))</f>
        <v/>
      </c>
      <c r="AB1552" s="109" t="str">
        <f>IF(AB1548="","",
IF(OR(AB1550="Orçamento",AB1549="",MAX('Tabela de Apoio'!$A:$A)&lt;=AB1549),
AB1548,
(INDEX('Tabela de Apoio'!$B:$B,MATCH('MAPA DE PREÇOS'!$O$8,'Tabela de Apoio'!$A:$A,1))/INDEX('Tabela de Apoio'!$B:$B,MATCH('MAPA DE PREÇOS'!AB1549,'Tabela de Apoio'!$A:$A,1)-1))*AB1548))</f>
        <v/>
      </c>
      <c r="AC1552" s="109" t="str">
        <f>IF(AC1548="","",
IF(OR(AC1550="Orçamento",AC1549="",MAX('Tabela de Apoio'!$A:$A)&lt;=AC1549),
AC1548,
(INDEX('Tabela de Apoio'!$B:$B,MATCH('MAPA DE PREÇOS'!$O$8,'Tabela de Apoio'!$A:$A,1))/INDEX('Tabela de Apoio'!$B:$B,MATCH('MAPA DE PREÇOS'!AC1549,'Tabela de Apoio'!$A:$A,1)-1))*AC1548))</f>
        <v/>
      </c>
      <c r="AD1552" s="109" t="str">
        <f>IF(AD1548="","",
IF(OR(AD1550="Orçamento",AD1549="",MAX('Tabela de Apoio'!$A:$A)&lt;=AD1549),
AD1548,
(INDEX('Tabela de Apoio'!$B:$B,MATCH('MAPA DE PREÇOS'!$O$8,'Tabela de Apoio'!$A:$A,1))/INDEX('Tabela de Apoio'!$B:$B,MATCH('MAPA DE PREÇOS'!AD1549,'Tabela de Apoio'!$A:$A,1)-1))*AD1548))</f>
        <v/>
      </c>
      <c r="AE1552" s="109" t="str">
        <f>IF(AE1548="","",
IF(OR(AE1550="Orçamento",AE1549="",MAX('Tabela de Apoio'!$A:$A)&lt;=AE1549),
AE1548,
(INDEX('Tabela de Apoio'!$B:$B,MATCH('MAPA DE PREÇOS'!$O$8,'Tabela de Apoio'!$A:$A,1))/INDEX('Tabela de Apoio'!$B:$B,MATCH('MAPA DE PREÇOS'!AE1549,'Tabela de Apoio'!$A:$A,1)-1))*AE1548))</f>
        <v/>
      </c>
      <c r="AF1552" s="109" t="str">
        <f>IF(AF1548="","",
IF(OR(AF1550="Orçamento",AF1549="",MAX('Tabela de Apoio'!$A:$A)&lt;=AF1549),
AF1548,
(INDEX('Tabela de Apoio'!$B:$B,MATCH('MAPA DE PREÇOS'!$O$8,'Tabela de Apoio'!$A:$A,1))/INDEX('Tabela de Apoio'!$B:$B,MATCH('MAPA DE PREÇOS'!AF1549,'Tabela de Apoio'!$A:$A,1)-1))*AF1548))</f>
        <v/>
      </c>
      <c r="AG1552" s="109" t="str">
        <f>IF(AG1548="","",
IF(OR(AG1550="Orçamento",AG1549="",MAX('Tabela de Apoio'!$A:$A)&lt;=AG1549),
AG1548,
(INDEX('Tabela de Apoio'!$B:$B,MATCH('MAPA DE PREÇOS'!$O$8,'Tabela de Apoio'!$A:$A,1))/INDEX('Tabela de Apoio'!$B:$B,MATCH('MAPA DE PREÇOS'!AG1549,'Tabela de Apoio'!$A:$A,1)-1))*AG1548))</f>
        <v/>
      </c>
      <c r="AH1552" s="109" t="str">
        <f>IF(AH1548="","",
IF(OR(AH1550="Orçamento",AH1549="",MAX('Tabela de Apoio'!$A:$A)&lt;=AH1549),
AH1548,
(INDEX('Tabela de Apoio'!$B:$B,MATCH('MAPA DE PREÇOS'!$O$8,'Tabela de Apoio'!$A:$A,1))/INDEX('Tabela de Apoio'!$B:$B,MATCH('MAPA DE PREÇOS'!AH1549,'Tabela de Apoio'!$A:$A,1)-1))*AH1548))</f>
        <v/>
      </c>
      <c r="AI1552" s="109" t="str">
        <f>IF(AI1548="","",
IF(OR(AI1550="Orçamento",AI1549="",MAX('Tabela de Apoio'!$A:$A)&lt;=AI1549),
AI1548,
(INDEX('Tabela de Apoio'!$B:$B,MATCH('MAPA DE PREÇOS'!$O$8,'Tabela de Apoio'!$A:$A,1))/INDEX('Tabela de Apoio'!$B:$B,MATCH('MAPA DE PREÇOS'!AI1549,'Tabela de Apoio'!$A:$A,1)-1))*AI1548))</f>
        <v/>
      </c>
    </row>
    <row r="1553" spans="2:35" hidden="1" x14ac:dyDescent="0.25">
      <c r="B1553" s="131" t="e">
        <f t="shared" ref="B1553" si="4794">B1552</f>
        <v>#VALUE!</v>
      </c>
      <c r="C1553" s="131" t="e">
        <f t="shared" ref="C1553" si="4795">C1552</f>
        <v>#VALUE!</v>
      </c>
      <c r="D1553" s="130">
        <f t="shared" si="4604"/>
        <v>1</v>
      </c>
      <c r="E1553" s="168"/>
      <c r="F1553" s="96"/>
      <c r="G1553" s="170"/>
      <c r="H1553"/>
      <c r="I1553"/>
      <c r="J1553"/>
      <c r="N1553" s="74"/>
      <c r="O1553" s="27" t="s">
        <v>439</v>
      </c>
      <c r="P1553" s="110" t="str">
        <f>IF(IFERROR(VLOOKUP(P1550,'Tabela de Apoio'!$D:$E,2,FALSE),1)=1,"",P1554)</f>
        <v/>
      </c>
      <c r="Q1553" s="110" t="str">
        <f>IF(IFERROR(VLOOKUP(Q1550,'Tabela de Apoio'!$D:$E,2,FALSE),1)=1,"",Q1554)</f>
        <v/>
      </c>
      <c r="R1553" s="110" t="str">
        <f>IF(IFERROR(VLOOKUP(R1550,'Tabela de Apoio'!$D:$E,2,FALSE),1)=1,"",R1554)</f>
        <v/>
      </c>
      <c r="S1553" s="110" t="str">
        <f>IF(IFERROR(VLOOKUP(S1550,'Tabela de Apoio'!$D:$E,2,FALSE),1)=1,"",S1554)</f>
        <v/>
      </c>
      <c r="T1553" s="110" t="str">
        <f>IF(IFERROR(VLOOKUP(T1550,'Tabela de Apoio'!$D:$E,2,FALSE),1)=1,"",T1554)</f>
        <v/>
      </c>
      <c r="U1553" s="110" t="str">
        <f>IF(IFERROR(VLOOKUP(U1550,'Tabela de Apoio'!$D:$E,2,FALSE),1)=1,"",U1554)</f>
        <v/>
      </c>
      <c r="V1553" s="110" t="str">
        <f>IF(IFERROR(VLOOKUP(V1550,'Tabela de Apoio'!$D:$E,2,FALSE),1)=1,"",V1554)</f>
        <v/>
      </c>
      <c r="W1553" s="110" t="str">
        <f>IF(IFERROR(VLOOKUP(W1550,'Tabela de Apoio'!$D:$E,2,FALSE),1)=1,"",W1554)</f>
        <v/>
      </c>
      <c r="X1553" s="110" t="str">
        <f>IF(IFERROR(VLOOKUP(X1550,'Tabela de Apoio'!$D:$E,2,FALSE),1)=1,"",X1554)</f>
        <v/>
      </c>
      <c r="Y1553" s="110" t="str">
        <f>IF(IFERROR(VLOOKUP(Y1550,'Tabela de Apoio'!$D:$E,2,FALSE),1)=1,"",Y1554)</f>
        <v/>
      </c>
      <c r="Z1553" s="110" t="str">
        <f>IF(IFERROR(VLOOKUP(Z1550,'Tabela de Apoio'!$D:$E,2,FALSE),1)=1,"",Z1554)</f>
        <v/>
      </c>
      <c r="AA1553" s="110" t="str">
        <f>IF(IFERROR(VLOOKUP(AA1550,'Tabela de Apoio'!$D:$E,2,FALSE),1)=1,"",AA1554)</f>
        <v/>
      </c>
      <c r="AB1553" s="110" t="str">
        <f>IF(IFERROR(VLOOKUP(AB1550,'Tabela de Apoio'!$D:$E,2,FALSE),1)=1,"",AB1554)</f>
        <v/>
      </c>
      <c r="AC1553" s="110" t="str">
        <f>IF(IFERROR(VLOOKUP(AC1550,'Tabela de Apoio'!$D:$E,2,FALSE),1)=1,"",AC1554)</f>
        <v/>
      </c>
      <c r="AD1553" s="110" t="str">
        <f>IF(IFERROR(VLOOKUP(AD1550,'Tabela de Apoio'!$D:$E,2,FALSE),1)=1,"",AD1554)</f>
        <v/>
      </c>
      <c r="AE1553" s="110" t="str">
        <f>IF(IFERROR(VLOOKUP(AE1550,'Tabela de Apoio'!$D:$E,2,FALSE),1)=1,"",AE1554)</f>
        <v/>
      </c>
      <c r="AF1553" s="110" t="str">
        <f>IF(IFERROR(VLOOKUP(AF1550,'Tabela de Apoio'!$D:$E,2,FALSE),1)=1,"",AF1554)</f>
        <v/>
      </c>
      <c r="AG1553" s="110" t="str">
        <f>IF(IFERROR(VLOOKUP(AG1550,'Tabela de Apoio'!$D:$E,2,FALSE),1)=1,"",AG1554)</f>
        <v/>
      </c>
      <c r="AH1553" s="110" t="str">
        <f>IF(IFERROR(VLOOKUP(AH1550,'Tabela de Apoio'!$D:$E,2,FALSE),1)=1,"",AH1554)</f>
        <v/>
      </c>
      <c r="AI1553" s="110" t="str">
        <f>IF(IFERROR(VLOOKUP(AI1550,'Tabela de Apoio'!$D:$E,2,FALSE),1)=1,"",AI1554)</f>
        <v/>
      </c>
    </row>
    <row r="1554" spans="2:35" hidden="1" x14ac:dyDescent="0.25">
      <c r="B1554" s="131" t="e">
        <f t="shared" ref="B1554:C1554" si="4796">B1553</f>
        <v>#VALUE!</v>
      </c>
      <c r="C1554" s="131" t="e">
        <f t="shared" si="4796"/>
        <v>#VALUE!</v>
      </c>
      <c r="D1554" s="130">
        <f t="shared" si="4604"/>
        <v>1</v>
      </c>
      <c r="E1554" s="168"/>
      <c r="F1554" s="96"/>
      <c r="G1554" s="170"/>
      <c r="H1554" s="137">
        <f t="shared" ref="H1554" si="4797">COUNT($P1554:$XX1554)</f>
        <v>0</v>
      </c>
      <c r="I1554" s="135" t="e">
        <f t="shared" ref="I1554" si="4798">_xlfn.STDEV.P($P1553:$XX1554)/AVERAGE($P1553:$XX1554)</f>
        <v>#DIV/0!</v>
      </c>
      <c r="J1554" s="7">
        <f>ROW()</f>
        <v>1554</v>
      </c>
      <c r="K1554" s="70"/>
      <c r="L1554" s="29" t="s">
        <v>54</v>
      </c>
      <c r="M1554" s="30" t="str">
        <f t="shared" ref="M1554" si="4799">IFERROR(
IF(AND(P1550="Orçamento",COUNTA(P1548:AI1548)=COUNTIF(P1550:XX1550,"Orçamento")),MIN(M1559,M1556),
IF(M1557&lt;&gt;"",M1557,
IF(M1558&lt;&gt;"",M1558,
M1556
))),"")</f>
        <v/>
      </c>
      <c r="N1554" s="74"/>
      <c r="O1554" s="27" t="s">
        <v>440</v>
      </c>
      <c r="P1554" s="109" t="str">
        <f t="shared" ref="P1554:AI1554" si="4800">IFERROR(IF(P1552="",
            "",
            IF(COUNT($P1552:$XX1552)&lt;=4,
               P1552,
               IF(OR(P1552&gt;(QUARTILE($P1552:$XX1552,3)+(QUARTILE($P1552:$XX1552,3)-QUARTILE($P1552:$XX1552,1))),
                     P1552&lt;(QUARTILE($P1552:$XX1552,1)-(QUARTILE($P1552:$XX1552,3)-QUARTILE($P1552:$XX1552,1)))
                  ),
               "DESCARTADO",P1552)
             )
  ),P1552)</f>
        <v/>
      </c>
      <c r="Q1554" s="109" t="str">
        <f t="shared" si="4800"/>
        <v/>
      </c>
      <c r="R1554" s="109" t="str">
        <f t="shared" si="4800"/>
        <v/>
      </c>
      <c r="S1554" s="109" t="str">
        <f t="shared" si="4800"/>
        <v/>
      </c>
      <c r="T1554" s="109" t="str">
        <f t="shared" si="4800"/>
        <v/>
      </c>
      <c r="U1554" s="109" t="str">
        <f t="shared" si="4800"/>
        <v/>
      </c>
      <c r="V1554" s="109" t="str">
        <f t="shared" si="4800"/>
        <v/>
      </c>
      <c r="W1554" s="109" t="str">
        <f t="shared" si="4800"/>
        <v/>
      </c>
      <c r="X1554" s="109" t="str">
        <f t="shared" si="4800"/>
        <v/>
      </c>
      <c r="Y1554" s="109" t="str">
        <f t="shared" si="4800"/>
        <v/>
      </c>
      <c r="Z1554" s="109" t="str">
        <f t="shared" si="4800"/>
        <v/>
      </c>
      <c r="AA1554" s="109" t="str">
        <f t="shared" si="4800"/>
        <v/>
      </c>
      <c r="AB1554" s="109" t="str">
        <f t="shared" si="4800"/>
        <v/>
      </c>
      <c r="AC1554" s="109" t="str">
        <f t="shared" si="4800"/>
        <v/>
      </c>
      <c r="AD1554" s="109" t="str">
        <f t="shared" si="4800"/>
        <v/>
      </c>
      <c r="AE1554" s="109" t="str">
        <f t="shared" si="4800"/>
        <v/>
      </c>
      <c r="AF1554" s="109" t="str">
        <f t="shared" si="4800"/>
        <v/>
      </c>
      <c r="AG1554" s="109" t="str">
        <f t="shared" si="4800"/>
        <v/>
      </c>
      <c r="AH1554" s="109" t="str">
        <f t="shared" si="4800"/>
        <v/>
      </c>
      <c r="AI1554" s="109" t="str">
        <f t="shared" si="4800"/>
        <v/>
      </c>
    </row>
    <row r="1555" spans="2:35" hidden="1" x14ac:dyDescent="0.25">
      <c r="B1555" s="131" t="e">
        <f t="shared" ref="B1555:B1609" si="4801">B1554</f>
        <v>#VALUE!</v>
      </c>
      <c r="C1555" s="131" t="e">
        <f t="shared" ref="C1555:D1618" si="4802">C1554</f>
        <v>#VALUE!</v>
      </c>
      <c r="D1555" s="130">
        <f t="shared" si="4604"/>
        <v>1</v>
      </c>
      <c r="E1555" s="168"/>
      <c r="F1555" s="96"/>
      <c r="G1555" s="170"/>
      <c r="H1555"/>
      <c r="I1555"/>
      <c r="J1555"/>
      <c r="K1555" s="69"/>
      <c r="L1555" s="29" t="s">
        <v>423</v>
      </c>
      <c r="M1555" s="30" t="e">
        <f t="shared" ref="M1555" si="4803">AVERAGE($P1554:$XX1554)</f>
        <v>#DIV/0!</v>
      </c>
      <c r="N1555" s="74"/>
      <c r="O1555" s="27" t="str">
        <f t="shared" ref="O1555" si="4804">"1 POND"</f>
        <v>1 POND</v>
      </c>
      <c r="P1555" s="110" t="str">
        <f>IF(IFERROR(VLOOKUP(P1550,'Tabela de Apoio'!$D:$E,2,FALSE),1)=1,"",P1556)</f>
        <v/>
      </c>
      <c r="Q1555" s="110" t="str">
        <f>IF(IFERROR(VLOOKUP(Q1550,'Tabela de Apoio'!$D:$E,2,FALSE),1)=1,"",Q1556)</f>
        <v/>
      </c>
      <c r="R1555" s="110" t="str">
        <f>IF(IFERROR(VLOOKUP(R1550,'Tabela de Apoio'!$D:$E,2,FALSE),1)=1,"",R1556)</f>
        <v/>
      </c>
      <c r="S1555" s="110" t="str">
        <f>IF(IFERROR(VLOOKUP(S1550,'Tabela de Apoio'!$D:$E,2,FALSE),1)=1,"",S1556)</f>
        <v/>
      </c>
      <c r="T1555" s="110" t="str">
        <f>IF(IFERROR(VLOOKUP(T1550,'Tabela de Apoio'!$D:$E,2,FALSE),1)=1,"",T1556)</f>
        <v/>
      </c>
      <c r="U1555" s="110" t="str">
        <f>IF(IFERROR(VLOOKUP(U1550,'Tabela de Apoio'!$D:$E,2,FALSE),1)=1,"",U1556)</f>
        <v/>
      </c>
      <c r="V1555" s="110" t="str">
        <f>IF(IFERROR(VLOOKUP(V1550,'Tabela de Apoio'!$D:$E,2,FALSE),1)=1,"",V1556)</f>
        <v/>
      </c>
      <c r="W1555" s="110" t="str">
        <f>IF(IFERROR(VLOOKUP(W1550,'Tabela de Apoio'!$D:$E,2,FALSE),1)=1,"",W1556)</f>
        <v/>
      </c>
      <c r="X1555" s="110" t="str">
        <f>IF(IFERROR(VLOOKUP(X1550,'Tabela de Apoio'!$D:$E,2,FALSE),1)=1,"",X1556)</f>
        <v/>
      </c>
      <c r="Y1555" s="110" t="str">
        <f>IF(IFERROR(VLOOKUP(Y1550,'Tabela de Apoio'!$D:$E,2,FALSE),1)=1,"",Y1556)</f>
        <v/>
      </c>
      <c r="Z1555" s="110" t="str">
        <f>IF(IFERROR(VLOOKUP(Z1550,'Tabela de Apoio'!$D:$E,2,FALSE),1)=1,"",Z1556)</f>
        <v/>
      </c>
      <c r="AA1555" s="110" t="str">
        <f>IF(IFERROR(VLOOKUP(AA1550,'Tabela de Apoio'!$D:$E,2,FALSE),1)=1,"",AA1556)</f>
        <v/>
      </c>
      <c r="AB1555" s="110" t="str">
        <f>IF(IFERROR(VLOOKUP(AB1550,'Tabela de Apoio'!$D:$E,2,FALSE),1)=1,"",AB1556)</f>
        <v/>
      </c>
      <c r="AC1555" s="110" t="str">
        <f>IF(IFERROR(VLOOKUP(AC1550,'Tabela de Apoio'!$D:$E,2,FALSE),1)=1,"",AC1556)</f>
        <v/>
      </c>
      <c r="AD1555" s="110" t="str">
        <f>IF(IFERROR(VLOOKUP(AD1550,'Tabela de Apoio'!$D:$E,2,FALSE),1)=1,"",AD1556)</f>
        <v/>
      </c>
      <c r="AE1555" s="110" t="str">
        <f>IF(IFERROR(VLOOKUP(AE1550,'Tabela de Apoio'!$D:$E,2,FALSE),1)=1,"",AE1556)</f>
        <v/>
      </c>
      <c r="AF1555" s="110" t="str">
        <f>IF(IFERROR(VLOOKUP(AF1550,'Tabela de Apoio'!$D:$E,2,FALSE),1)=1,"",AF1556)</f>
        <v/>
      </c>
      <c r="AG1555" s="110" t="str">
        <f>IF(IFERROR(VLOOKUP(AG1550,'Tabela de Apoio'!$D:$E,2,FALSE),1)=1,"",AG1556)</f>
        <v/>
      </c>
      <c r="AH1555" s="110" t="str">
        <f>IF(IFERROR(VLOOKUP(AH1550,'Tabela de Apoio'!$D:$E,2,FALSE),1)=1,"",AH1556)</f>
        <v/>
      </c>
      <c r="AI1555" s="110" t="str">
        <f>IF(IFERROR(VLOOKUP(AI1550,'Tabela de Apoio'!$D:$E,2,FALSE),1)=1,"",AI1556)</f>
        <v/>
      </c>
    </row>
    <row r="1556" spans="2:35" hidden="1" x14ac:dyDescent="0.25">
      <c r="B1556" s="131" t="e">
        <f t="shared" si="4801"/>
        <v>#VALUE!</v>
      </c>
      <c r="C1556" s="131" t="e">
        <f t="shared" si="4802"/>
        <v>#VALUE!</v>
      </c>
      <c r="D1556" s="130">
        <f t="shared" si="4802"/>
        <v>1</v>
      </c>
      <c r="E1556" s="168"/>
      <c r="F1556" s="96"/>
      <c r="G1556" s="170"/>
      <c r="H1556" s="137">
        <f t="shared" ref="H1556" si="4805">COUNT($P1556:$XX1556)</f>
        <v>0</v>
      </c>
      <c r="I1556" s="135" t="e">
        <f t="shared" ref="I1556" si="4806">_xlfn.STDEV.P($P1555:$XX1556)/AVERAGE($P1555:$XX1556)</f>
        <v>#DIV/0!</v>
      </c>
      <c r="J1556" s="7">
        <f t="shared" ref="J1556" si="4807">IF(AND(H1556&gt;2,
OR(L1548="MÉDIA SANEADA",L1548="MEDIANA SANEADA",
AND(L1548="PREÇO REFERÊNCIA",NOT(AND(P1550="Orçamento",COUNTA(P1548:XX1548)=COUNTIF(P1550:XX1550,"Orçamento")))))),
ROW(),0)</f>
        <v>0</v>
      </c>
      <c r="K1556" s="69"/>
      <c r="L1556" s="29" t="s">
        <v>424</v>
      </c>
      <c r="M1556" s="30" t="e">
        <f t="shared" ref="M1556" si="4808">MEDIAN($P1554:$XX1554)</f>
        <v>#NUM!</v>
      </c>
      <c r="N1556" s="74"/>
      <c r="O1556" s="27" t="str">
        <f t="shared" ref="O1556" si="4809">"1 RODADA"</f>
        <v>1 RODADA</v>
      </c>
      <c r="P1556" s="110" t="str">
        <f t="shared" ref="P1556:AI1556" si="4810">IF(P1554="","",IF((_xlfn.STDEV.P($P1553:$XX1554)/AVERAGE($P1553:$XX1554))&lt;=25%,P1554,IF(OR(P1554&gt;(AVERAGE($P1553:$XX1554)+_xlfn.STDEV.P($P1553:$XX1554)),P1554&lt;(AVERAGE($P1553:$XX1554)-_xlfn.STDEV.P($P1553:$XX1554))),"DESCARTADO",P1554)))</f>
        <v/>
      </c>
      <c r="Q1556" s="110" t="str">
        <f t="shared" si="4810"/>
        <v/>
      </c>
      <c r="R1556" s="110" t="str">
        <f t="shared" si="4810"/>
        <v/>
      </c>
      <c r="S1556" s="110" t="str">
        <f t="shared" si="4810"/>
        <v/>
      </c>
      <c r="T1556" s="110" t="str">
        <f t="shared" si="4810"/>
        <v/>
      </c>
      <c r="U1556" s="110" t="str">
        <f t="shared" si="4810"/>
        <v/>
      </c>
      <c r="V1556" s="110" t="str">
        <f t="shared" si="4810"/>
        <v/>
      </c>
      <c r="W1556" s="110" t="str">
        <f t="shared" si="4810"/>
        <v/>
      </c>
      <c r="X1556" s="110" t="str">
        <f t="shared" si="4810"/>
        <v/>
      </c>
      <c r="Y1556" s="110" t="str">
        <f t="shared" si="4810"/>
        <v/>
      </c>
      <c r="Z1556" s="110" t="str">
        <f t="shared" si="4810"/>
        <v/>
      </c>
      <c r="AA1556" s="110" t="str">
        <f t="shared" si="4810"/>
        <v/>
      </c>
      <c r="AB1556" s="110" t="str">
        <f t="shared" si="4810"/>
        <v/>
      </c>
      <c r="AC1556" s="110" t="str">
        <f t="shared" si="4810"/>
        <v/>
      </c>
      <c r="AD1556" s="110" t="str">
        <f t="shared" si="4810"/>
        <v/>
      </c>
      <c r="AE1556" s="110" t="str">
        <f t="shared" si="4810"/>
        <v/>
      </c>
      <c r="AF1556" s="110" t="str">
        <f t="shared" si="4810"/>
        <v/>
      </c>
      <c r="AG1556" s="110" t="str">
        <f t="shared" si="4810"/>
        <v/>
      </c>
      <c r="AH1556" s="110" t="str">
        <f t="shared" si="4810"/>
        <v/>
      </c>
      <c r="AI1556" s="110" t="str">
        <f t="shared" si="4810"/>
        <v/>
      </c>
    </row>
    <row r="1557" spans="2:35" hidden="1" x14ac:dyDescent="0.25">
      <c r="B1557" s="131" t="e">
        <f t="shared" si="4801"/>
        <v>#VALUE!</v>
      </c>
      <c r="C1557" s="131" t="e">
        <f t="shared" si="4802"/>
        <v>#VALUE!</v>
      </c>
      <c r="D1557" s="130">
        <f t="shared" si="4802"/>
        <v>1</v>
      </c>
      <c r="E1557" s="168"/>
      <c r="F1557" s="96"/>
      <c r="G1557" s="170"/>
      <c r="H1557"/>
      <c r="I1557"/>
      <c r="J1557"/>
      <c r="L1557" s="29" t="s">
        <v>50</v>
      </c>
      <c r="M1557" s="30" t="str">
        <f t="shared" ref="M1557" si="4811">IFERROR(
IF(AND(H1556&gt;2,I1556&lt;=25%),AVERAGE(P1555:XX1556),
IF(AND(H1558&gt;2,I1558&lt;=25%),AVERAGE(P1557:XX1558),
IF(AND(H1560&gt;2,I1560&lt;=25%),AVERAGE(P1559:XX1560),
IF(AND(H1562&gt;2,I1562&lt;=25%),AVERAGE(P1561:XX1562),
IF(AND(H1564&gt;2,I1564&lt;=25%),AVERAGE(P1563:XX1564),
IF(AND(H1566&gt;2,I1566&lt;=25%),AVERAGE(P1565:XX1566),
IF(I1554&lt;=25%,AVERAGE(P1553:XX1554),""))))))),"")</f>
        <v/>
      </c>
      <c r="N1557" s="74"/>
      <c r="O1557" s="27" t="str">
        <f t="shared" ref="O1557" si="4812">"2 POND"</f>
        <v>2 POND</v>
      </c>
      <c r="P1557" s="110" t="str">
        <f>IF(IFERROR(VLOOKUP(P1550,'Tabela de Apoio'!$D:$E,2,FALSE),1)=1,"",P1558)</f>
        <v/>
      </c>
      <c r="Q1557" s="110" t="str">
        <f>IF(IFERROR(VLOOKUP(Q1550,'Tabela de Apoio'!$D:$E,2,FALSE),1)=1,"",Q1558)</f>
        <v/>
      </c>
      <c r="R1557" s="110" t="str">
        <f>IF(IFERROR(VLOOKUP(R1550,'Tabela de Apoio'!$D:$E,2,FALSE),1)=1,"",R1558)</f>
        <v/>
      </c>
      <c r="S1557" s="110" t="str">
        <f>IF(IFERROR(VLOOKUP(S1550,'Tabela de Apoio'!$D:$E,2,FALSE),1)=1,"",S1558)</f>
        <v/>
      </c>
      <c r="T1557" s="110" t="str">
        <f>IF(IFERROR(VLOOKUP(T1550,'Tabela de Apoio'!$D:$E,2,FALSE),1)=1,"",T1558)</f>
        <v/>
      </c>
      <c r="U1557" s="110" t="str">
        <f>IF(IFERROR(VLOOKUP(U1550,'Tabela de Apoio'!$D:$E,2,FALSE),1)=1,"",U1558)</f>
        <v/>
      </c>
      <c r="V1557" s="110" t="str">
        <f>IF(IFERROR(VLOOKUP(V1550,'Tabela de Apoio'!$D:$E,2,FALSE),1)=1,"",V1558)</f>
        <v/>
      </c>
      <c r="W1557" s="110" t="str">
        <f>IF(IFERROR(VLOOKUP(W1550,'Tabela de Apoio'!$D:$E,2,FALSE),1)=1,"",W1558)</f>
        <v/>
      </c>
      <c r="X1557" s="110" t="str">
        <f>IF(IFERROR(VLOOKUP(X1550,'Tabela de Apoio'!$D:$E,2,FALSE),1)=1,"",X1558)</f>
        <v/>
      </c>
      <c r="Y1557" s="110" t="str">
        <f>IF(IFERROR(VLOOKUP(Y1550,'Tabela de Apoio'!$D:$E,2,FALSE),1)=1,"",Y1558)</f>
        <v/>
      </c>
      <c r="Z1557" s="110" t="str">
        <f>IF(IFERROR(VLOOKUP(Z1550,'Tabela de Apoio'!$D:$E,2,FALSE),1)=1,"",Z1558)</f>
        <v/>
      </c>
      <c r="AA1557" s="110" t="str">
        <f>IF(IFERROR(VLOOKUP(AA1550,'Tabela de Apoio'!$D:$E,2,FALSE),1)=1,"",AA1558)</f>
        <v/>
      </c>
      <c r="AB1557" s="110" t="str">
        <f>IF(IFERROR(VLOOKUP(AB1550,'Tabela de Apoio'!$D:$E,2,FALSE),1)=1,"",AB1558)</f>
        <v/>
      </c>
      <c r="AC1557" s="110" t="str">
        <f>IF(IFERROR(VLOOKUP(AC1550,'Tabela de Apoio'!$D:$E,2,FALSE),1)=1,"",AC1558)</f>
        <v/>
      </c>
      <c r="AD1557" s="110" t="str">
        <f>IF(IFERROR(VLOOKUP(AD1550,'Tabela de Apoio'!$D:$E,2,FALSE),1)=1,"",AD1558)</f>
        <v/>
      </c>
      <c r="AE1557" s="110" t="str">
        <f>IF(IFERROR(VLOOKUP(AE1550,'Tabela de Apoio'!$D:$E,2,FALSE),1)=1,"",AE1558)</f>
        <v/>
      </c>
      <c r="AF1557" s="110" t="str">
        <f>IF(IFERROR(VLOOKUP(AF1550,'Tabela de Apoio'!$D:$E,2,FALSE),1)=1,"",AF1558)</f>
        <v/>
      </c>
      <c r="AG1557" s="110" t="str">
        <f>IF(IFERROR(VLOOKUP(AG1550,'Tabela de Apoio'!$D:$E,2,FALSE),1)=1,"",AG1558)</f>
        <v/>
      </c>
      <c r="AH1557" s="110" t="str">
        <f>IF(IFERROR(VLOOKUP(AH1550,'Tabela de Apoio'!$D:$E,2,FALSE),1)=1,"",AH1558)</f>
        <v/>
      </c>
      <c r="AI1557" s="110" t="str">
        <f>IF(IFERROR(VLOOKUP(AI1550,'Tabela de Apoio'!$D:$E,2,FALSE),1)=1,"",AI1558)</f>
        <v/>
      </c>
    </row>
    <row r="1558" spans="2:35" hidden="1" x14ac:dyDescent="0.25">
      <c r="B1558" s="131" t="e">
        <f t="shared" si="4801"/>
        <v>#VALUE!</v>
      </c>
      <c r="C1558" s="131" t="e">
        <f t="shared" si="4802"/>
        <v>#VALUE!</v>
      </c>
      <c r="D1558" s="130">
        <f t="shared" si="4802"/>
        <v>1</v>
      </c>
      <c r="E1558" s="168"/>
      <c r="F1558" s="96"/>
      <c r="G1558" s="170"/>
      <c r="H1558" s="137">
        <f t="shared" ref="H1558" si="4813">COUNT($P1558:$XX1558)</f>
        <v>0</v>
      </c>
      <c r="I1558" s="135" t="e">
        <f t="shared" ref="I1558" si="4814">_xlfn.STDEV.P($P1557:$XX1558)/AVERAGE($P1557:$XX1558)</f>
        <v>#DIV/0!</v>
      </c>
      <c r="J1558" s="7">
        <f t="shared" ref="J1558" si="4815">IF(AND(H1558&gt;2,
OR(L1548="MÉDIA SANEADA",L1548="MEDIANA SANEADA",
AND(L1548="PREÇO REFERÊNCIA",NOT(AND(P1550="Orçamento",COUNTA(P1548:XX1548)=COUNTIF(P1550:XX1550,"Orçamento")))))),
ROW(),0)</f>
        <v>0</v>
      </c>
      <c r="K1558" s="69"/>
      <c r="L1558" s="29" t="s">
        <v>425</v>
      </c>
      <c r="M1558" s="30" t="e">
        <f t="shared" ref="M1558" si="4816" xml:space="preserve">
IF(H1556&gt;2,MEDIAN(P1555:XX1556),
IF(H1558&gt;2,MEDIAN(P1557:XX1558),
IF(H1560&gt;2,MEDIAN(P1559:XX1560),
IF(H1562&gt;2,MEDIAN(P1561:XX1562),
IF(H1564&gt;2,MEDIAN(P1563:XX1564),
IF(H1566&gt;2,MEDIAN(P1565:XX1566),
MEDIAN(P1553:XX1554)))))))</f>
        <v>#NUM!</v>
      </c>
      <c r="N1558" s="74"/>
      <c r="O1558" s="27" t="str">
        <f t="shared" ref="O1558" si="4817">"2 RODADA"</f>
        <v>2 RODADA</v>
      </c>
      <c r="P1558" s="110" t="str">
        <f t="shared" ref="P1558:AI1558" si="4818">IF(P1556="","",IF((_xlfn.STDEV.P($P1555:$XX1556)/AVERAGE($P1555:$XX1556))&lt;=25%,P1556,IF(OR(P1556&gt;(AVERAGE($P1555:$XX1556)+_xlfn.STDEV.P($P1555:$XX1556)),P1556&lt;(AVERAGE($P1555:$XX1556)-_xlfn.STDEV.P($P1555:$XX1556))),"DESCARTADO",P1556)))</f>
        <v/>
      </c>
      <c r="Q1558" s="110" t="str">
        <f t="shared" si="4818"/>
        <v/>
      </c>
      <c r="R1558" s="110" t="str">
        <f t="shared" si="4818"/>
        <v/>
      </c>
      <c r="S1558" s="110" t="str">
        <f t="shared" si="4818"/>
        <v/>
      </c>
      <c r="T1558" s="110" t="str">
        <f t="shared" si="4818"/>
        <v/>
      </c>
      <c r="U1558" s="110" t="str">
        <f t="shared" si="4818"/>
        <v/>
      </c>
      <c r="V1558" s="110" t="str">
        <f t="shared" si="4818"/>
        <v/>
      </c>
      <c r="W1558" s="110" t="str">
        <f t="shared" si="4818"/>
        <v/>
      </c>
      <c r="X1558" s="110" t="str">
        <f t="shared" si="4818"/>
        <v/>
      </c>
      <c r="Y1558" s="110" t="str">
        <f t="shared" si="4818"/>
        <v/>
      </c>
      <c r="Z1558" s="110" t="str">
        <f t="shared" si="4818"/>
        <v/>
      </c>
      <c r="AA1558" s="110" t="str">
        <f t="shared" si="4818"/>
        <v/>
      </c>
      <c r="AB1558" s="110" t="str">
        <f t="shared" si="4818"/>
        <v/>
      </c>
      <c r="AC1558" s="110" t="str">
        <f t="shared" si="4818"/>
        <v/>
      </c>
      <c r="AD1558" s="110" t="str">
        <f t="shared" si="4818"/>
        <v/>
      </c>
      <c r="AE1558" s="110" t="str">
        <f t="shared" si="4818"/>
        <v/>
      </c>
      <c r="AF1558" s="110" t="str">
        <f t="shared" si="4818"/>
        <v/>
      </c>
      <c r="AG1558" s="110" t="str">
        <f t="shared" si="4818"/>
        <v/>
      </c>
      <c r="AH1558" s="110" t="str">
        <f t="shared" si="4818"/>
        <v/>
      </c>
      <c r="AI1558" s="110" t="str">
        <f t="shared" si="4818"/>
        <v/>
      </c>
    </row>
    <row r="1559" spans="2:35" hidden="1" x14ac:dyDescent="0.25">
      <c r="B1559" s="131" t="e">
        <f t="shared" si="4801"/>
        <v>#VALUE!</v>
      </c>
      <c r="C1559" s="131" t="e">
        <f t="shared" si="4802"/>
        <v>#VALUE!</v>
      </c>
      <c r="D1559" s="130">
        <f t="shared" si="4802"/>
        <v>1</v>
      </c>
      <c r="E1559" s="168"/>
      <c r="F1559" s="96"/>
      <c r="G1559" s="170"/>
      <c r="H1559"/>
      <c r="I1559"/>
      <c r="J1559"/>
      <c r="K1559" s="69"/>
      <c r="L1559" s="29" t="s">
        <v>422</v>
      </c>
      <c r="M1559" s="30" t="e">
        <f t="shared" ref="M1559" si="4819">HARMEAN($P1553:$XX1554)</f>
        <v>#N/A</v>
      </c>
      <c r="N1559" s="74"/>
      <c r="O1559" s="27" t="str">
        <f t="shared" ref="O1559" si="4820">"3 POND"</f>
        <v>3 POND</v>
      </c>
      <c r="P1559" s="110" t="str">
        <f>IF(IFERROR(VLOOKUP(P1550,'Tabela de Apoio'!$D:$E,2,FALSE),1)=1,"",P1560)</f>
        <v/>
      </c>
      <c r="Q1559" s="110" t="str">
        <f>IF(IFERROR(VLOOKUP(Q1550,'Tabela de Apoio'!$D:$E,2,FALSE),1)=1,"",Q1560)</f>
        <v/>
      </c>
      <c r="R1559" s="110" t="str">
        <f>IF(IFERROR(VLOOKUP(R1550,'Tabela de Apoio'!$D:$E,2,FALSE),1)=1,"",R1560)</f>
        <v/>
      </c>
      <c r="S1559" s="110" t="str">
        <f>IF(IFERROR(VLOOKUP(S1550,'Tabela de Apoio'!$D:$E,2,FALSE),1)=1,"",S1560)</f>
        <v/>
      </c>
      <c r="T1559" s="110" t="str">
        <f>IF(IFERROR(VLOOKUP(T1550,'Tabela de Apoio'!$D:$E,2,FALSE),1)=1,"",T1560)</f>
        <v/>
      </c>
      <c r="U1559" s="110" t="str">
        <f>IF(IFERROR(VLOOKUP(U1550,'Tabela de Apoio'!$D:$E,2,FALSE),1)=1,"",U1560)</f>
        <v/>
      </c>
      <c r="V1559" s="110" t="str">
        <f>IF(IFERROR(VLOOKUP(V1550,'Tabela de Apoio'!$D:$E,2,FALSE),1)=1,"",V1560)</f>
        <v/>
      </c>
      <c r="W1559" s="110" t="str">
        <f>IF(IFERROR(VLOOKUP(W1550,'Tabela de Apoio'!$D:$E,2,FALSE),1)=1,"",W1560)</f>
        <v/>
      </c>
      <c r="X1559" s="110" t="str">
        <f>IF(IFERROR(VLOOKUP(X1550,'Tabela de Apoio'!$D:$E,2,FALSE),1)=1,"",X1560)</f>
        <v/>
      </c>
      <c r="Y1559" s="110" t="str">
        <f>IF(IFERROR(VLOOKUP(Y1550,'Tabela de Apoio'!$D:$E,2,FALSE),1)=1,"",Y1560)</f>
        <v/>
      </c>
      <c r="Z1559" s="110" t="str">
        <f>IF(IFERROR(VLOOKUP(Z1550,'Tabela de Apoio'!$D:$E,2,FALSE),1)=1,"",Z1560)</f>
        <v/>
      </c>
      <c r="AA1559" s="110" t="str">
        <f>IF(IFERROR(VLOOKUP(AA1550,'Tabela de Apoio'!$D:$E,2,FALSE),1)=1,"",AA1560)</f>
        <v/>
      </c>
      <c r="AB1559" s="110" t="str">
        <f>IF(IFERROR(VLOOKUP(AB1550,'Tabela de Apoio'!$D:$E,2,FALSE),1)=1,"",AB1560)</f>
        <v/>
      </c>
      <c r="AC1559" s="110" t="str">
        <f>IF(IFERROR(VLOOKUP(AC1550,'Tabela de Apoio'!$D:$E,2,FALSE),1)=1,"",AC1560)</f>
        <v/>
      </c>
      <c r="AD1559" s="110" t="str">
        <f>IF(IFERROR(VLOOKUP(AD1550,'Tabela de Apoio'!$D:$E,2,FALSE),1)=1,"",AD1560)</f>
        <v/>
      </c>
      <c r="AE1559" s="110" t="str">
        <f>IF(IFERROR(VLOOKUP(AE1550,'Tabela de Apoio'!$D:$E,2,FALSE),1)=1,"",AE1560)</f>
        <v/>
      </c>
      <c r="AF1559" s="110" t="str">
        <f>IF(IFERROR(VLOOKUP(AF1550,'Tabela de Apoio'!$D:$E,2,FALSE),1)=1,"",AF1560)</f>
        <v/>
      </c>
      <c r="AG1559" s="110" t="str">
        <f>IF(IFERROR(VLOOKUP(AG1550,'Tabela de Apoio'!$D:$E,2,FALSE),1)=1,"",AG1560)</f>
        <v/>
      </c>
      <c r="AH1559" s="110" t="str">
        <f>IF(IFERROR(VLOOKUP(AH1550,'Tabela de Apoio'!$D:$E,2,FALSE),1)=1,"",AH1560)</f>
        <v/>
      </c>
      <c r="AI1559" s="110" t="str">
        <f>IF(IFERROR(VLOOKUP(AI1550,'Tabela de Apoio'!$D:$E,2,FALSE),1)=1,"",AI1560)</f>
        <v/>
      </c>
    </row>
    <row r="1560" spans="2:35" hidden="1" x14ac:dyDescent="0.25">
      <c r="B1560" s="131" t="e">
        <f t="shared" si="4801"/>
        <v>#VALUE!</v>
      </c>
      <c r="C1560" s="131" t="e">
        <f t="shared" si="4802"/>
        <v>#VALUE!</v>
      </c>
      <c r="D1560" s="130">
        <f t="shared" si="4802"/>
        <v>1</v>
      </c>
      <c r="E1560" s="168"/>
      <c r="F1560" s="96"/>
      <c r="G1560" s="170"/>
      <c r="H1560" s="137">
        <f t="shared" ref="H1560" si="4821">COUNT($P1560:$XX1560)</f>
        <v>0</v>
      </c>
      <c r="I1560" s="135" t="e">
        <f t="shared" ref="I1560" si="4822">_xlfn.STDEV.P($P1559:$XX1560)/AVERAGE($P1559:$XX1560)</f>
        <v>#DIV/0!</v>
      </c>
      <c r="J1560" s="7">
        <f t="shared" ref="J1560" si="4823">IF(AND(H1560&gt;2,
OR(L1548="MÉDIA SANEADA",L1548="MEDIANA SANEADA",
AND(L1548="PREÇO REFERÊNCIA",NOT(AND(P1550="Orçamento",COUNTA(P1548:XX1548)=COUNTIF(P1550:XX1550,"Orçamento")))))),
ROW(),0)</f>
        <v>0</v>
      </c>
      <c r="K1560" s="69"/>
      <c r="L1560" s="29" t="s">
        <v>53</v>
      </c>
      <c r="M1560" s="30" t="str">
        <f t="shared" ref="M1560" si="4824">IFERROR(_xlfn.QUARTILE.EXC($P1554:$XX1554,1),"")</f>
        <v/>
      </c>
      <c r="N1560" s="74"/>
      <c r="O1560" s="27" t="str">
        <f t="shared" ref="O1560" si="4825">"3 RODADA"</f>
        <v>3 RODADA</v>
      </c>
      <c r="P1560" s="110" t="str">
        <f t="shared" ref="P1560:AI1560" si="4826">IF(P1558="","",IF((_xlfn.STDEV.P($P1557:$XX1558)/AVERAGE($P1557:$XX1558))&lt;=25%,P1558,IF(OR(P1558&gt;(AVERAGE($P1557:$XX1558)+_xlfn.STDEV.P($P1557:$XX1558)),P1558&lt;(AVERAGE($P1557:$XX1558)-_xlfn.STDEV.P($P1557:$XX1558))),"DESCARTADO",P1558)))</f>
        <v/>
      </c>
      <c r="Q1560" s="110" t="str">
        <f t="shared" si="4826"/>
        <v/>
      </c>
      <c r="R1560" s="110" t="str">
        <f t="shared" si="4826"/>
        <v/>
      </c>
      <c r="S1560" s="110" t="str">
        <f t="shared" si="4826"/>
        <v/>
      </c>
      <c r="T1560" s="110" t="str">
        <f t="shared" si="4826"/>
        <v/>
      </c>
      <c r="U1560" s="110" t="str">
        <f t="shared" si="4826"/>
        <v/>
      </c>
      <c r="V1560" s="110" t="str">
        <f t="shared" si="4826"/>
        <v/>
      </c>
      <c r="W1560" s="110" t="str">
        <f t="shared" si="4826"/>
        <v/>
      </c>
      <c r="X1560" s="110" t="str">
        <f t="shared" si="4826"/>
        <v/>
      </c>
      <c r="Y1560" s="110" t="str">
        <f t="shared" si="4826"/>
        <v/>
      </c>
      <c r="Z1560" s="110" t="str">
        <f t="shared" si="4826"/>
        <v/>
      </c>
      <c r="AA1560" s="110" t="str">
        <f t="shared" si="4826"/>
        <v/>
      </c>
      <c r="AB1560" s="110" t="str">
        <f t="shared" si="4826"/>
        <v/>
      </c>
      <c r="AC1560" s="110" t="str">
        <f t="shared" si="4826"/>
        <v/>
      </c>
      <c r="AD1560" s="110" t="str">
        <f t="shared" si="4826"/>
        <v/>
      </c>
      <c r="AE1560" s="110" t="str">
        <f t="shared" si="4826"/>
        <v/>
      </c>
      <c r="AF1560" s="110" t="str">
        <f t="shared" si="4826"/>
        <v/>
      </c>
      <c r="AG1560" s="110" t="str">
        <f t="shared" si="4826"/>
        <v/>
      </c>
      <c r="AH1560" s="110" t="str">
        <f t="shared" si="4826"/>
        <v/>
      </c>
      <c r="AI1560" s="110" t="str">
        <f t="shared" si="4826"/>
        <v/>
      </c>
    </row>
    <row r="1561" spans="2:35" hidden="1" x14ac:dyDescent="0.25">
      <c r="B1561" s="131" t="e">
        <f t="shared" si="4801"/>
        <v>#VALUE!</v>
      </c>
      <c r="C1561" s="131" t="e">
        <f t="shared" si="4802"/>
        <v>#VALUE!</v>
      </c>
      <c r="D1561" s="130">
        <f t="shared" si="4802"/>
        <v>1</v>
      </c>
      <c r="E1561" s="168"/>
      <c r="F1561" s="96"/>
      <c r="G1561" s="170"/>
      <c r="H1561"/>
      <c r="I1561"/>
      <c r="J1561"/>
      <c r="K1561" s="69"/>
      <c r="L1561" s="29" t="s">
        <v>51</v>
      </c>
      <c r="M1561" s="30" t="str">
        <f t="shared" ref="M1561" si="4827">IFERROR(_xlfn.QUARTILE.EXC($P1554:$XX1554,3),"")</f>
        <v/>
      </c>
      <c r="N1561" s="74"/>
      <c r="O1561" s="27" t="str">
        <f t="shared" ref="O1561" si="4828">"4 POND"</f>
        <v>4 POND</v>
      </c>
      <c r="P1561" s="110" t="str">
        <f>IF(IFERROR(VLOOKUP(P1550,'Tabela de Apoio'!$D:$E,2,FALSE),1)=1,"",P1562)</f>
        <v/>
      </c>
      <c r="Q1561" s="110" t="str">
        <f>IF(IFERROR(VLOOKUP(Q1550,'Tabela de Apoio'!$D:$E,2,FALSE),1)=1,"",Q1562)</f>
        <v/>
      </c>
      <c r="R1561" s="110" t="str">
        <f>IF(IFERROR(VLOOKUP(R1550,'Tabela de Apoio'!$D:$E,2,FALSE),1)=1,"",R1562)</f>
        <v/>
      </c>
      <c r="S1561" s="110" t="str">
        <f>IF(IFERROR(VLOOKUP(S1550,'Tabela de Apoio'!$D:$E,2,FALSE),1)=1,"",S1562)</f>
        <v/>
      </c>
      <c r="T1561" s="110" t="str">
        <f>IF(IFERROR(VLOOKUP(T1550,'Tabela de Apoio'!$D:$E,2,FALSE),1)=1,"",T1562)</f>
        <v/>
      </c>
      <c r="U1561" s="110" t="str">
        <f>IF(IFERROR(VLOOKUP(U1550,'Tabela de Apoio'!$D:$E,2,FALSE),1)=1,"",U1562)</f>
        <v/>
      </c>
      <c r="V1561" s="110" t="str">
        <f>IF(IFERROR(VLOOKUP(V1550,'Tabela de Apoio'!$D:$E,2,FALSE),1)=1,"",V1562)</f>
        <v/>
      </c>
      <c r="W1561" s="110" t="str">
        <f>IF(IFERROR(VLOOKUP(W1550,'Tabela de Apoio'!$D:$E,2,FALSE),1)=1,"",W1562)</f>
        <v/>
      </c>
      <c r="X1561" s="110" t="str">
        <f>IF(IFERROR(VLOOKUP(X1550,'Tabela de Apoio'!$D:$E,2,FALSE),1)=1,"",X1562)</f>
        <v/>
      </c>
      <c r="Y1561" s="110" t="str">
        <f>IF(IFERROR(VLOOKUP(Y1550,'Tabela de Apoio'!$D:$E,2,FALSE),1)=1,"",Y1562)</f>
        <v/>
      </c>
      <c r="Z1561" s="110" t="str">
        <f>IF(IFERROR(VLOOKUP(Z1550,'Tabela de Apoio'!$D:$E,2,FALSE),1)=1,"",Z1562)</f>
        <v/>
      </c>
      <c r="AA1561" s="110" t="str">
        <f>IF(IFERROR(VLOOKUP(AA1550,'Tabela de Apoio'!$D:$E,2,FALSE),1)=1,"",AA1562)</f>
        <v/>
      </c>
      <c r="AB1561" s="110" t="str">
        <f>IF(IFERROR(VLOOKUP(AB1550,'Tabela de Apoio'!$D:$E,2,FALSE),1)=1,"",AB1562)</f>
        <v/>
      </c>
      <c r="AC1561" s="110" t="str">
        <f>IF(IFERROR(VLOOKUP(AC1550,'Tabela de Apoio'!$D:$E,2,FALSE),1)=1,"",AC1562)</f>
        <v/>
      </c>
      <c r="AD1561" s="110" t="str">
        <f>IF(IFERROR(VLOOKUP(AD1550,'Tabela de Apoio'!$D:$E,2,FALSE),1)=1,"",AD1562)</f>
        <v/>
      </c>
      <c r="AE1561" s="110" t="str">
        <f>IF(IFERROR(VLOOKUP(AE1550,'Tabela de Apoio'!$D:$E,2,FALSE),1)=1,"",AE1562)</f>
        <v/>
      </c>
      <c r="AF1561" s="110" t="str">
        <f>IF(IFERROR(VLOOKUP(AF1550,'Tabela de Apoio'!$D:$E,2,FALSE),1)=1,"",AF1562)</f>
        <v/>
      </c>
      <c r="AG1561" s="110" t="str">
        <f>IF(IFERROR(VLOOKUP(AG1550,'Tabela de Apoio'!$D:$E,2,FALSE),1)=1,"",AG1562)</f>
        <v/>
      </c>
      <c r="AH1561" s="110" t="str">
        <f>IF(IFERROR(VLOOKUP(AH1550,'Tabela de Apoio'!$D:$E,2,FALSE),1)=1,"",AH1562)</f>
        <v/>
      </c>
      <c r="AI1561" s="110" t="str">
        <f>IF(IFERROR(VLOOKUP(AI1550,'Tabela de Apoio'!$D:$E,2,FALSE),1)=1,"",AI1562)</f>
        <v/>
      </c>
    </row>
    <row r="1562" spans="2:35" hidden="1" x14ac:dyDescent="0.25">
      <c r="B1562" s="131" t="e">
        <f t="shared" si="4801"/>
        <v>#VALUE!</v>
      </c>
      <c r="C1562" s="131" t="e">
        <f t="shared" si="4802"/>
        <v>#VALUE!</v>
      </c>
      <c r="D1562" s="130">
        <f t="shared" si="4802"/>
        <v>1</v>
      </c>
      <c r="E1562" s="168"/>
      <c r="F1562" s="96"/>
      <c r="G1562" s="170"/>
      <c r="H1562" s="137">
        <f t="shared" ref="H1562" si="4829">COUNT($P1562:$XX1562)</f>
        <v>0</v>
      </c>
      <c r="I1562" s="135" t="e">
        <f t="shared" ref="I1562" si="4830">_xlfn.STDEV.P($P1561:$XX1562)/AVERAGE($P1561:$XX1562)</f>
        <v>#DIV/0!</v>
      </c>
      <c r="J1562" s="7">
        <f t="shared" ref="J1562" si="4831">IF(AND(H1562&gt;2,
OR(L1548="MÉDIA SANEADA",L1548="MEDIANA SANEADA",
AND(L1548="PREÇO REFERÊNCIA",NOT(AND(P1550="Orçamento",COUNTA(P1548:XX1548)=COUNTIF(P1550:XX1550,"Orçamento")))))),
ROW(),0)</f>
        <v>0</v>
      </c>
      <c r="K1562" s="69"/>
      <c r="L1562" s="29" t="s">
        <v>55</v>
      </c>
      <c r="M1562" s="30">
        <f t="shared" ref="M1562" si="4832">MIN($P1554:$XX1554)</f>
        <v>0</v>
      </c>
      <c r="N1562" s="74"/>
      <c r="O1562" s="27" t="str">
        <f t="shared" ref="O1562" si="4833">"4 RODADA"</f>
        <v>4 RODADA</v>
      </c>
      <c r="P1562" s="110" t="str">
        <f t="shared" ref="P1562:AI1562" si="4834">IF(P1560="","",IF((_xlfn.STDEV.P($P1559:$XX1560)/AVERAGE($P1559:$XX1560))&lt;=25%,P1560,IF(OR(P1560&gt;(AVERAGE($P1559:$XX1560)+_xlfn.STDEV.P($P1559:$XX1560)),P1560&lt;(AVERAGE($P1559:$XX1560)-_xlfn.STDEV.P($P1559:$XX1560))),"DESCARTADO",P1560)))</f>
        <v/>
      </c>
      <c r="Q1562" s="110" t="str">
        <f t="shared" si="4834"/>
        <v/>
      </c>
      <c r="R1562" s="110" t="str">
        <f t="shared" si="4834"/>
        <v/>
      </c>
      <c r="S1562" s="110" t="str">
        <f t="shared" si="4834"/>
        <v/>
      </c>
      <c r="T1562" s="110" t="str">
        <f t="shared" si="4834"/>
        <v/>
      </c>
      <c r="U1562" s="110" t="str">
        <f t="shared" si="4834"/>
        <v/>
      </c>
      <c r="V1562" s="110" t="str">
        <f t="shared" si="4834"/>
        <v/>
      </c>
      <c r="W1562" s="110" t="str">
        <f t="shared" si="4834"/>
        <v/>
      </c>
      <c r="X1562" s="110" t="str">
        <f t="shared" si="4834"/>
        <v/>
      </c>
      <c r="Y1562" s="110" t="str">
        <f t="shared" si="4834"/>
        <v/>
      </c>
      <c r="Z1562" s="110" t="str">
        <f t="shared" si="4834"/>
        <v/>
      </c>
      <c r="AA1562" s="110" t="str">
        <f t="shared" si="4834"/>
        <v/>
      </c>
      <c r="AB1562" s="110" t="str">
        <f t="shared" si="4834"/>
        <v/>
      </c>
      <c r="AC1562" s="110" t="str">
        <f t="shared" si="4834"/>
        <v/>
      </c>
      <c r="AD1562" s="110" t="str">
        <f t="shared" si="4834"/>
        <v/>
      </c>
      <c r="AE1562" s="110" t="str">
        <f t="shared" si="4834"/>
        <v/>
      </c>
      <c r="AF1562" s="110" t="str">
        <f t="shared" si="4834"/>
        <v/>
      </c>
      <c r="AG1562" s="110" t="str">
        <f t="shared" si="4834"/>
        <v/>
      </c>
      <c r="AH1562" s="110" t="str">
        <f t="shared" si="4834"/>
        <v/>
      </c>
      <c r="AI1562" s="110" t="str">
        <f t="shared" si="4834"/>
        <v/>
      </c>
    </row>
    <row r="1563" spans="2:35" hidden="1" x14ac:dyDescent="0.25">
      <c r="B1563" s="131" t="e">
        <f t="shared" si="4801"/>
        <v>#VALUE!</v>
      </c>
      <c r="C1563" s="131" t="e">
        <f t="shared" si="4802"/>
        <v>#VALUE!</v>
      </c>
      <c r="D1563" s="130">
        <f t="shared" si="4802"/>
        <v>1</v>
      </c>
      <c r="E1563" s="168"/>
      <c r="F1563" s="96"/>
      <c r="G1563" s="170"/>
      <c r="H1563"/>
      <c r="I1563"/>
      <c r="J1563"/>
      <c r="K1563" s="69"/>
      <c r="L1563" s="29" t="s">
        <v>52</v>
      </c>
      <c r="M1563" s="30">
        <f t="shared" ref="M1563" si="4835">MAX($P1554:$XX1554)</f>
        <v>0</v>
      </c>
      <c r="N1563" s="74"/>
      <c r="O1563" s="27" t="str">
        <f t="shared" ref="O1563" si="4836">"5 POND"</f>
        <v>5 POND</v>
      </c>
      <c r="P1563" s="110" t="str">
        <f>IF(IFERROR(VLOOKUP(P1550,'Tabela de Apoio'!$D:$E,2,FALSE),1)=1,"",P1564)</f>
        <v/>
      </c>
      <c r="Q1563" s="110" t="str">
        <f>IF(IFERROR(VLOOKUP(Q1550,'Tabela de Apoio'!$D:$E,2,FALSE),1)=1,"",Q1564)</f>
        <v/>
      </c>
      <c r="R1563" s="110" t="str">
        <f>IF(IFERROR(VLOOKUP(R1550,'Tabela de Apoio'!$D:$E,2,FALSE),1)=1,"",R1564)</f>
        <v/>
      </c>
      <c r="S1563" s="110" t="str">
        <f>IF(IFERROR(VLOOKUP(S1550,'Tabela de Apoio'!$D:$E,2,FALSE),1)=1,"",S1564)</f>
        <v/>
      </c>
      <c r="T1563" s="110" t="str">
        <f>IF(IFERROR(VLOOKUP(T1550,'Tabela de Apoio'!$D:$E,2,FALSE),1)=1,"",T1564)</f>
        <v/>
      </c>
      <c r="U1563" s="110" t="str">
        <f>IF(IFERROR(VLOOKUP(U1550,'Tabela de Apoio'!$D:$E,2,FALSE),1)=1,"",U1564)</f>
        <v/>
      </c>
      <c r="V1563" s="110" t="str">
        <f>IF(IFERROR(VLOOKUP(V1550,'Tabela de Apoio'!$D:$E,2,FALSE),1)=1,"",V1564)</f>
        <v/>
      </c>
      <c r="W1563" s="110" t="str">
        <f>IF(IFERROR(VLOOKUP(W1550,'Tabela de Apoio'!$D:$E,2,FALSE),1)=1,"",W1564)</f>
        <v/>
      </c>
      <c r="X1563" s="110" t="str">
        <f>IF(IFERROR(VLOOKUP(X1550,'Tabela de Apoio'!$D:$E,2,FALSE),1)=1,"",X1564)</f>
        <v/>
      </c>
      <c r="Y1563" s="110" t="str">
        <f>IF(IFERROR(VLOOKUP(Y1550,'Tabela de Apoio'!$D:$E,2,FALSE),1)=1,"",Y1564)</f>
        <v/>
      </c>
      <c r="Z1563" s="110" t="str">
        <f>IF(IFERROR(VLOOKUP(Z1550,'Tabela de Apoio'!$D:$E,2,FALSE),1)=1,"",Z1564)</f>
        <v/>
      </c>
      <c r="AA1563" s="110" t="str">
        <f>IF(IFERROR(VLOOKUP(AA1550,'Tabela de Apoio'!$D:$E,2,FALSE),1)=1,"",AA1564)</f>
        <v/>
      </c>
      <c r="AB1563" s="110" t="str">
        <f>IF(IFERROR(VLOOKUP(AB1550,'Tabela de Apoio'!$D:$E,2,FALSE),1)=1,"",AB1564)</f>
        <v/>
      </c>
      <c r="AC1563" s="110" t="str">
        <f>IF(IFERROR(VLOOKUP(AC1550,'Tabela de Apoio'!$D:$E,2,FALSE),1)=1,"",AC1564)</f>
        <v/>
      </c>
      <c r="AD1563" s="110" t="str">
        <f>IF(IFERROR(VLOOKUP(AD1550,'Tabela de Apoio'!$D:$E,2,FALSE),1)=1,"",AD1564)</f>
        <v/>
      </c>
      <c r="AE1563" s="110" t="str">
        <f>IF(IFERROR(VLOOKUP(AE1550,'Tabela de Apoio'!$D:$E,2,FALSE),1)=1,"",AE1564)</f>
        <v/>
      </c>
      <c r="AF1563" s="110" t="str">
        <f>IF(IFERROR(VLOOKUP(AF1550,'Tabela de Apoio'!$D:$E,2,FALSE),1)=1,"",AF1564)</f>
        <v/>
      </c>
      <c r="AG1563" s="110" t="str">
        <f>IF(IFERROR(VLOOKUP(AG1550,'Tabela de Apoio'!$D:$E,2,FALSE),1)=1,"",AG1564)</f>
        <v/>
      </c>
      <c r="AH1563" s="110" t="str">
        <f>IF(IFERROR(VLOOKUP(AH1550,'Tabela de Apoio'!$D:$E,2,FALSE),1)=1,"",AH1564)</f>
        <v/>
      </c>
      <c r="AI1563" s="110" t="str">
        <f>IF(IFERROR(VLOOKUP(AI1550,'Tabela de Apoio'!$D:$E,2,FALSE),1)=1,"",AI1564)</f>
        <v/>
      </c>
    </row>
    <row r="1564" spans="2:35" hidden="1" x14ac:dyDescent="0.25">
      <c r="B1564" s="131" t="e">
        <f t="shared" si="4801"/>
        <v>#VALUE!</v>
      </c>
      <c r="C1564" s="131" t="e">
        <f t="shared" si="4802"/>
        <v>#VALUE!</v>
      </c>
      <c r="D1564" s="130">
        <f t="shared" si="4802"/>
        <v>1</v>
      </c>
      <c r="E1564" s="168"/>
      <c r="F1564" s="96"/>
      <c r="G1564" s="170"/>
      <c r="H1564" s="137">
        <f t="shared" ref="H1564" si="4837">COUNT($P1564:$XX1564)</f>
        <v>0</v>
      </c>
      <c r="I1564" s="135" t="e">
        <f t="shared" ref="I1564" si="4838">_xlfn.STDEV.P($P1563:$XX1564)/AVERAGE($P1563:$XX1564)</f>
        <v>#DIV/0!</v>
      </c>
      <c r="J1564" s="7">
        <f t="shared" ref="J1564" si="4839">IF(AND(H1564&gt;2,
OR(L1548="MÉDIA SANEADA",L1548="MEDIANA SANEADA",
AND(L1548="PREÇO REFERÊNCIA",NOT(AND(P1550="Orçamento",COUNTA(P1548:XX1548)=COUNTIF(P1550:XX1550,"Orçamento")))))),
ROW(),0)</f>
        <v>0</v>
      </c>
      <c r="K1564" s="69"/>
      <c r="N1564" s="74"/>
      <c r="O1564" s="27" t="str">
        <f t="shared" ref="O1564" si="4840">"5 RODADA"</f>
        <v>5 RODADA</v>
      </c>
      <c r="P1564" s="110" t="str">
        <f t="shared" ref="P1564:AI1564" si="4841">IF(P1562="","",IF((_xlfn.STDEV.P($P1561:$XX1562)/AVERAGE($P1561:$XX1562))&lt;=25%,P1562,IF(OR(P1562&gt;(AVERAGE($P1561:$XX1562)+_xlfn.STDEV.P($P1561:$XX1562)),P1562&lt;(AVERAGE($P1561:$XX1562)-_xlfn.STDEV.P($P1561:$XX1562))),"DESCARTADO",P1562)))</f>
        <v/>
      </c>
      <c r="Q1564" s="110" t="str">
        <f t="shared" si="4841"/>
        <v/>
      </c>
      <c r="R1564" s="110" t="str">
        <f t="shared" si="4841"/>
        <v/>
      </c>
      <c r="S1564" s="110" t="str">
        <f t="shared" si="4841"/>
        <v/>
      </c>
      <c r="T1564" s="110" t="str">
        <f t="shared" si="4841"/>
        <v/>
      </c>
      <c r="U1564" s="110" t="str">
        <f t="shared" si="4841"/>
        <v/>
      </c>
      <c r="V1564" s="110" t="str">
        <f t="shared" si="4841"/>
        <v/>
      </c>
      <c r="W1564" s="110" t="str">
        <f t="shared" si="4841"/>
        <v/>
      </c>
      <c r="X1564" s="110" t="str">
        <f t="shared" si="4841"/>
        <v/>
      </c>
      <c r="Y1564" s="110" t="str">
        <f t="shared" si="4841"/>
        <v/>
      </c>
      <c r="Z1564" s="110" t="str">
        <f t="shared" si="4841"/>
        <v/>
      </c>
      <c r="AA1564" s="110" t="str">
        <f t="shared" si="4841"/>
        <v/>
      </c>
      <c r="AB1564" s="110" t="str">
        <f t="shared" si="4841"/>
        <v/>
      </c>
      <c r="AC1564" s="110" t="str">
        <f t="shared" si="4841"/>
        <v/>
      </c>
      <c r="AD1564" s="110" t="str">
        <f t="shared" si="4841"/>
        <v/>
      </c>
      <c r="AE1564" s="110" t="str">
        <f t="shared" si="4841"/>
        <v/>
      </c>
      <c r="AF1564" s="110" t="str">
        <f t="shared" si="4841"/>
        <v/>
      </c>
      <c r="AG1564" s="110" t="str">
        <f t="shared" si="4841"/>
        <v/>
      </c>
      <c r="AH1564" s="110" t="str">
        <f t="shared" si="4841"/>
        <v/>
      </c>
      <c r="AI1564" s="110" t="str">
        <f t="shared" si="4841"/>
        <v/>
      </c>
    </row>
    <row r="1565" spans="2:35" hidden="1" x14ac:dyDescent="0.25">
      <c r="B1565" s="131" t="e">
        <f t="shared" si="4801"/>
        <v>#VALUE!</v>
      </c>
      <c r="C1565" s="131" t="e">
        <f t="shared" si="4802"/>
        <v>#VALUE!</v>
      </c>
      <c r="D1565" s="130">
        <f t="shared" si="4802"/>
        <v>1</v>
      </c>
      <c r="E1565" s="168"/>
      <c r="F1565" s="96"/>
      <c r="G1565" s="170"/>
      <c r="H1565"/>
      <c r="I1565"/>
      <c r="J1565"/>
      <c r="K1565" s="69"/>
      <c r="L1565" s="22"/>
      <c r="M1565" s="22"/>
      <c r="N1565" s="74"/>
      <c r="O1565" s="27" t="str">
        <f t="shared" ref="O1565" si="4842">"6 POND"</f>
        <v>6 POND</v>
      </c>
      <c r="P1565" s="110" t="str">
        <f>IF(IFERROR(VLOOKUP(P1550,'Tabela de Apoio'!$D:$E,2,FALSE),1)=1,"",P1566)</f>
        <v/>
      </c>
      <c r="Q1565" s="110" t="str">
        <f>IF(IFERROR(VLOOKUP(Q1550,'Tabela de Apoio'!$D:$E,2,FALSE),1)=1,"",Q1566)</f>
        <v/>
      </c>
      <c r="R1565" s="110" t="str">
        <f>IF(IFERROR(VLOOKUP(R1550,'Tabela de Apoio'!$D:$E,2,FALSE),1)=1,"",R1566)</f>
        <v/>
      </c>
      <c r="S1565" s="110" t="str">
        <f>IF(IFERROR(VLOOKUP(S1550,'Tabela de Apoio'!$D:$E,2,FALSE),1)=1,"",S1566)</f>
        <v/>
      </c>
      <c r="T1565" s="110" t="str">
        <f>IF(IFERROR(VLOOKUP(T1550,'Tabela de Apoio'!$D:$E,2,FALSE),1)=1,"",T1566)</f>
        <v/>
      </c>
      <c r="U1565" s="110" t="str">
        <f>IF(IFERROR(VLOOKUP(U1550,'Tabela de Apoio'!$D:$E,2,FALSE),1)=1,"",U1566)</f>
        <v/>
      </c>
      <c r="V1565" s="110" t="str">
        <f>IF(IFERROR(VLOOKUP(V1550,'Tabela de Apoio'!$D:$E,2,FALSE),1)=1,"",V1566)</f>
        <v/>
      </c>
      <c r="W1565" s="110" t="str">
        <f>IF(IFERROR(VLOOKUP(W1550,'Tabela de Apoio'!$D:$E,2,FALSE),1)=1,"",W1566)</f>
        <v/>
      </c>
      <c r="X1565" s="110" t="str">
        <f>IF(IFERROR(VLOOKUP(X1550,'Tabela de Apoio'!$D:$E,2,FALSE),1)=1,"",X1566)</f>
        <v/>
      </c>
      <c r="Y1565" s="110" t="str">
        <f>IF(IFERROR(VLOOKUP(Y1550,'Tabela de Apoio'!$D:$E,2,FALSE),1)=1,"",Y1566)</f>
        <v/>
      </c>
      <c r="Z1565" s="110" t="str">
        <f>IF(IFERROR(VLOOKUP(Z1550,'Tabela de Apoio'!$D:$E,2,FALSE),1)=1,"",Z1566)</f>
        <v/>
      </c>
      <c r="AA1565" s="110" t="str">
        <f>IF(IFERROR(VLOOKUP(AA1550,'Tabela de Apoio'!$D:$E,2,FALSE),1)=1,"",AA1566)</f>
        <v/>
      </c>
      <c r="AB1565" s="110" t="str">
        <f>IF(IFERROR(VLOOKUP(AB1550,'Tabela de Apoio'!$D:$E,2,FALSE),1)=1,"",AB1566)</f>
        <v/>
      </c>
      <c r="AC1565" s="110" t="str">
        <f>IF(IFERROR(VLOOKUP(AC1550,'Tabela de Apoio'!$D:$E,2,FALSE),1)=1,"",AC1566)</f>
        <v/>
      </c>
      <c r="AD1565" s="110" t="str">
        <f>IF(IFERROR(VLOOKUP(AD1550,'Tabela de Apoio'!$D:$E,2,FALSE),1)=1,"",AD1566)</f>
        <v/>
      </c>
      <c r="AE1565" s="110" t="str">
        <f>IF(IFERROR(VLOOKUP(AE1550,'Tabela de Apoio'!$D:$E,2,FALSE),1)=1,"",AE1566)</f>
        <v/>
      </c>
      <c r="AF1565" s="110" t="str">
        <f>IF(IFERROR(VLOOKUP(AF1550,'Tabela de Apoio'!$D:$E,2,FALSE),1)=1,"",AF1566)</f>
        <v/>
      </c>
      <c r="AG1565" s="110" t="str">
        <f>IF(IFERROR(VLOOKUP(AG1550,'Tabela de Apoio'!$D:$E,2,FALSE),1)=1,"",AG1566)</f>
        <v/>
      </c>
      <c r="AH1565" s="110" t="str">
        <f>IF(IFERROR(VLOOKUP(AH1550,'Tabela de Apoio'!$D:$E,2,FALSE),1)=1,"",AH1566)</f>
        <v/>
      </c>
      <c r="AI1565" s="110" t="str">
        <f>IF(IFERROR(VLOOKUP(AI1550,'Tabela de Apoio'!$D:$E,2,FALSE),1)=1,"",AI1566)</f>
        <v/>
      </c>
    </row>
    <row r="1566" spans="2:35" hidden="1" x14ac:dyDescent="0.25">
      <c r="B1566" s="131" t="e">
        <f t="shared" si="4801"/>
        <v>#VALUE!</v>
      </c>
      <c r="C1566" s="131" t="e">
        <f t="shared" si="4802"/>
        <v>#VALUE!</v>
      </c>
      <c r="D1566" s="130">
        <f t="shared" si="4802"/>
        <v>1</v>
      </c>
      <c r="E1566" s="168"/>
      <c r="F1566" s="96"/>
      <c r="G1566" s="170"/>
      <c r="H1566" s="137">
        <f t="shared" ref="H1566" si="4843">COUNT($P1566:$XX1566)</f>
        <v>0</v>
      </c>
      <c r="I1566" s="135" t="e">
        <f t="shared" ref="I1566" si="4844">_xlfn.STDEV.P($P1565:$XX1566)/AVERAGE($P1565:$XX1566)</f>
        <v>#DIV/0!</v>
      </c>
      <c r="J1566" s="7">
        <f t="shared" ref="J1566" si="4845">IF(AND(H1566&gt;2,
OR(L1548="MÉDIA SANEADA",L1548="MEDIANA SANEADA",
AND(L1548="PREÇO REFERÊNCIA",NOT(AND(P1550="Orçamento",COUNTA(P1548:XX1548)=COUNTIF(P1550:XX1550,"Orçamento")))))),
ROW(),0)</f>
        <v>0</v>
      </c>
      <c r="N1566" s="74"/>
      <c r="O1566" s="27" t="str">
        <f t="shared" ref="O1566" si="4846">"6 RODADA"</f>
        <v>6 RODADA</v>
      </c>
      <c r="P1566" s="110" t="str">
        <f t="shared" ref="P1566:AI1566" si="4847">IFERROR(IF(P1564="","",IF((_xlfn.STDEV.P($P1563:$XX1564)/AVERAGE($P1563:$XX1564))&lt;=25%,P1564,IF(OR(P1564&gt;(AVERAGE($P1563:$XX1564)+_xlfn.STDEV.P($P1563:$XX1564)),P1564&lt;(AVERAGE($P1563:$XX1564)-_xlfn.STDEV.P($P1563:$XX1564))),"DESCARTADO",P1564))),)</f>
        <v/>
      </c>
      <c r="Q1566" s="110" t="str">
        <f t="shared" si="4847"/>
        <v/>
      </c>
      <c r="R1566" s="110" t="str">
        <f t="shared" si="4847"/>
        <v/>
      </c>
      <c r="S1566" s="110" t="str">
        <f t="shared" si="4847"/>
        <v/>
      </c>
      <c r="T1566" s="110" t="str">
        <f t="shared" si="4847"/>
        <v/>
      </c>
      <c r="U1566" s="110" t="str">
        <f t="shared" si="4847"/>
        <v/>
      </c>
      <c r="V1566" s="110" t="str">
        <f t="shared" si="4847"/>
        <v/>
      </c>
      <c r="W1566" s="110" t="str">
        <f t="shared" si="4847"/>
        <v/>
      </c>
      <c r="X1566" s="110" t="str">
        <f t="shared" si="4847"/>
        <v/>
      </c>
      <c r="Y1566" s="110" t="str">
        <f t="shared" si="4847"/>
        <v/>
      </c>
      <c r="Z1566" s="110" t="str">
        <f t="shared" si="4847"/>
        <v/>
      </c>
      <c r="AA1566" s="110" t="str">
        <f t="shared" si="4847"/>
        <v/>
      </c>
      <c r="AB1566" s="110" t="str">
        <f t="shared" si="4847"/>
        <v/>
      </c>
      <c r="AC1566" s="110" t="str">
        <f t="shared" si="4847"/>
        <v/>
      </c>
      <c r="AD1566" s="110" t="str">
        <f t="shared" si="4847"/>
        <v/>
      </c>
      <c r="AE1566" s="110" t="str">
        <f t="shared" si="4847"/>
        <v/>
      </c>
      <c r="AF1566" s="110" t="str">
        <f t="shared" si="4847"/>
        <v/>
      </c>
      <c r="AG1566" s="110" t="str">
        <f t="shared" si="4847"/>
        <v/>
      </c>
      <c r="AH1566" s="110" t="str">
        <f t="shared" si="4847"/>
        <v/>
      </c>
      <c r="AI1566" s="110" t="str">
        <f t="shared" si="4847"/>
        <v/>
      </c>
    </row>
    <row r="1567" spans="2:35" x14ac:dyDescent="0.25">
      <c r="B1567" s="131" t="e">
        <f t="shared" si="4801"/>
        <v>#VALUE!</v>
      </c>
      <c r="C1567" s="131" t="e">
        <f t="shared" si="4802"/>
        <v>#VALUE!</v>
      </c>
      <c r="D1567" s="130">
        <f t="shared" si="4802"/>
        <v>1</v>
      </c>
      <c r="E1567" s="168"/>
      <c r="F1567" s="139"/>
      <c r="G1567" s="170"/>
      <c r="H1567" s="173"/>
      <c r="I1567" s="173"/>
      <c r="J1567" s="174"/>
      <c r="K1567" s="70"/>
      <c r="L1567" s="1" t="s">
        <v>56</v>
      </c>
      <c r="M1567" s="147" t="str">
        <f t="shared" ref="M1567" si="4848">IFERROR(ROUND(M1548*M1550,2),"")</f>
        <v/>
      </c>
      <c r="O1567" s="27" t="s">
        <v>426</v>
      </c>
      <c r="P1567" s="110" t="str">
        <f t="shared" ref="P1567:AI1588" si="4849">INDEX(P1554:P1566,MATCH(MAX($J1554:$J1566),$J1554:$J1566,0))</f>
        <v/>
      </c>
      <c r="Q1567" s="110" t="str">
        <f t="shared" si="4849"/>
        <v/>
      </c>
      <c r="R1567" s="110" t="str">
        <f t="shared" si="4849"/>
        <v/>
      </c>
      <c r="S1567" s="110" t="str">
        <f t="shared" si="4849"/>
        <v/>
      </c>
      <c r="T1567" s="110" t="str">
        <f t="shared" si="4849"/>
        <v/>
      </c>
      <c r="U1567" s="110" t="str">
        <f t="shared" si="4849"/>
        <v/>
      </c>
      <c r="V1567" s="110" t="str">
        <f t="shared" si="4849"/>
        <v/>
      </c>
      <c r="W1567" s="110" t="str">
        <f t="shared" si="4849"/>
        <v/>
      </c>
      <c r="X1567" s="110" t="str">
        <f t="shared" si="4849"/>
        <v/>
      </c>
      <c r="Y1567" s="110" t="str">
        <f t="shared" si="4849"/>
        <v/>
      </c>
      <c r="Z1567" s="110" t="str">
        <f t="shared" si="4849"/>
        <v/>
      </c>
      <c r="AA1567" s="110" t="str">
        <f t="shared" si="4849"/>
        <v/>
      </c>
      <c r="AB1567" s="110" t="str">
        <f t="shared" si="4849"/>
        <v/>
      </c>
      <c r="AC1567" s="110" t="str">
        <f t="shared" si="4849"/>
        <v/>
      </c>
      <c r="AD1567" s="110" t="str">
        <f t="shared" si="4849"/>
        <v/>
      </c>
      <c r="AE1567" s="110" t="str">
        <f t="shared" si="4849"/>
        <v/>
      </c>
      <c r="AF1567" s="110" t="str">
        <f t="shared" si="4849"/>
        <v/>
      </c>
      <c r="AG1567" s="110" t="str">
        <f t="shared" si="4849"/>
        <v/>
      </c>
      <c r="AH1567" s="110" t="str">
        <f t="shared" si="4849"/>
        <v/>
      </c>
      <c r="AI1567" s="110" t="str">
        <f t="shared" si="4849"/>
        <v/>
      </c>
    </row>
    <row r="1569" spans="1:167" s="120" customFormat="1" ht="15" customHeight="1" x14ac:dyDescent="0.25">
      <c r="A1569" s="123"/>
      <c r="B1569" s="130" t="e">
        <f t="shared" ref="B1569" si="4850">LARGE(IFERROR(IF(B1567+1&gt;$H$8,"",B1567+1),""),1)</f>
        <v>#VALUE!</v>
      </c>
      <c r="C1569" s="130" t="e">
        <f>IF(_xlfn.ISFORMULA(E1573),MAX(INDEX('BASE FORMAÇÃO'!A:A,B1569+1),1),E1573)</f>
        <v>#VALUE!</v>
      </c>
      <c r="D1569" s="130">
        <f t="shared" ref="D1569" si="4851">IFERROR(IF(C1569=C1559,D1559+1,1),1)</f>
        <v>1</v>
      </c>
      <c r="E1569" s="41" t="s">
        <v>9</v>
      </c>
      <c r="F1569" s="76"/>
      <c r="G1569" s="41" t="s">
        <v>15</v>
      </c>
      <c r="H1569" s="138" t="e">
        <f>INDEX('BASE FORMAÇÃO'!B:B,B1569+1)</f>
        <v>#VALUE!</v>
      </c>
      <c r="I1569" s="146" t="s">
        <v>16</v>
      </c>
      <c r="J1569" s="6" t="e">
        <f>INDEX('BASE FORMAÇÃO'!K:K,B1569+1)</f>
        <v>#VALUE!</v>
      </c>
      <c r="K1569" s="68"/>
      <c r="L1569" s="175" t="s">
        <v>54</v>
      </c>
      <c r="M1569" s="177" t="str">
        <f t="shared" ref="M1569" si="4852">IF(OR(ISBLANK($O$8),ISBLANK($O$7),ISBLANK($H$8),ISBLANK($O$6),ISBLANK($O$5),ISBLANK($H$5)),"",IFERROR(IF(VLOOKUP(L1569,L1575:M1584,2,FALSE)&lt;1,ROUND(VLOOKUP(L1569,L1575:M1584,2,FALSE),4),ROUND(VLOOKUP(L1569,L1575:M1584,2,FALSE),2)),""))</f>
        <v/>
      </c>
      <c r="N1569" s="72"/>
      <c r="O1569" s="27" t="s">
        <v>17</v>
      </c>
      <c r="P1569" s="116"/>
      <c r="Q1569" s="116"/>
      <c r="R1569" s="116"/>
      <c r="S1569" s="116"/>
      <c r="T1569" s="116"/>
      <c r="U1569" s="108"/>
      <c r="V1569" s="108"/>
      <c r="W1569" s="108"/>
      <c r="X1569" s="108"/>
      <c r="Y1569" s="108"/>
      <c r="Z1569" s="108"/>
      <c r="AA1569" s="108"/>
      <c r="AB1569" s="108"/>
      <c r="AC1569" s="108"/>
      <c r="AD1569" s="108"/>
      <c r="AE1569" s="108"/>
      <c r="AF1569" s="108"/>
      <c r="AG1569" s="108"/>
      <c r="AH1569" s="108"/>
      <c r="AI1569" s="108"/>
      <c r="AJ1569" s="119"/>
      <c r="AK1569" s="119"/>
      <c r="AL1569" s="119"/>
      <c r="AM1569" s="119"/>
      <c r="AN1569" s="119"/>
      <c r="AO1569" s="119"/>
      <c r="AP1569" s="119"/>
      <c r="AQ1569" s="119"/>
      <c r="AR1569" s="119"/>
      <c r="AS1569" s="119"/>
      <c r="AT1569" s="119"/>
      <c r="AU1569" s="119"/>
      <c r="AV1569" s="119"/>
      <c r="AW1569" s="119"/>
      <c r="AX1569" s="119"/>
      <c r="AY1569" s="119"/>
      <c r="AZ1569" s="119"/>
      <c r="BA1569" s="119"/>
      <c r="BB1569" s="119"/>
      <c r="BC1569" s="119"/>
      <c r="BD1569" s="119"/>
      <c r="BE1569" s="119"/>
      <c r="BF1569" s="119"/>
      <c r="BG1569" s="119"/>
      <c r="BH1569" s="119"/>
      <c r="BI1569" s="119"/>
      <c r="BJ1569" s="119"/>
      <c r="BK1569" s="119"/>
      <c r="BL1569" s="119"/>
      <c r="BM1569" s="119"/>
      <c r="BN1569" s="119"/>
      <c r="BO1569" s="119"/>
      <c r="BP1569" s="119"/>
      <c r="BQ1569" s="119"/>
      <c r="BR1569" s="119"/>
      <c r="BS1569" s="119"/>
      <c r="BT1569" s="119"/>
      <c r="BU1569" s="119"/>
      <c r="BV1569" s="119"/>
      <c r="BW1569" s="119"/>
      <c r="BX1569" s="119"/>
      <c r="BY1569" s="119"/>
      <c r="BZ1569" s="119"/>
      <c r="CA1569" s="119"/>
      <c r="CB1569" s="119"/>
      <c r="CC1569" s="119"/>
      <c r="CD1569" s="119"/>
      <c r="CE1569" s="119"/>
      <c r="CF1569" s="119"/>
      <c r="CG1569" s="119"/>
      <c r="CH1569" s="119"/>
      <c r="CI1569" s="119"/>
      <c r="CJ1569" s="119"/>
      <c r="CK1569" s="119"/>
      <c r="CL1569" s="119"/>
      <c r="CM1569" s="119"/>
      <c r="CN1569" s="119"/>
      <c r="CO1569" s="119"/>
      <c r="CP1569" s="119"/>
      <c r="CQ1569" s="119"/>
      <c r="CR1569" s="119"/>
      <c r="CS1569" s="119"/>
      <c r="CT1569" s="119"/>
      <c r="CU1569" s="119"/>
      <c r="CV1569" s="119"/>
      <c r="CW1569" s="119"/>
      <c r="CX1569" s="119"/>
      <c r="CY1569" s="119"/>
      <c r="CZ1569" s="119"/>
      <c r="DA1569" s="119"/>
      <c r="DB1569" s="119"/>
      <c r="DC1569" s="119"/>
      <c r="DD1569" s="119"/>
      <c r="DE1569" s="119"/>
      <c r="DF1569" s="119"/>
      <c r="DG1569" s="119"/>
      <c r="DH1569" s="119"/>
      <c r="DI1569" s="119"/>
      <c r="DJ1569" s="119"/>
      <c r="DK1569" s="119"/>
      <c r="DL1569" s="119"/>
      <c r="DM1569" s="119"/>
      <c r="DN1569" s="119"/>
      <c r="DO1569" s="119"/>
      <c r="DP1569" s="119"/>
      <c r="DQ1569" s="119"/>
      <c r="DR1569" s="119"/>
      <c r="DS1569" s="119"/>
      <c r="DT1569" s="119"/>
      <c r="DU1569" s="119"/>
      <c r="DV1569" s="119"/>
      <c r="DW1569" s="119"/>
      <c r="DX1569" s="119"/>
      <c r="DY1569" s="119"/>
      <c r="DZ1569" s="119"/>
      <c r="EA1569" s="119"/>
      <c r="EB1569" s="119"/>
      <c r="EC1569" s="119"/>
      <c r="ED1569" s="119"/>
      <c r="EE1569" s="119"/>
      <c r="EF1569" s="119"/>
      <c r="EG1569" s="119"/>
      <c r="EH1569" s="119"/>
      <c r="EI1569" s="119"/>
      <c r="EJ1569" s="119"/>
      <c r="EK1569" s="119"/>
      <c r="EL1569" s="119"/>
      <c r="EM1569" s="119"/>
      <c r="EN1569" s="119"/>
      <c r="EO1569" s="119"/>
      <c r="EP1569" s="119"/>
      <c r="EQ1569" s="119"/>
      <c r="ER1569" s="119"/>
      <c r="ES1569" s="119"/>
      <c r="ET1569" s="119"/>
      <c r="EU1569" s="119"/>
      <c r="EV1569" s="119"/>
      <c r="EW1569" s="119"/>
      <c r="EX1569" s="119"/>
      <c r="EY1569" s="119"/>
      <c r="EZ1569" s="119"/>
      <c r="FA1569" s="119"/>
      <c r="FB1569" s="119"/>
      <c r="FC1569" s="119"/>
      <c r="FD1569" s="119"/>
      <c r="FE1569" s="119"/>
      <c r="FF1569" s="119"/>
      <c r="FG1569" s="119"/>
      <c r="FH1569" s="119"/>
      <c r="FI1569" s="119"/>
      <c r="FJ1569" s="119"/>
      <c r="FK1569" s="119"/>
    </row>
    <row r="1570" spans="1:167" s="120" customFormat="1" ht="15" customHeight="1" x14ac:dyDescent="0.25">
      <c r="A1570" s="69"/>
      <c r="B1570" s="131" t="e">
        <f t="shared" ref="B1570:D1570" si="4853">B1569</f>
        <v>#VALUE!</v>
      </c>
      <c r="C1570" s="131" t="e">
        <f t="shared" si="4853"/>
        <v>#VALUE!</v>
      </c>
      <c r="D1570" s="130">
        <f t="shared" si="4853"/>
        <v>1</v>
      </c>
      <c r="E1570" s="179">
        <f t="shared" ref="E1570" si="4854">D1569</f>
        <v>1</v>
      </c>
      <c r="F1570" s="95"/>
      <c r="G1570" s="181" t="s">
        <v>1</v>
      </c>
      <c r="H1570" s="184" t="e">
        <f>INDEX('BASE FORMAÇÃO'!C:C,B1569+1)</f>
        <v>#VALUE!</v>
      </c>
      <c r="I1570" s="184"/>
      <c r="J1570" s="185"/>
      <c r="K1570" s="69"/>
      <c r="L1570" s="176"/>
      <c r="M1570" s="178"/>
      <c r="N1570" s="73"/>
      <c r="O1570" s="27" t="s">
        <v>13</v>
      </c>
      <c r="P1570" s="125"/>
      <c r="Q1570" s="125"/>
      <c r="R1570" s="125"/>
      <c r="S1570" s="125"/>
      <c r="T1570" s="125"/>
      <c r="U1570" s="125"/>
      <c r="V1570" s="125"/>
      <c r="W1570" s="125"/>
      <c r="X1570" s="125"/>
      <c r="Y1570" s="125"/>
      <c r="Z1570" s="125"/>
      <c r="AA1570" s="125"/>
      <c r="AB1570" s="125"/>
      <c r="AC1570" s="125"/>
      <c r="AD1570" s="125"/>
      <c r="AE1570" s="125"/>
      <c r="AF1570" s="125"/>
      <c r="AG1570" s="125"/>
      <c r="AH1570" s="125"/>
      <c r="AI1570" s="125"/>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19"/>
      <c r="BC1570" s="119"/>
      <c r="BD1570" s="119"/>
      <c r="BE1570" s="119"/>
      <c r="BF1570" s="119"/>
      <c r="BG1570" s="119"/>
      <c r="BH1570" s="119"/>
      <c r="BI1570" s="119"/>
      <c r="BJ1570" s="119"/>
      <c r="BK1570" s="119"/>
      <c r="BL1570" s="119"/>
      <c r="BM1570" s="119"/>
      <c r="BN1570" s="119"/>
      <c r="BO1570" s="119"/>
      <c r="BP1570" s="119"/>
      <c r="BQ1570" s="119"/>
      <c r="BR1570" s="119"/>
      <c r="BS1570" s="119"/>
      <c r="BT1570" s="119"/>
      <c r="BU1570" s="119"/>
      <c r="BV1570" s="119"/>
      <c r="BW1570" s="119"/>
      <c r="BX1570" s="119"/>
      <c r="BY1570" s="119"/>
      <c r="BZ1570" s="119"/>
      <c r="CA1570" s="119"/>
      <c r="CB1570" s="119"/>
      <c r="CC1570" s="119"/>
      <c r="CD1570" s="119"/>
      <c r="CE1570" s="119"/>
      <c r="CF1570" s="119"/>
      <c r="CG1570" s="119"/>
      <c r="CH1570" s="119"/>
      <c r="CI1570" s="119"/>
      <c r="CJ1570" s="119"/>
      <c r="CK1570" s="119"/>
      <c r="CL1570" s="119"/>
      <c r="CM1570" s="119"/>
      <c r="CN1570" s="119"/>
      <c r="CO1570" s="119"/>
      <c r="CP1570" s="119"/>
      <c r="CQ1570" s="119"/>
      <c r="CR1570" s="119"/>
      <c r="CS1570" s="119"/>
      <c r="CT1570" s="119"/>
      <c r="CU1570" s="119"/>
      <c r="CV1570" s="119"/>
      <c r="CW1570" s="119"/>
      <c r="CX1570" s="119"/>
      <c r="CY1570" s="119"/>
      <c r="CZ1570" s="119"/>
      <c r="DA1570" s="119"/>
      <c r="DB1570" s="119"/>
      <c r="DC1570" s="119"/>
      <c r="DD1570" s="119"/>
      <c r="DE1570" s="119"/>
      <c r="DF1570" s="119"/>
      <c r="DG1570" s="119"/>
      <c r="DH1570" s="119"/>
      <c r="DI1570" s="119"/>
      <c r="DJ1570" s="119"/>
      <c r="DK1570" s="119"/>
      <c r="DL1570" s="119"/>
      <c r="DM1570" s="119"/>
      <c r="DN1570" s="119"/>
      <c r="DO1570" s="119"/>
      <c r="DP1570" s="119"/>
      <c r="DQ1570" s="119"/>
      <c r="DR1570" s="119"/>
      <c r="DS1570" s="119"/>
      <c r="DT1570" s="119"/>
      <c r="DU1570" s="119"/>
      <c r="DV1570" s="119"/>
      <c r="DW1570" s="119"/>
      <c r="DX1570" s="119"/>
      <c r="DY1570" s="119"/>
      <c r="DZ1570" s="119"/>
      <c r="EA1570" s="119"/>
      <c r="EB1570" s="119"/>
      <c r="EC1570" s="119"/>
      <c r="ED1570" s="119"/>
      <c r="EE1570" s="119"/>
      <c r="EF1570" s="119"/>
      <c r="EG1570" s="119"/>
      <c r="EH1570" s="119"/>
      <c r="EI1570" s="119"/>
      <c r="EJ1570" s="119"/>
      <c r="EK1570" s="119"/>
      <c r="EL1570" s="119"/>
      <c r="EM1570" s="119"/>
      <c r="EN1570" s="119"/>
      <c r="EO1570" s="119"/>
      <c r="EP1570" s="119"/>
      <c r="EQ1570" s="119"/>
      <c r="ER1570" s="119"/>
      <c r="ES1570" s="119"/>
      <c r="ET1570" s="119"/>
      <c r="EU1570" s="119"/>
      <c r="EV1570" s="119"/>
      <c r="EW1570" s="119"/>
      <c r="EX1570" s="119"/>
      <c r="EY1570" s="119"/>
      <c r="EZ1570" s="119"/>
      <c r="FA1570" s="119"/>
      <c r="FB1570" s="119"/>
      <c r="FC1570" s="119"/>
      <c r="FD1570" s="119"/>
      <c r="FE1570" s="119"/>
      <c r="FF1570" s="119"/>
      <c r="FG1570" s="119"/>
      <c r="FH1570" s="119"/>
      <c r="FI1570" s="119"/>
      <c r="FJ1570" s="119"/>
      <c r="FK1570" s="119"/>
    </row>
    <row r="1571" spans="1:167" s="119" customFormat="1" x14ac:dyDescent="0.25">
      <c r="A1571" s="77"/>
      <c r="B1571" s="131" t="e">
        <f t="shared" ref="B1571:D1571" si="4855">B1570</f>
        <v>#VALUE!</v>
      </c>
      <c r="C1571" s="131" t="e">
        <f t="shared" si="4855"/>
        <v>#VALUE!</v>
      </c>
      <c r="D1571" s="130">
        <f t="shared" si="4855"/>
        <v>1</v>
      </c>
      <c r="E1571" s="180"/>
      <c r="F1571" s="96"/>
      <c r="G1571" s="182"/>
      <c r="H1571" s="186"/>
      <c r="I1571" s="186"/>
      <c r="J1571" s="187"/>
      <c r="K1571" s="67"/>
      <c r="L1571" s="133" t="s">
        <v>57</v>
      </c>
      <c r="M1571" s="134" t="e">
        <f>INDEX('BASE FORMAÇÃO'!H:H,B1573+1)</f>
        <v>#VALUE!</v>
      </c>
      <c r="N1571" s="74"/>
      <c r="O1571" s="27" t="s">
        <v>445</v>
      </c>
      <c r="P1571" s="117"/>
      <c r="Q1571" s="117"/>
      <c r="R1571" s="117"/>
      <c r="S1571" s="117"/>
      <c r="T1571" s="117"/>
      <c r="U1571" s="117"/>
      <c r="V1571" s="117"/>
      <c r="W1571" s="117"/>
      <c r="X1571" s="117"/>
      <c r="Y1571" s="117"/>
      <c r="Z1571" s="117"/>
      <c r="AA1571" s="121"/>
      <c r="AB1571" s="121"/>
      <c r="AC1571" s="121"/>
      <c r="AD1571" s="121"/>
      <c r="AE1571" s="121"/>
      <c r="AF1571" s="121"/>
      <c r="AG1571" s="121"/>
      <c r="AH1571" s="121"/>
      <c r="AI1571" s="121"/>
    </row>
    <row r="1572" spans="1:167" s="119" customFormat="1" x14ac:dyDescent="0.25">
      <c r="A1572" s="77"/>
      <c r="B1572" s="131" t="e">
        <f t="shared" ref="B1572:C1572" si="4856">B1571</f>
        <v>#VALUE!</v>
      </c>
      <c r="C1572" s="131" t="e">
        <f t="shared" si="4856"/>
        <v>#VALUE!</v>
      </c>
      <c r="D1572" s="130">
        <f t="shared" si="4802"/>
        <v>1</v>
      </c>
      <c r="E1572" s="41" t="s">
        <v>344</v>
      </c>
      <c r="F1572" s="96"/>
      <c r="G1572" s="183"/>
      <c r="H1572" s="188"/>
      <c r="I1572" s="188"/>
      <c r="J1572" s="189"/>
      <c r="K1572" s="67"/>
      <c r="L1572" s="1" t="s">
        <v>2</v>
      </c>
      <c r="M1572" s="6" t="e">
        <f>INDEX('BASE FORMAÇÃO'!D:D,B1573+1)</f>
        <v>#VALUE!</v>
      </c>
      <c r="N1572" s="74"/>
      <c r="O1572" s="27" t="s">
        <v>446</v>
      </c>
      <c r="P1572" s="118"/>
      <c r="Q1572" s="118"/>
      <c r="R1572" s="118"/>
      <c r="S1572" s="118"/>
      <c r="T1572" s="118"/>
      <c r="U1572" s="121"/>
      <c r="V1572" s="121"/>
      <c r="W1572" s="121"/>
      <c r="X1572" s="121"/>
      <c r="Y1572" s="121"/>
      <c r="Z1572" s="121"/>
      <c r="AA1572" s="121"/>
      <c r="AB1572" s="121"/>
      <c r="AC1572" s="121"/>
      <c r="AD1572" s="121"/>
      <c r="AE1572" s="121"/>
      <c r="AF1572" s="121"/>
      <c r="AG1572" s="121"/>
      <c r="AH1572" s="121"/>
      <c r="AI1572" s="121"/>
    </row>
    <row r="1573" spans="1:167" x14ac:dyDescent="0.25">
      <c r="B1573" s="131" t="e">
        <f t="shared" ref="B1573:C1573" si="4857">B1571</f>
        <v>#VALUE!</v>
      </c>
      <c r="C1573" s="131" t="e">
        <f t="shared" si="4857"/>
        <v>#VALUE!</v>
      </c>
      <c r="D1573" s="130">
        <f t="shared" si="4802"/>
        <v>1</v>
      </c>
      <c r="E1573" s="167" t="e">
        <f t="shared" ref="E1573" si="4858">C1569</f>
        <v>#VALUE!</v>
      </c>
      <c r="F1573" s="96"/>
      <c r="G1573" s="169" t="s">
        <v>334</v>
      </c>
      <c r="H1573" s="171"/>
      <c r="I1573" s="172"/>
      <c r="J1573" s="172"/>
      <c r="K1573" s="70"/>
      <c r="L1573" s="28" t="s">
        <v>333</v>
      </c>
      <c r="M1573" s="136" t="str">
        <f t="shared" ref="M1573" si="4859">IFERROR(INDEX(I1575:I1587,MATCH(MAX(J1575:J1587),J1575:J1587,0)),"")</f>
        <v/>
      </c>
      <c r="N1573" s="74"/>
      <c r="O1573" s="27" t="s">
        <v>18</v>
      </c>
      <c r="P1573" s="109" t="str">
        <f>IF(P1569="","",
IF(OR(P1571="Orçamento",P1570="",MAX('Tabela de Apoio'!$A:$A)&lt;=P1570),
P1569,
(INDEX('Tabela de Apoio'!$B:$B,MATCH('MAPA DE PREÇOS'!$O$8,'Tabela de Apoio'!$A:$A,1))/INDEX('Tabela de Apoio'!$B:$B,MATCH('MAPA DE PREÇOS'!P1570,'Tabela de Apoio'!$A:$A,1)-1))*P1569))</f>
        <v/>
      </c>
      <c r="Q1573" s="109" t="str">
        <f>IF(Q1569="","",
IF(OR(Q1571="Orçamento",Q1570="",MAX('Tabela de Apoio'!$A:$A)&lt;=Q1570),
Q1569,
(INDEX('Tabela de Apoio'!$B:$B,MATCH('MAPA DE PREÇOS'!$O$8,'Tabela de Apoio'!$A:$A,1))/INDEX('Tabela de Apoio'!$B:$B,MATCH('MAPA DE PREÇOS'!Q1570,'Tabela de Apoio'!$A:$A,1)-1))*Q1569))</f>
        <v/>
      </c>
      <c r="R1573" s="109" t="str">
        <f>IF(R1569="","",
IF(OR(R1571="Orçamento",R1570="",MAX('Tabela de Apoio'!$A:$A)&lt;=R1570),
R1569,
(INDEX('Tabela de Apoio'!$B:$B,MATCH('MAPA DE PREÇOS'!$O$8,'Tabela de Apoio'!$A:$A,1))/INDEX('Tabela de Apoio'!$B:$B,MATCH('MAPA DE PREÇOS'!R1570,'Tabela de Apoio'!$A:$A,1)-1))*R1569))</f>
        <v/>
      </c>
      <c r="S1573" s="109" t="str">
        <f>IF(S1569="","",
IF(OR(S1571="Orçamento",S1570="",MAX('Tabela de Apoio'!$A:$A)&lt;=S1570),
S1569,
(INDEX('Tabela de Apoio'!$B:$B,MATCH('MAPA DE PREÇOS'!$O$8,'Tabela de Apoio'!$A:$A,1))/INDEX('Tabela de Apoio'!$B:$B,MATCH('MAPA DE PREÇOS'!S1570,'Tabela de Apoio'!$A:$A,1)-1))*S1569))</f>
        <v/>
      </c>
      <c r="T1573" s="109" t="str">
        <f>IF(T1569="","",
IF(OR(T1571="Orçamento",T1570="",MAX('Tabela de Apoio'!$A:$A)&lt;=T1570),
T1569,
(INDEX('Tabela de Apoio'!$B:$B,MATCH('MAPA DE PREÇOS'!$O$8,'Tabela de Apoio'!$A:$A,1))/INDEX('Tabela de Apoio'!$B:$B,MATCH('MAPA DE PREÇOS'!T1570,'Tabela de Apoio'!$A:$A,1)-1))*T1569))</f>
        <v/>
      </c>
      <c r="U1573" s="109" t="str">
        <f>IF(U1569="","",
IF(OR(U1571="Orçamento",U1570="",MAX('Tabela de Apoio'!$A:$A)&lt;=U1570),
U1569,
(INDEX('Tabela de Apoio'!$B:$B,MATCH('MAPA DE PREÇOS'!$O$8,'Tabela de Apoio'!$A:$A,1))/INDEX('Tabela de Apoio'!$B:$B,MATCH('MAPA DE PREÇOS'!U1570,'Tabela de Apoio'!$A:$A,1)-1))*U1569))</f>
        <v/>
      </c>
      <c r="V1573" s="109" t="str">
        <f>IF(V1569="","",
IF(OR(V1571="Orçamento",V1570="",MAX('Tabela de Apoio'!$A:$A)&lt;=V1570),
V1569,
(INDEX('Tabela de Apoio'!$B:$B,MATCH('MAPA DE PREÇOS'!$O$8,'Tabela de Apoio'!$A:$A,1))/INDEX('Tabela de Apoio'!$B:$B,MATCH('MAPA DE PREÇOS'!V1570,'Tabela de Apoio'!$A:$A,1)-1))*V1569))</f>
        <v/>
      </c>
      <c r="W1573" s="109" t="str">
        <f>IF(W1569="","",
IF(OR(W1571="Orçamento",W1570="",MAX('Tabela de Apoio'!$A:$A)&lt;=W1570),
W1569,
(INDEX('Tabela de Apoio'!$B:$B,MATCH('MAPA DE PREÇOS'!$O$8,'Tabela de Apoio'!$A:$A,1))/INDEX('Tabela de Apoio'!$B:$B,MATCH('MAPA DE PREÇOS'!W1570,'Tabela de Apoio'!$A:$A,1)-1))*W1569))</f>
        <v/>
      </c>
      <c r="X1573" s="109" t="str">
        <f>IF(X1569="","",
IF(OR(X1571="Orçamento",X1570="",MAX('Tabela de Apoio'!$A:$A)&lt;=X1570),
X1569,
(INDEX('Tabela de Apoio'!$B:$B,MATCH('MAPA DE PREÇOS'!$O$8,'Tabela de Apoio'!$A:$A,1))/INDEX('Tabela de Apoio'!$B:$B,MATCH('MAPA DE PREÇOS'!X1570,'Tabela de Apoio'!$A:$A,1)-1))*X1569))</f>
        <v/>
      </c>
      <c r="Y1573" s="109" t="str">
        <f>IF(Y1569="","",
IF(OR(Y1571="Orçamento",Y1570="",MAX('Tabela de Apoio'!$A:$A)&lt;=Y1570),
Y1569,
(INDEX('Tabela de Apoio'!$B:$B,MATCH('MAPA DE PREÇOS'!$O$8,'Tabela de Apoio'!$A:$A,1))/INDEX('Tabela de Apoio'!$B:$B,MATCH('MAPA DE PREÇOS'!Y1570,'Tabela de Apoio'!$A:$A,1)-1))*Y1569))</f>
        <v/>
      </c>
      <c r="Z1573" s="109" t="str">
        <f>IF(Z1569="","",
IF(OR(Z1571="Orçamento",Z1570="",MAX('Tabela de Apoio'!$A:$A)&lt;=Z1570),
Z1569,
(INDEX('Tabela de Apoio'!$B:$B,MATCH('MAPA DE PREÇOS'!$O$8,'Tabela de Apoio'!$A:$A,1))/INDEX('Tabela de Apoio'!$B:$B,MATCH('MAPA DE PREÇOS'!Z1570,'Tabela de Apoio'!$A:$A,1)-1))*Z1569))</f>
        <v/>
      </c>
      <c r="AA1573" s="109" t="str">
        <f>IF(AA1569="","",
IF(OR(AA1571="Orçamento",AA1570="",MAX('Tabela de Apoio'!$A:$A)&lt;=AA1570),
AA1569,
(INDEX('Tabela de Apoio'!$B:$B,MATCH('MAPA DE PREÇOS'!$O$8,'Tabela de Apoio'!$A:$A,1))/INDEX('Tabela de Apoio'!$B:$B,MATCH('MAPA DE PREÇOS'!AA1570,'Tabela de Apoio'!$A:$A,1)-1))*AA1569))</f>
        <v/>
      </c>
      <c r="AB1573" s="109" t="str">
        <f>IF(AB1569="","",
IF(OR(AB1571="Orçamento",AB1570="",MAX('Tabela de Apoio'!$A:$A)&lt;=AB1570),
AB1569,
(INDEX('Tabela de Apoio'!$B:$B,MATCH('MAPA DE PREÇOS'!$O$8,'Tabela de Apoio'!$A:$A,1))/INDEX('Tabela de Apoio'!$B:$B,MATCH('MAPA DE PREÇOS'!AB1570,'Tabela de Apoio'!$A:$A,1)-1))*AB1569))</f>
        <v/>
      </c>
      <c r="AC1573" s="109" t="str">
        <f>IF(AC1569="","",
IF(OR(AC1571="Orçamento",AC1570="",MAX('Tabela de Apoio'!$A:$A)&lt;=AC1570),
AC1569,
(INDEX('Tabela de Apoio'!$B:$B,MATCH('MAPA DE PREÇOS'!$O$8,'Tabela de Apoio'!$A:$A,1))/INDEX('Tabela de Apoio'!$B:$B,MATCH('MAPA DE PREÇOS'!AC1570,'Tabela de Apoio'!$A:$A,1)-1))*AC1569))</f>
        <v/>
      </c>
      <c r="AD1573" s="109" t="str">
        <f>IF(AD1569="","",
IF(OR(AD1571="Orçamento",AD1570="",MAX('Tabela de Apoio'!$A:$A)&lt;=AD1570),
AD1569,
(INDEX('Tabela de Apoio'!$B:$B,MATCH('MAPA DE PREÇOS'!$O$8,'Tabela de Apoio'!$A:$A,1))/INDEX('Tabela de Apoio'!$B:$B,MATCH('MAPA DE PREÇOS'!AD1570,'Tabela de Apoio'!$A:$A,1)-1))*AD1569))</f>
        <v/>
      </c>
      <c r="AE1573" s="109" t="str">
        <f>IF(AE1569="","",
IF(OR(AE1571="Orçamento",AE1570="",MAX('Tabela de Apoio'!$A:$A)&lt;=AE1570),
AE1569,
(INDEX('Tabela de Apoio'!$B:$B,MATCH('MAPA DE PREÇOS'!$O$8,'Tabela de Apoio'!$A:$A,1))/INDEX('Tabela de Apoio'!$B:$B,MATCH('MAPA DE PREÇOS'!AE1570,'Tabela de Apoio'!$A:$A,1)-1))*AE1569))</f>
        <v/>
      </c>
      <c r="AF1573" s="109" t="str">
        <f>IF(AF1569="","",
IF(OR(AF1571="Orçamento",AF1570="",MAX('Tabela de Apoio'!$A:$A)&lt;=AF1570),
AF1569,
(INDEX('Tabela de Apoio'!$B:$B,MATCH('MAPA DE PREÇOS'!$O$8,'Tabela de Apoio'!$A:$A,1))/INDEX('Tabela de Apoio'!$B:$B,MATCH('MAPA DE PREÇOS'!AF1570,'Tabela de Apoio'!$A:$A,1)-1))*AF1569))</f>
        <v/>
      </c>
      <c r="AG1573" s="109" t="str">
        <f>IF(AG1569="","",
IF(OR(AG1571="Orçamento",AG1570="",MAX('Tabela de Apoio'!$A:$A)&lt;=AG1570),
AG1569,
(INDEX('Tabela de Apoio'!$B:$B,MATCH('MAPA DE PREÇOS'!$O$8,'Tabela de Apoio'!$A:$A,1))/INDEX('Tabela de Apoio'!$B:$B,MATCH('MAPA DE PREÇOS'!AG1570,'Tabela de Apoio'!$A:$A,1)-1))*AG1569))</f>
        <v/>
      </c>
      <c r="AH1573" s="109" t="str">
        <f>IF(AH1569="","",
IF(OR(AH1571="Orçamento",AH1570="",MAX('Tabela de Apoio'!$A:$A)&lt;=AH1570),
AH1569,
(INDEX('Tabela de Apoio'!$B:$B,MATCH('MAPA DE PREÇOS'!$O$8,'Tabela de Apoio'!$A:$A,1))/INDEX('Tabela de Apoio'!$B:$B,MATCH('MAPA DE PREÇOS'!AH1570,'Tabela de Apoio'!$A:$A,1)-1))*AH1569))</f>
        <v/>
      </c>
      <c r="AI1573" s="109" t="str">
        <f>IF(AI1569="","",
IF(OR(AI1571="Orçamento",AI1570="",MAX('Tabela de Apoio'!$A:$A)&lt;=AI1570),
AI1569,
(INDEX('Tabela de Apoio'!$B:$B,MATCH('MAPA DE PREÇOS'!$O$8,'Tabela de Apoio'!$A:$A,1))/INDEX('Tabela de Apoio'!$B:$B,MATCH('MAPA DE PREÇOS'!AI1570,'Tabela de Apoio'!$A:$A,1)-1))*AI1569))</f>
        <v/>
      </c>
    </row>
    <row r="1574" spans="1:167" hidden="1" x14ac:dyDescent="0.25">
      <c r="B1574" s="131" t="e">
        <f t="shared" ref="B1574" si="4860">B1573</f>
        <v>#VALUE!</v>
      </c>
      <c r="C1574" s="131" t="e">
        <f t="shared" ref="C1574" si="4861">C1573</f>
        <v>#VALUE!</v>
      </c>
      <c r="D1574" s="130">
        <f t="shared" si="4802"/>
        <v>1</v>
      </c>
      <c r="E1574" s="168"/>
      <c r="F1574" s="96"/>
      <c r="G1574" s="170"/>
      <c r="H1574"/>
      <c r="I1574"/>
      <c r="J1574"/>
      <c r="N1574" s="74"/>
      <c r="O1574" s="27" t="s">
        <v>439</v>
      </c>
      <c r="P1574" s="110" t="str">
        <f>IF(IFERROR(VLOOKUP(P1571,'Tabela de Apoio'!$D:$E,2,FALSE),1)=1,"",P1575)</f>
        <v/>
      </c>
      <c r="Q1574" s="110" t="str">
        <f>IF(IFERROR(VLOOKUP(Q1571,'Tabela de Apoio'!$D:$E,2,FALSE),1)=1,"",Q1575)</f>
        <v/>
      </c>
      <c r="R1574" s="110" t="str">
        <f>IF(IFERROR(VLOOKUP(R1571,'Tabela de Apoio'!$D:$E,2,FALSE),1)=1,"",R1575)</f>
        <v/>
      </c>
      <c r="S1574" s="110" t="str">
        <f>IF(IFERROR(VLOOKUP(S1571,'Tabela de Apoio'!$D:$E,2,FALSE),1)=1,"",S1575)</f>
        <v/>
      </c>
      <c r="T1574" s="110" t="str">
        <f>IF(IFERROR(VLOOKUP(T1571,'Tabela de Apoio'!$D:$E,2,FALSE),1)=1,"",T1575)</f>
        <v/>
      </c>
      <c r="U1574" s="110" t="str">
        <f>IF(IFERROR(VLOOKUP(U1571,'Tabela de Apoio'!$D:$E,2,FALSE),1)=1,"",U1575)</f>
        <v/>
      </c>
      <c r="V1574" s="110" t="str">
        <f>IF(IFERROR(VLOOKUP(V1571,'Tabela de Apoio'!$D:$E,2,FALSE),1)=1,"",V1575)</f>
        <v/>
      </c>
      <c r="W1574" s="110" t="str">
        <f>IF(IFERROR(VLOOKUP(W1571,'Tabela de Apoio'!$D:$E,2,FALSE),1)=1,"",W1575)</f>
        <v/>
      </c>
      <c r="X1574" s="110" t="str">
        <f>IF(IFERROR(VLOOKUP(X1571,'Tabela de Apoio'!$D:$E,2,FALSE),1)=1,"",X1575)</f>
        <v/>
      </c>
      <c r="Y1574" s="110" t="str">
        <f>IF(IFERROR(VLOOKUP(Y1571,'Tabela de Apoio'!$D:$E,2,FALSE),1)=1,"",Y1575)</f>
        <v/>
      </c>
      <c r="Z1574" s="110" t="str">
        <f>IF(IFERROR(VLOOKUP(Z1571,'Tabela de Apoio'!$D:$E,2,FALSE),1)=1,"",Z1575)</f>
        <v/>
      </c>
      <c r="AA1574" s="110" t="str">
        <f>IF(IFERROR(VLOOKUP(AA1571,'Tabela de Apoio'!$D:$E,2,FALSE),1)=1,"",AA1575)</f>
        <v/>
      </c>
      <c r="AB1574" s="110" t="str">
        <f>IF(IFERROR(VLOOKUP(AB1571,'Tabela de Apoio'!$D:$E,2,FALSE),1)=1,"",AB1575)</f>
        <v/>
      </c>
      <c r="AC1574" s="110" t="str">
        <f>IF(IFERROR(VLOOKUP(AC1571,'Tabela de Apoio'!$D:$E,2,FALSE),1)=1,"",AC1575)</f>
        <v/>
      </c>
      <c r="AD1574" s="110" t="str">
        <f>IF(IFERROR(VLOOKUP(AD1571,'Tabela de Apoio'!$D:$E,2,FALSE),1)=1,"",AD1575)</f>
        <v/>
      </c>
      <c r="AE1574" s="110" t="str">
        <f>IF(IFERROR(VLOOKUP(AE1571,'Tabela de Apoio'!$D:$E,2,FALSE),1)=1,"",AE1575)</f>
        <v/>
      </c>
      <c r="AF1574" s="110" t="str">
        <f>IF(IFERROR(VLOOKUP(AF1571,'Tabela de Apoio'!$D:$E,2,FALSE),1)=1,"",AF1575)</f>
        <v/>
      </c>
      <c r="AG1574" s="110" t="str">
        <f>IF(IFERROR(VLOOKUP(AG1571,'Tabela de Apoio'!$D:$E,2,FALSE),1)=1,"",AG1575)</f>
        <v/>
      </c>
      <c r="AH1574" s="110" t="str">
        <f>IF(IFERROR(VLOOKUP(AH1571,'Tabela de Apoio'!$D:$E,2,FALSE),1)=1,"",AH1575)</f>
        <v/>
      </c>
      <c r="AI1574" s="110" t="str">
        <f>IF(IFERROR(VLOOKUP(AI1571,'Tabela de Apoio'!$D:$E,2,FALSE),1)=1,"",AI1575)</f>
        <v/>
      </c>
    </row>
    <row r="1575" spans="1:167" hidden="1" x14ac:dyDescent="0.25">
      <c r="B1575" s="131" t="e">
        <f t="shared" ref="B1575:C1575" si="4862">B1574</f>
        <v>#VALUE!</v>
      </c>
      <c r="C1575" s="131" t="e">
        <f t="shared" si="4862"/>
        <v>#VALUE!</v>
      </c>
      <c r="D1575" s="130">
        <f t="shared" si="4802"/>
        <v>1</v>
      </c>
      <c r="E1575" s="168"/>
      <c r="F1575" s="96"/>
      <c r="G1575" s="170"/>
      <c r="H1575" s="137">
        <f t="shared" ref="H1575" si="4863">COUNT($P1575:$XX1575)</f>
        <v>0</v>
      </c>
      <c r="I1575" s="135" t="e">
        <f t="shared" ref="I1575" si="4864">_xlfn.STDEV.P($P1574:$XX1575)/AVERAGE($P1574:$XX1575)</f>
        <v>#DIV/0!</v>
      </c>
      <c r="J1575" s="7">
        <f>ROW()</f>
        <v>1575</v>
      </c>
      <c r="K1575" s="70"/>
      <c r="L1575" s="29" t="s">
        <v>54</v>
      </c>
      <c r="M1575" s="30" t="str">
        <f t="shared" ref="M1575" si="4865">IFERROR(
IF(AND(P1571="Orçamento",COUNTA(P1569:AI1569)=COUNTIF(P1571:XX1571,"Orçamento")),MIN(M1580,M1577),
IF(M1578&lt;&gt;"",M1578,
IF(M1579&lt;&gt;"",M1579,
M1577
))),"")</f>
        <v/>
      </c>
      <c r="N1575" s="74"/>
      <c r="O1575" s="27" t="s">
        <v>440</v>
      </c>
      <c r="P1575" s="109" t="str">
        <f t="shared" ref="P1575:AI1575" si="4866">IFERROR(IF(P1573="",
            "",
            IF(COUNT($P1573:$XX1573)&lt;=4,
               P1573,
               IF(OR(P1573&gt;(QUARTILE($P1573:$XX1573,3)+(QUARTILE($P1573:$XX1573,3)-QUARTILE($P1573:$XX1573,1))),
                     P1573&lt;(QUARTILE($P1573:$XX1573,1)-(QUARTILE($P1573:$XX1573,3)-QUARTILE($P1573:$XX1573,1)))
                  ),
               "DESCARTADO",P1573)
             )
  ),P1573)</f>
        <v/>
      </c>
      <c r="Q1575" s="109" t="str">
        <f t="shared" si="4866"/>
        <v/>
      </c>
      <c r="R1575" s="109" t="str">
        <f t="shared" si="4866"/>
        <v/>
      </c>
      <c r="S1575" s="109" t="str">
        <f t="shared" si="4866"/>
        <v/>
      </c>
      <c r="T1575" s="109" t="str">
        <f t="shared" si="4866"/>
        <v/>
      </c>
      <c r="U1575" s="109" t="str">
        <f t="shared" si="4866"/>
        <v/>
      </c>
      <c r="V1575" s="109" t="str">
        <f t="shared" si="4866"/>
        <v/>
      </c>
      <c r="W1575" s="109" t="str">
        <f t="shared" si="4866"/>
        <v/>
      </c>
      <c r="X1575" s="109" t="str">
        <f t="shared" si="4866"/>
        <v/>
      </c>
      <c r="Y1575" s="109" t="str">
        <f t="shared" si="4866"/>
        <v/>
      </c>
      <c r="Z1575" s="109" t="str">
        <f t="shared" si="4866"/>
        <v/>
      </c>
      <c r="AA1575" s="109" t="str">
        <f t="shared" si="4866"/>
        <v/>
      </c>
      <c r="AB1575" s="109" t="str">
        <f t="shared" si="4866"/>
        <v/>
      </c>
      <c r="AC1575" s="109" t="str">
        <f t="shared" si="4866"/>
        <v/>
      </c>
      <c r="AD1575" s="109" t="str">
        <f t="shared" si="4866"/>
        <v/>
      </c>
      <c r="AE1575" s="109" t="str">
        <f t="shared" si="4866"/>
        <v/>
      </c>
      <c r="AF1575" s="109" t="str">
        <f t="shared" si="4866"/>
        <v/>
      </c>
      <c r="AG1575" s="109" t="str">
        <f t="shared" si="4866"/>
        <v/>
      </c>
      <c r="AH1575" s="109" t="str">
        <f t="shared" si="4866"/>
        <v/>
      </c>
      <c r="AI1575" s="109" t="str">
        <f t="shared" si="4866"/>
        <v/>
      </c>
    </row>
    <row r="1576" spans="1:167" hidden="1" x14ac:dyDescent="0.25">
      <c r="B1576" s="131" t="e">
        <f t="shared" ref="B1576" si="4867">B1575</f>
        <v>#VALUE!</v>
      </c>
      <c r="C1576" s="131" t="e">
        <f t="shared" ref="C1576" si="4868">C1575</f>
        <v>#VALUE!</v>
      </c>
      <c r="D1576" s="130">
        <f t="shared" si="4802"/>
        <v>1</v>
      </c>
      <c r="E1576" s="168"/>
      <c r="F1576" s="96"/>
      <c r="G1576" s="170"/>
      <c r="H1576"/>
      <c r="I1576"/>
      <c r="J1576"/>
      <c r="K1576" s="69"/>
      <c r="L1576" s="29" t="s">
        <v>423</v>
      </c>
      <c r="M1576" s="30" t="e">
        <f t="shared" ref="M1576" si="4869">AVERAGE($P1575:$XX1575)</f>
        <v>#DIV/0!</v>
      </c>
      <c r="N1576" s="74"/>
      <c r="O1576" s="27" t="str">
        <f t="shared" ref="O1576" si="4870">"1 POND"</f>
        <v>1 POND</v>
      </c>
      <c r="P1576" s="110" t="str">
        <f>IF(IFERROR(VLOOKUP(P1571,'Tabela de Apoio'!$D:$E,2,FALSE),1)=1,"",P1577)</f>
        <v/>
      </c>
      <c r="Q1576" s="110" t="str">
        <f>IF(IFERROR(VLOOKUP(Q1571,'Tabela de Apoio'!$D:$E,2,FALSE),1)=1,"",Q1577)</f>
        <v/>
      </c>
      <c r="R1576" s="110" t="str">
        <f>IF(IFERROR(VLOOKUP(R1571,'Tabela de Apoio'!$D:$E,2,FALSE),1)=1,"",R1577)</f>
        <v/>
      </c>
      <c r="S1576" s="110" t="str">
        <f>IF(IFERROR(VLOOKUP(S1571,'Tabela de Apoio'!$D:$E,2,FALSE),1)=1,"",S1577)</f>
        <v/>
      </c>
      <c r="T1576" s="110" t="str">
        <f>IF(IFERROR(VLOOKUP(T1571,'Tabela de Apoio'!$D:$E,2,FALSE),1)=1,"",T1577)</f>
        <v/>
      </c>
      <c r="U1576" s="110" t="str">
        <f>IF(IFERROR(VLOOKUP(U1571,'Tabela de Apoio'!$D:$E,2,FALSE),1)=1,"",U1577)</f>
        <v/>
      </c>
      <c r="V1576" s="110" t="str">
        <f>IF(IFERROR(VLOOKUP(V1571,'Tabela de Apoio'!$D:$E,2,FALSE),1)=1,"",V1577)</f>
        <v/>
      </c>
      <c r="W1576" s="110" t="str">
        <f>IF(IFERROR(VLOOKUP(W1571,'Tabela de Apoio'!$D:$E,2,FALSE),1)=1,"",W1577)</f>
        <v/>
      </c>
      <c r="X1576" s="110" t="str">
        <f>IF(IFERROR(VLOOKUP(X1571,'Tabela de Apoio'!$D:$E,2,FALSE),1)=1,"",X1577)</f>
        <v/>
      </c>
      <c r="Y1576" s="110" t="str">
        <f>IF(IFERROR(VLOOKUP(Y1571,'Tabela de Apoio'!$D:$E,2,FALSE),1)=1,"",Y1577)</f>
        <v/>
      </c>
      <c r="Z1576" s="110" t="str">
        <f>IF(IFERROR(VLOOKUP(Z1571,'Tabela de Apoio'!$D:$E,2,FALSE),1)=1,"",Z1577)</f>
        <v/>
      </c>
      <c r="AA1576" s="110" t="str">
        <f>IF(IFERROR(VLOOKUP(AA1571,'Tabela de Apoio'!$D:$E,2,FALSE),1)=1,"",AA1577)</f>
        <v/>
      </c>
      <c r="AB1576" s="110" t="str">
        <f>IF(IFERROR(VLOOKUP(AB1571,'Tabela de Apoio'!$D:$E,2,FALSE),1)=1,"",AB1577)</f>
        <v/>
      </c>
      <c r="AC1576" s="110" t="str">
        <f>IF(IFERROR(VLOOKUP(AC1571,'Tabela de Apoio'!$D:$E,2,FALSE),1)=1,"",AC1577)</f>
        <v/>
      </c>
      <c r="AD1576" s="110" t="str">
        <f>IF(IFERROR(VLOOKUP(AD1571,'Tabela de Apoio'!$D:$E,2,FALSE),1)=1,"",AD1577)</f>
        <v/>
      </c>
      <c r="AE1576" s="110" t="str">
        <f>IF(IFERROR(VLOOKUP(AE1571,'Tabela de Apoio'!$D:$E,2,FALSE),1)=1,"",AE1577)</f>
        <v/>
      </c>
      <c r="AF1576" s="110" t="str">
        <f>IF(IFERROR(VLOOKUP(AF1571,'Tabela de Apoio'!$D:$E,2,FALSE),1)=1,"",AF1577)</f>
        <v/>
      </c>
      <c r="AG1576" s="110" t="str">
        <f>IF(IFERROR(VLOOKUP(AG1571,'Tabela de Apoio'!$D:$E,2,FALSE),1)=1,"",AG1577)</f>
        <v/>
      </c>
      <c r="AH1576" s="110" t="str">
        <f>IF(IFERROR(VLOOKUP(AH1571,'Tabela de Apoio'!$D:$E,2,FALSE),1)=1,"",AH1577)</f>
        <v/>
      </c>
      <c r="AI1576" s="110" t="str">
        <f>IF(IFERROR(VLOOKUP(AI1571,'Tabela de Apoio'!$D:$E,2,FALSE),1)=1,"",AI1577)</f>
        <v/>
      </c>
    </row>
    <row r="1577" spans="1:167" hidden="1" x14ac:dyDescent="0.25">
      <c r="B1577" s="131" t="e">
        <f t="shared" si="4801"/>
        <v>#VALUE!</v>
      </c>
      <c r="C1577" s="131" t="e">
        <f t="shared" si="4802"/>
        <v>#VALUE!</v>
      </c>
      <c r="D1577" s="130">
        <f t="shared" si="4802"/>
        <v>1</v>
      </c>
      <c r="E1577" s="168"/>
      <c r="F1577" s="96"/>
      <c r="G1577" s="170"/>
      <c r="H1577" s="137">
        <f t="shared" ref="H1577" si="4871">COUNT($P1577:$XX1577)</f>
        <v>0</v>
      </c>
      <c r="I1577" s="135" t="e">
        <f t="shared" ref="I1577" si="4872">_xlfn.STDEV.P($P1576:$XX1577)/AVERAGE($P1576:$XX1577)</f>
        <v>#DIV/0!</v>
      </c>
      <c r="J1577" s="7">
        <f t="shared" ref="J1577" si="4873">IF(AND(H1577&gt;2,
OR(L1569="MÉDIA SANEADA",L1569="MEDIANA SANEADA",
AND(L1569="PREÇO REFERÊNCIA",NOT(AND(P1571="Orçamento",COUNTA(P1569:XX1569)=COUNTIF(P1571:XX1571,"Orçamento")))))),
ROW(),0)</f>
        <v>0</v>
      </c>
      <c r="K1577" s="69"/>
      <c r="L1577" s="29" t="s">
        <v>424</v>
      </c>
      <c r="M1577" s="30" t="e">
        <f t="shared" ref="M1577" si="4874">MEDIAN($P1575:$XX1575)</f>
        <v>#NUM!</v>
      </c>
      <c r="N1577" s="74"/>
      <c r="O1577" s="27" t="str">
        <f t="shared" ref="O1577" si="4875">"1 RODADA"</f>
        <v>1 RODADA</v>
      </c>
      <c r="P1577" s="110" t="str">
        <f t="shared" ref="P1577:AI1577" si="4876">IF(P1575="","",IF((_xlfn.STDEV.P($P1574:$XX1575)/AVERAGE($P1574:$XX1575))&lt;=25%,P1575,IF(OR(P1575&gt;(AVERAGE($P1574:$XX1575)+_xlfn.STDEV.P($P1574:$XX1575)),P1575&lt;(AVERAGE($P1574:$XX1575)-_xlfn.STDEV.P($P1574:$XX1575))),"DESCARTADO",P1575)))</f>
        <v/>
      </c>
      <c r="Q1577" s="110" t="str">
        <f t="shared" si="4876"/>
        <v/>
      </c>
      <c r="R1577" s="110" t="str">
        <f t="shared" si="4876"/>
        <v/>
      </c>
      <c r="S1577" s="110" t="str">
        <f t="shared" si="4876"/>
        <v/>
      </c>
      <c r="T1577" s="110" t="str">
        <f t="shared" si="4876"/>
        <v/>
      </c>
      <c r="U1577" s="110" t="str">
        <f t="shared" si="4876"/>
        <v/>
      </c>
      <c r="V1577" s="110" t="str">
        <f t="shared" si="4876"/>
        <v/>
      </c>
      <c r="W1577" s="110" t="str">
        <f t="shared" si="4876"/>
        <v/>
      </c>
      <c r="X1577" s="110" t="str">
        <f t="shared" si="4876"/>
        <v/>
      </c>
      <c r="Y1577" s="110" t="str">
        <f t="shared" si="4876"/>
        <v/>
      </c>
      <c r="Z1577" s="110" t="str">
        <f t="shared" si="4876"/>
        <v/>
      </c>
      <c r="AA1577" s="110" t="str">
        <f t="shared" si="4876"/>
        <v/>
      </c>
      <c r="AB1577" s="110" t="str">
        <f t="shared" si="4876"/>
        <v/>
      </c>
      <c r="AC1577" s="110" t="str">
        <f t="shared" si="4876"/>
        <v/>
      </c>
      <c r="AD1577" s="110" t="str">
        <f t="shared" si="4876"/>
        <v/>
      </c>
      <c r="AE1577" s="110" t="str">
        <f t="shared" si="4876"/>
        <v/>
      </c>
      <c r="AF1577" s="110" t="str">
        <f t="shared" si="4876"/>
        <v/>
      </c>
      <c r="AG1577" s="110" t="str">
        <f t="shared" si="4876"/>
        <v/>
      </c>
      <c r="AH1577" s="110" t="str">
        <f t="shared" si="4876"/>
        <v/>
      </c>
      <c r="AI1577" s="110" t="str">
        <f t="shared" si="4876"/>
        <v/>
      </c>
    </row>
    <row r="1578" spans="1:167" hidden="1" x14ac:dyDescent="0.25">
      <c r="B1578" s="131" t="e">
        <f t="shared" si="4801"/>
        <v>#VALUE!</v>
      </c>
      <c r="C1578" s="131" t="e">
        <f t="shared" si="4802"/>
        <v>#VALUE!</v>
      </c>
      <c r="D1578" s="130">
        <f t="shared" si="4802"/>
        <v>1</v>
      </c>
      <c r="E1578" s="168"/>
      <c r="F1578" s="96"/>
      <c r="G1578" s="170"/>
      <c r="H1578"/>
      <c r="I1578"/>
      <c r="J1578"/>
      <c r="L1578" s="29" t="s">
        <v>50</v>
      </c>
      <c r="M1578" s="30" t="str">
        <f t="shared" ref="M1578" si="4877">IFERROR(
IF(AND(H1577&gt;2,I1577&lt;=25%),AVERAGE(P1576:XX1577),
IF(AND(H1579&gt;2,I1579&lt;=25%),AVERAGE(P1578:XX1579),
IF(AND(H1581&gt;2,I1581&lt;=25%),AVERAGE(P1580:XX1581),
IF(AND(H1583&gt;2,I1583&lt;=25%),AVERAGE(P1582:XX1583),
IF(AND(H1585&gt;2,I1585&lt;=25%),AVERAGE(P1584:XX1585),
IF(AND(H1587&gt;2,I1587&lt;=25%),AVERAGE(P1586:XX1587),
IF(I1575&lt;=25%,AVERAGE(P1574:XX1575),""))))))),"")</f>
        <v/>
      </c>
      <c r="N1578" s="74"/>
      <c r="O1578" s="27" t="str">
        <f t="shared" ref="O1578" si="4878">"2 POND"</f>
        <v>2 POND</v>
      </c>
      <c r="P1578" s="110" t="str">
        <f>IF(IFERROR(VLOOKUP(P1571,'Tabela de Apoio'!$D:$E,2,FALSE),1)=1,"",P1579)</f>
        <v/>
      </c>
      <c r="Q1578" s="110" t="str">
        <f>IF(IFERROR(VLOOKUP(Q1571,'Tabela de Apoio'!$D:$E,2,FALSE),1)=1,"",Q1579)</f>
        <v/>
      </c>
      <c r="R1578" s="110" t="str">
        <f>IF(IFERROR(VLOOKUP(R1571,'Tabela de Apoio'!$D:$E,2,FALSE),1)=1,"",R1579)</f>
        <v/>
      </c>
      <c r="S1578" s="110" t="str">
        <f>IF(IFERROR(VLOOKUP(S1571,'Tabela de Apoio'!$D:$E,2,FALSE),1)=1,"",S1579)</f>
        <v/>
      </c>
      <c r="T1578" s="110" t="str">
        <f>IF(IFERROR(VLOOKUP(T1571,'Tabela de Apoio'!$D:$E,2,FALSE),1)=1,"",T1579)</f>
        <v/>
      </c>
      <c r="U1578" s="110" t="str">
        <f>IF(IFERROR(VLOOKUP(U1571,'Tabela de Apoio'!$D:$E,2,FALSE),1)=1,"",U1579)</f>
        <v/>
      </c>
      <c r="V1578" s="110" t="str">
        <f>IF(IFERROR(VLOOKUP(V1571,'Tabela de Apoio'!$D:$E,2,FALSE),1)=1,"",V1579)</f>
        <v/>
      </c>
      <c r="W1578" s="110" t="str">
        <f>IF(IFERROR(VLOOKUP(W1571,'Tabela de Apoio'!$D:$E,2,FALSE),1)=1,"",W1579)</f>
        <v/>
      </c>
      <c r="X1578" s="110" t="str">
        <f>IF(IFERROR(VLOOKUP(X1571,'Tabela de Apoio'!$D:$E,2,FALSE),1)=1,"",X1579)</f>
        <v/>
      </c>
      <c r="Y1578" s="110" t="str">
        <f>IF(IFERROR(VLOOKUP(Y1571,'Tabela de Apoio'!$D:$E,2,FALSE),1)=1,"",Y1579)</f>
        <v/>
      </c>
      <c r="Z1578" s="110" t="str">
        <f>IF(IFERROR(VLOOKUP(Z1571,'Tabela de Apoio'!$D:$E,2,FALSE),1)=1,"",Z1579)</f>
        <v/>
      </c>
      <c r="AA1578" s="110" t="str">
        <f>IF(IFERROR(VLOOKUP(AA1571,'Tabela de Apoio'!$D:$E,2,FALSE),1)=1,"",AA1579)</f>
        <v/>
      </c>
      <c r="AB1578" s="110" t="str">
        <f>IF(IFERROR(VLOOKUP(AB1571,'Tabela de Apoio'!$D:$E,2,FALSE),1)=1,"",AB1579)</f>
        <v/>
      </c>
      <c r="AC1578" s="110" t="str">
        <f>IF(IFERROR(VLOOKUP(AC1571,'Tabela de Apoio'!$D:$E,2,FALSE),1)=1,"",AC1579)</f>
        <v/>
      </c>
      <c r="AD1578" s="110" t="str">
        <f>IF(IFERROR(VLOOKUP(AD1571,'Tabela de Apoio'!$D:$E,2,FALSE),1)=1,"",AD1579)</f>
        <v/>
      </c>
      <c r="AE1578" s="110" t="str">
        <f>IF(IFERROR(VLOOKUP(AE1571,'Tabela de Apoio'!$D:$E,2,FALSE),1)=1,"",AE1579)</f>
        <v/>
      </c>
      <c r="AF1578" s="110" t="str">
        <f>IF(IFERROR(VLOOKUP(AF1571,'Tabela de Apoio'!$D:$E,2,FALSE),1)=1,"",AF1579)</f>
        <v/>
      </c>
      <c r="AG1578" s="110" t="str">
        <f>IF(IFERROR(VLOOKUP(AG1571,'Tabela de Apoio'!$D:$E,2,FALSE),1)=1,"",AG1579)</f>
        <v/>
      </c>
      <c r="AH1578" s="110" t="str">
        <f>IF(IFERROR(VLOOKUP(AH1571,'Tabela de Apoio'!$D:$E,2,FALSE),1)=1,"",AH1579)</f>
        <v/>
      </c>
      <c r="AI1578" s="110" t="str">
        <f>IF(IFERROR(VLOOKUP(AI1571,'Tabela de Apoio'!$D:$E,2,FALSE),1)=1,"",AI1579)</f>
        <v/>
      </c>
    </row>
    <row r="1579" spans="1:167" hidden="1" x14ac:dyDescent="0.25">
      <c r="B1579" s="131" t="e">
        <f t="shared" si="4801"/>
        <v>#VALUE!</v>
      </c>
      <c r="C1579" s="131" t="e">
        <f t="shared" si="4802"/>
        <v>#VALUE!</v>
      </c>
      <c r="D1579" s="130">
        <f t="shared" si="4802"/>
        <v>1</v>
      </c>
      <c r="E1579" s="168"/>
      <c r="F1579" s="96"/>
      <c r="G1579" s="170"/>
      <c r="H1579" s="137">
        <f t="shared" ref="H1579" si="4879">COUNT($P1579:$XX1579)</f>
        <v>0</v>
      </c>
      <c r="I1579" s="135" t="e">
        <f t="shared" ref="I1579" si="4880">_xlfn.STDEV.P($P1578:$XX1579)/AVERAGE($P1578:$XX1579)</f>
        <v>#DIV/0!</v>
      </c>
      <c r="J1579" s="7">
        <f t="shared" ref="J1579" si="4881">IF(AND(H1579&gt;2,
OR(L1569="MÉDIA SANEADA",L1569="MEDIANA SANEADA",
AND(L1569="PREÇO REFERÊNCIA",NOT(AND(P1571="Orçamento",COUNTA(P1569:XX1569)=COUNTIF(P1571:XX1571,"Orçamento")))))),
ROW(),0)</f>
        <v>0</v>
      </c>
      <c r="K1579" s="69"/>
      <c r="L1579" s="29" t="s">
        <v>425</v>
      </c>
      <c r="M1579" s="30" t="e">
        <f t="shared" ref="M1579" si="4882" xml:space="preserve">
IF(H1577&gt;2,MEDIAN(P1576:XX1577),
IF(H1579&gt;2,MEDIAN(P1578:XX1579),
IF(H1581&gt;2,MEDIAN(P1580:XX1581),
IF(H1583&gt;2,MEDIAN(P1582:XX1583),
IF(H1585&gt;2,MEDIAN(P1584:XX1585),
IF(H1587&gt;2,MEDIAN(P1586:XX1587),
MEDIAN(P1574:XX1575)))))))</f>
        <v>#NUM!</v>
      </c>
      <c r="N1579" s="74"/>
      <c r="O1579" s="27" t="str">
        <f t="shared" ref="O1579" si="4883">"2 RODADA"</f>
        <v>2 RODADA</v>
      </c>
      <c r="P1579" s="110" t="str">
        <f t="shared" ref="P1579:AI1579" si="4884">IF(P1577="","",IF((_xlfn.STDEV.P($P1576:$XX1577)/AVERAGE($P1576:$XX1577))&lt;=25%,P1577,IF(OR(P1577&gt;(AVERAGE($P1576:$XX1577)+_xlfn.STDEV.P($P1576:$XX1577)),P1577&lt;(AVERAGE($P1576:$XX1577)-_xlfn.STDEV.P($P1576:$XX1577))),"DESCARTADO",P1577)))</f>
        <v/>
      </c>
      <c r="Q1579" s="110" t="str">
        <f t="shared" si="4884"/>
        <v/>
      </c>
      <c r="R1579" s="110" t="str">
        <f t="shared" si="4884"/>
        <v/>
      </c>
      <c r="S1579" s="110" t="str">
        <f t="shared" si="4884"/>
        <v/>
      </c>
      <c r="T1579" s="110" t="str">
        <f t="shared" si="4884"/>
        <v/>
      </c>
      <c r="U1579" s="110" t="str">
        <f t="shared" si="4884"/>
        <v/>
      </c>
      <c r="V1579" s="110" t="str">
        <f t="shared" si="4884"/>
        <v/>
      </c>
      <c r="W1579" s="110" t="str">
        <f t="shared" si="4884"/>
        <v/>
      </c>
      <c r="X1579" s="110" t="str">
        <f t="shared" si="4884"/>
        <v/>
      </c>
      <c r="Y1579" s="110" t="str">
        <f t="shared" si="4884"/>
        <v/>
      </c>
      <c r="Z1579" s="110" t="str">
        <f t="shared" si="4884"/>
        <v/>
      </c>
      <c r="AA1579" s="110" t="str">
        <f t="shared" si="4884"/>
        <v/>
      </c>
      <c r="AB1579" s="110" t="str">
        <f t="shared" si="4884"/>
        <v/>
      </c>
      <c r="AC1579" s="110" t="str">
        <f t="shared" si="4884"/>
        <v/>
      </c>
      <c r="AD1579" s="110" t="str">
        <f t="shared" si="4884"/>
        <v/>
      </c>
      <c r="AE1579" s="110" t="str">
        <f t="shared" si="4884"/>
        <v/>
      </c>
      <c r="AF1579" s="110" t="str">
        <f t="shared" si="4884"/>
        <v/>
      </c>
      <c r="AG1579" s="110" t="str">
        <f t="shared" si="4884"/>
        <v/>
      </c>
      <c r="AH1579" s="110" t="str">
        <f t="shared" si="4884"/>
        <v/>
      </c>
      <c r="AI1579" s="110" t="str">
        <f t="shared" si="4884"/>
        <v/>
      </c>
    </row>
    <row r="1580" spans="1:167" hidden="1" x14ac:dyDescent="0.25">
      <c r="B1580" s="131" t="e">
        <f t="shared" si="4801"/>
        <v>#VALUE!</v>
      </c>
      <c r="C1580" s="131" t="e">
        <f t="shared" si="4802"/>
        <v>#VALUE!</v>
      </c>
      <c r="D1580" s="130">
        <f t="shared" si="4802"/>
        <v>1</v>
      </c>
      <c r="E1580" s="168"/>
      <c r="F1580" s="96"/>
      <c r="G1580" s="170"/>
      <c r="H1580"/>
      <c r="I1580"/>
      <c r="J1580"/>
      <c r="K1580" s="69"/>
      <c r="L1580" s="29" t="s">
        <v>422</v>
      </c>
      <c r="M1580" s="30" t="e">
        <f t="shared" ref="M1580" si="4885">HARMEAN($P1574:$XX1575)</f>
        <v>#N/A</v>
      </c>
      <c r="N1580" s="74"/>
      <c r="O1580" s="27" t="str">
        <f t="shared" ref="O1580" si="4886">"3 POND"</f>
        <v>3 POND</v>
      </c>
      <c r="P1580" s="110" t="str">
        <f>IF(IFERROR(VLOOKUP(P1571,'Tabela de Apoio'!$D:$E,2,FALSE),1)=1,"",P1581)</f>
        <v/>
      </c>
      <c r="Q1580" s="110" t="str">
        <f>IF(IFERROR(VLOOKUP(Q1571,'Tabela de Apoio'!$D:$E,2,FALSE),1)=1,"",Q1581)</f>
        <v/>
      </c>
      <c r="R1580" s="110" t="str">
        <f>IF(IFERROR(VLOOKUP(R1571,'Tabela de Apoio'!$D:$E,2,FALSE),1)=1,"",R1581)</f>
        <v/>
      </c>
      <c r="S1580" s="110" t="str">
        <f>IF(IFERROR(VLOOKUP(S1571,'Tabela de Apoio'!$D:$E,2,FALSE),1)=1,"",S1581)</f>
        <v/>
      </c>
      <c r="T1580" s="110" t="str">
        <f>IF(IFERROR(VLOOKUP(T1571,'Tabela de Apoio'!$D:$E,2,FALSE),1)=1,"",T1581)</f>
        <v/>
      </c>
      <c r="U1580" s="110" t="str">
        <f>IF(IFERROR(VLOOKUP(U1571,'Tabela de Apoio'!$D:$E,2,FALSE),1)=1,"",U1581)</f>
        <v/>
      </c>
      <c r="V1580" s="110" t="str">
        <f>IF(IFERROR(VLOOKUP(V1571,'Tabela de Apoio'!$D:$E,2,FALSE),1)=1,"",V1581)</f>
        <v/>
      </c>
      <c r="W1580" s="110" t="str">
        <f>IF(IFERROR(VLOOKUP(W1571,'Tabela de Apoio'!$D:$E,2,FALSE),1)=1,"",W1581)</f>
        <v/>
      </c>
      <c r="X1580" s="110" t="str">
        <f>IF(IFERROR(VLOOKUP(X1571,'Tabela de Apoio'!$D:$E,2,FALSE),1)=1,"",X1581)</f>
        <v/>
      </c>
      <c r="Y1580" s="110" t="str">
        <f>IF(IFERROR(VLOOKUP(Y1571,'Tabela de Apoio'!$D:$E,2,FALSE),1)=1,"",Y1581)</f>
        <v/>
      </c>
      <c r="Z1580" s="110" t="str">
        <f>IF(IFERROR(VLOOKUP(Z1571,'Tabela de Apoio'!$D:$E,2,FALSE),1)=1,"",Z1581)</f>
        <v/>
      </c>
      <c r="AA1580" s="110" t="str">
        <f>IF(IFERROR(VLOOKUP(AA1571,'Tabela de Apoio'!$D:$E,2,FALSE),1)=1,"",AA1581)</f>
        <v/>
      </c>
      <c r="AB1580" s="110" t="str">
        <f>IF(IFERROR(VLOOKUP(AB1571,'Tabela de Apoio'!$D:$E,2,FALSE),1)=1,"",AB1581)</f>
        <v/>
      </c>
      <c r="AC1580" s="110" t="str">
        <f>IF(IFERROR(VLOOKUP(AC1571,'Tabela de Apoio'!$D:$E,2,FALSE),1)=1,"",AC1581)</f>
        <v/>
      </c>
      <c r="AD1580" s="110" t="str">
        <f>IF(IFERROR(VLOOKUP(AD1571,'Tabela de Apoio'!$D:$E,2,FALSE),1)=1,"",AD1581)</f>
        <v/>
      </c>
      <c r="AE1580" s="110" t="str">
        <f>IF(IFERROR(VLOOKUP(AE1571,'Tabela de Apoio'!$D:$E,2,FALSE),1)=1,"",AE1581)</f>
        <v/>
      </c>
      <c r="AF1580" s="110" t="str">
        <f>IF(IFERROR(VLOOKUP(AF1571,'Tabela de Apoio'!$D:$E,2,FALSE),1)=1,"",AF1581)</f>
        <v/>
      </c>
      <c r="AG1580" s="110" t="str">
        <f>IF(IFERROR(VLOOKUP(AG1571,'Tabela de Apoio'!$D:$E,2,FALSE),1)=1,"",AG1581)</f>
        <v/>
      </c>
      <c r="AH1580" s="110" t="str">
        <f>IF(IFERROR(VLOOKUP(AH1571,'Tabela de Apoio'!$D:$E,2,FALSE),1)=1,"",AH1581)</f>
        <v/>
      </c>
      <c r="AI1580" s="110" t="str">
        <f>IF(IFERROR(VLOOKUP(AI1571,'Tabela de Apoio'!$D:$E,2,FALSE),1)=1,"",AI1581)</f>
        <v/>
      </c>
    </row>
    <row r="1581" spans="1:167" hidden="1" x14ac:dyDescent="0.25">
      <c r="B1581" s="131" t="e">
        <f t="shared" si="4801"/>
        <v>#VALUE!</v>
      </c>
      <c r="C1581" s="131" t="e">
        <f t="shared" si="4802"/>
        <v>#VALUE!</v>
      </c>
      <c r="D1581" s="130">
        <f t="shared" si="4802"/>
        <v>1</v>
      </c>
      <c r="E1581" s="168"/>
      <c r="F1581" s="96"/>
      <c r="G1581" s="170"/>
      <c r="H1581" s="137">
        <f t="shared" ref="H1581" si="4887">COUNT($P1581:$XX1581)</f>
        <v>0</v>
      </c>
      <c r="I1581" s="135" t="e">
        <f t="shared" ref="I1581" si="4888">_xlfn.STDEV.P($P1580:$XX1581)/AVERAGE($P1580:$XX1581)</f>
        <v>#DIV/0!</v>
      </c>
      <c r="J1581" s="7">
        <f t="shared" ref="J1581" si="4889">IF(AND(H1581&gt;2,
OR(L1569="MÉDIA SANEADA",L1569="MEDIANA SANEADA",
AND(L1569="PREÇO REFERÊNCIA",NOT(AND(P1571="Orçamento",COUNTA(P1569:XX1569)=COUNTIF(P1571:XX1571,"Orçamento")))))),
ROW(),0)</f>
        <v>0</v>
      </c>
      <c r="K1581" s="69"/>
      <c r="L1581" s="29" t="s">
        <v>53</v>
      </c>
      <c r="M1581" s="30" t="str">
        <f t="shared" ref="M1581" si="4890">IFERROR(_xlfn.QUARTILE.EXC($P1575:$XX1575,1),"")</f>
        <v/>
      </c>
      <c r="N1581" s="74"/>
      <c r="O1581" s="27" t="str">
        <f t="shared" ref="O1581" si="4891">"3 RODADA"</f>
        <v>3 RODADA</v>
      </c>
      <c r="P1581" s="110" t="str">
        <f t="shared" ref="P1581:AI1581" si="4892">IF(P1579="","",IF((_xlfn.STDEV.P($P1578:$XX1579)/AVERAGE($P1578:$XX1579))&lt;=25%,P1579,IF(OR(P1579&gt;(AVERAGE($P1578:$XX1579)+_xlfn.STDEV.P($P1578:$XX1579)),P1579&lt;(AVERAGE($P1578:$XX1579)-_xlfn.STDEV.P($P1578:$XX1579))),"DESCARTADO",P1579)))</f>
        <v/>
      </c>
      <c r="Q1581" s="110" t="str">
        <f t="shared" si="4892"/>
        <v/>
      </c>
      <c r="R1581" s="110" t="str">
        <f t="shared" si="4892"/>
        <v/>
      </c>
      <c r="S1581" s="110" t="str">
        <f t="shared" si="4892"/>
        <v/>
      </c>
      <c r="T1581" s="110" t="str">
        <f t="shared" si="4892"/>
        <v/>
      </c>
      <c r="U1581" s="110" t="str">
        <f t="shared" si="4892"/>
        <v/>
      </c>
      <c r="V1581" s="110" t="str">
        <f t="shared" si="4892"/>
        <v/>
      </c>
      <c r="W1581" s="110" t="str">
        <f t="shared" si="4892"/>
        <v/>
      </c>
      <c r="X1581" s="110" t="str">
        <f t="shared" si="4892"/>
        <v/>
      </c>
      <c r="Y1581" s="110" t="str">
        <f t="shared" si="4892"/>
        <v/>
      </c>
      <c r="Z1581" s="110" t="str">
        <f t="shared" si="4892"/>
        <v/>
      </c>
      <c r="AA1581" s="110" t="str">
        <f t="shared" si="4892"/>
        <v/>
      </c>
      <c r="AB1581" s="110" t="str">
        <f t="shared" si="4892"/>
        <v/>
      </c>
      <c r="AC1581" s="110" t="str">
        <f t="shared" si="4892"/>
        <v/>
      </c>
      <c r="AD1581" s="110" t="str">
        <f t="shared" si="4892"/>
        <v/>
      </c>
      <c r="AE1581" s="110" t="str">
        <f t="shared" si="4892"/>
        <v/>
      </c>
      <c r="AF1581" s="110" t="str">
        <f t="shared" si="4892"/>
        <v/>
      </c>
      <c r="AG1581" s="110" t="str">
        <f t="shared" si="4892"/>
        <v/>
      </c>
      <c r="AH1581" s="110" t="str">
        <f t="shared" si="4892"/>
        <v/>
      </c>
      <c r="AI1581" s="110" t="str">
        <f t="shared" si="4892"/>
        <v/>
      </c>
    </row>
    <row r="1582" spans="1:167" hidden="1" x14ac:dyDescent="0.25">
      <c r="B1582" s="131" t="e">
        <f t="shared" si="4801"/>
        <v>#VALUE!</v>
      </c>
      <c r="C1582" s="131" t="e">
        <f t="shared" si="4802"/>
        <v>#VALUE!</v>
      </c>
      <c r="D1582" s="130">
        <f t="shared" si="4802"/>
        <v>1</v>
      </c>
      <c r="E1582" s="168"/>
      <c r="F1582" s="96"/>
      <c r="G1582" s="170"/>
      <c r="H1582"/>
      <c r="I1582"/>
      <c r="J1582"/>
      <c r="K1582" s="69"/>
      <c r="L1582" s="29" t="s">
        <v>51</v>
      </c>
      <c r="M1582" s="30" t="str">
        <f t="shared" ref="M1582" si="4893">IFERROR(_xlfn.QUARTILE.EXC($P1575:$XX1575,3),"")</f>
        <v/>
      </c>
      <c r="N1582" s="74"/>
      <c r="O1582" s="27" t="str">
        <f t="shared" ref="O1582" si="4894">"4 POND"</f>
        <v>4 POND</v>
      </c>
      <c r="P1582" s="110" t="str">
        <f>IF(IFERROR(VLOOKUP(P1571,'Tabela de Apoio'!$D:$E,2,FALSE),1)=1,"",P1583)</f>
        <v/>
      </c>
      <c r="Q1582" s="110" t="str">
        <f>IF(IFERROR(VLOOKUP(Q1571,'Tabela de Apoio'!$D:$E,2,FALSE),1)=1,"",Q1583)</f>
        <v/>
      </c>
      <c r="R1582" s="110" t="str">
        <f>IF(IFERROR(VLOOKUP(R1571,'Tabela de Apoio'!$D:$E,2,FALSE),1)=1,"",R1583)</f>
        <v/>
      </c>
      <c r="S1582" s="110" t="str">
        <f>IF(IFERROR(VLOOKUP(S1571,'Tabela de Apoio'!$D:$E,2,FALSE),1)=1,"",S1583)</f>
        <v/>
      </c>
      <c r="T1582" s="110" t="str">
        <f>IF(IFERROR(VLOOKUP(T1571,'Tabela de Apoio'!$D:$E,2,FALSE),1)=1,"",T1583)</f>
        <v/>
      </c>
      <c r="U1582" s="110" t="str">
        <f>IF(IFERROR(VLOOKUP(U1571,'Tabela de Apoio'!$D:$E,2,FALSE),1)=1,"",U1583)</f>
        <v/>
      </c>
      <c r="V1582" s="110" t="str">
        <f>IF(IFERROR(VLOOKUP(V1571,'Tabela de Apoio'!$D:$E,2,FALSE),1)=1,"",V1583)</f>
        <v/>
      </c>
      <c r="W1582" s="110" t="str">
        <f>IF(IFERROR(VLOOKUP(W1571,'Tabela de Apoio'!$D:$E,2,FALSE),1)=1,"",W1583)</f>
        <v/>
      </c>
      <c r="X1582" s="110" t="str">
        <f>IF(IFERROR(VLOOKUP(X1571,'Tabela de Apoio'!$D:$E,2,FALSE),1)=1,"",X1583)</f>
        <v/>
      </c>
      <c r="Y1582" s="110" t="str">
        <f>IF(IFERROR(VLOOKUP(Y1571,'Tabela de Apoio'!$D:$E,2,FALSE),1)=1,"",Y1583)</f>
        <v/>
      </c>
      <c r="Z1582" s="110" t="str">
        <f>IF(IFERROR(VLOOKUP(Z1571,'Tabela de Apoio'!$D:$E,2,FALSE),1)=1,"",Z1583)</f>
        <v/>
      </c>
      <c r="AA1582" s="110" t="str">
        <f>IF(IFERROR(VLOOKUP(AA1571,'Tabela de Apoio'!$D:$E,2,FALSE),1)=1,"",AA1583)</f>
        <v/>
      </c>
      <c r="AB1582" s="110" t="str">
        <f>IF(IFERROR(VLOOKUP(AB1571,'Tabela de Apoio'!$D:$E,2,FALSE),1)=1,"",AB1583)</f>
        <v/>
      </c>
      <c r="AC1582" s="110" t="str">
        <f>IF(IFERROR(VLOOKUP(AC1571,'Tabela de Apoio'!$D:$E,2,FALSE),1)=1,"",AC1583)</f>
        <v/>
      </c>
      <c r="AD1582" s="110" t="str">
        <f>IF(IFERROR(VLOOKUP(AD1571,'Tabela de Apoio'!$D:$E,2,FALSE),1)=1,"",AD1583)</f>
        <v/>
      </c>
      <c r="AE1582" s="110" t="str">
        <f>IF(IFERROR(VLOOKUP(AE1571,'Tabela de Apoio'!$D:$E,2,FALSE),1)=1,"",AE1583)</f>
        <v/>
      </c>
      <c r="AF1582" s="110" t="str">
        <f>IF(IFERROR(VLOOKUP(AF1571,'Tabela de Apoio'!$D:$E,2,FALSE),1)=1,"",AF1583)</f>
        <v/>
      </c>
      <c r="AG1582" s="110" t="str">
        <f>IF(IFERROR(VLOOKUP(AG1571,'Tabela de Apoio'!$D:$E,2,FALSE),1)=1,"",AG1583)</f>
        <v/>
      </c>
      <c r="AH1582" s="110" t="str">
        <f>IF(IFERROR(VLOOKUP(AH1571,'Tabela de Apoio'!$D:$E,2,FALSE),1)=1,"",AH1583)</f>
        <v/>
      </c>
      <c r="AI1582" s="110" t="str">
        <f>IF(IFERROR(VLOOKUP(AI1571,'Tabela de Apoio'!$D:$E,2,FALSE),1)=1,"",AI1583)</f>
        <v/>
      </c>
    </row>
    <row r="1583" spans="1:167" hidden="1" x14ac:dyDescent="0.25">
      <c r="B1583" s="131" t="e">
        <f t="shared" si="4801"/>
        <v>#VALUE!</v>
      </c>
      <c r="C1583" s="131" t="e">
        <f t="shared" si="4802"/>
        <v>#VALUE!</v>
      </c>
      <c r="D1583" s="130">
        <f t="shared" si="4802"/>
        <v>1</v>
      </c>
      <c r="E1583" s="168"/>
      <c r="F1583" s="96"/>
      <c r="G1583" s="170"/>
      <c r="H1583" s="137">
        <f t="shared" ref="H1583" si="4895">COUNT($P1583:$XX1583)</f>
        <v>0</v>
      </c>
      <c r="I1583" s="135" t="e">
        <f t="shared" ref="I1583" si="4896">_xlfn.STDEV.P($P1582:$XX1583)/AVERAGE($P1582:$XX1583)</f>
        <v>#DIV/0!</v>
      </c>
      <c r="J1583" s="7">
        <f t="shared" ref="J1583" si="4897">IF(AND(H1583&gt;2,
OR(L1569="MÉDIA SANEADA",L1569="MEDIANA SANEADA",
AND(L1569="PREÇO REFERÊNCIA",NOT(AND(P1571="Orçamento",COUNTA(P1569:XX1569)=COUNTIF(P1571:XX1571,"Orçamento")))))),
ROW(),0)</f>
        <v>0</v>
      </c>
      <c r="K1583" s="69"/>
      <c r="L1583" s="29" t="s">
        <v>55</v>
      </c>
      <c r="M1583" s="30">
        <f t="shared" ref="M1583" si="4898">MIN($P1575:$XX1575)</f>
        <v>0</v>
      </c>
      <c r="N1583" s="74"/>
      <c r="O1583" s="27" t="str">
        <f t="shared" ref="O1583" si="4899">"4 RODADA"</f>
        <v>4 RODADA</v>
      </c>
      <c r="P1583" s="110" t="str">
        <f t="shared" ref="P1583:AI1583" si="4900">IF(P1581="","",IF((_xlfn.STDEV.P($P1580:$XX1581)/AVERAGE($P1580:$XX1581))&lt;=25%,P1581,IF(OR(P1581&gt;(AVERAGE($P1580:$XX1581)+_xlfn.STDEV.P($P1580:$XX1581)),P1581&lt;(AVERAGE($P1580:$XX1581)-_xlfn.STDEV.P($P1580:$XX1581))),"DESCARTADO",P1581)))</f>
        <v/>
      </c>
      <c r="Q1583" s="110" t="str">
        <f t="shared" si="4900"/>
        <v/>
      </c>
      <c r="R1583" s="110" t="str">
        <f t="shared" si="4900"/>
        <v/>
      </c>
      <c r="S1583" s="110" t="str">
        <f t="shared" si="4900"/>
        <v/>
      </c>
      <c r="T1583" s="110" t="str">
        <f t="shared" si="4900"/>
        <v/>
      </c>
      <c r="U1583" s="110" t="str">
        <f t="shared" si="4900"/>
        <v/>
      </c>
      <c r="V1583" s="110" t="str">
        <f t="shared" si="4900"/>
        <v/>
      </c>
      <c r="W1583" s="110" t="str">
        <f t="shared" si="4900"/>
        <v/>
      </c>
      <c r="X1583" s="110" t="str">
        <f t="shared" si="4900"/>
        <v/>
      </c>
      <c r="Y1583" s="110" t="str">
        <f t="shared" si="4900"/>
        <v/>
      </c>
      <c r="Z1583" s="110" t="str">
        <f t="shared" si="4900"/>
        <v/>
      </c>
      <c r="AA1583" s="110" t="str">
        <f t="shared" si="4900"/>
        <v/>
      </c>
      <c r="AB1583" s="110" t="str">
        <f t="shared" si="4900"/>
        <v/>
      </c>
      <c r="AC1583" s="110" t="str">
        <f t="shared" si="4900"/>
        <v/>
      </c>
      <c r="AD1583" s="110" t="str">
        <f t="shared" si="4900"/>
        <v/>
      </c>
      <c r="AE1583" s="110" t="str">
        <f t="shared" si="4900"/>
        <v/>
      </c>
      <c r="AF1583" s="110" t="str">
        <f t="shared" si="4900"/>
        <v/>
      </c>
      <c r="AG1583" s="110" t="str">
        <f t="shared" si="4900"/>
        <v/>
      </c>
      <c r="AH1583" s="110" t="str">
        <f t="shared" si="4900"/>
        <v/>
      </c>
      <c r="AI1583" s="110" t="str">
        <f t="shared" si="4900"/>
        <v/>
      </c>
    </row>
    <row r="1584" spans="1:167" hidden="1" x14ac:dyDescent="0.25">
      <c r="B1584" s="131" t="e">
        <f t="shared" si="4801"/>
        <v>#VALUE!</v>
      </c>
      <c r="C1584" s="131" t="e">
        <f t="shared" si="4802"/>
        <v>#VALUE!</v>
      </c>
      <c r="D1584" s="130">
        <f t="shared" si="4802"/>
        <v>1</v>
      </c>
      <c r="E1584" s="168"/>
      <c r="F1584" s="96"/>
      <c r="G1584" s="170"/>
      <c r="H1584"/>
      <c r="I1584"/>
      <c r="J1584"/>
      <c r="K1584" s="69"/>
      <c r="L1584" s="29" t="s">
        <v>52</v>
      </c>
      <c r="M1584" s="30">
        <f t="shared" ref="M1584" si="4901">MAX($P1575:$XX1575)</f>
        <v>0</v>
      </c>
      <c r="N1584" s="74"/>
      <c r="O1584" s="27" t="str">
        <f t="shared" ref="O1584" si="4902">"5 POND"</f>
        <v>5 POND</v>
      </c>
      <c r="P1584" s="110" t="str">
        <f>IF(IFERROR(VLOOKUP(P1571,'Tabela de Apoio'!$D:$E,2,FALSE),1)=1,"",P1585)</f>
        <v/>
      </c>
      <c r="Q1584" s="110" t="str">
        <f>IF(IFERROR(VLOOKUP(Q1571,'Tabela de Apoio'!$D:$E,2,FALSE),1)=1,"",Q1585)</f>
        <v/>
      </c>
      <c r="R1584" s="110" t="str">
        <f>IF(IFERROR(VLOOKUP(R1571,'Tabela de Apoio'!$D:$E,2,FALSE),1)=1,"",R1585)</f>
        <v/>
      </c>
      <c r="S1584" s="110" t="str">
        <f>IF(IFERROR(VLOOKUP(S1571,'Tabela de Apoio'!$D:$E,2,FALSE),1)=1,"",S1585)</f>
        <v/>
      </c>
      <c r="T1584" s="110" t="str">
        <f>IF(IFERROR(VLOOKUP(T1571,'Tabela de Apoio'!$D:$E,2,FALSE),1)=1,"",T1585)</f>
        <v/>
      </c>
      <c r="U1584" s="110" t="str">
        <f>IF(IFERROR(VLOOKUP(U1571,'Tabela de Apoio'!$D:$E,2,FALSE),1)=1,"",U1585)</f>
        <v/>
      </c>
      <c r="V1584" s="110" t="str">
        <f>IF(IFERROR(VLOOKUP(V1571,'Tabela de Apoio'!$D:$E,2,FALSE),1)=1,"",V1585)</f>
        <v/>
      </c>
      <c r="W1584" s="110" t="str">
        <f>IF(IFERROR(VLOOKUP(W1571,'Tabela de Apoio'!$D:$E,2,FALSE),1)=1,"",W1585)</f>
        <v/>
      </c>
      <c r="X1584" s="110" t="str">
        <f>IF(IFERROR(VLOOKUP(X1571,'Tabela de Apoio'!$D:$E,2,FALSE),1)=1,"",X1585)</f>
        <v/>
      </c>
      <c r="Y1584" s="110" t="str">
        <f>IF(IFERROR(VLOOKUP(Y1571,'Tabela de Apoio'!$D:$E,2,FALSE),1)=1,"",Y1585)</f>
        <v/>
      </c>
      <c r="Z1584" s="110" t="str">
        <f>IF(IFERROR(VLOOKUP(Z1571,'Tabela de Apoio'!$D:$E,2,FALSE),1)=1,"",Z1585)</f>
        <v/>
      </c>
      <c r="AA1584" s="110" t="str">
        <f>IF(IFERROR(VLOOKUP(AA1571,'Tabela de Apoio'!$D:$E,2,FALSE),1)=1,"",AA1585)</f>
        <v/>
      </c>
      <c r="AB1584" s="110" t="str">
        <f>IF(IFERROR(VLOOKUP(AB1571,'Tabela de Apoio'!$D:$E,2,FALSE),1)=1,"",AB1585)</f>
        <v/>
      </c>
      <c r="AC1584" s="110" t="str">
        <f>IF(IFERROR(VLOOKUP(AC1571,'Tabela de Apoio'!$D:$E,2,FALSE),1)=1,"",AC1585)</f>
        <v/>
      </c>
      <c r="AD1584" s="110" t="str">
        <f>IF(IFERROR(VLOOKUP(AD1571,'Tabela de Apoio'!$D:$E,2,FALSE),1)=1,"",AD1585)</f>
        <v/>
      </c>
      <c r="AE1584" s="110" t="str">
        <f>IF(IFERROR(VLOOKUP(AE1571,'Tabela de Apoio'!$D:$E,2,FALSE),1)=1,"",AE1585)</f>
        <v/>
      </c>
      <c r="AF1584" s="110" t="str">
        <f>IF(IFERROR(VLOOKUP(AF1571,'Tabela de Apoio'!$D:$E,2,FALSE),1)=1,"",AF1585)</f>
        <v/>
      </c>
      <c r="AG1584" s="110" t="str">
        <f>IF(IFERROR(VLOOKUP(AG1571,'Tabela de Apoio'!$D:$E,2,FALSE),1)=1,"",AG1585)</f>
        <v/>
      </c>
      <c r="AH1584" s="110" t="str">
        <f>IF(IFERROR(VLOOKUP(AH1571,'Tabela de Apoio'!$D:$E,2,FALSE),1)=1,"",AH1585)</f>
        <v/>
      </c>
      <c r="AI1584" s="110" t="str">
        <f>IF(IFERROR(VLOOKUP(AI1571,'Tabela de Apoio'!$D:$E,2,FALSE),1)=1,"",AI1585)</f>
        <v/>
      </c>
    </row>
    <row r="1585" spans="1:167" hidden="1" x14ac:dyDescent="0.25">
      <c r="B1585" s="131" t="e">
        <f t="shared" si="4801"/>
        <v>#VALUE!</v>
      </c>
      <c r="C1585" s="131" t="e">
        <f t="shared" si="4802"/>
        <v>#VALUE!</v>
      </c>
      <c r="D1585" s="130">
        <f t="shared" si="4802"/>
        <v>1</v>
      </c>
      <c r="E1585" s="168"/>
      <c r="F1585" s="96"/>
      <c r="G1585" s="170"/>
      <c r="H1585" s="137">
        <f t="shared" ref="H1585" si="4903">COUNT($P1585:$XX1585)</f>
        <v>0</v>
      </c>
      <c r="I1585" s="135" t="e">
        <f t="shared" ref="I1585" si="4904">_xlfn.STDEV.P($P1584:$XX1585)/AVERAGE($P1584:$XX1585)</f>
        <v>#DIV/0!</v>
      </c>
      <c r="J1585" s="7">
        <f t="shared" ref="J1585" si="4905">IF(AND(H1585&gt;2,
OR(L1569="MÉDIA SANEADA",L1569="MEDIANA SANEADA",
AND(L1569="PREÇO REFERÊNCIA",NOT(AND(P1571="Orçamento",COUNTA(P1569:XX1569)=COUNTIF(P1571:XX1571,"Orçamento")))))),
ROW(),0)</f>
        <v>0</v>
      </c>
      <c r="K1585" s="69"/>
      <c r="N1585" s="74"/>
      <c r="O1585" s="27" t="str">
        <f t="shared" ref="O1585" si="4906">"5 RODADA"</f>
        <v>5 RODADA</v>
      </c>
      <c r="P1585" s="110" t="str">
        <f t="shared" ref="P1585:AI1585" si="4907">IF(P1583="","",IF((_xlfn.STDEV.P($P1582:$XX1583)/AVERAGE($P1582:$XX1583))&lt;=25%,P1583,IF(OR(P1583&gt;(AVERAGE($P1582:$XX1583)+_xlfn.STDEV.P($P1582:$XX1583)),P1583&lt;(AVERAGE($P1582:$XX1583)-_xlfn.STDEV.P($P1582:$XX1583))),"DESCARTADO",P1583)))</f>
        <v/>
      </c>
      <c r="Q1585" s="110" t="str">
        <f t="shared" si="4907"/>
        <v/>
      </c>
      <c r="R1585" s="110" t="str">
        <f t="shared" si="4907"/>
        <v/>
      </c>
      <c r="S1585" s="110" t="str">
        <f t="shared" si="4907"/>
        <v/>
      </c>
      <c r="T1585" s="110" t="str">
        <f t="shared" si="4907"/>
        <v/>
      </c>
      <c r="U1585" s="110" t="str">
        <f t="shared" si="4907"/>
        <v/>
      </c>
      <c r="V1585" s="110" t="str">
        <f t="shared" si="4907"/>
        <v/>
      </c>
      <c r="W1585" s="110" t="str">
        <f t="shared" si="4907"/>
        <v/>
      </c>
      <c r="X1585" s="110" t="str">
        <f t="shared" si="4907"/>
        <v/>
      </c>
      <c r="Y1585" s="110" t="str">
        <f t="shared" si="4907"/>
        <v/>
      </c>
      <c r="Z1585" s="110" t="str">
        <f t="shared" si="4907"/>
        <v/>
      </c>
      <c r="AA1585" s="110" t="str">
        <f t="shared" si="4907"/>
        <v/>
      </c>
      <c r="AB1585" s="110" t="str">
        <f t="shared" si="4907"/>
        <v/>
      </c>
      <c r="AC1585" s="110" t="str">
        <f t="shared" si="4907"/>
        <v/>
      </c>
      <c r="AD1585" s="110" t="str">
        <f t="shared" si="4907"/>
        <v/>
      </c>
      <c r="AE1585" s="110" t="str">
        <f t="shared" si="4907"/>
        <v/>
      </c>
      <c r="AF1585" s="110" t="str">
        <f t="shared" si="4907"/>
        <v/>
      </c>
      <c r="AG1585" s="110" t="str">
        <f t="shared" si="4907"/>
        <v/>
      </c>
      <c r="AH1585" s="110" t="str">
        <f t="shared" si="4907"/>
        <v/>
      </c>
      <c r="AI1585" s="110" t="str">
        <f t="shared" si="4907"/>
        <v/>
      </c>
    </row>
    <row r="1586" spans="1:167" hidden="1" x14ac:dyDescent="0.25">
      <c r="B1586" s="131" t="e">
        <f t="shared" si="4801"/>
        <v>#VALUE!</v>
      </c>
      <c r="C1586" s="131" t="e">
        <f t="shared" si="4802"/>
        <v>#VALUE!</v>
      </c>
      <c r="D1586" s="130">
        <f t="shared" si="4802"/>
        <v>1</v>
      </c>
      <c r="E1586" s="168"/>
      <c r="F1586" s="96"/>
      <c r="G1586" s="170"/>
      <c r="H1586"/>
      <c r="I1586"/>
      <c r="J1586"/>
      <c r="K1586" s="69"/>
      <c r="L1586" s="22"/>
      <c r="M1586" s="22"/>
      <c r="N1586" s="74"/>
      <c r="O1586" s="27" t="str">
        <f t="shared" ref="O1586" si="4908">"6 POND"</f>
        <v>6 POND</v>
      </c>
      <c r="P1586" s="110" t="str">
        <f>IF(IFERROR(VLOOKUP(P1571,'Tabela de Apoio'!$D:$E,2,FALSE),1)=1,"",P1587)</f>
        <v/>
      </c>
      <c r="Q1586" s="110" t="str">
        <f>IF(IFERROR(VLOOKUP(Q1571,'Tabela de Apoio'!$D:$E,2,FALSE),1)=1,"",Q1587)</f>
        <v/>
      </c>
      <c r="R1586" s="110" t="str">
        <f>IF(IFERROR(VLOOKUP(R1571,'Tabela de Apoio'!$D:$E,2,FALSE),1)=1,"",R1587)</f>
        <v/>
      </c>
      <c r="S1586" s="110" t="str">
        <f>IF(IFERROR(VLOOKUP(S1571,'Tabela de Apoio'!$D:$E,2,FALSE),1)=1,"",S1587)</f>
        <v/>
      </c>
      <c r="T1586" s="110" t="str">
        <f>IF(IFERROR(VLOOKUP(T1571,'Tabela de Apoio'!$D:$E,2,FALSE),1)=1,"",T1587)</f>
        <v/>
      </c>
      <c r="U1586" s="110" t="str">
        <f>IF(IFERROR(VLOOKUP(U1571,'Tabela de Apoio'!$D:$E,2,FALSE),1)=1,"",U1587)</f>
        <v/>
      </c>
      <c r="V1586" s="110" t="str">
        <f>IF(IFERROR(VLOOKUP(V1571,'Tabela de Apoio'!$D:$E,2,FALSE),1)=1,"",V1587)</f>
        <v/>
      </c>
      <c r="W1586" s="110" t="str">
        <f>IF(IFERROR(VLOOKUP(W1571,'Tabela de Apoio'!$D:$E,2,FALSE),1)=1,"",W1587)</f>
        <v/>
      </c>
      <c r="X1586" s="110" t="str">
        <f>IF(IFERROR(VLOOKUP(X1571,'Tabela de Apoio'!$D:$E,2,FALSE),1)=1,"",X1587)</f>
        <v/>
      </c>
      <c r="Y1586" s="110" t="str">
        <f>IF(IFERROR(VLOOKUP(Y1571,'Tabela de Apoio'!$D:$E,2,FALSE),1)=1,"",Y1587)</f>
        <v/>
      </c>
      <c r="Z1586" s="110" t="str">
        <f>IF(IFERROR(VLOOKUP(Z1571,'Tabela de Apoio'!$D:$E,2,FALSE),1)=1,"",Z1587)</f>
        <v/>
      </c>
      <c r="AA1586" s="110" t="str">
        <f>IF(IFERROR(VLOOKUP(AA1571,'Tabela de Apoio'!$D:$E,2,FALSE),1)=1,"",AA1587)</f>
        <v/>
      </c>
      <c r="AB1586" s="110" t="str">
        <f>IF(IFERROR(VLOOKUP(AB1571,'Tabela de Apoio'!$D:$E,2,FALSE),1)=1,"",AB1587)</f>
        <v/>
      </c>
      <c r="AC1586" s="110" t="str">
        <f>IF(IFERROR(VLOOKUP(AC1571,'Tabela de Apoio'!$D:$E,2,FALSE),1)=1,"",AC1587)</f>
        <v/>
      </c>
      <c r="AD1586" s="110" t="str">
        <f>IF(IFERROR(VLOOKUP(AD1571,'Tabela de Apoio'!$D:$E,2,FALSE),1)=1,"",AD1587)</f>
        <v/>
      </c>
      <c r="AE1586" s="110" t="str">
        <f>IF(IFERROR(VLOOKUP(AE1571,'Tabela de Apoio'!$D:$E,2,FALSE),1)=1,"",AE1587)</f>
        <v/>
      </c>
      <c r="AF1586" s="110" t="str">
        <f>IF(IFERROR(VLOOKUP(AF1571,'Tabela de Apoio'!$D:$E,2,FALSE),1)=1,"",AF1587)</f>
        <v/>
      </c>
      <c r="AG1586" s="110" t="str">
        <f>IF(IFERROR(VLOOKUP(AG1571,'Tabela de Apoio'!$D:$E,2,FALSE),1)=1,"",AG1587)</f>
        <v/>
      </c>
      <c r="AH1586" s="110" t="str">
        <f>IF(IFERROR(VLOOKUP(AH1571,'Tabela de Apoio'!$D:$E,2,FALSE),1)=1,"",AH1587)</f>
        <v/>
      </c>
      <c r="AI1586" s="110" t="str">
        <f>IF(IFERROR(VLOOKUP(AI1571,'Tabela de Apoio'!$D:$E,2,FALSE),1)=1,"",AI1587)</f>
        <v/>
      </c>
    </row>
    <row r="1587" spans="1:167" hidden="1" x14ac:dyDescent="0.25">
      <c r="B1587" s="131" t="e">
        <f t="shared" si="4801"/>
        <v>#VALUE!</v>
      </c>
      <c r="C1587" s="131" t="e">
        <f t="shared" si="4802"/>
        <v>#VALUE!</v>
      </c>
      <c r="D1587" s="130">
        <f t="shared" si="4802"/>
        <v>1</v>
      </c>
      <c r="E1587" s="168"/>
      <c r="F1587" s="96"/>
      <c r="G1587" s="170"/>
      <c r="H1587" s="137">
        <f t="shared" ref="H1587" si="4909">COUNT($P1587:$XX1587)</f>
        <v>0</v>
      </c>
      <c r="I1587" s="135" t="e">
        <f t="shared" ref="I1587" si="4910">_xlfn.STDEV.P($P1586:$XX1587)/AVERAGE($P1586:$XX1587)</f>
        <v>#DIV/0!</v>
      </c>
      <c r="J1587" s="7">
        <f t="shared" ref="J1587" si="4911">IF(AND(H1587&gt;2,
OR(L1569="MÉDIA SANEADA",L1569="MEDIANA SANEADA",
AND(L1569="PREÇO REFERÊNCIA",NOT(AND(P1571="Orçamento",COUNTA(P1569:XX1569)=COUNTIF(P1571:XX1571,"Orçamento")))))),
ROW(),0)</f>
        <v>0</v>
      </c>
      <c r="N1587" s="74"/>
      <c r="O1587" s="27" t="str">
        <f t="shared" ref="O1587" si="4912">"6 RODADA"</f>
        <v>6 RODADA</v>
      </c>
      <c r="P1587" s="110" t="str">
        <f t="shared" ref="P1587:AI1587" si="4913">IFERROR(IF(P1585="","",IF((_xlfn.STDEV.P($P1584:$XX1585)/AVERAGE($P1584:$XX1585))&lt;=25%,P1585,IF(OR(P1585&gt;(AVERAGE($P1584:$XX1585)+_xlfn.STDEV.P($P1584:$XX1585)),P1585&lt;(AVERAGE($P1584:$XX1585)-_xlfn.STDEV.P($P1584:$XX1585))),"DESCARTADO",P1585))),)</f>
        <v/>
      </c>
      <c r="Q1587" s="110" t="str">
        <f t="shared" si="4913"/>
        <v/>
      </c>
      <c r="R1587" s="110" t="str">
        <f t="shared" si="4913"/>
        <v/>
      </c>
      <c r="S1587" s="110" t="str">
        <f t="shared" si="4913"/>
        <v/>
      </c>
      <c r="T1587" s="110" t="str">
        <f t="shared" si="4913"/>
        <v/>
      </c>
      <c r="U1587" s="110" t="str">
        <f t="shared" si="4913"/>
        <v/>
      </c>
      <c r="V1587" s="110" t="str">
        <f t="shared" si="4913"/>
        <v/>
      </c>
      <c r="W1587" s="110" t="str">
        <f t="shared" si="4913"/>
        <v/>
      </c>
      <c r="X1587" s="110" t="str">
        <f t="shared" si="4913"/>
        <v/>
      </c>
      <c r="Y1587" s="110" t="str">
        <f t="shared" si="4913"/>
        <v/>
      </c>
      <c r="Z1587" s="110" t="str">
        <f t="shared" si="4913"/>
        <v/>
      </c>
      <c r="AA1587" s="110" t="str">
        <f t="shared" si="4913"/>
        <v/>
      </c>
      <c r="AB1587" s="110" t="str">
        <f t="shared" si="4913"/>
        <v/>
      </c>
      <c r="AC1587" s="110" t="str">
        <f t="shared" si="4913"/>
        <v/>
      </c>
      <c r="AD1587" s="110" t="str">
        <f t="shared" si="4913"/>
        <v/>
      </c>
      <c r="AE1587" s="110" t="str">
        <f t="shared" si="4913"/>
        <v/>
      </c>
      <c r="AF1587" s="110" t="str">
        <f t="shared" si="4913"/>
        <v/>
      </c>
      <c r="AG1587" s="110" t="str">
        <f t="shared" si="4913"/>
        <v/>
      </c>
      <c r="AH1587" s="110" t="str">
        <f t="shared" si="4913"/>
        <v/>
      </c>
      <c r="AI1587" s="110" t="str">
        <f t="shared" si="4913"/>
        <v/>
      </c>
    </row>
    <row r="1588" spans="1:167" x14ac:dyDescent="0.25">
      <c r="B1588" s="131" t="e">
        <f t="shared" si="4801"/>
        <v>#VALUE!</v>
      </c>
      <c r="C1588" s="131" t="e">
        <f t="shared" si="4802"/>
        <v>#VALUE!</v>
      </c>
      <c r="D1588" s="130">
        <f t="shared" si="4802"/>
        <v>1</v>
      </c>
      <c r="E1588" s="168"/>
      <c r="F1588" s="139"/>
      <c r="G1588" s="170"/>
      <c r="H1588" s="173"/>
      <c r="I1588" s="173"/>
      <c r="J1588" s="174"/>
      <c r="K1588" s="70"/>
      <c r="L1588" s="1" t="s">
        <v>56</v>
      </c>
      <c r="M1588" s="147" t="str">
        <f t="shared" ref="M1588" si="4914">IFERROR(ROUND(M1569*M1571,2),"")</f>
        <v/>
      </c>
      <c r="O1588" s="27" t="s">
        <v>426</v>
      </c>
      <c r="P1588" s="110" t="str">
        <f t="shared" ref="P1588:R1588" si="4915">INDEX(P1575:P1587,MATCH(MAX($J1575:$J1587),$J1575:$J1587,0))</f>
        <v/>
      </c>
      <c r="Q1588" s="110" t="str">
        <f t="shared" si="4915"/>
        <v/>
      </c>
      <c r="R1588" s="110" t="str">
        <f t="shared" si="4915"/>
        <v/>
      </c>
      <c r="S1588" s="110" t="str">
        <f t="shared" si="4849"/>
        <v/>
      </c>
      <c r="T1588" s="110" t="str">
        <f t="shared" si="4849"/>
        <v/>
      </c>
      <c r="U1588" s="110" t="str">
        <f t="shared" si="4849"/>
        <v/>
      </c>
      <c r="V1588" s="110" t="str">
        <f t="shared" si="4849"/>
        <v/>
      </c>
      <c r="W1588" s="110" t="str">
        <f t="shared" si="4849"/>
        <v/>
      </c>
      <c r="X1588" s="110" t="str">
        <f t="shared" si="4849"/>
        <v/>
      </c>
      <c r="Y1588" s="110" t="str">
        <f t="shared" si="4849"/>
        <v/>
      </c>
      <c r="Z1588" s="110" t="str">
        <f t="shared" si="4849"/>
        <v/>
      </c>
      <c r="AA1588" s="110" t="str">
        <f t="shared" si="4849"/>
        <v/>
      </c>
      <c r="AB1588" s="110" t="str">
        <f t="shared" si="4849"/>
        <v/>
      </c>
      <c r="AC1588" s="110" t="str">
        <f t="shared" si="4849"/>
        <v/>
      </c>
      <c r="AD1588" s="110" t="str">
        <f t="shared" si="4849"/>
        <v/>
      </c>
      <c r="AE1588" s="110" t="str">
        <f t="shared" si="4849"/>
        <v/>
      </c>
      <c r="AF1588" s="110" t="str">
        <f t="shared" si="4849"/>
        <v/>
      </c>
      <c r="AG1588" s="110" t="str">
        <f t="shared" si="4849"/>
        <v/>
      </c>
      <c r="AH1588" s="110" t="str">
        <f t="shared" si="4849"/>
        <v/>
      </c>
      <c r="AI1588" s="110" t="str">
        <f t="shared" si="4849"/>
        <v/>
      </c>
    </row>
    <row r="1590" spans="1:167" s="120" customFormat="1" ht="15" customHeight="1" x14ac:dyDescent="0.25">
      <c r="A1590" s="123"/>
      <c r="B1590" s="130" t="e">
        <f t="shared" ref="B1590" si="4916">LARGE(IFERROR(IF(B1588+1&gt;$H$8,"",B1588+1),""),1)</f>
        <v>#VALUE!</v>
      </c>
      <c r="C1590" s="130" t="e">
        <f>IF(_xlfn.ISFORMULA(E1594),MAX(INDEX('BASE FORMAÇÃO'!A:A,B1590+1),1),E1594)</f>
        <v>#VALUE!</v>
      </c>
      <c r="D1590" s="130">
        <f t="shared" ref="D1590" si="4917">IFERROR(IF(C1590=C1580,D1580+1,1),1)</f>
        <v>1</v>
      </c>
      <c r="E1590" s="41" t="s">
        <v>9</v>
      </c>
      <c r="F1590" s="76"/>
      <c r="G1590" s="41" t="s">
        <v>15</v>
      </c>
      <c r="H1590" s="138" t="e">
        <f>INDEX('BASE FORMAÇÃO'!B:B,B1590+1)</f>
        <v>#VALUE!</v>
      </c>
      <c r="I1590" s="146" t="s">
        <v>16</v>
      </c>
      <c r="J1590" s="6" t="e">
        <f>INDEX('BASE FORMAÇÃO'!K:K,B1590+1)</f>
        <v>#VALUE!</v>
      </c>
      <c r="K1590" s="68"/>
      <c r="L1590" s="175" t="s">
        <v>54</v>
      </c>
      <c r="M1590" s="177" t="str">
        <f t="shared" ref="M1590" si="4918">IF(OR(ISBLANK($O$8),ISBLANK($O$7),ISBLANK($H$8),ISBLANK($O$6),ISBLANK($O$5),ISBLANK($H$5)),"",IFERROR(IF(VLOOKUP(L1590,L1596:M1605,2,FALSE)&lt;1,ROUND(VLOOKUP(L1590,L1596:M1605,2,FALSE),4),ROUND(VLOOKUP(L1590,L1596:M1605,2,FALSE),2)),""))</f>
        <v/>
      </c>
      <c r="N1590" s="72"/>
      <c r="O1590" s="27" t="s">
        <v>17</v>
      </c>
      <c r="P1590" s="116"/>
      <c r="Q1590" s="116"/>
      <c r="R1590" s="116"/>
      <c r="S1590" s="116"/>
      <c r="T1590" s="116"/>
      <c r="U1590" s="108"/>
      <c r="V1590" s="108"/>
      <c r="W1590" s="108"/>
      <c r="X1590" s="108"/>
      <c r="Y1590" s="108"/>
      <c r="Z1590" s="108"/>
      <c r="AA1590" s="108"/>
      <c r="AB1590" s="108"/>
      <c r="AC1590" s="108"/>
      <c r="AD1590" s="108"/>
      <c r="AE1590" s="108"/>
      <c r="AF1590" s="108"/>
      <c r="AG1590" s="108"/>
      <c r="AH1590" s="108"/>
      <c r="AI1590" s="108"/>
      <c r="AJ1590" s="119"/>
      <c r="AK1590" s="119"/>
      <c r="AL1590" s="119"/>
      <c r="AM1590" s="119"/>
      <c r="AN1590" s="119"/>
      <c r="AO1590" s="119"/>
      <c r="AP1590" s="119"/>
      <c r="AQ1590" s="119"/>
      <c r="AR1590" s="119"/>
      <c r="AS1590" s="119"/>
      <c r="AT1590" s="119"/>
      <c r="AU1590" s="119"/>
      <c r="AV1590" s="119"/>
      <c r="AW1590" s="119"/>
      <c r="AX1590" s="119"/>
      <c r="AY1590" s="119"/>
      <c r="AZ1590" s="119"/>
      <c r="BA1590" s="119"/>
      <c r="BB1590" s="119"/>
      <c r="BC1590" s="119"/>
      <c r="BD1590" s="119"/>
      <c r="BE1590" s="119"/>
      <c r="BF1590" s="119"/>
      <c r="BG1590" s="119"/>
      <c r="BH1590" s="119"/>
      <c r="BI1590" s="119"/>
      <c r="BJ1590" s="119"/>
      <c r="BK1590" s="119"/>
      <c r="BL1590" s="119"/>
      <c r="BM1590" s="119"/>
      <c r="BN1590" s="119"/>
      <c r="BO1590" s="119"/>
      <c r="BP1590" s="119"/>
      <c r="BQ1590" s="119"/>
      <c r="BR1590" s="119"/>
      <c r="BS1590" s="119"/>
      <c r="BT1590" s="119"/>
      <c r="BU1590" s="119"/>
      <c r="BV1590" s="119"/>
      <c r="BW1590" s="119"/>
      <c r="BX1590" s="119"/>
      <c r="BY1590" s="119"/>
      <c r="BZ1590" s="119"/>
      <c r="CA1590" s="119"/>
      <c r="CB1590" s="119"/>
      <c r="CC1590" s="119"/>
      <c r="CD1590" s="119"/>
      <c r="CE1590" s="119"/>
      <c r="CF1590" s="119"/>
      <c r="CG1590" s="119"/>
      <c r="CH1590" s="119"/>
      <c r="CI1590" s="119"/>
      <c r="CJ1590" s="119"/>
      <c r="CK1590" s="119"/>
      <c r="CL1590" s="119"/>
      <c r="CM1590" s="119"/>
      <c r="CN1590" s="119"/>
      <c r="CO1590" s="119"/>
      <c r="CP1590" s="119"/>
      <c r="CQ1590" s="119"/>
      <c r="CR1590" s="119"/>
      <c r="CS1590" s="119"/>
      <c r="CT1590" s="119"/>
      <c r="CU1590" s="119"/>
      <c r="CV1590" s="119"/>
      <c r="CW1590" s="119"/>
      <c r="CX1590" s="119"/>
      <c r="CY1590" s="119"/>
      <c r="CZ1590" s="119"/>
      <c r="DA1590" s="119"/>
      <c r="DB1590" s="119"/>
      <c r="DC1590" s="119"/>
      <c r="DD1590" s="119"/>
      <c r="DE1590" s="119"/>
      <c r="DF1590" s="119"/>
      <c r="DG1590" s="119"/>
      <c r="DH1590" s="119"/>
      <c r="DI1590" s="119"/>
      <c r="DJ1590" s="119"/>
      <c r="DK1590" s="119"/>
      <c r="DL1590" s="119"/>
      <c r="DM1590" s="119"/>
      <c r="DN1590" s="119"/>
      <c r="DO1590" s="119"/>
      <c r="DP1590" s="119"/>
      <c r="DQ1590" s="119"/>
      <c r="DR1590" s="119"/>
      <c r="DS1590" s="119"/>
      <c r="DT1590" s="119"/>
      <c r="DU1590" s="119"/>
      <c r="DV1590" s="119"/>
      <c r="DW1590" s="119"/>
      <c r="DX1590" s="119"/>
      <c r="DY1590" s="119"/>
      <c r="DZ1590" s="119"/>
      <c r="EA1590" s="119"/>
      <c r="EB1590" s="119"/>
      <c r="EC1590" s="119"/>
      <c r="ED1590" s="119"/>
      <c r="EE1590" s="119"/>
      <c r="EF1590" s="119"/>
      <c r="EG1590" s="119"/>
      <c r="EH1590" s="119"/>
      <c r="EI1590" s="119"/>
      <c r="EJ1590" s="119"/>
      <c r="EK1590" s="119"/>
      <c r="EL1590" s="119"/>
      <c r="EM1590" s="119"/>
      <c r="EN1590" s="119"/>
      <c r="EO1590" s="119"/>
      <c r="EP1590" s="119"/>
      <c r="EQ1590" s="119"/>
      <c r="ER1590" s="119"/>
      <c r="ES1590" s="119"/>
      <c r="ET1590" s="119"/>
      <c r="EU1590" s="119"/>
      <c r="EV1590" s="119"/>
      <c r="EW1590" s="119"/>
      <c r="EX1590" s="119"/>
      <c r="EY1590" s="119"/>
      <c r="EZ1590" s="119"/>
      <c r="FA1590" s="119"/>
      <c r="FB1590" s="119"/>
      <c r="FC1590" s="119"/>
      <c r="FD1590" s="119"/>
      <c r="FE1590" s="119"/>
      <c r="FF1590" s="119"/>
      <c r="FG1590" s="119"/>
      <c r="FH1590" s="119"/>
      <c r="FI1590" s="119"/>
      <c r="FJ1590" s="119"/>
      <c r="FK1590" s="119"/>
    </row>
    <row r="1591" spans="1:167" s="120" customFormat="1" ht="15" customHeight="1" x14ac:dyDescent="0.25">
      <c r="A1591" s="69"/>
      <c r="B1591" s="131" t="e">
        <f t="shared" ref="B1591:D1591" si="4919">B1590</f>
        <v>#VALUE!</v>
      </c>
      <c r="C1591" s="131" t="e">
        <f t="shared" si="4919"/>
        <v>#VALUE!</v>
      </c>
      <c r="D1591" s="130">
        <f t="shared" si="4919"/>
        <v>1</v>
      </c>
      <c r="E1591" s="179">
        <f t="shared" ref="E1591" si="4920">D1590</f>
        <v>1</v>
      </c>
      <c r="F1591" s="95"/>
      <c r="G1591" s="181" t="s">
        <v>1</v>
      </c>
      <c r="H1591" s="184" t="e">
        <f>INDEX('BASE FORMAÇÃO'!C:C,B1590+1)</f>
        <v>#VALUE!</v>
      </c>
      <c r="I1591" s="184"/>
      <c r="J1591" s="185"/>
      <c r="K1591" s="69"/>
      <c r="L1591" s="176"/>
      <c r="M1591" s="178"/>
      <c r="N1591" s="73"/>
      <c r="O1591" s="27" t="s">
        <v>13</v>
      </c>
      <c r="P1591" s="125"/>
      <c r="Q1591" s="125"/>
      <c r="R1591" s="125"/>
      <c r="S1591" s="125"/>
      <c r="T1591" s="125"/>
      <c r="U1591" s="125"/>
      <c r="V1591" s="125"/>
      <c r="W1591" s="125"/>
      <c r="X1591" s="125"/>
      <c r="Y1591" s="125"/>
      <c r="Z1591" s="125"/>
      <c r="AA1591" s="125"/>
      <c r="AB1591" s="125"/>
      <c r="AC1591" s="125"/>
      <c r="AD1591" s="125"/>
      <c r="AE1591" s="125"/>
      <c r="AF1591" s="125"/>
      <c r="AG1591" s="125"/>
      <c r="AH1591" s="125"/>
      <c r="AI1591" s="125"/>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19"/>
      <c r="BC1591" s="119"/>
      <c r="BD1591" s="119"/>
      <c r="BE1591" s="119"/>
      <c r="BF1591" s="119"/>
      <c r="BG1591" s="119"/>
      <c r="BH1591" s="119"/>
      <c r="BI1591" s="119"/>
      <c r="BJ1591" s="119"/>
      <c r="BK1591" s="119"/>
      <c r="BL1591" s="119"/>
      <c r="BM1591" s="119"/>
      <c r="BN1591" s="119"/>
      <c r="BO1591" s="119"/>
      <c r="BP1591" s="119"/>
      <c r="BQ1591" s="119"/>
      <c r="BR1591" s="119"/>
      <c r="BS1591" s="119"/>
      <c r="BT1591" s="119"/>
      <c r="BU1591" s="119"/>
      <c r="BV1591" s="119"/>
      <c r="BW1591" s="119"/>
      <c r="BX1591" s="119"/>
      <c r="BY1591" s="119"/>
      <c r="BZ1591" s="119"/>
      <c r="CA1591" s="119"/>
      <c r="CB1591" s="119"/>
      <c r="CC1591" s="119"/>
      <c r="CD1591" s="119"/>
      <c r="CE1591" s="119"/>
      <c r="CF1591" s="119"/>
      <c r="CG1591" s="119"/>
      <c r="CH1591" s="119"/>
      <c r="CI1591" s="119"/>
      <c r="CJ1591" s="119"/>
      <c r="CK1591" s="119"/>
      <c r="CL1591" s="119"/>
      <c r="CM1591" s="119"/>
      <c r="CN1591" s="119"/>
      <c r="CO1591" s="119"/>
      <c r="CP1591" s="119"/>
      <c r="CQ1591" s="119"/>
      <c r="CR1591" s="119"/>
      <c r="CS1591" s="119"/>
      <c r="CT1591" s="119"/>
      <c r="CU1591" s="119"/>
      <c r="CV1591" s="119"/>
      <c r="CW1591" s="119"/>
      <c r="CX1591" s="119"/>
      <c r="CY1591" s="119"/>
      <c r="CZ1591" s="119"/>
      <c r="DA1591" s="119"/>
      <c r="DB1591" s="119"/>
      <c r="DC1591" s="119"/>
      <c r="DD1591" s="119"/>
      <c r="DE1591" s="119"/>
      <c r="DF1591" s="119"/>
      <c r="DG1591" s="119"/>
      <c r="DH1591" s="119"/>
      <c r="DI1591" s="119"/>
      <c r="DJ1591" s="119"/>
      <c r="DK1591" s="119"/>
      <c r="DL1591" s="119"/>
      <c r="DM1591" s="119"/>
      <c r="DN1591" s="119"/>
      <c r="DO1591" s="119"/>
      <c r="DP1591" s="119"/>
      <c r="DQ1591" s="119"/>
      <c r="DR1591" s="119"/>
      <c r="DS1591" s="119"/>
      <c r="DT1591" s="119"/>
      <c r="DU1591" s="119"/>
      <c r="DV1591" s="119"/>
      <c r="DW1591" s="119"/>
      <c r="DX1591" s="119"/>
      <c r="DY1591" s="119"/>
      <c r="DZ1591" s="119"/>
      <c r="EA1591" s="119"/>
      <c r="EB1591" s="119"/>
      <c r="EC1591" s="119"/>
      <c r="ED1591" s="119"/>
      <c r="EE1591" s="119"/>
      <c r="EF1591" s="119"/>
      <c r="EG1591" s="119"/>
      <c r="EH1591" s="119"/>
      <c r="EI1591" s="119"/>
      <c r="EJ1591" s="119"/>
      <c r="EK1591" s="119"/>
      <c r="EL1591" s="119"/>
      <c r="EM1591" s="119"/>
      <c r="EN1591" s="119"/>
      <c r="EO1591" s="119"/>
      <c r="EP1591" s="119"/>
      <c r="EQ1591" s="119"/>
      <c r="ER1591" s="119"/>
      <c r="ES1591" s="119"/>
      <c r="ET1591" s="119"/>
      <c r="EU1591" s="119"/>
      <c r="EV1591" s="119"/>
      <c r="EW1591" s="119"/>
      <c r="EX1591" s="119"/>
      <c r="EY1591" s="119"/>
      <c r="EZ1591" s="119"/>
      <c r="FA1591" s="119"/>
      <c r="FB1591" s="119"/>
      <c r="FC1591" s="119"/>
      <c r="FD1591" s="119"/>
      <c r="FE1591" s="119"/>
      <c r="FF1591" s="119"/>
      <c r="FG1591" s="119"/>
      <c r="FH1591" s="119"/>
      <c r="FI1591" s="119"/>
      <c r="FJ1591" s="119"/>
      <c r="FK1591" s="119"/>
    </row>
    <row r="1592" spans="1:167" s="119" customFormat="1" x14ac:dyDescent="0.25">
      <c r="A1592" s="77"/>
      <c r="B1592" s="131" t="e">
        <f t="shared" ref="B1592:D1592" si="4921">B1591</f>
        <v>#VALUE!</v>
      </c>
      <c r="C1592" s="131" t="e">
        <f t="shared" si="4921"/>
        <v>#VALUE!</v>
      </c>
      <c r="D1592" s="130">
        <f t="shared" si="4921"/>
        <v>1</v>
      </c>
      <c r="E1592" s="180"/>
      <c r="F1592" s="96"/>
      <c r="G1592" s="182"/>
      <c r="H1592" s="186"/>
      <c r="I1592" s="186"/>
      <c r="J1592" s="187"/>
      <c r="K1592" s="67"/>
      <c r="L1592" s="133" t="s">
        <v>57</v>
      </c>
      <c r="M1592" s="134" t="e">
        <f>INDEX('BASE FORMAÇÃO'!H:H,B1594+1)</f>
        <v>#VALUE!</v>
      </c>
      <c r="N1592" s="74"/>
      <c r="O1592" s="27" t="s">
        <v>445</v>
      </c>
      <c r="P1592" s="117"/>
      <c r="Q1592" s="117"/>
      <c r="R1592" s="117"/>
      <c r="S1592" s="117"/>
      <c r="T1592" s="117"/>
      <c r="U1592" s="117"/>
      <c r="V1592" s="117"/>
      <c r="W1592" s="117"/>
      <c r="X1592" s="117"/>
      <c r="Y1592" s="117"/>
      <c r="Z1592" s="117"/>
      <c r="AA1592" s="121"/>
      <c r="AB1592" s="121"/>
      <c r="AC1592" s="121"/>
      <c r="AD1592" s="121"/>
      <c r="AE1592" s="121"/>
      <c r="AF1592" s="121"/>
      <c r="AG1592" s="121"/>
      <c r="AH1592" s="121"/>
      <c r="AI1592" s="121"/>
    </row>
    <row r="1593" spans="1:167" s="119" customFormat="1" x14ac:dyDescent="0.25">
      <c r="A1593" s="77"/>
      <c r="B1593" s="131" t="e">
        <f t="shared" ref="B1593:C1593" si="4922">B1592</f>
        <v>#VALUE!</v>
      </c>
      <c r="C1593" s="131" t="e">
        <f t="shared" si="4922"/>
        <v>#VALUE!</v>
      </c>
      <c r="D1593" s="130">
        <f t="shared" si="4802"/>
        <v>1</v>
      </c>
      <c r="E1593" s="41" t="s">
        <v>344</v>
      </c>
      <c r="F1593" s="96"/>
      <c r="G1593" s="183"/>
      <c r="H1593" s="188"/>
      <c r="I1593" s="188"/>
      <c r="J1593" s="189"/>
      <c r="K1593" s="67"/>
      <c r="L1593" s="1" t="s">
        <v>2</v>
      </c>
      <c r="M1593" s="6" t="e">
        <f>INDEX('BASE FORMAÇÃO'!D:D,B1594+1)</f>
        <v>#VALUE!</v>
      </c>
      <c r="N1593" s="74"/>
      <c r="O1593" s="27" t="s">
        <v>446</v>
      </c>
      <c r="P1593" s="118"/>
      <c r="Q1593" s="118"/>
      <c r="R1593" s="118"/>
      <c r="S1593" s="118"/>
      <c r="T1593" s="118"/>
      <c r="U1593" s="121"/>
      <c r="V1593" s="121"/>
      <c r="W1593" s="121"/>
      <c r="X1593" s="121"/>
      <c r="Y1593" s="121"/>
      <c r="Z1593" s="121"/>
      <c r="AA1593" s="121"/>
      <c r="AB1593" s="121"/>
      <c r="AC1593" s="121"/>
      <c r="AD1593" s="121"/>
      <c r="AE1593" s="121"/>
      <c r="AF1593" s="121"/>
      <c r="AG1593" s="121"/>
      <c r="AH1593" s="121"/>
      <c r="AI1593" s="121"/>
    </row>
    <row r="1594" spans="1:167" x14ac:dyDescent="0.25">
      <c r="B1594" s="131" t="e">
        <f t="shared" ref="B1594:C1594" si="4923">B1592</f>
        <v>#VALUE!</v>
      </c>
      <c r="C1594" s="131" t="e">
        <f t="shared" si="4923"/>
        <v>#VALUE!</v>
      </c>
      <c r="D1594" s="130">
        <f t="shared" si="4802"/>
        <v>1</v>
      </c>
      <c r="E1594" s="167" t="e">
        <f t="shared" ref="E1594" si="4924">C1590</f>
        <v>#VALUE!</v>
      </c>
      <c r="F1594" s="96"/>
      <c r="G1594" s="169" t="s">
        <v>334</v>
      </c>
      <c r="H1594" s="171"/>
      <c r="I1594" s="172"/>
      <c r="J1594" s="172"/>
      <c r="K1594" s="70"/>
      <c r="L1594" s="28" t="s">
        <v>333</v>
      </c>
      <c r="M1594" s="136" t="str">
        <f t="shared" ref="M1594" si="4925">IFERROR(INDEX(I1596:I1608,MATCH(MAX(J1596:J1608),J1596:J1608,0)),"")</f>
        <v/>
      </c>
      <c r="N1594" s="74"/>
      <c r="O1594" s="27" t="s">
        <v>18</v>
      </c>
      <c r="P1594" s="109" t="str">
        <f>IF(P1590="","",
IF(OR(P1592="Orçamento",P1591="",MAX('Tabela de Apoio'!$A:$A)&lt;=P1591),
P1590,
(INDEX('Tabela de Apoio'!$B:$B,MATCH('MAPA DE PREÇOS'!$O$8,'Tabela de Apoio'!$A:$A,1))/INDEX('Tabela de Apoio'!$B:$B,MATCH('MAPA DE PREÇOS'!P1591,'Tabela de Apoio'!$A:$A,1)-1))*P1590))</f>
        <v/>
      </c>
      <c r="Q1594" s="109" t="str">
        <f>IF(Q1590="","",
IF(OR(Q1592="Orçamento",Q1591="",MAX('Tabela de Apoio'!$A:$A)&lt;=Q1591),
Q1590,
(INDEX('Tabela de Apoio'!$B:$B,MATCH('MAPA DE PREÇOS'!$O$8,'Tabela de Apoio'!$A:$A,1))/INDEX('Tabela de Apoio'!$B:$B,MATCH('MAPA DE PREÇOS'!Q1591,'Tabela de Apoio'!$A:$A,1)-1))*Q1590))</f>
        <v/>
      </c>
      <c r="R1594" s="109" t="str">
        <f>IF(R1590="","",
IF(OR(R1592="Orçamento",R1591="",MAX('Tabela de Apoio'!$A:$A)&lt;=R1591),
R1590,
(INDEX('Tabela de Apoio'!$B:$B,MATCH('MAPA DE PREÇOS'!$O$8,'Tabela de Apoio'!$A:$A,1))/INDEX('Tabela de Apoio'!$B:$B,MATCH('MAPA DE PREÇOS'!R1591,'Tabela de Apoio'!$A:$A,1)-1))*R1590))</f>
        <v/>
      </c>
      <c r="S1594" s="109" t="str">
        <f>IF(S1590="","",
IF(OR(S1592="Orçamento",S1591="",MAX('Tabela de Apoio'!$A:$A)&lt;=S1591),
S1590,
(INDEX('Tabela de Apoio'!$B:$B,MATCH('MAPA DE PREÇOS'!$O$8,'Tabela de Apoio'!$A:$A,1))/INDEX('Tabela de Apoio'!$B:$B,MATCH('MAPA DE PREÇOS'!S1591,'Tabela de Apoio'!$A:$A,1)-1))*S1590))</f>
        <v/>
      </c>
      <c r="T1594" s="109" t="str">
        <f>IF(T1590="","",
IF(OR(T1592="Orçamento",T1591="",MAX('Tabela de Apoio'!$A:$A)&lt;=T1591),
T1590,
(INDEX('Tabela de Apoio'!$B:$B,MATCH('MAPA DE PREÇOS'!$O$8,'Tabela de Apoio'!$A:$A,1))/INDEX('Tabela de Apoio'!$B:$B,MATCH('MAPA DE PREÇOS'!T1591,'Tabela de Apoio'!$A:$A,1)-1))*T1590))</f>
        <v/>
      </c>
      <c r="U1594" s="109" t="str">
        <f>IF(U1590="","",
IF(OR(U1592="Orçamento",U1591="",MAX('Tabela de Apoio'!$A:$A)&lt;=U1591),
U1590,
(INDEX('Tabela de Apoio'!$B:$B,MATCH('MAPA DE PREÇOS'!$O$8,'Tabela de Apoio'!$A:$A,1))/INDEX('Tabela de Apoio'!$B:$B,MATCH('MAPA DE PREÇOS'!U1591,'Tabela de Apoio'!$A:$A,1)-1))*U1590))</f>
        <v/>
      </c>
      <c r="V1594" s="109" t="str">
        <f>IF(V1590="","",
IF(OR(V1592="Orçamento",V1591="",MAX('Tabela de Apoio'!$A:$A)&lt;=V1591),
V1590,
(INDEX('Tabela de Apoio'!$B:$B,MATCH('MAPA DE PREÇOS'!$O$8,'Tabela de Apoio'!$A:$A,1))/INDEX('Tabela de Apoio'!$B:$B,MATCH('MAPA DE PREÇOS'!V1591,'Tabela de Apoio'!$A:$A,1)-1))*V1590))</f>
        <v/>
      </c>
      <c r="W1594" s="109" t="str">
        <f>IF(W1590="","",
IF(OR(W1592="Orçamento",W1591="",MAX('Tabela de Apoio'!$A:$A)&lt;=W1591),
W1590,
(INDEX('Tabela de Apoio'!$B:$B,MATCH('MAPA DE PREÇOS'!$O$8,'Tabela de Apoio'!$A:$A,1))/INDEX('Tabela de Apoio'!$B:$B,MATCH('MAPA DE PREÇOS'!W1591,'Tabela de Apoio'!$A:$A,1)-1))*W1590))</f>
        <v/>
      </c>
      <c r="X1594" s="109" t="str">
        <f>IF(X1590="","",
IF(OR(X1592="Orçamento",X1591="",MAX('Tabela de Apoio'!$A:$A)&lt;=X1591),
X1590,
(INDEX('Tabela de Apoio'!$B:$B,MATCH('MAPA DE PREÇOS'!$O$8,'Tabela de Apoio'!$A:$A,1))/INDEX('Tabela de Apoio'!$B:$B,MATCH('MAPA DE PREÇOS'!X1591,'Tabela de Apoio'!$A:$A,1)-1))*X1590))</f>
        <v/>
      </c>
      <c r="Y1594" s="109" t="str">
        <f>IF(Y1590="","",
IF(OR(Y1592="Orçamento",Y1591="",MAX('Tabela de Apoio'!$A:$A)&lt;=Y1591),
Y1590,
(INDEX('Tabela de Apoio'!$B:$B,MATCH('MAPA DE PREÇOS'!$O$8,'Tabela de Apoio'!$A:$A,1))/INDEX('Tabela de Apoio'!$B:$B,MATCH('MAPA DE PREÇOS'!Y1591,'Tabela de Apoio'!$A:$A,1)-1))*Y1590))</f>
        <v/>
      </c>
      <c r="Z1594" s="109" t="str">
        <f>IF(Z1590="","",
IF(OR(Z1592="Orçamento",Z1591="",MAX('Tabela de Apoio'!$A:$A)&lt;=Z1591),
Z1590,
(INDEX('Tabela de Apoio'!$B:$B,MATCH('MAPA DE PREÇOS'!$O$8,'Tabela de Apoio'!$A:$A,1))/INDEX('Tabela de Apoio'!$B:$B,MATCH('MAPA DE PREÇOS'!Z1591,'Tabela de Apoio'!$A:$A,1)-1))*Z1590))</f>
        <v/>
      </c>
      <c r="AA1594" s="109" t="str">
        <f>IF(AA1590="","",
IF(OR(AA1592="Orçamento",AA1591="",MAX('Tabela de Apoio'!$A:$A)&lt;=AA1591),
AA1590,
(INDEX('Tabela de Apoio'!$B:$B,MATCH('MAPA DE PREÇOS'!$O$8,'Tabela de Apoio'!$A:$A,1))/INDEX('Tabela de Apoio'!$B:$B,MATCH('MAPA DE PREÇOS'!AA1591,'Tabela de Apoio'!$A:$A,1)-1))*AA1590))</f>
        <v/>
      </c>
      <c r="AB1594" s="109" t="str">
        <f>IF(AB1590="","",
IF(OR(AB1592="Orçamento",AB1591="",MAX('Tabela de Apoio'!$A:$A)&lt;=AB1591),
AB1590,
(INDEX('Tabela de Apoio'!$B:$B,MATCH('MAPA DE PREÇOS'!$O$8,'Tabela de Apoio'!$A:$A,1))/INDEX('Tabela de Apoio'!$B:$B,MATCH('MAPA DE PREÇOS'!AB1591,'Tabela de Apoio'!$A:$A,1)-1))*AB1590))</f>
        <v/>
      </c>
      <c r="AC1594" s="109" t="str">
        <f>IF(AC1590="","",
IF(OR(AC1592="Orçamento",AC1591="",MAX('Tabela de Apoio'!$A:$A)&lt;=AC1591),
AC1590,
(INDEX('Tabela de Apoio'!$B:$B,MATCH('MAPA DE PREÇOS'!$O$8,'Tabela de Apoio'!$A:$A,1))/INDEX('Tabela de Apoio'!$B:$B,MATCH('MAPA DE PREÇOS'!AC1591,'Tabela de Apoio'!$A:$A,1)-1))*AC1590))</f>
        <v/>
      </c>
      <c r="AD1594" s="109" t="str">
        <f>IF(AD1590="","",
IF(OR(AD1592="Orçamento",AD1591="",MAX('Tabela de Apoio'!$A:$A)&lt;=AD1591),
AD1590,
(INDEX('Tabela de Apoio'!$B:$B,MATCH('MAPA DE PREÇOS'!$O$8,'Tabela de Apoio'!$A:$A,1))/INDEX('Tabela de Apoio'!$B:$B,MATCH('MAPA DE PREÇOS'!AD1591,'Tabela de Apoio'!$A:$A,1)-1))*AD1590))</f>
        <v/>
      </c>
      <c r="AE1594" s="109" t="str">
        <f>IF(AE1590="","",
IF(OR(AE1592="Orçamento",AE1591="",MAX('Tabela de Apoio'!$A:$A)&lt;=AE1591),
AE1590,
(INDEX('Tabela de Apoio'!$B:$B,MATCH('MAPA DE PREÇOS'!$O$8,'Tabela de Apoio'!$A:$A,1))/INDEX('Tabela de Apoio'!$B:$B,MATCH('MAPA DE PREÇOS'!AE1591,'Tabela de Apoio'!$A:$A,1)-1))*AE1590))</f>
        <v/>
      </c>
      <c r="AF1594" s="109" t="str">
        <f>IF(AF1590="","",
IF(OR(AF1592="Orçamento",AF1591="",MAX('Tabela de Apoio'!$A:$A)&lt;=AF1591),
AF1590,
(INDEX('Tabela de Apoio'!$B:$B,MATCH('MAPA DE PREÇOS'!$O$8,'Tabela de Apoio'!$A:$A,1))/INDEX('Tabela de Apoio'!$B:$B,MATCH('MAPA DE PREÇOS'!AF1591,'Tabela de Apoio'!$A:$A,1)-1))*AF1590))</f>
        <v/>
      </c>
      <c r="AG1594" s="109" t="str">
        <f>IF(AG1590="","",
IF(OR(AG1592="Orçamento",AG1591="",MAX('Tabela de Apoio'!$A:$A)&lt;=AG1591),
AG1590,
(INDEX('Tabela de Apoio'!$B:$B,MATCH('MAPA DE PREÇOS'!$O$8,'Tabela de Apoio'!$A:$A,1))/INDEX('Tabela de Apoio'!$B:$B,MATCH('MAPA DE PREÇOS'!AG1591,'Tabela de Apoio'!$A:$A,1)-1))*AG1590))</f>
        <v/>
      </c>
      <c r="AH1594" s="109" t="str">
        <f>IF(AH1590="","",
IF(OR(AH1592="Orçamento",AH1591="",MAX('Tabela de Apoio'!$A:$A)&lt;=AH1591),
AH1590,
(INDEX('Tabela de Apoio'!$B:$B,MATCH('MAPA DE PREÇOS'!$O$8,'Tabela de Apoio'!$A:$A,1))/INDEX('Tabela de Apoio'!$B:$B,MATCH('MAPA DE PREÇOS'!AH1591,'Tabela de Apoio'!$A:$A,1)-1))*AH1590))</f>
        <v/>
      </c>
      <c r="AI1594" s="109" t="str">
        <f>IF(AI1590="","",
IF(OR(AI1592="Orçamento",AI1591="",MAX('Tabela de Apoio'!$A:$A)&lt;=AI1591),
AI1590,
(INDEX('Tabela de Apoio'!$B:$B,MATCH('MAPA DE PREÇOS'!$O$8,'Tabela de Apoio'!$A:$A,1))/INDEX('Tabela de Apoio'!$B:$B,MATCH('MAPA DE PREÇOS'!AI1591,'Tabela de Apoio'!$A:$A,1)-1))*AI1590))</f>
        <v/>
      </c>
    </row>
    <row r="1595" spans="1:167" hidden="1" x14ac:dyDescent="0.25">
      <c r="B1595" s="131" t="e">
        <f t="shared" ref="B1595" si="4926">B1594</f>
        <v>#VALUE!</v>
      </c>
      <c r="C1595" s="131" t="e">
        <f t="shared" ref="C1595" si="4927">C1594</f>
        <v>#VALUE!</v>
      </c>
      <c r="D1595" s="130">
        <f t="shared" si="4802"/>
        <v>1</v>
      </c>
      <c r="E1595" s="168"/>
      <c r="F1595" s="96"/>
      <c r="G1595" s="170"/>
      <c r="H1595"/>
      <c r="I1595"/>
      <c r="J1595"/>
      <c r="N1595" s="74"/>
      <c r="O1595" s="27" t="s">
        <v>439</v>
      </c>
      <c r="P1595" s="110" t="str">
        <f>IF(IFERROR(VLOOKUP(P1592,'Tabela de Apoio'!$D:$E,2,FALSE),1)=1,"",P1596)</f>
        <v/>
      </c>
      <c r="Q1595" s="110" t="str">
        <f>IF(IFERROR(VLOOKUP(Q1592,'Tabela de Apoio'!$D:$E,2,FALSE),1)=1,"",Q1596)</f>
        <v/>
      </c>
      <c r="R1595" s="110" t="str">
        <f>IF(IFERROR(VLOOKUP(R1592,'Tabela de Apoio'!$D:$E,2,FALSE),1)=1,"",R1596)</f>
        <v/>
      </c>
      <c r="S1595" s="110" t="str">
        <f>IF(IFERROR(VLOOKUP(S1592,'Tabela de Apoio'!$D:$E,2,FALSE),1)=1,"",S1596)</f>
        <v/>
      </c>
      <c r="T1595" s="110" t="str">
        <f>IF(IFERROR(VLOOKUP(T1592,'Tabela de Apoio'!$D:$E,2,FALSE),1)=1,"",T1596)</f>
        <v/>
      </c>
      <c r="U1595" s="110" t="str">
        <f>IF(IFERROR(VLOOKUP(U1592,'Tabela de Apoio'!$D:$E,2,FALSE),1)=1,"",U1596)</f>
        <v/>
      </c>
      <c r="V1595" s="110" t="str">
        <f>IF(IFERROR(VLOOKUP(V1592,'Tabela de Apoio'!$D:$E,2,FALSE),1)=1,"",V1596)</f>
        <v/>
      </c>
      <c r="W1595" s="110" t="str">
        <f>IF(IFERROR(VLOOKUP(W1592,'Tabela de Apoio'!$D:$E,2,FALSE),1)=1,"",W1596)</f>
        <v/>
      </c>
      <c r="X1595" s="110" t="str">
        <f>IF(IFERROR(VLOOKUP(X1592,'Tabela de Apoio'!$D:$E,2,FALSE),1)=1,"",X1596)</f>
        <v/>
      </c>
      <c r="Y1595" s="110" t="str">
        <f>IF(IFERROR(VLOOKUP(Y1592,'Tabela de Apoio'!$D:$E,2,FALSE),1)=1,"",Y1596)</f>
        <v/>
      </c>
      <c r="Z1595" s="110" t="str">
        <f>IF(IFERROR(VLOOKUP(Z1592,'Tabela de Apoio'!$D:$E,2,FALSE),1)=1,"",Z1596)</f>
        <v/>
      </c>
      <c r="AA1595" s="110" t="str">
        <f>IF(IFERROR(VLOOKUP(AA1592,'Tabela de Apoio'!$D:$E,2,FALSE),1)=1,"",AA1596)</f>
        <v/>
      </c>
      <c r="AB1595" s="110" t="str">
        <f>IF(IFERROR(VLOOKUP(AB1592,'Tabela de Apoio'!$D:$E,2,FALSE),1)=1,"",AB1596)</f>
        <v/>
      </c>
      <c r="AC1595" s="110" t="str">
        <f>IF(IFERROR(VLOOKUP(AC1592,'Tabela de Apoio'!$D:$E,2,FALSE),1)=1,"",AC1596)</f>
        <v/>
      </c>
      <c r="AD1595" s="110" t="str">
        <f>IF(IFERROR(VLOOKUP(AD1592,'Tabela de Apoio'!$D:$E,2,FALSE),1)=1,"",AD1596)</f>
        <v/>
      </c>
      <c r="AE1595" s="110" t="str">
        <f>IF(IFERROR(VLOOKUP(AE1592,'Tabela de Apoio'!$D:$E,2,FALSE),1)=1,"",AE1596)</f>
        <v/>
      </c>
      <c r="AF1595" s="110" t="str">
        <f>IF(IFERROR(VLOOKUP(AF1592,'Tabela de Apoio'!$D:$E,2,FALSE),1)=1,"",AF1596)</f>
        <v/>
      </c>
      <c r="AG1595" s="110" t="str">
        <f>IF(IFERROR(VLOOKUP(AG1592,'Tabela de Apoio'!$D:$E,2,FALSE),1)=1,"",AG1596)</f>
        <v/>
      </c>
      <c r="AH1595" s="110" t="str">
        <f>IF(IFERROR(VLOOKUP(AH1592,'Tabela de Apoio'!$D:$E,2,FALSE),1)=1,"",AH1596)</f>
        <v/>
      </c>
      <c r="AI1595" s="110" t="str">
        <f>IF(IFERROR(VLOOKUP(AI1592,'Tabela de Apoio'!$D:$E,2,FALSE),1)=1,"",AI1596)</f>
        <v/>
      </c>
    </row>
    <row r="1596" spans="1:167" hidden="1" x14ac:dyDescent="0.25">
      <c r="B1596" s="131" t="e">
        <f t="shared" ref="B1596:C1596" si="4928">B1595</f>
        <v>#VALUE!</v>
      </c>
      <c r="C1596" s="131" t="e">
        <f t="shared" si="4928"/>
        <v>#VALUE!</v>
      </c>
      <c r="D1596" s="130">
        <f t="shared" si="4802"/>
        <v>1</v>
      </c>
      <c r="E1596" s="168"/>
      <c r="F1596" s="96"/>
      <c r="G1596" s="170"/>
      <c r="H1596" s="137">
        <f t="shared" ref="H1596" si="4929">COUNT($P1596:$XX1596)</f>
        <v>0</v>
      </c>
      <c r="I1596" s="135" t="e">
        <f t="shared" ref="I1596" si="4930">_xlfn.STDEV.P($P1595:$XX1596)/AVERAGE($P1595:$XX1596)</f>
        <v>#DIV/0!</v>
      </c>
      <c r="J1596" s="7">
        <f>ROW()</f>
        <v>1596</v>
      </c>
      <c r="K1596" s="70"/>
      <c r="L1596" s="29" t="s">
        <v>54</v>
      </c>
      <c r="M1596" s="30" t="str">
        <f t="shared" ref="M1596" si="4931">IFERROR(
IF(AND(P1592="Orçamento",COUNTA(P1590:AI1590)=COUNTIF(P1592:XX1592,"Orçamento")),MIN(M1601,M1598),
IF(M1599&lt;&gt;"",M1599,
IF(M1600&lt;&gt;"",M1600,
M1598
))),"")</f>
        <v/>
      </c>
      <c r="N1596" s="74"/>
      <c r="O1596" s="27" t="s">
        <v>440</v>
      </c>
      <c r="P1596" s="109" t="str">
        <f t="shared" ref="P1596:AI1596" si="4932">IFERROR(IF(P1594="",
            "",
            IF(COUNT($P1594:$XX1594)&lt;=4,
               P1594,
               IF(OR(P1594&gt;(QUARTILE($P1594:$XX1594,3)+(QUARTILE($P1594:$XX1594,3)-QUARTILE($P1594:$XX1594,1))),
                     P1594&lt;(QUARTILE($P1594:$XX1594,1)-(QUARTILE($P1594:$XX1594,3)-QUARTILE($P1594:$XX1594,1)))
                  ),
               "DESCARTADO",P1594)
             )
  ),P1594)</f>
        <v/>
      </c>
      <c r="Q1596" s="109" t="str">
        <f t="shared" si="4932"/>
        <v/>
      </c>
      <c r="R1596" s="109" t="str">
        <f t="shared" si="4932"/>
        <v/>
      </c>
      <c r="S1596" s="109" t="str">
        <f t="shared" si="4932"/>
        <v/>
      </c>
      <c r="T1596" s="109" t="str">
        <f t="shared" si="4932"/>
        <v/>
      </c>
      <c r="U1596" s="109" t="str">
        <f t="shared" si="4932"/>
        <v/>
      </c>
      <c r="V1596" s="109" t="str">
        <f t="shared" si="4932"/>
        <v/>
      </c>
      <c r="W1596" s="109" t="str">
        <f t="shared" si="4932"/>
        <v/>
      </c>
      <c r="X1596" s="109" t="str">
        <f t="shared" si="4932"/>
        <v/>
      </c>
      <c r="Y1596" s="109" t="str">
        <f t="shared" si="4932"/>
        <v/>
      </c>
      <c r="Z1596" s="109" t="str">
        <f t="shared" si="4932"/>
        <v/>
      </c>
      <c r="AA1596" s="109" t="str">
        <f t="shared" si="4932"/>
        <v/>
      </c>
      <c r="AB1596" s="109" t="str">
        <f t="shared" si="4932"/>
        <v/>
      </c>
      <c r="AC1596" s="109" t="str">
        <f t="shared" si="4932"/>
        <v/>
      </c>
      <c r="AD1596" s="109" t="str">
        <f t="shared" si="4932"/>
        <v/>
      </c>
      <c r="AE1596" s="109" t="str">
        <f t="shared" si="4932"/>
        <v/>
      </c>
      <c r="AF1596" s="109" t="str">
        <f t="shared" si="4932"/>
        <v/>
      </c>
      <c r="AG1596" s="109" t="str">
        <f t="shared" si="4932"/>
        <v/>
      </c>
      <c r="AH1596" s="109" t="str">
        <f t="shared" si="4932"/>
        <v/>
      </c>
      <c r="AI1596" s="109" t="str">
        <f t="shared" si="4932"/>
        <v/>
      </c>
    </row>
    <row r="1597" spans="1:167" hidden="1" x14ac:dyDescent="0.25">
      <c r="B1597" s="131" t="e">
        <f t="shared" ref="B1597" si="4933">B1596</f>
        <v>#VALUE!</v>
      </c>
      <c r="C1597" s="131" t="e">
        <f t="shared" ref="C1597" si="4934">C1596</f>
        <v>#VALUE!</v>
      </c>
      <c r="D1597" s="130">
        <f t="shared" si="4802"/>
        <v>1</v>
      </c>
      <c r="E1597" s="168"/>
      <c r="F1597" s="96"/>
      <c r="G1597" s="170"/>
      <c r="H1597"/>
      <c r="I1597"/>
      <c r="J1597"/>
      <c r="K1597" s="69"/>
      <c r="L1597" s="29" t="s">
        <v>423</v>
      </c>
      <c r="M1597" s="30" t="e">
        <f t="shared" ref="M1597" si="4935">AVERAGE($P1596:$XX1596)</f>
        <v>#DIV/0!</v>
      </c>
      <c r="N1597" s="74"/>
      <c r="O1597" s="27" t="str">
        <f t="shared" ref="O1597" si="4936">"1 POND"</f>
        <v>1 POND</v>
      </c>
      <c r="P1597" s="110" t="str">
        <f>IF(IFERROR(VLOOKUP(P1592,'Tabela de Apoio'!$D:$E,2,FALSE),1)=1,"",P1598)</f>
        <v/>
      </c>
      <c r="Q1597" s="110" t="str">
        <f>IF(IFERROR(VLOOKUP(Q1592,'Tabela de Apoio'!$D:$E,2,FALSE),1)=1,"",Q1598)</f>
        <v/>
      </c>
      <c r="R1597" s="110" t="str">
        <f>IF(IFERROR(VLOOKUP(R1592,'Tabela de Apoio'!$D:$E,2,FALSE),1)=1,"",R1598)</f>
        <v/>
      </c>
      <c r="S1597" s="110" t="str">
        <f>IF(IFERROR(VLOOKUP(S1592,'Tabela de Apoio'!$D:$E,2,FALSE),1)=1,"",S1598)</f>
        <v/>
      </c>
      <c r="T1597" s="110" t="str">
        <f>IF(IFERROR(VLOOKUP(T1592,'Tabela de Apoio'!$D:$E,2,FALSE),1)=1,"",T1598)</f>
        <v/>
      </c>
      <c r="U1597" s="110" t="str">
        <f>IF(IFERROR(VLOOKUP(U1592,'Tabela de Apoio'!$D:$E,2,FALSE),1)=1,"",U1598)</f>
        <v/>
      </c>
      <c r="V1597" s="110" t="str">
        <f>IF(IFERROR(VLOOKUP(V1592,'Tabela de Apoio'!$D:$E,2,FALSE),1)=1,"",V1598)</f>
        <v/>
      </c>
      <c r="W1597" s="110" t="str">
        <f>IF(IFERROR(VLOOKUP(W1592,'Tabela de Apoio'!$D:$E,2,FALSE),1)=1,"",W1598)</f>
        <v/>
      </c>
      <c r="X1597" s="110" t="str">
        <f>IF(IFERROR(VLOOKUP(X1592,'Tabela de Apoio'!$D:$E,2,FALSE),1)=1,"",X1598)</f>
        <v/>
      </c>
      <c r="Y1597" s="110" t="str">
        <f>IF(IFERROR(VLOOKUP(Y1592,'Tabela de Apoio'!$D:$E,2,FALSE),1)=1,"",Y1598)</f>
        <v/>
      </c>
      <c r="Z1597" s="110" t="str">
        <f>IF(IFERROR(VLOOKUP(Z1592,'Tabela de Apoio'!$D:$E,2,FALSE),1)=1,"",Z1598)</f>
        <v/>
      </c>
      <c r="AA1597" s="110" t="str">
        <f>IF(IFERROR(VLOOKUP(AA1592,'Tabela de Apoio'!$D:$E,2,FALSE),1)=1,"",AA1598)</f>
        <v/>
      </c>
      <c r="AB1597" s="110" t="str">
        <f>IF(IFERROR(VLOOKUP(AB1592,'Tabela de Apoio'!$D:$E,2,FALSE),1)=1,"",AB1598)</f>
        <v/>
      </c>
      <c r="AC1597" s="110" t="str">
        <f>IF(IFERROR(VLOOKUP(AC1592,'Tabela de Apoio'!$D:$E,2,FALSE),1)=1,"",AC1598)</f>
        <v/>
      </c>
      <c r="AD1597" s="110" t="str">
        <f>IF(IFERROR(VLOOKUP(AD1592,'Tabela de Apoio'!$D:$E,2,FALSE),1)=1,"",AD1598)</f>
        <v/>
      </c>
      <c r="AE1597" s="110" t="str">
        <f>IF(IFERROR(VLOOKUP(AE1592,'Tabela de Apoio'!$D:$E,2,FALSE),1)=1,"",AE1598)</f>
        <v/>
      </c>
      <c r="AF1597" s="110" t="str">
        <f>IF(IFERROR(VLOOKUP(AF1592,'Tabela de Apoio'!$D:$E,2,FALSE),1)=1,"",AF1598)</f>
        <v/>
      </c>
      <c r="AG1597" s="110" t="str">
        <f>IF(IFERROR(VLOOKUP(AG1592,'Tabela de Apoio'!$D:$E,2,FALSE),1)=1,"",AG1598)</f>
        <v/>
      </c>
      <c r="AH1597" s="110" t="str">
        <f>IF(IFERROR(VLOOKUP(AH1592,'Tabela de Apoio'!$D:$E,2,FALSE),1)=1,"",AH1598)</f>
        <v/>
      </c>
      <c r="AI1597" s="110" t="str">
        <f>IF(IFERROR(VLOOKUP(AI1592,'Tabela de Apoio'!$D:$E,2,FALSE),1)=1,"",AI1598)</f>
        <v/>
      </c>
    </row>
    <row r="1598" spans="1:167" hidden="1" x14ac:dyDescent="0.25">
      <c r="B1598" s="131" t="e">
        <f t="shared" si="4801"/>
        <v>#VALUE!</v>
      </c>
      <c r="C1598" s="131" t="e">
        <f t="shared" si="4802"/>
        <v>#VALUE!</v>
      </c>
      <c r="D1598" s="130">
        <f t="shared" si="4802"/>
        <v>1</v>
      </c>
      <c r="E1598" s="168"/>
      <c r="F1598" s="96"/>
      <c r="G1598" s="170"/>
      <c r="H1598" s="137">
        <f t="shared" ref="H1598" si="4937">COUNT($P1598:$XX1598)</f>
        <v>0</v>
      </c>
      <c r="I1598" s="135" t="e">
        <f t="shared" ref="I1598" si="4938">_xlfn.STDEV.P($P1597:$XX1598)/AVERAGE($P1597:$XX1598)</f>
        <v>#DIV/0!</v>
      </c>
      <c r="J1598" s="7">
        <f t="shared" ref="J1598" si="4939">IF(AND(H1598&gt;2,
OR(L1590="MÉDIA SANEADA",L1590="MEDIANA SANEADA",
AND(L1590="PREÇO REFERÊNCIA",NOT(AND(P1592="Orçamento",COUNTA(P1590:XX1590)=COUNTIF(P1592:XX1592,"Orçamento")))))),
ROW(),0)</f>
        <v>0</v>
      </c>
      <c r="K1598" s="69"/>
      <c r="L1598" s="29" t="s">
        <v>424</v>
      </c>
      <c r="M1598" s="30" t="e">
        <f t="shared" ref="M1598" si="4940">MEDIAN($P1596:$XX1596)</f>
        <v>#NUM!</v>
      </c>
      <c r="N1598" s="74"/>
      <c r="O1598" s="27" t="str">
        <f t="shared" ref="O1598" si="4941">"1 RODADA"</f>
        <v>1 RODADA</v>
      </c>
      <c r="P1598" s="110" t="str">
        <f t="shared" ref="P1598:AI1598" si="4942">IF(P1596="","",IF((_xlfn.STDEV.P($P1595:$XX1596)/AVERAGE($P1595:$XX1596))&lt;=25%,P1596,IF(OR(P1596&gt;(AVERAGE($P1595:$XX1596)+_xlfn.STDEV.P($P1595:$XX1596)),P1596&lt;(AVERAGE($P1595:$XX1596)-_xlfn.STDEV.P($P1595:$XX1596))),"DESCARTADO",P1596)))</f>
        <v/>
      </c>
      <c r="Q1598" s="110" t="str">
        <f t="shared" si="4942"/>
        <v/>
      </c>
      <c r="R1598" s="110" t="str">
        <f t="shared" si="4942"/>
        <v/>
      </c>
      <c r="S1598" s="110" t="str">
        <f t="shared" si="4942"/>
        <v/>
      </c>
      <c r="T1598" s="110" t="str">
        <f t="shared" si="4942"/>
        <v/>
      </c>
      <c r="U1598" s="110" t="str">
        <f t="shared" si="4942"/>
        <v/>
      </c>
      <c r="V1598" s="110" t="str">
        <f t="shared" si="4942"/>
        <v/>
      </c>
      <c r="W1598" s="110" t="str">
        <f t="shared" si="4942"/>
        <v/>
      </c>
      <c r="X1598" s="110" t="str">
        <f t="shared" si="4942"/>
        <v/>
      </c>
      <c r="Y1598" s="110" t="str">
        <f t="shared" si="4942"/>
        <v/>
      </c>
      <c r="Z1598" s="110" t="str">
        <f t="shared" si="4942"/>
        <v/>
      </c>
      <c r="AA1598" s="110" t="str">
        <f t="shared" si="4942"/>
        <v/>
      </c>
      <c r="AB1598" s="110" t="str">
        <f t="shared" si="4942"/>
        <v/>
      </c>
      <c r="AC1598" s="110" t="str">
        <f t="shared" si="4942"/>
        <v/>
      </c>
      <c r="AD1598" s="110" t="str">
        <f t="shared" si="4942"/>
        <v/>
      </c>
      <c r="AE1598" s="110" t="str">
        <f t="shared" si="4942"/>
        <v/>
      </c>
      <c r="AF1598" s="110" t="str">
        <f t="shared" si="4942"/>
        <v/>
      </c>
      <c r="AG1598" s="110" t="str">
        <f t="shared" si="4942"/>
        <v/>
      </c>
      <c r="AH1598" s="110" t="str">
        <f t="shared" si="4942"/>
        <v/>
      </c>
      <c r="AI1598" s="110" t="str">
        <f t="shared" si="4942"/>
        <v/>
      </c>
    </row>
    <row r="1599" spans="1:167" hidden="1" x14ac:dyDescent="0.25">
      <c r="B1599" s="131" t="e">
        <f t="shared" si="4801"/>
        <v>#VALUE!</v>
      </c>
      <c r="C1599" s="131" t="e">
        <f t="shared" si="4802"/>
        <v>#VALUE!</v>
      </c>
      <c r="D1599" s="130">
        <f t="shared" si="4802"/>
        <v>1</v>
      </c>
      <c r="E1599" s="168"/>
      <c r="F1599" s="96"/>
      <c r="G1599" s="170"/>
      <c r="H1599"/>
      <c r="I1599"/>
      <c r="J1599"/>
      <c r="L1599" s="29" t="s">
        <v>50</v>
      </c>
      <c r="M1599" s="30" t="str">
        <f t="shared" ref="M1599" si="4943">IFERROR(
IF(AND(H1598&gt;2,I1598&lt;=25%),AVERAGE(P1597:XX1598),
IF(AND(H1600&gt;2,I1600&lt;=25%),AVERAGE(P1599:XX1600),
IF(AND(H1602&gt;2,I1602&lt;=25%),AVERAGE(P1601:XX1602),
IF(AND(H1604&gt;2,I1604&lt;=25%),AVERAGE(P1603:XX1604),
IF(AND(H1606&gt;2,I1606&lt;=25%),AVERAGE(P1605:XX1606),
IF(AND(H1608&gt;2,I1608&lt;=25%),AVERAGE(P1607:XX1608),
IF(I1596&lt;=25%,AVERAGE(P1595:XX1596),""))))))),"")</f>
        <v/>
      </c>
      <c r="N1599" s="74"/>
      <c r="O1599" s="27" t="str">
        <f t="shared" ref="O1599" si="4944">"2 POND"</f>
        <v>2 POND</v>
      </c>
      <c r="P1599" s="110" t="str">
        <f>IF(IFERROR(VLOOKUP(P1592,'Tabela de Apoio'!$D:$E,2,FALSE),1)=1,"",P1600)</f>
        <v/>
      </c>
      <c r="Q1599" s="110" t="str">
        <f>IF(IFERROR(VLOOKUP(Q1592,'Tabela de Apoio'!$D:$E,2,FALSE),1)=1,"",Q1600)</f>
        <v/>
      </c>
      <c r="R1599" s="110" t="str">
        <f>IF(IFERROR(VLOOKUP(R1592,'Tabela de Apoio'!$D:$E,2,FALSE),1)=1,"",R1600)</f>
        <v/>
      </c>
      <c r="S1599" s="110" t="str">
        <f>IF(IFERROR(VLOOKUP(S1592,'Tabela de Apoio'!$D:$E,2,FALSE),1)=1,"",S1600)</f>
        <v/>
      </c>
      <c r="T1599" s="110" t="str">
        <f>IF(IFERROR(VLOOKUP(T1592,'Tabela de Apoio'!$D:$E,2,FALSE),1)=1,"",T1600)</f>
        <v/>
      </c>
      <c r="U1599" s="110" t="str">
        <f>IF(IFERROR(VLOOKUP(U1592,'Tabela de Apoio'!$D:$E,2,FALSE),1)=1,"",U1600)</f>
        <v/>
      </c>
      <c r="V1599" s="110" t="str">
        <f>IF(IFERROR(VLOOKUP(V1592,'Tabela de Apoio'!$D:$E,2,FALSE),1)=1,"",V1600)</f>
        <v/>
      </c>
      <c r="W1599" s="110" t="str">
        <f>IF(IFERROR(VLOOKUP(W1592,'Tabela de Apoio'!$D:$E,2,FALSE),1)=1,"",W1600)</f>
        <v/>
      </c>
      <c r="X1599" s="110" t="str">
        <f>IF(IFERROR(VLOOKUP(X1592,'Tabela de Apoio'!$D:$E,2,FALSE),1)=1,"",X1600)</f>
        <v/>
      </c>
      <c r="Y1599" s="110" t="str">
        <f>IF(IFERROR(VLOOKUP(Y1592,'Tabela de Apoio'!$D:$E,2,FALSE),1)=1,"",Y1600)</f>
        <v/>
      </c>
      <c r="Z1599" s="110" t="str">
        <f>IF(IFERROR(VLOOKUP(Z1592,'Tabela de Apoio'!$D:$E,2,FALSE),1)=1,"",Z1600)</f>
        <v/>
      </c>
      <c r="AA1599" s="110" t="str">
        <f>IF(IFERROR(VLOOKUP(AA1592,'Tabela de Apoio'!$D:$E,2,FALSE),1)=1,"",AA1600)</f>
        <v/>
      </c>
      <c r="AB1599" s="110" t="str">
        <f>IF(IFERROR(VLOOKUP(AB1592,'Tabela de Apoio'!$D:$E,2,FALSE),1)=1,"",AB1600)</f>
        <v/>
      </c>
      <c r="AC1599" s="110" t="str">
        <f>IF(IFERROR(VLOOKUP(AC1592,'Tabela de Apoio'!$D:$E,2,FALSE),1)=1,"",AC1600)</f>
        <v/>
      </c>
      <c r="AD1599" s="110" t="str">
        <f>IF(IFERROR(VLOOKUP(AD1592,'Tabela de Apoio'!$D:$E,2,FALSE),1)=1,"",AD1600)</f>
        <v/>
      </c>
      <c r="AE1599" s="110" t="str">
        <f>IF(IFERROR(VLOOKUP(AE1592,'Tabela de Apoio'!$D:$E,2,FALSE),1)=1,"",AE1600)</f>
        <v/>
      </c>
      <c r="AF1599" s="110" t="str">
        <f>IF(IFERROR(VLOOKUP(AF1592,'Tabela de Apoio'!$D:$E,2,FALSE),1)=1,"",AF1600)</f>
        <v/>
      </c>
      <c r="AG1599" s="110" t="str">
        <f>IF(IFERROR(VLOOKUP(AG1592,'Tabela de Apoio'!$D:$E,2,FALSE),1)=1,"",AG1600)</f>
        <v/>
      </c>
      <c r="AH1599" s="110" t="str">
        <f>IF(IFERROR(VLOOKUP(AH1592,'Tabela de Apoio'!$D:$E,2,FALSE),1)=1,"",AH1600)</f>
        <v/>
      </c>
      <c r="AI1599" s="110" t="str">
        <f>IF(IFERROR(VLOOKUP(AI1592,'Tabela de Apoio'!$D:$E,2,FALSE),1)=1,"",AI1600)</f>
        <v/>
      </c>
    </row>
    <row r="1600" spans="1:167" hidden="1" x14ac:dyDescent="0.25">
      <c r="B1600" s="131" t="e">
        <f t="shared" si="4801"/>
        <v>#VALUE!</v>
      </c>
      <c r="C1600" s="131" t="e">
        <f t="shared" si="4802"/>
        <v>#VALUE!</v>
      </c>
      <c r="D1600" s="130">
        <f t="shared" si="4802"/>
        <v>1</v>
      </c>
      <c r="E1600" s="168"/>
      <c r="F1600" s="96"/>
      <c r="G1600" s="170"/>
      <c r="H1600" s="137">
        <f t="shared" ref="H1600" si="4945">COUNT($P1600:$XX1600)</f>
        <v>0</v>
      </c>
      <c r="I1600" s="135" t="e">
        <f t="shared" ref="I1600" si="4946">_xlfn.STDEV.P($P1599:$XX1600)/AVERAGE($P1599:$XX1600)</f>
        <v>#DIV/0!</v>
      </c>
      <c r="J1600" s="7">
        <f t="shared" ref="J1600" si="4947">IF(AND(H1600&gt;2,
OR(L1590="MÉDIA SANEADA",L1590="MEDIANA SANEADA",
AND(L1590="PREÇO REFERÊNCIA",NOT(AND(P1592="Orçamento",COUNTA(P1590:XX1590)=COUNTIF(P1592:XX1592,"Orçamento")))))),
ROW(),0)</f>
        <v>0</v>
      </c>
      <c r="K1600" s="69"/>
      <c r="L1600" s="29" t="s">
        <v>425</v>
      </c>
      <c r="M1600" s="30" t="e">
        <f t="shared" ref="M1600" si="4948" xml:space="preserve">
IF(H1598&gt;2,MEDIAN(P1597:XX1598),
IF(H1600&gt;2,MEDIAN(P1599:XX1600),
IF(H1602&gt;2,MEDIAN(P1601:XX1602),
IF(H1604&gt;2,MEDIAN(P1603:XX1604),
IF(H1606&gt;2,MEDIAN(P1605:XX1606),
IF(H1608&gt;2,MEDIAN(P1607:XX1608),
MEDIAN(P1595:XX1596)))))))</f>
        <v>#NUM!</v>
      </c>
      <c r="N1600" s="74"/>
      <c r="O1600" s="27" t="str">
        <f t="shared" ref="O1600" si="4949">"2 RODADA"</f>
        <v>2 RODADA</v>
      </c>
      <c r="P1600" s="110" t="str">
        <f t="shared" ref="P1600:AI1600" si="4950">IF(P1598="","",IF((_xlfn.STDEV.P($P1597:$XX1598)/AVERAGE($P1597:$XX1598))&lt;=25%,P1598,IF(OR(P1598&gt;(AVERAGE($P1597:$XX1598)+_xlfn.STDEV.P($P1597:$XX1598)),P1598&lt;(AVERAGE($P1597:$XX1598)-_xlfn.STDEV.P($P1597:$XX1598))),"DESCARTADO",P1598)))</f>
        <v/>
      </c>
      <c r="Q1600" s="110" t="str">
        <f t="shared" si="4950"/>
        <v/>
      </c>
      <c r="R1600" s="110" t="str">
        <f t="shared" si="4950"/>
        <v/>
      </c>
      <c r="S1600" s="110" t="str">
        <f t="shared" si="4950"/>
        <v/>
      </c>
      <c r="T1600" s="110" t="str">
        <f t="shared" si="4950"/>
        <v/>
      </c>
      <c r="U1600" s="110" t="str">
        <f t="shared" si="4950"/>
        <v/>
      </c>
      <c r="V1600" s="110" t="str">
        <f t="shared" si="4950"/>
        <v/>
      </c>
      <c r="W1600" s="110" t="str">
        <f t="shared" si="4950"/>
        <v/>
      </c>
      <c r="X1600" s="110" t="str">
        <f t="shared" si="4950"/>
        <v/>
      </c>
      <c r="Y1600" s="110" t="str">
        <f t="shared" si="4950"/>
        <v/>
      </c>
      <c r="Z1600" s="110" t="str">
        <f t="shared" si="4950"/>
        <v/>
      </c>
      <c r="AA1600" s="110" t="str">
        <f t="shared" si="4950"/>
        <v/>
      </c>
      <c r="AB1600" s="110" t="str">
        <f t="shared" si="4950"/>
        <v/>
      </c>
      <c r="AC1600" s="110" t="str">
        <f t="shared" si="4950"/>
        <v/>
      </c>
      <c r="AD1600" s="110" t="str">
        <f t="shared" si="4950"/>
        <v/>
      </c>
      <c r="AE1600" s="110" t="str">
        <f t="shared" si="4950"/>
        <v/>
      </c>
      <c r="AF1600" s="110" t="str">
        <f t="shared" si="4950"/>
        <v/>
      </c>
      <c r="AG1600" s="110" t="str">
        <f t="shared" si="4950"/>
        <v/>
      </c>
      <c r="AH1600" s="110" t="str">
        <f t="shared" si="4950"/>
        <v/>
      </c>
      <c r="AI1600" s="110" t="str">
        <f t="shared" si="4950"/>
        <v/>
      </c>
    </row>
    <row r="1601" spans="1:167" hidden="1" x14ac:dyDescent="0.25">
      <c r="B1601" s="131" t="e">
        <f t="shared" si="4801"/>
        <v>#VALUE!</v>
      </c>
      <c r="C1601" s="131" t="e">
        <f t="shared" si="4802"/>
        <v>#VALUE!</v>
      </c>
      <c r="D1601" s="130">
        <f t="shared" si="4802"/>
        <v>1</v>
      </c>
      <c r="E1601" s="168"/>
      <c r="F1601" s="96"/>
      <c r="G1601" s="170"/>
      <c r="H1601"/>
      <c r="I1601"/>
      <c r="J1601"/>
      <c r="K1601" s="69"/>
      <c r="L1601" s="29" t="s">
        <v>422</v>
      </c>
      <c r="M1601" s="30" t="e">
        <f t="shared" ref="M1601" si="4951">HARMEAN($P1595:$XX1596)</f>
        <v>#N/A</v>
      </c>
      <c r="N1601" s="74"/>
      <c r="O1601" s="27" t="str">
        <f t="shared" ref="O1601" si="4952">"3 POND"</f>
        <v>3 POND</v>
      </c>
      <c r="P1601" s="110" t="str">
        <f>IF(IFERROR(VLOOKUP(P1592,'Tabela de Apoio'!$D:$E,2,FALSE),1)=1,"",P1602)</f>
        <v/>
      </c>
      <c r="Q1601" s="110" t="str">
        <f>IF(IFERROR(VLOOKUP(Q1592,'Tabela de Apoio'!$D:$E,2,FALSE),1)=1,"",Q1602)</f>
        <v/>
      </c>
      <c r="R1601" s="110" t="str">
        <f>IF(IFERROR(VLOOKUP(R1592,'Tabela de Apoio'!$D:$E,2,FALSE),1)=1,"",R1602)</f>
        <v/>
      </c>
      <c r="S1601" s="110" t="str">
        <f>IF(IFERROR(VLOOKUP(S1592,'Tabela de Apoio'!$D:$E,2,FALSE),1)=1,"",S1602)</f>
        <v/>
      </c>
      <c r="T1601" s="110" t="str">
        <f>IF(IFERROR(VLOOKUP(T1592,'Tabela de Apoio'!$D:$E,2,FALSE),1)=1,"",T1602)</f>
        <v/>
      </c>
      <c r="U1601" s="110" t="str">
        <f>IF(IFERROR(VLOOKUP(U1592,'Tabela de Apoio'!$D:$E,2,FALSE),1)=1,"",U1602)</f>
        <v/>
      </c>
      <c r="V1601" s="110" t="str">
        <f>IF(IFERROR(VLOOKUP(V1592,'Tabela de Apoio'!$D:$E,2,FALSE),1)=1,"",V1602)</f>
        <v/>
      </c>
      <c r="W1601" s="110" t="str">
        <f>IF(IFERROR(VLOOKUP(W1592,'Tabela de Apoio'!$D:$E,2,FALSE),1)=1,"",W1602)</f>
        <v/>
      </c>
      <c r="X1601" s="110" t="str">
        <f>IF(IFERROR(VLOOKUP(X1592,'Tabela de Apoio'!$D:$E,2,FALSE),1)=1,"",X1602)</f>
        <v/>
      </c>
      <c r="Y1601" s="110" t="str">
        <f>IF(IFERROR(VLOOKUP(Y1592,'Tabela de Apoio'!$D:$E,2,FALSE),1)=1,"",Y1602)</f>
        <v/>
      </c>
      <c r="Z1601" s="110" t="str">
        <f>IF(IFERROR(VLOOKUP(Z1592,'Tabela de Apoio'!$D:$E,2,FALSE),1)=1,"",Z1602)</f>
        <v/>
      </c>
      <c r="AA1601" s="110" t="str">
        <f>IF(IFERROR(VLOOKUP(AA1592,'Tabela de Apoio'!$D:$E,2,FALSE),1)=1,"",AA1602)</f>
        <v/>
      </c>
      <c r="AB1601" s="110" t="str">
        <f>IF(IFERROR(VLOOKUP(AB1592,'Tabela de Apoio'!$D:$E,2,FALSE),1)=1,"",AB1602)</f>
        <v/>
      </c>
      <c r="AC1601" s="110" t="str">
        <f>IF(IFERROR(VLOOKUP(AC1592,'Tabela de Apoio'!$D:$E,2,FALSE),1)=1,"",AC1602)</f>
        <v/>
      </c>
      <c r="AD1601" s="110" t="str">
        <f>IF(IFERROR(VLOOKUP(AD1592,'Tabela de Apoio'!$D:$E,2,FALSE),1)=1,"",AD1602)</f>
        <v/>
      </c>
      <c r="AE1601" s="110" t="str">
        <f>IF(IFERROR(VLOOKUP(AE1592,'Tabela de Apoio'!$D:$E,2,FALSE),1)=1,"",AE1602)</f>
        <v/>
      </c>
      <c r="AF1601" s="110" t="str">
        <f>IF(IFERROR(VLOOKUP(AF1592,'Tabela de Apoio'!$D:$E,2,FALSE),1)=1,"",AF1602)</f>
        <v/>
      </c>
      <c r="AG1601" s="110" t="str">
        <f>IF(IFERROR(VLOOKUP(AG1592,'Tabela de Apoio'!$D:$E,2,FALSE),1)=1,"",AG1602)</f>
        <v/>
      </c>
      <c r="AH1601" s="110" t="str">
        <f>IF(IFERROR(VLOOKUP(AH1592,'Tabela de Apoio'!$D:$E,2,FALSE),1)=1,"",AH1602)</f>
        <v/>
      </c>
      <c r="AI1601" s="110" t="str">
        <f>IF(IFERROR(VLOOKUP(AI1592,'Tabela de Apoio'!$D:$E,2,FALSE),1)=1,"",AI1602)</f>
        <v/>
      </c>
    </row>
    <row r="1602" spans="1:167" hidden="1" x14ac:dyDescent="0.25">
      <c r="B1602" s="131" t="e">
        <f t="shared" si="4801"/>
        <v>#VALUE!</v>
      </c>
      <c r="C1602" s="131" t="e">
        <f t="shared" si="4802"/>
        <v>#VALUE!</v>
      </c>
      <c r="D1602" s="130">
        <f t="shared" si="4802"/>
        <v>1</v>
      </c>
      <c r="E1602" s="168"/>
      <c r="F1602" s="96"/>
      <c r="G1602" s="170"/>
      <c r="H1602" s="137">
        <f t="shared" ref="H1602" si="4953">COUNT($P1602:$XX1602)</f>
        <v>0</v>
      </c>
      <c r="I1602" s="135" t="e">
        <f t="shared" ref="I1602" si="4954">_xlfn.STDEV.P($P1601:$XX1602)/AVERAGE($P1601:$XX1602)</f>
        <v>#DIV/0!</v>
      </c>
      <c r="J1602" s="7">
        <f t="shared" ref="J1602" si="4955">IF(AND(H1602&gt;2,
OR(L1590="MÉDIA SANEADA",L1590="MEDIANA SANEADA",
AND(L1590="PREÇO REFERÊNCIA",NOT(AND(P1592="Orçamento",COUNTA(P1590:XX1590)=COUNTIF(P1592:XX1592,"Orçamento")))))),
ROW(),0)</f>
        <v>0</v>
      </c>
      <c r="K1602" s="69"/>
      <c r="L1602" s="29" t="s">
        <v>53</v>
      </c>
      <c r="M1602" s="30" t="str">
        <f t="shared" ref="M1602" si="4956">IFERROR(_xlfn.QUARTILE.EXC($P1596:$XX1596,1),"")</f>
        <v/>
      </c>
      <c r="N1602" s="74"/>
      <c r="O1602" s="27" t="str">
        <f t="shared" ref="O1602" si="4957">"3 RODADA"</f>
        <v>3 RODADA</v>
      </c>
      <c r="P1602" s="110" t="str">
        <f t="shared" ref="P1602:AI1602" si="4958">IF(P1600="","",IF((_xlfn.STDEV.P($P1599:$XX1600)/AVERAGE($P1599:$XX1600))&lt;=25%,P1600,IF(OR(P1600&gt;(AVERAGE($P1599:$XX1600)+_xlfn.STDEV.P($P1599:$XX1600)),P1600&lt;(AVERAGE($P1599:$XX1600)-_xlfn.STDEV.P($P1599:$XX1600))),"DESCARTADO",P1600)))</f>
        <v/>
      </c>
      <c r="Q1602" s="110" t="str">
        <f t="shared" si="4958"/>
        <v/>
      </c>
      <c r="R1602" s="110" t="str">
        <f t="shared" si="4958"/>
        <v/>
      </c>
      <c r="S1602" s="110" t="str">
        <f t="shared" si="4958"/>
        <v/>
      </c>
      <c r="T1602" s="110" t="str">
        <f t="shared" si="4958"/>
        <v/>
      </c>
      <c r="U1602" s="110" t="str">
        <f t="shared" si="4958"/>
        <v/>
      </c>
      <c r="V1602" s="110" t="str">
        <f t="shared" si="4958"/>
        <v/>
      </c>
      <c r="W1602" s="110" t="str">
        <f t="shared" si="4958"/>
        <v/>
      </c>
      <c r="X1602" s="110" t="str">
        <f t="shared" si="4958"/>
        <v/>
      </c>
      <c r="Y1602" s="110" t="str">
        <f t="shared" si="4958"/>
        <v/>
      </c>
      <c r="Z1602" s="110" t="str">
        <f t="shared" si="4958"/>
        <v/>
      </c>
      <c r="AA1602" s="110" t="str">
        <f t="shared" si="4958"/>
        <v/>
      </c>
      <c r="AB1602" s="110" t="str">
        <f t="shared" si="4958"/>
        <v/>
      </c>
      <c r="AC1602" s="110" t="str">
        <f t="shared" si="4958"/>
        <v/>
      </c>
      <c r="AD1602" s="110" t="str">
        <f t="shared" si="4958"/>
        <v/>
      </c>
      <c r="AE1602" s="110" t="str">
        <f t="shared" si="4958"/>
        <v/>
      </c>
      <c r="AF1602" s="110" t="str">
        <f t="shared" si="4958"/>
        <v/>
      </c>
      <c r="AG1602" s="110" t="str">
        <f t="shared" si="4958"/>
        <v/>
      </c>
      <c r="AH1602" s="110" t="str">
        <f t="shared" si="4958"/>
        <v/>
      </c>
      <c r="AI1602" s="110" t="str">
        <f t="shared" si="4958"/>
        <v/>
      </c>
    </row>
    <row r="1603" spans="1:167" hidden="1" x14ac:dyDescent="0.25">
      <c r="B1603" s="131" t="e">
        <f t="shared" si="4801"/>
        <v>#VALUE!</v>
      </c>
      <c r="C1603" s="131" t="e">
        <f t="shared" si="4802"/>
        <v>#VALUE!</v>
      </c>
      <c r="D1603" s="130">
        <f t="shared" si="4802"/>
        <v>1</v>
      </c>
      <c r="E1603" s="168"/>
      <c r="F1603" s="96"/>
      <c r="G1603" s="170"/>
      <c r="H1603"/>
      <c r="I1603"/>
      <c r="J1603"/>
      <c r="K1603" s="69"/>
      <c r="L1603" s="29" t="s">
        <v>51</v>
      </c>
      <c r="M1603" s="30" t="str">
        <f t="shared" ref="M1603" si="4959">IFERROR(_xlfn.QUARTILE.EXC($P1596:$XX1596,3),"")</f>
        <v/>
      </c>
      <c r="N1603" s="74"/>
      <c r="O1603" s="27" t="str">
        <f t="shared" ref="O1603" si="4960">"4 POND"</f>
        <v>4 POND</v>
      </c>
      <c r="P1603" s="110" t="str">
        <f>IF(IFERROR(VLOOKUP(P1592,'Tabela de Apoio'!$D:$E,2,FALSE),1)=1,"",P1604)</f>
        <v/>
      </c>
      <c r="Q1603" s="110" t="str">
        <f>IF(IFERROR(VLOOKUP(Q1592,'Tabela de Apoio'!$D:$E,2,FALSE),1)=1,"",Q1604)</f>
        <v/>
      </c>
      <c r="R1603" s="110" t="str">
        <f>IF(IFERROR(VLOOKUP(R1592,'Tabela de Apoio'!$D:$E,2,FALSE),1)=1,"",R1604)</f>
        <v/>
      </c>
      <c r="S1603" s="110" t="str">
        <f>IF(IFERROR(VLOOKUP(S1592,'Tabela de Apoio'!$D:$E,2,FALSE),1)=1,"",S1604)</f>
        <v/>
      </c>
      <c r="T1603" s="110" t="str">
        <f>IF(IFERROR(VLOOKUP(T1592,'Tabela de Apoio'!$D:$E,2,FALSE),1)=1,"",T1604)</f>
        <v/>
      </c>
      <c r="U1603" s="110" t="str">
        <f>IF(IFERROR(VLOOKUP(U1592,'Tabela de Apoio'!$D:$E,2,FALSE),1)=1,"",U1604)</f>
        <v/>
      </c>
      <c r="V1603" s="110" t="str">
        <f>IF(IFERROR(VLOOKUP(V1592,'Tabela de Apoio'!$D:$E,2,FALSE),1)=1,"",V1604)</f>
        <v/>
      </c>
      <c r="W1603" s="110" t="str">
        <f>IF(IFERROR(VLOOKUP(W1592,'Tabela de Apoio'!$D:$E,2,FALSE),1)=1,"",W1604)</f>
        <v/>
      </c>
      <c r="X1603" s="110" t="str">
        <f>IF(IFERROR(VLOOKUP(X1592,'Tabela de Apoio'!$D:$E,2,FALSE),1)=1,"",X1604)</f>
        <v/>
      </c>
      <c r="Y1603" s="110" t="str">
        <f>IF(IFERROR(VLOOKUP(Y1592,'Tabela de Apoio'!$D:$E,2,FALSE),1)=1,"",Y1604)</f>
        <v/>
      </c>
      <c r="Z1603" s="110" t="str">
        <f>IF(IFERROR(VLOOKUP(Z1592,'Tabela de Apoio'!$D:$E,2,FALSE),1)=1,"",Z1604)</f>
        <v/>
      </c>
      <c r="AA1603" s="110" t="str">
        <f>IF(IFERROR(VLOOKUP(AA1592,'Tabela de Apoio'!$D:$E,2,FALSE),1)=1,"",AA1604)</f>
        <v/>
      </c>
      <c r="AB1603" s="110" t="str">
        <f>IF(IFERROR(VLOOKUP(AB1592,'Tabela de Apoio'!$D:$E,2,FALSE),1)=1,"",AB1604)</f>
        <v/>
      </c>
      <c r="AC1603" s="110" t="str">
        <f>IF(IFERROR(VLOOKUP(AC1592,'Tabela de Apoio'!$D:$E,2,FALSE),1)=1,"",AC1604)</f>
        <v/>
      </c>
      <c r="AD1603" s="110" t="str">
        <f>IF(IFERROR(VLOOKUP(AD1592,'Tabela de Apoio'!$D:$E,2,FALSE),1)=1,"",AD1604)</f>
        <v/>
      </c>
      <c r="AE1603" s="110" t="str">
        <f>IF(IFERROR(VLOOKUP(AE1592,'Tabela de Apoio'!$D:$E,2,FALSE),1)=1,"",AE1604)</f>
        <v/>
      </c>
      <c r="AF1603" s="110" t="str">
        <f>IF(IFERROR(VLOOKUP(AF1592,'Tabela de Apoio'!$D:$E,2,FALSE),1)=1,"",AF1604)</f>
        <v/>
      </c>
      <c r="AG1603" s="110" t="str">
        <f>IF(IFERROR(VLOOKUP(AG1592,'Tabela de Apoio'!$D:$E,2,FALSE),1)=1,"",AG1604)</f>
        <v/>
      </c>
      <c r="AH1603" s="110" t="str">
        <f>IF(IFERROR(VLOOKUP(AH1592,'Tabela de Apoio'!$D:$E,2,FALSE),1)=1,"",AH1604)</f>
        <v/>
      </c>
      <c r="AI1603" s="110" t="str">
        <f>IF(IFERROR(VLOOKUP(AI1592,'Tabela de Apoio'!$D:$E,2,FALSE),1)=1,"",AI1604)</f>
        <v/>
      </c>
    </row>
    <row r="1604" spans="1:167" hidden="1" x14ac:dyDescent="0.25">
      <c r="B1604" s="131" t="e">
        <f t="shared" si="4801"/>
        <v>#VALUE!</v>
      </c>
      <c r="C1604" s="131" t="e">
        <f t="shared" si="4802"/>
        <v>#VALUE!</v>
      </c>
      <c r="D1604" s="130">
        <f t="shared" si="4802"/>
        <v>1</v>
      </c>
      <c r="E1604" s="168"/>
      <c r="F1604" s="96"/>
      <c r="G1604" s="170"/>
      <c r="H1604" s="137">
        <f t="shared" ref="H1604" si="4961">COUNT($P1604:$XX1604)</f>
        <v>0</v>
      </c>
      <c r="I1604" s="135" t="e">
        <f t="shared" ref="I1604" si="4962">_xlfn.STDEV.P($P1603:$XX1604)/AVERAGE($P1603:$XX1604)</f>
        <v>#DIV/0!</v>
      </c>
      <c r="J1604" s="7">
        <f t="shared" ref="J1604" si="4963">IF(AND(H1604&gt;2,
OR(L1590="MÉDIA SANEADA",L1590="MEDIANA SANEADA",
AND(L1590="PREÇO REFERÊNCIA",NOT(AND(P1592="Orçamento",COUNTA(P1590:XX1590)=COUNTIF(P1592:XX1592,"Orçamento")))))),
ROW(),0)</f>
        <v>0</v>
      </c>
      <c r="K1604" s="69"/>
      <c r="L1604" s="29" t="s">
        <v>55</v>
      </c>
      <c r="M1604" s="30">
        <f t="shared" ref="M1604" si="4964">MIN($P1596:$XX1596)</f>
        <v>0</v>
      </c>
      <c r="N1604" s="74"/>
      <c r="O1604" s="27" t="str">
        <f t="shared" ref="O1604" si="4965">"4 RODADA"</f>
        <v>4 RODADA</v>
      </c>
      <c r="P1604" s="110" t="str">
        <f t="shared" ref="P1604:AI1604" si="4966">IF(P1602="","",IF((_xlfn.STDEV.P($P1601:$XX1602)/AVERAGE($P1601:$XX1602))&lt;=25%,P1602,IF(OR(P1602&gt;(AVERAGE($P1601:$XX1602)+_xlfn.STDEV.P($P1601:$XX1602)),P1602&lt;(AVERAGE($P1601:$XX1602)-_xlfn.STDEV.P($P1601:$XX1602))),"DESCARTADO",P1602)))</f>
        <v/>
      </c>
      <c r="Q1604" s="110" t="str">
        <f t="shared" si="4966"/>
        <v/>
      </c>
      <c r="R1604" s="110" t="str">
        <f t="shared" si="4966"/>
        <v/>
      </c>
      <c r="S1604" s="110" t="str">
        <f t="shared" si="4966"/>
        <v/>
      </c>
      <c r="T1604" s="110" t="str">
        <f t="shared" si="4966"/>
        <v/>
      </c>
      <c r="U1604" s="110" t="str">
        <f t="shared" si="4966"/>
        <v/>
      </c>
      <c r="V1604" s="110" t="str">
        <f t="shared" si="4966"/>
        <v/>
      </c>
      <c r="W1604" s="110" t="str">
        <f t="shared" si="4966"/>
        <v/>
      </c>
      <c r="X1604" s="110" t="str">
        <f t="shared" si="4966"/>
        <v/>
      </c>
      <c r="Y1604" s="110" t="str">
        <f t="shared" si="4966"/>
        <v/>
      </c>
      <c r="Z1604" s="110" t="str">
        <f t="shared" si="4966"/>
        <v/>
      </c>
      <c r="AA1604" s="110" t="str">
        <f t="shared" si="4966"/>
        <v/>
      </c>
      <c r="AB1604" s="110" t="str">
        <f t="shared" si="4966"/>
        <v/>
      </c>
      <c r="AC1604" s="110" t="str">
        <f t="shared" si="4966"/>
        <v/>
      </c>
      <c r="AD1604" s="110" t="str">
        <f t="shared" si="4966"/>
        <v/>
      </c>
      <c r="AE1604" s="110" t="str">
        <f t="shared" si="4966"/>
        <v/>
      </c>
      <c r="AF1604" s="110" t="str">
        <f t="shared" si="4966"/>
        <v/>
      </c>
      <c r="AG1604" s="110" t="str">
        <f t="shared" si="4966"/>
        <v/>
      </c>
      <c r="AH1604" s="110" t="str">
        <f t="shared" si="4966"/>
        <v/>
      </c>
      <c r="AI1604" s="110" t="str">
        <f t="shared" si="4966"/>
        <v/>
      </c>
    </row>
    <row r="1605" spans="1:167" hidden="1" x14ac:dyDescent="0.25">
      <c r="B1605" s="131" t="e">
        <f t="shared" si="4801"/>
        <v>#VALUE!</v>
      </c>
      <c r="C1605" s="131" t="e">
        <f t="shared" si="4802"/>
        <v>#VALUE!</v>
      </c>
      <c r="D1605" s="130">
        <f t="shared" si="4802"/>
        <v>1</v>
      </c>
      <c r="E1605" s="168"/>
      <c r="F1605" s="96"/>
      <c r="G1605" s="170"/>
      <c r="H1605"/>
      <c r="I1605"/>
      <c r="J1605"/>
      <c r="K1605" s="69"/>
      <c r="L1605" s="29" t="s">
        <v>52</v>
      </c>
      <c r="M1605" s="30">
        <f t="shared" ref="M1605" si="4967">MAX($P1596:$XX1596)</f>
        <v>0</v>
      </c>
      <c r="N1605" s="74"/>
      <c r="O1605" s="27" t="str">
        <f t="shared" ref="O1605" si="4968">"5 POND"</f>
        <v>5 POND</v>
      </c>
      <c r="P1605" s="110" t="str">
        <f>IF(IFERROR(VLOOKUP(P1592,'Tabela de Apoio'!$D:$E,2,FALSE),1)=1,"",P1606)</f>
        <v/>
      </c>
      <c r="Q1605" s="110" t="str">
        <f>IF(IFERROR(VLOOKUP(Q1592,'Tabela de Apoio'!$D:$E,2,FALSE),1)=1,"",Q1606)</f>
        <v/>
      </c>
      <c r="R1605" s="110" t="str">
        <f>IF(IFERROR(VLOOKUP(R1592,'Tabela de Apoio'!$D:$E,2,FALSE),1)=1,"",R1606)</f>
        <v/>
      </c>
      <c r="S1605" s="110" t="str">
        <f>IF(IFERROR(VLOOKUP(S1592,'Tabela de Apoio'!$D:$E,2,FALSE),1)=1,"",S1606)</f>
        <v/>
      </c>
      <c r="T1605" s="110" t="str">
        <f>IF(IFERROR(VLOOKUP(T1592,'Tabela de Apoio'!$D:$E,2,FALSE),1)=1,"",T1606)</f>
        <v/>
      </c>
      <c r="U1605" s="110" t="str">
        <f>IF(IFERROR(VLOOKUP(U1592,'Tabela de Apoio'!$D:$E,2,FALSE),1)=1,"",U1606)</f>
        <v/>
      </c>
      <c r="V1605" s="110" t="str">
        <f>IF(IFERROR(VLOOKUP(V1592,'Tabela de Apoio'!$D:$E,2,FALSE),1)=1,"",V1606)</f>
        <v/>
      </c>
      <c r="W1605" s="110" t="str">
        <f>IF(IFERROR(VLOOKUP(W1592,'Tabela de Apoio'!$D:$E,2,FALSE),1)=1,"",W1606)</f>
        <v/>
      </c>
      <c r="X1605" s="110" t="str">
        <f>IF(IFERROR(VLOOKUP(X1592,'Tabela de Apoio'!$D:$E,2,FALSE),1)=1,"",X1606)</f>
        <v/>
      </c>
      <c r="Y1605" s="110" t="str">
        <f>IF(IFERROR(VLOOKUP(Y1592,'Tabela de Apoio'!$D:$E,2,FALSE),1)=1,"",Y1606)</f>
        <v/>
      </c>
      <c r="Z1605" s="110" t="str">
        <f>IF(IFERROR(VLOOKUP(Z1592,'Tabela de Apoio'!$D:$E,2,FALSE),1)=1,"",Z1606)</f>
        <v/>
      </c>
      <c r="AA1605" s="110" t="str">
        <f>IF(IFERROR(VLOOKUP(AA1592,'Tabela de Apoio'!$D:$E,2,FALSE),1)=1,"",AA1606)</f>
        <v/>
      </c>
      <c r="AB1605" s="110" t="str">
        <f>IF(IFERROR(VLOOKUP(AB1592,'Tabela de Apoio'!$D:$E,2,FALSE),1)=1,"",AB1606)</f>
        <v/>
      </c>
      <c r="AC1605" s="110" t="str">
        <f>IF(IFERROR(VLOOKUP(AC1592,'Tabela de Apoio'!$D:$E,2,FALSE),1)=1,"",AC1606)</f>
        <v/>
      </c>
      <c r="AD1605" s="110" t="str">
        <f>IF(IFERROR(VLOOKUP(AD1592,'Tabela de Apoio'!$D:$E,2,FALSE),1)=1,"",AD1606)</f>
        <v/>
      </c>
      <c r="AE1605" s="110" t="str">
        <f>IF(IFERROR(VLOOKUP(AE1592,'Tabela de Apoio'!$D:$E,2,FALSE),1)=1,"",AE1606)</f>
        <v/>
      </c>
      <c r="AF1605" s="110" t="str">
        <f>IF(IFERROR(VLOOKUP(AF1592,'Tabela de Apoio'!$D:$E,2,FALSE),1)=1,"",AF1606)</f>
        <v/>
      </c>
      <c r="AG1605" s="110" t="str">
        <f>IF(IFERROR(VLOOKUP(AG1592,'Tabela de Apoio'!$D:$E,2,FALSE),1)=1,"",AG1606)</f>
        <v/>
      </c>
      <c r="AH1605" s="110" t="str">
        <f>IF(IFERROR(VLOOKUP(AH1592,'Tabela de Apoio'!$D:$E,2,FALSE),1)=1,"",AH1606)</f>
        <v/>
      </c>
      <c r="AI1605" s="110" t="str">
        <f>IF(IFERROR(VLOOKUP(AI1592,'Tabela de Apoio'!$D:$E,2,FALSE),1)=1,"",AI1606)</f>
        <v/>
      </c>
    </row>
    <row r="1606" spans="1:167" hidden="1" x14ac:dyDescent="0.25">
      <c r="B1606" s="131" t="e">
        <f t="shared" si="4801"/>
        <v>#VALUE!</v>
      </c>
      <c r="C1606" s="131" t="e">
        <f t="shared" si="4802"/>
        <v>#VALUE!</v>
      </c>
      <c r="D1606" s="130">
        <f t="shared" si="4802"/>
        <v>1</v>
      </c>
      <c r="E1606" s="168"/>
      <c r="F1606" s="96"/>
      <c r="G1606" s="170"/>
      <c r="H1606" s="137">
        <f t="shared" ref="H1606" si="4969">COUNT($P1606:$XX1606)</f>
        <v>0</v>
      </c>
      <c r="I1606" s="135" t="e">
        <f t="shared" ref="I1606" si="4970">_xlfn.STDEV.P($P1605:$XX1606)/AVERAGE($P1605:$XX1606)</f>
        <v>#DIV/0!</v>
      </c>
      <c r="J1606" s="7">
        <f t="shared" ref="J1606" si="4971">IF(AND(H1606&gt;2,
OR(L1590="MÉDIA SANEADA",L1590="MEDIANA SANEADA",
AND(L1590="PREÇO REFERÊNCIA",NOT(AND(P1592="Orçamento",COUNTA(P1590:XX1590)=COUNTIF(P1592:XX1592,"Orçamento")))))),
ROW(),0)</f>
        <v>0</v>
      </c>
      <c r="K1606" s="69"/>
      <c r="N1606" s="74"/>
      <c r="O1606" s="27" t="str">
        <f t="shared" ref="O1606" si="4972">"5 RODADA"</f>
        <v>5 RODADA</v>
      </c>
      <c r="P1606" s="110" t="str">
        <f t="shared" ref="P1606:AI1606" si="4973">IF(P1604="","",IF((_xlfn.STDEV.P($P1603:$XX1604)/AVERAGE($P1603:$XX1604))&lt;=25%,P1604,IF(OR(P1604&gt;(AVERAGE($P1603:$XX1604)+_xlfn.STDEV.P($P1603:$XX1604)),P1604&lt;(AVERAGE($P1603:$XX1604)-_xlfn.STDEV.P($P1603:$XX1604))),"DESCARTADO",P1604)))</f>
        <v/>
      </c>
      <c r="Q1606" s="110" t="str">
        <f t="shared" si="4973"/>
        <v/>
      </c>
      <c r="R1606" s="110" t="str">
        <f t="shared" si="4973"/>
        <v/>
      </c>
      <c r="S1606" s="110" t="str">
        <f t="shared" si="4973"/>
        <v/>
      </c>
      <c r="T1606" s="110" t="str">
        <f t="shared" si="4973"/>
        <v/>
      </c>
      <c r="U1606" s="110" t="str">
        <f t="shared" si="4973"/>
        <v/>
      </c>
      <c r="V1606" s="110" t="str">
        <f t="shared" si="4973"/>
        <v/>
      </c>
      <c r="W1606" s="110" t="str">
        <f t="shared" si="4973"/>
        <v/>
      </c>
      <c r="X1606" s="110" t="str">
        <f t="shared" si="4973"/>
        <v/>
      </c>
      <c r="Y1606" s="110" t="str">
        <f t="shared" si="4973"/>
        <v/>
      </c>
      <c r="Z1606" s="110" t="str">
        <f t="shared" si="4973"/>
        <v/>
      </c>
      <c r="AA1606" s="110" t="str">
        <f t="shared" si="4973"/>
        <v/>
      </c>
      <c r="AB1606" s="110" t="str">
        <f t="shared" si="4973"/>
        <v/>
      </c>
      <c r="AC1606" s="110" t="str">
        <f t="shared" si="4973"/>
        <v/>
      </c>
      <c r="AD1606" s="110" t="str">
        <f t="shared" si="4973"/>
        <v/>
      </c>
      <c r="AE1606" s="110" t="str">
        <f t="shared" si="4973"/>
        <v/>
      </c>
      <c r="AF1606" s="110" t="str">
        <f t="shared" si="4973"/>
        <v/>
      </c>
      <c r="AG1606" s="110" t="str">
        <f t="shared" si="4973"/>
        <v/>
      </c>
      <c r="AH1606" s="110" t="str">
        <f t="shared" si="4973"/>
        <v/>
      </c>
      <c r="AI1606" s="110" t="str">
        <f t="shared" si="4973"/>
        <v/>
      </c>
    </row>
    <row r="1607" spans="1:167" hidden="1" x14ac:dyDescent="0.25">
      <c r="B1607" s="131" t="e">
        <f t="shared" si="4801"/>
        <v>#VALUE!</v>
      </c>
      <c r="C1607" s="131" t="e">
        <f t="shared" si="4802"/>
        <v>#VALUE!</v>
      </c>
      <c r="D1607" s="130">
        <f t="shared" si="4802"/>
        <v>1</v>
      </c>
      <c r="E1607" s="168"/>
      <c r="F1607" s="96"/>
      <c r="G1607" s="170"/>
      <c r="H1607"/>
      <c r="I1607"/>
      <c r="J1607"/>
      <c r="K1607" s="69"/>
      <c r="L1607" s="22"/>
      <c r="M1607" s="22"/>
      <c r="N1607" s="74"/>
      <c r="O1607" s="27" t="str">
        <f t="shared" ref="O1607" si="4974">"6 POND"</f>
        <v>6 POND</v>
      </c>
      <c r="P1607" s="110" t="str">
        <f>IF(IFERROR(VLOOKUP(P1592,'Tabela de Apoio'!$D:$E,2,FALSE),1)=1,"",P1608)</f>
        <v/>
      </c>
      <c r="Q1607" s="110" t="str">
        <f>IF(IFERROR(VLOOKUP(Q1592,'Tabela de Apoio'!$D:$E,2,FALSE),1)=1,"",Q1608)</f>
        <v/>
      </c>
      <c r="R1607" s="110" t="str">
        <f>IF(IFERROR(VLOOKUP(R1592,'Tabela de Apoio'!$D:$E,2,FALSE),1)=1,"",R1608)</f>
        <v/>
      </c>
      <c r="S1607" s="110" t="str">
        <f>IF(IFERROR(VLOOKUP(S1592,'Tabela de Apoio'!$D:$E,2,FALSE),1)=1,"",S1608)</f>
        <v/>
      </c>
      <c r="T1607" s="110" t="str">
        <f>IF(IFERROR(VLOOKUP(T1592,'Tabela de Apoio'!$D:$E,2,FALSE),1)=1,"",T1608)</f>
        <v/>
      </c>
      <c r="U1607" s="110" t="str">
        <f>IF(IFERROR(VLOOKUP(U1592,'Tabela de Apoio'!$D:$E,2,FALSE),1)=1,"",U1608)</f>
        <v/>
      </c>
      <c r="V1607" s="110" t="str">
        <f>IF(IFERROR(VLOOKUP(V1592,'Tabela de Apoio'!$D:$E,2,FALSE),1)=1,"",V1608)</f>
        <v/>
      </c>
      <c r="W1607" s="110" t="str">
        <f>IF(IFERROR(VLOOKUP(W1592,'Tabela de Apoio'!$D:$E,2,FALSE),1)=1,"",W1608)</f>
        <v/>
      </c>
      <c r="X1607" s="110" t="str">
        <f>IF(IFERROR(VLOOKUP(X1592,'Tabela de Apoio'!$D:$E,2,FALSE),1)=1,"",X1608)</f>
        <v/>
      </c>
      <c r="Y1607" s="110" t="str">
        <f>IF(IFERROR(VLOOKUP(Y1592,'Tabela de Apoio'!$D:$E,2,FALSE),1)=1,"",Y1608)</f>
        <v/>
      </c>
      <c r="Z1607" s="110" t="str">
        <f>IF(IFERROR(VLOOKUP(Z1592,'Tabela de Apoio'!$D:$E,2,FALSE),1)=1,"",Z1608)</f>
        <v/>
      </c>
      <c r="AA1607" s="110" t="str">
        <f>IF(IFERROR(VLOOKUP(AA1592,'Tabela de Apoio'!$D:$E,2,FALSE),1)=1,"",AA1608)</f>
        <v/>
      </c>
      <c r="AB1607" s="110" t="str">
        <f>IF(IFERROR(VLOOKUP(AB1592,'Tabela de Apoio'!$D:$E,2,FALSE),1)=1,"",AB1608)</f>
        <v/>
      </c>
      <c r="AC1607" s="110" t="str">
        <f>IF(IFERROR(VLOOKUP(AC1592,'Tabela de Apoio'!$D:$E,2,FALSE),1)=1,"",AC1608)</f>
        <v/>
      </c>
      <c r="AD1607" s="110" t="str">
        <f>IF(IFERROR(VLOOKUP(AD1592,'Tabela de Apoio'!$D:$E,2,FALSE),1)=1,"",AD1608)</f>
        <v/>
      </c>
      <c r="AE1607" s="110" t="str">
        <f>IF(IFERROR(VLOOKUP(AE1592,'Tabela de Apoio'!$D:$E,2,FALSE),1)=1,"",AE1608)</f>
        <v/>
      </c>
      <c r="AF1607" s="110" t="str">
        <f>IF(IFERROR(VLOOKUP(AF1592,'Tabela de Apoio'!$D:$E,2,FALSE),1)=1,"",AF1608)</f>
        <v/>
      </c>
      <c r="AG1607" s="110" t="str">
        <f>IF(IFERROR(VLOOKUP(AG1592,'Tabela de Apoio'!$D:$E,2,FALSE),1)=1,"",AG1608)</f>
        <v/>
      </c>
      <c r="AH1607" s="110" t="str">
        <f>IF(IFERROR(VLOOKUP(AH1592,'Tabela de Apoio'!$D:$E,2,FALSE),1)=1,"",AH1608)</f>
        <v/>
      </c>
      <c r="AI1607" s="110" t="str">
        <f>IF(IFERROR(VLOOKUP(AI1592,'Tabela de Apoio'!$D:$E,2,FALSE),1)=1,"",AI1608)</f>
        <v/>
      </c>
    </row>
    <row r="1608" spans="1:167" hidden="1" x14ac:dyDescent="0.25">
      <c r="B1608" s="131" t="e">
        <f t="shared" si="4801"/>
        <v>#VALUE!</v>
      </c>
      <c r="C1608" s="131" t="e">
        <f t="shared" si="4802"/>
        <v>#VALUE!</v>
      </c>
      <c r="D1608" s="130">
        <f t="shared" si="4802"/>
        <v>1</v>
      </c>
      <c r="E1608" s="168"/>
      <c r="F1608" s="96"/>
      <c r="G1608" s="170"/>
      <c r="H1608" s="137">
        <f t="shared" ref="H1608" si="4975">COUNT($P1608:$XX1608)</f>
        <v>0</v>
      </c>
      <c r="I1608" s="135" t="e">
        <f t="shared" ref="I1608" si="4976">_xlfn.STDEV.P($P1607:$XX1608)/AVERAGE($P1607:$XX1608)</f>
        <v>#DIV/0!</v>
      </c>
      <c r="J1608" s="7">
        <f t="shared" ref="J1608" si="4977">IF(AND(H1608&gt;2,
OR(L1590="MÉDIA SANEADA",L1590="MEDIANA SANEADA",
AND(L1590="PREÇO REFERÊNCIA",NOT(AND(P1592="Orçamento",COUNTA(P1590:XX1590)=COUNTIF(P1592:XX1592,"Orçamento")))))),
ROW(),0)</f>
        <v>0</v>
      </c>
      <c r="N1608" s="74"/>
      <c r="O1608" s="27" t="str">
        <f t="shared" ref="O1608" si="4978">"6 RODADA"</f>
        <v>6 RODADA</v>
      </c>
      <c r="P1608" s="110" t="str">
        <f t="shared" ref="P1608:AI1608" si="4979">IFERROR(IF(P1606="","",IF((_xlfn.STDEV.P($P1605:$XX1606)/AVERAGE($P1605:$XX1606))&lt;=25%,P1606,IF(OR(P1606&gt;(AVERAGE($P1605:$XX1606)+_xlfn.STDEV.P($P1605:$XX1606)),P1606&lt;(AVERAGE($P1605:$XX1606)-_xlfn.STDEV.P($P1605:$XX1606))),"DESCARTADO",P1606))),)</f>
        <v/>
      </c>
      <c r="Q1608" s="110" t="str">
        <f t="shared" si="4979"/>
        <v/>
      </c>
      <c r="R1608" s="110" t="str">
        <f t="shared" si="4979"/>
        <v/>
      </c>
      <c r="S1608" s="110" t="str">
        <f t="shared" si="4979"/>
        <v/>
      </c>
      <c r="T1608" s="110" t="str">
        <f t="shared" si="4979"/>
        <v/>
      </c>
      <c r="U1608" s="110" t="str">
        <f t="shared" si="4979"/>
        <v/>
      </c>
      <c r="V1608" s="110" t="str">
        <f t="shared" si="4979"/>
        <v/>
      </c>
      <c r="W1608" s="110" t="str">
        <f t="shared" si="4979"/>
        <v/>
      </c>
      <c r="X1608" s="110" t="str">
        <f t="shared" si="4979"/>
        <v/>
      </c>
      <c r="Y1608" s="110" t="str">
        <f t="shared" si="4979"/>
        <v/>
      </c>
      <c r="Z1608" s="110" t="str">
        <f t="shared" si="4979"/>
        <v/>
      </c>
      <c r="AA1608" s="110" t="str">
        <f t="shared" si="4979"/>
        <v/>
      </c>
      <c r="AB1608" s="110" t="str">
        <f t="shared" si="4979"/>
        <v/>
      </c>
      <c r="AC1608" s="110" t="str">
        <f t="shared" si="4979"/>
        <v/>
      </c>
      <c r="AD1608" s="110" t="str">
        <f t="shared" si="4979"/>
        <v/>
      </c>
      <c r="AE1608" s="110" t="str">
        <f t="shared" si="4979"/>
        <v/>
      </c>
      <c r="AF1608" s="110" t="str">
        <f t="shared" si="4979"/>
        <v/>
      </c>
      <c r="AG1608" s="110" t="str">
        <f t="shared" si="4979"/>
        <v/>
      </c>
      <c r="AH1608" s="110" t="str">
        <f t="shared" si="4979"/>
        <v/>
      </c>
      <c r="AI1608" s="110" t="str">
        <f t="shared" si="4979"/>
        <v/>
      </c>
    </row>
    <row r="1609" spans="1:167" x14ac:dyDescent="0.25">
      <c r="B1609" s="131" t="e">
        <f t="shared" si="4801"/>
        <v>#VALUE!</v>
      </c>
      <c r="C1609" s="131" t="e">
        <f t="shared" si="4802"/>
        <v>#VALUE!</v>
      </c>
      <c r="D1609" s="130">
        <f t="shared" si="4802"/>
        <v>1</v>
      </c>
      <c r="E1609" s="168"/>
      <c r="F1609" s="139"/>
      <c r="G1609" s="170"/>
      <c r="H1609" s="173"/>
      <c r="I1609" s="173"/>
      <c r="J1609" s="174"/>
      <c r="K1609" s="70"/>
      <c r="L1609" s="1" t="s">
        <v>56</v>
      </c>
      <c r="M1609" s="147" t="str">
        <f t="shared" ref="M1609" si="4980">IFERROR(ROUND(M1590*M1592,2),"")</f>
        <v/>
      </c>
      <c r="O1609" s="27" t="s">
        <v>426</v>
      </c>
      <c r="P1609" s="110" t="str">
        <f t="shared" ref="P1609:AI1630" si="4981">INDEX(P1596:P1608,MATCH(MAX($J1596:$J1608),$J1596:$J1608,0))</f>
        <v/>
      </c>
      <c r="Q1609" s="110" t="str">
        <f t="shared" si="4981"/>
        <v/>
      </c>
      <c r="R1609" s="110" t="str">
        <f t="shared" si="4981"/>
        <v/>
      </c>
      <c r="S1609" s="110" t="str">
        <f t="shared" si="4981"/>
        <v/>
      </c>
      <c r="T1609" s="110" t="str">
        <f t="shared" si="4981"/>
        <v/>
      </c>
      <c r="U1609" s="110" t="str">
        <f t="shared" si="4981"/>
        <v/>
      </c>
      <c r="V1609" s="110" t="str">
        <f t="shared" si="4981"/>
        <v/>
      </c>
      <c r="W1609" s="110" t="str">
        <f t="shared" si="4981"/>
        <v/>
      </c>
      <c r="X1609" s="110" t="str">
        <f t="shared" si="4981"/>
        <v/>
      </c>
      <c r="Y1609" s="110" t="str">
        <f t="shared" si="4981"/>
        <v/>
      </c>
      <c r="Z1609" s="110" t="str">
        <f t="shared" si="4981"/>
        <v/>
      </c>
      <c r="AA1609" s="110" t="str">
        <f t="shared" si="4981"/>
        <v/>
      </c>
      <c r="AB1609" s="110" t="str">
        <f t="shared" si="4981"/>
        <v/>
      </c>
      <c r="AC1609" s="110" t="str">
        <f t="shared" si="4981"/>
        <v/>
      </c>
      <c r="AD1609" s="110" t="str">
        <f t="shared" si="4981"/>
        <v/>
      </c>
      <c r="AE1609" s="110" t="str">
        <f t="shared" si="4981"/>
        <v/>
      </c>
      <c r="AF1609" s="110" t="str">
        <f t="shared" si="4981"/>
        <v/>
      </c>
      <c r="AG1609" s="110" t="str">
        <f t="shared" si="4981"/>
        <v/>
      </c>
      <c r="AH1609" s="110" t="str">
        <f t="shared" si="4981"/>
        <v/>
      </c>
      <c r="AI1609" s="110" t="str">
        <f t="shared" si="4981"/>
        <v/>
      </c>
    </row>
    <row r="1611" spans="1:167" s="120" customFormat="1" ht="15" customHeight="1" x14ac:dyDescent="0.25">
      <c r="A1611" s="123"/>
      <c r="B1611" s="130" t="e">
        <f t="shared" ref="B1611" si="4982">LARGE(IFERROR(IF(B1609+1&gt;$H$8,"",B1609+1),""),1)</f>
        <v>#VALUE!</v>
      </c>
      <c r="C1611" s="130" t="e">
        <f>IF(_xlfn.ISFORMULA(E1615),MAX(INDEX('BASE FORMAÇÃO'!A:A,B1611+1),1),E1615)</f>
        <v>#VALUE!</v>
      </c>
      <c r="D1611" s="130">
        <f t="shared" ref="D1611" si="4983">IFERROR(IF(C1611=C1601,D1601+1,1),1)</f>
        <v>1</v>
      </c>
      <c r="E1611" s="41" t="s">
        <v>9</v>
      </c>
      <c r="F1611" s="76"/>
      <c r="G1611" s="41" t="s">
        <v>15</v>
      </c>
      <c r="H1611" s="138" t="e">
        <f>INDEX('BASE FORMAÇÃO'!B:B,B1611+1)</f>
        <v>#VALUE!</v>
      </c>
      <c r="I1611" s="146" t="s">
        <v>16</v>
      </c>
      <c r="J1611" s="6" t="e">
        <f>INDEX('BASE FORMAÇÃO'!K:K,B1611+1)</f>
        <v>#VALUE!</v>
      </c>
      <c r="K1611" s="68"/>
      <c r="L1611" s="175" t="s">
        <v>54</v>
      </c>
      <c r="M1611" s="177" t="str">
        <f t="shared" ref="M1611" si="4984">IF(OR(ISBLANK($O$8),ISBLANK($O$7),ISBLANK($H$8),ISBLANK($O$6),ISBLANK($O$5),ISBLANK($H$5)),"",IFERROR(IF(VLOOKUP(L1611,L1617:M1626,2,FALSE)&lt;1,ROUND(VLOOKUP(L1611,L1617:M1626,2,FALSE),4),ROUND(VLOOKUP(L1611,L1617:M1626,2,FALSE),2)),""))</f>
        <v/>
      </c>
      <c r="N1611" s="72"/>
      <c r="O1611" s="27" t="s">
        <v>17</v>
      </c>
      <c r="P1611" s="116"/>
      <c r="Q1611" s="116"/>
      <c r="R1611" s="116"/>
      <c r="S1611" s="116"/>
      <c r="T1611" s="116"/>
      <c r="U1611" s="108"/>
      <c r="V1611" s="108"/>
      <c r="W1611" s="108"/>
      <c r="X1611" s="108"/>
      <c r="Y1611" s="108"/>
      <c r="Z1611" s="108"/>
      <c r="AA1611" s="108"/>
      <c r="AB1611" s="108"/>
      <c r="AC1611" s="108"/>
      <c r="AD1611" s="108"/>
      <c r="AE1611" s="108"/>
      <c r="AF1611" s="108"/>
      <c r="AG1611" s="108"/>
      <c r="AH1611" s="108"/>
      <c r="AI1611" s="108"/>
      <c r="AJ1611" s="119"/>
      <c r="AK1611" s="119"/>
      <c r="AL1611" s="119"/>
      <c r="AM1611" s="119"/>
      <c r="AN1611" s="119"/>
      <c r="AO1611" s="119"/>
      <c r="AP1611" s="119"/>
      <c r="AQ1611" s="119"/>
      <c r="AR1611" s="119"/>
      <c r="AS1611" s="119"/>
      <c r="AT1611" s="119"/>
      <c r="AU1611" s="119"/>
      <c r="AV1611" s="119"/>
      <c r="AW1611" s="119"/>
      <c r="AX1611" s="119"/>
      <c r="AY1611" s="119"/>
      <c r="AZ1611" s="119"/>
      <c r="BA1611" s="119"/>
      <c r="BB1611" s="119"/>
      <c r="BC1611" s="119"/>
      <c r="BD1611" s="119"/>
      <c r="BE1611" s="119"/>
      <c r="BF1611" s="119"/>
      <c r="BG1611" s="119"/>
      <c r="BH1611" s="119"/>
      <c r="BI1611" s="119"/>
      <c r="BJ1611" s="119"/>
      <c r="BK1611" s="119"/>
      <c r="BL1611" s="119"/>
      <c r="BM1611" s="119"/>
      <c r="BN1611" s="119"/>
      <c r="BO1611" s="119"/>
      <c r="BP1611" s="119"/>
      <c r="BQ1611" s="119"/>
      <c r="BR1611" s="119"/>
      <c r="BS1611" s="119"/>
      <c r="BT1611" s="119"/>
      <c r="BU1611" s="119"/>
      <c r="BV1611" s="119"/>
      <c r="BW1611" s="119"/>
      <c r="BX1611" s="119"/>
      <c r="BY1611" s="119"/>
      <c r="BZ1611" s="119"/>
      <c r="CA1611" s="119"/>
      <c r="CB1611" s="119"/>
      <c r="CC1611" s="119"/>
      <c r="CD1611" s="119"/>
      <c r="CE1611" s="119"/>
      <c r="CF1611" s="119"/>
      <c r="CG1611" s="119"/>
      <c r="CH1611" s="119"/>
      <c r="CI1611" s="119"/>
      <c r="CJ1611" s="119"/>
      <c r="CK1611" s="119"/>
      <c r="CL1611" s="119"/>
      <c r="CM1611" s="119"/>
      <c r="CN1611" s="119"/>
      <c r="CO1611" s="119"/>
      <c r="CP1611" s="119"/>
      <c r="CQ1611" s="119"/>
      <c r="CR1611" s="119"/>
      <c r="CS1611" s="119"/>
      <c r="CT1611" s="119"/>
      <c r="CU1611" s="119"/>
      <c r="CV1611" s="119"/>
      <c r="CW1611" s="119"/>
      <c r="CX1611" s="119"/>
      <c r="CY1611" s="119"/>
      <c r="CZ1611" s="119"/>
      <c r="DA1611" s="119"/>
      <c r="DB1611" s="119"/>
      <c r="DC1611" s="119"/>
      <c r="DD1611" s="119"/>
      <c r="DE1611" s="119"/>
      <c r="DF1611" s="119"/>
      <c r="DG1611" s="119"/>
      <c r="DH1611" s="119"/>
      <c r="DI1611" s="119"/>
      <c r="DJ1611" s="119"/>
      <c r="DK1611" s="119"/>
      <c r="DL1611" s="119"/>
      <c r="DM1611" s="119"/>
      <c r="DN1611" s="119"/>
      <c r="DO1611" s="119"/>
      <c r="DP1611" s="119"/>
      <c r="DQ1611" s="119"/>
      <c r="DR1611" s="119"/>
      <c r="DS1611" s="119"/>
      <c r="DT1611" s="119"/>
      <c r="DU1611" s="119"/>
      <c r="DV1611" s="119"/>
      <c r="DW1611" s="119"/>
      <c r="DX1611" s="119"/>
      <c r="DY1611" s="119"/>
      <c r="DZ1611" s="119"/>
      <c r="EA1611" s="119"/>
      <c r="EB1611" s="119"/>
      <c r="EC1611" s="119"/>
      <c r="ED1611" s="119"/>
      <c r="EE1611" s="119"/>
      <c r="EF1611" s="119"/>
      <c r="EG1611" s="119"/>
      <c r="EH1611" s="119"/>
      <c r="EI1611" s="119"/>
      <c r="EJ1611" s="119"/>
      <c r="EK1611" s="119"/>
      <c r="EL1611" s="119"/>
      <c r="EM1611" s="119"/>
      <c r="EN1611" s="119"/>
      <c r="EO1611" s="119"/>
      <c r="EP1611" s="119"/>
      <c r="EQ1611" s="119"/>
      <c r="ER1611" s="119"/>
      <c r="ES1611" s="119"/>
      <c r="ET1611" s="119"/>
      <c r="EU1611" s="119"/>
      <c r="EV1611" s="119"/>
      <c r="EW1611" s="119"/>
      <c r="EX1611" s="119"/>
      <c r="EY1611" s="119"/>
      <c r="EZ1611" s="119"/>
      <c r="FA1611" s="119"/>
      <c r="FB1611" s="119"/>
      <c r="FC1611" s="119"/>
      <c r="FD1611" s="119"/>
      <c r="FE1611" s="119"/>
      <c r="FF1611" s="119"/>
      <c r="FG1611" s="119"/>
      <c r="FH1611" s="119"/>
      <c r="FI1611" s="119"/>
      <c r="FJ1611" s="119"/>
      <c r="FK1611" s="119"/>
    </row>
    <row r="1612" spans="1:167" s="120" customFormat="1" ht="15" customHeight="1" x14ac:dyDescent="0.25">
      <c r="A1612" s="69"/>
      <c r="B1612" s="131" t="e">
        <f t="shared" ref="B1612:D1612" si="4985">B1611</f>
        <v>#VALUE!</v>
      </c>
      <c r="C1612" s="131" t="e">
        <f t="shared" si="4985"/>
        <v>#VALUE!</v>
      </c>
      <c r="D1612" s="130">
        <f t="shared" si="4985"/>
        <v>1</v>
      </c>
      <c r="E1612" s="179">
        <f t="shared" ref="E1612" si="4986">D1611</f>
        <v>1</v>
      </c>
      <c r="F1612" s="95"/>
      <c r="G1612" s="181" t="s">
        <v>1</v>
      </c>
      <c r="H1612" s="184" t="e">
        <f>INDEX('BASE FORMAÇÃO'!C:C,B1611+1)</f>
        <v>#VALUE!</v>
      </c>
      <c r="I1612" s="184"/>
      <c r="J1612" s="185"/>
      <c r="K1612" s="69"/>
      <c r="L1612" s="176"/>
      <c r="M1612" s="178"/>
      <c r="N1612" s="73"/>
      <c r="O1612" s="27" t="s">
        <v>13</v>
      </c>
      <c r="P1612" s="125"/>
      <c r="Q1612" s="125"/>
      <c r="R1612" s="125"/>
      <c r="S1612" s="125"/>
      <c r="T1612" s="125"/>
      <c r="U1612" s="125"/>
      <c r="V1612" s="125"/>
      <c r="W1612" s="125"/>
      <c r="X1612" s="125"/>
      <c r="Y1612" s="125"/>
      <c r="Z1612" s="125"/>
      <c r="AA1612" s="125"/>
      <c r="AB1612" s="125"/>
      <c r="AC1612" s="125"/>
      <c r="AD1612" s="125"/>
      <c r="AE1612" s="125"/>
      <c r="AF1612" s="125"/>
      <c r="AG1612" s="125"/>
      <c r="AH1612" s="125"/>
      <c r="AI1612" s="125"/>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19"/>
      <c r="BC1612" s="119"/>
      <c r="BD1612" s="119"/>
      <c r="BE1612" s="119"/>
      <c r="BF1612" s="119"/>
      <c r="BG1612" s="119"/>
      <c r="BH1612" s="119"/>
      <c r="BI1612" s="119"/>
      <c r="BJ1612" s="119"/>
      <c r="BK1612" s="119"/>
      <c r="BL1612" s="119"/>
      <c r="BM1612" s="119"/>
      <c r="BN1612" s="119"/>
      <c r="BO1612" s="119"/>
      <c r="BP1612" s="119"/>
      <c r="BQ1612" s="119"/>
      <c r="BR1612" s="119"/>
      <c r="BS1612" s="119"/>
      <c r="BT1612" s="119"/>
      <c r="BU1612" s="119"/>
      <c r="BV1612" s="119"/>
      <c r="BW1612" s="119"/>
      <c r="BX1612" s="119"/>
      <c r="BY1612" s="119"/>
      <c r="BZ1612" s="119"/>
      <c r="CA1612" s="119"/>
      <c r="CB1612" s="119"/>
      <c r="CC1612" s="119"/>
      <c r="CD1612" s="119"/>
      <c r="CE1612" s="119"/>
      <c r="CF1612" s="119"/>
      <c r="CG1612" s="119"/>
      <c r="CH1612" s="119"/>
      <c r="CI1612" s="119"/>
      <c r="CJ1612" s="119"/>
      <c r="CK1612" s="119"/>
      <c r="CL1612" s="119"/>
      <c r="CM1612" s="119"/>
      <c r="CN1612" s="119"/>
      <c r="CO1612" s="119"/>
      <c r="CP1612" s="119"/>
      <c r="CQ1612" s="119"/>
      <c r="CR1612" s="119"/>
      <c r="CS1612" s="119"/>
      <c r="CT1612" s="119"/>
      <c r="CU1612" s="119"/>
      <c r="CV1612" s="119"/>
      <c r="CW1612" s="119"/>
      <c r="CX1612" s="119"/>
      <c r="CY1612" s="119"/>
      <c r="CZ1612" s="119"/>
      <c r="DA1612" s="119"/>
      <c r="DB1612" s="119"/>
      <c r="DC1612" s="119"/>
      <c r="DD1612" s="119"/>
      <c r="DE1612" s="119"/>
      <c r="DF1612" s="119"/>
      <c r="DG1612" s="119"/>
      <c r="DH1612" s="119"/>
      <c r="DI1612" s="119"/>
      <c r="DJ1612" s="119"/>
      <c r="DK1612" s="119"/>
      <c r="DL1612" s="119"/>
      <c r="DM1612" s="119"/>
      <c r="DN1612" s="119"/>
      <c r="DO1612" s="119"/>
      <c r="DP1612" s="119"/>
      <c r="DQ1612" s="119"/>
      <c r="DR1612" s="119"/>
      <c r="DS1612" s="119"/>
      <c r="DT1612" s="119"/>
      <c r="DU1612" s="119"/>
      <c r="DV1612" s="119"/>
      <c r="DW1612" s="119"/>
      <c r="DX1612" s="119"/>
      <c r="DY1612" s="119"/>
      <c r="DZ1612" s="119"/>
      <c r="EA1612" s="119"/>
      <c r="EB1612" s="119"/>
      <c r="EC1612" s="119"/>
      <c r="ED1612" s="119"/>
      <c r="EE1612" s="119"/>
      <c r="EF1612" s="119"/>
      <c r="EG1612" s="119"/>
      <c r="EH1612" s="119"/>
      <c r="EI1612" s="119"/>
      <c r="EJ1612" s="119"/>
      <c r="EK1612" s="119"/>
      <c r="EL1612" s="119"/>
      <c r="EM1612" s="119"/>
      <c r="EN1612" s="119"/>
      <c r="EO1612" s="119"/>
      <c r="EP1612" s="119"/>
      <c r="EQ1612" s="119"/>
      <c r="ER1612" s="119"/>
      <c r="ES1612" s="119"/>
      <c r="ET1612" s="119"/>
      <c r="EU1612" s="119"/>
      <c r="EV1612" s="119"/>
      <c r="EW1612" s="119"/>
      <c r="EX1612" s="119"/>
      <c r="EY1612" s="119"/>
      <c r="EZ1612" s="119"/>
      <c r="FA1612" s="119"/>
      <c r="FB1612" s="119"/>
      <c r="FC1612" s="119"/>
      <c r="FD1612" s="119"/>
      <c r="FE1612" s="119"/>
      <c r="FF1612" s="119"/>
      <c r="FG1612" s="119"/>
      <c r="FH1612" s="119"/>
      <c r="FI1612" s="119"/>
      <c r="FJ1612" s="119"/>
      <c r="FK1612" s="119"/>
    </row>
    <row r="1613" spans="1:167" s="119" customFormat="1" x14ac:dyDescent="0.25">
      <c r="A1613" s="77"/>
      <c r="B1613" s="131" t="e">
        <f t="shared" ref="B1613:D1613" si="4987">B1612</f>
        <v>#VALUE!</v>
      </c>
      <c r="C1613" s="131" t="e">
        <f t="shared" si="4987"/>
        <v>#VALUE!</v>
      </c>
      <c r="D1613" s="130">
        <f t="shared" si="4987"/>
        <v>1</v>
      </c>
      <c r="E1613" s="180"/>
      <c r="F1613" s="96"/>
      <c r="G1613" s="182"/>
      <c r="H1613" s="186"/>
      <c r="I1613" s="186"/>
      <c r="J1613" s="187"/>
      <c r="K1613" s="67"/>
      <c r="L1613" s="133" t="s">
        <v>57</v>
      </c>
      <c r="M1613" s="134" t="e">
        <f>INDEX('BASE FORMAÇÃO'!H:H,B1615+1)</f>
        <v>#VALUE!</v>
      </c>
      <c r="N1613" s="74"/>
      <c r="O1613" s="27" t="s">
        <v>445</v>
      </c>
      <c r="P1613" s="117"/>
      <c r="Q1613" s="117"/>
      <c r="R1613" s="117"/>
      <c r="S1613" s="117"/>
      <c r="T1613" s="117"/>
      <c r="U1613" s="117"/>
      <c r="V1613" s="117"/>
      <c r="W1613" s="117"/>
      <c r="X1613" s="117"/>
      <c r="Y1613" s="117"/>
      <c r="Z1613" s="117"/>
      <c r="AA1613" s="121"/>
      <c r="AB1613" s="121"/>
      <c r="AC1613" s="121"/>
      <c r="AD1613" s="121"/>
      <c r="AE1613" s="121"/>
      <c r="AF1613" s="121"/>
      <c r="AG1613" s="121"/>
      <c r="AH1613" s="121"/>
      <c r="AI1613" s="121"/>
    </row>
    <row r="1614" spans="1:167" s="119" customFormat="1" x14ac:dyDescent="0.25">
      <c r="A1614" s="77"/>
      <c r="B1614" s="131" t="e">
        <f t="shared" ref="B1614:C1614" si="4988">B1613</f>
        <v>#VALUE!</v>
      </c>
      <c r="C1614" s="131" t="e">
        <f t="shared" si="4988"/>
        <v>#VALUE!</v>
      </c>
      <c r="D1614" s="130">
        <f t="shared" si="4802"/>
        <v>1</v>
      </c>
      <c r="E1614" s="41" t="s">
        <v>344</v>
      </c>
      <c r="F1614" s="96"/>
      <c r="G1614" s="183"/>
      <c r="H1614" s="188"/>
      <c r="I1614" s="188"/>
      <c r="J1614" s="189"/>
      <c r="K1614" s="67"/>
      <c r="L1614" s="1" t="s">
        <v>2</v>
      </c>
      <c r="M1614" s="6" t="e">
        <f>INDEX('BASE FORMAÇÃO'!D:D,B1615+1)</f>
        <v>#VALUE!</v>
      </c>
      <c r="N1614" s="74"/>
      <c r="O1614" s="27" t="s">
        <v>446</v>
      </c>
      <c r="P1614" s="118"/>
      <c r="Q1614" s="118"/>
      <c r="R1614" s="118"/>
      <c r="S1614" s="118"/>
      <c r="T1614" s="118"/>
      <c r="U1614" s="121"/>
      <c r="V1614" s="121"/>
      <c r="W1614" s="121"/>
      <c r="X1614" s="121"/>
      <c r="Y1614" s="121"/>
      <c r="Z1614" s="121"/>
      <c r="AA1614" s="121"/>
      <c r="AB1614" s="121"/>
      <c r="AC1614" s="121"/>
      <c r="AD1614" s="121"/>
      <c r="AE1614" s="121"/>
      <c r="AF1614" s="121"/>
      <c r="AG1614" s="121"/>
      <c r="AH1614" s="121"/>
      <c r="AI1614" s="121"/>
    </row>
    <row r="1615" spans="1:167" x14ac:dyDescent="0.25">
      <c r="B1615" s="131" t="e">
        <f t="shared" ref="B1615:C1615" si="4989">B1613</f>
        <v>#VALUE!</v>
      </c>
      <c r="C1615" s="131" t="e">
        <f t="shared" si="4989"/>
        <v>#VALUE!</v>
      </c>
      <c r="D1615" s="130">
        <f t="shared" si="4802"/>
        <v>1</v>
      </c>
      <c r="E1615" s="167" t="e">
        <f t="shared" ref="E1615" si="4990">C1611</f>
        <v>#VALUE!</v>
      </c>
      <c r="F1615" s="96"/>
      <c r="G1615" s="169" t="s">
        <v>334</v>
      </c>
      <c r="H1615" s="171"/>
      <c r="I1615" s="172"/>
      <c r="J1615" s="172"/>
      <c r="K1615" s="70"/>
      <c r="L1615" s="28" t="s">
        <v>333</v>
      </c>
      <c r="M1615" s="136" t="str">
        <f t="shared" ref="M1615" si="4991">IFERROR(INDEX(I1617:I1629,MATCH(MAX(J1617:J1629),J1617:J1629,0)),"")</f>
        <v/>
      </c>
      <c r="N1615" s="74"/>
      <c r="O1615" s="27" t="s">
        <v>18</v>
      </c>
      <c r="P1615" s="109" t="str">
        <f>IF(P1611="","",
IF(OR(P1613="Orçamento",P1612="",MAX('Tabela de Apoio'!$A:$A)&lt;=P1612),
P1611,
(INDEX('Tabela de Apoio'!$B:$B,MATCH('MAPA DE PREÇOS'!$O$8,'Tabela de Apoio'!$A:$A,1))/INDEX('Tabela de Apoio'!$B:$B,MATCH('MAPA DE PREÇOS'!P1612,'Tabela de Apoio'!$A:$A,1)-1))*P1611))</f>
        <v/>
      </c>
      <c r="Q1615" s="109" t="str">
        <f>IF(Q1611="","",
IF(OR(Q1613="Orçamento",Q1612="",MAX('Tabela de Apoio'!$A:$A)&lt;=Q1612),
Q1611,
(INDEX('Tabela de Apoio'!$B:$B,MATCH('MAPA DE PREÇOS'!$O$8,'Tabela de Apoio'!$A:$A,1))/INDEX('Tabela de Apoio'!$B:$B,MATCH('MAPA DE PREÇOS'!Q1612,'Tabela de Apoio'!$A:$A,1)-1))*Q1611))</f>
        <v/>
      </c>
      <c r="R1615" s="109" t="str">
        <f>IF(R1611="","",
IF(OR(R1613="Orçamento",R1612="",MAX('Tabela de Apoio'!$A:$A)&lt;=R1612),
R1611,
(INDEX('Tabela de Apoio'!$B:$B,MATCH('MAPA DE PREÇOS'!$O$8,'Tabela de Apoio'!$A:$A,1))/INDEX('Tabela de Apoio'!$B:$B,MATCH('MAPA DE PREÇOS'!R1612,'Tabela de Apoio'!$A:$A,1)-1))*R1611))</f>
        <v/>
      </c>
      <c r="S1615" s="109" t="str">
        <f>IF(S1611="","",
IF(OR(S1613="Orçamento",S1612="",MAX('Tabela de Apoio'!$A:$A)&lt;=S1612),
S1611,
(INDEX('Tabela de Apoio'!$B:$B,MATCH('MAPA DE PREÇOS'!$O$8,'Tabela de Apoio'!$A:$A,1))/INDEX('Tabela de Apoio'!$B:$B,MATCH('MAPA DE PREÇOS'!S1612,'Tabela de Apoio'!$A:$A,1)-1))*S1611))</f>
        <v/>
      </c>
      <c r="T1615" s="109" t="str">
        <f>IF(T1611="","",
IF(OR(T1613="Orçamento",T1612="",MAX('Tabela de Apoio'!$A:$A)&lt;=T1612),
T1611,
(INDEX('Tabela de Apoio'!$B:$B,MATCH('MAPA DE PREÇOS'!$O$8,'Tabela de Apoio'!$A:$A,1))/INDEX('Tabela de Apoio'!$B:$B,MATCH('MAPA DE PREÇOS'!T1612,'Tabela de Apoio'!$A:$A,1)-1))*T1611))</f>
        <v/>
      </c>
      <c r="U1615" s="109" t="str">
        <f>IF(U1611="","",
IF(OR(U1613="Orçamento",U1612="",MAX('Tabela de Apoio'!$A:$A)&lt;=U1612),
U1611,
(INDEX('Tabela de Apoio'!$B:$B,MATCH('MAPA DE PREÇOS'!$O$8,'Tabela de Apoio'!$A:$A,1))/INDEX('Tabela de Apoio'!$B:$B,MATCH('MAPA DE PREÇOS'!U1612,'Tabela de Apoio'!$A:$A,1)-1))*U1611))</f>
        <v/>
      </c>
      <c r="V1615" s="109" t="str">
        <f>IF(V1611="","",
IF(OR(V1613="Orçamento",V1612="",MAX('Tabela de Apoio'!$A:$A)&lt;=V1612),
V1611,
(INDEX('Tabela de Apoio'!$B:$B,MATCH('MAPA DE PREÇOS'!$O$8,'Tabela de Apoio'!$A:$A,1))/INDEX('Tabela de Apoio'!$B:$B,MATCH('MAPA DE PREÇOS'!V1612,'Tabela de Apoio'!$A:$A,1)-1))*V1611))</f>
        <v/>
      </c>
      <c r="W1615" s="109" t="str">
        <f>IF(W1611="","",
IF(OR(W1613="Orçamento",W1612="",MAX('Tabela de Apoio'!$A:$A)&lt;=W1612),
W1611,
(INDEX('Tabela de Apoio'!$B:$B,MATCH('MAPA DE PREÇOS'!$O$8,'Tabela de Apoio'!$A:$A,1))/INDEX('Tabela de Apoio'!$B:$B,MATCH('MAPA DE PREÇOS'!W1612,'Tabela de Apoio'!$A:$A,1)-1))*W1611))</f>
        <v/>
      </c>
      <c r="X1615" s="109" t="str">
        <f>IF(X1611="","",
IF(OR(X1613="Orçamento",X1612="",MAX('Tabela de Apoio'!$A:$A)&lt;=X1612),
X1611,
(INDEX('Tabela de Apoio'!$B:$B,MATCH('MAPA DE PREÇOS'!$O$8,'Tabela de Apoio'!$A:$A,1))/INDEX('Tabela de Apoio'!$B:$B,MATCH('MAPA DE PREÇOS'!X1612,'Tabela de Apoio'!$A:$A,1)-1))*X1611))</f>
        <v/>
      </c>
      <c r="Y1615" s="109" t="str">
        <f>IF(Y1611="","",
IF(OR(Y1613="Orçamento",Y1612="",MAX('Tabela de Apoio'!$A:$A)&lt;=Y1612),
Y1611,
(INDEX('Tabela de Apoio'!$B:$B,MATCH('MAPA DE PREÇOS'!$O$8,'Tabela de Apoio'!$A:$A,1))/INDEX('Tabela de Apoio'!$B:$B,MATCH('MAPA DE PREÇOS'!Y1612,'Tabela de Apoio'!$A:$A,1)-1))*Y1611))</f>
        <v/>
      </c>
      <c r="Z1615" s="109" t="str">
        <f>IF(Z1611="","",
IF(OR(Z1613="Orçamento",Z1612="",MAX('Tabela de Apoio'!$A:$A)&lt;=Z1612),
Z1611,
(INDEX('Tabela de Apoio'!$B:$B,MATCH('MAPA DE PREÇOS'!$O$8,'Tabela de Apoio'!$A:$A,1))/INDEX('Tabela de Apoio'!$B:$B,MATCH('MAPA DE PREÇOS'!Z1612,'Tabela de Apoio'!$A:$A,1)-1))*Z1611))</f>
        <v/>
      </c>
      <c r="AA1615" s="109" t="str">
        <f>IF(AA1611="","",
IF(OR(AA1613="Orçamento",AA1612="",MAX('Tabela de Apoio'!$A:$A)&lt;=AA1612),
AA1611,
(INDEX('Tabela de Apoio'!$B:$B,MATCH('MAPA DE PREÇOS'!$O$8,'Tabela de Apoio'!$A:$A,1))/INDEX('Tabela de Apoio'!$B:$B,MATCH('MAPA DE PREÇOS'!AA1612,'Tabela de Apoio'!$A:$A,1)-1))*AA1611))</f>
        <v/>
      </c>
      <c r="AB1615" s="109" t="str">
        <f>IF(AB1611="","",
IF(OR(AB1613="Orçamento",AB1612="",MAX('Tabela de Apoio'!$A:$A)&lt;=AB1612),
AB1611,
(INDEX('Tabela de Apoio'!$B:$B,MATCH('MAPA DE PREÇOS'!$O$8,'Tabela de Apoio'!$A:$A,1))/INDEX('Tabela de Apoio'!$B:$B,MATCH('MAPA DE PREÇOS'!AB1612,'Tabela de Apoio'!$A:$A,1)-1))*AB1611))</f>
        <v/>
      </c>
      <c r="AC1615" s="109" t="str">
        <f>IF(AC1611="","",
IF(OR(AC1613="Orçamento",AC1612="",MAX('Tabela de Apoio'!$A:$A)&lt;=AC1612),
AC1611,
(INDEX('Tabela de Apoio'!$B:$B,MATCH('MAPA DE PREÇOS'!$O$8,'Tabela de Apoio'!$A:$A,1))/INDEX('Tabela de Apoio'!$B:$B,MATCH('MAPA DE PREÇOS'!AC1612,'Tabela de Apoio'!$A:$A,1)-1))*AC1611))</f>
        <v/>
      </c>
      <c r="AD1615" s="109" t="str">
        <f>IF(AD1611="","",
IF(OR(AD1613="Orçamento",AD1612="",MAX('Tabela de Apoio'!$A:$A)&lt;=AD1612),
AD1611,
(INDEX('Tabela de Apoio'!$B:$B,MATCH('MAPA DE PREÇOS'!$O$8,'Tabela de Apoio'!$A:$A,1))/INDEX('Tabela de Apoio'!$B:$B,MATCH('MAPA DE PREÇOS'!AD1612,'Tabela de Apoio'!$A:$A,1)-1))*AD1611))</f>
        <v/>
      </c>
      <c r="AE1615" s="109" t="str">
        <f>IF(AE1611="","",
IF(OR(AE1613="Orçamento",AE1612="",MAX('Tabela de Apoio'!$A:$A)&lt;=AE1612),
AE1611,
(INDEX('Tabela de Apoio'!$B:$B,MATCH('MAPA DE PREÇOS'!$O$8,'Tabela de Apoio'!$A:$A,1))/INDEX('Tabela de Apoio'!$B:$B,MATCH('MAPA DE PREÇOS'!AE1612,'Tabela de Apoio'!$A:$A,1)-1))*AE1611))</f>
        <v/>
      </c>
      <c r="AF1615" s="109" t="str">
        <f>IF(AF1611="","",
IF(OR(AF1613="Orçamento",AF1612="",MAX('Tabela de Apoio'!$A:$A)&lt;=AF1612),
AF1611,
(INDEX('Tabela de Apoio'!$B:$B,MATCH('MAPA DE PREÇOS'!$O$8,'Tabela de Apoio'!$A:$A,1))/INDEX('Tabela de Apoio'!$B:$B,MATCH('MAPA DE PREÇOS'!AF1612,'Tabela de Apoio'!$A:$A,1)-1))*AF1611))</f>
        <v/>
      </c>
      <c r="AG1615" s="109" t="str">
        <f>IF(AG1611="","",
IF(OR(AG1613="Orçamento",AG1612="",MAX('Tabela de Apoio'!$A:$A)&lt;=AG1612),
AG1611,
(INDEX('Tabela de Apoio'!$B:$B,MATCH('MAPA DE PREÇOS'!$O$8,'Tabela de Apoio'!$A:$A,1))/INDEX('Tabela de Apoio'!$B:$B,MATCH('MAPA DE PREÇOS'!AG1612,'Tabela de Apoio'!$A:$A,1)-1))*AG1611))</f>
        <v/>
      </c>
      <c r="AH1615" s="109" t="str">
        <f>IF(AH1611="","",
IF(OR(AH1613="Orçamento",AH1612="",MAX('Tabela de Apoio'!$A:$A)&lt;=AH1612),
AH1611,
(INDEX('Tabela de Apoio'!$B:$B,MATCH('MAPA DE PREÇOS'!$O$8,'Tabela de Apoio'!$A:$A,1))/INDEX('Tabela de Apoio'!$B:$B,MATCH('MAPA DE PREÇOS'!AH1612,'Tabela de Apoio'!$A:$A,1)-1))*AH1611))</f>
        <v/>
      </c>
      <c r="AI1615" s="109" t="str">
        <f>IF(AI1611="","",
IF(OR(AI1613="Orçamento",AI1612="",MAX('Tabela de Apoio'!$A:$A)&lt;=AI1612),
AI1611,
(INDEX('Tabela de Apoio'!$B:$B,MATCH('MAPA DE PREÇOS'!$O$8,'Tabela de Apoio'!$A:$A,1))/INDEX('Tabela de Apoio'!$B:$B,MATCH('MAPA DE PREÇOS'!AI1612,'Tabela de Apoio'!$A:$A,1)-1))*AI1611))</f>
        <v/>
      </c>
    </row>
    <row r="1616" spans="1:167" hidden="1" x14ac:dyDescent="0.25">
      <c r="B1616" s="131" t="e">
        <f t="shared" ref="B1616" si="4992">B1615</f>
        <v>#VALUE!</v>
      </c>
      <c r="C1616" s="131" t="e">
        <f t="shared" ref="C1616" si="4993">C1615</f>
        <v>#VALUE!</v>
      </c>
      <c r="D1616" s="130">
        <f t="shared" si="4802"/>
        <v>1</v>
      </c>
      <c r="E1616" s="168"/>
      <c r="F1616" s="96"/>
      <c r="G1616" s="170"/>
      <c r="H1616"/>
      <c r="I1616"/>
      <c r="J1616"/>
      <c r="N1616" s="74"/>
      <c r="O1616" s="27" t="s">
        <v>439</v>
      </c>
      <c r="P1616" s="110" t="str">
        <f>IF(IFERROR(VLOOKUP(P1613,'Tabela de Apoio'!$D:$E,2,FALSE),1)=1,"",P1617)</f>
        <v/>
      </c>
      <c r="Q1616" s="110" t="str">
        <f>IF(IFERROR(VLOOKUP(Q1613,'Tabela de Apoio'!$D:$E,2,FALSE),1)=1,"",Q1617)</f>
        <v/>
      </c>
      <c r="R1616" s="110" t="str">
        <f>IF(IFERROR(VLOOKUP(R1613,'Tabela de Apoio'!$D:$E,2,FALSE),1)=1,"",R1617)</f>
        <v/>
      </c>
      <c r="S1616" s="110" t="str">
        <f>IF(IFERROR(VLOOKUP(S1613,'Tabela de Apoio'!$D:$E,2,FALSE),1)=1,"",S1617)</f>
        <v/>
      </c>
      <c r="T1616" s="110" t="str">
        <f>IF(IFERROR(VLOOKUP(T1613,'Tabela de Apoio'!$D:$E,2,FALSE),1)=1,"",T1617)</f>
        <v/>
      </c>
      <c r="U1616" s="110" t="str">
        <f>IF(IFERROR(VLOOKUP(U1613,'Tabela de Apoio'!$D:$E,2,FALSE),1)=1,"",U1617)</f>
        <v/>
      </c>
      <c r="V1616" s="110" t="str">
        <f>IF(IFERROR(VLOOKUP(V1613,'Tabela de Apoio'!$D:$E,2,FALSE),1)=1,"",V1617)</f>
        <v/>
      </c>
      <c r="W1616" s="110" t="str">
        <f>IF(IFERROR(VLOOKUP(W1613,'Tabela de Apoio'!$D:$E,2,FALSE),1)=1,"",W1617)</f>
        <v/>
      </c>
      <c r="X1616" s="110" t="str">
        <f>IF(IFERROR(VLOOKUP(X1613,'Tabela de Apoio'!$D:$E,2,FALSE),1)=1,"",X1617)</f>
        <v/>
      </c>
      <c r="Y1616" s="110" t="str">
        <f>IF(IFERROR(VLOOKUP(Y1613,'Tabela de Apoio'!$D:$E,2,FALSE),1)=1,"",Y1617)</f>
        <v/>
      </c>
      <c r="Z1616" s="110" t="str">
        <f>IF(IFERROR(VLOOKUP(Z1613,'Tabela de Apoio'!$D:$E,2,FALSE),1)=1,"",Z1617)</f>
        <v/>
      </c>
      <c r="AA1616" s="110" t="str">
        <f>IF(IFERROR(VLOOKUP(AA1613,'Tabela de Apoio'!$D:$E,2,FALSE),1)=1,"",AA1617)</f>
        <v/>
      </c>
      <c r="AB1616" s="110" t="str">
        <f>IF(IFERROR(VLOOKUP(AB1613,'Tabela de Apoio'!$D:$E,2,FALSE),1)=1,"",AB1617)</f>
        <v/>
      </c>
      <c r="AC1616" s="110" t="str">
        <f>IF(IFERROR(VLOOKUP(AC1613,'Tabela de Apoio'!$D:$E,2,FALSE),1)=1,"",AC1617)</f>
        <v/>
      </c>
      <c r="AD1616" s="110" t="str">
        <f>IF(IFERROR(VLOOKUP(AD1613,'Tabela de Apoio'!$D:$E,2,FALSE),1)=1,"",AD1617)</f>
        <v/>
      </c>
      <c r="AE1616" s="110" t="str">
        <f>IF(IFERROR(VLOOKUP(AE1613,'Tabela de Apoio'!$D:$E,2,FALSE),1)=1,"",AE1617)</f>
        <v/>
      </c>
      <c r="AF1616" s="110" t="str">
        <f>IF(IFERROR(VLOOKUP(AF1613,'Tabela de Apoio'!$D:$E,2,FALSE),1)=1,"",AF1617)</f>
        <v/>
      </c>
      <c r="AG1616" s="110" t="str">
        <f>IF(IFERROR(VLOOKUP(AG1613,'Tabela de Apoio'!$D:$E,2,FALSE),1)=1,"",AG1617)</f>
        <v/>
      </c>
      <c r="AH1616" s="110" t="str">
        <f>IF(IFERROR(VLOOKUP(AH1613,'Tabela de Apoio'!$D:$E,2,FALSE),1)=1,"",AH1617)</f>
        <v/>
      </c>
      <c r="AI1616" s="110" t="str">
        <f>IF(IFERROR(VLOOKUP(AI1613,'Tabela de Apoio'!$D:$E,2,FALSE),1)=1,"",AI1617)</f>
        <v/>
      </c>
    </row>
    <row r="1617" spans="1:167" hidden="1" x14ac:dyDescent="0.25">
      <c r="B1617" s="131" t="e">
        <f t="shared" ref="B1617:C1617" si="4994">B1616</f>
        <v>#VALUE!</v>
      </c>
      <c r="C1617" s="131" t="e">
        <f t="shared" si="4994"/>
        <v>#VALUE!</v>
      </c>
      <c r="D1617" s="130">
        <f t="shared" si="4802"/>
        <v>1</v>
      </c>
      <c r="E1617" s="168"/>
      <c r="F1617" s="96"/>
      <c r="G1617" s="170"/>
      <c r="H1617" s="137">
        <f t="shared" ref="H1617" si="4995">COUNT($P1617:$XX1617)</f>
        <v>0</v>
      </c>
      <c r="I1617" s="135" t="e">
        <f t="shared" ref="I1617" si="4996">_xlfn.STDEV.P($P1616:$XX1617)/AVERAGE($P1616:$XX1617)</f>
        <v>#DIV/0!</v>
      </c>
      <c r="J1617" s="7">
        <f>ROW()</f>
        <v>1617</v>
      </c>
      <c r="K1617" s="70"/>
      <c r="L1617" s="29" t="s">
        <v>54</v>
      </c>
      <c r="M1617" s="30" t="str">
        <f t="shared" ref="M1617" si="4997">IFERROR(
IF(AND(P1613="Orçamento",COUNTA(P1611:AI1611)=COUNTIF(P1613:XX1613,"Orçamento")),MIN(M1622,M1619),
IF(M1620&lt;&gt;"",M1620,
IF(M1621&lt;&gt;"",M1621,
M1619
))),"")</f>
        <v/>
      </c>
      <c r="N1617" s="74"/>
      <c r="O1617" s="27" t="s">
        <v>440</v>
      </c>
      <c r="P1617" s="109" t="str">
        <f t="shared" ref="P1617:AI1617" si="4998">IFERROR(IF(P1615="",
            "",
            IF(COUNT($P1615:$XX1615)&lt;=4,
               P1615,
               IF(OR(P1615&gt;(QUARTILE($P1615:$XX1615,3)+(QUARTILE($P1615:$XX1615,3)-QUARTILE($P1615:$XX1615,1))),
                     P1615&lt;(QUARTILE($P1615:$XX1615,1)-(QUARTILE($P1615:$XX1615,3)-QUARTILE($P1615:$XX1615,1)))
                  ),
               "DESCARTADO",P1615)
             )
  ),P1615)</f>
        <v/>
      </c>
      <c r="Q1617" s="109" t="str">
        <f t="shared" si="4998"/>
        <v/>
      </c>
      <c r="R1617" s="109" t="str">
        <f t="shared" si="4998"/>
        <v/>
      </c>
      <c r="S1617" s="109" t="str">
        <f t="shared" si="4998"/>
        <v/>
      </c>
      <c r="T1617" s="109" t="str">
        <f t="shared" si="4998"/>
        <v/>
      </c>
      <c r="U1617" s="109" t="str">
        <f t="shared" si="4998"/>
        <v/>
      </c>
      <c r="V1617" s="109" t="str">
        <f t="shared" si="4998"/>
        <v/>
      </c>
      <c r="W1617" s="109" t="str">
        <f t="shared" si="4998"/>
        <v/>
      </c>
      <c r="X1617" s="109" t="str">
        <f t="shared" si="4998"/>
        <v/>
      </c>
      <c r="Y1617" s="109" t="str">
        <f t="shared" si="4998"/>
        <v/>
      </c>
      <c r="Z1617" s="109" t="str">
        <f t="shared" si="4998"/>
        <v/>
      </c>
      <c r="AA1617" s="109" t="str">
        <f t="shared" si="4998"/>
        <v/>
      </c>
      <c r="AB1617" s="109" t="str">
        <f t="shared" si="4998"/>
        <v/>
      </c>
      <c r="AC1617" s="109" t="str">
        <f t="shared" si="4998"/>
        <v/>
      </c>
      <c r="AD1617" s="109" t="str">
        <f t="shared" si="4998"/>
        <v/>
      </c>
      <c r="AE1617" s="109" t="str">
        <f t="shared" si="4998"/>
        <v/>
      </c>
      <c r="AF1617" s="109" t="str">
        <f t="shared" si="4998"/>
        <v/>
      </c>
      <c r="AG1617" s="109" t="str">
        <f t="shared" si="4998"/>
        <v/>
      </c>
      <c r="AH1617" s="109" t="str">
        <f t="shared" si="4998"/>
        <v/>
      </c>
      <c r="AI1617" s="109" t="str">
        <f t="shared" si="4998"/>
        <v/>
      </c>
    </row>
    <row r="1618" spans="1:167" hidden="1" x14ac:dyDescent="0.25">
      <c r="B1618" s="131" t="e">
        <f t="shared" ref="B1618:B1672" si="4999">B1617</f>
        <v>#VALUE!</v>
      </c>
      <c r="C1618" s="131" t="e">
        <f t="shared" ref="C1618:D1681" si="5000">C1617</f>
        <v>#VALUE!</v>
      </c>
      <c r="D1618" s="130">
        <f t="shared" si="4802"/>
        <v>1</v>
      </c>
      <c r="E1618" s="168"/>
      <c r="F1618" s="96"/>
      <c r="G1618" s="170"/>
      <c r="H1618"/>
      <c r="I1618"/>
      <c r="J1618"/>
      <c r="K1618" s="69"/>
      <c r="L1618" s="29" t="s">
        <v>423</v>
      </c>
      <c r="M1618" s="30" t="e">
        <f t="shared" ref="M1618" si="5001">AVERAGE($P1617:$XX1617)</f>
        <v>#DIV/0!</v>
      </c>
      <c r="N1618" s="74"/>
      <c r="O1618" s="27" t="str">
        <f t="shared" ref="O1618" si="5002">"1 POND"</f>
        <v>1 POND</v>
      </c>
      <c r="P1618" s="110" t="str">
        <f>IF(IFERROR(VLOOKUP(P1613,'Tabela de Apoio'!$D:$E,2,FALSE),1)=1,"",P1619)</f>
        <v/>
      </c>
      <c r="Q1618" s="110" t="str">
        <f>IF(IFERROR(VLOOKUP(Q1613,'Tabela de Apoio'!$D:$E,2,FALSE),1)=1,"",Q1619)</f>
        <v/>
      </c>
      <c r="R1618" s="110" t="str">
        <f>IF(IFERROR(VLOOKUP(R1613,'Tabela de Apoio'!$D:$E,2,FALSE),1)=1,"",R1619)</f>
        <v/>
      </c>
      <c r="S1618" s="110" t="str">
        <f>IF(IFERROR(VLOOKUP(S1613,'Tabela de Apoio'!$D:$E,2,FALSE),1)=1,"",S1619)</f>
        <v/>
      </c>
      <c r="T1618" s="110" t="str">
        <f>IF(IFERROR(VLOOKUP(T1613,'Tabela de Apoio'!$D:$E,2,FALSE),1)=1,"",T1619)</f>
        <v/>
      </c>
      <c r="U1618" s="110" t="str">
        <f>IF(IFERROR(VLOOKUP(U1613,'Tabela de Apoio'!$D:$E,2,FALSE),1)=1,"",U1619)</f>
        <v/>
      </c>
      <c r="V1618" s="110" t="str">
        <f>IF(IFERROR(VLOOKUP(V1613,'Tabela de Apoio'!$D:$E,2,FALSE),1)=1,"",V1619)</f>
        <v/>
      </c>
      <c r="W1618" s="110" t="str">
        <f>IF(IFERROR(VLOOKUP(W1613,'Tabela de Apoio'!$D:$E,2,FALSE),1)=1,"",W1619)</f>
        <v/>
      </c>
      <c r="X1618" s="110" t="str">
        <f>IF(IFERROR(VLOOKUP(X1613,'Tabela de Apoio'!$D:$E,2,FALSE),1)=1,"",X1619)</f>
        <v/>
      </c>
      <c r="Y1618" s="110" t="str">
        <f>IF(IFERROR(VLOOKUP(Y1613,'Tabela de Apoio'!$D:$E,2,FALSE),1)=1,"",Y1619)</f>
        <v/>
      </c>
      <c r="Z1618" s="110" t="str">
        <f>IF(IFERROR(VLOOKUP(Z1613,'Tabela de Apoio'!$D:$E,2,FALSE),1)=1,"",Z1619)</f>
        <v/>
      </c>
      <c r="AA1618" s="110" t="str">
        <f>IF(IFERROR(VLOOKUP(AA1613,'Tabela de Apoio'!$D:$E,2,FALSE),1)=1,"",AA1619)</f>
        <v/>
      </c>
      <c r="AB1618" s="110" t="str">
        <f>IF(IFERROR(VLOOKUP(AB1613,'Tabela de Apoio'!$D:$E,2,FALSE),1)=1,"",AB1619)</f>
        <v/>
      </c>
      <c r="AC1618" s="110" t="str">
        <f>IF(IFERROR(VLOOKUP(AC1613,'Tabela de Apoio'!$D:$E,2,FALSE),1)=1,"",AC1619)</f>
        <v/>
      </c>
      <c r="AD1618" s="110" t="str">
        <f>IF(IFERROR(VLOOKUP(AD1613,'Tabela de Apoio'!$D:$E,2,FALSE),1)=1,"",AD1619)</f>
        <v/>
      </c>
      <c r="AE1618" s="110" t="str">
        <f>IF(IFERROR(VLOOKUP(AE1613,'Tabela de Apoio'!$D:$E,2,FALSE),1)=1,"",AE1619)</f>
        <v/>
      </c>
      <c r="AF1618" s="110" t="str">
        <f>IF(IFERROR(VLOOKUP(AF1613,'Tabela de Apoio'!$D:$E,2,FALSE),1)=1,"",AF1619)</f>
        <v/>
      </c>
      <c r="AG1618" s="110" t="str">
        <f>IF(IFERROR(VLOOKUP(AG1613,'Tabela de Apoio'!$D:$E,2,FALSE),1)=1,"",AG1619)</f>
        <v/>
      </c>
      <c r="AH1618" s="110" t="str">
        <f>IF(IFERROR(VLOOKUP(AH1613,'Tabela de Apoio'!$D:$E,2,FALSE),1)=1,"",AH1619)</f>
        <v/>
      </c>
      <c r="AI1618" s="110" t="str">
        <f>IF(IFERROR(VLOOKUP(AI1613,'Tabela de Apoio'!$D:$E,2,FALSE),1)=1,"",AI1619)</f>
        <v/>
      </c>
    </row>
    <row r="1619" spans="1:167" hidden="1" x14ac:dyDescent="0.25">
      <c r="B1619" s="131" t="e">
        <f t="shared" si="4999"/>
        <v>#VALUE!</v>
      </c>
      <c r="C1619" s="131" t="e">
        <f t="shared" si="5000"/>
        <v>#VALUE!</v>
      </c>
      <c r="D1619" s="130">
        <f t="shared" si="5000"/>
        <v>1</v>
      </c>
      <c r="E1619" s="168"/>
      <c r="F1619" s="96"/>
      <c r="G1619" s="170"/>
      <c r="H1619" s="137">
        <f t="shared" ref="H1619" si="5003">COUNT($P1619:$XX1619)</f>
        <v>0</v>
      </c>
      <c r="I1619" s="135" t="e">
        <f t="shared" ref="I1619" si="5004">_xlfn.STDEV.P($P1618:$XX1619)/AVERAGE($P1618:$XX1619)</f>
        <v>#DIV/0!</v>
      </c>
      <c r="J1619" s="7">
        <f t="shared" ref="J1619" si="5005">IF(AND(H1619&gt;2,
OR(L1611="MÉDIA SANEADA",L1611="MEDIANA SANEADA",
AND(L1611="PREÇO REFERÊNCIA",NOT(AND(P1613="Orçamento",COUNTA(P1611:XX1611)=COUNTIF(P1613:XX1613,"Orçamento")))))),
ROW(),0)</f>
        <v>0</v>
      </c>
      <c r="K1619" s="69"/>
      <c r="L1619" s="29" t="s">
        <v>424</v>
      </c>
      <c r="M1619" s="30" t="e">
        <f t="shared" ref="M1619" si="5006">MEDIAN($P1617:$XX1617)</f>
        <v>#NUM!</v>
      </c>
      <c r="N1619" s="74"/>
      <c r="O1619" s="27" t="str">
        <f t="shared" ref="O1619" si="5007">"1 RODADA"</f>
        <v>1 RODADA</v>
      </c>
      <c r="P1619" s="110" t="str">
        <f t="shared" ref="P1619:AI1619" si="5008">IF(P1617="","",IF((_xlfn.STDEV.P($P1616:$XX1617)/AVERAGE($P1616:$XX1617))&lt;=25%,P1617,IF(OR(P1617&gt;(AVERAGE($P1616:$XX1617)+_xlfn.STDEV.P($P1616:$XX1617)),P1617&lt;(AVERAGE($P1616:$XX1617)-_xlfn.STDEV.P($P1616:$XX1617))),"DESCARTADO",P1617)))</f>
        <v/>
      </c>
      <c r="Q1619" s="110" t="str">
        <f t="shared" si="5008"/>
        <v/>
      </c>
      <c r="R1619" s="110" t="str">
        <f t="shared" si="5008"/>
        <v/>
      </c>
      <c r="S1619" s="110" t="str">
        <f t="shared" si="5008"/>
        <v/>
      </c>
      <c r="T1619" s="110" t="str">
        <f t="shared" si="5008"/>
        <v/>
      </c>
      <c r="U1619" s="110" t="str">
        <f t="shared" si="5008"/>
        <v/>
      </c>
      <c r="V1619" s="110" t="str">
        <f t="shared" si="5008"/>
        <v/>
      </c>
      <c r="W1619" s="110" t="str">
        <f t="shared" si="5008"/>
        <v/>
      </c>
      <c r="X1619" s="110" t="str">
        <f t="shared" si="5008"/>
        <v/>
      </c>
      <c r="Y1619" s="110" t="str">
        <f t="shared" si="5008"/>
        <v/>
      </c>
      <c r="Z1619" s="110" t="str">
        <f t="shared" si="5008"/>
        <v/>
      </c>
      <c r="AA1619" s="110" t="str">
        <f t="shared" si="5008"/>
        <v/>
      </c>
      <c r="AB1619" s="110" t="str">
        <f t="shared" si="5008"/>
        <v/>
      </c>
      <c r="AC1619" s="110" t="str">
        <f t="shared" si="5008"/>
        <v/>
      </c>
      <c r="AD1619" s="110" t="str">
        <f t="shared" si="5008"/>
        <v/>
      </c>
      <c r="AE1619" s="110" t="str">
        <f t="shared" si="5008"/>
        <v/>
      </c>
      <c r="AF1619" s="110" t="str">
        <f t="shared" si="5008"/>
        <v/>
      </c>
      <c r="AG1619" s="110" t="str">
        <f t="shared" si="5008"/>
        <v/>
      </c>
      <c r="AH1619" s="110" t="str">
        <f t="shared" si="5008"/>
        <v/>
      </c>
      <c r="AI1619" s="110" t="str">
        <f t="shared" si="5008"/>
        <v/>
      </c>
    </row>
    <row r="1620" spans="1:167" hidden="1" x14ac:dyDescent="0.25">
      <c r="B1620" s="131" t="e">
        <f t="shared" si="4999"/>
        <v>#VALUE!</v>
      </c>
      <c r="C1620" s="131" t="e">
        <f t="shared" si="5000"/>
        <v>#VALUE!</v>
      </c>
      <c r="D1620" s="130">
        <f t="shared" si="5000"/>
        <v>1</v>
      </c>
      <c r="E1620" s="168"/>
      <c r="F1620" s="96"/>
      <c r="G1620" s="170"/>
      <c r="H1620"/>
      <c r="I1620"/>
      <c r="J1620"/>
      <c r="L1620" s="29" t="s">
        <v>50</v>
      </c>
      <c r="M1620" s="30" t="str">
        <f t="shared" ref="M1620" si="5009">IFERROR(
IF(AND(H1619&gt;2,I1619&lt;=25%),AVERAGE(P1618:XX1619),
IF(AND(H1621&gt;2,I1621&lt;=25%),AVERAGE(P1620:XX1621),
IF(AND(H1623&gt;2,I1623&lt;=25%),AVERAGE(P1622:XX1623),
IF(AND(H1625&gt;2,I1625&lt;=25%),AVERAGE(P1624:XX1625),
IF(AND(H1627&gt;2,I1627&lt;=25%),AVERAGE(P1626:XX1627),
IF(AND(H1629&gt;2,I1629&lt;=25%),AVERAGE(P1628:XX1629),
IF(I1617&lt;=25%,AVERAGE(P1616:XX1617),""))))))),"")</f>
        <v/>
      </c>
      <c r="N1620" s="74"/>
      <c r="O1620" s="27" t="str">
        <f t="shared" ref="O1620" si="5010">"2 POND"</f>
        <v>2 POND</v>
      </c>
      <c r="P1620" s="110" t="str">
        <f>IF(IFERROR(VLOOKUP(P1613,'Tabela de Apoio'!$D:$E,2,FALSE),1)=1,"",P1621)</f>
        <v/>
      </c>
      <c r="Q1620" s="110" t="str">
        <f>IF(IFERROR(VLOOKUP(Q1613,'Tabela de Apoio'!$D:$E,2,FALSE),1)=1,"",Q1621)</f>
        <v/>
      </c>
      <c r="R1620" s="110" t="str">
        <f>IF(IFERROR(VLOOKUP(R1613,'Tabela de Apoio'!$D:$E,2,FALSE),1)=1,"",R1621)</f>
        <v/>
      </c>
      <c r="S1620" s="110" t="str">
        <f>IF(IFERROR(VLOOKUP(S1613,'Tabela de Apoio'!$D:$E,2,FALSE),1)=1,"",S1621)</f>
        <v/>
      </c>
      <c r="T1620" s="110" t="str">
        <f>IF(IFERROR(VLOOKUP(T1613,'Tabela de Apoio'!$D:$E,2,FALSE),1)=1,"",T1621)</f>
        <v/>
      </c>
      <c r="U1620" s="110" t="str">
        <f>IF(IFERROR(VLOOKUP(U1613,'Tabela de Apoio'!$D:$E,2,FALSE),1)=1,"",U1621)</f>
        <v/>
      </c>
      <c r="V1620" s="110" t="str">
        <f>IF(IFERROR(VLOOKUP(V1613,'Tabela de Apoio'!$D:$E,2,FALSE),1)=1,"",V1621)</f>
        <v/>
      </c>
      <c r="W1620" s="110" t="str">
        <f>IF(IFERROR(VLOOKUP(W1613,'Tabela de Apoio'!$D:$E,2,FALSE),1)=1,"",W1621)</f>
        <v/>
      </c>
      <c r="X1620" s="110" t="str">
        <f>IF(IFERROR(VLOOKUP(X1613,'Tabela de Apoio'!$D:$E,2,FALSE),1)=1,"",X1621)</f>
        <v/>
      </c>
      <c r="Y1620" s="110" t="str">
        <f>IF(IFERROR(VLOOKUP(Y1613,'Tabela de Apoio'!$D:$E,2,FALSE),1)=1,"",Y1621)</f>
        <v/>
      </c>
      <c r="Z1620" s="110" t="str">
        <f>IF(IFERROR(VLOOKUP(Z1613,'Tabela de Apoio'!$D:$E,2,FALSE),1)=1,"",Z1621)</f>
        <v/>
      </c>
      <c r="AA1620" s="110" t="str">
        <f>IF(IFERROR(VLOOKUP(AA1613,'Tabela de Apoio'!$D:$E,2,FALSE),1)=1,"",AA1621)</f>
        <v/>
      </c>
      <c r="AB1620" s="110" t="str">
        <f>IF(IFERROR(VLOOKUP(AB1613,'Tabela de Apoio'!$D:$E,2,FALSE),1)=1,"",AB1621)</f>
        <v/>
      </c>
      <c r="AC1620" s="110" t="str">
        <f>IF(IFERROR(VLOOKUP(AC1613,'Tabela de Apoio'!$D:$E,2,FALSE),1)=1,"",AC1621)</f>
        <v/>
      </c>
      <c r="AD1620" s="110" t="str">
        <f>IF(IFERROR(VLOOKUP(AD1613,'Tabela de Apoio'!$D:$E,2,FALSE),1)=1,"",AD1621)</f>
        <v/>
      </c>
      <c r="AE1620" s="110" t="str">
        <f>IF(IFERROR(VLOOKUP(AE1613,'Tabela de Apoio'!$D:$E,2,FALSE),1)=1,"",AE1621)</f>
        <v/>
      </c>
      <c r="AF1620" s="110" t="str">
        <f>IF(IFERROR(VLOOKUP(AF1613,'Tabela de Apoio'!$D:$E,2,FALSE),1)=1,"",AF1621)</f>
        <v/>
      </c>
      <c r="AG1620" s="110" t="str">
        <f>IF(IFERROR(VLOOKUP(AG1613,'Tabela de Apoio'!$D:$E,2,FALSE),1)=1,"",AG1621)</f>
        <v/>
      </c>
      <c r="AH1620" s="110" t="str">
        <f>IF(IFERROR(VLOOKUP(AH1613,'Tabela de Apoio'!$D:$E,2,FALSE),1)=1,"",AH1621)</f>
        <v/>
      </c>
      <c r="AI1620" s="110" t="str">
        <f>IF(IFERROR(VLOOKUP(AI1613,'Tabela de Apoio'!$D:$E,2,FALSE),1)=1,"",AI1621)</f>
        <v/>
      </c>
    </row>
    <row r="1621" spans="1:167" hidden="1" x14ac:dyDescent="0.25">
      <c r="B1621" s="131" t="e">
        <f t="shared" si="4999"/>
        <v>#VALUE!</v>
      </c>
      <c r="C1621" s="131" t="e">
        <f t="shared" si="5000"/>
        <v>#VALUE!</v>
      </c>
      <c r="D1621" s="130">
        <f t="shared" si="5000"/>
        <v>1</v>
      </c>
      <c r="E1621" s="168"/>
      <c r="F1621" s="96"/>
      <c r="G1621" s="170"/>
      <c r="H1621" s="137">
        <f t="shared" ref="H1621" si="5011">COUNT($P1621:$XX1621)</f>
        <v>0</v>
      </c>
      <c r="I1621" s="135" t="e">
        <f t="shared" ref="I1621" si="5012">_xlfn.STDEV.P($P1620:$XX1621)/AVERAGE($P1620:$XX1621)</f>
        <v>#DIV/0!</v>
      </c>
      <c r="J1621" s="7">
        <f t="shared" ref="J1621" si="5013">IF(AND(H1621&gt;2,
OR(L1611="MÉDIA SANEADA",L1611="MEDIANA SANEADA",
AND(L1611="PREÇO REFERÊNCIA",NOT(AND(P1613="Orçamento",COUNTA(P1611:XX1611)=COUNTIF(P1613:XX1613,"Orçamento")))))),
ROW(),0)</f>
        <v>0</v>
      </c>
      <c r="K1621" s="69"/>
      <c r="L1621" s="29" t="s">
        <v>425</v>
      </c>
      <c r="M1621" s="30" t="e">
        <f t="shared" ref="M1621" si="5014" xml:space="preserve">
IF(H1619&gt;2,MEDIAN(P1618:XX1619),
IF(H1621&gt;2,MEDIAN(P1620:XX1621),
IF(H1623&gt;2,MEDIAN(P1622:XX1623),
IF(H1625&gt;2,MEDIAN(P1624:XX1625),
IF(H1627&gt;2,MEDIAN(P1626:XX1627),
IF(H1629&gt;2,MEDIAN(P1628:XX1629),
MEDIAN(P1616:XX1617)))))))</f>
        <v>#NUM!</v>
      </c>
      <c r="N1621" s="74"/>
      <c r="O1621" s="27" t="str">
        <f t="shared" ref="O1621" si="5015">"2 RODADA"</f>
        <v>2 RODADA</v>
      </c>
      <c r="P1621" s="110" t="str">
        <f t="shared" ref="P1621:AI1621" si="5016">IF(P1619="","",IF((_xlfn.STDEV.P($P1618:$XX1619)/AVERAGE($P1618:$XX1619))&lt;=25%,P1619,IF(OR(P1619&gt;(AVERAGE($P1618:$XX1619)+_xlfn.STDEV.P($P1618:$XX1619)),P1619&lt;(AVERAGE($P1618:$XX1619)-_xlfn.STDEV.P($P1618:$XX1619))),"DESCARTADO",P1619)))</f>
        <v/>
      </c>
      <c r="Q1621" s="110" t="str">
        <f t="shared" si="5016"/>
        <v/>
      </c>
      <c r="R1621" s="110" t="str">
        <f t="shared" si="5016"/>
        <v/>
      </c>
      <c r="S1621" s="110" t="str">
        <f t="shared" si="5016"/>
        <v/>
      </c>
      <c r="T1621" s="110" t="str">
        <f t="shared" si="5016"/>
        <v/>
      </c>
      <c r="U1621" s="110" t="str">
        <f t="shared" si="5016"/>
        <v/>
      </c>
      <c r="V1621" s="110" t="str">
        <f t="shared" si="5016"/>
        <v/>
      </c>
      <c r="W1621" s="110" t="str">
        <f t="shared" si="5016"/>
        <v/>
      </c>
      <c r="X1621" s="110" t="str">
        <f t="shared" si="5016"/>
        <v/>
      </c>
      <c r="Y1621" s="110" t="str">
        <f t="shared" si="5016"/>
        <v/>
      </c>
      <c r="Z1621" s="110" t="str">
        <f t="shared" si="5016"/>
        <v/>
      </c>
      <c r="AA1621" s="110" t="str">
        <f t="shared" si="5016"/>
        <v/>
      </c>
      <c r="AB1621" s="110" t="str">
        <f t="shared" si="5016"/>
        <v/>
      </c>
      <c r="AC1621" s="110" t="str">
        <f t="shared" si="5016"/>
        <v/>
      </c>
      <c r="AD1621" s="110" t="str">
        <f t="shared" si="5016"/>
        <v/>
      </c>
      <c r="AE1621" s="110" t="str">
        <f t="shared" si="5016"/>
        <v/>
      </c>
      <c r="AF1621" s="110" t="str">
        <f t="shared" si="5016"/>
        <v/>
      </c>
      <c r="AG1621" s="110" t="str">
        <f t="shared" si="5016"/>
        <v/>
      </c>
      <c r="AH1621" s="110" t="str">
        <f t="shared" si="5016"/>
        <v/>
      </c>
      <c r="AI1621" s="110" t="str">
        <f t="shared" si="5016"/>
        <v/>
      </c>
    </row>
    <row r="1622" spans="1:167" hidden="1" x14ac:dyDescent="0.25">
      <c r="B1622" s="131" t="e">
        <f t="shared" si="4999"/>
        <v>#VALUE!</v>
      </c>
      <c r="C1622" s="131" t="e">
        <f t="shared" si="5000"/>
        <v>#VALUE!</v>
      </c>
      <c r="D1622" s="130">
        <f t="shared" si="5000"/>
        <v>1</v>
      </c>
      <c r="E1622" s="168"/>
      <c r="F1622" s="96"/>
      <c r="G1622" s="170"/>
      <c r="H1622"/>
      <c r="I1622"/>
      <c r="J1622"/>
      <c r="K1622" s="69"/>
      <c r="L1622" s="29" t="s">
        <v>422</v>
      </c>
      <c r="M1622" s="30" t="e">
        <f t="shared" ref="M1622" si="5017">HARMEAN($P1616:$XX1617)</f>
        <v>#N/A</v>
      </c>
      <c r="N1622" s="74"/>
      <c r="O1622" s="27" t="str">
        <f t="shared" ref="O1622" si="5018">"3 POND"</f>
        <v>3 POND</v>
      </c>
      <c r="P1622" s="110" t="str">
        <f>IF(IFERROR(VLOOKUP(P1613,'Tabela de Apoio'!$D:$E,2,FALSE),1)=1,"",P1623)</f>
        <v/>
      </c>
      <c r="Q1622" s="110" t="str">
        <f>IF(IFERROR(VLOOKUP(Q1613,'Tabela de Apoio'!$D:$E,2,FALSE),1)=1,"",Q1623)</f>
        <v/>
      </c>
      <c r="R1622" s="110" t="str">
        <f>IF(IFERROR(VLOOKUP(R1613,'Tabela de Apoio'!$D:$E,2,FALSE),1)=1,"",R1623)</f>
        <v/>
      </c>
      <c r="S1622" s="110" t="str">
        <f>IF(IFERROR(VLOOKUP(S1613,'Tabela de Apoio'!$D:$E,2,FALSE),1)=1,"",S1623)</f>
        <v/>
      </c>
      <c r="T1622" s="110" t="str">
        <f>IF(IFERROR(VLOOKUP(T1613,'Tabela de Apoio'!$D:$E,2,FALSE),1)=1,"",T1623)</f>
        <v/>
      </c>
      <c r="U1622" s="110" t="str">
        <f>IF(IFERROR(VLOOKUP(U1613,'Tabela de Apoio'!$D:$E,2,FALSE),1)=1,"",U1623)</f>
        <v/>
      </c>
      <c r="V1622" s="110" t="str">
        <f>IF(IFERROR(VLOOKUP(V1613,'Tabela de Apoio'!$D:$E,2,FALSE),1)=1,"",V1623)</f>
        <v/>
      </c>
      <c r="W1622" s="110" t="str">
        <f>IF(IFERROR(VLOOKUP(W1613,'Tabela de Apoio'!$D:$E,2,FALSE),1)=1,"",W1623)</f>
        <v/>
      </c>
      <c r="X1622" s="110" t="str">
        <f>IF(IFERROR(VLOOKUP(X1613,'Tabela de Apoio'!$D:$E,2,FALSE),1)=1,"",X1623)</f>
        <v/>
      </c>
      <c r="Y1622" s="110" t="str">
        <f>IF(IFERROR(VLOOKUP(Y1613,'Tabela de Apoio'!$D:$E,2,FALSE),1)=1,"",Y1623)</f>
        <v/>
      </c>
      <c r="Z1622" s="110" t="str">
        <f>IF(IFERROR(VLOOKUP(Z1613,'Tabela de Apoio'!$D:$E,2,FALSE),1)=1,"",Z1623)</f>
        <v/>
      </c>
      <c r="AA1622" s="110" t="str">
        <f>IF(IFERROR(VLOOKUP(AA1613,'Tabela de Apoio'!$D:$E,2,FALSE),1)=1,"",AA1623)</f>
        <v/>
      </c>
      <c r="AB1622" s="110" t="str">
        <f>IF(IFERROR(VLOOKUP(AB1613,'Tabela de Apoio'!$D:$E,2,FALSE),1)=1,"",AB1623)</f>
        <v/>
      </c>
      <c r="AC1622" s="110" t="str">
        <f>IF(IFERROR(VLOOKUP(AC1613,'Tabela de Apoio'!$D:$E,2,FALSE),1)=1,"",AC1623)</f>
        <v/>
      </c>
      <c r="AD1622" s="110" t="str">
        <f>IF(IFERROR(VLOOKUP(AD1613,'Tabela de Apoio'!$D:$E,2,FALSE),1)=1,"",AD1623)</f>
        <v/>
      </c>
      <c r="AE1622" s="110" t="str">
        <f>IF(IFERROR(VLOOKUP(AE1613,'Tabela de Apoio'!$D:$E,2,FALSE),1)=1,"",AE1623)</f>
        <v/>
      </c>
      <c r="AF1622" s="110" t="str">
        <f>IF(IFERROR(VLOOKUP(AF1613,'Tabela de Apoio'!$D:$E,2,FALSE),1)=1,"",AF1623)</f>
        <v/>
      </c>
      <c r="AG1622" s="110" t="str">
        <f>IF(IFERROR(VLOOKUP(AG1613,'Tabela de Apoio'!$D:$E,2,FALSE),1)=1,"",AG1623)</f>
        <v/>
      </c>
      <c r="AH1622" s="110" t="str">
        <f>IF(IFERROR(VLOOKUP(AH1613,'Tabela de Apoio'!$D:$E,2,FALSE),1)=1,"",AH1623)</f>
        <v/>
      </c>
      <c r="AI1622" s="110" t="str">
        <f>IF(IFERROR(VLOOKUP(AI1613,'Tabela de Apoio'!$D:$E,2,FALSE),1)=1,"",AI1623)</f>
        <v/>
      </c>
    </row>
    <row r="1623" spans="1:167" hidden="1" x14ac:dyDescent="0.25">
      <c r="B1623" s="131" t="e">
        <f t="shared" si="4999"/>
        <v>#VALUE!</v>
      </c>
      <c r="C1623" s="131" t="e">
        <f t="shared" si="5000"/>
        <v>#VALUE!</v>
      </c>
      <c r="D1623" s="130">
        <f t="shared" si="5000"/>
        <v>1</v>
      </c>
      <c r="E1623" s="168"/>
      <c r="F1623" s="96"/>
      <c r="G1623" s="170"/>
      <c r="H1623" s="137">
        <f t="shared" ref="H1623" si="5019">COUNT($P1623:$XX1623)</f>
        <v>0</v>
      </c>
      <c r="I1623" s="135" t="e">
        <f t="shared" ref="I1623" si="5020">_xlfn.STDEV.P($P1622:$XX1623)/AVERAGE($P1622:$XX1623)</f>
        <v>#DIV/0!</v>
      </c>
      <c r="J1623" s="7">
        <f t="shared" ref="J1623" si="5021">IF(AND(H1623&gt;2,
OR(L1611="MÉDIA SANEADA",L1611="MEDIANA SANEADA",
AND(L1611="PREÇO REFERÊNCIA",NOT(AND(P1613="Orçamento",COUNTA(P1611:XX1611)=COUNTIF(P1613:XX1613,"Orçamento")))))),
ROW(),0)</f>
        <v>0</v>
      </c>
      <c r="K1623" s="69"/>
      <c r="L1623" s="29" t="s">
        <v>53</v>
      </c>
      <c r="M1623" s="30" t="str">
        <f t="shared" ref="M1623" si="5022">IFERROR(_xlfn.QUARTILE.EXC($P1617:$XX1617,1),"")</f>
        <v/>
      </c>
      <c r="N1623" s="74"/>
      <c r="O1623" s="27" t="str">
        <f t="shared" ref="O1623" si="5023">"3 RODADA"</f>
        <v>3 RODADA</v>
      </c>
      <c r="P1623" s="110" t="str">
        <f t="shared" ref="P1623:AI1623" si="5024">IF(P1621="","",IF((_xlfn.STDEV.P($P1620:$XX1621)/AVERAGE($P1620:$XX1621))&lt;=25%,P1621,IF(OR(P1621&gt;(AVERAGE($P1620:$XX1621)+_xlfn.STDEV.P($P1620:$XX1621)),P1621&lt;(AVERAGE($P1620:$XX1621)-_xlfn.STDEV.P($P1620:$XX1621))),"DESCARTADO",P1621)))</f>
        <v/>
      </c>
      <c r="Q1623" s="110" t="str">
        <f t="shared" si="5024"/>
        <v/>
      </c>
      <c r="R1623" s="110" t="str">
        <f t="shared" si="5024"/>
        <v/>
      </c>
      <c r="S1623" s="110" t="str">
        <f t="shared" si="5024"/>
        <v/>
      </c>
      <c r="T1623" s="110" t="str">
        <f t="shared" si="5024"/>
        <v/>
      </c>
      <c r="U1623" s="110" t="str">
        <f t="shared" si="5024"/>
        <v/>
      </c>
      <c r="V1623" s="110" t="str">
        <f t="shared" si="5024"/>
        <v/>
      </c>
      <c r="W1623" s="110" t="str">
        <f t="shared" si="5024"/>
        <v/>
      </c>
      <c r="X1623" s="110" t="str">
        <f t="shared" si="5024"/>
        <v/>
      </c>
      <c r="Y1623" s="110" t="str">
        <f t="shared" si="5024"/>
        <v/>
      </c>
      <c r="Z1623" s="110" t="str">
        <f t="shared" si="5024"/>
        <v/>
      </c>
      <c r="AA1623" s="110" t="str">
        <f t="shared" si="5024"/>
        <v/>
      </c>
      <c r="AB1623" s="110" t="str">
        <f t="shared" si="5024"/>
        <v/>
      </c>
      <c r="AC1623" s="110" t="str">
        <f t="shared" si="5024"/>
        <v/>
      </c>
      <c r="AD1623" s="110" t="str">
        <f t="shared" si="5024"/>
        <v/>
      </c>
      <c r="AE1623" s="110" t="str">
        <f t="shared" si="5024"/>
        <v/>
      </c>
      <c r="AF1623" s="110" t="str">
        <f t="shared" si="5024"/>
        <v/>
      </c>
      <c r="AG1623" s="110" t="str">
        <f t="shared" si="5024"/>
        <v/>
      </c>
      <c r="AH1623" s="110" t="str">
        <f t="shared" si="5024"/>
        <v/>
      </c>
      <c r="AI1623" s="110" t="str">
        <f t="shared" si="5024"/>
        <v/>
      </c>
    </row>
    <row r="1624" spans="1:167" hidden="1" x14ac:dyDescent="0.25">
      <c r="B1624" s="131" t="e">
        <f t="shared" si="4999"/>
        <v>#VALUE!</v>
      </c>
      <c r="C1624" s="131" t="e">
        <f t="shared" si="5000"/>
        <v>#VALUE!</v>
      </c>
      <c r="D1624" s="130">
        <f t="shared" si="5000"/>
        <v>1</v>
      </c>
      <c r="E1624" s="168"/>
      <c r="F1624" s="96"/>
      <c r="G1624" s="170"/>
      <c r="H1624"/>
      <c r="I1624"/>
      <c r="J1624"/>
      <c r="K1624" s="69"/>
      <c r="L1624" s="29" t="s">
        <v>51</v>
      </c>
      <c r="M1624" s="30" t="str">
        <f t="shared" ref="M1624" si="5025">IFERROR(_xlfn.QUARTILE.EXC($P1617:$XX1617,3),"")</f>
        <v/>
      </c>
      <c r="N1624" s="74"/>
      <c r="O1624" s="27" t="str">
        <f t="shared" ref="O1624" si="5026">"4 POND"</f>
        <v>4 POND</v>
      </c>
      <c r="P1624" s="110" t="str">
        <f>IF(IFERROR(VLOOKUP(P1613,'Tabela de Apoio'!$D:$E,2,FALSE),1)=1,"",P1625)</f>
        <v/>
      </c>
      <c r="Q1624" s="110" t="str">
        <f>IF(IFERROR(VLOOKUP(Q1613,'Tabela de Apoio'!$D:$E,2,FALSE),1)=1,"",Q1625)</f>
        <v/>
      </c>
      <c r="R1624" s="110" t="str">
        <f>IF(IFERROR(VLOOKUP(R1613,'Tabela de Apoio'!$D:$E,2,FALSE),1)=1,"",R1625)</f>
        <v/>
      </c>
      <c r="S1624" s="110" t="str">
        <f>IF(IFERROR(VLOOKUP(S1613,'Tabela de Apoio'!$D:$E,2,FALSE),1)=1,"",S1625)</f>
        <v/>
      </c>
      <c r="T1624" s="110" t="str">
        <f>IF(IFERROR(VLOOKUP(T1613,'Tabela de Apoio'!$D:$E,2,FALSE),1)=1,"",T1625)</f>
        <v/>
      </c>
      <c r="U1624" s="110" t="str">
        <f>IF(IFERROR(VLOOKUP(U1613,'Tabela de Apoio'!$D:$E,2,FALSE),1)=1,"",U1625)</f>
        <v/>
      </c>
      <c r="V1624" s="110" t="str">
        <f>IF(IFERROR(VLOOKUP(V1613,'Tabela de Apoio'!$D:$E,2,FALSE),1)=1,"",V1625)</f>
        <v/>
      </c>
      <c r="W1624" s="110" t="str">
        <f>IF(IFERROR(VLOOKUP(W1613,'Tabela de Apoio'!$D:$E,2,FALSE),1)=1,"",W1625)</f>
        <v/>
      </c>
      <c r="X1624" s="110" t="str">
        <f>IF(IFERROR(VLOOKUP(X1613,'Tabela de Apoio'!$D:$E,2,FALSE),1)=1,"",X1625)</f>
        <v/>
      </c>
      <c r="Y1624" s="110" t="str">
        <f>IF(IFERROR(VLOOKUP(Y1613,'Tabela de Apoio'!$D:$E,2,FALSE),1)=1,"",Y1625)</f>
        <v/>
      </c>
      <c r="Z1624" s="110" t="str">
        <f>IF(IFERROR(VLOOKUP(Z1613,'Tabela de Apoio'!$D:$E,2,FALSE),1)=1,"",Z1625)</f>
        <v/>
      </c>
      <c r="AA1624" s="110" t="str">
        <f>IF(IFERROR(VLOOKUP(AA1613,'Tabela de Apoio'!$D:$E,2,FALSE),1)=1,"",AA1625)</f>
        <v/>
      </c>
      <c r="AB1624" s="110" t="str">
        <f>IF(IFERROR(VLOOKUP(AB1613,'Tabela de Apoio'!$D:$E,2,FALSE),1)=1,"",AB1625)</f>
        <v/>
      </c>
      <c r="AC1624" s="110" t="str">
        <f>IF(IFERROR(VLOOKUP(AC1613,'Tabela de Apoio'!$D:$E,2,FALSE),1)=1,"",AC1625)</f>
        <v/>
      </c>
      <c r="AD1624" s="110" t="str">
        <f>IF(IFERROR(VLOOKUP(AD1613,'Tabela de Apoio'!$D:$E,2,FALSE),1)=1,"",AD1625)</f>
        <v/>
      </c>
      <c r="AE1624" s="110" t="str">
        <f>IF(IFERROR(VLOOKUP(AE1613,'Tabela de Apoio'!$D:$E,2,FALSE),1)=1,"",AE1625)</f>
        <v/>
      </c>
      <c r="AF1624" s="110" t="str">
        <f>IF(IFERROR(VLOOKUP(AF1613,'Tabela de Apoio'!$D:$E,2,FALSE),1)=1,"",AF1625)</f>
        <v/>
      </c>
      <c r="AG1624" s="110" t="str">
        <f>IF(IFERROR(VLOOKUP(AG1613,'Tabela de Apoio'!$D:$E,2,FALSE),1)=1,"",AG1625)</f>
        <v/>
      </c>
      <c r="AH1624" s="110" t="str">
        <f>IF(IFERROR(VLOOKUP(AH1613,'Tabela de Apoio'!$D:$E,2,FALSE),1)=1,"",AH1625)</f>
        <v/>
      </c>
      <c r="AI1624" s="110" t="str">
        <f>IF(IFERROR(VLOOKUP(AI1613,'Tabela de Apoio'!$D:$E,2,FALSE),1)=1,"",AI1625)</f>
        <v/>
      </c>
    </row>
    <row r="1625" spans="1:167" hidden="1" x14ac:dyDescent="0.25">
      <c r="B1625" s="131" t="e">
        <f t="shared" si="4999"/>
        <v>#VALUE!</v>
      </c>
      <c r="C1625" s="131" t="e">
        <f t="shared" si="5000"/>
        <v>#VALUE!</v>
      </c>
      <c r="D1625" s="130">
        <f t="shared" si="5000"/>
        <v>1</v>
      </c>
      <c r="E1625" s="168"/>
      <c r="F1625" s="96"/>
      <c r="G1625" s="170"/>
      <c r="H1625" s="137">
        <f t="shared" ref="H1625" si="5027">COUNT($P1625:$XX1625)</f>
        <v>0</v>
      </c>
      <c r="I1625" s="135" t="e">
        <f t="shared" ref="I1625" si="5028">_xlfn.STDEV.P($P1624:$XX1625)/AVERAGE($P1624:$XX1625)</f>
        <v>#DIV/0!</v>
      </c>
      <c r="J1625" s="7">
        <f t="shared" ref="J1625" si="5029">IF(AND(H1625&gt;2,
OR(L1611="MÉDIA SANEADA",L1611="MEDIANA SANEADA",
AND(L1611="PREÇO REFERÊNCIA",NOT(AND(P1613="Orçamento",COUNTA(P1611:XX1611)=COUNTIF(P1613:XX1613,"Orçamento")))))),
ROW(),0)</f>
        <v>0</v>
      </c>
      <c r="K1625" s="69"/>
      <c r="L1625" s="29" t="s">
        <v>55</v>
      </c>
      <c r="M1625" s="30">
        <f t="shared" ref="M1625" si="5030">MIN($P1617:$XX1617)</f>
        <v>0</v>
      </c>
      <c r="N1625" s="74"/>
      <c r="O1625" s="27" t="str">
        <f t="shared" ref="O1625" si="5031">"4 RODADA"</f>
        <v>4 RODADA</v>
      </c>
      <c r="P1625" s="110" t="str">
        <f t="shared" ref="P1625:AI1625" si="5032">IF(P1623="","",IF((_xlfn.STDEV.P($P1622:$XX1623)/AVERAGE($P1622:$XX1623))&lt;=25%,P1623,IF(OR(P1623&gt;(AVERAGE($P1622:$XX1623)+_xlfn.STDEV.P($P1622:$XX1623)),P1623&lt;(AVERAGE($P1622:$XX1623)-_xlfn.STDEV.P($P1622:$XX1623))),"DESCARTADO",P1623)))</f>
        <v/>
      </c>
      <c r="Q1625" s="110" t="str">
        <f t="shared" si="5032"/>
        <v/>
      </c>
      <c r="R1625" s="110" t="str">
        <f t="shared" si="5032"/>
        <v/>
      </c>
      <c r="S1625" s="110" t="str">
        <f t="shared" si="5032"/>
        <v/>
      </c>
      <c r="T1625" s="110" t="str">
        <f t="shared" si="5032"/>
        <v/>
      </c>
      <c r="U1625" s="110" t="str">
        <f t="shared" si="5032"/>
        <v/>
      </c>
      <c r="V1625" s="110" t="str">
        <f t="shared" si="5032"/>
        <v/>
      </c>
      <c r="W1625" s="110" t="str">
        <f t="shared" si="5032"/>
        <v/>
      </c>
      <c r="X1625" s="110" t="str">
        <f t="shared" si="5032"/>
        <v/>
      </c>
      <c r="Y1625" s="110" t="str">
        <f t="shared" si="5032"/>
        <v/>
      </c>
      <c r="Z1625" s="110" t="str">
        <f t="shared" si="5032"/>
        <v/>
      </c>
      <c r="AA1625" s="110" t="str">
        <f t="shared" si="5032"/>
        <v/>
      </c>
      <c r="AB1625" s="110" t="str">
        <f t="shared" si="5032"/>
        <v/>
      </c>
      <c r="AC1625" s="110" t="str">
        <f t="shared" si="5032"/>
        <v/>
      </c>
      <c r="AD1625" s="110" t="str">
        <f t="shared" si="5032"/>
        <v/>
      </c>
      <c r="AE1625" s="110" t="str">
        <f t="shared" si="5032"/>
        <v/>
      </c>
      <c r="AF1625" s="110" t="str">
        <f t="shared" si="5032"/>
        <v/>
      </c>
      <c r="AG1625" s="110" t="str">
        <f t="shared" si="5032"/>
        <v/>
      </c>
      <c r="AH1625" s="110" t="str">
        <f t="shared" si="5032"/>
        <v/>
      </c>
      <c r="AI1625" s="110" t="str">
        <f t="shared" si="5032"/>
        <v/>
      </c>
    </row>
    <row r="1626" spans="1:167" hidden="1" x14ac:dyDescent="0.25">
      <c r="B1626" s="131" t="e">
        <f t="shared" si="4999"/>
        <v>#VALUE!</v>
      </c>
      <c r="C1626" s="131" t="e">
        <f t="shared" si="5000"/>
        <v>#VALUE!</v>
      </c>
      <c r="D1626" s="130">
        <f t="shared" si="5000"/>
        <v>1</v>
      </c>
      <c r="E1626" s="168"/>
      <c r="F1626" s="96"/>
      <c r="G1626" s="170"/>
      <c r="H1626"/>
      <c r="I1626"/>
      <c r="J1626"/>
      <c r="K1626" s="69"/>
      <c r="L1626" s="29" t="s">
        <v>52</v>
      </c>
      <c r="M1626" s="30">
        <f t="shared" ref="M1626" si="5033">MAX($P1617:$XX1617)</f>
        <v>0</v>
      </c>
      <c r="N1626" s="74"/>
      <c r="O1626" s="27" t="str">
        <f t="shared" ref="O1626" si="5034">"5 POND"</f>
        <v>5 POND</v>
      </c>
      <c r="P1626" s="110" t="str">
        <f>IF(IFERROR(VLOOKUP(P1613,'Tabela de Apoio'!$D:$E,2,FALSE),1)=1,"",P1627)</f>
        <v/>
      </c>
      <c r="Q1626" s="110" t="str">
        <f>IF(IFERROR(VLOOKUP(Q1613,'Tabela de Apoio'!$D:$E,2,FALSE),1)=1,"",Q1627)</f>
        <v/>
      </c>
      <c r="R1626" s="110" t="str">
        <f>IF(IFERROR(VLOOKUP(R1613,'Tabela de Apoio'!$D:$E,2,FALSE),1)=1,"",R1627)</f>
        <v/>
      </c>
      <c r="S1626" s="110" t="str">
        <f>IF(IFERROR(VLOOKUP(S1613,'Tabela de Apoio'!$D:$E,2,FALSE),1)=1,"",S1627)</f>
        <v/>
      </c>
      <c r="T1626" s="110" t="str">
        <f>IF(IFERROR(VLOOKUP(T1613,'Tabela de Apoio'!$D:$E,2,FALSE),1)=1,"",T1627)</f>
        <v/>
      </c>
      <c r="U1626" s="110" t="str">
        <f>IF(IFERROR(VLOOKUP(U1613,'Tabela de Apoio'!$D:$E,2,FALSE),1)=1,"",U1627)</f>
        <v/>
      </c>
      <c r="V1626" s="110" t="str">
        <f>IF(IFERROR(VLOOKUP(V1613,'Tabela de Apoio'!$D:$E,2,FALSE),1)=1,"",V1627)</f>
        <v/>
      </c>
      <c r="W1626" s="110" t="str">
        <f>IF(IFERROR(VLOOKUP(W1613,'Tabela de Apoio'!$D:$E,2,FALSE),1)=1,"",W1627)</f>
        <v/>
      </c>
      <c r="X1626" s="110" t="str">
        <f>IF(IFERROR(VLOOKUP(X1613,'Tabela de Apoio'!$D:$E,2,FALSE),1)=1,"",X1627)</f>
        <v/>
      </c>
      <c r="Y1626" s="110" t="str">
        <f>IF(IFERROR(VLOOKUP(Y1613,'Tabela de Apoio'!$D:$E,2,FALSE),1)=1,"",Y1627)</f>
        <v/>
      </c>
      <c r="Z1626" s="110" t="str">
        <f>IF(IFERROR(VLOOKUP(Z1613,'Tabela de Apoio'!$D:$E,2,FALSE),1)=1,"",Z1627)</f>
        <v/>
      </c>
      <c r="AA1626" s="110" t="str">
        <f>IF(IFERROR(VLOOKUP(AA1613,'Tabela de Apoio'!$D:$E,2,FALSE),1)=1,"",AA1627)</f>
        <v/>
      </c>
      <c r="AB1626" s="110" t="str">
        <f>IF(IFERROR(VLOOKUP(AB1613,'Tabela de Apoio'!$D:$E,2,FALSE),1)=1,"",AB1627)</f>
        <v/>
      </c>
      <c r="AC1626" s="110" t="str">
        <f>IF(IFERROR(VLOOKUP(AC1613,'Tabela de Apoio'!$D:$E,2,FALSE),1)=1,"",AC1627)</f>
        <v/>
      </c>
      <c r="AD1626" s="110" t="str">
        <f>IF(IFERROR(VLOOKUP(AD1613,'Tabela de Apoio'!$D:$E,2,FALSE),1)=1,"",AD1627)</f>
        <v/>
      </c>
      <c r="AE1626" s="110" t="str">
        <f>IF(IFERROR(VLOOKUP(AE1613,'Tabela de Apoio'!$D:$E,2,FALSE),1)=1,"",AE1627)</f>
        <v/>
      </c>
      <c r="AF1626" s="110" t="str">
        <f>IF(IFERROR(VLOOKUP(AF1613,'Tabela de Apoio'!$D:$E,2,FALSE),1)=1,"",AF1627)</f>
        <v/>
      </c>
      <c r="AG1626" s="110" t="str">
        <f>IF(IFERROR(VLOOKUP(AG1613,'Tabela de Apoio'!$D:$E,2,FALSE),1)=1,"",AG1627)</f>
        <v/>
      </c>
      <c r="AH1626" s="110" t="str">
        <f>IF(IFERROR(VLOOKUP(AH1613,'Tabela de Apoio'!$D:$E,2,FALSE),1)=1,"",AH1627)</f>
        <v/>
      </c>
      <c r="AI1626" s="110" t="str">
        <f>IF(IFERROR(VLOOKUP(AI1613,'Tabela de Apoio'!$D:$E,2,FALSE),1)=1,"",AI1627)</f>
        <v/>
      </c>
    </row>
    <row r="1627" spans="1:167" hidden="1" x14ac:dyDescent="0.25">
      <c r="B1627" s="131" t="e">
        <f t="shared" si="4999"/>
        <v>#VALUE!</v>
      </c>
      <c r="C1627" s="131" t="e">
        <f t="shared" si="5000"/>
        <v>#VALUE!</v>
      </c>
      <c r="D1627" s="130">
        <f t="shared" si="5000"/>
        <v>1</v>
      </c>
      <c r="E1627" s="168"/>
      <c r="F1627" s="96"/>
      <c r="G1627" s="170"/>
      <c r="H1627" s="137">
        <f t="shared" ref="H1627" si="5035">COUNT($P1627:$XX1627)</f>
        <v>0</v>
      </c>
      <c r="I1627" s="135" t="e">
        <f t="shared" ref="I1627" si="5036">_xlfn.STDEV.P($P1626:$XX1627)/AVERAGE($P1626:$XX1627)</f>
        <v>#DIV/0!</v>
      </c>
      <c r="J1627" s="7">
        <f t="shared" ref="J1627" si="5037">IF(AND(H1627&gt;2,
OR(L1611="MÉDIA SANEADA",L1611="MEDIANA SANEADA",
AND(L1611="PREÇO REFERÊNCIA",NOT(AND(P1613="Orçamento",COUNTA(P1611:XX1611)=COUNTIF(P1613:XX1613,"Orçamento")))))),
ROW(),0)</f>
        <v>0</v>
      </c>
      <c r="K1627" s="69"/>
      <c r="N1627" s="74"/>
      <c r="O1627" s="27" t="str">
        <f t="shared" ref="O1627" si="5038">"5 RODADA"</f>
        <v>5 RODADA</v>
      </c>
      <c r="P1627" s="110" t="str">
        <f t="shared" ref="P1627:AI1627" si="5039">IF(P1625="","",IF((_xlfn.STDEV.P($P1624:$XX1625)/AVERAGE($P1624:$XX1625))&lt;=25%,P1625,IF(OR(P1625&gt;(AVERAGE($P1624:$XX1625)+_xlfn.STDEV.P($P1624:$XX1625)),P1625&lt;(AVERAGE($P1624:$XX1625)-_xlfn.STDEV.P($P1624:$XX1625))),"DESCARTADO",P1625)))</f>
        <v/>
      </c>
      <c r="Q1627" s="110" t="str">
        <f t="shared" si="5039"/>
        <v/>
      </c>
      <c r="R1627" s="110" t="str">
        <f t="shared" si="5039"/>
        <v/>
      </c>
      <c r="S1627" s="110" t="str">
        <f t="shared" si="5039"/>
        <v/>
      </c>
      <c r="T1627" s="110" t="str">
        <f t="shared" si="5039"/>
        <v/>
      </c>
      <c r="U1627" s="110" t="str">
        <f t="shared" si="5039"/>
        <v/>
      </c>
      <c r="V1627" s="110" t="str">
        <f t="shared" si="5039"/>
        <v/>
      </c>
      <c r="W1627" s="110" t="str">
        <f t="shared" si="5039"/>
        <v/>
      </c>
      <c r="X1627" s="110" t="str">
        <f t="shared" si="5039"/>
        <v/>
      </c>
      <c r="Y1627" s="110" t="str">
        <f t="shared" si="5039"/>
        <v/>
      </c>
      <c r="Z1627" s="110" t="str">
        <f t="shared" si="5039"/>
        <v/>
      </c>
      <c r="AA1627" s="110" t="str">
        <f t="shared" si="5039"/>
        <v/>
      </c>
      <c r="AB1627" s="110" t="str">
        <f t="shared" si="5039"/>
        <v/>
      </c>
      <c r="AC1627" s="110" t="str">
        <f t="shared" si="5039"/>
        <v/>
      </c>
      <c r="AD1627" s="110" t="str">
        <f t="shared" si="5039"/>
        <v/>
      </c>
      <c r="AE1627" s="110" t="str">
        <f t="shared" si="5039"/>
        <v/>
      </c>
      <c r="AF1627" s="110" t="str">
        <f t="shared" si="5039"/>
        <v/>
      </c>
      <c r="AG1627" s="110" t="str">
        <f t="shared" si="5039"/>
        <v/>
      </c>
      <c r="AH1627" s="110" t="str">
        <f t="shared" si="5039"/>
        <v/>
      </c>
      <c r="AI1627" s="110" t="str">
        <f t="shared" si="5039"/>
        <v/>
      </c>
    </row>
    <row r="1628" spans="1:167" hidden="1" x14ac:dyDescent="0.25">
      <c r="B1628" s="131" t="e">
        <f t="shared" si="4999"/>
        <v>#VALUE!</v>
      </c>
      <c r="C1628" s="131" t="e">
        <f t="shared" si="5000"/>
        <v>#VALUE!</v>
      </c>
      <c r="D1628" s="130">
        <f t="shared" si="5000"/>
        <v>1</v>
      </c>
      <c r="E1628" s="168"/>
      <c r="F1628" s="96"/>
      <c r="G1628" s="170"/>
      <c r="H1628"/>
      <c r="I1628"/>
      <c r="J1628"/>
      <c r="K1628" s="69"/>
      <c r="L1628" s="22"/>
      <c r="M1628" s="22"/>
      <c r="N1628" s="74"/>
      <c r="O1628" s="27" t="str">
        <f t="shared" ref="O1628" si="5040">"6 POND"</f>
        <v>6 POND</v>
      </c>
      <c r="P1628" s="110" t="str">
        <f>IF(IFERROR(VLOOKUP(P1613,'Tabela de Apoio'!$D:$E,2,FALSE),1)=1,"",P1629)</f>
        <v/>
      </c>
      <c r="Q1628" s="110" t="str">
        <f>IF(IFERROR(VLOOKUP(Q1613,'Tabela de Apoio'!$D:$E,2,FALSE),1)=1,"",Q1629)</f>
        <v/>
      </c>
      <c r="R1628" s="110" t="str">
        <f>IF(IFERROR(VLOOKUP(R1613,'Tabela de Apoio'!$D:$E,2,FALSE),1)=1,"",R1629)</f>
        <v/>
      </c>
      <c r="S1628" s="110" t="str">
        <f>IF(IFERROR(VLOOKUP(S1613,'Tabela de Apoio'!$D:$E,2,FALSE),1)=1,"",S1629)</f>
        <v/>
      </c>
      <c r="T1628" s="110" t="str">
        <f>IF(IFERROR(VLOOKUP(T1613,'Tabela de Apoio'!$D:$E,2,FALSE),1)=1,"",T1629)</f>
        <v/>
      </c>
      <c r="U1628" s="110" t="str">
        <f>IF(IFERROR(VLOOKUP(U1613,'Tabela de Apoio'!$D:$E,2,FALSE),1)=1,"",U1629)</f>
        <v/>
      </c>
      <c r="V1628" s="110" t="str">
        <f>IF(IFERROR(VLOOKUP(V1613,'Tabela de Apoio'!$D:$E,2,FALSE),1)=1,"",V1629)</f>
        <v/>
      </c>
      <c r="W1628" s="110" t="str">
        <f>IF(IFERROR(VLOOKUP(W1613,'Tabela de Apoio'!$D:$E,2,FALSE),1)=1,"",W1629)</f>
        <v/>
      </c>
      <c r="X1628" s="110" t="str">
        <f>IF(IFERROR(VLOOKUP(X1613,'Tabela de Apoio'!$D:$E,2,FALSE),1)=1,"",X1629)</f>
        <v/>
      </c>
      <c r="Y1628" s="110" t="str">
        <f>IF(IFERROR(VLOOKUP(Y1613,'Tabela de Apoio'!$D:$E,2,FALSE),1)=1,"",Y1629)</f>
        <v/>
      </c>
      <c r="Z1628" s="110" t="str">
        <f>IF(IFERROR(VLOOKUP(Z1613,'Tabela de Apoio'!$D:$E,2,FALSE),1)=1,"",Z1629)</f>
        <v/>
      </c>
      <c r="AA1628" s="110" t="str">
        <f>IF(IFERROR(VLOOKUP(AA1613,'Tabela de Apoio'!$D:$E,2,FALSE),1)=1,"",AA1629)</f>
        <v/>
      </c>
      <c r="AB1628" s="110" t="str">
        <f>IF(IFERROR(VLOOKUP(AB1613,'Tabela de Apoio'!$D:$E,2,FALSE),1)=1,"",AB1629)</f>
        <v/>
      </c>
      <c r="AC1628" s="110" t="str">
        <f>IF(IFERROR(VLOOKUP(AC1613,'Tabela de Apoio'!$D:$E,2,FALSE),1)=1,"",AC1629)</f>
        <v/>
      </c>
      <c r="AD1628" s="110" t="str">
        <f>IF(IFERROR(VLOOKUP(AD1613,'Tabela de Apoio'!$D:$E,2,FALSE),1)=1,"",AD1629)</f>
        <v/>
      </c>
      <c r="AE1628" s="110" t="str">
        <f>IF(IFERROR(VLOOKUP(AE1613,'Tabela de Apoio'!$D:$E,2,FALSE),1)=1,"",AE1629)</f>
        <v/>
      </c>
      <c r="AF1628" s="110" t="str">
        <f>IF(IFERROR(VLOOKUP(AF1613,'Tabela de Apoio'!$D:$E,2,FALSE),1)=1,"",AF1629)</f>
        <v/>
      </c>
      <c r="AG1628" s="110" t="str">
        <f>IF(IFERROR(VLOOKUP(AG1613,'Tabela de Apoio'!$D:$E,2,FALSE),1)=1,"",AG1629)</f>
        <v/>
      </c>
      <c r="AH1628" s="110" t="str">
        <f>IF(IFERROR(VLOOKUP(AH1613,'Tabela de Apoio'!$D:$E,2,FALSE),1)=1,"",AH1629)</f>
        <v/>
      </c>
      <c r="AI1628" s="110" t="str">
        <f>IF(IFERROR(VLOOKUP(AI1613,'Tabela de Apoio'!$D:$E,2,FALSE),1)=1,"",AI1629)</f>
        <v/>
      </c>
    </row>
    <row r="1629" spans="1:167" hidden="1" x14ac:dyDescent="0.25">
      <c r="B1629" s="131" t="e">
        <f t="shared" si="4999"/>
        <v>#VALUE!</v>
      </c>
      <c r="C1629" s="131" t="e">
        <f t="shared" si="5000"/>
        <v>#VALUE!</v>
      </c>
      <c r="D1629" s="130">
        <f t="shared" si="5000"/>
        <v>1</v>
      </c>
      <c r="E1629" s="168"/>
      <c r="F1629" s="96"/>
      <c r="G1629" s="170"/>
      <c r="H1629" s="137">
        <f t="shared" ref="H1629" si="5041">COUNT($P1629:$XX1629)</f>
        <v>0</v>
      </c>
      <c r="I1629" s="135" t="e">
        <f t="shared" ref="I1629" si="5042">_xlfn.STDEV.P($P1628:$XX1629)/AVERAGE($P1628:$XX1629)</f>
        <v>#DIV/0!</v>
      </c>
      <c r="J1629" s="7">
        <f t="shared" ref="J1629" si="5043">IF(AND(H1629&gt;2,
OR(L1611="MÉDIA SANEADA",L1611="MEDIANA SANEADA",
AND(L1611="PREÇO REFERÊNCIA",NOT(AND(P1613="Orçamento",COUNTA(P1611:XX1611)=COUNTIF(P1613:XX1613,"Orçamento")))))),
ROW(),0)</f>
        <v>0</v>
      </c>
      <c r="N1629" s="74"/>
      <c r="O1629" s="27" t="str">
        <f t="shared" ref="O1629" si="5044">"6 RODADA"</f>
        <v>6 RODADA</v>
      </c>
      <c r="P1629" s="110" t="str">
        <f t="shared" ref="P1629:AI1629" si="5045">IFERROR(IF(P1627="","",IF((_xlfn.STDEV.P($P1626:$XX1627)/AVERAGE($P1626:$XX1627))&lt;=25%,P1627,IF(OR(P1627&gt;(AVERAGE($P1626:$XX1627)+_xlfn.STDEV.P($P1626:$XX1627)),P1627&lt;(AVERAGE($P1626:$XX1627)-_xlfn.STDEV.P($P1626:$XX1627))),"DESCARTADO",P1627))),)</f>
        <v/>
      </c>
      <c r="Q1629" s="110" t="str">
        <f t="shared" si="5045"/>
        <v/>
      </c>
      <c r="R1629" s="110" t="str">
        <f t="shared" si="5045"/>
        <v/>
      </c>
      <c r="S1629" s="110" t="str">
        <f t="shared" si="5045"/>
        <v/>
      </c>
      <c r="T1629" s="110" t="str">
        <f t="shared" si="5045"/>
        <v/>
      </c>
      <c r="U1629" s="110" t="str">
        <f t="shared" si="5045"/>
        <v/>
      </c>
      <c r="V1629" s="110" t="str">
        <f t="shared" si="5045"/>
        <v/>
      </c>
      <c r="W1629" s="110" t="str">
        <f t="shared" si="5045"/>
        <v/>
      </c>
      <c r="X1629" s="110" t="str">
        <f t="shared" si="5045"/>
        <v/>
      </c>
      <c r="Y1629" s="110" t="str">
        <f t="shared" si="5045"/>
        <v/>
      </c>
      <c r="Z1629" s="110" t="str">
        <f t="shared" si="5045"/>
        <v/>
      </c>
      <c r="AA1629" s="110" t="str">
        <f t="shared" si="5045"/>
        <v/>
      </c>
      <c r="AB1629" s="110" t="str">
        <f t="shared" si="5045"/>
        <v/>
      </c>
      <c r="AC1629" s="110" t="str">
        <f t="shared" si="5045"/>
        <v/>
      </c>
      <c r="AD1629" s="110" t="str">
        <f t="shared" si="5045"/>
        <v/>
      </c>
      <c r="AE1629" s="110" t="str">
        <f t="shared" si="5045"/>
        <v/>
      </c>
      <c r="AF1629" s="110" t="str">
        <f t="shared" si="5045"/>
        <v/>
      </c>
      <c r="AG1629" s="110" t="str">
        <f t="shared" si="5045"/>
        <v/>
      </c>
      <c r="AH1629" s="110" t="str">
        <f t="shared" si="5045"/>
        <v/>
      </c>
      <c r="AI1629" s="110" t="str">
        <f t="shared" si="5045"/>
        <v/>
      </c>
    </row>
    <row r="1630" spans="1:167" x14ac:dyDescent="0.25">
      <c r="B1630" s="131" t="e">
        <f t="shared" si="4999"/>
        <v>#VALUE!</v>
      </c>
      <c r="C1630" s="131" t="e">
        <f t="shared" si="5000"/>
        <v>#VALUE!</v>
      </c>
      <c r="D1630" s="130">
        <f t="shared" si="5000"/>
        <v>1</v>
      </c>
      <c r="E1630" s="168"/>
      <c r="F1630" s="139"/>
      <c r="G1630" s="170"/>
      <c r="H1630" s="173"/>
      <c r="I1630" s="173"/>
      <c r="J1630" s="174"/>
      <c r="K1630" s="70"/>
      <c r="L1630" s="1" t="s">
        <v>56</v>
      </c>
      <c r="M1630" s="147" t="str">
        <f t="shared" ref="M1630" si="5046">IFERROR(ROUND(M1611*M1613,2),"")</f>
        <v/>
      </c>
      <c r="O1630" s="27" t="s">
        <v>426</v>
      </c>
      <c r="P1630" s="110" t="str">
        <f t="shared" ref="P1630:R1630" si="5047">INDEX(P1617:P1629,MATCH(MAX($J1617:$J1629),$J1617:$J1629,0))</f>
        <v/>
      </c>
      <c r="Q1630" s="110" t="str">
        <f t="shared" si="5047"/>
        <v/>
      </c>
      <c r="R1630" s="110" t="str">
        <f t="shared" si="5047"/>
        <v/>
      </c>
      <c r="S1630" s="110" t="str">
        <f t="shared" si="4981"/>
        <v/>
      </c>
      <c r="T1630" s="110" t="str">
        <f t="shared" si="4981"/>
        <v/>
      </c>
      <c r="U1630" s="110" t="str">
        <f t="shared" si="4981"/>
        <v/>
      </c>
      <c r="V1630" s="110" t="str">
        <f t="shared" si="4981"/>
        <v/>
      </c>
      <c r="W1630" s="110" t="str">
        <f t="shared" si="4981"/>
        <v/>
      </c>
      <c r="X1630" s="110" t="str">
        <f t="shared" si="4981"/>
        <v/>
      </c>
      <c r="Y1630" s="110" t="str">
        <f t="shared" si="4981"/>
        <v/>
      </c>
      <c r="Z1630" s="110" t="str">
        <f t="shared" si="4981"/>
        <v/>
      </c>
      <c r="AA1630" s="110" t="str">
        <f t="shared" si="4981"/>
        <v/>
      </c>
      <c r="AB1630" s="110" t="str">
        <f t="shared" si="4981"/>
        <v/>
      </c>
      <c r="AC1630" s="110" t="str">
        <f t="shared" si="4981"/>
        <v/>
      </c>
      <c r="AD1630" s="110" t="str">
        <f t="shared" si="4981"/>
        <v/>
      </c>
      <c r="AE1630" s="110" t="str">
        <f t="shared" si="4981"/>
        <v/>
      </c>
      <c r="AF1630" s="110" t="str">
        <f t="shared" si="4981"/>
        <v/>
      </c>
      <c r="AG1630" s="110" t="str">
        <f t="shared" si="4981"/>
        <v/>
      </c>
      <c r="AH1630" s="110" t="str">
        <f t="shared" si="4981"/>
        <v/>
      </c>
      <c r="AI1630" s="110" t="str">
        <f t="shared" si="4981"/>
        <v/>
      </c>
    </row>
    <row r="1632" spans="1:167" s="120" customFormat="1" ht="15" customHeight="1" x14ac:dyDescent="0.25">
      <c r="A1632" s="123"/>
      <c r="B1632" s="130" t="e">
        <f t="shared" ref="B1632" si="5048">LARGE(IFERROR(IF(B1630+1&gt;$H$8,"",B1630+1),""),1)</f>
        <v>#VALUE!</v>
      </c>
      <c r="C1632" s="130" t="e">
        <f>IF(_xlfn.ISFORMULA(E1636),MAX(INDEX('BASE FORMAÇÃO'!A:A,B1632+1),1),E1636)</f>
        <v>#VALUE!</v>
      </c>
      <c r="D1632" s="130">
        <f t="shared" ref="D1632" si="5049">IFERROR(IF(C1632=C1622,D1622+1,1),1)</f>
        <v>1</v>
      </c>
      <c r="E1632" s="41" t="s">
        <v>9</v>
      </c>
      <c r="F1632" s="76"/>
      <c r="G1632" s="41" t="s">
        <v>15</v>
      </c>
      <c r="H1632" s="138" t="e">
        <f>INDEX('BASE FORMAÇÃO'!B:B,B1632+1)</f>
        <v>#VALUE!</v>
      </c>
      <c r="I1632" s="146" t="s">
        <v>16</v>
      </c>
      <c r="J1632" s="6" t="e">
        <f>INDEX('BASE FORMAÇÃO'!K:K,B1632+1)</f>
        <v>#VALUE!</v>
      </c>
      <c r="K1632" s="68"/>
      <c r="L1632" s="175" t="s">
        <v>54</v>
      </c>
      <c r="M1632" s="177" t="str">
        <f t="shared" ref="M1632" si="5050">IF(OR(ISBLANK($O$8),ISBLANK($O$7),ISBLANK($H$8),ISBLANK($O$6),ISBLANK($O$5),ISBLANK($H$5)),"",IFERROR(IF(VLOOKUP(L1632,L1638:M1647,2,FALSE)&lt;1,ROUND(VLOOKUP(L1632,L1638:M1647,2,FALSE),4),ROUND(VLOOKUP(L1632,L1638:M1647,2,FALSE),2)),""))</f>
        <v/>
      </c>
      <c r="N1632" s="72"/>
      <c r="O1632" s="27" t="s">
        <v>17</v>
      </c>
      <c r="P1632" s="116"/>
      <c r="Q1632" s="116"/>
      <c r="R1632" s="116"/>
      <c r="S1632" s="116"/>
      <c r="T1632" s="116"/>
      <c r="U1632" s="108"/>
      <c r="V1632" s="108"/>
      <c r="W1632" s="108"/>
      <c r="X1632" s="108"/>
      <c r="Y1632" s="108"/>
      <c r="Z1632" s="108"/>
      <c r="AA1632" s="108"/>
      <c r="AB1632" s="108"/>
      <c r="AC1632" s="108"/>
      <c r="AD1632" s="108"/>
      <c r="AE1632" s="108"/>
      <c r="AF1632" s="108"/>
      <c r="AG1632" s="108"/>
      <c r="AH1632" s="108"/>
      <c r="AI1632" s="108"/>
      <c r="AJ1632" s="119"/>
      <c r="AK1632" s="119"/>
      <c r="AL1632" s="119"/>
      <c r="AM1632" s="119"/>
      <c r="AN1632" s="119"/>
      <c r="AO1632" s="119"/>
      <c r="AP1632" s="119"/>
      <c r="AQ1632" s="119"/>
      <c r="AR1632" s="119"/>
      <c r="AS1632" s="119"/>
      <c r="AT1632" s="119"/>
      <c r="AU1632" s="119"/>
      <c r="AV1632" s="119"/>
      <c r="AW1632" s="119"/>
      <c r="AX1632" s="119"/>
      <c r="AY1632" s="119"/>
      <c r="AZ1632" s="119"/>
      <c r="BA1632" s="119"/>
      <c r="BB1632" s="119"/>
      <c r="BC1632" s="119"/>
      <c r="BD1632" s="119"/>
      <c r="BE1632" s="119"/>
      <c r="BF1632" s="119"/>
      <c r="BG1632" s="119"/>
      <c r="BH1632" s="119"/>
      <c r="BI1632" s="119"/>
      <c r="BJ1632" s="119"/>
      <c r="BK1632" s="119"/>
      <c r="BL1632" s="119"/>
      <c r="BM1632" s="119"/>
      <c r="BN1632" s="119"/>
      <c r="BO1632" s="119"/>
      <c r="BP1632" s="119"/>
      <c r="BQ1632" s="119"/>
      <c r="BR1632" s="119"/>
      <c r="BS1632" s="119"/>
      <c r="BT1632" s="119"/>
      <c r="BU1632" s="119"/>
      <c r="BV1632" s="119"/>
      <c r="BW1632" s="119"/>
      <c r="BX1632" s="119"/>
      <c r="BY1632" s="119"/>
      <c r="BZ1632" s="119"/>
      <c r="CA1632" s="119"/>
      <c r="CB1632" s="119"/>
      <c r="CC1632" s="119"/>
      <c r="CD1632" s="119"/>
      <c r="CE1632" s="119"/>
      <c r="CF1632" s="119"/>
      <c r="CG1632" s="119"/>
      <c r="CH1632" s="119"/>
      <c r="CI1632" s="119"/>
      <c r="CJ1632" s="119"/>
      <c r="CK1632" s="119"/>
      <c r="CL1632" s="119"/>
      <c r="CM1632" s="119"/>
      <c r="CN1632" s="119"/>
      <c r="CO1632" s="119"/>
      <c r="CP1632" s="119"/>
      <c r="CQ1632" s="119"/>
      <c r="CR1632" s="119"/>
      <c r="CS1632" s="119"/>
      <c r="CT1632" s="119"/>
      <c r="CU1632" s="119"/>
      <c r="CV1632" s="119"/>
      <c r="CW1632" s="119"/>
      <c r="CX1632" s="119"/>
      <c r="CY1632" s="119"/>
      <c r="CZ1632" s="119"/>
      <c r="DA1632" s="119"/>
      <c r="DB1632" s="119"/>
      <c r="DC1632" s="119"/>
      <c r="DD1632" s="119"/>
      <c r="DE1632" s="119"/>
      <c r="DF1632" s="119"/>
      <c r="DG1632" s="119"/>
      <c r="DH1632" s="119"/>
      <c r="DI1632" s="119"/>
      <c r="DJ1632" s="119"/>
      <c r="DK1632" s="119"/>
      <c r="DL1632" s="119"/>
      <c r="DM1632" s="119"/>
      <c r="DN1632" s="119"/>
      <c r="DO1632" s="119"/>
      <c r="DP1632" s="119"/>
      <c r="DQ1632" s="119"/>
      <c r="DR1632" s="119"/>
      <c r="DS1632" s="119"/>
      <c r="DT1632" s="119"/>
      <c r="DU1632" s="119"/>
      <c r="DV1632" s="119"/>
      <c r="DW1632" s="119"/>
      <c r="DX1632" s="119"/>
      <c r="DY1632" s="119"/>
      <c r="DZ1632" s="119"/>
      <c r="EA1632" s="119"/>
      <c r="EB1632" s="119"/>
      <c r="EC1632" s="119"/>
      <c r="ED1632" s="119"/>
      <c r="EE1632" s="119"/>
      <c r="EF1632" s="119"/>
      <c r="EG1632" s="119"/>
      <c r="EH1632" s="119"/>
      <c r="EI1632" s="119"/>
      <c r="EJ1632" s="119"/>
      <c r="EK1632" s="119"/>
      <c r="EL1632" s="119"/>
      <c r="EM1632" s="119"/>
      <c r="EN1632" s="119"/>
      <c r="EO1632" s="119"/>
      <c r="EP1632" s="119"/>
      <c r="EQ1632" s="119"/>
      <c r="ER1632" s="119"/>
      <c r="ES1632" s="119"/>
      <c r="ET1632" s="119"/>
      <c r="EU1632" s="119"/>
      <c r="EV1632" s="119"/>
      <c r="EW1632" s="119"/>
      <c r="EX1632" s="119"/>
      <c r="EY1632" s="119"/>
      <c r="EZ1632" s="119"/>
      <c r="FA1632" s="119"/>
      <c r="FB1632" s="119"/>
      <c r="FC1632" s="119"/>
      <c r="FD1632" s="119"/>
      <c r="FE1632" s="119"/>
      <c r="FF1632" s="119"/>
      <c r="FG1632" s="119"/>
      <c r="FH1632" s="119"/>
      <c r="FI1632" s="119"/>
      <c r="FJ1632" s="119"/>
      <c r="FK1632" s="119"/>
    </row>
    <row r="1633" spans="1:167" s="120" customFormat="1" ht="15" customHeight="1" x14ac:dyDescent="0.25">
      <c r="A1633" s="69"/>
      <c r="B1633" s="131" t="e">
        <f t="shared" ref="B1633:D1633" si="5051">B1632</f>
        <v>#VALUE!</v>
      </c>
      <c r="C1633" s="131" t="e">
        <f t="shared" si="5051"/>
        <v>#VALUE!</v>
      </c>
      <c r="D1633" s="130">
        <f t="shared" si="5051"/>
        <v>1</v>
      </c>
      <c r="E1633" s="179">
        <f t="shared" ref="E1633" si="5052">D1632</f>
        <v>1</v>
      </c>
      <c r="F1633" s="95"/>
      <c r="G1633" s="181" t="s">
        <v>1</v>
      </c>
      <c r="H1633" s="184" t="e">
        <f>INDEX('BASE FORMAÇÃO'!C:C,B1632+1)</f>
        <v>#VALUE!</v>
      </c>
      <c r="I1633" s="184"/>
      <c r="J1633" s="185"/>
      <c r="K1633" s="69"/>
      <c r="L1633" s="176"/>
      <c r="M1633" s="178"/>
      <c r="N1633" s="73"/>
      <c r="O1633" s="27" t="s">
        <v>13</v>
      </c>
      <c r="P1633" s="125"/>
      <c r="Q1633" s="125"/>
      <c r="R1633" s="125"/>
      <c r="S1633" s="125"/>
      <c r="T1633" s="125"/>
      <c r="U1633" s="125"/>
      <c r="V1633" s="125"/>
      <c r="W1633" s="125"/>
      <c r="X1633" s="125"/>
      <c r="Y1633" s="125"/>
      <c r="Z1633" s="125"/>
      <c r="AA1633" s="125"/>
      <c r="AB1633" s="125"/>
      <c r="AC1633" s="125"/>
      <c r="AD1633" s="125"/>
      <c r="AE1633" s="125"/>
      <c r="AF1633" s="125"/>
      <c r="AG1633" s="125"/>
      <c r="AH1633" s="125"/>
      <c r="AI1633" s="125"/>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19"/>
      <c r="BC1633" s="119"/>
      <c r="BD1633" s="119"/>
      <c r="BE1633" s="119"/>
      <c r="BF1633" s="119"/>
      <c r="BG1633" s="119"/>
      <c r="BH1633" s="119"/>
      <c r="BI1633" s="119"/>
      <c r="BJ1633" s="119"/>
      <c r="BK1633" s="119"/>
      <c r="BL1633" s="119"/>
      <c r="BM1633" s="119"/>
      <c r="BN1633" s="119"/>
      <c r="BO1633" s="119"/>
      <c r="BP1633" s="119"/>
      <c r="BQ1633" s="119"/>
      <c r="BR1633" s="119"/>
      <c r="BS1633" s="119"/>
      <c r="BT1633" s="119"/>
      <c r="BU1633" s="119"/>
      <c r="BV1633" s="119"/>
      <c r="BW1633" s="119"/>
      <c r="BX1633" s="119"/>
      <c r="BY1633" s="119"/>
      <c r="BZ1633" s="119"/>
      <c r="CA1633" s="119"/>
      <c r="CB1633" s="119"/>
      <c r="CC1633" s="119"/>
      <c r="CD1633" s="119"/>
      <c r="CE1633" s="119"/>
      <c r="CF1633" s="119"/>
      <c r="CG1633" s="119"/>
      <c r="CH1633" s="119"/>
      <c r="CI1633" s="119"/>
      <c r="CJ1633" s="119"/>
      <c r="CK1633" s="119"/>
      <c r="CL1633" s="119"/>
      <c r="CM1633" s="119"/>
      <c r="CN1633" s="119"/>
      <c r="CO1633" s="119"/>
      <c r="CP1633" s="119"/>
      <c r="CQ1633" s="119"/>
      <c r="CR1633" s="119"/>
      <c r="CS1633" s="119"/>
      <c r="CT1633" s="119"/>
      <c r="CU1633" s="119"/>
      <c r="CV1633" s="119"/>
      <c r="CW1633" s="119"/>
      <c r="CX1633" s="119"/>
      <c r="CY1633" s="119"/>
      <c r="CZ1633" s="119"/>
      <c r="DA1633" s="119"/>
      <c r="DB1633" s="119"/>
      <c r="DC1633" s="119"/>
      <c r="DD1633" s="119"/>
      <c r="DE1633" s="119"/>
      <c r="DF1633" s="119"/>
      <c r="DG1633" s="119"/>
      <c r="DH1633" s="119"/>
      <c r="DI1633" s="119"/>
      <c r="DJ1633" s="119"/>
      <c r="DK1633" s="119"/>
      <c r="DL1633" s="119"/>
      <c r="DM1633" s="119"/>
      <c r="DN1633" s="119"/>
      <c r="DO1633" s="119"/>
      <c r="DP1633" s="119"/>
      <c r="DQ1633" s="119"/>
      <c r="DR1633" s="119"/>
      <c r="DS1633" s="119"/>
      <c r="DT1633" s="119"/>
      <c r="DU1633" s="119"/>
      <c r="DV1633" s="119"/>
      <c r="DW1633" s="119"/>
      <c r="DX1633" s="119"/>
      <c r="DY1633" s="119"/>
      <c r="DZ1633" s="119"/>
      <c r="EA1633" s="119"/>
      <c r="EB1633" s="119"/>
      <c r="EC1633" s="119"/>
      <c r="ED1633" s="119"/>
      <c r="EE1633" s="119"/>
      <c r="EF1633" s="119"/>
      <c r="EG1633" s="119"/>
      <c r="EH1633" s="119"/>
      <c r="EI1633" s="119"/>
      <c r="EJ1633" s="119"/>
      <c r="EK1633" s="119"/>
      <c r="EL1633" s="119"/>
      <c r="EM1633" s="119"/>
      <c r="EN1633" s="119"/>
      <c r="EO1633" s="119"/>
      <c r="EP1633" s="119"/>
      <c r="EQ1633" s="119"/>
      <c r="ER1633" s="119"/>
      <c r="ES1633" s="119"/>
      <c r="ET1633" s="119"/>
      <c r="EU1633" s="119"/>
      <c r="EV1633" s="119"/>
      <c r="EW1633" s="119"/>
      <c r="EX1633" s="119"/>
      <c r="EY1633" s="119"/>
      <c r="EZ1633" s="119"/>
      <c r="FA1633" s="119"/>
      <c r="FB1633" s="119"/>
      <c r="FC1633" s="119"/>
      <c r="FD1633" s="119"/>
      <c r="FE1633" s="119"/>
      <c r="FF1633" s="119"/>
      <c r="FG1633" s="119"/>
      <c r="FH1633" s="119"/>
      <c r="FI1633" s="119"/>
      <c r="FJ1633" s="119"/>
      <c r="FK1633" s="119"/>
    </row>
    <row r="1634" spans="1:167" s="119" customFormat="1" x14ac:dyDescent="0.25">
      <c r="A1634" s="77"/>
      <c r="B1634" s="131" t="e">
        <f t="shared" ref="B1634:D1634" si="5053">B1633</f>
        <v>#VALUE!</v>
      </c>
      <c r="C1634" s="131" t="e">
        <f t="shared" si="5053"/>
        <v>#VALUE!</v>
      </c>
      <c r="D1634" s="130">
        <f t="shared" si="5053"/>
        <v>1</v>
      </c>
      <c r="E1634" s="180"/>
      <c r="F1634" s="96"/>
      <c r="G1634" s="182"/>
      <c r="H1634" s="186"/>
      <c r="I1634" s="186"/>
      <c r="J1634" s="187"/>
      <c r="K1634" s="67"/>
      <c r="L1634" s="133" t="s">
        <v>57</v>
      </c>
      <c r="M1634" s="134" t="e">
        <f>INDEX('BASE FORMAÇÃO'!H:H,B1636+1)</f>
        <v>#VALUE!</v>
      </c>
      <c r="N1634" s="74"/>
      <c r="O1634" s="27" t="s">
        <v>445</v>
      </c>
      <c r="P1634" s="117"/>
      <c r="Q1634" s="117"/>
      <c r="R1634" s="117"/>
      <c r="S1634" s="117"/>
      <c r="T1634" s="117"/>
      <c r="U1634" s="117"/>
      <c r="V1634" s="117"/>
      <c r="W1634" s="117"/>
      <c r="X1634" s="117"/>
      <c r="Y1634" s="117"/>
      <c r="Z1634" s="117"/>
      <c r="AA1634" s="121"/>
      <c r="AB1634" s="121"/>
      <c r="AC1634" s="121"/>
      <c r="AD1634" s="121"/>
      <c r="AE1634" s="121"/>
      <c r="AF1634" s="121"/>
      <c r="AG1634" s="121"/>
      <c r="AH1634" s="121"/>
      <c r="AI1634" s="121"/>
    </row>
    <row r="1635" spans="1:167" s="119" customFormat="1" x14ac:dyDescent="0.25">
      <c r="A1635" s="77"/>
      <c r="B1635" s="131" t="e">
        <f t="shared" ref="B1635:C1635" si="5054">B1634</f>
        <v>#VALUE!</v>
      </c>
      <c r="C1635" s="131" t="e">
        <f t="shared" si="5054"/>
        <v>#VALUE!</v>
      </c>
      <c r="D1635" s="130">
        <f t="shared" si="5000"/>
        <v>1</v>
      </c>
      <c r="E1635" s="41" t="s">
        <v>344</v>
      </c>
      <c r="F1635" s="96"/>
      <c r="G1635" s="183"/>
      <c r="H1635" s="188"/>
      <c r="I1635" s="188"/>
      <c r="J1635" s="189"/>
      <c r="K1635" s="67"/>
      <c r="L1635" s="1" t="s">
        <v>2</v>
      </c>
      <c r="M1635" s="6" t="e">
        <f>INDEX('BASE FORMAÇÃO'!D:D,B1636+1)</f>
        <v>#VALUE!</v>
      </c>
      <c r="N1635" s="74"/>
      <c r="O1635" s="27" t="s">
        <v>446</v>
      </c>
      <c r="P1635" s="118"/>
      <c r="Q1635" s="118"/>
      <c r="R1635" s="118"/>
      <c r="S1635" s="118"/>
      <c r="T1635" s="118"/>
      <c r="U1635" s="121"/>
      <c r="V1635" s="121"/>
      <c r="W1635" s="121"/>
      <c r="X1635" s="121"/>
      <c r="Y1635" s="121"/>
      <c r="Z1635" s="121"/>
      <c r="AA1635" s="121"/>
      <c r="AB1635" s="121"/>
      <c r="AC1635" s="121"/>
      <c r="AD1635" s="121"/>
      <c r="AE1635" s="121"/>
      <c r="AF1635" s="121"/>
      <c r="AG1635" s="121"/>
      <c r="AH1635" s="121"/>
      <c r="AI1635" s="121"/>
    </row>
    <row r="1636" spans="1:167" x14ac:dyDescent="0.25">
      <c r="B1636" s="131" t="e">
        <f t="shared" ref="B1636:C1636" si="5055">B1634</f>
        <v>#VALUE!</v>
      </c>
      <c r="C1636" s="131" t="e">
        <f t="shared" si="5055"/>
        <v>#VALUE!</v>
      </c>
      <c r="D1636" s="130">
        <f t="shared" si="5000"/>
        <v>1</v>
      </c>
      <c r="E1636" s="167" t="e">
        <f t="shared" ref="E1636" si="5056">C1632</f>
        <v>#VALUE!</v>
      </c>
      <c r="F1636" s="96"/>
      <c r="G1636" s="169" t="s">
        <v>334</v>
      </c>
      <c r="H1636" s="171"/>
      <c r="I1636" s="172"/>
      <c r="J1636" s="172"/>
      <c r="K1636" s="70"/>
      <c r="L1636" s="28" t="s">
        <v>333</v>
      </c>
      <c r="M1636" s="136" t="str">
        <f t="shared" ref="M1636" si="5057">IFERROR(INDEX(I1638:I1650,MATCH(MAX(J1638:J1650),J1638:J1650,0)),"")</f>
        <v/>
      </c>
      <c r="N1636" s="74"/>
      <c r="O1636" s="27" t="s">
        <v>18</v>
      </c>
      <c r="P1636" s="109" t="str">
        <f>IF(P1632="","",
IF(OR(P1634="Orçamento",P1633="",MAX('Tabela de Apoio'!$A:$A)&lt;=P1633),
P1632,
(INDEX('Tabela de Apoio'!$B:$B,MATCH('MAPA DE PREÇOS'!$O$8,'Tabela de Apoio'!$A:$A,1))/INDEX('Tabela de Apoio'!$B:$B,MATCH('MAPA DE PREÇOS'!P1633,'Tabela de Apoio'!$A:$A,1)-1))*P1632))</f>
        <v/>
      </c>
      <c r="Q1636" s="109" t="str">
        <f>IF(Q1632="","",
IF(OR(Q1634="Orçamento",Q1633="",MAX('Tabela de Apoio'!$A:$A)&lt;=Q1633),
Q1632,
(INDEX('Tabela de Apoio'!$B:$B,MATCH('MAPA DE PREÇOS'!$O$8,'Tabela de Apoio'!$A:$A,1))/INDEX('Tabela de Apoio'!$B:$B,MATCH('MAPA DE PREÇOS'!Q1633,'Tabela de Apoio'!$A:$A,1)-1))*Q1632))</f>
        <v/>
      </c>
      <c r="R1636" s="109" t="str">
        <f>IF(R1632="","",
IF(OR(R1634="Orçamento",R1633="",MAX('Tabela de Apoio'!$A:$A)&lt;=R1633),
R1632,
(INDEX('Tabela de Apoio'!$B:$B,MATCH('MAPA DE PREÇOS'!$O$8,'Tabela de Apoio'!$A:$A,1))/INDEX('Tabela de Apoio'!$B:$B,MATCH('MAPA DE PREÇOS'!R1633,'Tabela de Apoio'!$A:$A,1)-1))*R1632))</f>
        <v/>
      </c>
      <c r="S1636" s="109" t="str">
        <f>IF(S1632="","",
IF(OR(S1634="Orçamento",S1633="",MAX('Tabela de Apoio'!$A:$A)&lt;=S1633),
S1632,
(INDEX('Tabela de Apoio'!$B:$B,MATCH('MAPA DE PREÇOS'!$O$8,'Tabela de Apoio'!$A:$A,1))/INDEX('Tabela de Apoio'!$B:$B,MATCH('MAPA DE PREÇOS'!S1633,'Tabela de Apoio'!$A:$A,1)-1))*S1632))</f>
        <v/>
      </c>
      <c r="T1636" s="109" t="str">
        <f>IF(T1632="","",
IF(OR(T1634="Orçamento",T1633="",MAX('Tabela de Apoio'!$A:$A)&lt;=T1633),
T1632,
(INDEX('Tabela de Apoio'!$B:$B,MATCH('MAPA DE PREÇOS'!$O$8,'Tabela de Apoio'!$A:$A,1))/INDEX('Tabela de Apoio'!$B:$B,MATCH('MAPA DE PREÇOS'!T1633,'Tabela de Apoio'!$A:$A,1)-1))*T1632))</f>
        <v/>
      </c>
      <c r="U1636" s="109" t="str">
        <f>IF(U1632="","",
IF(OR(U1634="Orçamento",U1633="",MAX('Tabela de Apoio'!$A:$A)&lt;=U1633),
U1632,
(INDEX('Tabela de Apoio'!$B:$B,MATCH('MAPA DE PREÇOS'!$O$8,'Tabela de Apoio'!$A:$A,1))/INDEX('Tabela de Apoio'!$B:$B,MATCH('MAPA DE PREÇOS'!U1633,'Tabela de Apoio'!$A:$A,1)-1))*U1632))</f>
        <v/>
      </c>
      <c r="V1636" s="109" t="str">
        <f>IF(V1632="","",
IF(OR(V1634="Orçamento",V1633="",MAX('Tabela de Apoio'!$A:$A)&lt;=V1633),
V1632,
(INDEX('Tabela de Apoio'!$B:$B,MATCH('MAPA DE PREÇOS'!$O$8,'Tabela de Apoio'!$A:$A,1))/INDEX('Tabela de Apoio'!$B:$B,MATCH('MAPA DE PREÇOS'!V1633,'Tabela de Apoio'!$A:$A,1)-1))*V1632))</f>
        <v/>
      </c>
      <c r="W1636" s="109" t="str">
        <f>IF(W1632="","",
IF(OR(W1634="Orçamento",W1633="",MAX('Tabela de Apoio'!$A:$A)&lt;=W1633),
W1632,
(INDEX('Tabela de Apoio'!$B:$B,MATCH('MAPA DE PREÇOS'!$O$8,'Tabela de Apoio'!$A:$A,1))/INDEX('Tabela de Apoio'!$B:$B,MATCH('MAPA DE PREÇOS'!W1633,'Tabela de Apoio'!$A:$A,1)-1))*W1632))</f>
        <v/>
      </c>
      <c r="X1636" s="109" t="str">
        <f>IF(X1632="","",
IF(OR(X1634="Orçamento",X1633="",MAX('Tabela de Apoio'!$A:$A)&lt;=X1633),
X1632,
(INDEX('Tabela de Apoio'!$B:$B,MATCH('MAPA DE PREÇOS'!$O$8,'Tabela de Apoio'!$A:$A,1))/INDEX('Tabela de Apoio'!$B:$B,MATCH('MAPA DE PREÇOS'!X1633,'Tabela de Apoio'!$A:$A,1)-1))*X1632))</f>
        <v/>
      </c>
      <c r="Y1636" s="109" t="str">
        <f>IF(Y1632="","",
IF(OR(Y1634="Orçamento",Y1633="",MAX('Tabela de Apoio'!$A:$A)&lt;=Y1633),
Y1632,
(INDEX('Tabela de Apoio'!$B:$B,MATCH('MAPA DE PREÇOS'!$O$8,'Tabela de Apoio'!$A:$A,1))/INDEX('Tabela de Apoio'!$B:$B,MATCH('MAPA DE PREÇOS'!Y1633,'Tabela de Apoio'!$A:$A,1)-1))*Y1632))</f>
        <v/>
      </c>
      <c r="Z1636" s="109" t="str">
        <f>IF(Z1632="","",
IF(OR(Z1634="Orçamento",Z1633="",MAX('Tabela de Apoio'!$A:$A)&lt;=Z1633),
Z1632,
(INDEX('Tabela de Apoio'!$B:$B,MATCH('MAPA DE PREÇOS'!$O$8,'Tabela de Apoio'!$A:$A,1))/INDEX('Tabela de Apoio'!$B:$B,MATCH('MAPA DE PREÇOS'!Z1633,'Tabela de Apoio'!$A:$A,1)-1))*Z1632))</f>
        <v/>
      </c>
      <c r="AA1636" s="109" t="str">
        <f>IF(AA1632="","",
IF(OR(AA1634="Orçamento",AA1633="",MAX('Tabela de Apoio'!$A:$A)&lt;=AA1633),
AA1632,
(INDEX('Tabela de Apoio'!$B:$B,MATCH('MAPA DE PREÇOS'!$O$8,'Tabela de Apoio'!$A:$A,1))/INDEX('Tabela de Apoio'!$B:$B,MATCH('MAPA DE PREÇOS'!AA1633,'Tabela de Apoio'!$A:$A,1)-1))*AA1632))</f>
        <v/>
      </c>
      <c r="AB1636" s="109" t="str">
        <f>IF(AB1632="","",
IF(OR(AB1634="Orçamento",AB1633="",MAX('Tabela de Apoio'!$A:$A)&lt;=AB1633),
AB1632,
(INDEX('Tabela de Apoio'!$B:$B,MATCH('MAPA DE PREÇOS'!$O$8,'Tabela de Apoio'!$A:$A,1))/INDEX('Tabela de Apoio'!$B:$B,MATCH('MAPA DE PREÇOS'!AB1633,'Tabela de Apoio'!$A:$A,1)-1))*AB1632))</f>
        <v/>
      </c>
      <c r="AC1636" s="109" t="str">
        <f>IF(AC1632="","",
IF(OR(AC1634="Orçamento",AC1633="",MAX('Tabela de Apoio'!$A:$A)&lt;=AC1633),
AC1632,
(INDEX('Tabela de Apoio'!$B:$B,MATCH('MAPA DE PREÇOS'!$O$8,'Tabela de Apoio'!$A:$A,1))/INDEX('Tabela de Apoio'!$B:$B,MATCH('MAPA DE PREÇOS'!AC1633,'Tabela de Apoio'!$A:$A,1)-1))*AC1632))</f>
        <v/>
      </c>
      <c r="AD1636" s="109" t="str">
        <f>IF(AD1632="","",
IF(OR(AD1634="Orçamento",AD1633="",MAX('Tabela de Apoio'!$A:$A)&lt;=AD1633),
AD1632,
(INDEX('Tabela de Apoio'!$B:$B,MATCH('MAPA DE PREÇOS'!$O$8,'Tabela de Apoio'!$A:$A,1))/INDEX('Tabela de Apoio'!$B:$B,MATCH('MAPA DE PREÇOS'!AD1633,'Tabela de Apoio'!$A:$A,1)-1))*AD1632))</f>
        <v/>
      </c>
      <c r="AE1636" s="109" t="str">
        <f>IF(AE1632="","",
IF(OR(AE1634="Orçamento",AE1633="",MAX('Tabela de Apoio'!$A:$A)&lt;=AE1633),
AE1632,
(INDEX('Tabela de Apoio'!$B:$B,MATCH('MAPA DE PREÇOS'!$O$8,'Tabela de Apoio'!$A:$A,1))/INDEX('Tabela de Apoio'!$B:$B,MATCH('MAPA DE PREÇOS'!AE1633,'Tabela de Apoio'!$A:$A,1)-1))*AE1632))</f>
        <v/>
      </c>
      <c r="AF1636" s="109" t="str">
        <f>IF(AF1632="","",
IF(OR(AF1634="Orçamento",AF1633="",MAX('Tabela de Apoio'!$A:$A)&lt;=AF1633),
AF1632,
(INDEX('Tabela de Apoio'!$B:$B,MATCH('MAPA DE PREÇOS'!$O$8,'Tabela de Apoio'!$A:$A,1))/INDEX('Tabela de Apoio'!$B:$B,MATCH('MAPA DE PREÇOS'!AF1633,'Tabela de Apoio'!$A:$A,1)-1))*AF1632))</f>
        <v/>
      </c>
      <c r="AG1636" s="109" t="str">
        <f>IF(AG1632="","",
IF(OR(AG1634="Orçamento",AG1633="",MAX('Tabela de Apoio'!$A:$A)&lt;=AG1633),
AG1632,
(INDEX('Tabela de Apoio'!$B:$B,MATCH('MAPA DE PREÇOS'!$O$8,'Tabela de Apoio'!$A:$A,1))/INDEX('Tabela de Apoio'!$B:$B,MATCH('MAPA DE PREÇOS'!AG1633,'Tabela de Apoio'!$A:$A,1)-1))*AG1632))</f>
        <v/>
      </c>
      <c r="AH1636" s="109" t="str">
        <f>IF(AH1632="","",
IF(OR(AH1634="Orçamento",AH1633="",MAX('Tabela de Apoio'!$A:$A)&lt;=AH1633),
AH1632,
(INDEX('Tabela de Apoio'!$B:$B,MATCH('MAPA DE PREÇOS'!$O$8,'Tabela de Apoio'!$A:$A,1))/INDEX('Tabela de Apoio'!$B:$B,MATCH('MAPA DE PREÇOS'!AH1633,'Tabela de Apoio'!$A:$A,1)-1))*AH1632))</f>
        <v/>
      </c>
      <c r="AI1636" s="109" t="str">
        <f>IF(AI1632="","",
IF(OR(AI1634="Orçamento",AI1633="",MAX('Tabela de Apoio'!$A:$A)&lt;=AI1633),
AI1632,
(INDEX('Tabela de Apoio'!$B:$B,MATCH('MAPA DE PREÇOS'!$O$8,'Tabela de Apoio'!$A:$A,1))/INDEX('Tabela de Apoio'!$B:$B,MATCH('MAPA DE PREÇOS'!AI1633,'Tabela de Apoio'!$A:$A,1)-1))*AI1632))</f>
        <v/>
      </c>
    </row>
    <row r="1637" spans="1:167" hidden="1" x14ac:dyDescent="0.25">
      <c r="B1637" s="131" t="e">
        <f t="shared" ref="B1637" si="5058">B1636</f>
        <v>#VALUE!</v>
      </c>
      <c r="C1637" s="131" t="e">
        <f t="shared" ref="C1637" si="5059">C1636</f>
        <v>#VALUE!</v>
      </c>
      <c r="D1637" s="130">
        <f t="shared" si="5000"/>
        <v>1</v>
      </c>
      <c r="E1637" s="168"/>
      <c r="F1637" s="96"/>
      <c r="G1637" s="170"/>
      <c r="H1637"/>
      <c r="I1637"/>
      <c r="J1637"/>
      <c r="N1637" s="74"/>
      <c r="O1637" s="27" t="s">
        <v>439</v>
      </c>
      <c r="P1637" s="110" t="str">
        <f>IF(IFERROR(VLOOKUP(P1634,'Tabela de Apoio'!$D:$E,2,FALSE),1)=1,"",P1638)</f>
        <v/>
      </c>
      <c r="Q1637" s="110" t="str">
        <f>IF(IFERROR(VLOOKUP(Q1634,'Tabela de Apoio'!$D:$E,2,FALSE),1)=1,"",Q1638)</f>
        <v/>
      </c>
      <c r="R1637" s="110" t="str">
        <f>IF(IFERROR(VLOOKUP(R1634,'Tabela de Apoio'!$D:$E,2,FALSE),1)=1,"",R1638)</f>
        <v/>
      </c>
      <c r="S1637" s="110" t="str">
        <f>IF(IFERROR(VLOOKUP(S1634,'Tabela de Apoio'!$D:$E,2,FALSE),1)=1,"",S1638)</f>
        <v/>
      </c>
      <c r="T1637" s="110" t="str">
        <f>IF(IFERROR(VLOOKUP(T1634,'Tabela de Apoio'!$D:$E,2,FALSE),1)=1,"",T1638)</f>
        <v/>
      </c>
      <c r="U1637" s="110" t="str">
        <f>IF(IFERROR(VLOOKUP(U1634,'Tabela de Apoio'!$D:$E,2,FALSE),1)=1,"",U1638)</f>
        <v/>
      </c>
      <c r="V1637" s="110" t="str">
        <f>IF(IFERROR(VLOOKUP(V1634,'Tabela de Apoio'!$D:$E,2,FALSE),1)=1,"",V1638)</f>
        <v/>
      </c>
      <c r="W1637" s="110" t="str">
        <f>IF(IFERROR(VLOOKUP(W1634,'Tabela de Apoio'!$D:$E,2,FALSE),1)=1,"",W1638)</f>
        <v/>
      </c>
      <c r="X1637" s="110" t="str">
        <f>IF(IFERROR(VLOOKUP(X1634,'Tabela de Apoio'!$D:$E,2,FALSE),1)=1,"",X1638)</f>
        <v/>
      </c>
      <c r="Y1637" s="110" t="str">
        <f>IF(IFERROR(VLOOKUP(Y1634,'Tabela de Apoio'!$D:$E,2,FALSE),1)=1,"",Y1638)</f>
        <v/>
      </c>
      <c r="Z1637" s="110" t="str">
        <f>IF(IFERROR(VLOOKUP(Z1634,'Tabela de Apoio'!$D:$E,2,FALSE),1)=1,"",Z1638)</f>
        <v/>
      </c>
      <c r="AA1637" s="110" t="str">
        <f>IF(IFERROR(VLOOKUP(AA1634,'Tabela de Apoio'!$D:$E,2,FALSE),1)=1,"",AA1638)</f>
        <v/>
      </c>
      <c r="AB1637" s="110" t="str">
        <f>IF(IFERROR(VLOOKUP(AB1634,'Tabela de Apoio'!$D:$E,2,FALSE),1)=1,"",AB1638)</f>
        <v/>
      </c>
      <c r="AC1637" s="110" t="str">
        <f>IF(IFERROR(VLOOKUP(AC1634,'Tabela de Apoio'!$D:$E,2,FALSE),1)=1,"",AC1638)</f>
        <v/>
      </c>
      <c r="AD1637" s="110" t="str">
        <f>IF(IFERROR(VLOOKUP(AD1634,'Tabela de Apoio'!$D:$E,2,FALSE),1)=1,"",AD1638)</f>
        <v/>
      </c>
      <c r="AE1637" s="110" t="str">
        <f>IF(IFERROR(VLOOKUP(AE1634,'Tabela de Apoio'!$D:$E,2,FALSE),1)=1,"",AE1638)</f>
        <v/>
      </c>
      <c r="AF1637" s="110" t="str">
        <f>IF(IFERROR(VLOOKUP(AF1634,'Tabela de Apoio'!$D:$E,2,FALSE),1)=1,"",AF1638)</f>
        <v/>
      </c>
      <c r="AG1637" s="110" t="str">
        <f>IF(IFERROR(VLOOKUP(AG1634,'Tabela de Apoio'!$D:$E,2,FALSE),1)=1,"",AG1638)</f>
        <v/>
      </c>
      <c r="AH1637" s="110" t="str">
        <f>IF(IFERROR(VLOOKUP(AH1634,'Tabela de Apoio'!$D:$E,2,FALSE),1)=1,"",AH1638)</f>
        <v/>
      </c>
      <c r="AI1637" s="110" t="str">
        <f>IF(IFERROR(VLOOKUP(AI1634,'Tabela de Apoio'!$D:$E,2,FALSE),1)=1,"",AI1638)</f>
        <v/>
      </c>
    </row>
    <row r="1638" spans="1:167" hidden="1" x14ac:dyDescent="0.25">
      <c r="B1638" s="131" t="e">
        <f t="shared" ref="B1638:C1638" si="5060">B1637</f>
        <v>#VALUE!</v>
      </c>
      <c r="C1638" s="131" t="e">
        <f t="shared" si="5060"/>
        <v>#VALUE!</v>
      </c>
      <c r="D1638" s="130">
        <f t="shared" si="5000"/>
        <v>1</v>
      </c>
      <c r="E1638" s="168"/>
      <c r="F1638" s="96"/>
      <c r="G1638" s="170"/>
      <c r="H1638" s="137">
        <f t="shared" ref="H1638" si="5061">COUNT($P1638:$XX1638)</f>
        <v>0</v>
      </c>
      <c r="I1638" s="135" t="e">
        <f t="shared" ref="I1638" si="5062">_xlfn.STDEV.P($P1637:$XX1638)/AVERAGE($P1637:$XX1638)</f>
        <v>#DIV/0!</v>
      </c>
      <c r="J1638" s="7">
        <f>ROW()</f>
        <v>1638</v>
      </c>
      <c r="K1638" s="70"/>
      <c r="L1638" s="29" t="s">
        <v>54</v>
      </c>
      <c r="M1638" s="30" t="str">
        <f t="shared" ref="M1638" si="5063">IFERROR(
IF(AND(P1634="Orçamento",COUNTA(P1632:AI1632)=COUNTIF(P1634:XX1634,"Orçamento")),MIN(M1643,M1640),
IF(M1641&lt;&gt;"",M1641,
IF(M1642&lt;&gt;"",M1642,
M1640
))),"")</f>
        <v/>
      </c>
      <c r="N1638" s="74"/>
      <c r="O1638" s="27" t="s">
        <v>440</v>
      </c>
      <c r="P1638" s="109" t="str">
        <f t="shared" ref="P1638:AI1638" si="5064">IFERROR(IF(P1636="",
            "",
            IF(COUNT($P1636:$XX1636)&lt;=4,
               P1636,
               IF(OR(P1636&gt;(QUARTILE($P1636:$XX1636,3)+(QUARTILE($P1636:$XX1636,3)-QUARTILE($P1636:$XX1636,1))),
                     P1636&lt;(QUARTILE($P1636:$XX1636,1)-(QUARTILE($P1636:$XX1636,3)-QUARTILE($P1636:$XX1636,1)))
                  ),
               "DESCARTADO",P1636)
             )
  ),P1636)</f>
        <v/>
      </c>
      <c r="Q1638" s="109" t="str">
        <f t="shared" si="5064"/>
        <v/>
      </c>
      <c r="R1638" s="109" t="str">
        <f t="shared" si="5064"/>
        <v/>
      </c>
      <c r="S1638" s="109" t="str">
        <f t="shared" si="5064"/>
        <v/>
      </c>
      <c r="T1638" s="109" t="str">
        <f t="shared" si="5064"/>
        <v/>
      </c>
      <c r="U1638" s="109" t="str">
        <f t="shared" si="5064"/>
        <v/>
      </c>
      <c r="V1638" s="109" t="str">
        <f t="shared" si="5064"/>
        <v/>
      </c>
      <c r="W1638" s="109" t="str">
        <f t="shared" si="5064"/>
        <v/>
      </c>
      <c r="X1638" s="109" t="str">
        <f t="shared" si="5064"/>
        <v/>
      </c>
      <c r="Y1638" s="109" t="str">
        <f t="shared" si="5064"/>
        <v/>
      </c>
      <c r="Z1638" s="109" t="str">
        <f t="shared" si="5064"/>
        <v/>
      </c>
      <c r="AA1638" s="109" t="str">
        <f t="shared" si="5064"/>
        <v/>
      </c>
      <c r="AB1638" s="109" t="str">
        <f t="shared" si="5064"/>
        <v/>
      </c>
      <c r="AC1638" s="109" t="str">
        <f t="shared" si="5064"/>
        <v/>
      </c>
      <c r="AD1638" s="109" t="str">
        <f t="shared" si="5064"/>
        <v/>
      </c>
      <c r="AE1638" s="109" t="str">
        <f t="shared" si="5064"/>
        <v/>
      </c>
      <c r="AF1638" s="109" t="str">
        <f t="shared" si="5064"/>
        <v/>
      </c>
      <c r="AG1638" s="109" t="str">
        <f t="shared" si="5064"/>
        <v/>
      </c>
      <c r="AH1638" s="109" t="str">
        <f t="shared" si="5064"/>
        <v/>
      </c>
      <c r="AI1638" s="109" t="str">
        <f t="shared" si="5064"/>
        <v/>
      </c>
    </row>
    <row r="1639" spans="1:167" hidden="1" x14ac:dyDescent="0.25">
      <c r="B1639" s="131" t="e">
        <f t="shared" ref="B1639" si="5065">B1638</f>
        <v>#VALUE!</v>
      </c>
      <c r="C1639" s="131" t="e">
        <f t="shared" ref="C1639" si="5066">C1638</f>
        <v>#VALUE!</v>
      </c>
      <c r="D1639" s="130">
        <f t="shared" si="5000"/>
        <v>1</v>
      </c>
      <c r="E1639" s="168"/>
      <c r="F1639" s="96"/>
      <c r="G1639" s="170"/>
      <c r="H1639"/>
      <c r="I1639"/>
      <c r="J1639"/>
      <c r="K1639" s="69"/>
      <c r="L1639" s="29" t="s">
        <v>423</v>
      </c>
      <c r="M1639" s="30" t="e">
        <f t="shared" ref="M1639" si="5067">AVERAGE($P1638:$XX1638)</f>
        <v>#DIV/0!</v>
      </c>
      <c r="N1639" s="74"/>
      <c r="O1639" s="27" t="str">
        <f t="shared" ref="O1639" si="5068">"1 POND"</f>
        <v>1 POND</v>
      </c>
      <c r="P1639" s="110" t="str">
        <f>IF(IFERROR(VLOOKUP(P1634,'Tabela de Apoio'!$D:$E,2,FALSE),1)=1,"",P1640)</f>
        <v/>
      </c>
      <c r="Q1639" s="110" t="str">
        <f>IF(IFERROR(VLOOKUP(Q1634,'Tabela de Apoio'!$D:$E,2,FALSE),1)=1,"",Q1640)</f>
        <v/>
      </c>
      <c r="R1639" s="110" t="str">
        <f>IF(IFERROR(VLOOKUP(R1634,'Tabela de Apoio'!$D:$E,2,FALSE),1)=1,"",R1640)</f>
        <v/>
      </c>
      <c r="S1639" s="110" t="str">
        <f>IF(IFERROR(VLOOKUP(S1634,'Tabela de Apoio'!$D:$E,2,FALSE),1)=1,"",S1640)</f>
        <v/>
      </c>
      <c r="T1639" s="110" t="str">
        <f>IF(IFERROR(VLOOKUP(T1634,'Tabela de Apoio'!$D:$E,2,FALSE),1)=1,"",T1640)</f>
        <v/>
      </c>
      <c r="U1639" s="110" t="str">
        <f>IF(IFERROR(VLOOKUP(U1634,'Tabela de Apoio'!$D:$E,2,FALSE),1)=1,"",U1640)</f>
        <v/>
      </c>
      <c r="V1639" s="110" t="str">
        <f>IF(IFERROR(VLOOKUP(V1634,'Tabela de Apoio'!$D:$E,2,FALSE),1)=1,"",V1640)</f>
        <v/>
      </c>
      <c r="W1639" s="110" t="str">
        <f>IF(IFERROR(VLOOKUP(W1634,'Tabela de Apoio'!$D:$E,2,FALSE),1)=1,"",W1640)</f>
        <v/>
      </c>
      <c r="X1639" s="110" t="str">
        <f>IF(IFERROR(VLOOKUP(X1634,'Tabela de Apoio'!$D:$E,2,FALSE),1)=1,"",X1640)</f>
        <v/>
      </c>
      <c r="Y1639" s="110" t="str">
        <f>IF(IFERROR(VLOOKUP(Y1634,'Tabela de Apoio'!$D:$E,2,FALSE),1)=1,"",Y1640)</f>
        <v/>
      </c>
      <c r="Z1639" s="110" t="str">
        <f>IF(IFERROR(VLOOKUP(Z1634,'Tabela de Apoio'!$D:$E,2,FALSE),1)=1,"",Z1640)</f>
        <v/>
      </c>
      <c r="AA1639" s="110" t="str">
        <f>IF(IFERROR(VLOOKUP(AA1634,'Tabela de Apoio'!$D:$E,2,FALSE),1)=1,"",AA1640)</f>
        <v/>
      </c>
      <c r="AB1639" s="110" t="str">
        <f>IF(IFERROR(VLOOKUP(AB1634,'Tabela de Apoio'!$D:$E,2,FALSE),1)=1,"",AB1640)</f>
        <v/>
      </c>
      <c r="AC1639" s="110" t="str">
        <f>IF(IFERROR(VLOOKUP(AC1634,'Tabela de Apoio'!$D:$E,2,FALSE),1)=1,"",AC1640)</f>
        <v/>
      </c>
      <c r="AD1639" s="110" t="str">
        <f>IF(IFERROR(VLOOKUP(AD1634,'Tabela de Apoio'!$D:$E,2,FALSE),1)=1,"",AD1640)</f>
        <v/>
      </c>
      <c r="AE1639" s="110" t="str">
        <f>IF(IFERROR(VLOOKUP(AE1634,'Tabela de Apoio'!$D:$E,2,FALSE),1)=1,"",AE1640)</f>
        <v/>
      </c>
      <c r="AF1639" s="110" t="str">
        <f>IF(IFERROR(VLOOKUP(AF1634,'Tabela de Apoio'!$D:$E,2,FALSE),1)=1,"",AF1640)</f>
        <v/>
      </c>
      <c r="AG1639" s="110" t="str">
        <f>IF(IFERROR(VLOOKUP(AG1634,'Tabela de Apoio'!$D:$E,2,FALSE),1)=1,"",AG1640)</f>
        <v/>
      </c>
      <c r="AH1639" s="110" t="str">
        <f>IF(IFERROR(VLOOKUP(AH1634,'Tabela de Apoio'!$D:$E,2,FALSE),1)=1,"",AH1640)</f>
        <v/>
      </c>
      <c r="AI1639" s="110" t="str">
        <f>IF(IFERROR(VLOOKUP(AI1634,'Tabela de Apoio'!$D:$E,2,FALSE),1)=1,"",AI1640)</f>
        <v/>
      </c>
    </row>
    <row r="1640" spans="1:167" hidden="1" x14ac:dyDescent="0.25">
      <c r="B1640" s="131" t="e">
        <f t="shared" si="4999"/>
        <v>#VALUE!</v>
      </c>
      <c r="C1640" s="131" t="e">
        <f t="shared" si="5000"/>
        <v>#VALUE!</v>
      </c>
      <c r="D1640" s="130">
        <f t="shared" si="5000"/>
        <v>1</v>
      </c>
      <c r="E1640" s="168"/>
      <c r="F1640" s="96"/>
      <c r="G1640" s="170"/>
      <c r="H1640" s="137">
        <f t="shared" ref="H1640" si="5069">COUNT($P1640:$XX1640)</f>
        <v>0</v>
      </c>
      <c r="I1640" s="135" t="e">
        <f t="shared" ref="I1640" si="5070">_xlfn.STDEV.P($P1639:$XX1640)/AVERAGE($P1639:$XX1640)</f>
        <v>#DIV/0!</v>
      </c>
      <c r="J1640" s="7">
        <f t="shared" ref="J1640" si="5071">IF(AND(H1640&gt;2,
OR(L1632="MÉDIA SANEADA",L1632="MEDIANA SANEADA",
AND(L1632="PREÇO REFERÊNCIA",NOT(AND(P1634="Orçamento",COUNTA(P1632:XX1632)=COUNTIF(P1634:XX1634,"Orçamento")))))),
ROW(),0)</f>
        <v>0</v>
      </c>
      <c r="K1640" s="69"/>
      <c r="L1640" s="29" t="s">
        <v>424</v>
      </c>
      <c r="M1640" s="30" t="e">
        <f t="shared" ref="M1640" si="5072">MEDIAN($P1638:$XX1638)</f>
        <v>#NUM!</v>
      </c>
      <c r="N1640" s="74"/>
      <c r="O1640" s="27" t="str">
        <f t="shared" ref="O1640" si="5073">"1 RODADA"</f>
        <v>1 RODADA</v>
      </c>
      <c r="P1640" s="110" t="str">
        <f t="shared" ref="P1640:AI1640" si="5074">IF(P1638="","",IF((_xlfn.STDEV.P($P1637:$XX1638)/AVERAGE($P1637:$XX1638))&lt;=25%,P1638,IF(OR(P1638&gt;(AVERAGE($P1637:$XX1638)+_xlfn.STDEV.P($P1637:$XX1638)),P1638&lt;(AVERAGE($P1637:$XX1638)-_xlfn.STDEV.P($P1637:$XX1638))),"DESCARTADO",P1638)))</f>
        <v/>
      </c>
      <c r="Q1640" s="110" t="str">
        <f t="shared" si="5074"/>
        <v/>
      </c>
      <c r="R1640" s="110" t="str">
        <f t="shared" si="5074"/>
        <v/>
      </c>
      <c r="S1640" s="110" t="str">
        <f t="shared" si="5074"/>
        <v/>
      </c>
      <c r="T1640" s="110" t="str">
        <f t="shared" si="5074"/>
        <v/>
      </c>
      <c r="U1640" s="110" t="str">
        <f t="shared" si="5074"/>
        <v/>
      </c>
      <c r="V1640" s="110" t="str">
        <f t="shared" si="5074"/>
        <v/>
      </c>
      <c r="W1640" s="110" t="str">
        <f t="shared" si="5074"/>
        <v/>
      </c>
      <c r="X1640" s="110" t="str">
        <f t="shared" si="5074"/>
        <v/>
      </c>
      <c r="Y1640" s="110" t="str">
        <f t="shared" si="5074"/>
        <v/>
      </c>
      <c r="Z1640" s="110" t="str">
        <f t="shared" si="5074"/>
        <v/>
      </c>
      <c r="AA1640" s="110" t="str">
        <f t="shared" si="5074"/>
        <v/>
      </c>
      <c r="AB1640" s="110" t="str">
        <f t="shared" si="5074"/>
        <v/>
      </c>
      <c r="AC1640" s="110" t="str">
        <f t="shared" si="5074"/>
        <v/>
      </c>
      <c r="AD1640" s="110" t="str">
        <f t="shared" si="5074"/>
        <v/>
      </c>
      <c r="AE1640" s="110" t="str">
        <f t="shared" si="5074"/>
        <v/>
      </c>
      <c r="AF1640" s="110" t="str">
        <f t="shared" si="5074"/>
        <v/>
      </c>
      <c r="AG1640" s="110" t="str">
        <f t="shared" si="5074"/>
        <v/>
      </c>
      <c r="AH1640" s="110" t="str">
        <f t="shared" si="5074"/>
        <v/>
      </c>
      <c r="AI1640" s="110" t="str">
        <f t="shared" si="5074"/>
        <v/>
      </c>
    </row>
    <row r="1641" spans="1:167" hidden="1" x14ac:dyDescent="0.25">
      <c r="B1641" s="131" t="e">
        <f t="shared" si="4999"/>
        <v>#VALUE!</v>
      </c>
      <c r="C1641" s="131" t="e">
        <f t="shared" si="5000"/>
        <v>#VALUE!</v>
      </c>
      <c r="D1641" s="130">
        <f t="shared" si="5000"/>
        <v>1</v>
      </c>
      <c r="E1641" s="168"/>
      <c r="F1641" s="96"/>
      <c r="G1641" s="170"/>
      <c r="H1641"/>
      <c r="I1641"/>
      <c r="J1641"/>
      <c r="L1641" s="29" t="s">
        <v>50</v>
      </c>
      <c r="M1641" s="30" t="str">
        <f t="shared" ref="M1641" si="5075">IFERROR(
IF(AND(H1640&gt;2,I1640&lt;=25%),AVERAGE(P1639:XX1640),
IF(AND(H1642&gt;2,I1642&lt;=25%),AVERAGE(P1641:XX1642),
IF(AND(H1644&gt;2,I1644&lt;=25%),AVERAGE(P1643:XX1644),
IF(AND(H1646&gt;2,I1646&lt;=25%),AVERAGE(P1645:XX1646),
IF(AND(H1648&gt;2,I1648&lt;=25%),AVERAGE(P1647:XX1648),
IF(AND(H1650&gt;2,I1650&lt;=25%),AVERAGE(P1649:XX1650),
IF(I1638&lt;=25%,AVERAGE(P1637:XX1638),""))))))),"")</f>
        <v/>
      </c>
      <c r="N1641" s="74"/>
      <c r="O1641" s="27" t="str">
        <f t="shared" ref="O1641" si="5076">"2 POND"</f>
        <v>2 POND</v>
      </c>
      <c r="P1641" s="110" t="str">
        <f>IF(IFERROR(VLOOKUP(P1634,'Tabela de Apoio'!$D:$E,2,FALSE),1)=1,"",P1642)</f>
        <v/>
      </c>
      <c r="Q1641" s="110" t="str">
        <f>IF(IFERROR(VLOOKUP(Q1634,'Tabela de Apoio'!$D:$E,2,FALSE),1)=1,"",Q1642)</f>
        <v/>
      </c>
      <c r="R1641" s="110" t="str">
        <f>IF(IFERROR(VLOOKUP(R1634,'Tabela de Apoio'!$D:$E,2,FALSE),1)=1,"",R1642)</f>
        <v/>
      </c>
      <c r="S1641" s="110" t="str">
        <f>IF(IFERROR(VLOOKUP(S1634,'Tabela de Apoio'!$D:$E,2,FALSE),1)=1,"",S1642)</f>
        <v/>
      </c>
      <c r="T1641" s="110" t="str">
        <f>IF(IFERROR(VLOOKUP(T1634,'Tabela de Apoio'!$D:$E,2,FALSE),1)=1,"",T1642)</f>
        <v/>
      </c>
      <c r="U1641" s="110" t="str">
        <f>IF(IFERROR(VLOOKUP(U1634,'Tabela de Apoio'!$D:$E,2,FALSE),1)=1,"",U1642)</f>
        <v/>
      </c>
      <c r="V1641" s="110" t="str">
        <f>IF(IFERROR(VLOOKUP(V1634,'Tabela de Apoio'!$D:$E,2,FALSE),1)=1,"",V1642)</f>
        <v/>
      </c>
      <c r="W1641" s="110" t="str">
        <f>IF(IFERROR(VLOOKUP(W1634,'Tabela de Apoio'!$D:$E,2,FALSE),1)=1,"",W1642)</f>
        <v/>
      </c>
      <c r="X1641" s="110" t="str">
        <f>IF(IFERROR(VLOOKUP(X1634,'Tabela de Apoio'!$D:$E,2,FALSE),1)=1,"",X1642)</f>
        <v/>
      </c>
      <c r="Y1641" s="110" t="str">
        <f>IF(IFERROR(VLOOKUP(Y1634,'Tabela de Apoio'!$D:$E,2,FALSE),1)=1,"",Y1642)</f>
        <v/>
      </c>
      <c r="Z1641" s="110" t="str">
        <f>IF(IFERROR(VLOOKUP(Z1634,'Tabela de Apoio'!$D:$E,2,FALSE),1)=1,"",Z1642)</f>
        <v/>
      </c>
      <c r="AA1641" s="110" t="str">
        <f>IF(IFERROR(VLOOKUP(AA1634,'Tabela de Apoio'!$D:$E,2,FALSE),1)=1,"",AA1642)</f>
        <v/>
      </c>
      <c r="AB1641" s="110" t="str">
        <f>IF(IFERROR(VLOOKUP(AB1634,'Tabela de Apoio'!$D:$E,2,FALSE),1)=1,"",AB1642)</f>
        <v/>
      </c>
      <c r="AC1641" s="110" t="str">
        <f>IF(IFERROR(VLOOKUP(AC1634,'Tabela de Apoio'!$D:$E,2,FALSE),1)=1,"",AC1642)</f>
        <v/>
      </c>
      <c r="AD1641" s="110" t="str">
        <f>IF(IFERROR(VLOOKUP(AD1634,'Tabela de Apoio'!$D:$E,2,FALSE),1)=1,"",AD1642)</f>
        <v/>
      </c>
      <c r="AE1641" s="110" t="str">
        <f>IF(IFERROR(VLOOKUP(AE1634,'Tabela de Apoio'!$D:$E,2,FALSE),1)=1,"",AE1642)</f>
        <v/>
      </c>
      <c r="AF1641" s="110" t="str">
        <f>IF(IFERROR(VLOOKUP(AF1634,'Tabela de Apoio'!$D:$E,2,FALSE),1)=1,"",AF1642)</f>
        <v/>
      </c>
      <c r="AG1641" s="110" t="str">
        <f>IF(IFERROR(VLOOKUP(AG1634,'Tabela de Apoio'!$D:$E,2,FALSE),1)=1,"",AG1642)</f>
        <v/>
      </c>
      <c r="AH1641" s="110" t="str">
        <f>IF(IFERROR(VLOOKUP(AH1634,'Tabela de Apoio'!$D:$E,2,FALSE),1)=1,"",AH1642)</f>
        <v/>
      </c>
      <c r="AI1641" s="110" t="str">
        <f>IF(IFERROR(VLOOKUP(AI1634,'Tabela de Apoio'!$D:$E,2,FALSE),1)=1,"",AI1642)</f>
        <v/>
      </c>
    </row>
    <row r="1642" spans="1:167" hidden="1" x14ac:dyDescent="0.25">
      <c r="B1642" s="131" t="e">
        <f t="shared" si="4999"/>
        <v>#VALUE!</v>
      </c>
      <c r="C1642" s="131" t="e">
        <f t="shared" si="5000"/>
        <v>#VALUE!</v>
      </c>
      <c r="D1642" s="130">
        <f t="shared" si="5000"/>
        <v>1</v>
      </c>
      <c r="E1642" s="168"/>
      <c r="F1642" s="96"/>
      <c r="G1642" s="170"/>
      <c r="H1642" s="137">
        <f t="shared" ref="H1642" si="5077">COUNT($P1642:$XX1642)</f>
        <v>0</v>
      </c>
      <c r="I1642" s="135" t="e">
        <f t="shared" ref="I1642" si="5078">_xlfn.STDEV.P($P1641:$XX1642)/AVERAGE($P1641:$XX1642)</f>
        <v>#DIV/0!</v>
      </c>
      <c r="J1642" s="7">
        <f t="shared" ref="J1642" si="5079">IF(AND(H1642&gt;2,
OR(L1632="MÉDIA SANEADA",L1632="MEDIANA SANEADA",
AND(L1632="PREÇO REFERÊNCIA",NOT(AND(P1634="Orçamento",COUNTA(P1632:XX1632)=COUNTIF(P1634:XX1634,"Orçamento")))))),
ROW(),0)</f>
        <v>0</v>
      </c>
      <c r="K1642" s="69"/>
      <c r="L1642" s="29" t="s">
        <v>425</v>
      </c>
      <c r="M1642" s="30" t="e">
        <f t="shared" ref="M1642" si="5080" xml:space="preserve">
IF(H1640&gt;2,MEDIAN(P1639:XX1640),
IF(H1642&gt;2,MEDIAN(P1641:XX1642),
IF(H1644&gt;2,MEDIAN(P1643:XX1644),
IF(H1646&gt;2,MEDIAN(P1645:XX1646),
IF(H1648&gt;2,MEDIAN(P1647:XX1648),
IF(H1650&gt;2,MEDIAN(P1649:XX1650),
MEDIAN(P1637:XX1638)))))))</f>
        <v>#NUM!</v>
      </c>
      <c r="N1642" s="74"/>
      <c r="O1642" s="27" t="str">
        <f t="shared" ref="O1642" si="5081">"2 RODADA"</f>
        <v>2 RODADA</v>
      </c>
      <c r="P1642" s="110" t="str">
        <f t="shared" ref="P1642:AI1642" si="5082">IF(P1640="","",IF((_xlfn.STDEV.P($P1639:$XX1640)/AVERAGE($P1639:$XX1640))&lt;=25%,P1640,IF(OR(P1640&gt;(AVERAGE($P1639:$XX1640)+_xlfn.STDEV.P($P1639:$XX1640)),P1640&lt;(AVERAGE($P1639:$XX1640)-_xlfn.STDEV.P($P1639:$XX1640))),"DESCARTADO",P1640)))</f>
        <v/>
      </c>
      <c r="Q1642" s="110" t="str">
        <f t="shared" si="5082"/>
        <v/>
      </c>
      <c r="R1642" s="110" t="str">
        <f t="shared" si="5082"/>
        <v/>
      </c>
      <c r="S1642" s="110" t="str">
        <f t="shared" si="5082"/>
        <v/>
      </c>
      <c r="T1642" s="110" t="str">
        <f t="shared" si="5082"/>
        <v/>
      </c>
      <c r="U1642" s="110" t="str">
        <f t="shared" si="5082"/>
        <v/>
      </c>
      <c r="V1642" s="110" t="str">
        <f t="shared" si="5082"/>
        <v/>
      </c>
      <c r="W1642" s="110" t="str">
        <f t="shared" si="5082"/>
        <v/>
      </c>
      <c r="X1642" s="110" t="str">
        <f t="shared" si="5082"/>
        <v/>
      </c>
      <c r="Y1642" s="110" t="str">
        <f t="shared" si="5082"/>
        <v/>
      </c>
      <c r="Z1642" s="110" t="str">
        <f t="shared" si="5082"/>
        <v/>
      </c>
      <c r="AA1642" s="110" t="str">
        <f t="shared" si="5082"/>
        <v/>
      </c>
      <c r="AB1642" s="110" t="str">
        <f t="shared" si="5082"/>
        <v/>
      </c>
      <c r="AC1642" s="110" t="str">
        <f t="shared" si="5082"/>
        <v/>
      </c>
      <c r="AD1642" s="110" t="str">
        <f t="shared" si="5082"/>
        <v/>
      </c>
      <c r="AE1642" s="110" t="str">
        <f t="shared" si="5082"/>
        <v/>
      </c>
      <c r="AF1642" s="110" t="str">
        <f t="shared" si="5082"/>
        <v/>
      </c>
      <c r="AG1642" s="110" t="str">
        <f t="shared" si="5082"/>
        <v/>
      </c>
      <c r="AH1642" s="110" t="str">
        <f t="shared" si="5082"/>
        <v/>
      </c>
      <c r="AI1642" s="110" t="str">
        <f t="shared" si="5082"/>
        <v/>
      </c>
    </row>
    <row r="1643" spans="1:167" hidden="1" x14ac:dyDescent="0.25">
      <c r="B1643" s="131" t="e">
        <f t="shared" si="4999"/>
        <v>#VALUE!</v>
      </c>
      <c r="C1643" s="131" t="e">
        <f t="shared" si="5000"/>
        <v>#VALUE!</v>
      </c>
      <c r="D1643" s="130">
        <f t="shared" si="5000"/>
        <v>1</v>
      </c>
      <c r="E1643" s="168"/>
      <c r="F1643" s="96"/>
      <c r="G1643" s="170"/>
      <c r="H1643"/>
      <c r="I1643"/>
      <c r="J1643"/>
      <c r="K1643" s="69"/>
      <c r="L1643" s="29" t="s">
        <v>422</v>
      </c>
      <c r="M1643" s="30" t="e">
        <f t="shared" ref="M1643" si="5083">HARMEAN($P1637:$XX1638)</f>
        <v>#N/A</v>
      </c>
      <c r="N1643" s="74"/>
      <c r="O1643" s="27" t="str">
        <f t="shared" ref="O1643" si="5084">"3 POND"</f>
        <v>3 POND</v>
      </c>
      <c r="P1643" s="110" t="str">
        <f>IF(IFERROR(VLOOKUP(P1634,'Tabela de Apoio'!$D:$E,2,FALSE),1)=1,"",P1644)</f>
        <v/>
      </c>
      <c r="Q1643" s="110" t="str">
        <f>IF(IFERROR(VLOOKUP(Q1634,'Tabela de Apoio'!$D:$E,2,FALSE),1)=1,"",Q1644)</f>
        <v/>
      </c>
      <c r="R1643" s="110" t="str">
        <f>IF(IFERROR(VLOOKUP(R1634,'Tabela de Apoio'!$D:$E,2,FALSE),1)=1,"",R1644)</f>
        <v/>
      </c>
      <c r="S1643" s="110" t="str">
        <f>IF(IFERROR(VLOOKUP(S1634,'Tabela de Apoio'!$D:$E,2,FALSE),1)=1,"",S1644)</f>
        <v/>
      </c>
      <c r="T1643" s="110" t="str">
        <f>IF(IFERROR(VLOOKUP(T1634,'Tabela de Apoio'!$D:$E,2,FALSE),1)=1,"",T1644)</f>
        <v/>
      </c>
      <c r="U1643" s="110" t="str">
        <f>IF(IFERROR(VLOOKUP(U1634,'Tabela de Apoio'!$D:$E,2,FALSE),1)=1,"",U1644)</f>
        <v/>
      </c>
      <c r="V1643" s="110" t="str">
        <f>IF(IFERROR(VLOOKUP(V1634,'Tabela de Apoio'!$D:$E,2,FALSE),1)=1,"",V1644)</f>
        <v/>
      </c>
      <c r="W1643" s="110" t="str">
        <f>IF(IFERROR(VLOOKUP(W1634,'Tabela de Apoio'!$D:$E,2,FALSE),1)=1,"",W1644)</f>
        <v/>
      </c>
      <c r="X1643" s="110" t="str">
        <f>IF(IFERROR(VLOOKUP(X1634,'Tabela de Apoio'!$D:$E,2,FALSE),1)=1,"",X1644)</f>
        <v/>
      </c>
      <c r="Y1643" s="110" t="str">
        <f>IF(IFERROR(VLOOKUP(Y1634,'Tabela de Apoio'!$D:$E,2,FALSE),1)=1,"",Y1644)</f>
        <v/>
      </c>
      <c r="Z1643" s="110" t="str">
        <f>IF(IFERROR(VLOOKUP(Z1634,'Tabela de Apoio'!$D:$E,2,FALSE),1)=1,"",Z1644)</f>
        <v/>
      </c>
      <c r="AA1643" s="110" t="str">
        <f>IF(IFERROR(VLOOKUP(AA1634,'Tabela de Apoio'!$D:$E,2,FALSE),1)=1,"",AA1644)</f>
        <v/>
      </c>
      <c r="AB1643" s="110" t="str">
        <f>IF(IFERROR(VLOOKUP(AB1634,'Tabela de Apoio'!$D:$E,2,FALSE),1)=1,"",AB1644)</f>
        <v/>
      </c>
      <c r="AC1643" s="110" t="str">
        <f>IF(IFERROR(VLOOKUP(AC1634,'Tabela de Apoio'!$D:$E,2,FALSE),1)=1,"",AC1644)</f>
        <v/>
      </c>
      <c r="AD1643" s="110" t="str">
        <f>IF(IFERROR(VLOOKUP(AD1634,'Tabela de Apoio'!$D:$E,2,FALSE),1)=1,"",AD1644)</f>
        <v/>
      </c>
      <c r="AE1643" s="110" t="str">
        <f>IF(IFERROR(VLOOKUP(AE1634,'Tabela de Apoio'!$D:$E,2,FALSE),1)=1,"",AE1644)</f>
        <v/>
      </c>
      <c r="AF1643" s="110" t="str">
        <f>IF(IFERROR(VLOOKUP(AF1634,'Tabela de Apoio'!$D:$E,2,FALSE),1)=1,"",AF1644)</f>
        <v/>
      </c>
      <c r="AG1643" s="110" t="str">
        <f>IF(IFERROR(VLOOKUP(AG1634,'Tabela de Apoio'!$D:$E,2,FALSE),1)=1,"",AG1644)</f>
        <v/>
      </c>
      <c r="AH1643" s="110" t="str">
        <f>IF(IFERROR(VLOOKUP(AH1634,'Tabela de Apoio'!$D:$E,2,FALSE),1)=1,"",AH1644)</f>
        <v/>
      </c>
      <c r="AI1643" s="110" t="str">
        <f>IF(IFERROR(VLOOKUP(AI1634,'Tabela de Apoio'!$D:$E,2,FALSE),1)=1,"",AI1644)</f>
        <v/>
      </c>
    </row>
    <row r="1644" spans="1:167" hidden="1" x14ac:dyDescent="0.25">
      <c r="B1644" s="131" t="e">
        <f t="shared" si="4999"/>
        <v>#VALUE!</v>
      </c>
      <c r="C1644" s="131" t="e">
        <f t="shared" si="5000"/>
        <v>#VALUE!</v>
      </c>
      <c r="D1644" s="130">
        <f t="shared" si="5000"/>
        <v>1</v>
      </c>
      <c r="E1644" s="168"/>
      <c r="F1644" s="96"/>
      <c r="G1644" s="170"/>
      <c r="H1644" s="137">
        <f t="shared" ref="H1644" si="5085">COUNT($P1644:$XX1644)</f>
        <v>0</v>
      </c>
      <c r="I1644" s="135" t="e">
        <f t="shared" ref="I1644" si="5086">_xlfn.STDEV.P($P1643:$XX1644)/AVERAGE($P1643:$XX1644)</f>
        <v>#DIV/0!</v>
      </c>
      <c r="J1644" s="7">
        <f t="shared" ref="J1644" si="5087">IF(AND(H1644&gt;2,
OR(L1632="MÉDIA SANEADA",L1632="MEDIANA SANEADA",
AND(L1632="PREÇO REFERÊNCIA",NOT(AND(P1634="Orçamento",COUNTA(P1632:XX1632)=COUNTIF(P1634:XX1634,"Orçamento")))))),
ROW(),0)</f>
        <v>0</v>
      </c>
      <c r="K1644" s="69"/>
      <c r="L1644" s="29" t="s">
        <v>53</v>
      </c>
      <c r="M1644" s="30" t="str">
        <f t="shared" ref="M1644" si="5088">IFERROR(_xlfn.QUARTILE.EXC($P1638:$XX1638,1),"")</f>
        <v/>
      </c>
      <c r="N1644" s="74"/>
      <c r="O1644" s="27" t="str">
        <f t="shared" ref="O1644" si="5089">"3 RODADA"</f>
        <v>3 RODADA</v>
      </c>
      <c r="P1644" s="110" t="str">
        <f t="shared" ref="P1644:AI1644" si="5090">IF(P1642="","",IF((_xlfn.STDEV.P($P1641:$XX1642)/AVERAGE($P1641:$XX1642))&lt;=25%,P1642,IF(OR(P1642&gt;(AVERAGE($P1641:$XX1642)+_xlfn.STDEV.P($P1641:$XX1642)),P1642&lt;(AVERAGE($P1641:$XX1642)-_xlfn.STDEV.P($P1641:$XX1642))),"DESCARTADO",P1642)))</f>
        <v/>
      </c>
      <c r="Q1644" s="110" t="str">
        <f t="shared" si="5090"/>
        <v/>
      </c>
      <c r="R1644" s="110" t="str">
        <f t="shared" si="5090"/>
        <v/>
      </c>
      <c r="S1644" s="110" t="str">
        <f t="shared" si="5090"/>
        <v/>
      </c>
      <c r="T1644" s="110" t="str">
        <f t="shared" si="5090"/>
        <v/>
      </c>
      <c r="U1644" s="110" t="str">
        <f t="shared" si="5090"/>
        <v/>
      </c>
      <c r="V1644" s="110" t="str">
        <f t="shared" si="5090"/>
        <v/>
      </c>
      <c r="W1644" s="110" t="str">
        <f t="shared" si="5090"/>
        <v/>
      </c>
      <c r="X1644" s="110" t="str">
        <f t="shared" si="5090"/>
        <v/>
      </c>
      <c r="Y1644" s="110" t="str">
        <f t="shared" si="5090"/>
        <v/>
      </c>
      <c r="Z1644" s="110" t="str">
        <f t="shared" si="5090"/>
        <v/>
      </c>
      <c r="AA1644" s="110" t="str">
        <f t="shared" si="5090"/>
        <v/>
      </c>
      <c r="AB1644" s="110" t="str">
        <f t="shared" si="5090"/>
        <v/>
      </c>
      <c r="AC1644" s="110" t="str">
        <f t="shared" si="5090"/>
        <v/>
      </c>
      <c r="AD1644" s="110" t="str">
        <f t="shared" si="5090"/>
        <v/>
      </c>
      <c r="AE1644" s="110" t="str">
        <f t="shared" si="5090"/>
        <v/>
      </c>
      <c r="AF1644" s="110" t="str">
        <f t="shared" si="5090"/>
        <v/>
      </c>
      <c r="AG1644" s="110" t="str">
        <f t="shared" si="5090"/>
        <v/>
      </c>
      <c r="AH1644" s="110" t="str">
        <f t="shared" si="5090"/>
        <v/>
      </c>
      <c r="AI1644" s="110" t="str">
        <f t="shared" si="5090"/>
        <v/>
      </c>
    </row>
    <row r="1645" spans="1:167" hidden="1" x14ac:dyDescent="0.25">
      <c r="B1645" s="131" t="e">
        <f t="shared" si="4999"/>
        <v>#VALUE!</v>
      </c>
      <c r="C1645" s="131" t="e">
        <f t="shared" si="5000"/>
        <v>#VALUE!</v>
      </c>
      <c r="D1645" s="130">
        <f t="shared" si="5000"/>
        <v>1</v>
      </c>
      <c r="E1645" s="168"/>
      <c r="F1645" s="96"/>
      <c r="G1645" s="170"/>
      <c r="H1645"/>
      <c r="I1645"/>
      <c r="J1645"/>
      <c r="K1645" s="69"/>
      <c r="L1645" s="29" t="s">
        <v>51</v>
      </c>
      <c r="M1645" s="30" t="str">
        <f t="shared" ref="M1645" si="5091">IFERROR(_xlfn.QUARTILE.EXC($P1638:$XX1638,3),"")</f>
        <v/>
      </c>
      <c r="N1645" s="74"/>
      <c r="O1645" s="27" t="str">
        <f t="shared" ref="O1645" si="5092">"4 POND"</f>
        <v>4 POND</v>
      </c>
      <c r="P1645" s="110" t="str">
        <f>IF(IFERROR(VLOOKUP(P1634,'Tabela de Apoio'!$D:$E,2,FALSE),1)=1,"",P1646)</f>
        <v/>
      </c>
      <c r="Q1645" s="110" t="str">
        <f>IF(IFERROR(VLOOKUP(Q1634,'Tabela de Apoio'!$D:$E,2,FALSE),1)=1,"",Q1646)</f>
        <v/>
      </c>
      <c r="R1645" s="110" t="str">
        <f>IF(IFERROR(VLOOKUP(R1634,'Tabela de Apoio'!$D:$E,2,FALSE),1)=1,"",R1646)</f>
        <v/>
      </c>
      <c r="S1645" s="110" t="str">
        <f>IF(IFERROR(VLOOKUP(S1634,'Tabela de Apoio'!$D:$E,2,FALSE),1)=1,"",S1646)</f>
        <v/>
      </c>
      <c r="T1645" s="110" t="str">
        <f>IF(IFERROR(VLOOKUP(T1634,'Tabela de Apoio'!$D:$E,2,FALSE),1)=1,"",T1646)</f>
        <v/>
      </c>
      <c r="U1645" s="110" t="str">
        <f>IF(IFERROR(VLOOKUP(U1634,'Tabela de Apoio'!$D:$E,2,FALSE),1)=1,"",U1646)</f>
        <v/>
      </c>
      <c r="V1645" s="110" t="str">
        <f>IF(IFERROR(VLOOKUP(V1634,'Tabela de Apoio'!$D:$E,2,FALSE),1)=1,"",V1646)</f>
        <v/>
      </c>
      <c r="W1645" s="110" t="str">
        <f>IF(IFERROR(VLOOKUP(W1634,'Tabela de Apoio'!$D:$E,2,FALSE),1)=1,"",W1646)</f>
        <v/>
      </c>
      <c r="X1645" s="110" t="str">
        <f>IF(IFERROR(VLOOKUP(X1634,'Tabela de Apoio'!$D:$E,2,FALSE),1)=1,"",X1646)</f>
        <v/>
      </c>
      <c r="Y1645" s="110" t="str">
        <f>IF(IFERROR(VLOOKUP(Y1634,'Tabela de Apoio'!$D:$E,2,FALSE),1)=1,"",Y1646)</f>
        <v/>
      </c>
      <c r="Z1645" s="110" t="str">
        <f>IF(IFERROR(VLOOKUP(Z1634,'Tabela de Apoio'!$D:$E,2,FALSE),1)=1,"",Z1646)</f>
        <v/>
      </c>
      <c r="AA1645" s="110" t="str">
        <f>IF(IFERROR(VLOOKUP(AA1634,'Tabela de Apoio'!$D:$E,2,FALSE),1)=1,"",AA1646)</f>
        <v/>
      </c>
      <c r="AB1645" s="110" t="str">
        <f>IF(IFERROR(VLOOKUP(AB1634,'Tabela de Apoio'!$D:$E,2,FALSE),1)=1,"",AB1646)</f>
        <v/>
      </c>
      <c r="AC1645" s="110" t="str">
        <f>IF(IFERROR(VLOOKUP(AC1634,'Tabela de Apoio'!$D:$E,2,FALSE),1)=1,"",AC1646)</f>
        <v/>
      </c>
      <c r="AD1645" s="110" t="str">
        <f>IF(IFERROR(VLOOKUP(AD1634,'Tabela de Apoio'!$D:$E,2,FALSE),1)=1,"",AD1646)</f>
        <v/>
      </c>
      <c r="AE1645" s="110" t="str">
        <f>IF(IFERROR(VLOOKUP(AE1634,'Tabela de Apoio'!$D:$E,2,FALSE),1)=1,"",AE1646)</f>
        <v/>
      </c>
      <c r="AF1645" s="110" t="str">
        <f>IF(IFERROR(VLOOKUP(AF1634,'Tabela de Apoio'!$D:$E,2,FALSE),1)=1,"",AF1646)</f>
        <v/>
      </c>
      <c r="AG1645" s="110" t="str">
        <f>IF(IFERROR(VLOOKUP(AG1634,'Tabela de Apoio'!$D:$E,2,FALSE),1)=1,"",AG1646)</f>
        <v/>
      </c>
      <c r="AH1645" s="110" t="str">
        <f>IF(IFERROR(VLOOKUP(AH1634,'Tabela de Apoio'!$D:$E,2,FALSE),1)=1,"",AH1646)</f>
        <v/>
      </c>
      <c r="AI1645" s="110" t="str">
        <f>IF(IFERROR(VLOOKUP(AI1634,'Tabela de Apoio'!$D:$E,2,FALSE),1)=1,"",AI1646)</f>
        <v/>
      </c>
    </row>
    <row r="1646" spans="1:167" hidden="1" x14ac:dyDescent="0.25">
      <c r="B1646" s="131" t="e">
        <f t="shared" si="4999"/>
        <v>#VALUE!</v>
      </c>
      <c r="C1646" s="131" t="e">
        <f t="shared" si="5000"/>
        <v>#VALUE!</v>
      </c>
      <c r="D1646" s="130">
        <f t="shared" si="5000"/>
        <v>1</v>
      </c>
      <c r="E1646" s="168"/>
      <c r="F1646" s="96"/>
      <c r="G1646" s="170"/>
      <c r="H1646" s="137">
        <f t="shared" ref="H1646" si="5093">COUNT($P1646:$XX1646)</f>
        <v>0</v>
      </c>
      <c r="I1646" s="135" t="e">
        <f t="shared" ref="I1646" si="5094">_xlfn.STDEV.P($P1645:$XX1646)/AVERAGE($P1645:$XX1646)</f>
        <v>#DIV/0!</v>
      </c>
      <c r="J1646" s="7">
        <f t="shared" ref="J1646" si="5095">IF(AND(H1646&gt;2,
OR(L1632="MÉDIA SANEADA",L1632="MEDIANA SANEADA",
AND(L1632="PREÇO REFERÊNCIA",NOT(AND(P1634="Orçamento",COUNTA(P1632:XX1632)=COUNTIF(P1634:XX1634,"Orçamento")))))),
ROW(),0)</f>
        <v>0</v>
      </c>
      <c r="K1646" s="69"/>
      <c r="L1646" s="29" t="s">
        <v>55</v>
      </c>
      <c r="M1646" s="30">
        <f t="shared" ref="M1646" si="5096">MIN($P1638:$XX1638)</f>
        <v>0</v>
      </c>
      <c r="N1646" s="74"/>
      <c r="O1646" s="27" t="str">
        <f t="shared" ref="O1646" si="5097">"4 RODADA"</f>
        <v>4 RODADA</v>
      </c>
      <c r="P1646" s="110" t="str">
        <f t="shared" ref="P1646:AI1646" si="5098">IF(P1644="","",IF((_xlfn.STDEV.P($P1643:$XX1644)/AVERAGE($P1643:$XX1644))&lt;=25%,P1644,IF(OR(P1644&gt;(AVERAGE($P1643:$XX1644)+_xlfn.STDEV.P($P1643:$XX1644)),P1644&lt;(AVERAGE($P1643:$XX1644)-_xlfn.STDEV.P($P1643:$XX1644))),"DESCARTADO",P1644)))</f>
        <v/>
      </c>
      <c r="Q1646" s="110" t="str">
        <f t="shared" si="5098"/>
        <v/>
      </c>
      <c r="R1646" s="110" t="str">
        <f t="shared" si="5098"/>
        <v/>
      </c>
      <c r="S1646" s="110" t="str">
        <f t="shared" si="5098"/>
        <v/>
      </c>
      <c r="T1646" s="110" t="str">
        <f t="shared" si="5098"/>
        <v/>
      </c>
      <c r="U1646" s="110" t="str">
        <f t="shared" si="5098"/>
        <v/>
      </c>
      <c r="V1646" s="110" t="str">
        <f t="shared" si="5098"/>
        <v/>
      </c>
      <c r="W1646" s="110" t="str">
        <f t="shared" si="5098"/>
        <v/>
      </c>
      <c r="X1646" s="110" t="str">
        <f t="shared" si="5098"/>
        <v/>
      </c>
      <c r="Y1646" s="110" t="str">
        <f t="shared" si="5098"/>
        <v/>
      </c>
      <c r="Z1646" s="110" t="str">
        <f t="shared" si="5098"/>
        <v/>
      </c>
      <c r="AA1646" s="110" t="str">
        <f t="shared" si="5098"/>
        <v/>
      </c>
      <c r="AB1646" s="110" t="str">
        <f t="shared" si="5098"/>
        <v/>
      </c>
      <c r="AC1646" s="110" t="str">
        <f t="shared" si="5098"/>
        <v/>
      </c>
      <c r="AD1646" s="110" t="str">
        <f t="shared" si="5098"/>
        <v/>
      </c>
      <c r="AE1646" s="110" t="str">
        <f t="shared" si="5098"/>
        <v/>
      </c>
      <c r="AF1646" s="110" t="str">
        <f t="shared" si="5098"/>
        <v/>
      </c>
      <c r="AG1646" s="110" t="str">
        <f t="shared" si="5098"/>
        <v/>
      </c>
      <c r="AH1646" s="110" t="str">
        <f t="shared" si="5098"/>
        <v/>
      </c>
      <c r="AI1646" s="110" t="str">
        <f t="shared" si="5098"/>
        <v/>
      </c>
    </row>
    <row r="1647" spans="1:167" hidden="1" x14ac:dyDescent="0.25">
      <c r="B1647" s="131" t="e">
        <f t="shared" si="4999"/>
        <v>#VALUE!</v>
      </c>
      <c r="C1647" s="131" t="e">
        <f t="shared" si="5000"/>
        <v>#VALUE!</v>
      </c>
      <c r="D1647" s="130">
        <f t="shared" si="5000"/>
        <v>1</v>
      </c>
      <c r="E1647" s="168"/>
      <c r="F1647" s="96"/>
      <c r="G1647" s="170"/>
      <c r="H1647"/>
      <c r="I1647"/>
      <c r="J1647"/>
      <c r="K1647" s="69"/>
      <c r="L1647" s="29" t="s">
        <v>52</v>
      </c>
      <c r="M1647" s="30">
        <f t="shared" ref="M1647" si="5099">MAX($P1638:$XX1638)</f>
        <v>0</v>
      </c>
      <c r="N1647" s="74"/>
      <c r="O1647" s="27" t="str">
        <f t="shared" ref="O1647" si="5100">"5 POND"</f>
        <v>5 POND</v>
      </c>
      <c r="P1647" s="110" t="str">
        <f>IF(IFERROR(VLOOKUP(P1634,'Tabela de Apoio'!$D:$E,2,FALSE),1)=1,"",P1648)</f>
        <v/>
      </c>
      <c r="Q1647" s="110" t="str">
        <f>IF(IFERROR(VLOOKUP(Q1634,'Tabela de Apoio'!$D:$E,2,FALSE),1)=1,"",Q1648)</f>
        <v/>
      </c>
      <c r="R1647" s="110" t="str">
        <f>IF(IFERROR(VLOOKUP(R1634,'Tabela de Apoio'!$D:$E,2,FALSE),1)=1,"",R1648)</f>
        <v/>
      </c>
      <c r="S1647" s="110" t="str">
        <f>IF(IFERROR(VLOOKUP(S1634,'Tabela de Apoio'!$D:$E,2,FALSE),1)=1,"",S1648)</f>
        <v/>
      </c>
      <c r="T1647" s="110" t="str">
        <f>IF(IFERROR(VLOOKUP(T1634,'Tabela de Apoio'!$D:$E,2,FALSE),1)=1,"",T1648)</f>
        <v/>
      </c>
      <c r="U1647" s="110" t="str">
        <f>IF(IFERROR(VLOOKUP(U1634,'Tabela de Apoio'!$D:$E,2,FALSE),1)=1,"",U1648)</f>
        <v/>
      </c>
      <c r="V1647" s="110" t="str">
        <f>IF(IFERROR(VLOOKUP(V1634,'Tabela de Apoio'!$D:$E,2,FALSE),1)=1,"",V1648)</f>
        <v/>
      </c>
      <c r="W1647" s="110" t="str">
        <f>IF(IFERROR(VLOOKUP(W1634,'Tabela de Apoio'!$D:$E,2,FALSE),1)=1,"",W1648)</f>
        <v/>
      </c>
      <c r="X1647" s="110" t="str">
        <f>IF(IFERROR(VLOOKUP(X1634,'Tabela de Apoio'!$D:$E,2,FALSE),1)=1,"",X1648)</f>
        <v/>
      </c>
      <c r="Y1647" s="110" t="str">
        <f>IF(IFERROR(VLOOKUP(Y1634,'Tabela de Apoio'!$D:$E,2,FALSE),1)=1,"",Y1648)</f>
        <v/>
      </c>
      <c r="Z1647" s="110" t="str">
        <f>IF(IFERROR(VLOOKUP(Z1634,'Tabela de Apoio'!$D:$E,2,FALSE),1)=1,"",Z1648)</f>
        <v/>
      </c>
      <c r="AA1647" s="110" t="str">
        <f>IF(IFERROR(VLOOKUP(AA1634,'Tabela de Apoio'!$D:$E,2,FALSE),1)=1,"",AA1648)</f>
        <v/>
      </c>
      <c r="AB1647" s="110" t="str">
        <f>IF(IFERROR(VLOOKUP(AB1634,'Tabela de Apoio'!$D:$E,2,FALSE),1)=1,"",AB1648)</f>
        <v/>
      </c>
      <c r="AC1647" s="110" t="str">
        <f>IF(IFERROR(VLOOKUP(AC1634,'Tabela de Apoio'!$D:$E,2,FALSE),1)=1,"",AC1648)</f>
        <v/>
      </c>
      <c r="AD1647" s="110" t="str">
        <f>IF(IFERROR(VLOOKUP(AD1634,'Tabela de Apoio'!$D:$E,2,FALSE),1)=1,"",AD1648)</f>
        <v/>
      </c>
      <c r="AE1647" s="110" t="str">
        <f>IF(IFERROR(VLOOKUP(AE1634,'Tabela de Apoio'!$D:$E,2,FALSE),1)=1,"",AE1648)</f>
        <v/>
      </c>
      <c r="AF1647" s="110" t="str">
        <f>IF(IFERROR(VLOOKUP(AF1634,'Tabela de Apoio'!$D:$E,2,FALSE),1)=1,"",AF1648)</f>
        <v/>
      </c>
      <c r="AG1647" s="110" t="str">
        <f>IF(IFERROR(VLOOKUP(AG1634,'Tabela de Apoio'!$D:$E,2,FALSE),1)=1,"",AG1648)</f>
        <v/>
      </c>
      <c r="AH1647" s="110" t="str">
        <f>IF(IFERROR(VLOOKUP(AH1634,'Tabela de Apoio'!$D:$E,2,FALSE),1)=1,"",AH1648)</f>
        <v/>
      </c>
      <c r="AI1647" s="110" t="str">
        <f>IF(IFERROR(VLOOKUP(AI1634,'Tabela de Apoio'!$D:$E,2,FALSE),1)=1,"",AI1648)</f>
        <v/>
      </c>
    </row>
    <row r="1648" spans="1:167" hidden="1" x14ac:dyDescent="0.25">
      <c r="B1648" s="131" t="e">
        <f t="shared" si="4999"/>
        <v>#VALUE!</v>
      </c>
      <c r="C1648" s="131" t="e">
        <f t="shared" si="5000"/>
        <v>#VALUE!</v>
      </c>
      <c r="D1648" s="130">
        <f t="shared" si="5000"/>
        <v>1</v>
      </c>
      <c r="E1648" s="168"/>
      <c r="F1648" s="96"/>
      <c r="G1648" s="170"/>
      <c r="H1648" s="137">
        <f t="shared" ref="H1648" si="5101">COUNT($P1648:$XX1648)</f>
        <v>0</v>
      </c>
      <c r="I1648" s="135" t="e">
        <f t="shared" ref="I1648" si="5102">_xlfn.STDEV.P($P1647:$XX1648)/AVERAGE($P1647:$XX1648)</f>
        <v>#DIV/0!</v>
      </c>
      <c r="J1648" s="7">
        <f t="shared" ref="J1648" si="5103">IF(AND(H1648&gt;2,
OR(L1632="MÉDIA SANEADA",L1632="MEDIANA SANEADA",
AND(L1632="PREÇO REFERÊNCIA",NOT(AND(P1634="Orçamento",COUNTA(P1632:XX1632)=COUNTIF(P1634:XX1634,"Orçamento")))))),
ROW(),0)</f>
        <v>0</v>
      </c>
      <c r="K1648" s="69"/>
      <c r="N1648" s="74"/>
      <c r="O1648" s="27" t="str">
        <f t="shared" ref="O1648" si="5104">"5 RODADA"</f>
        <v>5 RODADA</v>
      </c>
      <c r="P1648" s="110" t="str">
        <f t="shared" ref="P1648:AI1648" si="5105">IF(P1646="","",IF((_xlfn.STDEV.P($P1645:$XX1646)/AVERAGE($P1645:$XX1646))&lt;=25%,P1646,IF(OR(P1646&gt;(AVERAGE($P1645:$XX1646)+_xlfn.STDEV.P($P1645:$XX1646)),P1646&lt;(AVERAGE($P1645:$XX1646)-_xlfn.STDEV.P($P1645:$XX1646))),"DESCARTADO",P1646)))</f>
        <v/>
      </c>
      <c r="Q1648" s="110" t="str">
        <f t="shared" si="5105"/>
        <v/>
      </c>
      <c r="R1648" s="110" t="str">
        <f t="shared" si="5105"/>
        <v/>
      </c>
      <c r="S1648" s="110" t="str">
        <f t="shared" si="5105"/>
        <v/>
      </c>
      <c r="T1648" s="110" t="str">
        <f t="shared" si="5105"/>
        <v/>
      </c>
      <c r="U1648" s="110" t="str">
        <f t="shared" si="5105"/>
        <v/>
      </c>
      <c r="V1648" s="110" t="str">
        <f t="shared" si="5105"/>
        <v/>
      </c>
      <c r="W1648" s="110" t="str">
        <f t="shared" si="5105"/>
        <v/>
      </c>
      <c r="X1648" s="110" t="str">
        <f t="shared" si="5105"/>
        <v/>
      </c>
      <c r="Y1648" s="110" t="str">
        <f t="shared" si="5105"/>
        <v/>
      </c>
      <c r="Z1648" s="110" t="str">
        <f t="shared" si="5105"/>
        <v/>
      </c>
      <c r="AA1648" s="110" t="str">
        <f t="shared" si="5105"/>
        <v/>
      </c>
      <c r="AB1648" s="110" t="str">
        <f t="shared" si="5105"/>
        <v/>
      </c>
      <c r="AC1648" s="110" t="str">
        <f t="shared" si="5105"/>
        <v/>
      </c>
      <c r="AD1648" s="110" t="str">
        <f t="shared" si="5105"/>
        <v/>
      </c>
      <c r="AE1648" s="110" t="str">
        <f t="shared" si="5105"/>
        <v/>
      </c>
      <c r="AF1648" s="110" t="str">
        <f t="shared" si="5105"/>
        <v/>
      </c>
      <c r="AG1648" s="110" t="str">
        <f t="shared" si="5105"/>
        <v/>
      </c>
      <c r="AH1648" s="110" t="str">
        <f t="shared" si="5105"/>
        <v/>
      </c>
      <c r="AI1648" s="110" t="str">
        <f t="shared" si="5105"/>
        <v/>
      </c>
    </row>
    <row r="1649" spans="1:167" hidden="1" x14ac:dyDescent="0.25">
      <c r="B1649" s="131" t="e">
        <f t="shared" si="4999"/>
        <v>#VALUE!</v>
      </c>
      <c r="C1649" s="131" t="e">
        <f t="shared" si="5000"/>
        <v>#VALUE!</v>
      </c>
      <c r="D1649" s="130">
        <f t="shared" si="5000"/>
        <v>1</v>
      </c>
      <c r="E1649" s="168"/>
      <c r="F1649" s="96"/>
      <c r="G1649" s="170"/>
      <c r="H1649"/>
      <c r="I1649"/>
      <c r="J1649"/>
      <c r="K1649" s="69"/>
      <c r="L1649" s="22"/>
      <c r="M1649" s="22"/>
      <c r="N1649" s="74"/>
      <c r="O1649" s="27" t="str">
        <f t="shared" ref="O1649" si="5106">"6 POND"</f>
        <v>6 POND</v>
      </c>
      <c r="P1649" s="110" t="str">
        <f>IF(IFERROR(VLOOKUP(P1634,'Tabela de Apoio'!$D:$E,2,FALSE),1)=1,"",P1650)</f>
        <v/>
      </c>
      <c r="Q1649" s="110" t="str">
        <f>IF(IFERROR(VLOOKUP(Q1634,'Tabela de Apoio'!$D:$E,2,FALSE),1)=1,"",Q1650)</f>
        <v/>
      </c>
      <c r="R1649" s="110" t="str">
        <f>IF(IFERROR(VLOOKUP(R1634,'Tabela de Apoio'!$D:$E,2,FALSE),1)=1,"",R1650)</f>
        <v/>
      </c>
      <c r="S1649" s="110" t="str">
        <f>IF(IFERROR(VLOOKUP(S1634,'Tabela de Apoio'!$D:$E,2,FALSE),1)=1,"",S1650)</f>
        <v/>
      </c>
      <c r="T1649" s="110" t="str">
        <f>IF(IFERROR(VLOOKUP(T1634,'Tabela de Apoio'!$D:$E,2,FALSE),1)=1,"",T1650)</f>
        <v/>
      </c>
      <c r="U1649" s="110" t="str">
        <f>IF(IFERROR(VLOOKUP(U1634,'Tabela de Apoio'!$D:$E,2,FALSE),1)=1,"",U1650)</f>
        <v/>
      </c>
      <c r="V1649" s="110" t="str">
        <f>IF(IFERROR(VLOOKUP(V1634,'Tabela de Apoio'!$D:$E,2,FALSE),1)=1,"",V1650)</f>
        <v/>
      </c>
      <c r="W1649" s="110" t="str">
        <f>IF(IFERROR(VLOOKUP(W1634,'Tabela de Apoio'!$D:$E,2,FALSE),1)=1,"",W1650)</f>
        <v/>
      </c>
      <c r="X1649" s="110" t="str">
        <f>IF(IFERROR(VLOOKUP(X1634,'Tabela de Apoio'!$D:$E,2,FALSE),1)=1,"",X1650)</f>
        <v/>
      </c>
      <c r="Y1649" s="110" t="str">
        <f>IF(IFERROR(VLOOKUP(Y1634,'Tabela de Apoio'!$D:$E,2,FALSE),1)=1,"",Y1650)</f>
        <v/>
      </c>
      <c r="Z1649" s="110" t="str">
        <f>IF(IFERROR(VLOOKUP(Z1634,'Tabela de Apoio'!$D:$E,2,FALSE),1)=1,"",Z1650)</f>
        <v/>
      </c>
      <c r="AA1649" s="110" t="str">
        <f>IF(IFERROR(VLOOKUP(AA1634,'Tabela de Apoio'!$D:$E,2,FALSE),1)=1,"",AA1650)</f>
        <v/>
      </c>
      <c r="AB1649" s="110" t="str">
        <f>IF(IFERROR(VLOOKUP(AB1634,'Tabela de Apoio'!$D:$E,2,FALSE),1)=1,"",AB1650)</f>
        <v/>
      </c>
      <c r="AC1649" s="110" t="str">
        <f>IF(IFERROR(VLOOKUP(AC1634,'Tabela de Apoio'!$D:$E,2,FALSE),1)=1,"",AC1650)</f>
        <v/>
      </c>
      <c r="AD1649" s="110" t="str">
        <f>IF(IFERROR(VLOOKUP(AD1634,'Tabela de Apoio'!$D:$E,2,FALSE),1)=1,"",AD1650)</f>
        <v/>
      </c>
      <c r="AE1649" s="110" t="str">
        <f>IF(IFERROR(VLOOKUP(AE1634,'Tabela de Apoio'!$D:$E,2,FALSE),1)=1,"",AE1650)</f>
        <v/>
      </c>
      <c r="AF1649" s="110" t="str">
        <f>IF(IFERROR(VLOOKUP(AF1634,'Tabela de Apoio'!$D:$E,2,FALSE),1)=1,"",AF1650)</f>
        <v/>
      </c>
      <c r="AG1649" s="110" t="str">
        <f>IF(IFERROR(VLOOKUP(AG1634,'Tabela de Apoio'!$D:$E,2,FALSE),1)=1,"",AG1650)</f>
        <v/>
      </c>
      <c r="AH1649" s="110" t="str">
        <f>IF(IFERROR(VLOOKUP(AH1634,'Tabela de Apoio'!$D:$E,2,FALSE),1)=1,"",AH1650)</f>
        <v/>
      </c>
      <c r="AI1649" s="110" t="str">
        <f>IF(IFERROR(VLOOKUP(AI1634,'Tabela de Apoio'!$D:$E,2,FALSE),1)=1,"",AI1650)</f>
        <v/>
      </c>
    </row>
    <row r="1650" spans="1:167" hidden="1" x14ac:dyDescent="0.25">
      <c r="B1650" s="131" t="e">
        <f t="shared" si="4999"/>
        <v>#VALUE!</v>
      </c>
      <c r="C1650" s="131" t="e">
        <f t="shared" si="5000"/>
        <v>#VALUE!</v>
      </c>
      <c r="D1650" s="130">
        <f t="shared" si="5000"/>
        <v>1</v>
      </c>
      <c r="E1650" s="168"/>
      <c r="F1650" s="96"/>
      <c r="G1650" s="170"/>
      <c r="H1650" s="137">
        <f t="shared" ref="H1650" si="5107">COUNT($P1650:$XX1650)</f>
        <v>0</v>
      </c>
      <c r="I1650" s="135" t="e">
        <f t="shared" ref="I1650" si="5108">_xlfn.STDEV.P($P1649:$XX1650)/AVERAGE($P1649:$XX1650)</f>
        <v>#DIV/0!</v>
      </c>
      <c r="J1650" s="7">
        <f t="shared" ref="J1650" si="5109">IF(AND(H1650&gt;2,
OR(L1632="MÉDIA SANEADA",L1632="MEDIANA SANEADA",
AND(L1632="PREÇO REFERÊNCIA",NOT(AND(P1634="Orçamento",COUNTA(P1632:XX1632)=COUNTIF(P1634:XX1634,"Orçamento")))))),
ROW(),0)</f>
        <v>0</v>
      </c>
      <c r="N1650" s="74"/>
      <c r="O1650" s="27" t="str">
        <f t="shared" ref="O1650" si="5110">"6 RODADA"</f>
        <v>6 RODADA</v>
      </c>
      <c r="P1650" s="110" t="str">
        <f t="shared" ref="P1650:AI1650" si="5111">IFERROR(IF(P1648="","",IF((_xlfn.STDEV.P($P1647:$XX1648)/AVERAGE($P1647:$XX1648))&lt;=25%,P1648,IF(OR(P1648&gt;(AVERAGE($P1647:$XX1648)+_xlfn.STDEV.P($P1647:$XX1648)),P1648&lt;(AVERAGE($P1647:$XX1648)-_xlfn.STDEV.P($P1647:$XX1648))),"DESCARTADO",P1648))),)</f>
        <v/>
      </c>
      <c r="Q1650" s="110" t="str">
        <f t="shared" si="5111"/>
        <v/>
      </c>
      <c r="R1650" s="110" t="str">
        <f t="shared" si="5111"/>
        <v/>
      </c>
      <c r="S1650" s="110" t="str">
        <f t="shared" si="5111"/>
        <v/>
      </c>
      <c r="T1650" s="110" t="str">
        <f t="shared" si="5111"/>
        <v/>
      </c>
      <c r="U1650" s="110" t="str">
        <f t="shared" si="5111"/>
        <v/>
      </c>
      <c r="V1650" s="110" t="str">
        <f t="shared" si="5111"/>
        <v/>
      </c>
      <c r="W1650" s="110" t="str">
        <f t="shared" si="5111"/>
        <v/>
      </c>
      <c r="X1650" s="110" t="str">
        <f t="shared" si="5111"/>
        <v/>
      </c>
      <c r="Y1650" s="110" t="str">
        <f t="shared" si="5111"/>
        <v/>
      </c>
      <c r="Z1650" s="110" t="str">
        <f t="shared" si="5111"/>
        <v/>
      </c>
      <c r="AA1650" s="110" t="str">
        <f t="shared" si="5111"/>
        <v/>
      </c>
      <c r="AB1650" s="110" t="str">
        <f t="shared" si="5111"/>
        <v/>
      </c>
      <c r="AC1650" s="110" t="str">
        <f t="shared" si="5111"/>
        <v/>
      </c>
      <c r="AD1650" s="110" t="str">
        <f t="shared" si="5111"/>
        <v/>
      </c>
      <c r="AE1650" s="110" t="str">
        <f t="shared" si="5111"/>
        <v/>
      </c>
      <c r="AF1650" s="110" t="str">
        <f t="shared" si="5111"/>
        <v/>
      </c>
      <c r="AG1650" s="110" t="str">
        <f t="shared" si="5111"/>
        <v/>
      </c>
      <c r="AH1650" s="110" t="str">
        <f t="shared" si="5111"/>
        <v/>
      </c>
      <c r="AI1650" s="110" t="str">
        <f t="shared" si="5111"/>
        <v/>
      </c>
    </row>
    <row r="1651" spans="1:167" x14ac:dyDescent="0.25">
      <c r="B1651" s="131" t="e">
        <f t="shared" si="4999"/>
        <v>#VALUE!</v>
      </c>
      <c r="C1651" s="131" t="e">
        <f t="shared" si="5000"/>
        <v>#VALUE!</v>
      </c>
      <c r="D1651" s="130">
        <f t="shared" si="5000"/>
        <v>1</v>
      </c>
      <c r="E1651" s="168"/>
      <c r="F1651" s="139"/>
      <c r="G1651" s="170"/>
      <c r="H1651" s="173"/>
      <c r="I1651" s="173"/>
      <c r="J1651" s="174"/>
      <c r="K1651" s="70"/>
      <c r="L1651" s="1" t="s">
        <v>56</v>
      </c>
      <c r="M1651" s="147" t="str">
        <f t="shared" ref="M1651" si="5112">IFERROR(ROUND(M1632*M1634,2),"")</f>
        <v/>
      </c>
      <c r="O1651" s="27" t="s">
        <v>426</v>
      </c>
      <c r="P1651" s="110" t="str">
        <f t="shared" ref="P1651:AI1672" si="5113">INDEX(P1638:P1650,MATCH(MAX($J1638:$J1650),$J1638:$J1650,0))</f>
        <v/>
      </c>
      <c r="Q1651" s="110" t="str">
        <f t="shared" si="5113"/>
        <v/>
      </c>
      <c r="R1651" s="110" t="str">
        <f t="shared" si="5113"/>
        <v/>
      </c>
      <c r="S1651" s="110" t="str">
        <f t="shared" si="5113"/>
        <v/>
      </c>
      <c r="T1651" s="110" t="str">
        <f t="shared" si="5113"/>
        <v/>
      </c>
      <c r="U1651" s="110" t="str">
        <f t="shared" si="5113"/>
        <v/>
      </c>
      <c r="V1651" s="110" t="str">
        <f t="shared" si="5113"/>
        <v/>
      </c>
      <c r="W1651" s="110" t="str">
        <f t="shared" si="5113"/>
        <v/>
      </c>
      <c r="X1651" s="110" t="str">
        <f t="shared" si="5113"/>
        <v/>
      </c>
      <c r="Y1651" s="110" t="str">
        <f t="shared" si="5113"/>
        <v/>
      </c>
      <c r="Z1651" s="110" t="str">
        <f t="shared" si="5113"/>
        <v/>
      </c>
      <c r="AA1651" s="110" t="str">
        <f t="shared" si="5113"/>
        <v/>
      </c>
      <c r="AB1651" s="110" t="str">
        <f t="shared" si="5113"/>
        <v/>
      </c>
      <c r="AC1651" s="110" t="str">
        <f t="shared" si="5113"/>
        <v/>
      </c>
      <c r="AD1651" s="110" t="str">
        <f t="shared" si="5113"/>
        <v/>
      </c>
      <c r="AE1651" s="110" t="str">
        <f t="shared" si="5113"/>
        <v/>
      </c>
      <c r="AF1651" s="110" t="str">
        <f t="shared" si="5113"/>
        <v/>
      </c>
      <c r="AG1651" s="110" t="str">
        <f t="shared" si="5113"/>
        <v/>
      </c>
      <c r="AH1651" s="110" t="str">
        <f t="shared" si="5113"/>
        <v/>
      </c>
      <c r="AI1651" s="110" t="str">
        <f t="shared" si="5113"/>
        <v/>
      </c>
    </row>
    <row r="1653" spans="1:167" s="120" customFormat="1" ht="15" customHeight="1" x14ac:dyDescent="0.25">
      <c r="A1653" s="123"/>
      <c r="B1653" s="130" t="e">
        <f t="shared" ref="B1653" si="5114">LARGE(IFERROR(IF(B1651+1&gt;$H$8,"",B1651+1),""),1)</f>
        <v>#VALUE!</v>
      </c>
      <c r="C1653" s="130" t="e">
        <f>IF(_xlfn.ISFORMULA(E1657),MAX(INDEX('BASE FORMAÇÃO'!A:A,B1653+1),1),E1657)</f>
        <v>#VALUE!</v>
      </c>
      <c r="D1653" s="130">
        <f t="shared" ref="D1653" si="5115">IFERROR(IF(C1653=C1643,D1643+1,1),1)</f>
        <v>1</v>
      </c>
      <c r="E1653" s="41" t="s">
        <v>9</v>
      </c>
      <c r="F1653" s="76"/>
      <c r="G1653" s="41" t="s">
        <v>15</v>
      </c>
      <c r="H1653" s="138" t="e">
        <f>INDEX('BASE FORMAÇÃO'!B:B,B1653+1)</f>
        <v>#VALUE!</v>
      </c>
      <c r="I1653" s="146" t="s">
        <v>16</v>
      </c>
      <c r="J1653" s="6" t="e">
        <f>INDEX('BASE FORMAÇÃO'!K:K,B1653+1)</f>
        <v>#VALUE!</v>
      </c>
      <c r="K1653" s="68"/>
      <c r="L1653" s="175" t="s">
        <v>54</v>
      </c>
      <c r="M1653" s="177" t="str">
        <f t="shared" ref="M1653" si="5116">IF(OR(ISBLANK($O$8),ISBLANK($O$7),ISBLANK($H$8),ISBLANK($O$6),ISBLANK($O$5),ISBLANK($H$5)),"",IFERROR(IF(VLOOKUP(L1653,L1659:M1668,2,FALSE)&lt;1,ROUND(VLOOKUP(L1653,L1659:M1668,2,FALSE),4),ROUND(VLOOKUP(L1653,L1659:M1668,2,FALSE),2)),""))</f>
        <v/>
      </c>
      <c r="N1653" s="72"/>
      <c r="O1653" s="27" t="s">
        <v>17</v>
      </c>
      <c r="P1653" s="116"/>
      <c r="Q1653" s="116"/>
      <c r="R1653" s="116"/>
      <c r="S1653" s="116"/>
      <c r="T1653" s="116"/>
      <c r="U1653" s="108"/>
      <c r="V1653" s="108"/>
      <c r="W1653" s="108"/>
      <c r="X1653" s="108"/>
      <c r="Y1653" s="108"/>
      <c r="Z1653" s="108"/>
      <c r="AA1653" s="108"/>
      <c r="AB1653" s="108"/>
      <c r="AC1653" s="108"/>
      <c r="AD1653" s="108"/>
      <c r="AE1653" s="108"/>
      <c r="AF1653" s="108"/>
      <c r="AG1653" s="108"/>
      <c r="AH1653" s="108"/>
      <c r="AI1653" s="108"/>
      <c r="AJ1653" s="119"/>
      <c r="AK1653" s="119"/>
      <c r="AL1653" s="119"/>
      <c r="AM1653" s="119"/>
      <c r="AN1653" s="119"/>
      <c r="AO1653" s="119"/>
      <c r="AP1653" s="119"/>
      <c r="AQ1653" s="119"/>
      <c r="AR1653" s="119"/>
      <c r="AS1653" s="119"/>
      <c r="AT1653" s="119"/>
      <c r="AU1653" s="119"/>
      <c r="AV1653" s="119"/>
      <c r="AW1653" s="119"/>
      <c r="AX1653" s="119"/>
      <c r="AY1653" s="119"/>
      <c r="AZ1653" s="119"/>
      <c r="BA1653" s="119"/>
      <c r="BB1653" s="119"/>
      <c r="BC1653" s="119"/>
      <c r="BD1653" s="119"/>
      <c r="BE1653" s="119"/>
      <c r="BF1653" s="119"/>
      <c r="BG1653" s="119"/>
      <c r="BH1653" s="119"/>
      <c r="BI1653" s="119"/>
      <c r="BJ1653" s="119"/>
      <c r="BK1653" s="119"/>
      <c r="BL1653" s="119"/>
      <c r="BM1653" s="119"/>
      <c r="BN1653" s="119"/>
      <c r="BO1653" s="119"/>
      <c r="BP1653" s="119"/>
      <c r="BQ1653" s="119"/>
      <c r="BR1653" s="119"/>
      <c r="BS1653" s="119"/>
      <c r="BT1653" s="119"/>
      <c r="BU1653" s="119"/>
      <c r="BV1653" s="119"/>
      <c r="BW1653" s="119"/>
      <c r="BX1653" s="119"/>
      <c r="BY1653" s="119"/>
      <c r="BZ1653" s="119"/>
      <c r="CA1653" s="119"/>
      <c r="CB1653" s="119"/>
      <c r="CC1653" s="119"/>
      <c r="CD1653" s="119"/>
      <c r="CE1653" s="119"/>
      <c r="CF1653" s="119"/>
      <c r="CG1653" s="119"/>
      <c r="CH1653" s="119"/>
      <c r="CI1653" s="119"/>
      <c r="CJ1653" s="119"/>
      <c r="CK1653" s="119"/>
      <c r="CL1653" s="119"/>
      <c r="CM1653" s="119"/>
      <c r="CN1653" s="119"/>
      <c r="CO1653" s="119"/>
      <c r="CP1653" s="119"/>
      <c r="CQ1653" s="119"/>
      <c r="CR1653" s="119"/>
      <c r="CS1653" s="119"/>
      <c r="CT1653" s="119"/>
      <c r="CU1653" s="119"/>
      <c r="CV1653" s="119"/>
      <c r="CW1653" s="119"/>
      <c r="CX1653" s="119"/>
      <c r="CY1653" s="119"/>
      <c r="CZ1653" s="119"/>
      <c r="DA1653" s="119"/>
      <c r="DB1653" s="119"/>
      <c r="DC1653" s="119"/>
      <c r="DD1653" s="119"/>
      <c r="DE1653" s="119"/>
      <c r="DF1653" s="119"/>
      <c r="DG1653" s="119"/>
      <c r="DH1653" s="119"/>
      <c r="DI1653" s="119"/>
      <c r="DJ1653" s="119"/>
      <c r="DK1653" s="119"/>
      <c r="DL1653" s="119"/>
      <c r="DM1653" s="119"/>
      <c r="DN1653" s="119"/>
      <c r="DO1653" s="119"/>
      <c r="DP1653" s="119"/>
      <c r="DQ1653" s="119"/>
      <c r="DR1653" s="119"/>
      <c r="DS1653" s="119"/>
      <c r="DT1653" s="119"/>
      <c r="DU1653" s="119"/>
      <c r="DV1653" s="119"/>
      <c r="DW1653" s="119"/>
      <c r="DX1653" s="119"/>
      <c r="DY1653" s="119"/>
      <c r="DZ1653" s="119"/>
      <c r="EA1653" s="119"/>
      <c r="EB1653" s="119"/>
      <c r="EC1653" s="119"/>
      <c r="ED1653" s="119"/>
      <c r="EE1653" s="119"/>
      <c r="EF1653" s="119"/>
      <c r="EG1653" s="119"/>
      <c r="EH1653" s="119"/>
      <c r="EI1653" s="119"/>
      <c r="EJ1653" s="119"/>
      <c r="EK1653" s="119"/>
      <c r="EL1653" s="119"/>
      <c r="EM1653" s="119"/>
      <c r="EN1653" s="119"/>
      <c r="EO1653" s="119"/>
      <c r="EP1653" s="119"/>
      <c r="EQ1653" s="119"/>
      <c r="ER1653" s="119"/>
      <c r="ES1653" s="119"/>
      <c r="ET1653" s="119"/>
      <c r="EU1653" s="119"/>
      <c r="EV1653" s="119"/>
      <c r="EW1653" s="119"/>
      <c r="EX1653" s="119"/>
      <c r="EY1653" s="119"/>
      <c r="EZ1653" s="119"/>
      <c r="FA1653" s="119"/>
      <c r="FB1653" s="119"/>
      <c r="FC1653" s="119"/>
      <c r="FD1653" s="119"/>
      <c r="FE1653" s="119"/>
      <c r="FF1653" s="119"/>
      <c r="FG1653" s="119"/>
      <c r="FH1653" s="119"/>
      <c r="FI1653" s="119"/>
      <c r="FJ1653" s="119"/>
      <c r="FK1653" s="119"/>
    </row>
    <row r="1654" spans="1:167" s="120" customFormat="1" ht="15" customHeight="1" x14ac:dyDescent="0.25">
      <c r="A1654" s="69"/>
      <c r="B1654" s="131" t="e">
        <f t="shared" ref="B1654:D1654" si="5117">B1653</f>
        <v>#VALUE!</v>
      </c>
      <c r="C1654" s="131" t="e">
        <f t="shared" si="5117"/>
        <v>#VALUE!</v>
      </c>
      <c r="D1654" s="130">
        <f t="shared" si="5117"/>
        <v>1</v>
      </c>
      <c r="E1654" s="179">
        <f t="shared" ref="E1654" si="5118">D1653</f>
        <v>1</v>
      </c>
      <c r="F1654" s="95"/>
      <c r="G1654" s="181" t="s">
        <v>1</v>
      </c>
      <c r="H1654" s="184" t="e">
        <f>INDEX('BASE FORMAÇÃO'!C:C,B1653+1)</f>
        <v>#VALUE!</v>
      </c>
      <c r="I1654" s="184"/>
      <c r="J1654" s="185"/>
      <c r="K1654" s="69"/>
      <c r="L1654" s="176"/>
      <c r="M1654" s="178"/>
      <c r="N1654" s="73"/>
      <c r="O1654" s="27" t="s">
        <v>13</v>
      </c>
      <c r="P1654" s="125"/>
      <c r="Q1654" s="125"/>
      <c r="R1654" s="125"/>
      <c r="S1654" s="125"/>
      <c r="T1654" s="125"/>
      <c r="U1654" s="125"/>
      <c r="V1654" s="125"/>
      <c r="W1654" s="125"/>
      <c r="X1654" s="125"/>
      <c r="Y1654" s="125"/>
      <c r="Z1654" s="125"/>
      <c r="AA1654" s="125"/>
      <c r="AB1654" s="125"/>
      <c r="AC1654" s="125"/>
      <c r="AD1654" s="125"/>
      <c r="AE1654" s="125"/>
      <c r="AF1654" s="125"/>
      <c r="AG1654" s="125"/>
      <c r="AH1654" s="125"/>
      <c r="AI1654" s="125"/>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19"/>
      <c r="BC1654" s="119"/>
      <c r="BD1654" s="119"/>
      <c r="BE1654" s="119"/>
      <c r="BF1654" s="119"/>
      <c r="BG1654" s="119"/>
      <c r="BH1654" s="119"/>
      <c r="BI1654" s="119"/>
      <c r="BJ1654" s="119"/>
      <c r="BK1654" s="119"/>
      <c r="BL1654" s="119"/>
      <c r="BM1654" s="119"/>
      <c r="BN1654" s="119"/>
      <c r="BO1654" s="119"/>
      <c r="BP1654" s="119"/>
      <c r="BQ1654" s="119"/>
      <c r="BR1654" s="119"/>
      <c r="BS1654" s="119"/>
      <c r="BT1654" s="119"/>
      <c r="BU1654" s="119"/>
      <c r="BV1654" s="119"/>
      <c r="BW1654" s="119"/>
      <c r="BX1654" s="119"/>
      <c r="BY1654" s="119"/>
      <c r="BZ1654" s="119"/>
      <c r="CA1654" s="119"/>
      <c r="CB1654" s="119"/>
      <c r="CC1654" s="119"/>
      <c r="CD1654" s="119"/>
      <c r="CE1654" s="119"/>
      <c r="CF1654" s="119"/>
      <c r="CG1654" s="119"/>
      <c r="CH1654" s="119"/>
      <c r="CI1654" s="119"/>
      <c r="CJ1654" s="119"/>
      <c r="CK1654" s="119"/>
      <c r="CL1654" s="119"/>
      <c r="CM1654" s="119"/>
      <c r="CN1654" s="119"/>
      <c r="CO1654" s="119"/>
      <c r="CP1654" s="119"/>
      <c r="CQ1654" s="119"/>
      <c r="CR1654" s="119"/>
      <c r="CS1654" s="119"/>
      <c r="CT1654" s="119"/>
      <c r="CU1654" s="119"/>
      <c r="CV1654" s="119"/>
      <c r="CW1654" s="119"/>
      <c r="CX1654" s="119"/>
      <c r="CY1654" s="119"/>
      <c r="CZ1654" s="119"/>
      <c r="DA1654" s="119"/>
      <c r="DB1654" s="119"/>
      <c r="DC1654" s="119"/>
      <c r="DD1654" s="119"/>
      <c r="DE1654" s="119"/>
      <c r="DF1654" s="119"/>
      <c r="DG1654" s="119"/>
      <c r="DH1654" s="119"/>
      <c r="DI1654" s="119"/>
      <c r="DJ1654" s="119"/>
      <c r="DK1654" s="119"/>
      <c r="DL1654" s="119"/>
      <c r="DM1654" s="119"/>
      <c r="DN1654" s="119"/>
      <c r="DO1654" s="119"/>
      <c r="DP1654" s="119"/>
      <c r="DQ1654" s="119"/>
      <c r="DR1654" s="119"/>
      <c r="DS1654" s="119"/>
      <c r="DT1654" s="119"/>
      <c r="DU1654" s="119"/>
      <c r="DV1654" s="119"/>
      <c r="DW1654" s="119"/>
      <c r="DX1654" s="119"/>
      <c r="DY1654" s="119"/>
      <c r="DZ1654" s="119"/>
      <c r="EA1654" s="119"/>
      <c r="EB1654" s="119"/>
      <c r="EC1654" s="119"/>
      <c r="ED1654" s="119"/>
      <c r="EE1654" s="119"/>
      <c r="EF1654" s="119"/>
      <c r="EG1654" s="119"/>
      <c r="EH1654" s="119"/>
      <c r="EI1654" s="119"/>
      <c r="EJ1654" s="119"/>
      <c r="EK1654" s="119"/>
      <c r="EL1654" s="119"/>
      <c r="EM1654" s="119"/>
      <c r="EN1654" s="119"/>
      <c r="EO1654" s="119"/>
      <c r="EP1654" s="119"/>
      <c r="EQ1654" s="119"/>
      <c r="ER1654" s="119"/>
      <c r="ES1654" s="119"/>
      <c r="ET1654" s="119"/>
      <c r="EU1654" s="119"/>
      <c r="EV1654" s="119"/>
      <c r="EW1654" s="119"/>
      <c r="EX1654" s="119"/>
      <c r="EY1654" s="119"/>
      <c r="EZ1654" s="119"/>
      <c r="FA1654" s="119"/>
      <c r="FB1654" s="119"/>
      <c r="FC1654" s="119"/>
      <c r="FD1654" s="119"/>
      <c r="FE1654" s="119"/>
      <c r="FF1654" s="119"/>
      <c r="FG1654" s="119"/>
      <c r="FH1654" s="119"/>
      <c r="FI1654" s="119"/>
      <c r="FJ1654" s="119"/>
      <c r="FK1654" s="119"/>
    </row>
    <row r="1655" spans="1:167" s="119" customFormat="1" x14ac:dyDescent="0.25">
      <c r="A1655" s="77"/>
      <c r="B1655" s="131" t="e">
        <f t="shared" ref="B1655:D1655" si="5119">B1654</f>
        <v>#VALUE!</v>
      </c>
      <c r="C1655" s="131" t="e">
        <f t="shared" si="5119"/>
        <v>#VALUE!</v>
      </c>
      <c r="D1655" s="130">
        <f t="shared" si="5119"/>
        <v>1</v>
      </c>
      <c r="E1655" s="180"/>
      <c r="F1655" s="96"/>
      <c r="G1655" s="182"/>
      <c r="H1655" s="186"/>
      <c r="I1655" s="186"/>
      <c r="J1655" s="187"/>
      <c r="K1655" s="67"/>
      <c r="L1655" s="133" t="s">
        <v>57</v>
      </c>
      <c r="M1655" s="134" t="e">
        <f>INDEX('BASE FORMAÇÃO'!H:H,B1657+1)</f>
        <v>#VALUE!</v>
      </c>
      <c r="N1655" s="74"/>
      <c r="O1655" s="27" t="s">
        <v>445</v>
      </c>
      <c r="P1655" s="117"/>
      <c r="Q1655" s="117"/>
      <c r="R1655" s="117"/>
      <c r="S1655" s="117"/>
      <c r="T1655" s="117"/>
      <c r="U1655" s="117"/>
      <c r="V1655" s="117"/>
      <c r="W1655" s="117"/>
      <c r="X1655" s="117"/>
      <c r="Y1655" s="117"/>
      <c r="Z1655" s="117"/>
      <c r="AA1655" s="121"/>
      <c r="AB1655" s="121"/>
      <c r="AC1655" s="121"/>
      <c r="AD1655" s="121"/>
      <c r="AE1655" s="121"/>
      <c r="AF1655" s="121"/>
      <c r="AG1655" s="121"/>
      <c r="AH1655" s="121"/>
      <c r="AI1655" s="121"/>
    </row>
    <row r="1656" spans="1:167" s="119" customFormat="1" x14ac:dyDescent="0.25">
      <c r="A1656" s="77"/>
      <c r="B1656" s="131" t="e">
        <f t="shared" ref="B1656:C1656" si="5120">B1655</f>
        <v>#VALUE!</v>
      </c>
      <c r="C1656" s="131" t="e">
        <f t="shared" si="5120"/>
        <v>#VALUE!</v>
      </c>
      <c r="D1656" s="130">
        <f t="shared" si="5000"/>
        <v>1</v>
      </c>
      <c r="E1656" s="41" t="s">
        <v>344</v>
      </c>
      <c r="F1656" s="96"/>
      <c r="G1656" s="183"/>
      <c r="H1656" s="188"/>
      <c r="I1656" s="188"/>
      <c r="J1656" s="189"/>
      <c r="K1656" s="67"/>
      <c r="L1656" s="1" t="s">
        <v>2</v>
      </c>
      <c r="M1656" s="6" t="e">
        <f>INDEX('BASE FORMAÇÃO'!D:D,B1657+1)</f>
        <v>#VALUE!</v>
      </c>
      <c r="N1656" s="74"/>
      <c r="O1656" s="27" t="s">
        <v>446</v>
      </c>
      <c r="P1656" s="118"/>
      <c r="Q1656" s="118"/>
      <c r="R1656" s="118"/>
      <c r="S1656" s="118"/>
      <c r="T1656" s="118"/>
      <c r="U1656" s="121"/>
      <c r="V1656" s="121"/>
      <c r="W1656" s="121"/>
      <c r="X1656" s="121"/>
      <c r="Y1656" s="121"/>
      <c r="Z1656" s="121"/>
      <c r="AA1656" s="121"/>
      <c r="AB1656" s="121"/>
      <c r="AC1656" s="121"/>
      <c r="AD1656" s="121"/>
      <c r="AE1656" s="121"/>
      <c r="AF1656" s="121"/>
      <c r="AG1656" s="121"/>
      <c r="AH1656" s="121"/>
      <c r="AI1656" s="121"/>
    </row>
    <row r="1657" spans="1:167" x14ac:dyDescent="0.25">
      <c r="B1657" s="131" t="e">
        <f t="shared" ref="B1657:C1657" si="5121">B1655</f>
        <v>#VALUE!</v>
      </c>
      <c r="C1657" s="131" t="e">
        <f t="shared" si="5121"/>
        <v>#VALUE!</v>
      </c>
      <c r="D1657" s="130">
        <f t="shared" si="5000"/>
        <v>1</v>
      </c>
      <c r="E1657" s="167" t="e">
        <f t="shared" ref="E1657" si="5122">C1653</f>
        <v>#VALUE!</v>
      </c>
      <c r="F1657" s="96"/>
      <c r="G1657" s="169" t="s">
        <v>334</v>
      </c>
      <c r="H1657" s="171"/>
      <c r="I1657" s="172"/>
      <c r="J1657" s="172"/>
      <c r="K1657" s="70"/>
      <c r="L1657" s="28" t="s">
        <v>333</v>
      </c>
      <c r="M1657" s="136" t="str">
        <f t="shared" ref="M1657" si="5123">IFERROR(INDEX(I1659:I1671,MATCH(MAX(J1659:J1671),J1659:J1671,0)),"")</f>
        <v/>
      </c>
      <c r="N1657" s="74"/>
      <c r="O1657" s="27" t="s">
        <v>18</v>
      </c>
      <c r="P1657" s="109" t="str">
        <f>IF(P1653="","",
IF(OR(P1655="Orçamento",P1654="",MAX('Tabela de Apoio'!$A:$A)&lt;=P1654),
P1653,
(INDEX('Tabela de Apoio'!$B:$B,MATCH('MAPA DE PREÇOS'!$O$8,'Tabela de Apoio'!$A:$A,1))/INDEX('Tabela de Apoio'!$B:$B,MATCH('MAPA DE PREÇOS'!P1654,'Tabela de Apoio'!$A:$A,1)-1))*P1653))</f>
        <v/>
      </c>
      <c r="Q1657" s="109" t="str">
        <f>IF(Q1653="","",
IF(OR(Q1655="Orçamento",Q1654="",MAX('Tabela de Apoio'!$A:$A)&lt;=Q1654),
Q1653,
(INDEX('Tabela de Apoio'!$B:$B,MATCH('MAPA DE PREÇOS'!$O$8,'Tabela de Apoio'!$A:$A,1))/INDEX('Tabela de Apoio'!$B:$B,MATCH('MAPA DE PREÇOS'!Q1654,'Tabela de Apoio'!$A:$A,1)-1))*Q1653))</f>
        <v/>
      </c>
      <c r="R1657" s="109" t="str">
        <f>IF(R1653="","",
IF(OR(R1655="Orçamento",R1654="",MAX('Tabela de Apoio'!$A:$A)&lt;=R1654),
R1653,
(INDEX('Tabela de Apoio'!$B:$B,MATCH('MAPA DE PREÇOS'!$O$8,'Tabela de Apoio'!$A:$A,1))/INDEX('Tabela de Apoio'!$B:$B,MATCH('MAPA DE PREÇOS'!R1654,'Tabela de Apoio'!$A:$A,1)-1))*R1653))</f>
        <v/>
      </c>
      <c r="S1657" s="109" t="str">
        <f>IF(S1653="","",
IF(OR(S1655="Orçamento",S1654="",MAX('Tabela de Apoio'!$A:$A)&lt;=S1654),
S1653,
(INDEX('Tabela de Apoio'!$B:$B,MATCH('MAPA DE PREÇOS'!$O$8,'Tabela de Apoio'!$A:$A,1))/INDEX('Tabela de Apoio'!$B:$B,MATCH('MAPA DE PREÇOS'!S1654,'Tabela de Apoio'!$A:$A,1)-1))*S1653))</f>
        <v/>
      </c>
      <c r="T1657" s="109" t="str">
        <f>IF(T1653="","",
IF(OR(T1655="Orçamento",T1654="",MAX('Tabela de Apoio'!$A:$A)&lt;=T1654),
T1653,
(INDEX('Tabela de Apoio'!$B:$B,MATCH('MAPA DE PREÇOS'!$O$8,'Tabela de Apoio'!$A:$A,1))/INDEX('Tabela de Apoio'!$B:$B,MATCH('MAPA DE PREÇOS'!T1654,'Tabela de Apoio'!$A:$A,1)-1))*T1653))</f>
        <v/>
      </c>
      <c r="U1657" s="109" t="str">
        <f>IF(U1653="","",
IF(OR(U1655="Orçamento",U1654="",MAX('Tabela de Apoio'!$A:$A)&lt;=U1654),
U1653,
(INDEX('Tabela de Apoio'!$B:$B,MATCH('MAPA DE PREÇOS'!$O$8,'Tabela de Apoio'!$A:$A,1))/INDEX('Tabela de Apoio'!$B:$B,MATCH('MAPA DE PREÇOS'!U1654,'Tabela de Apoio'!$A:$A,1)-1))*U1653))</f>
        <v/>
      </c>
      <c r="V1657" s="109" t="str">
        <f>IF(V1653="","",
IF(OR(V1655="Orçamento",V1654="",MAX('Tabela de Apoio'!$A:$A)&lt;=V1654),
V1653,
(INDEX('Tabela de Apoio'!$B:$B,MATCH('MAPA DE PREÇOS'!$O$8,'Tabela de Apoio'!$A:$A,1))/INDEX('Tabela de Apoio'!$B:$B,MATCH('MAPA DE PREÇOS'!V1654,'Tabela de Apoio'!$A:$A,1)-1))*V1653))</f>
        <v/>
      </c>
      <c r="W1657" s="109" t="str">
        <f>IF(W1653="","",
IF(OR(W1655="Orçamento",W1654="",MAX('Tabela de Apoio'!$A:$A)&lt;=W1654),
W1653,
(INDEX('Tabela de Apoio'!$B:$B,MATCH('MAPA DE PREÇOS'!$O$8,'Tabela de Apoio'!$A:$A,1))/INDEX('Tabela de Apoio'!$B:$B,MATCH('MAPA DE PREÇOS'!W1654,'Tabela de Apoio'!$A:$A,1)-1))*W1653))</f>
        <v/>
      </c>
      <c r="X1657" s="109" t="str">
        <f>IF(X1653="","",
IF(OR(X1655="Orçamento",X1654="",MAX('Tabela de Apoio'!$A:$A)&lt;=X1654),
X1653,
(INDEX('Tabela de Apoio'!$B:$B,MATCH('MAPA DE PREÇOS'!$O$8,'Tabela de Apoio'!$A:$A,1))/INDEX('Tabela de Apoio'!$B:$B,MATCH('MAPA DE PREÇOS'!X1654,'Tabela de Apoio'!$A:$A,1)-1))*X1653))</f>
        <v/>
      </c>
      <c r="Y1657" s="109" t="str">
        <f>IF(Y1653="","",
IF(OR(Y1655="Orçamento",Y1654="",MAX('Tabela de Apoio'!$A:$A)&lt;=Y1654),
Y1653,
(INDEX('Tabela de Apoio'!$B:$B,MATCH('MAPA DE PREÇOS'!$O$8,'Tabela de Apoio'!$A:$A,1))/INDEX('Tabela de Apoio'!$B:$B,MATCH('MAPA DE PREÇOS'!Y1654,'Tabela de Apoio'!$A:$A,1)-1))*Y1653))</f>
        <v/>
      </c>
      <c r="Z1657" s="109" t="str">
        <f>IF(Z1653="","",
IF(OR(Z1655="Orçamento",Z1654="",MAX('Tabela de Apoio'!$A:$A)&lt;=Z1654),
Z1653,
(INDEX('Tabela de Apoio'!$B:$B,MATCH('MAPA DE PREÇOS'!$O$8,'Tabela de Apoio'!$A:$A,1))/INDEX('Tabela de Apoio'!$B:$B,MATCH('MAPA DE PREÇOS'!Z1654,'Tabela de Apoio'!$A:$A,1)-1))*Z1653))</f>
        <v/>
      </c>
      <c r="AA1657" s="109" t="str">
        <f>IF(AA1653="","",
IF(OR(AA1655="Orçamento",AA1654="",MAX('Tabela de Apoio'!$A:$A)&lt;=AA1654),
AA1653,
(INDEX('Tabela de Apoio'!$B:$B,MATCH('MAPA DE PREÇOS'!$O$8,'Tabela de Apoio'!$A:$A,1))/INDEX('Tabela de Apoio'!$B:$B,MATCH('MAPA DE PREÇOS'!AA1654,'Tabela de Apoio'!$A:$A,1)-1))*AA1653))</f>
        <v/>
      </c>
      <c r="AB1657" s="109" t="str">
        <f>IF(AB1653="","",
IF(OR(AB1655="Orçamento",AB1654="",MAX('Tabela de Apoio'!$A:$A)&lt;=AB1654),
AB1653,
(INDEX('Tabela de Apoio'!$B:$B,MATCH('MAPA DE PREÇOS'!$O$8,'Tabela de Apoio'!$A:$A,1))/INDEX('Tabela de Apoio'!$B:$B,MATCH('MAPA DE PREÇOS'!AB1654,'Tabela de Apoio'!$A:$A,1)-1))*AB1653))</f>
        <v/>
      </c>
      <c r="AC1657" s="109" t="str">
        <f>IF(AC1653="","",
IF(OR(AC1655="Orçamento",AC1654="",MAX('Tabela de Apoio'!$A:$A)&lt;=AC1654),
AC1653,
(INDEX('Tabela de Apoio'!$B:$B,MATCH('MAPA DE PREÇOS'!$O$8,'Tabela de Apoio'!$A:$A,1))/INDEX('Tabela de Apoio'!$B:$B,MATCH('MAPA DE PREÇOS'!AC1654,'Tabela de Apoio'!$A:$A,1)-1))*AC1653))</f>
        <v/>
      </c>
      <c r="AD1657" s="109" t="str">
        <f>IF(AD1653="","",
IF(OR(AD1655="Orçamento",AD1654="",MAX('Tabela de Apoio'!$A:$A)&lt;=AD1654),
AD1653,
(INDEX('Tabela de Apoio'!$B:$B,MATCH('MAPA DE PREÇOS'!$O$8,'Tabela de Apoio'!$A:$A,1))/INDEX('Tabela de Apoio'!$B:$B,MATCH('MAPA DE PREÇOS'!AD1654,'Tabela de Apoio'!$A:$A,1)-1))*AD1653))</f>
        <v/>
      </c>
      <c r="AE1657" s="109" t="str">
        <f>IF(AE1653="","",
IF(OR(AE1655="Orçamento",AE1654="",MAX('Tabela de Apoio'!$A:$A)&lt;=AE1654),
AE1653,
(INDEX('Tabela de Apoio'!$B:$B,MATCH('MAPA DE PREÇOS'!$O$8,'Tabela de Apoio'!$A:$A,1))/INDEX('Tabela de Apoio'!$B:$B,MATCH('MAPA DE PREÇOS'!AE1654,'Tabela de Apoio'!$A:$A,1)-1))*AE1653))</f>
        <v/>
      </c>
      <c r="AF1657" s="109" t="str">
        <f>IF(AF1653="","",
IF(OR(AF1655="Orçamento",AF1654="",MAX('Tabela de Apoio'!$A:$A)&lt;=AF1654),
AF1653,
(INDEX('Tabela de Apoio'!$B:$B,MATCH('MAPA DE PREÇOS'!$O$8,'Tabela de Apoio'!$A:$A,1))/INDEX('Tabela de Apoio'!$B:$B,MATCH('MAPA DE PREÇOS'!AF1654,'Tabela de Apoio'!$A:$A,1)-1))*AF1653))</f>
        <v/>
      </c>
      <c r="AG1657" s="109" t="str">
        <f>IF(AG1653="","",
IF(OR(AG1655="Orçamento",AG1654="",MAX('Tabela de Apoio'!$A:$A)&lt;=AG1654),
AG1653,
(INDEX('Tabela de Apoio'!$B:$B,MATCH('MAPA DE PREÇOS'!$O$8,'Tabela de Apoio'!$A:$A,1))/INDEX('Tabela de Apoio'!$B:$B,MATCH('MAPA DE PREÇOS'!AG1654,'Tabela de Apoio'!$A:$A,1)-1))*AG1653))</f>
        <v/>
      </c>
      <c r="AH1657" s="109" t="str">
        <f>IF(AH1653="","",
IF(OR(AH1655="Orçamento",AH1654="",MAX('Tabela de Apoio'!$A:$A)&lt;=AH1654),
AH1653,
(INDEX('Tabela de Apoio'!$B:$B,MATCH('MAPA DE PREÇOS'!$O$8,'Tabela de Apoio'!$A:$A,1))/INDEX('Tabela de Apoio'!$B:$B,MATCH('MAPA DE PREÇOS'!AH1654,'Tabela de Apoio'!$A:$A,1)-1))*AH1653))</f>
        <v/>
      </c>
      <c r="AI1657" s="109" t="str">
        <f>IF(AI1653="","",
IF(OR(AI1655="Orçamento",AI1654="",MAX('Tabela de Apoio'!$A:$A)&lt;=AI1654),
AI1653,
(INDEX('Tabela de Apoio'!$B:$B,MATCH('MAPA DE PREÇOS'!$O$8,'Tabela de Apoio'!$A:$A,1))/INDEX('Tabela de Apoio'!$B:$B,MATCH('MAPA DE PREÇOS'!AI1654,'Tabela de Apoio'!$A:$A,1)-1))*AI1653))</f>
        <v/>
      </c>
    </row>
    <row r="1658" spans="1:167" hidden="1" x14ac:dyDescent="0.25">
      <c r="B1658" s="131" t="e">
        <f t="shared" ref="B1658" si="5124">B1657</f>
        <v>#VALUE!</v>
      </c>
      <c r="C1658" s="131" t="e">
        <f t="shared" ref="C1658" si="5125">C1657</f>
        <v>#VALUE!</v>
      </c>
      <c r="D1658" s="130">
        <f t="shared" si="5000"/>
        <v>1</v>
      </c>
      <c r="E1658" s="168"/>
      <c r="F1658" s="96"/>
      <c r="G1658" s="170"/>
      <c r="H1658"/>
      <c r="I1658"/>
      <c r="J1658"/>
      <c r="N1658" s="74"/>
      <c r="O1658" s="27" t="s">
        <v>439</v>
      </c>
      <c r="P1658" s="110" t="str">
        <f>IF(IFERROR(VLOOKUP(P1655,'Tabela de Apoio'!$D:$E,2,FALSE),1)=1,"",P1659)</f>
        <v/>
      </c>
      <c r="Q1658" s="110" t="str">
        <f>IF(IFERROR(VLOOKUP(Q1655,'Tabela de Apoio'!$D:$E,2,FALSE),1)=1,"",Q1659)</f>
        <v/>
      </c>
      <c r="R1658" s="110" t="str">
        <f>IF(IFERROR(VLOOKUP(R1655,'Tabela de Apoio'!$D:$E,2,FALSE),1)=1,"",R1659)</f>
        <v/>
      </c>
      <c r="S1658" s="110" t="str">
        <f>IF(IFERROR(VLOOKUP(S1655,'Tabela de Apoio'!$D:$E,2,FALSE),1)=1,"",S1659)</f>
        <v/>
      </c>
      <c r="T1658" s="110" t="str">
        <f>IF(IFERROR(VLOOKUP(T1655,'Tabela de Apoio'!$D:$E,2,FALSE),1)=1,"",T1659)</f>
        <v/>
      </c>
      <c r="U1658" s="110" t="str">
        <f>IF(IFERROR(VLOOKUP(U1655,'Tabela de Apoio'!$D:$E,2,FALSE),1)=1,"",U1659)</f>
        <v/>
      </c>
      <c r="V1658" s="110" t="str">
        <f>IF(IFERROR(VLOOKUP(V1655,'Tabela de Apoio'!$D:$E,2,FALSE),1)=1,"",V1659)</f>
        <v/>
      </c>
      <c r="W1658" s="110" t="str">
        <f>IF(IFERROR(VLOOKUP(W1655,'Tabela de Apoio'!$D:$E,2,FALSE),1)=1,"",W1659)</f>
        <v/>
      </c>
      <c r="X1658" s="110" t="str">
        <f>IF(IFERROR(VLOOKUP(X1655,'Tabela de Apoio'!$D:$E,2,FALSE),1)=1,"",X1659)</f>
        <v/>
      </c>
      <c r="Y1658" s="110" t="str">
        <f>IF(IFERROR(VLOOKUP(Y1655,'Tabela de Apoio'!$D:$E,2,FALSE),1)=1,"",Y1659)</f>
        <v/>
      </c>
      <c r="Z1658" s="110" t="str">
        <f>IF(IFERROR(VLOOKUP(Z1655,'Tabela de Apoio'!$D:$E,2,FALSE),1)=1,"",Z1659)</f>
        <v/>
      </c>
      <c r="AA1658" s="110" t="str">
        <f>IF(IFERROR(VLOOKUP(AA1655,'Tabela de Apoio'!$D:$E,2,FALSE),1)=1,"",AA1659)</f>
        <v/>
      </c>
      <c r="AB1658" s="110" t="str">
        <f>IF(IFERROR(VLOOKUP(AB1655,'Tabela de Apoio'!$D:$E,2,FALSE),1)=1,"",AB1659)</f>
        <v/>
      </c>
      <c r="AC1658" s="110" t="str">
        <f>IF(IFERROR(VLOOKUP(AC1655,'Tabela de Apoio'!$D:$E,2,FALSE),1)=1,"",AC1659)</f>
        <v/>
      </c>
      <c r="AD1658" s="110" t="str">
        <f>IF(IFERROR(VLOOKUP(AD1655,'Tabela de Apoio'!$D:$E,2,FALSE),1)=1,"",AD1659)</f>
        <v/>
      </c>
      <c r="AE1658" s="110" t="str">
        <f>IF(IFERROR(VLOOKUP(AE1655,'Tabela de Apoio'!$D:$E,2,FALSE),1)=1,"",AE1659)</f>
        <v/>
      </c>
      <c r="AF1658" s="110" t="str">
        <f>IF(IFERROR(VLOOKUP(AF1655,'Tabela de Apoio'!$D:$E,2,FALSE),1)=1,"",AF1659)</f>
        <v/>
      </c>
      <c r="AG1658" s="110" t="str">
        <f>IF(IFERROR(VLOOKUP(AG1655,'Tabela de Apoio'!$D:$E,2,FALSE),1)=1,"",AG1659)</f>
        <v/>
      </c>
      <c r="AH1658" s="110" t="str">
        <f>IF(IFERROR(VLOOKUP(AH1655,'Tabela de Apoio'!$D:$E,2,FALSE),1)=1,"",AH1659)</f>
        <v/>
      </c>
      <c r="AI1658" s="110" t="str">
        <f>IF(IFERROR(VLOOKUP(AI1655,'Tabela de Apoio'!$D:$E,2,FALSE),1)=1,"",AI1659)</f>
        <v/>
      </c>
    </row>
    <row r="1659" spans="1:167" hidden="1" x14ac:dyDescent="0.25">
      <c r="B1659" s="131" t="e">
        <f t="shared" ref="B1659:C1659" si="5126">B1658</f>
        <v>#VALUE!</v>
      </c>
      <c r="C1659" s="131" t="e">
        <f t="shared" si="5126"/>
        <v>#VALUE!</v>
      </c>
      <c r="D1659" s="130">
        <f t="shared" si="5000"/>
        <v>1</v>
      </c>
      <c r="E1659" s="168"/>
      <c r="F1659" s="96"/>
      <c r="G1659" s="170"/>
      <c r="H1659" s="137">
        <f t="shared" ref="H1659" si="5127">COUNT($P1659:$XX1659)</f>
        <v>0</v>
      </c>
      <c r="I1659" s="135" t="e">
        <f t="shared" ref="I1659" si="5128">_xlfn.STDEV.P($P1658:$XX1659)/AVERAGE($P1658:$XX1659)</f>
        <v>#DIV/0!</v>
      </c>
      <c r="J1659" s="7">
        <f>ROW()</f>
        <v>1659</v>
      </c>
      <c r="K1659" s="70"/>
      <c r="L1659" s="29" t="s">
        <v>54</v>
      </c>
      <c r="M1659" s="30" t="str">
        <f t="shared" ref="M1659" si="5129">IFERROR(
IF(AND(P1655="Orçamento",COUNTA(P1653:AI1653)=COUNTIF(P1655:XX1655,"Orçamento")),MIN(M1664,M1661),
IF(M1662&lt;&gt;"",M1662,
IF(M1663&lt;&gt;"",M1663,
M1661
))),"")</f>
        <v/>
      </c>
      <c r="N1659" s="74"/>
      <c r="O1659" s="27" t="s">
        <v>440</v>
      </c>
      <c r="P1659" s="109" t="str">
        <f t="shared" ref="P1659:AI1659" si="5130">IFERROR(IF(P1657="",
            "",
            IF(COUNT($P1657:$XX1657)&lt;=4,
               P1657,
               IF(OR(P1657&gt;(QUARTILE($P1657:$XX1657,3)+(QUARTILE($P1657:$XX1657,3)-QUARTILE($P1657:$XX1657,1))),
                     P1657&lt;(QUARTILE($P1657:$XX1657,1)-(QUARTILE($P1657:$XX1657,3)-QUARTILE($P1657:$XX1657,1)))
                  ),
               "DESCARTADO",P1657)
             )
  ),P1657)</f>
        <v/>
      </c>
      <c r="Q1659" s="109" t="str">
        <f t="shared" si="5130"/>
        <v/>
      </c>
      <c r="R1659" s="109" t="str">
        <f t="shared" si="5130"/>
        <v/>
      </c>
      <c r="S1659" s="109" t="str">
        <f t="shared" si="5130"/>
        <v/>
      </c>
      <c r="T1659" s="109" t="str">
        <f t="shared" si="5130"/>
        <v/>
      </c>
      <c r="U1659" s="109" t="str">
        <f t="shared" si="5130"/>
        <v/>
      </c>
      <c r="V1659" s="109" t="str">
        <f t="shared" si="5130"/>
        <v/>
      </c>
      <c r="W1659" s="109" t="str">
        <f t="shared" si="5130"/>
        <v/>
      </c>
      <c r="X1659" s="109" t="str">
        <f t="shared" si="5130"/>
        <v/>
      </c>
      <c r="Y1659" s="109" t="str">
        <f t="shared" si="5130"/>
        <v/>
      </c>
      <c r="Z1659" s="109" t="str">
        <f t="shared" si="5130"/>
        <v/>
      </c>
      <c r="AA1659" s="109" t="str">
        <f t="shared" si="5130"/>
        <v/>
      </c>
      <c r="AB1659" s="109" t="str">
        <f t="shared" si="5130"/>
        <v/>
      </c>
      <c r="AC1659" s="109" t="str">
        <f t="shared" si="5130"/>
        <v/>
      </c>
      <c r="AD1659" s="109" t="str">
        <f t="shared" si="5130"/>
        <v/>
      </c>
      <c r="AE1659" s="109" t="str">
        <f t="shared" si="5130"/>
        <v/>
      </c>
      <c r="AF1659" s="109" t="str">
        <f t="shared" si="5130"/>
        <v/>
      </c>
      <c r="AG1659" s="109" t="str">
        <f t="shared" si="5130"/>
        <v/>
      </c>
      <c r="AH1659" s="109" t="str">
        <f t="shared" si="5130"/>
        <v/>
      </c>
      <c r="AI1659" s="109" t="str">
        <f t="shared" si="5130"/>
        <v/>
      </c>
    </row>
    <row r="1660" spans="1:167" hidden="1" x14ac:dyDescent="0.25">
      <c r="B1660" s="131" t="e">
        <f t="shared" ref="B1660" si="5131">B1659</f>
        <v>#VALUE!</v>
      </c>
      <c r="C1660" s="131" t="e">
        <f t="shared" ref="C1660" si="5132">C1659</f>
        <v>#VALUE!</v>
      </c>
      <c r="D1660" s="130">
        <f t="shared" si="5000"/>
        <v>1</v>
      </c>
      <c r="E1660" s="168"/>
      <c r="F1660" s="96"/>
      <c r="G1660" s="170"/>
      <c r="H1660"/>
      <c r="I1660"/>
      <c r="J1660"/>
      <c r="K1660" s="69"/>
      <c r="L1660" s="29" t="s">
        <v>423</v>
      </c>
      <c r="M1660" s="30" t="e">
        <f t="shared" ref="M1660" si="5133">AVERAGE($P1659:$XX1659)</f>
        <v>#DIV/0!</v>
      </c>
      <c r="N1660" s="74"/>
      <c r="O1660" s="27" t="str">
        <f t="shared" ref="O1660" si="5134">"1 POND"</f>
        <v>1 POND</v>
      </c>
      <c r="P1660" s="110" t="str">
        <f>IF(IFERROR(VLOOKUP(P1655,'Tabela de Apoio'!$D:$E,2,FALSE),1)=1,"",P1661)</f>
        <v/>
      </c>
      <c r="Q1660" s="110" t="str">
        <f>IF(IFERROR(VLOOKUP(Q1655,'Tabela de Apoio'!$D:$E,2,FALSE),1)=1,"",Q1661)</f>
        <v/>
      </c>
      <c r="R1660" s="110" t="str">
        <f>IF(IFERROR(VLOOKUP(R1655,'Tabela de Apoio'!$D:$E,2,FALSE),1)=1,"",R1661)</f>
        <v/>
      </c>
      <c r="S1660" s="110" t="str">
        <f>IF(IFERROR(VLOOKUP(S1655,'Tabela de Apoio'!$D:$E,2,FALSE),1)=1,"",S1661)</f>
        <v/>
      </c>
      <c r="T1660" s="110" t="str">
        <f>IF(IFERROR(VLOOKUP(T1655,'Tabela de Apoio'!$D:$E,2,FALSE),1)=1,"",T1661)</f>
        <v/>
      </c>
      <c r="U1660" s="110" t="str">
        <f>IF(IFERROR(VLOOKUP(U1655,'Tabela de Apoio'!$D:$E,2,FALSE),1)=1,"",U1661)</f>
        <v/>
      </c>
      <c r="V1660" s="110" t="str">
        <f>IF(IFERROR(VLOOKUP(V1655,'Tabela de Apoio'!$D:$E,2,FALSE),1)=1,"",V1661)</f>
        <v/>
      </c>
      <c r="W1660" s="110" t="str">
        <f>IF(IFERROR(VLOOKUP(W1655,'Tabela de Apoio'!$D:$E,2,FALSE),1)=1,"",W1661)</f>
        <v/>
      </c>
      <c r="X1660" s="110" t="str">
        <f>IF(IFERROR(VLOOKUP(X1655,'Tabela de Apoio'!$D:$E,2,FALSE),1)=1,"",X1661)</f>
        <v/>
      </c>
      <c r="Y1660" s="110" t="str">
        <f>IF(IFERROR(VLOOKUP(Y1655,'Tabela de Apoio'!$D:$E,2,FALSE),1)=1,"",Y1661)</f>
        <v/>
      </c>
      <c r="Z1660" s="110" t="str">
        <f>IF(IFERROR(VLOOKUP(Z1655,'Tabela de Apoio'!$D:$E,2,FALSE),1)=1,"",Z1661)</f>
        <v/>
      </c>
      <c r="AA1660" s="110" t="str">
        <f>IF(IFERROR(VLOOKUP(AA1655,'Tabela de Apoio'!$D:$E,2,FALSE),1)=1,"",AA1661)</f>
        <v/>
      </c>
      <c r="AB1660" s="110" t="str">
        <f>IF(IFERROR(VLOOKUP(AB1655,'Tabela de Apoio'!$D:$E,2,FALSE),1)=1,"",AB1661)</f>
        <v/>
      </c>
      <c r="AC1660" s="110" t="str">
        <f>IF(IFERROR(VLOOKUP(AC1655,'Tabela de Apoio'!$D:$E,2,FALSE),1)=1,"",AC1661)</f>
        <v/>
      </c>
      <c r="AD1660" s="110" t="str">
        <f>IF(IFERROR(VLOOKUP(AD1655,'Tabela de Apoio'!$D:$E,2,FALSE),1)=1,"",AD1661)</f>
        <v/>
      </c>
      <c r="AE1660" s="110" t="str">
        <f>IF(IFERROR(VLOOKUP(AE1655,'Tabela de Apoio'!$D:$E,2,FALSE),1)=1,"",AE1661)</f>
        <v/>
      </c>
      <c r="AF1660" s="110" t="str">
        <f>IF(IFERROR(VLOOKUP(AF1655,'Tabela de Apoio'!$D:$E,2,FALSE),1)=1,"",AF1661)</f>
        <v/>
      </c>
      <c r="AG1660" s="110" t="str">
        <f>IF(IFERROR(VLOOKUP(AG1655,'Tabela de Apoio'!$D:$E,2,FALSE),1)=1,"",AG1661)</f>
        <v/>
      </c>
      <c r="AH1660" s="110" t="str">
        <f>IF(IFERROR(VLOOKUP(AH1655,'Tabela de Apoio'!$D:$E,2,FALSE),1)=1,"",AH1661)</f>
        <v/>
      </c>
      <c r="AI1660" s="110" t="str">
        <f>IF(IFERROR(VLOOKUP(AI1655,'Tabela de Apoio'!$D:$E,2,FALSE),1)=1,"",AI1661)</f>
        <v/>
      </c>
    </row>
    <row r="1661" spans="1:167" hidden="1" x14ac:dyDescent="0.25">
      <c r="B1661" s="131" t="e">
        <f t="shared" si="4999"/>
        <v>#VALUE!</v>
      </c>
      <c r="C1661" s="131" t="e">
        <f t="shared" si="5000"/>
        <v>#VALUE!</v>
      </c>
      <c r="D1661" s="130">
        <f t="shared" si="5000"/>
        <v>1</v>
      </c>
      <c r="E1661" s="168"/>
      <c r="F1661" s="96"/>
      <c r="G1661" s="170"/>
      <c r="H1661" s="137">
        <f t="shared" ref="H1661" si="5135">COUNT($P1661:$XX1661)</f>
        <v>0</v>
      </c>
      <c r="I1661" s="135" t="e">
        <f t="shared" ref="I1661" si="5136">_xlfn.STDEV.P($P1660:$XX1661)/AVERAGE($P1660:$XX1661)</f>
        <v>#DIV/0!</v>
      </c>
      <c r="J1661" s="7">
        <f t="shared" ref="J1661" si="5137">IF(AND(H1661&gt;2,
OR(L1653="MÉDIA SANEADA",L1653="MEDIANA SANEADA",
AND(L1653="PREÇO REFERÊNCIA",NOT(AND(P1655="Orçamento",COUNTA(P1653:XX1653)=COUNTIF(P1655:XX1655,"Orçamento")))))),
ROW(),0)</f>
        <v>0</v>
      </c>
      <c r="K1661" s="69"/>
      <c r="L1661" s="29" t="s">
        <v>424</v>
      </c>
      <c r="M1661" s="30" t="e">
        <f t="shared" ref="M1661" si="5138">MEDIAN($P1659:$XX1659)</f>
        <v>#NUM!</v>
      </c>
      <c r="N1661" s="74"/>
      <c r="O1661" s="27" t="str">
        <f t="shared" ref="O1661" si="5139">"1 RODADA"</f>
        <v>1 RODADA</v>
      </c>
      <c r="P1661" s="110" t="str">
        <f t="shared" ref="P1661:AI1661" si="5140">IF(P1659="","",IF((_xlfn.STDEV.P($P1658:$XX1659)/AVERAGE($P1658:$XX1659))&lt;=25%,P1659,IF(OR(P1659&gt;(AVERAGE($P1658:$XX1659)+_xlfn.STDEV.P($P1658:$XX1659)),P1659&lt;(AVERAGE($P1658:$XX1659)-_xlfn.STDEV.P($P1658:$XX1659))),"DESCARTADO",P1659)))</f>
        <v/>
      </c>
      <c r="Q1661" s="110" t="str">
        <f t="shared" si="5140"/>
        <v/>
      </c>
      <c r="R1661" s="110" t="str">
        <f t="shared" si="5140"/>
        <v/>
      </c>
      <c r="S1661" s="110" t="str">
        <f t="shared" si="5140"/>
        <v/>
      </c>
      <c r="T1661" s="110" t="str">
        <f t="shared" si="5140"/>
        <v/>
      </c>
      <c r="U1661" s="110" t="str">
        <f t="shared" si="5140"/>
        <v/>
      </c>
      <c r="V1661" s="110" t="str">
        <f t="shared" si="5140"/>
        <v/>
      </c>
      <c r="W1661" s="110" t="str">
        <f t="shared" si="5140"/>
        <v/>
      </c>
      <c r="X1661" s="110" t="str">
        <f t="shared" si="5140"/>
        <v/>
      </c>
      <c r="Y1661" s="110" t="str">
        <f t="shared" si="5140"/>
        <v/>
      </c>
      <c r="Z1661" s="110" t="str">
        <f t="shared" si="5140"/>
        <v/>
      </c>
      <c r="AA1661" s="110" t="str">
        <f t="shared" si="5140"/>
        <v/>
      </c>
      <c r="AB1661" s="110" t="str">
        <f t="shared" si="5140"/>
        <v/>
      </c>
      <c r="AC1661" s="110" t="str">
        <f t="shared" si="5140"/>
        <v/>
      </c>
      <c r="AD1661" s="110" t="str">
        <f t="shared" si="5140"/>
        <v/>
      </c>
      <c r="AE1661" s="110" t="str">
        <f t="shared" si="5140"/>
        <v/>
      </c>
      <c r="AF1661" s="110" t="str">
        <f t="shared" si="5140"/>
        <v/>
      </c>
      <c r="AG1661" s="110" t="str">
        <f t="shared" si="5140"/>
        <v/>
      </c>
      <c r="AH1661" s="110" t="str">
        <f t="shared" si="5140"/>
        <v/>
      </c>
      <c r="AI1661" s="110" t="str">
        <f t="shared" si="5140"/>
        <v/>
      </c>
    </row>
    <row r="1662" spans="1:167" hidden="1" x14ac:dyDescent="0.25">
      <c r="B1662" s="131" t="e">
        <f t="shared" si="4999"/>
        <v>#VALUE!</v>
      </c>
      <c r="C1662" s="131" t="e">
        <f t="shared" si="5000"/>
        <v>#VALUE!</v>
      </c>
      <c r="D1662" s="130">
        <f t="shared" si="5000"/>
        <v>1</v>
      </c>
      <c r="E1662" s="168"/>
      <c r="F1662" s="96"/>
      <c r="G1662" s="170"/>
      <c r="H1662"/>
      <c r="I1662"/>
      <c r="J1662"/>
      <c r="L1662" s="29" t="s">
        <v>50</v>
      </c>
      <c r="M1662" s="30" t="str">
        <f t="shared" ref="M1662" si="5141">IFERROR(
IF(AND(H1661&gt;2,I1661&lt;=25%),AVERAGE(P1660:XX1661),
IF(AND(H1663&gt;2,I1663&lt;=25%),AVERAGE(P1662:XX1663),
IF(AND(H1665&gt;2,I1665&lt;=25%),AVERAGE(P1664:XX1665),
IF(AND(H1667&gt;2,I1667&lt;=25%),AVERAGE(P1666:XX1667),
IF(AND(H1669&gt;2,I1669&lt;=25%),AVERAGE(P1668:XX1669),
IF(AND(H1671&gt;2,I1671&lt;=25%),AVERAGE(P1670:XX1671),
IF(I1659&lt;=25%,AVERAGE(P1658:XX1659),""))))))),"")</f>
        <v/>
      </c>
      <c r="N1662" s="74"/>
      <c r="O1662" s="27" t="str">
        <f t="shared" ref="O1662" si="5142">"2 POND"</f>
        <v>2 POND</v>
      </c>
      <c r="P1662" s="110" t="str">
        <f>IF(IFERROR(VLOOKUP(P1655,'Tabela de Apoio'!$D:$E,2,FALSE),1)=1,"",P1663)</f>
        <v/>
      </c>
      <c r="Q1662" s="110" t="str">
        <f>IF(IFERROR(VLOOKUP(Q1655,'Tabela de Apoio'!$D:$E,2,FALSE),1)=1,"",Q1663)</f>
        <v/>
      </c>
      <c r="R1662" s="110" t="str">
        <f>IF(IFERROR(VLOOKUP(R1655,'Tabela de Apoio'!$D:$E,2,FALSE),1)=1,"",R1663)</f>
        <v/>
      </c>
      <c r="S1662" s="110" t="str">
        <f>IF(IFERROR(VLOOKUP(S1655,'Tabela de Apoio'!$D:$E,2,FALSE),1)=1,"",S1663)</f>
        <v/>
      </c>
      <c r="T1662" s="110" t="str">
        <f>IF(IFERROR(VLOOKUP(T1655,'Tabela de Apoio'!$D:$E,2,FALSE),1)=1,"",T1663)</f>
        <v/>
      </c>
      <c r="U1662" s="110" t="str">
        <f>IF(IFERROR(VLOOKUP(U1655,'Tabela de Apoio'!$D:$E,2,FALSE),1)=1,"",U1663)</f>
        <v/>
      </c>
      <c r="V1662" s="110" t="str">
        <f>IF(IFERROR(VLOOKUP(V1655,'Tabela de Apoio'!$D:$E,2,FALSE),1)=1,"",V1663)</f>
        <v/>
      </c>
      <c r="W1662" s="110" t="str">
        <f>IF(IFERROR(VLOOKUP(W1655,'Tabela de Apoio'!$D:$E,2,FALSE),1)=1,"",W1663)</f>
        <v/>
      </c>
      <c r="X1662" s="110" t="str">
        <f>IF(IFERROR(VLOOKUP(X1655,'Tabela de Apoio'!$D:$E,2,FALSE),1)=1,"",X1663)</f>
        <v/>
      </c>
      <c r="Y1662" s="110" t="str">
        <f>IF(IFERROR(VLOOKUP(Y1655,'Tabela de Apoio'!$D:$E,2,FALSE),1)=1,"",Y1663)</f>
        <v/>
      </c>
      <c r="Z1662" s="110" t="str">
        <f>IF(IFERROR(VLOOKUP(Z1655,'Tabela de Apoio'!$D:$E,2,FALSE),1)=1,"",Z1663)</f>
        <v/>
      </c>
      <c r="AA1662" s="110" t="str">
        <f>IF(IFERROR(VLOOKUP(AA1655,'Tabela de Apoio'!$D:$E,2,FALSE),1)=1,"",AA1663)</f>
        <v/>
      </c>
      <c r="AB1662" s="110" t="str">
        <f>IF(IFERROR(VLOOKUP(AB1655,'Tabela de Apoio'!$D:$E,2,FALSE),1)=1,"",AB1663)</f>
        <v/>
      </c>
      <c r="AC1662" s="110" t="str">
        <f>IF(IFERROR(VLOOKUP(AC1655,'Tabela de Apoio'!$D:$E,2,FALSE),1)=1,"",AC1663)</f>
        <v/>
      </c>
      <c r="AD1662" s="110" t="str">
        <f>IF(IFERROR(VLOOKUP(AD1655,'Tabela de Apoio'!$D:$E,2,FALSE),1)=1,"",AD1663)</f>
        <v/>
      </c>
      <c r="AE1662" s="110" t="str">
        <f>IF(IFERROR(VLOOKUP(AE1655,'Tabela de Apoio'!$D:$E,2,FALSE),1)=1,"",AE1663)</f>
        <v/>
      </c>
      <c r="AF1662" s="110" t="str">
        <f>IF(IFERROR(VLOOKUP(AF1655,'Tabela de Apoio'!$D:$E,2,FALSE),1)=1,"",AF1663)</f>
        <v/>
      </c>
      <c r="AG1662" s="110" t="str">
        <f>IF(IFERROR(VLOOKUP(AG1655,'Tabela de Apoio'!$D:$E,2,FALSE),1)=1,"",AG1663)</f>
        <v/>
      </c>
      <c r="AH1662" s="110" t="str">
        <f>IF(IFERROR(VLOOKUP(AH1655,'Tabela de Apoio'!$D:$E,2,FALSE),1)=1,"",AH1663)</f>
        <v/>
      </c>
      <c r="AI1662" s="110" t="str">
        <f>IF(IFERROR(VLOOKUP(AI1655,'Tabela de Apoio'!$D:$E,2,FALSE),1)=1,"",AI1663)</f>
        <v/>
      </c>
    </row>
    <row r="1663" spans="1:167" hidden="1" x14ac:dyDescent="0.25">
      <c r="B1663" s="131" t="e">
        <f t="shared" si="4999"/>
        <v>#VALUE!</v>
      </c>
      <c r="C1663" s="131" t="e">
        <f t="shared" si="5000"/>
        <v>#VALUE!</v>
      </c>
      <c r="D1663" s="130">
        <f t="shared" si="5000"/>
        <v>1</v>
      </c>
      <c r="E1663" s="168"/>
      <c r="F1663" s="96"/>
      <c r="G1663" s="170"/>
      <c r="H1663" s="137">
        <f t="shared" ref="H1663" si="5143">COUNT($P1663:$XX1663)</f>
        <v>0</v>
      </c>
      <c r="I1663" s="135" t="e">
        <f t="shared" ref="I1663" si="5144">_xlfn.STDEV.P($P1662:$XX1663)/AVERAGE($P1662:$XX1663)</f>
        <v>#DIV/0!</v>
      </c>
      <c r="J1663" s="7">
        <f t="shared" ref="J1663" si="5145">IF(AND(H1663&gt;2,
OR(L1653="MÉDIA SANEADA",L1653="MEDIANA SANEADA",
AND(L1653="PREÇO REFERÊNCIA",NOT(AND(P1655="Orçamento",COUNTA(P1653:XX1653)=COUNTIF(P1655:XX1655,"Orçamento")))))),
ROW(),0)</f>
        <v>0</v>
      </c>
      <c r="K1663" s="69"/>
      <c r="L1663" s="29" t="s">
        <v>425</v>
      </c>
      <c r="M1663" s="30" t="e">
        <f t="shared" ref="M1663" si="5146" xml:space="preserve">
IF(H1661&gt;2,MEDIAN(P1660:XX1661),
IF(H1663&gt;2,MEDIAN(P1662:XX1663),
IF(H1665&gt;2,MEDIAN(P1664:XX1665),
IF(H1667&gt;2,MEDIAN(P1666:XX1667),
IF(H1669&gt;2,MEDIAN(P1668:XX1669),
IF(H1671&gt;2,MEDIAN(P1670:XX1671),
MEDIAN(P1658:XX1659)))))))</f>
        <v>#NUM!</v>
      </c>
      <c r="N1663" s="74"/>
      <c r="O1663" s="27" t="str">
        <f t="shared" ref="O1663" si="5147">"2 RODADA"</f>
        <v>2 RODADA</v>
      </c>
      <c r="P1663" s="110" t="str">
        <f t="shared" ref="P1663:AI1663" si="5148">IF(P1661="","",IF((_xlfn.STDEV.P($P1660:$XX1661)/AVERAGE($P1660:$XX1661))&lt;=25%,P1661,IF(OR(P1661&gt;(AVERAGE($P1660:$XX1661)+_xlfn.STDEV.P($P1660:$XX1661)),P1661&lt;(AVERAGE($P1660:$XX1661)-_xlfn.STDEV.P($P1660:$XX1661))),"DESCARTADO",P1661)))</f>
        <v/>
      </c>
      <c r="Q1663" s="110" t="str">
        <f t="shared" si="5148"/>
        <v/>
      </c>
      <c r="R1663" s="110" t="str">
        <f t="shared" si="5148"/>
        <v/>
      </c>
      <c r="S1663" s="110" t="str">
        <f t="shared" si="5148"/>
        <v/>
      </c>
      <c r="T1663" s="110" t="str">
        <f t="shared" si="5148"/>
        <v/>
      </c>
      <c r="U1663" s="110" t="str">
        <f t="shared" si="5148"/>
        <v/>
      </c>
      <c r="V1663" s="110" t="str">
        <f t="shared" si="5148"/>
        <v/>
      </c>
      <c r="W1663" s="110" t="str">
        <f t="shared" si="5148"/>
        <v/>
      </c>
      <c r="X1663" s="110" t="str">
        <f t="shared" si="5148"/>
        <v/>
      </c>
      <c r="Y1663" s="110" t="str">
        <f t="shared" si="5148"/>
        <v/>
      </c>
      <c r="Z1663" s="110" t="str">
        <f t="shared" si="5148"/>
        <v/>
      </c>
      <c r="AA1663" s="110" t="str">
        <f t="shared" si="5148"/>
        <v/>
      </c>
      <c r="AB1663" s="110" t="str">
        <f t="shared" si="5148"/>
        <v/>
      </c>
      <c r="AC1663" s="110" t="str">
        <f t="shared" si="5148"/>
        <v/>
      </c>
      <c r="AD1663" s="110" t="str">
        <f t="shared" si="5148"/>
        <v/>
      </c>
      <c r="AE1663" s="110" t="str">
        <f t="shared" si="5148"/>
        <v/>
      </c>
      <c r="AF1663" s="110" t="str">
        <f t="shared" si="5148"/>
        <v/>
      </c>
      <c r="AG1663" s="110" t="str">
        <f t="shared" si="5148"/>
        <v/>
      </c>
      <c r="AH1663" s="110" t="str">
        <f t="shared" si="5148"/>
        <v/>
      </c>
      <c r="AI1663" s="110" t="str">
        <f t="shared" si="5148"/>
        <v/>
      </c>
    </row>
    <row r="1664" spans="1:167" hidden="1" x14ac:dyDescent="0.25">
      <c r="B1664" s="131" t="e">
        <f t="shared" si="4999"/>
        <v>#VALUE!</v>
      </c>
      <c r="C1664" s="131" t="e">
        <f t="shared" si="5000"/>
        <v>#VALUE!</v>
      </c>
      <c r="D1664" s="130">
        <f t="shared" si="5000"/>
        <v>1</v>
      </c>
      <c r="E1664" s="168"/>
      <c r="F1664" s="96"/>
      <c r="G1664" s="170"/>
      <c r="H1664"/>
      <c r="I1664"/>
      <c r="J1664"/>
      <c r="K1664" s="69"/>
      <c r="L1664" s="29" t="s">
        <v>422</v>
      </c>
      <c r="M1664" s="30" t="e">
        <f t="shared" ref="M1664" si="5149">HARMEAN($P1658:$XX1659)</f>
        <v>#N/A</v>
      </c>
      <c r="N1664" s="74"/>
      <c r="O1664" s="27" t="str">
        <f t="shared" ref="O1664" si="5150">"3 POND"</f>
        <v>3 POND</v>
      </c>
      <c r="P1664" s="110" t="str">
        <f>IF(IFERROR(VLOOKUP(P1655,'Tabela de Apoio'!$D:$E,2,FALSE),1)=1,"",P1665)</f>
        <v/>
      </c>
      <c r="Q1664" s="110" t="str">
        <f>IF(IFERROR(VLOOKUP(Q1655,'Tabela de Apoio'!$D:$E,2,FALSE),1)=1,"",Q1665)</f>
        <v/>
      </c>
      <c r="R1664" s="110" t="str">
        <f>IF(IFERROR(VLOOKUP(R1655,'Tabela de Apoio'!$D:$E,2,FALSE),1)=1,"",R1665)</f>
        <v/>
      </c>
      <c r="S1664" s="110" t="str">
        <f>IF(IFERROR(VLOOKUP(S1655,'Tabela de Apoio'!$D:$E,2,FALSE),1)=1,"",S1665)</f>
        <v/>
      </c>
      <c r="T1664" s="110" t="str">
        <f>IF(IFERROR(VLOOKUP(T1655,'Tabela de Apoio'!$D:$E,2,FALSE),1)=1,"",T1665)</f>
        <v/>
      </c>
      <c r="U1664" s="110" t="str">
        <f>IF(IFERROR(VLOOKUP(U1655,'Tabela de Apoio'!$D:$E,2,FALSE),1)=1,"",U1665)</f>
        <v/>
      </c>
      <c r="V1664" s="110" t="str">
        <f>IF(IFERROR(VLOOKUP(V1655,'Tabela de Apoio'!$D:$E,2,FALSE),1)=1,"",V1665)</f>
        <v/>
      </c>
      <c r="W1664" s="110" t="str">
        <f>IF(IFERROR(VLOOKUP(W1655,'Tabela de Apoio'!$D:$E,2,FALSE),1)=1,"",W1665)</f>
        <v/>
      </c>
      <c r="X1664" s="110" t="str">
        <f>IF(IFERROR(VLOOKUP(X1655,'Tabela de Apoio'!$D:$E,2,FALSE),1)=1,"",X1665)</f>
        <v/>
      </c>
      <c r="Y1664" s="110" t="str">
        <f>IF(IFERROR(VLOOKUP(Y1655,'Tabela de Apoio'!$D:$E,2,FALSE),1)=1,"",Y1665)</f>
        <v/>
      </c>
      <c r="Z1664" s="110" t="str">
        <f>IF(IFERROR(VLOOKUP(Z1655,'Tabela de Apoio'!$D:$E,2,FALSE),1)=1,"",Z1665)</f>
        <v/>
      </c>
      <c r="AA1664" s="110" t="str">
        <f>IF(IFERROR(VLOOKUP(AA1655,'Tabela de Apoio'!$D:$E,2,FALSE),1)=1,"",AA1665)</f>
        <v/>
      </c>
      <c r="AB1664" s="110" t="str">
        <f>IF(IFERROR(VLOOKUP(AB1655,'Tabela de Apoio'!$D:$E,2,FALSE),1)=1,"",AB1665)</f>
        <v/>
      </c>
      <c r="AC1664" s="110" t="str">
        <f>IF(IFERROR(VLOOKUP(AC1655,'Tabela de Apoio'!$D:$E,2,FALSE),1)=1,"",AC1665)</f>
        <v/>
      </c>
      <c r="AD1664" s="110" t="str">
        <f>IF(IFERROR(VLOOKUP(AD1655,'Tabela de Apoio'!$D:$E,2,FALSE),1)=1,"",AD1665)</f>
        <v/>
      </c>
      <c r="AE1664" s="110" t="str">
        <f>IF(IFERROR(VLOOKUP(AE1655,'Tabela de Apoio'!$D:$E,2,FALSE),1)=1,"",AE1665)</f>
        <v/>
      </c>
      <c r="AF1664" s="110" t="str">
        <f>IF(IFERROR(VLOOKUP(AF1655,'Tabela de Apoio'!$D:$E,2,FALSE),1)=1,"",AF1665)</f>
        <v/>
      </c>
      <c r="AG1664" s="110" t="str">
        <f>IF(IFERROR(VLOOKUP(AG1655,'Tabela de Apoio'!$D:$E,2,FALSE),1)=1,"",AG1665)</f>
        <v/>
      </c>
      <c r="AH1664" s="110" t="str">
        <f>IF(IFERROR(VLOOKUP(AH1655,'Tabela de Apoio'!$D:$E,2,FALSE),1)=1,"",AH1665)</f>
        <v/>
      </c>
      <c r="AI1664" s="110" t="str">
        <f>IF(IFERROR(VLOOKUP(AI1655,'Tabela de Apoio'!$D:$E,2,FALSE),1)=1,"",AI1665)</f>
        <v/>
      </c>
    </row>
    <row r="1665" spans="1:167" hidden="1" x14ac:dyDescent="0.25">
      <c r="B1665" s="131" t="e">
        <f t="shared" si="4999"/>
        <v>#VALUE!</v>
      </c>
      <c r="C1665" s="131" t="e">
        <f t="shared" si="5000"/>
        <v>#VALUE!</v>
      </c>
      <c r="D1665" s="130">
        <f t="shared" si="5000"/>
        <v>1</v>
      </c>
      <c r="E1665" s="168"/>
      <c r="F1665" s="96"/>
      <c r="G1665" s="170"/>
      <c r="H1665" s="137">
        <f t="shared" ref="H1665" si="5151">COUNT($P1665:$XX1665)</f>
        <v>0</v>
      </c>
      <c r="I1665" s="135" t="e">
        <f t="shared" ref="I1665" si="5152">_xlfn.STDEV.P($P1664:$XX1665)/AVERAGE($P1664:$XX1665)</f>
        <v>#DIV/0!</v>
      </c>
      <c r="J1665" s="7">
        <f t="shared" ref="J1665" si="5153">IF(AND(H1665&gt;2,
OR(L1653="MÉDIA SANEADA",L1653="MEDIANA SANEADA",
AND(L1653="PREÇO REFERÊNCIA",NOT(AND(P1655="Orçamento",COUNTA(P1653:XX1653)=COUNTIF(P1655:XX1655,"Orçamento")))))),
ROW(),0)</f>
        <v>0</v>
      </c>
      <c r="K1665" s="69"/>
      <c r="L1665" s="29" t="s">
        <v>53</v>
      </c>
      <c r="M1665" s="30" t="str">
        <f t="shared" ref="M1665" si="5154">IFERROR(_xlfn.QUARTILE.EXC($P1659:$XX1659,1),"")</f>
        <v/>
      </c>
      <c r="N1665" s="74"/>
      <c r="O1665" s="27" t="str">
        <f t="shared" ref="O1665" si="5155">"3 RODADA"</f>
        <v>3 RODADA</v>
      </c>
      <c r="P1665" s="110" t="str">
        <f t="shared" ref="P1665:AI1665" si="5156">IF(P1663="","",IF((_xlfn.STDEV.P($P1662:$XX1663)/AVERAGE($P1662:$XX1663))&lt;=25%,P1663,IF(OR(P1663&gt;(AVERAGE($P1662:$XX1663)+_xlfn.STDEV.P($P1662:$XX1663)),P1663&lt;(AVERAGE($P1662:$XX1663)-_xlfn.STDEV.P($P1662:$XX1663))),"DESCARTADO",P1663)))</f>
        <v/>
      </c>
      <c r="Q1665" s="110" t="str">
        <f t="shared" si="5156"/>
        <v/>
      </c>
      <c r="R1665" s="110" t="str">
        <f t="shared" si="5156"/>
        <v/>
      </c>
      <c r="S1665" s="110" t="str">
        <f t="shared" si="5156"/>
        <v/>
      </c>
      <c r="T1665" s="110" t="str">
        <f t="shared" si="5156"/>
        <v/>
      </c>
      <c r="U1665" s="110" t="str">
        <f t="shared" si="5156"/>
        <v/>
      </c>
      <c r="V1665" s="110" t="str">
        <f t="shared" si="5156"/>
        <v/>
      </c>
      <c r="W1665" s="110" t="str">
        <f t="shared" si="5156"/>
        <v/>
      </c>
      <c r="X1665" s="110" t="str">
        <f t="shared" si="5156"/>
        <v/>
      </c>
      <c r="Y1665" s="110" t="str">
        <f t="shared" si="5156"/>
        <v/>
      </c>
      <c r="Z1665" s="110" t="str">
        <f t="shared" si="5156"/>
        <v/>
      </c>
      <c r="AA1665" s="110" t="str">
        <f t="shared" si="5156"/>
        <v/>
      </c>
      <c r="AB1665" s="110" t="str">
        <f t="shared" si="5156"/>
        <v/>
      </c>
      <c r="AC1665" s="110" t="str">
        <f t="shared" si="5156"/>
        <v/>
      </c>
      <c r="AD1665" s="110" t="str">
        <f t="shared" si="5156"/>
        <v/>
      </c>
      <c r="AE1665" s="110" t="str">
        <f t="shared" si="5156"/>
        <v/>
      </c>
      <c r="AF1665" s="110" t="str">
        <f t="shared" si="5156"/>
        <v/>
      </c>
      <c r="AG1665" s="110" t="str">
        <f t="shared" si="5156"/>
        <v/>
      </c>
      <c r="AH1665" s="110" t="str">
        <f t="shared" si="5156"/>
        <v/>
      </c>
      <c r="AI1665" s="110" t="str">
        <f t="shared" si="5156"/>
        <v/>
      </c>
    </row>
    <row r="1666" spans="1:167" hidden="1" x14ac:dyDescent="0.25">
      <c r="B1666" s="131" t="e">
        <f t="shared" si="4999"/>
        <v>#VALUE!</v>
      </c>
      <c r="C1666" s="131" t="e">
        <f t="shared" si="5000"/>
        <v>#VALUE!</v>
      </c>
      <c r="D1666" s="130">
        <f t="shared" si="5000"/>
        <v>1</v>
      </c>
      <c r="E1666" s="168"/>
      <c r="F1666" s="96"/>
      <c r="G1666" s="170"/>
      <c r="H1666"/>
      <c r="I1666"/>
      <c r="J1666"/>
      <c r="K1666" s="69"/>
      <c r="L1666" s="29" t="s">
        <v>51</v>
      </c>
      <c r="M1666" s="30" t="str">
        <f t="shared" ref="M1666" si="5157">IFERROR(_xlfn.QUARTILE.EXC($P1659:$XX1659,3),"")</f>
        <v/>
      </c>
      <c r="N1666" s="74"/>
      <c r="O1666" s="27" t="str">
        <f t="shared" ref="O1666" si="5158">"4 POND"</f>
        <v>4 POND</v>
      </c>
      <c r="P1666" s="110" t="str">
        <f>IF(IFERROR(VLOOKUP(P1655,'Tabela de Apoio'!$D:$E,2,FALSE),1)=1,"",P1667)</f>
        <v/>
      </c>
      <c r="Q1666" s="110" t="str">
        <f>IF(IFERROR(VLOOKUP(Q1655,'Tabela de Apoio'!$D:$E,2,FALSE),1)=1,"",Q1667)</f>
        <v/>
      </c>
      <c r="R1666" s="110" t="str">
        <f>IF(IFERROR(VLOOKUP(R1655,'Tabela de Apoio'!$D:$E,2,FALSE),1)=1,"",R1667)</f>
        <v/>
      </c>
      <c r="S1666" s="110" t="str">
        <f>IF(IFERROR(VLOOKUP(S1655,'Tabela de Apoio'!$D:$E,2,FALSE),1)=1,"",S1667)</f>
        <v/>
      </c>
      <c r="T1666" s="110" t="str">
        <f>IF(IFERROR(VLOOKUP(T1655,'Tabela de Apoio'!$D:$E,2,FALSE),1)=1,"",T1667)</f>
        <v/>
      </c>
      <c r="U1666" s="110" t="str">
        <f>IF(IFERROR(VLOOKUP(U1655,'Tabela de Apoio'!$D:$E,2,FALSE),1)=1,"",U1667)</f>
        <v/>
      </c>
      <c r="V1666" s="110" t="str">
        <f>IF(IFERROR(VLOOKUP(V1655,'Tabela de Apoio'!$D:$E,2,FALSE),1)=1,"",V1667)</f>
        <v/>
      </c>
      <c r="W1666" s="110" t="str">
        <f>IF(IFERROR(VLOOKUP(W1655,'Tabela de Apoio'!$D:$E,2,FALSE),1)=1,"",W1667)</f>
        <v/>
      </c>
      <c r="X1666" s="110" t="str">
        <f>IF(IFERROR(VLOOKUP(X1655,'Tabela de Apoio'!$D:$E,2,FALSE),1)=1,"",X1667)</f>
        <v/>
      </c>
      <c r="Y1666" s="110" t="str">
        <f>IF(IFERROR(VLOOKUP(Y1655,'Tabela de Apoio'!$D:$E,2,FALSE),1)=1,"",Y1667)</f>
        <v/>
      </c>
      <c r="Z1666" s="110" t="str">
        <f>IF(IFERROR(VLOOKUP(Z1655,'Tabela de Apoio'!$D:$E,2,FALSE),1)=1,"",Z1667)</f>
        <v/>
      </c>
      <c r="AA1666" s="110" t="str">
        <f>IF(IFERROR(VLOOKUP(AA1655,'Tabela de Apoio'!$D:$E,2,FALSE),1)=1,"",AA1667)</f>
        <v/>
      </c>
      <c r="AB1666" s="110" t="str">
        <f>IF(IFERROR(VLOOKUP(AB1655,'Tabela de Apoio'!$D:$E,2,FALSE),1)=1,"",AB1667)</f>
        <v/>
      </c>
      <c r="AC1666" s="110" t="str">
        <f>IF(IFERROR(VLOOKUP(AC1655,'Tabela de Apoio'!$D:$E,2,FALSE),1)=1,"",AC1667)</f>
        <v/>
      </c>
      <c r="AD1666" s="110" t="str">
        <f>IF(IFERROR(VLOOKUP(AD1655,'Tabela de Apoio'!$D:$E,2,FALSE),1)=1,"",AD1667)</f>
        <v/>
      </c>
      <c r="AE1666" s="110" t="str">
        <f>IF(IFERROR(VLOOKUP(AE1655,'Tabela de Apoio'!$D:$E,2,FALSE),1)=1,"",AE1667)</f>
        <v/>
      </c>
      <c r="AF1666" s="110" t="str">
        <f>IF(IFERROR(VLOOKUP(AF1655,'Tabela de Apoio'!$D:$E,2,FALSE),1)=1,"",AF1667)</f>
        <v/>
      </c>
      <c r="AG1666" s="110" t="str">
        <f>IF(IFERROR(VLOOKUP(AG1655,'Tabela de Apoio'!$D:$E,2,FALSE),1)=1,"",AG1667)</f>
        <v/>
      </c>
      <c r="AH1666" s="110" t="str">
        <f>IF(IFERROR(VLOOKUP(AH1655,'Tabela de Apoio'!$D:$E,2,FALSE),1)=1,"",AH1667)</f>
        <v/>
      </c>
      <c r="AI1666" s="110" t="str">
        <f>IF(IFERROR(VLOOKUP(AI1655,'Tabela de Apoio'!$D:$E,2,FALSE),1)=1,"",AI1667)</f>
        <v/>
      </c>
    </row>
    <row r="1667" spans="1:167" hidden="1" x14ac:dyDescent="0.25">
      <c r="B1667" s="131" t="e">
        <f t="shared" si="4999"/>
        <v>#VALUE!</v>
      </c>
      <c r="C1667" s="131" t="e">
        <f t="shared" si="5000"/>
        <v>#VALUE!</v>
      </c>
      <c r="D1667" s="130">
        <f t="shared" si="5000"/>
        <v>1</v>
      </c>
      <c r="E1667" s="168"/>
      <c r="F1667" s="96"/>
      <c r="G1667" s="170"/>
      <c r="H1667" s="137">
        <f t="shared" ref="H1667" si="5159">COUNT($P1667:$XX1667)</f>
        <v>0</v>
      </c>
      <c r="I1667" s="135" t="e">
        <f t="shared" ref="I1667" si="5160">_xlfn.STDEV.P($P1666:$XX1667)/AVERAGE($P1666:$XX1667)</f>
        <v>#DIV/0!</v>
      </c>
      <c r="J1667" s="7">
        <f t="shared" ref="J1667" si="5161">IF(AND(H1667&gt;2,
OR(L1653="MÉDIA SANEADA",L1653="MEDIANA SANEADA",
AND(L1653="PREÇO REFERÊNCIA",NOT(AND(P1655="Orçamento",COUNTA(P1653:XX1653)=COUNTIF(P1655:XX1655,"Orçamento")))))),
ROW(),0)</f>
        <v>0</v>
      </c>
      <c r="K1667" s="69"/>
      <c r="L1667" s="29" t="s">
        <v>55</v>
      </c>
      <c r="M1667" s="30">
        <f t="shared" ref="M1667" si="5162">MIN($P1659:$XX1659)</f>
        <v>0</v>
      </c>
      <c r="N1667" s="74"/>
      <c r="O1667" s="27" t="str">
        <f t="shared" ref="O1667" si="5163">"4 RODADA"</f>
        <v>4 RODADA</v>
      </c>
      <c r="P1667" s="110" t="str">
        <f t="shared" ref="P1667:AI1667" si="5164">IF(P1665="","",IF((_xlfn.STDEV.P($P1664:$XX1665)/AVERAGE($P1664:$XX1665))&lt;=25%,P1665,IF(OR(P1665&gt;(AVERAGE($P1664:$XX1665)+_xlfn.STDEV.P($P1664:$XX1665)),P1665&lt;(AVERAGE($P1664:$XX1665)-_xlfn.STDEV.P($P1664:$XX1665))),"DESCARTADO",P1665)))</f>
        <v/>
      </c>
      <c r="Q1667" s="110" t="str">
        <f t="shared" si="5164"/>
        <v/>
      </c>
      <c r="R1667" s="110" t="str">
        <f t="shared" si="5164"/>
        <v/>
      </c>
      <c r="S1667" s="110" t="str">
        <f t="shared" si="5164"/>
        <v/>
      </c>
      <c r="T1667" s="110" t="str">
        <f t="shared" si="5164"/>
        <v/>
      </c>
      <c r="U1667" s="110" t="str">
        <f t="shared" si="5164"/>
        <v/>
      </c>
      <c r="V1667" s="110" t="str">
        <f t="shared" si="5164"/>
        <v/>
      </c>
      <c r="W1667" s="110" t="str">
        <f t="shared" si="5164"/>
        <v/>
      </c>
      <c r="X1667" s="110" t="str">
        <f t="shared" si="5164"/>
        <v/>
      </c>
      <c r="Y1667" s="110" t="str">
        <f t="shared" si="5164"/>
        <v/>
      </c>
      <c r="Z1667" s="110" t="str">
        <f t="shared" si="5164"/>
        <v/>
      </c>
      <c r="AA1667" s="110" t="str">
        <f t="shared" si="5164"/>
        <v/>
      </c>
      <c r="AB1667" s="110" t="str">
        <f t="shared" si="5164"/>
        <v/>
      </c>
      <c r="AC1667" s="110" t="str">
        <f t="shared" si="5164"/>
        <v/>
      </c>
      <c r="AD1667" s="110" t="str">
        <f t="shared" si="5164"/>
        <v/>
      </c>
      <c r="AE1667" s="110" t="str">
        <f t="shared" si="5164"/>
        <v/>
      </c>
      <c r="AF1667" s="110" t="str">
        <f t="shared" si="5164"/>
        <v/>
      </c>
      <c r="AG1667" s="110" t="str">
        <f t="shared" si="5164"/>
        <v/>
      </c>
      <c r="AH1667" s="110" t="str">
        <f t="shared" si="5164"/>
        <v/>
      </c>
      <c r="AI1667" s="110" t="str">
        <f t="shared" si="5164"/>
        <v/>
      </c>
    </row>
    <row r="1668" spans="1:167" hidden="1" x14ac:dyDescent="0.25">
      <c r="B1668" s="131" t="e">
        <f t="shared" si="4999"/>
        <v>#VALUE!</v>
      </c>
      <c r="C1668" s="131" t="e">
        <f t="shared" si="5000"/>
        <v>#VALUE!</v>
      </c>
      <c r="D1668" s="130">
        <f t="shared" si="5000"/>
        <v>1</v>
      </c>
      <c r="E1668" s="168"/>
      <c r="F1668" s="96"/>
      <c r="G1668" s="170"/>
      <c r="H1668"/>
      <c r="I1668"/>
      <c r="J1668"/>
      <c r="K1668" s="69"/>
      <c r="L1668" s="29" t="s">
        <v>52</v>
      </c>
      <c r="M1668" s="30">
        <f t="shared" ref="M1668" si="5165">MAX($P1659:$XX1659)</f>
        <v>0</v>
      </c>
      <c r="N1668" s="74"/>
      <c r="O1668" s="27" t="str">
        <f t="shared" ref="O1668" si="5166">"5 POND"</f>
        <v>5 POND</v>
      </c>
      <c r="P1668" s="110" t="str">
        <f>IF(IFERROR(VLOOKUP(P1655,'Tabela de Apoio'!$D:$E,2,FALSE),1)=1,"",P1669)</f>
        <v/>
      </c>
      <c r="Q1668" s="110" t="str">
        <f>IF(IFERROR(VLOOKUP(Q1655,'Tabela de Apoio'!$D:$E,2,FALSE),1)=1,"",Q1669)</f>
        <v/>
      </c>
      <c r="R1668" s="110" t="str">
        <f>IF(IFERROR(VLOOKUP(R1655,'Tabela de Apoio'!$D:$E,2,FALSE),1)=1,"",R1669)</f>
        <v/>
      </c>
      <c r="S1668" s="110" t="str">
        <f>IF(IFERROR(VLOOKUP(S1655,'Tabela de Apoio'!$D:$E,2,FALSE),1)=1,"",S1669)</f>
        <v/>
      </c>
      <c r="T1668" s="110" t="str">
        <f>IF(IFERROR(VLOOKUP(T1655,'Tabela de Apoio'!$D:$E,2,FALSE),1)=1,"",T1669)</f>
        <v/>
      </c>
      <c r="U1668" s="110" t="str">
        <f>IF(IFERROR(VLOOKUP(U1655,'Tabela de Apoio'!$D:$E,2,FALSE),1)=1,"",U1669)</f>
        <v/>
      </c>
      <c r="V1668" s="110" t="str">
        <f>IF(IFERROR(VLOOKUP(V1655,'Tabela de Apoio'!$D:$E,2,FALSE),1)=1,"",V1669)</f>
        <v/>
      </c>
      <c r="W1668" s="110" t="str">
        <f>IF(IFERROR(VLOOKUP(W1655,'Tabela de Apoio'!$D:$E,2,FALSE),1)=1,"",W1669)</f>
        <v/>
      </c>
      <c r="X1668" s="110" t="str">
        <f>IF(IFERROR(VLOOKUP(X1655,'Tabela de Apoio'!$D:$E,2,FALSE),1)=1,"",X1669)</f>
        <v/>
      </c>
      <c r="Y1668" s="110" t="str">
        <f>IF(IFERROR(VLOOKUP(Y1655,'Tabela de Apoio'!$D:$E,2,FALSE),1)=1,"",Y1669)</f>
        <v/>
      </c>
      <c r="Z1668" s="110" t="str">
        <f>IF(IFERROR(VLOOKUP(Z1655,'Tabela de Apoio'!$D:$E,2,FALSE),1)=1,"",Z1669)</f>
        <v/>
      </c>
      <c r="AA1668" s="110" t="str">
        <f>IF(IFERROR(VLOOKUP(AA1655,'Tabela de Apoio'!$D:$E,2,FALSE),1)=1,"",AA1669)</f>
        <v/>
      </c>
      <c r="AB1668" s="110" t="str">
        <f>IF(IFERROR(VLOOKUP(AB1655,'Tabela de Apoio'!$D:$E,2,FALSE),1)=1,"",AB1669)</f>
        <v/>
      </c>
      <c r="AC1668" s="110" t="str">
        <f>IF(IFERROR(VLOOKUP(AC1655,'Tabela de Apoio'!$D:$E,2,FALSE),1)=1,"",AC1669)</f>
        <v/>
      </c>
      <c r="AD1668" s="110" t="str">
        <f>IF(IFERROR(VLOOKUP(AD1655,'Tabela de Apoio'!$D:$E,2,FALSE),1)=1,"",AD1669)</f>
        <v/>
      </c>
      <c r="AE1668" s="110" t="str">
        <f>IF(IFERROR(VLOOKUP(AE1655,'Tabela de Apoio'!$D:$E,2,FALSE),1)=1,"",AE1669)</f>
        <v/>
      </c>
      <c r="AF1668" s="110" t="str">
        <f>IF(IFERROR(VLOOKUP(AF1655,'Tabela de Apoio'!$D:$E,2,FALSE),1)=1,"",AF1669)</f>
        <v/>
      </c>
      <c r="AG1668" s="110" t="str">
        <f>IF(IFERROR(VLOOKUP(AG1655,'Tabela de Apoio'!$D:$E,2,FALSE),1)=1,"",AG1669)</f>
        <v/>
      </c>
      <c r="AH1668" s="110" t="str">
        <f>IF(IFERROR(VLOOKUP(AH1655,'Tabela de Apoio'!$D:$E,2,FALSE),1)=1,"",AH1669)</f>
        <v/>
      </c>
      <c r="AI1668" s="110" t="str">
        <f>IF(IFERROR(VLOOKUP(AI1655,'Tabela de Apoio'!$D:$E,2,FALSE),1)=1,"",AI1669)</f>
        <v/>
      </c>
    </row>
    <row r="1669" spans="1:167" hidden="1" x14ac:dyDescent="0.25">
      <c r="B1669" s="131" t="e">
        <f t="shared" si="4999"/>
        <v>#VALUE!</v>
      </c>
      <c r="C1669" s="131" t="e">
        <f t="shared" si="5000"/>
        <v>#VALUE!</v>
      </c>
      <c r="D1669" s="130">
        <f t="shared" si="5000"/>
        <v>1</v>
      </c>
      <c r="E1669" s="168"/>
      <c r="F1669" s="96"/>
      <c r="G1669" s="170"/>
      <c r="H1669" s="137">
        <f t="shared" ref="H1669" si="5167">COUNT($P1669:$XX1669)</f>
        <v>0</v>
      </c>
      <c r="I1669" s="135" t="e">
        <f t="shared" ref="I1669" si="5168">_xlfn.STDEV.P($P1668:$XX1669)/AVERAGE($P1668:$XX1669)</f>
        <v>#DIV/0!</v>
      </c>
      <c r="J1669" s="7">
        <f t="shared" ref="J1669" si="5169">IF(AND(H1669&gt;2,
OR(L1653="MÉDIA SANEADA",L1653="MEDIANA SANEADA",
AND(L1653="PREÇO REFERÊNCIA",NOT(AND(P1655="Orçamento",COUNTA(P1653:XX1653)=COUNTIF(P1655:XX1655,"Orçamento")))))),
ROW(),0)</f>
        <v>0</v>
      </c>
      <c r="K1669" s="69"/>
      <c r="N1669" s="74"/>
      <c r="O1669" s="27" t="str">
        <f t="shared" ref="O1669" si="5170">"5 RODADA"</f>
        <v>5 RODADA</v>
      </c>
      <c r="P1669" s="110" t="str">
        <f t="shared" ref="P1669:AI1669" si="5171">IF(P1667="","",IF((_xlfn.STDEV.P($P1666:$XX1667)/AVERAGE($P1666:$XX1667))&lt;=25%,P1667,IF(OR(P1667&gt;(AVERAGE($P1666:$XX1667)+_xlfn.STDEV.P($P1666:$XX1667)),P1667&lt;(AVERAGE($P1666:$XX1667)-_xlfn.STDEV.P($P1666:$XX1667))),"DESCARTADO",P1667)))</f>
        <v/>
      </c>
      <c r="Q1669" s="110" t="str">
        <f t="shared" si="5171"/>
        <v/>
      </c>
      <c r="R1669" s="110" t="str">
        <f t="shared" si="5171"/>
        <v/>
      </c>
      <c r="S1669" s="110" t="str">
        <f t="shared" si="5171"/>
        <v/>
      </c>
      <c r="T1669" s="110" t="str">
        <f t="shared" si="5171"/>
        <v/>
      </c>
      <c r="U1669" s="110" t="str">
        <f t="shared" si="5171"/>
        <v/>
      </c>
      <c r="V1669" s="110" t="str">
        <f t="shared" si="5171"/>
        <v/>
      </c>
      <c r="W1669" s="110" t="str">
        <f t="shared" si="5171"/>
        <v/>
      </c>
      <c r="X1669" s="110" t="str">
        <f t="shared" si="5171"/>
        <v/>
      </c>
      <c r="Y1669" s="110" t="str">
        <f t="shared" si="5171"/>
        <v/>
      </c>
      <c r="Z1669" s="110" t="str">
        <f t="shared" si="5171"/>
        <v/>
      </c>
      <c r="AA1669" s="110" t="str">
        <f t="shared" si="5171"/>
        <v/>
      </c>
      <c r="AB1669" s="110" t="str">
        <f t="shared" si="5171"/>
        <v/>
      </c>
      <c r="AC1669" s="110" t="str">
        <f t="shared" si="5171"/>
        <v/>
      </c>
      <c r="AD1669" s="110" t="str">
        <f t="shared" si="5171"/>
        <v/>
      </c>
      <c r="AE1669" s="110" t="str">
        <f t="shared" si="5171"/>
        <v/>
      </c>
      <c r="AF1669" s="110" t="str">
        <f t="shared" si="5171"/>
        <v/>
      </c>
      <c r="AG1669" s="110" t="str">
        <f t="shared" si="5171"/>
        <v/>
      </c>
      <c r="AH1669" s="110" t="str">
        <f t="shared" si="5171"/>
        <v/>
      </c>
      <c r="AI1669" s="110" t="str">
        <f t="shared" si="5171"/>
        <v/>
      </c>
    </row>
    <row r="1670" spans="1:167" hidden="1" x14ac:dyDescent="0.25">
      <c r="B1670" s="131" t="e">
        <f t="shared" si="4999"/>
        <v>#VALUE!</v>
      </c>
      <c r="C1670" s="131" t="e">
        <f t="shared" si="5000"/>
        <v>#VALUE!</v>
      </c>
      <c r="D1670" s="130">
        <f t="shared" si="5000"/>
        <v>1</v>
      </c>
      <c r="E1670" s="168"/>
      <c r="F1670" s="96"/>
      <c r="G1670" s="170"/>
      <c r="H1670"/>
      <c r="I1670"/>
      <c r="J1670"/>
      <c r="K1670" s="69"/>
      <c r="L1670" s="22"/>
      <c r="M1670" s="22"/>
      <c r="N1670" s="74"/>
      <c r="O1670" s="27" t="str">
        <f t="shared" ref="O1670" si="5172">"6 POND"</f>
        <v>6 POND</v>
      </c>
      <c r="P1670" s="110" t="str">
        <f>IF(IFERROR(VLOOKUP(P1655,'Tabela de Apoio'!$D:$E,2,FALSE),1)=1,"",P1671)</f>
        <v/>
      </c>
      <c r="Q1670" s="110" t="str">
        <f>IF(IFERROR(VLOOKUP(Q1655,'Tabela de Apoio'!$D:$E,2,FALSE),1)=1,"",Q1671)</f>
        <v/>
      </c>
      <c r="R1670" s="110" t="str">
        <f>IF(IFERROR(VLOOKUP(R1655,'Tabela de Apoio'!$D:$E,2,FALSE),1)=1,"",R1671)</f>
        <v/>
      </c>
      <c r="S1670" s="110" t="str">
        <f>IF(IFERROR(VLOOKUP(S1655,'Tabela de Apoio'!$D:$E,2,FALSE),1)=1,"",S1671)</f>
        <v/>
      </c>
      <c r="T1670" s="110" t="str">
        <f>IF(IFERROR(VLOOKUP(T1655,'Tabela de Apoio'!$D:$E,2,FALSE),1)=1,"",T1671)</f>
        <v/>
      </c>
      <c r="U1670" s="110" t="str">
        <f>IF(IFERROR(VLOOKUP(U1655,'Tabela de Apoio'!$D:$E,2,FALSE),1)=1,"",U1671)</f>
        <v/>
      </c>
      <c r="V1670" s="110" t="str">
        <f>IF(IFERROR(VLOOKUP(V1655,'Tabela de Apoio'!$D:$E,2,FALSE),1)=1,"",V1671)</f>
        <v/>
      </c>
      <c r="W1670" s="110" t="str">
        <f>IF(IFERROR(VLOOKUP(W1655,'Tabela de Apoio'!$D:$E,2,FALSE),1)=1,"",W1671)</f>
        <v/>
      </c>
      <c r="X1670" s="110" t="str">
        <f>IF(IFERROR(VLOOKUP(X1655,'Tabela de Apoio'!$D:$E,2,FALSE),1)=1,"",X1671)</f>
        <v/>
      </c>
      <c r="Y1670" s="110" t="str">
        <f>IF(IFERROR(VLOOKUP(Y1655,'Tabela de Apoio'!$D:$E,2,FALSE),1)=1,"",Y1671)</f>
        <v/>
      </c>
      <c r="Z1670" s="110" t="str">
        <f>IF(IFERROR(VLOOKUP(Z1655,'Tabela de Apoio'!$D:$E,2,FALSE),1)=1,"",Z1671)</f>
        <v/>
      </c>
      <c r="AA1670" s="110" t="str">
        <f>IF(IFERROR(VLOOKUP(AA1655,'Tabela de Apoio'!$D:$E,2,FALSE),1)=1,"",AA1671)</f>
        <v/>
      </c>
      <c r="AB1670" s="110" t="str">
        <f>IF(IFERROR(VLOOKUP(AB1655,'Tabela de Apoio'!$D:$E,2,FALSE),1)=1,"",AB1671)</f>
        <v/>
      </c>
      <c r="AC1670" s="110" t="str">
        <f>IF(IFERROR(VLOOKUP(AC1655,'Tabela de Apoio'!$D:$E,2,FALSE),1)=1,"",AC1671)</f>
        <v/>
      </c>
      <c r="AD1670" s="110" t="str">
        <f>IF(IFERROR(VLOOKUP(AD1655,'Tabela de Apoio'!$D:$E,2,FALSE),1)=1,"",AD1671)</f>
        <v/>
      </c>
      <c r="AE1670" s="110" t="str">
        <f>IF(IFERROR(VLOOKUP(AE1655,'Tabela de Apoio'!$D:$E,2,FALSE),1)=1,"",AE1671)</f>
        <v/>
      </c>
      <c r="AF1670" s="110" t="str">
        <f>IF(IFERROR(VLOOKUP(AF1655,'Tabela de Apoio'!$D:$E,2,FALSE),1)=1,"",AF1671)</f>
        <v/>
      </c>
      <c r="AG1670" s="110" t="str">
        <f>IF(IFERROR(VLOOKUP(AG1655,'Tabela de Apoio'!$D:$E,2,FALSE),1)=1,"",AG1671)</f>
        <v/>
      </c>
      <c r="AH1670" s="110" t="str">
        <f>IF(IFERROR(VLOOKUP(AH1655,'Tabela de Apoio'!$D:$E,2,FALSE),1)=1,"",AH1671)</f>
        <v/>
      </c>
      <c r="AI1670" s="110" t="str">
        <f>IF(IFERROR(VLOOKUP(AI1655,'Tabela de Apoio'!$D:$E,2,FALSE),1)=1,"",AI1671)</f>
        <v/>
      </c>
    </row>
    <row r="1671" spans="1:167" hidden="1" x14ac:dyDescent="0.25">
      <c r="B1671" s="131" t="e">
        <f t="shared" si="4999"/>
        <v>#VALUE!</v>
      </c>
      <c r="C1671" s="131" t="e">
        <f t="shared" si="5000"/>
        <v>#VALUE!</v>
      </c>
      <c r="D1671" s="130">
        <f t="shared" si="5000"/>
        <v>1</v>
      </c>
      <c r="E1671" s="168"/>
      <c r="F1671" s="96"/>
      <c r="G1671" s="170"/>
      <c r="H1671" s="137">
        <f t="shared" ref="H1671" si="5173">COUNT($P1671:$XX1671)</f>
        <v>0</v>
      </c>
      <c r="I1671" s="135" t="e">
        <f t="shared" ref="I1671" si="5174">_xlfn.STDEV.P($P1670:$XX1671)/AVERAGE($P1670:$XX1671)</f>
        <v>#DIV/0!</v>
      </c>
      <c r="J1671" s="7">
        <f t="shared" ref="J1671" si="5175">IF(AND(H1671&gt;2,
OR(L1653="MÉDIA SANEADA",L1653="MEDIANA SANEADA",
AND(L1653="PREÇO REFERÊNCIA",NOT(AND(P1655="Orçamento",COUNTA(P1653:XX1653)=COUNTIF(P1655:XX1655,"Orçamento")))))),
ROW(),0)</f>
        <v>0</v>
      </c>
      <c r="N1671" s="74"/>
      <c r="O1671" s="27" t="str">
        <f t="shared" ref="O1671" si="5176">"6 RODADA"</f>
        <v>6 RODADA</v>
      </c>
      <c r="P1671" s="110" t="str">
        <f t="shared" ref="P1671:AI1671" si="5177">IFERROR(IF(P1669="","",IF((_xlfn.STDEV.P($P1668:$XX1669)/AVERAGE($P1668:$XX1669))&lt;=25%,P1669,IF(OR(P1669&gt;(AVERAGE($P1668:$XX1669)+_xlfn.STDEV.P($P1668:$XX1669)),P1669&lt;(AVERAGE($P1668:$XX1669)-_xlfn.STDEV.P($P1668:$XX1669))),"DESCARTADO",P1669))),)</f>
        <v/>
      </c>
      <c r="Q1671" s="110" t="str">
        <f t="shared" si="5177"/>
        <v/>
      </c>
      <c r="R1671" s="110" t="str">
        <f t="shared" si="5177"/>
        <v/>
      </c>
      <c r="S1671" s="110" t="str">
        <f t="shared" si="5177"/>
        <v/>
      </c>
      <c r="T1671" s="110" t="str">
        <f t="shared" si="5177"/>
        <v/>
      </c>
      <c r="U1671" s="110" t="str">
        <f t="shared" si="5177"/>
        <v/>
      </c>
      <c r="V1671" s="110" t="str">
        <f t="shared" si="5177"/>
        <v/>
      </c>
      <c r="W1671" s="110" t="str">
        <f t="shared" si="5177"/>
        <v/>
      </c>
      <c r="X1671" s="110" t="str">
        <f t="shared" si="5177"/>
        <v/>
      </c>
      <c r="Y1671" s="110" t="str">
        <f t="shared" si="5177"/>
        <v/>
      </c>
      <c r="Z1671" s="110" t="str">
        <f t="shared" si="5177"/>
        <v/>
      </c>
      <c r="AA1671" s="110" t="str">
        <f t="shared" si="5177"/>
        <v/>
      </c>
      <c r="AB1671" s="110" t="str">
        <f t="shared" si="5177"/>
        <v/>
      </c>
      <c r="AC1671" s="110" t="str">
        <f t="shared" si="5177"/>
        <v/>
      </c>
      <c r="AD1671" s="110" t="str">
        <f t="shared" si="5177"/>
        <v/>
      </c>
      <c r="AE1671" s="110" t="str">
        <f t="shared" si="5177"/>
        <v/>
      </c>
      <c r="AF1671" s="110" t="str">
        <f t="shared" si="5177"/>
        <v/>
      </c>
      <c r="AG1671" s="110" t="str">
        <f t="shared" si="5177"/>
        <v/>
      </c>
      <c r="AH1671" s="110" t="str">
        <f t="shared" si="5177"/>
        <v/>
      </c>
      <c r="AI1671" s="110" t="str">
        <f t="shared" si="5177"/>
        <v/>
      </c>
    </row>
    <row r="1672" spans="1:167" x14ac:dyDescent="0.25">
      <c r="B1672" s="131" t="e">
        <f t="shared" si="4999"/>
        <v>#VALUE!</v>
      </c>
      <c r="C1672" s="131" t="e">
        <f t="shared" si="5000"/>
        <v>#VALUE!</v>
      </c>
      <c r="D1672" s="130">
        <f t="shared" si="5000"/>
        <v>1</v>
      </c>
      <c r="E1672" s="168"/>
      <c r="F1672" s="139"/>
      <c r="G1672" s="170"/>
      <c r="H1672" s="173"/>
      <c r="I1672" s="173"/>
      <c r="J1672" s="174"/>
      <c r="K1672" s="70"/>
      <c r="L1672" s="1" t="s">
        <v>56</v>
      </c>
      <c r="M1672" s="147" t="str">
        <f t="shared" ref="M1672" si="5178">IFERROR(ROUND(M1653*M1655,2),"")</f>
        <v/>
      </c>
      <c r="O1672" s="27" t="s">
        <v>426</v>
      </c>
      <c r="P1672" s="110" t="str">
        <f t="shared" ref="P1672:R1672" si="5179">INDEX(P1659:P1671,MATCH(MAX($J1659:$J1671),$J1659:$J1671,0))</f>
        <v/>
      </c>
      <c r="Q1672" s="110" t="str">
        <f t="shared" si="5179"/>
        <v/>
      </c>
      <c r="R1672" s="110" t="str">
        <f t="shared" si="5179"/>
        <v/>
      </c>
      <c r="S1672" s="110" t="str">
        <f t="shared" si="5113"/>
        <v/>
      </c>
      <c r="T1672" s="110" t="str">
        <f t="shared" si="5113"/>
        <v/>
      </c>
      <c r="U1672" s="110" t="str">
        <f t="shared" si="5113"/>
        <v/>
      </c>
      <c r="V1672" s="110" t="str">
        <f t="shared" si="5113"/>
        <v/>
      </c>
      <c r="W1672" s="110" t="str">
        <f t="shared" si="5113"/>
        <v/>
      </c>
      <c r="X1672" s="110" t="str">
        <f t="shared" si="5113"/>
        <v/>
      </c>
      <c r="Y1672" s="110" t="str">
        <f t="shared" si="5113"/>
        <v/>
      </c>
      <c r="Z1672" s="110" t="str">
        <f t="shared" si="5113"/>
        <v/>
      </c>
      <c r="AA1672" s="110" t="str">
        <f t="shared" si="5113"/>
        <v/>
      </c>
      <c r="AB1672" s="110" t="str">
        <f t="shared" si="5113"/>
        <v/>
      </c>
      <c r="AC1672" s="110" t="str">
        <f t="shared" si="5113"/>
        <v/>
      </c>
      <c r="AD1672" s="110" t="str">
        <f t="shared" si="5113"/>
        <v/>
      </c>
      <c r="AE1672" s="110" t="str">
        <f t="shared" si="5113"/>
        <v/>
      </c>
      <c r="AF1672" s="110" t="str">
        <f t="shared" si="5113"/>
        <v/>
      </c>
      <c r="AG1672" s="110" t="str">
        <f t="shared" si="5113"/>
        <v/>
      </c>
      <c r="AH1672" s="110" t="str">
        <f t="shared" si="5113"/>
        <v/>
      </c>
      <c r="AI1672" s="110" t="str">
        <f t="shared" si="5113"/>
        <v/>
      </c>
    </row>
    <row r="1674" spans="1:167" s="120" customFormat="1" ht="15" customHeight="1" x14ac:dyDescent="0.25">
      <c r="A1674" s="123"/>
      <c r="B1674" s="130" t="e">
        <f t="shared" ref="B1674" si="5180">LARGE(IFERROR(IF(B1672+1&gt;$H$8,"",B1672+1),""),1)</f>
        <v>#VALUE!</v>
      </c>
      <c r="C1674" s="130" t="e">
        <f>IF(_xlfn.ISFORMULA(E1678),MAX(INDEX('BASE FORMAÇÃO'!A:A,B1674+1),1),E1678)</f>
        <v>#VALUE!</v>
      </c>
      <c r="D1674" s="130">
        <f t="shared" ref="D1674" si="5181">IFERROR(IF(C1674=C1664,D1664+1,1),1)</f>
        <v>1</v>
      </c>
      <c r="E1674" s="41" t="s">
        <v>9</v>
      </c>
      <c r="F1674" s="76"/>
      <c r="G1674" s="41" t="s">
        <v>15</v>
      </c>
      <c r="H1674" s="138" t="e">
        <f>INDEX('BASE FORMAÇÃO'!B:B,B1674+1)</f>
        <v>#VALUE!</v>
      </c>
      <c r="I1674" s="146" t="s">
        <v>16</v>
      </c>
      <c r="J1674" s="6" t="e">
        <f>INDEX('BASE FORMAÇÃO'!K:K,B1674+1)</f>
        <v>#VALUE!</v>
      </c>
      <c r="K1674" s="68"/>
      <c r="L1674" s="175" t="s">
        <v>54</v>
      </c>
      <c r="M1674" s="177" t="str">
        <f t="shared" ref="M1674" si="5182">IF(OR(ISBLANK($O$8),ISBLANK($O$7),ISBLANK($H$8),ISBLANK($O$6),ISBLANK($O$5),ISBLANK($H$5)),"",IFERROR(IF(VLOOKUP(L1674,L1680:M1689,2,FALSE)&lt;1,ROUND(VLOOKUP(L1674,L1680:M1689,2,FALSE),4),ROUND(VLOOKUP(L1674,L1680:M1689,2,FALSE),2)),""))</f>
        <v/>
      </c>
      <c r="N1674" s="72"/>
      <c r="O1674" s="27" t="s">
        <v>17</v>
      </c>
      <c r="P1674" s="116"/>
      <c r="Q1674" s="116"/>
      <c r="R1674" s="116"/>
      <c r="S1674" s="116"/>
      <c r="T1674" s="116"/>
      <c r="U1674" s="108"/>
      <c r="V1674" s="108"/>
      <c r="W1674" s="108"/>
      <c r="X1674" s="108"/>
      <c r="Y1674" s="108"/>
      <c r="Z1674" s="108"/>
      <c r="AA1674" s="108"/>
      <c r="AB1674" s="108"/>
      <c r="AC1674" s="108"/>
      <c r="AD1674" s="108"/>
      <c r="AE1674" s="108"/>
      <c r="AF1674" s="108"/>
      <c r="AG1674" s="108"/>
      <c r="AH1674" s="108"/>
      <c r="AI1674" s="108"/>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119"/>
      <c r="CN1674" s="119"/>
      <c r="CO1674" s="119"/>
      <c r="CP1674" s="119"/>
      <c r="CQ1674" s="119"/>
      <c r="CR1674" s="119"/>
      <c r="CS1674" s="119"/>
      <c r="CT1674" s="119"/>
      <c r="CU1674" s="119"/>
      <c r="CV1674" s="119"/>
      <c r="CW1674" s="119"/>
      <c r="CX1674" s="119"/>
      <c r="CY1674" s="119"/>
      <c r="CZ1674" s="119"/>
      <c r="DA1674" s="119"/>
      <c r="DB1674" s="119"/>
      <c r="DC1674" s="119"/>
      <c r="DD1674" s="119"/>
      <c r="DE1674" s="119"/>
      <c r="DF1674" s="119"/>
      <c r="DG1674" s="119"/>
      <c r="DH1674" s="119"/>
      <c r="DI1674" s="119"/>
      <c r="DJ1674" s="119"/>
      <c r="DK1674" s="119"/>
      <c r="DL1674" s="119"/>
      <c r="DM1674" s="119"/>
      <c r="DN1674" s="119"/>
      <c r="DO1674" s="119"/>
      <c r="DP1674" s="119"/>
      <c r="DQ1674" s="119"/>
      <c r="DR1674" s="119"/>
      <c r="DS1674" s="119"/>
      <c r="DT1674" s="119"/>
      <c r="DU1674" s="119"/>
      <c r="DV1674" s="119"/>
      <c r="DW1674" s="119"/>
      <c r="DX1674" s="119"/>
      <c r="DY1674" s="119"/>
      <c r="DZ1674" s="119"/>
      <c r="EA1674" s="119"/>
      <c r="EB1674" s="119"/>
      <c r="EC1674" s="119"/>
      <c r="ED1674" s="119"/>
      <c r="EE1674" s="119"/>
      <c r="EF1674" s="119"/>
      <c r="EG1674" s="119"/>
      <c r="EH1674" s="119"/>
      <c r="EI1674" s="119"/>
      <c r="EJ1674" s="119"/>
      <c r="EK1674" s="119"/>
      <c r="EL1674" s="119"/>
      <c r="EM1674" s="119"/>
      <c r="EN1674" s="119"/>
      <c r="EO1674" s="119"/>
      <c r="EP1674" s="119"/>
      <c r="EQ1674" s="119"/>
      <c r="ER1674" s="119"/>
      <c r="ES1674" s="119"/>
      <c r="ET1674" s="119"/>
      <c r="EU1674" s="119"/>
      <c r="EV1674" s="119"/>
      <c r="EW1674" s="119"/>
      <c r="EX1674" s="119"/>
      <c r="EY1674" s="119"/>
      <c r="EZ1674" s="119"/>
      <c r="FA1674" s="119"/>
      <c r="FB1674" s="119"/>
      <c r="FC1674" s="119"/>
      <c r="FD1674" s="119"/>
      <c r="FE1674" s="119"/>
      <c r="FF1674" s="119"/>
      <c r="FG1674" s="119"/>
      <c r="FH1674" s="119"/>
      <c r="FI1674" s="119"/>
      <c r="FJ1674" s="119"/>
      <c r="FK1674" s="119"/>
    </row>
    <row r="1675" spans="1:167" s="120" customFormat="1" ht="15" customHeight="1" x14ac:dyDescent="0.25">
      <c r="A1675" s="69"/>
      <c r="B1675" s="131" t="e">
        <f t="shared" ref="B1675:D1675" si="5183">B1674</f>
        <v>#VALUE!</v>
      </c>
      <c r="C1675" s="131" t="e">
        <f t="shared" si="5183"/>
        <v>#VALUE!</v>
      </c>
      <c r="D1675" s="130">
        <f t="shared" si="5183"/>
        <v>1</v>
      </c>
      <c r="E1675" s="179">
        <f t="shared" ref="E1675" si="5184">D1674</f>
        <v>1</v>
      </c>
      <c r="F1675" s="95"/>
      <c r="G1675" s="181" t="s">
        <v>1</v>
      </c>
      <c r="H1675" s="184" t="e">
        <f>INDEX('BASE FORMAÇÃO'!C:C,B1674+1)</f>
        <v>#VALUE!</v>
      </c>
      <c r="I1675" s="184"/>
      <c r="J1675" s="185"/>
      <c r="K1675" s="69"/>
      <c r="L1675" s="176"/>
      <c r="M1675" s="178"/>
      <c r="N1675" s="73"/>
      <c r="O1675" s="27" t="s">
        <v>13</v>
      </c>
      <c r="P1675" s="125"/>
      <c r="Q1675" s="125"/>
      <c r="R1675" s="125"/>
      <c r="S1675" s="125"/>
      <c r="T1675" s="125"/>
      <c r="U1675" s="125"/>
      <c r="V1675" s="125"/>
      <c r="W1675" s="125"/>
      <c r="X1675" s="125"/>
      <c r="Y1675" s="125"/>
      <c r="Z1675" s="125"/>
      <c r="AA1675" s="125"/>
      <c r="AB1675" s="125"/>
      <c r="AC1675" s="125"/>
      <c r="AD1675" s="125"/>
      <c r="AE1675" s="125"/>
      <c r="AF1675" s="125"/>
      <c r="AG1675" s="125"/>
      <c r="AH1675" s="125"/>
      <c r="AI1675" s="125"/>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119"/>
      <c r="CN1675" s="119"/>
      <c r="CO1675" s="119"/>
      <c r="CP1675" s="119"/>
      <c r="CQ1675" s="119"/>
      <c r="CR1675" s="119"/>
      <c r="CS1675" s="119"/>
      <c r="CT1675" s="119"/>
      <c r="CU1675" s="119"/>
      <c r="CV1675" s="119"/>
      <c r="CW1675" s="119"/>
      <c r="CX1675" s="119"/>
      <c r="CY1675" s="119"/>
      <c r="CZ1675" s="119"/>
      <c r="DA1675" s="119"/>
      <c r="DB1675" s="119"/>
      <c r="DC1675" s="119"/>
      <c r="DD1675" s="119"/>
      <c r="DE1675" s="119"/>
      <c r="DF1675" s="119"/>
      <c r="DG1675" s="119"/>
      <c r="DH1675" s="119"/>
      <c r="DI1675" s="119"/>
      <c r="DJ1675" s="119"/>
      <c r="DK1675" s="119"/>
      <c r="DL1675" s="119"/>
      <c r="DM1675" s="119"/>
      <c r="DN1675" s="119"/>
      <c r="DO1675" s="119"/>
      <c r="DP1675" s="119"/>
      <c r="DQ1675" s="119"/>
      <c r="DR1675" s="119"/>
      <c r="DS1675" s="119"/>
      <c r="DT1675" s="119"/>
      <c r="DU1675" s="119"/>
      <c r="DV1675" s="119"/>
      <c r="DW1675" s="119"/>
      <c r="DX1675" s="119"/>
      <c r="DY1675" s="119"/>
      <c r="DZ1675" s="119"/>
      <c r="EA1675" s="119"/>
      <c r="EB1675" s="119"/>
      <c r="EC1675" s="119"/>
      <c r="ED1675" s="119"/>
      <c r="EE1675" s="119"/>
      <c r="EF1675" s="119"/>
      <c r="EG1675" s="119"/>
      <c r="EH1675" s="119"/>
      <c r="EI1675" s="119"/>
      <c r="EJ1675" s="119"/>
      <c r="EK1675" s="119"/>
      <c r="EL1675" s="119"/>
      <c r="EM1675" s="119"/>
      <c r="EN1675" s="119"/>
      <c r="EO1675" s="119"/>
      <c r="EP1675" s="119"/>
      <c r="EQ1675" s="119"/>
      <c r="ER1675" s="119"/>
      <c r="ES1675" s="119"/>
      <c r="ET1675" s="119"/>
      <c r="EU1675" s="119"/>
      <c r="EV1675" s="119"/>
      <c r="EW1675" s="119"/>
      <c r="EX1675" s="119"/>
      <c r="EY1675" s="119"/>
      <c r="EZ1675" s="119"/>
      <c r="FA1675" s="119"/>
      <c r="FB1675" s="119"/>
      <c r="FC1675" s="119"/>
      <c r="FD1675" s="119"/>
      <c r="FE1675" s="119"/>
      <c r="FF1675" s="119"/>
      <c r="FG1675" s="119"/>
      <c r="FH1675" s="119"/>
      <c r="FI1675" s="119"/>
      <c r="FJ1675" s="119"/>
      <c r="FK1675" s="119"/>
    </row>
    <row r="1676" spans="1:167" s="119" customFormat="1" x14ac:dyDescent="0.25">
      <c r="A1676" s="77"/>
      <c r="B1676" s="131" t="e">
        <f t="shared" ref="B1676:D1676" si="5185">B1675</f>
        <v>#VALUE!</v>
      </c>
      <c r="C1676" s="131" t="e">
        <f t="shared" si="5185"/>
        <v>#VALUE!</v>
      </c>
      <c r="D1676" s="130">
        <f t="shared" si="5185"/>
        <v>1</v>
      </c>
      <c r="E1676" s="180"/>
      <c r="F1676" s="96"/>
      <c r="G1676" s="182"/>
      <c r="H1676" s="186"/>
      <c r="I1676" s="186"/>
      <c r="J1676" s="187"/>
      <c r="K1676" s="67"/>
      <c r="L1676" s="133" t="s">
        <v>57</v>
      </c>
      <c r="M1676" s="134" t="e">
        <f>INDEX('BASE FORMAÇÃO'!H:H,B1678+1)</f>
        <v>#VALUE!</v>
      </c>
      <c r="N1676" s="74"/>
      <c r="O1676" s="27" t="s">
        <v>445</v>
      </c>
      <c r="P1676" s="117"/>
      <c r="Q1676" s="117"/>
      <c r="R1676" s="117"/>
      <c r="S1676" s="117"/>
      <c r="T1676" s="117"/>
      <c r="U1676" s="117"/>
      <c r="V1676" s="117"/>
      <c r="W1676" s="117"/>
      <c r="X1676" s="117"/>
      <c r="Y1676" s="117"/>
      <c r="Z1676" s="117"/>
      <c r="AA1676" s="121"/>
      <c r="AB1676" s="121"/>
      <c r="AC1676" s="121"/>
      <c r="AD1676" s="121"/>
      <c r="AE1676" s="121"/>
      <c r="AF1676" s="121"/>
      <c r="AG1676" s="121"/>
      <c r="AH1676" s="121"/>
      <c r="AI1676" s="121"/>
    </row>
    <row r="1677" spans="1:167" s="119" customFormat="1" x14ac:dyDescent="0.25">
      <c r="A1677" s="77"/>
      <c r="B1677" s="131" t="e">
        <f t="shared" ref="B1677:C1677" si="5186">B1676</f>
        <v>#VALUE!</v>
      </c>
      <c r="C1677" s="131" t="e">
        <f t="shared" si="5186"/>
        <v>#VALUE!</v>
      </c>
      <c r="D1677" s="130">
        <f t="shared" si="5000"/>
        <v>1</v>
      </c>
      <c r="E1677" s="41" t="s">
        <v>344</v>
      </c>
      <c r="F1677" s="96"/>
      <c r="G1677" s="183"/>
      <c r="H1677" s="188"/>
      <c r="I1677" s="188"/>
      <c r="J1677" s="189"/>
      <c r="K1677" s="67"/>
      <c r="L1677" s="1" t="s">
        <v>2</v>
      </c>
      <c r="M1677" s="6" t="e">
        <f>INDEX('BASE FORMAÇÃO'!D:D,B1678+1)</f>
        <v>#VALUE!</v>
      </c>
      <c r="N1677" s="74"/>
      <c r="O1677" s="27" t="s">
        <v>446</v>
      </c>
      <c r="P1677" s="118"/>
      <c r="Q1677" s="118"/>
      <c r="R1677" s="118"/>
      <c r="S1677" s="118"/>
      <c r="T1677" s="118"/>
      <c r="U1677" s="121"/>
      <c r="V1677" s="121"/>
      <c r="W1677" s="121"/>
      <c r="X1677" s="121"/>
      <c r="Y1677" s="121"/>
      <c r="Z1677" s="121"/>
      <c r="AA1677" s="121"/>
      <c r="AB1677" s="121"/>
      <c r="AC1677" s="121"/>
      <c r="AD1677" s="121"/>
      <c r="AE1677" s="121"/>
      <c r="AF1677" s="121"/>
      <c r="AG1677" s="121"/>
      <c r="AH1677" s="121"/>
      <c r="AI1677" s="121"/>
    </row>
    <row r="1678" spans="1:167" x14ac:dyDescent="0.25">
      <c r="B1678" s="131" t="e">
        <f t="shared" ref="B1678:C1678" si="5187">B1676</f>
        <v>#VALUE!</v>
      </c>
      <c r="C1678" s="131" t="e">
        <f t="shared" si="5187"/>
        <v>#VALUE!</v>
      </c>
      <c r="D1678" s="130">
        <f t="shared" si="5000"/>
        <v>1</v>
      </c>
      <c r="E1678" s="167" t="e">
        <f t="shared" ref="E1678" si="5188">C1674</f>
        <v>#VALUE!</v>
      </c>
      <c r="F1678" s="96"/>
      <c r="G1678" s="169" t="s">
        <v>334</v>
      </c>
      <c r="H1678" s="171"/>
      <c r="I1678" s="172"/>
      <c r="J1678" s="172"/>
      <c r="K1678" s="70"/>
      <c r="L1678" s="28" t="s">
        <v>333</v>
      </c>
      <c r="M1678" s="136" t="str">
        <f t="shared" ref="M1678" si="5189">IFERROR(INDEX(I1680:I1692,MATCH(MAX(J1680:J1692),J1680:J1692,0)),"")</f>
        <v/>
      </c>
      <c r="N1678" s="74"/>
      <c r="O1678" s="27" t="s">
        <v>18</v>
      </c>
      <c r="P1678" s="109" t="str">
        <f>IF(P1674="","",
IF(OR(P1676="Orçamento",P1675="",MAX('Tabela de Apoio'!$A:$A)&lt;=P1675),
P1674,
(INDEX('Tabela de Apoio'!$B:$B,MATCH('MAPA DE PREÇOS'!$O$8,'Tabela de Apoio'!$A:$A,1))/INDEX('Tabela de Apoio'!$B:$B,MATCH('MAPA DE PREÇOS'!P1675,'Tabela de Apoio'!$A:$A,1)-1))*P1674))</f>
        <v/>
      </c>
      <c r="Q1678" s="109" t="str">
        <f>IF(Q1674="","",
IF(OR(Q1676="Orçamento",Q1675="",MAX('Tabela de Apoio'!$A:$A)&lt;=Q1675),
Q1674,
(INDEX('Tabela de Apoio'!$B:$B,MATCH('MAPA DE PREÇOS'!$O$8,'Tabela de Apoio'!$A:$A,1))/INDEX('Tabela de Apoio'!$B:$B,MATCH('MAPA DE PREÇOS'!Q1675,'Tabela de Apoio'!$A:$A,1)-1))*Q1674))</f>
        <v/>
      </c>
      <c r="R1678" s="109" t="str">
        <f>IF(R1674="","",
IF(OR(R1676="Orçamento",R1675="",MAX('Tabela de Apoio'!$A:$A)&lt;=R1675),
R1674,
(INDEX('Tabela de Apoio'!$B:$B,MATCH('MAPA DE PREÇOS'!$O$8,'Tabela de Apoio'!$A:$A,1))/INDEX('Tabela de Apoio'!$B:$B,MATCH('MAPA DE PREÇOS'!R1675,'Tabela de Apoio'!$A:$A,1)-1))*R1674))</f>
        <v/>
      </c>
      <c r="S1678" s="109" t="str">
        <f>IF(S1674="","",
IF(OR(S1676="Orçamento",S1675="",MAX('Tabela de Apoio'!$A:$A)&lt;=S1675),
S1674,
(INDEX('Tabela de Apoio'!$B:$B,MATCH('MAPA DE PREÇOS'!$O$8,'Tabela de Apoio'!$A:$A,1))/INDEX('Tabela de Apoio'!$B:$B,MATCH('MAPA DE PREÇOS'!S1675,'Tabela de Apoio'!$A:$A,1)-1))*S1674))</f>
        <v/>
      </c>
      <c r="T1678" s="109" t="str">
        <f>IF(T1674="","",
IF(OR(T1676="Orçamento",T1675="",MAX('Tabela de Apoio'!$A:$A)&lt;=T1675),
T1674,
(INDEX('Tabela de Apoio'!$B:$B,MATCH('MAPA DE PREÇOS'!$O$8,'Tabela de Apoio'!$A:$A,1))/INDEX('Tabela de Apoio'!$B:$B,MATCH('MAPA DE PREÇOS'!T1675,'Tabela de Apoio'!$A:$A,1)-1))*T1674))</f>
        <v/>
      </c>
      <c r="U1678" s="109" t="str">
        <f>IF(U1674="","",
IF(OR(U1676="Orçamento",U1675="",MAX('Tabela de Apoio'!$A:$A)&lt;=U1675),
U1674,
(INDEX('Tabela de Apoio'!$B:$B,MATCH('MAPA DE PREÇOS'!$O$8,'Tabela de Apoio'!$A:$A,1))/INDEX('Tabela de Apoio'!$B:$B,MATCH('MAPA DE PREÇOS'!U1675,'Tabela de Apoio'!$A:$A,1)-1))*U1674))</f>
        <v/>
      </c>
      <c r="V1678" s="109" t="str">
        <f>IF(V1674="","",
IF(OR(V1676="Orçamento",V1675="",MAX('Tabela de Apoio'!$A:$A)&lt;=V1675),
V1674,
(INDEX('Tabela de Apoio'!$B:$B,MATCH('MAPA DE PREÇOS'!$O$8,'Tabela de Apoio'!$A:$A,1))/INDEX('Tabela de Apoio'!$B:$B,MATCH('MAPA DE PREÇOS'!V1675,'Tabela de Apoio'!$A:$A,1)-1))*V1674))</f>
        <v/>
      </c>
      <c r="W1678" s="109" t="str">
        <f>IF(W1674="","",
IF(OR(W1676="Orçamento",W1675="",MAX('Tabela de Apoio'!$A:$A)&lt;=W1675),
W1674,
(INDEX('Tabela de Apoio'!$B:$B,MATCH('MAPA DE PREÇOS'!$O$8,'Tabela de Apoio'!$A:$A,1))/INDEX('Tabela de Apoio'!$B:$B,MATCH('MAPA DE PREÇOS'!W1675,'Tabela de Apoio'!$A:$A,1)-1))*W1674))</f>
        <v/>
      </c>
      <c r="X1678" s="109" t="str">
        <f>IF(X1674="","",
IF(OR(X1676="Orçamento",X1675="",MAX('Tabela de Apoio'!$A:$A)&lt;=X1675),
X1674,
(INDEX('Tabela de Apoio'!$B:$B,MATCH('MAPA DE PREÇOS'!$O$8,'Tabela de Apoio'!$A:$A,1))/INDEX('Tabela de Apoio'!$B:$B,MATCH('MAPA DE PREÇOS'!X1675,'Tabela de Apoio'!$A:$A,1)-1))*X1674))</f>
        <v/>
      </c>
      <c r="Y1678" s="109" t="str">
        <f>IF(Y1674="","",
IF(OR(Y1676="Orçamento",Y1675="",MAX('Tabela de Apoio'!$A:$A)&lt;=Y1675),
Y1674,
(INDEX('Tabela de Apoio'!$B:$B,MATCH('MAPA DE PREÇOS'!$O$8,'Tabela de Apoio'!$A:$A,1))/INDEX('Tabela de Apoio'!$B:$B,MATCH('MAPA DE PREÇOS'!Y1675,'Tabela de Apoio'!$A:$A,1)-1))*Y1674))</f>
        <v/>
      </c>
      <c r="Z1678" s="109" t="str">
        <f>IF(Z1674="","",
IF(OR(Z1676="Orçamento",Z1675="",MAX('Tabela de Apoio'!$A:$A)&lt;=Z1675),
Z1674,
(INDEX('Tabela de Apoio'!$B:$B,MATCH('MAPA DE PREÇOS'!$O$8,'Tabela de Apoio'!$A:$A,1))/INDEX('Tabela de Apoio'!$B:$B,MATCH('MAPA DE PREÇOS'!Z1675,'Tabela de Apoio'!$A:$A,1)-1))*Z1674))</f>
        <v/>
      </c>
      <c r="AA1678" s="109" t="str">
        <f>IF(AA1674="","",
IF(OR(AA1676="Orçamento",AA1675="",MAX('Tabela de Apoio'!$A:$A)&lt;=AA1675),
AA1674,
(INDEX('Tabela de Apoio'!$B:$B,MATCH('MAPA DE PREÇOS'!$O$8,'Tabela de Apoio'!$A:$A,1))/INDEX('Tabela de Apoio'!$B:$B,MATCH('MAPA DE PREÇOS'!AA1675,'Tabela de Apoio'!$A:$A,1)-1))*AA1674))</f>
        <v/>
      </c>
      <c r="AB1678" s="109" t="str">
        <f>IF(AB1674="","",
IF(OR(AB1676="Orçamento",AB1675="",MAX('Tabela de Apoio'!$A:$A)&lt;=AB1675),
AB1674,
(INDEX('Tabela de Apoio'!$B:$B,MATCH('MAPA DE PREÇOS'!$O$8,'Tabela de Apoio'!$A:$A,1))/INDEX('Tabela de Apoio'!$B:$B,MATCH('MAPA DE PREÇOS'!AB1675,'Tabela de Apoio'!$A:$A,1)-1))*AB1674))</f>
        <v/>
      </c>
      <c r="AC1678" s="109" t="str">
        <f>IF(AC1674="","",
IF(OR(AC1676="Orçamento",AC1675="",MAX('Tabela de Apoio'!$A:$A)&lt;=AC1675),
AC1674,
(INDEX('Tabela de Apoio'!$B:$B,MATCH('MAPA DE PREÇOS'!$O$8,'Tabela de Apoio'!$A:$A,1))/INDEX('Tabela de Apoio'!$B:$B,MATCH('MAPA DE PREÇOS'!AC1675,'Tabela de Apoio'!$A:$A,1)-1))*AC1674))</f>
        <v/>
      </c>
      <c r="AD1678" s="109" t="str">
        <f>IF(AD1674="","",
IF(OR(AD1676="Orçamento",AD1675="",MAX('Tabela de Apoio'!$A:$A)&lt;=AD1675),
AD1674,
(INDEX('Tabela de Apoio'!$B:$B,MATCH('MAPA DE PREÇOS'!$O$8,'Tabela de Apoio'!$A:$A,1))/INDEX('Tabela de Apoio'!$B:$B,MATCH('MAPA DE PREÇOS'!AD1675,'Tabela de Apoio'!$A:$A,1)-1))*AD1674))</f>
        <v/>
      </c>
      <c r="AE1678" s="109" t="str">
        <f>IF(AE1674="","",
IF(OR(AE1676="Orçamento",AE1675="",MAX('Tabela de Apoio'!$A:$A)&lt;=AE1675),
AE1674,
(INDEX('Tabela de Apoio'!$B:$B,MATCH('MAPA DE PREÇOS'!$O$8,'Tabela de Apoio'!$A:$A,1))/INDEX('Tabela de Apoio'!$B:$B,MATCH('MAPA DE PREÇOS'!AE1675,'Tabela de Apoio'!$A:$A,1)-1))*AE1674))</f>
        <v/>
      </c>
      <c r="AF1678" s="109" t="str">
        <f>IF(AF1674="","",
IF(OR(AF1676="Orçamento",AF1675="",MAX('Tabela de Apoio'!$A:$A)&lt;=AF1675),
AF1674,
(INDEX('Tabela de Apoio'!$B:$B,MATCH('MAPA DE PREÇOS'!$O$8,'Tabela de Apoio'!$A:$A,1))/INDEX('Tabela de Apoio'!$B:$B,MATCH('MAPA DE PREÇOS'!AF1675,'Tabela de Apoio'!$A:$A,1)-1))*AF1674))</f>
        <v/>
      </c>
      <c r="AG1678" s="109" t="str">
        <f>IF(AG1674="","",
IF(OR(AG1676="Orçamento",AG1675="",MAX('Tabela de Apoio'!$A:$A)&lt;=AG1675),
AG1674,
(INDEX('Tabela de Apoio'!$B:$B,MATCH('MAPA DE PREÇOS'!$O$8,'Tabela de Apoio'!$A:$A,1))/INDEX('Tabela de Apoio'!$B:$B,MATCH('MAPA DE PREÇOS'!AG1675,'Tabela de Apoio'!$A:$A,1)-1))*AG1674))</f>
        <v/>
      </c>
      <c r="AH1678" s="109" t="str">
        <f>IF(AH1674="","",
IF(OR(AH1676="Orçamento",AH1675="",MAX('Tabela de Apoio'!$A:$A)&lt;=AH1675),
AH1674,
(INDEX('Tabela de Apoio'!$B:$B,MATCH('MAPA DE PREÇOS'!$O$8,'Tabela de Apoio'!$A:$A,1))/INDEX('Tabela de Apoio'!$B:$B,MATCH('MAPA DE PREÇOS'!AH1675,'Tabela de Apoio'!$A:$A,1)-1))*AH1674))</f>
        <v/>
      </c>
      <c r="AI1678" s="109" t="str">
        <f>IF(AI1674="","",
IF(OR(AI1676="Orçamento",AI1675="",MAX('Tabela de Apoio'!$A:$A)&lt;=AI1675),
AI1674,
(INDEX('Tabela de Apoio'!$B:$B,MATCH('MAPA DE PREÇOS'!$O$8,'Tabela de Apoio'!$A:$A,1))/INDEX('Tabela de Apoio'!$B:$B,MATCH('MAPA DE PREÇOS'!AI1675,'Tabela de Apoio'!$A:$A,1)-1))*AI1674))</f>
        <v/>
      </c>
    </row>
    <row r="1679" spans="1:167" hidden="1" x14ac:dyDescent="0.25">
      <c r="B1679" s="131" t="e">
        <f t="shared" ref="B1679" si="5190">B1678</f>
        <v>#VALUE!</v>
      </c>
      <c r="C1679" s="131" t="e">
        <f t="shared" ref="C1679" si="5191">C1678</f>
        <v>#VALUE!</v>
      </c>
      <c r="D1679" s="130">
        <f t="shared" si="5000"/>
        <v>1</v>
      </c>
      <c r="E1679" s="168"/>
      <c r="F1679" s="96"/>
      <c r="G1679" s="170"/>
      <c r="H1679"/>
      <c r="I1679"/>
      <c r="J1679"/>
      <c r="N1679" s="74"/>
      <c r="O1679" s="27" t="s">
        <v>439</v>
      </c>
      <c r="P1679" s="110" t="str">
        <f>IF(IFERROR(VLOOKUP(P1676,'Tabela de Apoio'!$D:$E,2,FALSE),1)=1,"",P1680)</f>
        <v/>
      </c>
      <c r="Q1679" s="110" t="str">
        <f>IF(IFERROR(VLOOKUP(Q1676,'Tabela de Apoio'!$D:$E,2,FALSE),1)=1,"",Q1680)</f>
        <v/>
      </c>
      <c r="R1679" s="110" t="str">
        <f>IF(IFERROR(VLOOKUP(R1676,'Tabela de Apoio'!$D:$E,2,FALSE),1)=1,"",R1680)</f>
        <v/>
      </c>
      <c r="S1679" s="110" t="str">
        <f>IF(IFERROR(VLOOKUP(S1676,'Tabela de Apoio'!$D:$E,2,FALSE),1)=1,"",S1680)</f>
        <v/>
      </c>
      <c r="T1679" s="110" t="str">
        <f>IF(IFERROR(VLOOKUP(T1676,'Tabela de Apoio'!$D:$E,2,FALSE),1)=1,"",T1680)</f>
        <v/>
      </c>
      <c r="U1679" s="110" t="str">
        <f>IF(IFERROR(VLOOKUP(U1676,'Tabela de Apoio'!$D:$E,2,FALSE),1)=1,"",U1680)</f>
        <v/>
      </c>
      <c r="V1679" s="110" t="str">
        <f>IF(IFERROR(VLOOKUP(V1676,'Tabela de Apoio'!$D:$E,2,FALSE),1)=1,"",V1680)</f>
        <v/>
      </c>
      <c r="W1679" s="110" t="str">
        <f>IF(IFERROR(VLOOKUP(W1676,'Tabela de Apoio'!$D:$E,2,FALSE),1)=1,"",W1680)</f>
        <v/>
      </c>
      <c r="X1679" s="110" t="str">
        <f>IF(IFERROR(VLOOKUP(X1676,'Tabela de Apoio'!$D:$E,2,FALSE),1)=1,"",X1680)</f>
        <v/>
      </c>
      <c r="Y1679" s="110" t="str">
        <f>IF(IFERROR(VLOOKUP(Y1676,'Tabela de Apoio'!$D:$E,2,FALSE),1)=1,"",Y1680)</f>
        <v/>
      </c>
      <c r="Z1679" s="110" t="str">
        <f>IF(IFERROR(VLOOKUP(Z1676,'Tabela de Apoio'!$D:$E,2,FALSE),1)=1,"",Z1680)</f>
        <v/>
      </c>
      <c r="AA1679" s="110" t="str">
        <f>IF(IFERROR(VLOOKUP(AA1676,'Tabela de Apoio'!$D:$E,2,FALSE),1)=1,"",AA1680)</f>
        <v/>
      </c>
      <c r="AB1679" s="110" t="str">
        <f>IF(IFERROR(VLOOKUP(AB1676,'Tabela de Apoio'!$D:$E,2,FALSE),1)=1,"",AB1680)</f>
        <v/>
      </c>
      <c r="AC1679" s="110" t="str">
        <f>IF(IFERROR(VLOOKUP(AC1676,'Tabela de Apoio'!$D:$E,2,FALSE),1)=1,"",AC1680)</f>
        <v/>
      </c>
      <c r="AD1679" s="110" t="str">
        <f>IF(IFERROR(VLOOKUP(AD1676,'Tabela de Apoio'!$D:$E,2,FALSE),1)=1,"",AD1680)</f>
        <v/>
      </c>
      <c r="AE1679" s="110" t="str">
        <f>IF(IFERROR(VLOOKUP(AE1676,'Tabela de Apoio'!$D:$E,2,FALSE),1)=1,"",AE1680)</f>
        <v/>
      </c>
      <c r="AF1679" s="110" t="str">
        <f>IF(IFERROR(VLOOKUP(AF1676,'Tabela de Apoio'!$D:$E,2,FALSE),1)=1,"",AF1680)</f>
        <v/>
      </c>
      <c r="AG1679" s="110" t="str">
        <f>IF(IFERROR(VLOOKUP(AG1676,'Tabela de Apoio'!$D:$E,2,FALSE),1)=1,"",AG1680)</f>
        <v/>
      </c>
      <c r="AH1679" s="110" t="str">
        <f>IF(IFERROR(VLOOKUP(AH1676,'Tabela de Apoio'!$D:$E,2,FALSE),1)=1,"",AH1680)</f>
        <v/>
      </c>
      <c r="AI1679" s="110" t="str">
        <f>IF(IFERROR(VLOOKUP(AI1676,'Tabela de Apoio'!$D:$E,2,FALSE),1)=1,"",AI1680)</f>
        <v/>
      </c>
    </row>
    <row r="1680" spans="1:167" hidden="1" x14ac:dyDescent="0.25">
      <c r="B1680" s="131" t="e">
        <f t="shared" ref="B1680:C1680" si="5192">B1679</f>
        <v>#VALUE!</v>
      </c>
      <c r="C1680" s="131" t="e">
        <f t="shared" si="5192"/>
        <v>#VALUE!</v>
      </c>
      <c r="D1680" s="130">
        <f t="shared" si="5000"/>
        <v>1</v>
      </c>
      <c r="E1680" s="168"/>
      <c r="F1680" s="96"/>
      <c r="G1680" s="170"/>
      <c r="H1680" s="137">
        <f t="shared" ref="H1680" si="5193">COUNT($P1680:$XX1680)</f>
        <v>0</v>
      </c>
      <c r="I1680" s="135" t="e">
        <f t="shared" ref="I1680" si="5194">_xlfn.STDEV.P($P1679:$XX1680)/AVERAGE($P1679:$XX1680)</f>
        <v>#DIV/0!</v>
      </c>
      <c r="J1680" s="7">
        <f>ROW()</f>
        <v>1680</v>
      </c>
      <c r="K1680" s="70"/>
      <c r="L1680" s="29" t="s">
        <v>54</v>
      </c>
      <c r="M1680" s="30" t="str">
        <f t="shared" ref="M1680" si="5195">IFERROR(
IF(AND(P1676="Orçamento",COUNTA(P1674:AI1674)=COUNTIF(P1676:XX1676,"Orçamento")),MIN(M1685,M1682),
IF(M1683&lt;&gt;"",M1683,
IF(M1684&lt;&gt;"",M1684,
M1682
))),"")</f>
        <v/>
      </c>
      <c r="N1680" s="74"/>
      <c r="O1680" s="27" t="s">
        <v>440</v>
      </c>
      <c r="P1680" s="109" t="str">
        <f t="shared" ref="P1680:AI1680" si="5196">IFERROR(IF(P1678="",
            "",
            IF(COUNT($P1678:$XX1678)&lt;=4,
               P1678,
               IF(OR(P1678&gt;(QUARTILE($P1678:$XX1678,3)+(QUARTILE($P1678:$XX1678,3)-QUARTILE($P1678:$XX1678,1))),
                     P1678&lt;(QUARTILE($P1678:$XX1678,1)-(QUARTILE($P1678:$XX1678,3)-QUARTILE($P1678:$XX1678,1)))
                  ),
               "DESCARTADO",P1678)
             )
  ),P1678)</f>
        <v/>
      </c>
      <c r="Q1680" s="109" t="str">
        <f t="shared" si="5196"/>
        <v/>
      </c>
      <c r="R1680" s="109" t="str">
        <f t="shared" si="5196"/>
        <v/>
      </c>
      <c r="S1680" s="109" t="str">
        <f t="shared" si="5196"/>
        <v/>
      </c>
      <c r="T1680" s="109" t="str">
        <f t="shared" si="5196"/>
        <v/>
      </c>
      <c r="U1680" s="109" t="str">
        <f t="shared" si="5196"/>
        <v/>
      </c>
      <c r="V1680" s="109" t="str">
        <f t="shared" si="5196"/>
        <v/>
      </c>
      <c r="W1680" s="109" t="str">
        <f t="shared" si="5196"/>
        <v/>
      </c>
      <c r="X1680" s="109" t="str">
        <f t="shared" si="5196"/>
        <v/>
      </c>
      <c r="Y1680" s="109" t="str">
        <f t="shared" si="5196"/>
        <v/>
      </c>
      <c r="Z1680" s="109" t="str">
        <f t="shared" si="5196"/>
        <v/>
      </c>
      <c r="AA1680" s="109" t="str">
        <f t="shared" si="5196"/>
        <v/>
      </c>
      <c r="AB1680" s="109" t="str">
        <f t="shared" si="5196"/>
        <v/>
      </c>
      <c r="AC1680" s="109" t="str">
        <f t="shared" si="5196"/>
        <v/>
      </c>
      <c r="AD1680" s="109" t="str">
        <f t="shared" si="5196"/>
        <v/>
      </c>
      <c r="AE1680" s="109" t="str">
        <f t="shared" si="5196"/>
        <v/>
      </c>
      <c r="AF1680" s="109" t="str">
        <f t="shared" si="5196"/>
        <v/>
      </c>
      <c r="AG1680" s="109" t="str">
        <f t="shared" si="5196"/>
        <v/>
      </c>
      <c r="AH1680" s="109" t="str">
        <f t="shared" si="5196"/>
        <v/>
      </c>
      <c r="AI1680" s="109" t="str">
        <f t="shared" si="5196"/>
        <v/>
      </c>
    </row>
    <row r="1681" spans="1:167" hidden="1" x14ac:dyDescent="0.25">
      <c r="B1681" s="131" t="e">
        <f t="shared" ref="B1681:B1735" si="5197">B1680</f>
        <v>#VALUE!</v>
      </c>
      <c r="C1681" s="131" t="e">
        <f t="shared" ref="C1681:D1744" si="5198">C1680</f>
        <v>#VALUE!</v>
      </c>
      <c r="D1681" s="130">
        <f t="shared" si="5000"/>
        <v>1</v>
      </c>
      <c r="E1681" s="168"/>
      <c r="F1681" s="96"/>
      <c r="G1681" s="170"/>
      <c r="H1681"/>
      <c r="I1681"/>
      <c r="J1681"/>
      <c r="K1681" s="69"/>
      <c r="L1681" s="29" t="s">
        <v>423</v>
      </c>
      <c r="M1681" s="30" t="e">
        <f t="shared" ref="M1681" si="5199">AVERAGE($P1680:$XX1680)</f>
        <v>#DIV/0!</v>
      </c>
      <c r="N1681" s="74"/>
      <c r="O1681" s="27" t="str">
        <f t="shared" ref="O1681" si="5200">"1 POND"</f>
        <v>1 POND</v>
      </c>
      <c r="P1681" s="110" t="str">
        <f>IF(IFERROR(VLOOKUP(P1676,'Tabela de Apoio'!$D:$E,2,FALSE),1)=1,"",P1682)</f>
        <v/>
      </c>
      <c r="Q1681" s="110" t="str">
        <f>IF(IFERROR(VLOOKUP(Q1676,'Tabela de Apoio'!$D:$E,2,FALSE),1)=1,"",Q1682)</f>
        <v/>
      </c>
      <c r="R1681" s="110" t="str">
        <f>IF(IFERROR(VLOOKUP(R1676,'Tabela de Apoio'!$D:$E,2,FALSE),1)=1,"",R1682)</f>
        <v/>
      </c>
      <c r="S1681" s="110" t="str">
        <f>IF(IFERROR(VLOOKUP(S1676,'Tabela de Apoio'!$D:$E,2,FALSE),1)=1,"",S1682)</f>
        <v/>
      </c>
      <c r="T1681" s="110" t="str">
        <f>IF(IFERROR(VLOOKUP(T1676,'Tabela de Apoio'!$D:$E,2,FALSE),1)=1,"",T1682)</f>
        <v/>
      </c>
      <c r="U1681" s="110" t="str">
        <f>IF(IFERROR(VLOOKUP(U1676,'Tabela de Apoio'!$D:$E,2,FALSE),1)=1,"",U1682)</f>
        <v/>
      </c>
      <c r="V1681" s="110" t="str">
        <f>IF(IFERROR(VLOOKUP(V1676,'Tabela de Apoio'!$D:$E,2,FALSE),1)=1,"",V1682)</f>
        <v/>
      </c>
      <c r="W1681" s="110" t="str">
        <f>IF(IFERROR(VLOOKUP(W1676,'Tabela de Apoio'!$D:$E,2,FALSE),1)=1,"",W1682)</f>
        <v/>
      </c>
      <c r="X1681" s="110" t="str">
        <f>IF(IFERROR(VLOOKUP(X1676,'Tabela de Apoio'!$D:$E,2,FALSE),1)=1,"",X1682)</f>
        <v/>
      </c>
      <c r="Y1681" s="110" t="str">
        <f>IF(IFERROR(VLOOKUP(Y1676,'Tabela de Apoio'!$D:$E,2,FALSE),1)=1,"",Y1682)</f>
        <v/>
      </c>
      <c r="Z1681" s="110" t="str">
        <f>IF(IFERROR(VLOOKUP(Z1676,'Tabela de Apoio'!$D:$E,2,FALSE),1)=1,"",Z1682)</f>
        <v/>
      </c>
      <c r="AA1681" s="110" t="str">
        <f>IF(IFERROR(VLOOKUP(AA1676,'Tabela de Apoio'!$D:$E,2,FALSE),1)=1,"",AA1682)</f>
        <v/>
      </c>
      <c r="AB1681" s="110" t="str">
        <f>IF(IFERROR(VLOOKUP(AB1676,'Tabela de Apoio'!$D:$E,2,FALSE),1)=1,"",AB1682)</f>
        <v/>
      </c>
      <c r="AC1681" s="110" t="str">
        <f>IF(IFERROR(VLOOKUP(AC1676,'Tabela de Apoio'!$D:$E,2,FALSE),1)=1,"",AC1682)</f>
        <v/>
      </c>
      <c r="AD1681" s="110" t="str">
        <f>IF(IFERROR(VLOOKUP(AD1676,'Tabela de Apoio'!$D:$E,2,FALSE),1)=1,"",AD1682)</f>
        <v/>
      </c>
      <c r="AE1681" s="110" t="str">
        <f>IF(IFERROR(VLOOKUP(AE1676,'Tabela de Apoio'!$D:$E,2,FALSE),1)=1,"",AE1682)</f>
        <v/>
      </c>
      <c r="AF1681" s="110" t="str">
        <f>IF(IFERROR(VLOOKUP(AF1676,'Tabela de Apoio'!$D:$E,2,FALSE),1)=1,"",AF1682)</f>
        <v/>
      </c>
      <c r="AG1681" s="110" t="str">
        <f>IF(IFERROR(VLOOKUP(AG1676,'Tabela de Apoio'!$D:$E,2,FALSE),1)=1,"",AG1682)</f>
        <v/>
      </c>
      <c r="AH1681" s="110" t="str">
        <f>IF(IFERROR(VLOOKUP(AH1676,'Tabela de Apoio'!$D:$E,2,FALSE),1)=1,"",AH1682)</f>
        <v/>
      </c>
      <c r="AI1681" s="110" t="str">
        <f>IF(IFERROR(VLOOKUP(AI1676,'Tabela de Apoio'!$D:$E,2,FALSE),1)=1,"",AI1682)</f>
        <v/>
      </c>
    </row>
    <row r="1682" spans="1:167" hidden="1" x14ac:dyDescent="0.25">
      <c r="B1682" s="131" t="e">
        <f t="shared" si="5197"/>
        <v>#VALUE!</v>
      </c>
      <c r="C1682" s="131" t="e">
        <f t="shared" si="5198"/>
        <v>#VALUE!</v>
      </c>
      <c r="D1682" s="130">
        <f t="shared" si="5198"/>
        <v>1</v>
      </c>
      <c r="E1682" s="168"/>
      <c r="F1682" s="96"/>
      <c r="G1682" s="170"/>
      <c r="H1682" s="137">
        <f t="shared" ref="H1682" si="5201">COUNT($P1682:$XX1682)</f>
        <v>0</v>
      </c>
      <c r="I1682" s="135" t="e">
        <f t="shared" ref="I1682" si="5202">_xlfn.STDEV.P($P1681:$XX1682)/AVERAGE($P1681:$XX1682)</f>
        <v>#DIV/0!</v>
      </c>
      <c r="J1682" s="7">
        <f t="shared" ref="J1682" si="5203">IF(AND(H1682&gt;2,
OR(L1674="MÉDIA SANEADA",L1674="MEDIANA SANEADA",
AND(L1674="PREÇO REFERÊNCIA",NOT(AND(P1676="Orçamento",COUNTA(P1674:XX1674)=COUNTIF(P1676:XX1676,"Orçamento")))))),
ROW(),0)</f>
        <v>0</v>
      </c>
      <c r="K1682" s="69"/>
      <c r="L1682" s="29" t="s">
        <v>424</v>
      </c>
      <c r="M1682" s="30" t="e">
        <f t="shared" ref="M1682" si="5204">MEDIAN($P1680:$XX1680)</f>
        <v>#NUM!</v>
      </c>
      <c r="N1682" s="74"/>
      <c r="O1682" s="27" t="str">
        <f t="shared" ref="O1682" si="5205">"1 RODADA"</f>
        <v>1 RODADA</v>
      </c>
      <c r="P1682" s="110" t="str">
        <f t="shared" ref="P1682:AI1682" si="5206">IF(P1680="","",IF((_xlfn.STDEV.P($P1679:$XX1680)/AVERAGE($P1679:$XX1680))&lt;=25%,P1680,IF(OR(P1680&gt;(AVERAGE($P1679:$XX1680)+_xlfn.STDEV.P($P1679:$XX1680)),P1680&lt;(AVERAGE($P1679:$XX1680)-_xlfn.STDEV.P($P1679:$XX1680))),"DESCARTADO",P1680)))</f>
        <v/>
      </c>
      <c r="Q1682" s="110" t="str">
        <f t="shared" si="5206"/>
        <v/>
      </c>
      <c r="R1682" s="110" t="str">
        <f t="shared" si="5206"/>
        <v/>
      </c>
      <c r="S1682" s="110" t="str">
        <f t="shared" si="5206"/>
        <v/>
      </c>
      <c r="T1682" s="110" t="str">
        <f t="shared" si="5206"/>
        <v/>
      </c>
      <c r="U1682" s="110" t="str">
        <f t="shared" si="5206"/>
        <v/>
      </c>
      <c r="V1682" s="110" t="str">
        <f t="shared" si="5206"/>
        <v/>
      </c>
      <c r="W1682" s="110" t="str">
        <f t="shared" si="5206"/>
        <v/>
      </c>
      <c r="X1682" s="110" t="str">
        <f t="shared" si="5206"/>
        <v/>
      </c>
      <c r="Y1682" s="110" t="str">
        <f t="shared" si="5206"/>
        <v/>
      </c>
      <c r="Z1682" s="110" t="str">
        <f t="shared" si="5206"/>
        <v/>
      </c>
      <c r="AA1682" s="110" t="str">
        <f t="shared" si="5206"/>
        <v/>
      </c>
      <c r="AB1682" s="110" t="str">
        <f t="shared" si="5206"/>
        <v/>
      </c>
      <c r="AC1682" s="110" t="str">
        <f t="shared" si="5206"/>
        <v/>
      </c>
      <c r="AD1682" s="110" t="str">
        <f t="shared" si="5206"/>
        <v/>
      </c>
      <c r="AE1682" s="110" t="str">
        <f t="shared" si="5206"/>
        <v/>
      </c>
      <c r="AF1682" s="110" t="str">
        <f t="shared" si="5206"/>
        <v/>
      </c>
      <c r="AG1682" s="110" t="str">
        <f t="shared" si="5206"/>
        <v/>
      </c>
      <c r="AH1682" s="110" t="str">
        <f t="shared" si="5206"/>
        <v/>
      </c>
      <c r="AI1682" s="110" t="str">
        <f t="shared" si="5206"/>
        <v/>
      </c>
    </row>
    <row r="1683" spans="1:167" hidden="1" x14ac:dyDescent="0.25">
      <c r="B1683" s="131" t="e">
        <f t="shared" si="5197"/>
        <v>#VALUE!</v>
      </c>
      <c r="C1683" s="131" t="e">
        <f t="shared" si="5198"/>
        <v>#VALUE!</v>
      </c>
      <c r="D1683" s="130">
        <f t="shared" si="5198"/>
        <v>1</v>
      </c>
      <c r="E1683" s="168"/>
      <c r="F1683" s="96"/>
      <c r="G1683" s="170"/>
      <c r="H1683"/>
      <c r="I1683"/>
      <c r="J1683"/>
      <c r="L1683" s="29" t="s">
        <v>50</v>
      </c>
      <c r="M1683" s="30" t="str">
        <f t="shared" ref="M1683" si="5207">IFERROR(
IF(AND(H1682&gt;2,I1682&lt;=25%),AVERAGE(P1681:XX1682),
IF(AND(H1684&gt;2,I1684&lt;=25%),AVERAGE(P1683:XX1684),
IF(AND(H1686&gt;2,I1686&lt;=25%),AVERAGE(P1685:XX1686),
IF(AND(H1688&gt;2,I1688&lt;=25%),AVERAGE(P1687:XX1688),
IF(AND(H1690&gt;2,I1690&lt;=25%),AVERAGE(P1689:XX1690),
IF(AND(H1692&gt;2,I1692&lt;=25%),AVERAGE(P1691:XX1692),
IF(I1680&lt;=25%,AVERAGE(P1679:XX1680),""))))))),"")</f>
        <v/>
      </c>
      <c r="N1683" s="74"/>
      <c r="O1683" s="27" t="str">
        <f t="shared" ref="O1683" si="5208">"2 POND"</f>
        <v>2 POND</v>
      </c>
      <c r="P1683" s="110" t="str">
        <f>IF(IFERROR(VLOOKUP(P1676,'Tabela de Apoio'!$D:$E,2,FALSE),1)=1,"",P1684)</f>
        <v/>
      </c>
      <c r="Q1683" s="110" t="str">
        <f>IF(IFERROR(VLOOKUP(Q1676,'Tabela de Apoio'!$D:$E,2,FALSE),1)=1,"",Q1684)</f>
        <v/>
      </c>
      <c r="R1683" s="110" t="str">
        <f>IF(IFERROR(VLOOKUP(R1676,'Tabela de Apoio'!$D:$E,2,FALSE),1)=1,"",R1684)</f>
        <v/>
      </c>
      <c r="S1683" s="110" t="str">
        <f>IF(IFERROR(VLOOKUP(S1676,'Tabela de Apoio'!$D:$E,2,FALSE),1)=1,"",S1684)</f>
        <v/>
      </c>
      <c r="T1683" s="110" t="str">
        <f>IF(IFERROR(VLOOKUP(T1676,'Tabela de Apoio'!$D:$E,2,FALSE),1)=1,"",T1684)</f>
        <v/>
      </c>
      <c r="U1683" s="110" t="str">
        <f>IF(IFERROR(VLOOKUP(U1676,'Tabela de Apoio'!$D:$E,2,FALSE),1)=1,"",U1684)</f>
        <v/>
      </c>
      <c r="V1683" s="110" t="str">
        <f>IF(IFERROR(VLOOKUP(V1676,'Tabela de Apoio'!$D:$E,2,FALSE),1)=1,"",V1684)</f>
        <v/>
      </c>
      <c r="W1683" s="110" t="str">
        <f>IF(IFERROR(VLOOKUP(W1676,'Tabela de Apoio'!$D:$E,2,FALSE),1)=1,"",W1684)</f>
        <v/>
      </c>
      <c r="X1683" s="110" t="str">
        <f>IF(IFERROR(VLOOKUP(X1676,'Tabela de Apoio'!$D:$E,2,FALSE),1)=1,"",X1684)</f>
        <v/>
      </c>
      <c r="Y1683" s="110" t="str">
        <f>IF(IFERROR(VLOOKUP(Y1676,'Tabela de Apoio'!$D:$E,2,FALSE),1)=1,"",Y1684)</f>
        <v/>
      </c>
      <c r="Z1683" s="110" t="str">
        <f>IF(IFERROR(VLOOKUP(Z1676,'Tabela de Apoio'!$D:$E,2,FALSE),1)=1,"",Z1684)</f>
        <v/>
      </c>
      <c r="AA1683" s="110" t="str">
        <f>IF(IFERROR(VLOOKUP(AA1676,'Tabela de Apoio'!$D:$E,2,FALSE),1)=1,"",AA1684)</f>
        <v/>
      </c>
      <c r="AB1683" s="110" t="str">
        <f>IF(IFERROR(VLOOKUP(AB1676,'Tabela de Apoio'!$D:$E,2,FALSE),1)=1,"",AB1684)</f>
        <v/>
      </c>
      <c r="AC1683" s="110" t="str">
        <f>IF(IFERROR(VLOOKUP(AC1676,'Tabela de Apoio'!$D:$E,2,FALSE),1)=1,"",AC1684)</f>
        <v/>
      </c>
      <c r="AD1683" s="110" t="str">
        <f>IF(IFERROR(VLOOKUP(AD1676,'Tabela de Apoio'!$D:$E,2,FALSE),1)=1,"",AD1684)</f>
        <v/>
      </c>
      <c r="AE1683" s="110" t="str">
        <f>IF(IFERROR(VLOOKUP(AE1676,'Tabela de Apoio'!$D:$E,2,FALSE),1)=1,"",AE1684)</f>
        <v/>
      </c>
      <c r="AF1683" s="110" t="str">
        <f>IF(IFERROR(VLOOKUP(AF1676,'Tabela de Apoio'!$D:$E,2,FALSE),1)=1,"",AF1684)</f>
        <v/>
      </c>
      <c r="AG1683" s="110" t="str">
        <f>IF(IFERROR(VLOOKUP(AG1676,'Tabela de Apoio'!$D:$E,2,FALSE),1)=1,"",AG1684)</f>
        <v/>
      </c>
      <c r="AH1683" s="110" t="str">
        <f>IF(IFERROR(VLOOKUP(AH1676,'Tabela de Apoio'!$D:$E,2,FALSE),1)=1,"",AH1684)</f>
        <v/>
      </c>
      <c r="AI1683" s="110" t="str">
        <f>IF(IFERROR(VLOOKUP(AI1676,'Tabela de Apoio'!$D:$E,2,FALSE),1)=1,"",AI1684)</f>
        <v/>
      </c>
    </row>
    <row r="1684" spans="1:167" hidden="1" x14ac:dyDescent="0.25">
      <c r="B1684" s="131" t="e">
        <f t="shared" si="5197"/>
        <v>#VALUE!</v>
      </c>
      <c r="C1684" s="131" t="e">
        <f t="shared" si="5198"/>
        <v>#VALUE!</v>
      </c>
      <c r="D1684" s="130">
        <f t="shared" si="5198"/>
        <v>1</v>
      </c>
      <c r="E1684" s="168"/>
      <c r="F1684" s="96"/>
      <c r="G1684" s="170"/>
      <c r="H1684" s="137">
        <f t="shared" ref="H1684" si="5209">COUNT($P1684:$XX1684)</f>
        <v>0</v>
      </c>
      <c r="I1684" s="135" t="e">
        <f t="shared" ref="I1684" si="5210">_xlfn.STDEV.P($P1683:$XX1684)/AVERAGE($P1683:$XX1684)</f>
        <v>#DIV/0!</v>
      </c>
      <c r="J1684" s="7">
        <f t="shared" ref="J1684" si="5211">IF(AND(H1684&gt;2,
OR(L1674="MÉDIA SANEADA",L1674="MEDIANA SANEADA",
AND(L1674="PREÇO REFERÊNCIA",NOT(AND(P1676="Orçamento",COUNTA(P1674:XX1674)=COUNTIF(P1676:XX1676,"Orçamento")))))),
ROW(),0)</f>
        <v>0</v>
      </c>
      <c r="K1684" s="69"/>
      <c r="L1684" s="29" t="s">
        <v>425</v>
      </c>
      <c r="M1684" s="30" t="e">
        <f t="shared" ref="M1684" si="5212" xml:space="preserve">
IF(H1682&gt;2,MEDIAN(P1681:XX1682),
IF(H1684&gt;2,MEDIAN(P1683:XX1684),
IF(H1686&gt;2,MEDIAN(P1685:XX1686),
IF(H1688&gt;2,MEDIAN(P1687:XX1688),
IF(H1690&gt;2,MEDIAN(P1689:XX1690),
IF(H1692&gt;2,MEDIAN(P1691:XX1692),
MEDIAN(P1679:XX1680)))))))</f>
        <v>#NUM!</v>
      </c>
      <c r="N1684" s="74"/>
      <c r="O1684" s="27" t="str">
        <f t="shared" ref="O1684" si="5213">"2 RODADA"</f>
        <v>2 RODADA</v>
      </c>
      <c r="P1684" s="110" t="str">
        <f t="shared" ref="P1684:AI1684" si="5214">IF(P1682="","",IF((_xlfn.STDEV.P($P1681:$XX1682)/AVERAGE($P1681:$XX1682))&lt;=25%,P1682,IF(OR(P1682&gt;(AVERAGE($P1681:$XX1682)+_xlfn.STDEV.P($P1681:$XX1682)),P1682&lt;(AVERAGE($P1681:$XX1682)-_xlfn.STDEV.P($P1681:$XX1682))),"DESCARTADO",P1682)))</f>
        <v/>
      </c>
      <c r="Q1684" s="110" t="str">
        <f t="shared" si="5214"/>
        <v/>
      </c>
      <c r="R1684" s="110" t="str">
        <f t="shared" si="5214"/>
        <v/>
      </c>
      <c r="S1684" s="110" t="str">
        <f t="shared" si="5214"/>
        <v/>
      </c>
      <c r="T1684" s="110" t="str">
        <f t="shared" si="5214"/>
        <v/>
      </c>
      <c r="U1684" s="110" t="str">
        <f t="shared" si="5214"/>
        <v/>
      </c>
      <c r="V1684" s="110" t="str">
        <f t="shared" si="5214"/>
        <v/>
      </c>
      <c r="W1684" s="110" t="str">
        <f t="shared" si="5214"/>
        <v/>
      </c>
      <c r="X1684" s="110" t="str">
        <f t="shared" si="5214"/>
        <v/>
      </c>
      <c r="Y1684" s="110" t="str">
        <f t="shared" si="5214"/>
        <v/>
      </c>
      <c r="Z1684" s="110" t="str">
        <f t="shared" si="5214"/>
        <v/>
      </c>
      <c r="AA1684" s="110" t="str">
        <f t="shared" si="5214"/>
        <v/>
      </c>
      <c r="AB1684" s="110" t="str">
        <f t="shared" si="5214"/>
        <v/>
      </c>
      <c r="AC1684" s="110" t="str">
        <f t="shared" si="5214"/>
        <v/>
      </c>
      <c r="AD1684" s="110" t="str">
        <f t="shared" si="5214"/>
        <v/>
      </c>
      <c r="AE1684" s="110" t="str">
        <f t="shared" si="5214"/>
        <v/>
      </c>
      <c r="AF1684" s="110" t="str">
        <f t="shared" si="5214"/>
        <v/>
      </c>
      <c r="AG1684" s="110" t="str">
        <f t="shared" si="5214"/>
        <v/>
      </c>
      <c r="AH1684" s="110" t="str">
        <f t="shared" si="5214"/>
        <v/>
      </c>
      <c r="AI1684" s="110" t="str">
        <f t="shared" si="5214"/>
        <v/>
      </c>
    </row>
    <row r="1685" spans="1:167" hidden="1" x14ac:dyDescent="0.25">
      <c r="B1685" s="131" t="e">
        <f t="shared" si="5197"/>
        <v>#VALUE!</v>
      </c>
      <c r="C1685" s="131" t="e">
        <f t="shared" si="5198"/>
        <v>#VALUE!</v>
      </c>
      <c r="D1685" s="130">
        <f t="shared" si="5198"/>
        <v>1</v>
      </c>
      <c r="E1685" s="168"/>
      <c r="F1685" s="96"/>
      <c r="G1685" s="170"/>
      <c r="H1685"/>
      <c r="I1685"/>
      <c r="J1685"/>
      <c r="K1685" s="69"/>
      <c r="L1685" s="29" t="s">
        <v>422</v>
      </c>
      <c r="M1685" s="30" t="e">
        <f t="shared" ref="M1685" si="5215">HARMEAN($P1679:$XX1680)</f>
        <v>#N/A</v>
      </c>
      <c r="N1685" s="74"/>
      <c r="O1685" s="27" t="str">
        <f t="shared" ref="O1685" si="5216">"3 POND"</f>
        <v>3 POND</v>
      </c>
      <c r="P1685" s="110" t="str">
        <f>IF(IFERROR(VLOOKUP(P1676,'Tabela de Apoio'!$D:$E,2,FALSE),1)=1,"",P1686)</f>
        <v/>
      </c>
      <c r="Q1685" s="110" t="str">
        <f>IF(IFERROR(VLOOKUP(Q1676,'Tabela de Apoio'!$D:$E,2,FALSE),1)=1,"",Q1686)</f>
        <v/>
      </c>
      <c r="R1685" s="110" t="str">
        <f>IF(IFERROR(VLOOKUP(R1676,'Tabela de Apoio'!$D:$E,2,FALSE),1)=1,"",R1686)</f>
        <v/>
      </c>
      <c r="S1685" s="110" t="str">
        <f>IF(IFERROR(VLOOKUP(S1676,'Tabela de Apoio'!$D:$E,2,FALSE),1)=1,"",S1686)</f>
        <v/>
      </c>
      <c r="T1685" s="110" t="str">
        <f>IF(IFERROR(VLOOKUP(T1676,'Tabela de Apoio'!$D:$E,2,FALSE),1)=1,"",T1686)</f>
        <v/>
      </c>
      <c r="U1685" s="110" t="str">
        <f>IF(IFERROR(VLOOKUP(U1676,'Tabela de Apoio'!$D:$E,2,FALSE),1)=1,"",U1686)</f>
        <v/>
      </c>
      <c r="V1685" s="110" t="str">
        <f>IF(IFERROR(VLOOKUP(V1676,'Tabela de Apoio'!$D:$E,2,FALSE),1)=1,"",V1686)</f>
        <v/>
      </c>
      <c r="W1685" s="110" t="str">
        <f>IF(IFERROR(VLOOKUP(W1676,'Tabela de Apoio'!$D:$E,2,FALSE),1)=1,"",W1686)</f>
        <v/>
      </c>
      <c r="X1685" s="110" t="str">
        <f>IF(IFERROR(VLOOKUP(X1676,'Tabela de Apoio'!$D:$E,2,FALSE),1)=1,"",X1686)</f>
        <v/>
      </c>
      <c r="Y1685" s="110" t="str">
        <f>IF(IFERROR(VLOOKUP(Y1676,'Tabela de Apoio'!$D:$E,2,FALSE),1)=1,"",Y1686)</f>
        <v/>
      </c>
      <c r="Z1685" s="110" t="str">
        <f>IF(IFERROR(VLOOKUP(Z1676,'Tabela de Apoio'!$D:$E,2,FALSE),1)=1,"",Z1686)</f>
        <v/>
      </c>
      <c r="AA1685" s="110" t="str">
        <f>IF(IFERROR(VLOOKUP(AA1676,'Tabela de Apoio'!$D:$E,2,FALSE),1)=1,"",AA1686)</f>
        <v/>
      </c>
      <c r="AB1685" s="110" t="str">
        <f>IF(IFERROR(VLOOKUP(AB1676,'Tabela de Apoio'!$D:$E,2,FALSE),1)=1,"",AB1686)</f>
        <v/>
      </c>
      <c r="AC1685" s="110" t="str">
        <f>IF(IFERROR(VLOOKUP(AC1676,'Tabela de Apoio'!$D:$E,2,FALSE),1)=1,"",AC1686)</f>
        <v/>
      </c>
      <c r="AD1685" s="110" t="str">
        <f>IF(IFERROR(VLOOKUP(AD1676,'Tabela de Apoio'!$D:$E,2,FALSE),1)=1,"",AD1686)</f>
        <v/>
      </c>
      <c r="AE1685" s="110" t="str">
        <f>IF(IFERROR(VLOOKUP(AE1676,'Tabela de Apoio'!$D:$E,2,FALSE),1)=1,"",AE1686)</f>
        <v/>
      </c>
      <c r="AF1685" s="110" t="str">
        <f>IF(IFERROR(VLOOKUP(AF1676,'Tabela de Apoio'!$D:$E,2,FALSE),1)=1,"",AF1686)</f>
        <v/>
      </c>
      <c r="AG1685" s="110" t="str">
        <f>IF(IFERROR(VLOOKUP(AG1676,'Tabela de Apoio'!$D:$E,2,FALSE),1)=1,"",AG1686)</f>
        <v/>
      </c>
      <c r="AH1685" s="110" t="str">
        <f>IF(IFERROR(VLOOKUP(AH1676,'Tabela de Apoio'!$D:$E,2,FALSE),1)=1,"",AH1686)</f>
        <v/>
      </c>
      <c r="AI1685" s="110" t="str">
        <f>IF(IFERROR(VLOOKUP(AI1676,'Tabela de Apoio'!$D:$E,2,FALSE),1)=1,"",AI1686)</f>
        <v/>
      </c>
    </row>
    <row r="1686" spans="1:167" hidden="1" x14ac:dyDescent="0.25">
      <c r="B1686" s="131" t="e">
        <f t="shared" si="5197"/>
        <v>#VALUE!</v>
      </c>
      <c r="C1686" s="131" t="e">
        <f t="shared" si="5198"/>
        <v>#VALUE!</v>
      </c>
      <c r="D1686" s="130">
        <f t="shared" si="5198"/>
        <v>1</v>
      </c>
      <c r="E1686" s="168"/>
      <c r="F1686" s="96"/>
      <c r="G1686" s="170"/>
      <c r="H1686" s="137">
        <f t="shared" ref="H1686" si="5217">COUNT($P1686:$XX1686)</f>
        <v>0</v>
      </c>
      <c r="I1686" s="135" t="e">
        <f t="shared" ref="I1686" si="5218">_xlfn.STDEV.P($P1685:$XX1686)/AVERAGE($P1685:$XX1686)</f>
        <v>#DIV/0!</v>
      </c>
      <c r="J1686" s="7">
        <f t="shared" ref="J1686" si="5219">IF(AND(H1686&gt;2,
OR(L1674="MÉDIA SANEADA",L1674="MEDIANA SANEADA",
AND(L1674="PREÇO REFERÊNCIA",NOT(AND(P1676="Orçamento",COUNTA(P1674:XX1674)=COUNTIF(P1676:XX1676,"Orçamento")))))),
ROW(),0)</f>
        <v>0</v>
      </c>
      <c r="K1686" s="69"/>
      <c r="L1686" s="29" t="s">
        <v>53</v>
      </c>
      <c r="M1686" s="30" t="str">
        <f t="shared" ref="M1686" si="5220">IFERROR(_xlfn.QUARTILE.EXC($P1680:$XX1680,1),"")</f>
        <v/>
      </c>
      <c r="N1686" s="74"/>
      <c r="O1686" s="27" t="str">
        <f t="shared" ref="O1686" si="5221">"3 RODADA"</f>
        <v>3 RODADA</v>
      </c>
      <c r="P1686" s="110" t="str">
        <f t="shared" ref="P1686:AI1686" si="5222">IF(P1684="","",IF((_xlfn.STDEV.P($P1683:$XX1684)/AVERAGE($P1683:$XX1684))&lt;=25%,P1684,IF(OR(P1684&gt;(AVERAGE($P1683:$XX1684)+_xlfn.STDEV.P($P1683:$XX1684)),P1684&lt;(AVERAGE($P1683:$XX1684)-_xlfn.STDEV.P($P1683:$XX1684))),"DESCARTADO",P1684)))</f>
        <v/>
      </c>
      <c r="Q1686" s="110" t="str">
        <f t="shared" si="5222"/>
        <v/>
      </c>
      <c r="R1686" s="110" t="str">
        <f t="shared" si="5222"/>
        <v/>
      </c>
      <c r="S1686" s="110" t="str">
        <f t="shared" si="5222"/>
        <v/>
      </c>
      <c r="T1686" s="110" t="str">
        <f t="shared" si="5222"/>
        <v/>
      </c>
      <c r="U1686" s="110" t="str">
        <f t="shared" si="5222"/>
        <v/>
      </c>
      <c r="V1686" s="110" t="str">
        <f t="shared" si="5222"/>
        <v/>
      </c>
      <c r="W1686" s="110" t="str">
        <f t="shared" si="5222"/>
        <v/>
      </c>
      <c r="X1686" s="110" t="str">
        <f t="shared" si="5222"/>
        <v/>
      </c>
      <c r="Y1686" s="110" t="str">
        <f t="shared" si="5222"/>
        <v/>
      </c>
      <c r="Z1686" s="110" t="str">
        <f t="shared" si="5222"/>
        <v/>
      </c>
      <c r="AA1686" s="110" t="str">
        <f t="shared" si="5222"/>
        <v/>
      </c>
      <c r="AB1686" s="110" t="str">
        <f t="shared" si="5222"/>
        <v/>
      </c>
      <c r="AC1686" s="110" t="str">
        <f t="shared" si="5222"/>
        <v/>
      </c>
      <c r="AD1686" s="110" t="str">
        <f t="shared" si="5222"/>
        <v/>
      </c>
      <c r="AE1686" s="110" t="str">
        <f t="shared" si="5222"/>
        <v/>
      </c>
      <c r="AF1686" s="110" t="str">
        <f t="shared" si="5222"/>
        <v/>
      </c>
      <c r="AG1686" s="110" t="str">
        <f t="shared" si="5222"/>
        <v/>
      </c>
      <c r="AH1686" s="110" t="str">
        <f t="shared" si="5222"/>
        <v/>
      </c>
      <c r="AI1686" s="110" t="str">
        <f t="shared" si="5222"/>
        <v/>
      </c>
    </row>
    <row r="1687" spans="1:167" hidden="1" x14ac:dyDescent="0.25">
      <c r="B1687" s="131" t="e">
        <f t="shared" si="5197"/>
        <v>#VALUE!</v>
      </c>
      <c r="C1687" s="131" t="e">
        <f t="shared" si="5198"/>
        <v>#VALUE!</v>
      </c>
      <c r="D1687" s="130">
        <f t="shared" si="5198"/>
        <v>1</v>
      </c>
      <c r="E1687" s="168"/>
      <c r="F1687" s="96"/>
      <c r="G1687" s="170"/>
      <c r="H1687"/>
      <c r="I1687"/>
      <c r="J1687"/>
      <c r="K1687" s="69"/>
      <c r="L1687" s="29" t="s">
        <v>51</v>
      </c>
      <c r="M1687" s="30" t="str">
        <f t="shared" ref="M1687" si="5223">IFERROR(_xlfn.QUARTILE.EXC($P1680:$XX1680,3),"")</f>
        <v/>
      </c>
      <c r="N1687" s="74"/>
      <c r="O1687" s="27" t="str">
        <f t="shared" ref="O1687" si="5224">"4 POND"</f>
        <v>4 POND</v>
      </c>
      <c r="P1687" s="110" t="str">
        <f>IF(IFERROR(VLOOKUP(P1676,'Tabela de Apoio'!$D:$E,2,FALSE),1)=1,"",P1688)</f>
        <v/>
      </c>
      <c r="Q1687" s="110" t="str">
        <f>IF(IFERROR(VLOOKUP(Q1676,'Tabela de Apoio'!$D:$E,2,FALSE),1)=1,"",Q1688)</f>
        <v/>
      </c>
      <c r="R1687" s="110" t="str">
        <f>IF(IFERROR(VLOOKUP(R1676,'Tabela de Apoio'!$D:$E,2,FALSE),1)=1,"",R1688)</f>
        <v/>
      </c>
      <c r="S1687" s="110" t="str">
        <f>IF(IFERROR(VLOOKUP(S1676,'Tabela de Apoio'!$D:$E,2,FALSE),1)=1,"",S1688)</f>
        <v/>
      </c>
      <c r="T1687" s="110" t="str">
        <f>IF(IFERROR(VLOOKUP(T1676,'Tabela de Apoio'!$D:$E,2,FALSE),1)=1,"",T1688)</f>
        <v/>
      </c>
      <c r="U1687" s="110" t="str">
        <f>IF(IFERROR(VLOOKUP(U1676,'Tabela de Apoio'!$D:$E,2,FALSE),1)=1,"",U1688)</f>
        <v/>
      </c>
      <c r="V1687" s="110" t="str">
        <f>IF(IFERROR(VLOOKUP(V1676,'Tabela de Apoio'!$D:$E,2,FALSE),1)=1,"",V1688)</f>
        <v/>
      </c>
      <c r="W1687" s="110" t="str">
        <f>IF(IFERROR(VLOOKUP(W1676,'Tabela de Apoio'!$D:$E,2,FALSE),1)=1,"",W1688)</f>
        <v/>
      </c>
      <c r="X1687" s="110" t="str">
        <f>IF(IFERROR(VLOOKUP(X1676,'Tabela de Apoio'!$D:$E,2,FALSE),1)=1,"",X1688)</f>
        <v/>
      </c>
      <c r="Y1687" s="110" t="str">
        <f>IF(IFERROR(VLOOKUP(Y1676,'Tabela de Apoio'!$D:$E,2,FALSE),1)=1,"",Y1688)</f>
        <v/>
      </c>
      <c r="Z1687" s="110" t="str">
        <f>IF(IFERROR(VLOOKUP(Z1676,'Tabela de Apoio'!$D:$E,2,FALSE),1)=1,"",Z1688)</f>
        <v/>
      </c>
      <c r="AA1687" s="110" t="str">
        <f>IF(IFERROR(VLOOKUP(AA1676,'Tabela de Apoio'!$D:$E,2,FALSE),1)=1,"",AA1688)</f>
        <v/>
      </c>
      <c r="AB1687" s="110" t="str">
        <f>IF(IFERROR(VLOOKUP(AB1676,'Tabela de Apoio'!$D:$E,2,FALSE),1)=1,"",AB1688)</f>
        <v/>
      </c>
      <c r="AC1687" s="110" t="str">
        <f>IF(IFERROR(VLOOKUP(AC1676,'Tabela de Apoio'!$D:$E,2,FALSE),1)=1,"",AC1688)</f>
        <v/>
      </c>
      <c r="AD1687" s="110" t="str">
        <f>IF(IFERROR(VLOOKUP(AD1676,'Tabela de Apoio'!$D:$E,2,FALSE),1)=1,"",AD1688)</f>
        <v/>
      </c>
      <c r="AE1687" s="110" t="str">
        <f>IF(IFERROR(VLOOKUP(AE1676,'Tabela de Apoio'!$D:$E,2,FALSE),1)=1,"",AE1688)</f>
        <v/>
      </c>
      <c r="AF1687" s="110" t="str">
        <f>IF(IFERROR(VLOOKUP(AF1676,'Tabela de Apoio'!$D:$E,2,FALSE),1)=1,"",AF1688)</f>
        <v/>
      </c>
      <c r="AG1687" s="110" t="str">
        <f>IF(IFERROR(VLOOKUP(AG1676,'Tabela de Apoio'!$D:$E,2,FALSE),1)=1,"",AG1688)</f>
        <v/>
      </c>
      <c r="AH1687" s="110" t="str">
        <f>IF(IFERROR(VLOOKUP(AH1676,'Tabela de Apoio'!$D:$E,2,FALSE),1)=1,"",AH1688)</f>
        <v/>
      </c>
      <c r="AI1687" s="110" t="str">
        <f>IF(IFERROR(VLOOKUP(AI1676,'Tabela de Apoio'!$D:$E,2,FALSE),1)=1,"",AI1688)</f>
        <v/>
      </c>
    </row>
    <row r="1688" spans="1:167" hidden="1" x14ac:dyDescent="0.25">
      <c r="B1688" s="131" t="e">
        <f t="shared" si="5197"/>
        <v>#VALUE!</v>
      </c>
      <c r="C1688" s="131" t="e">
        <f t="shared" si="5198"/>
        <v>#VALUE!</v>
      </c>
      <c r="D1688" s="130">
        <f t="shared" si="5198"/>
        <v>1</v>
      </c>
      <c r="E1688" s="168"/>
      <c r="F1688" s="96"/>
      <c r="G1688" s="170"/>
      <c r="H1688" s="137">
        <f t="shared" ref="H1688" si="5225">COUNT($P1688:$XX1688)</f>
        <v>0</v>
      </c>
      <c r="I1688" s="135" t="e">
        <f t="shared" ref="I1688" si="5226">_xlfn.STDEV.P($P1687:$XX1688)/AVERAGE($P1687:$XX1688)</f>
        <v>#DIV/0!</v>
      </c>
      <c r="J1688" s="7">
        <f t="shared" ref="J1688" si="5227">IF(AND(H1688&gt;2,
OR(L1674="MÉDIA SANEADA",L1674="MEDIANA SANEADA",
AND(L1674="PREÇO REFERÊNCIA",NOT(AND(P1676="Orçamento",COUNTA(P1674:XX1674)=COUNTIF(P1676:XX1676,"Orçamento")))))),
ROW(),0)</f>
        <v>0</v>
      </c>
      <c r="K1688" s="69"/>
      <c r="L1688" s="29" t="s">
        <v>55</v>
      </c>
      <c r="M1688" s="30">
        <f t="shared" ref="M1688" si="5228">MIN($P1680:$XX1680)</f>
        <v>0</v>
      </c>
      <c r="N1688" s="74"/>
      <c r="O1688" s="27" t="str">
        <f t="shared" ref="O1688" si="5229">"4 RODADA"</f>
        <v>4 RODADA</v>
      </c>
      <c r="P1688" s="110" t="str">
        <f t="shared" ref="P1688:AI1688" si="5230">IF(P1686="","",IF((_xlfn.STDEV.P($P1685:$XX1686)/AVERAGE($P1685:$XX1686))&lt;=25%,P1686,IF(OR(P1686&gt;(AVERAGE($P1685:$XX1686)+_xlfn.STDEV.P($P1685:$XX1686)),P1686&lt;(AVERAGE($P1685:$XX1686)-_xlfn.STDEV.P($P1685:$XX1686))),"DESCARTADO",P1686)))</f>
        <v/>
      </c>
      <c r="Q1688" s="110" t="str">
        <f t="shared" si="5230"/>
        <v/>
      </c>
      <c r="R1688" s="110" t="str">
        <f t="shared" si="5230"/>
        <v/>
      </c>
      <c r="S1688" s="110" t="str">
        <f t="shared" si="5230"/>
        <v/>
      </c>
      <c r="T1688" s="110" t="str">
        <f t="shared" si="5230"/>
        <v/>
      </c>
      <c r="U1688" s="110" t="str">
        <f t="shared" si="5230"/>
        <v/>
      </c>
      <c r="V1688" s="110" t="str">
        <f t="shared" si="5230"/>
        <v/>
      </c>
      <c r="W1688" s="110" t="str">
        <f t="shared" si="5230"/>
        <v/>
      </c>
      <c r="X1688" s="110" t="str">
        <f t="shared" si="5230"/>
        <v/>
      </c>
      <c r="Y1688" s="110" t="str">
        <f t="shared" si="5230"/>
        <v/>
      </c>
      <c r="Z1688" s="110" t="str">
        <f t="shared" si="5230"/>
        <v/>
      </c>
      <c r="AA1688" s="110" t="str">
        <f t="shared" si="5230"/>
        <v/>
      </c>
      <c r="AB1688" s="110" t="str">
        <f t="shared" si="5230"/>
        <v/>
      </c>
      <c r="AC1688" s="110" t="str">
        <f t="shared" si="5230"/>
        <v/>
      </c>
      <c r="AD1688" s="110" t="str">
        <f t="shared" si="5230"/>
        <v/>
      </c>
      <c r="AE1688" s="110" t="str">
        <f t="shared" si="5230"/>
        <v/>
      </c>
      <c r="AF1688" s="110" t="str">
        <f t="shared" si="5230"/>
        <v/>
      </c>
      <c r="AG1688" s="110" t="str">
        <f t="shared" si="5230"/>
        <v/>
      </c>
      <c r="AH1688" s="110" t="str">
        <f t="shared" si="5230"/>
        <v/>
      </c>
      <c r="AI1688" s="110" t="str">
        <f t="shared" si="5230"/>
        <v/>
      </c>
    </row>
    <row r="1689" spans="1:167" hidden="1" x14ac:dyDescent="0.25">
      <c r="B1689" s="131" t="e">
        <f t="shared" si="5197"/>
        <v>#VALUE!</v>
      </c>
      <c r="C1689" s="131" t="e">
        <f t="shared" si="5198"/>
        <v>#VALUE!</v>
      </c>
      <c r="D1689" s="130">
        <f t="shared" si="5198"/>
        <v>1</v>
      </c>
      <c r="E1689" s="168"/>
      <c r="F1689" s="96"/>
      <c r="G1689" s="170"/>
      <c r="H1689"/>
      <c r="I1689"/>
      <c r="J1689"/>
      <c r="K1689" s="69"/>
      <c r="L1689" s="29" t="s">
        <v>52</v>
      </c>
      <c r="M1689" s="30">
        <f t="shared" ref="M1689" si="5231">MAX($P1680:$XX1680)</f>
        <v>0</v>
      </c>
      <c r="N1689" s="74"/>
      <c r="O1689" s="27" t="str">
        <f t="shared" ref="O1689" si="5232">"5 POND"</f>
        <v>5 POND</v>
      </c>
      <c r="P1689" s="110" t="str">
        <f>IF(IFERROR(VLOOKUP(P1676,'Tabela de Apoio'!$D:$E,2,FALSE),1)=1,"",P1690)</f>
        <v/>
      </c>
      <c r="Q1689" s="110" t="str">
        <f>IF(IFERROR(VLOOKUP(Q1676,'Tabela de Apoio'!$D:$E,2,FALSE),1)=1,"",Q1690)</f>
        <v/>
      </c>
      <c r="R1689" s="110" t="str">
        <f>IF(IFERROR(VLOOKUP(R1676,'Tabela de Apoio'!$D:$E,2,FALSE),1)=1,"",R1690)</f>
        <v/>
      </c>
      <c r="S1689" s="110" t="str">
        <f>IF(IFERROR(VLOOKUP(S1676,'Tabela de Apoio'!$D:$E,2,FALSE),1)=1,"",S1690)</f>
        <v/>
      </c>
      <c r="T1689" s="110" t="str">
        <f>IF(IFERROR(VLOOKUP(T1676,'Tabela de Apoio'!$D:$E,2,FALSE),1)=1,"",T1690)</f>
        <v/>
      </c>
      <c r="U1689" s="110" t="str">
        <f>IF(IFERROR(VLOOKUP(U1676,'Tabela de Apoio'!$D:$E,2,FALSE),1)=1,"",U1690)</f>
        <v/>
      </c>
      <c r="V1689" s="110" t="str">
        <f>IF(IFERROR(VLOOKUP(V1676,'Tabela de Apoio'!$D:$E,2,FALSE),1)=1,"",V1690)</f>
        <v/>
      </c>
      <c r="W1689" s="110" t="str">
        <f>IF(IFERROR(VLOOKUP(W1676,'Tabela de Apoio'!$D:$E,2,FALSE),1)=1,"",W1690)</f>
        <v/>
      </c>
      <c r="X1689" s="110" t="str">
        <f>IF(IFERROR(VLOOKUP(X1676,'Tabela de Apoio'!$D:$E,2,FALSE),1)=1,"",X1690)</f>
        <v/>
      </c>
      <c r="Y1689" s="110" t="str">
        <f>IF(IFERROR(VLOOKUP(Y1676,'Tabela de Apoio'!$D:$E,2,FALSE),1)=1,"",Y1690)</f>
        <v/>
      </c>
      <c r="Z1689" s="110" t="str">
        <f>IF(IFERROR(VLOOKUP(Z1676,'Tabela de Apoio'!$D:$E,2,FALSE),1)=1,"",Z1690)</f>
        <v/>
      </c>
      <c r="AA1689" s="110" t="str">
        <f>IF(IFERROR(VLOOKUP(AA1676,'Tabela de Apoio'!$D:$E,2,FALSE),1)=1,"",AA1690)</f>
        <v/>
      </c>
      <c r="AB1689" s="110" t="str">
        <f>IF(IFERROR(VLOOKUP(AB1676,'Tabela de Apoio'!$D:$E,2,FALSE),1)=1,"",AB1690)</f>
        <v/>
      </c>
      <c r="AC1689" s="110" t="str">
        <f>IF(IFERROR(VLOOKUP(AC1676,'Tabela de Apoio'!$D:$E,2,FALSE),1)=1,"",AC1690)</f>
        <v/>
      </c>
      <c r="AD1689" s="110" t="str">
        <f>IF(IFERROR(VLOOKUP(AD1676,'Tabela de Apoio'!$D:$E,2,FALSE),1)=1,"",AD1690)</f>
        <v/>
      </c>
      <c r="AE1689" s="110" t="str">
        <f>IF(IFERROR(VLOOKUP(AE1676,'Tabela de Apoio'!$D:$E,2,FALSE),1)=1,"",AE1690)</f>
        <v/>
      </c>
      <c r="AF1689" s="110" t="str">
        <f>IF(IFERROR(VLOOKUP(AF1676,'Tabela de Apoio'!$D:$E,2,FALSE),1)=1,"",AF1690)</f>
        <v/>
      </c>
      <c r="AG1689" s="110" t="str">
        <f>IF(IFERROR(VLOOKUP(AG1676,'Tabela de Apoio'!$D:$E,2,FALSE),1)=1,"",AG1690)</f>
        <v/>
      </c>
      <c r="AH1689" s="110" t="str">
        <f>IF(IFERROR(VLOOKUP(AH1676,'Tabela de Apoio'!$D:$E,2,FALSE),1)=1,"",AH1690)</f>
        <v/>
      </c>
      <c r="AI1689" s="110" t="str">
        <f>IF(IFERROR(VLOOKUP(AI1676,'Tabela de Apoio'!$D:$E,2,FALSE),1)=1,"",AI1690)</f>
        <v/>
      </c>
    </row>
    <row r="1690" spans="1:167" hidden="1" x14ac:dyDescent="0.25">
      <c r="B1690" s="131" t="e">
        <f t="shared" si="5197"/>
        <v>#VALUE!</v>
      </c>
      <c r="C1690" s="131" t="e">
        <f t="shared" si="5198"/>
        <v>#VALUE!</v>
      </c>
      <c r="D1690" s="130">
        <f t="shared" si="5198"/>
        <v>1</v>
      </c>
      <c r="E1690" s="168"/>
      <c r="F1690" s="96"/>
      <c r="G1690" s="170"/>
      <c r="H1690" s="137">
        <f t="shared" ref="H1690" si="5233">COUNT($P1690:$XX1690)</f>
        <v>0</v>
      </c>
      <c r="I1690" s="135" t="e">
        <f t="shared" ref="I1690" si="5234">_xlfn.STDEV.P($P1689:$XX1690)/AVERAGE($P1689:$XX1690)</f>
        <v>#DIV/0!</v>
      </c>
      <c r="J1690" s="7">
        <f t="shared" ref="J1690" si="5235">IF(AND(H1690&gt;2,
OR(L1674="MÉDIA SANEADA",L1674="MEDIANA SANEADA",
AND(L1674="PREÇO REFERÊNCIA",NOT(AND(P1676="Orçamento",COUNTA(P1674:XX1674)=COUNTIF(P1676:XX1676,"Orçamento")))))),
ROW(),0)</f>
        <v>0</v>
      </c>
      <c r="K1690" s="69"/>
      <c r="N1690" s="74"/>
      <c r="O1690" s="27" t="str">
        <f t="shared" ref="O1690" si="5236">"5 RODADA"</f>
        <v>5 RODADA</v>
      </c>
      <c r="P1690" s="110" t="str">
        <f t="shared" ref="P1690:AI1690" si="5237">IF(P1688="","",IF((_xlfn.STDEV.P($P1687:$XX1688)/AVERAGE($P1687:$XX1688))&lt;=25%,P1688,IF(OR(P1688&gt;(AVERAGE($P1687:$XX1688)+_xlfn.STDEV.P($P1687:$XX1688)),P1688&lt;(AVERAGE($P1687:$XX1688)-_xlfn.STDEV.P($P1687:$XX1688))),"DESCARTADO",P1688)))</f>
        <v/>
      </c>
      <c r="Q1690" s="110" t="str">
        <f t="shared" si="5237"/>
        <v/>
      </c>
      <c r="R1690" s="110" t="str">
        <f t="shared" si="5237"/>
        <v/>
      </c>
      <c r="S1690" s="110" t="str">
        <f t="shared" si="5237"/>
        <v/>
      </c>
      <c r="T1690" s="110" t="str">
        <f t="shared" si="5237"/>
        <v/>
      </c>
      <c r="U1690" s="110" t="str">
        <f t="shared" si="5237"/>
        <v/>
      </c>
      <c r="V1690" s="110" t="str">
        <f t="shared" si="5237"/>
        <v/>
      </c>
      <c r="W1690" s="110" t="str">
        <f t="shared" si="5237"/>
        <v/>
      </c>
      <c r="X1690" s="110" t="str">
        <f t="shared" si="5237"/>
        <v/>
      </c>
      <c r="Y1690" s="110" t="str">
        <f t="shared" si="5237"/>
        <v/>
      </c>
      <c r="Z1690" s="110" t="str">
        <f t="shared" si="5237"/>
        <v/>
      </c>
      <c r="AA1690" s="110" t="str">
        <f t="shared" si="5237"/>
        <v/>
      </c>
      <c r="AB1690" s="110" t="str">
        <f t="shared" si="5237"/>
        <v/>
      </c>
      <c r="AC1690" s="110" t="str">
        <f t="shared" si="5237"/>
        <v/>
      </c>
      <c r="AD1690" s="110" t="str">
        <f t="shared" si="5237"/>
        <v/>
      </c>
      <c r="AE1690" s="110" t="str">
        <f t="shared" si="5237"/>
        <v/>
      </c>
      <c r="AF1690" s="110" t="str">
        <f t="shared" si="5237"/>
        <v/>
      </c>
      <c r="AG1690" s="110" t="str">
        <f t="shared" si="5237"/>
        <v/>
      </c>
      <c r="AH1690" s="110" t="str">
        <f t="shared" si="5237"/>
        <v/>
      </c>
      <c r="AI1690" s="110" t="str">
        <f t="shared" si="5237"/>
        <v/>
      </c>
    </row>
    <row r="1691" spans="1:167" hidden="1" x14ac:dyDescent="0.25">
      <c r="B1691" s="131" t="e">
        <f t="shared" si="5197"/>
        <v>#VALUE!</v>
      </c>
      <c r="C1691" s="131" t="e">
        <f t="shared" si="5198"/>
        <v>#VALUE!</v>
      </c>
      <c r="D1691" s="130">
        <f t="shared" si="5198"/>
        <v>1</v>
      </c>
      <c r="E1691" s="168"/>
      <c r="F1691" s="96"/>
      <c r="G1691" s="170"/>
      <c r="H1691"/>
      <c r="I1691"/>
      <c r="J1691"/>
      <c r="K1691" s="69"/>
      <c r="L1691" s="22"/>
      <c r="M1691" s="22"/>
      <c r="N1691" s="74"/>
      <c r="O1691" s="27" t="str">
        <f t="shared" ref="O1691" si="5238">"6 POND"</f>
        <v>6 POND</v>
      </c>
      <c r="P1691" s="110" t="str">
        <f>IF(IFERROR(VLOOKUP(P1676,'Tabela de Apoio'!$D:$E,2,FALSE),1)=1,"",P1692)</f>
        <v/>
      </c>
      <c r="Q1691" s="110" t="str">
        <f>IF(IFERROR(VLOOKUP(Q1676,'Tabela de Apoio'!$D:$E,2,FALSE),1)=1,"",Q1692)</f>
        <v/>
      </c>
      <c r="R1691" s="110" t="str">
        <f>IF(IFERROR(VLOOKUP(R1676,'Tabela de Apoio'!$D:$E,2,FALSE),1)=1,"",R1692)</f>
        <v/>
      </c>
      <c r="S1691" s="110" t="str">
        <f>IF(IFERROR(VLOOKUP(S1676,'Tabela de Apoio'!$D:$E,2,FALSE),1)=1,"",S1692)</f>
        <v/>
      </c>
      <c r="T1691" s="110" t="str">
        <f>IF(IFERROR(VLOOKUP(T1676,'Tabela de Apoio'!$D:$E,2,FALSE),1)=1,"",T1692)</f>
        <v/>
      </c>
      <c r="U1691" s="110" t="str">
        <f>IF(IFERROR(VLOOKUP(U1676,'Tabela de Apoio'!$D:$E,2,FALSE),1)=1,"",U1692)</f>
        <v/>
      </c>
      <c r="V1691" s="110" t="str">
        <f>IF(IFERROR(VLOOKUP(V1676,'Tabela de Apoio'!$D:$E,2,FALSE),1)=1,"",V1692)</f>
        <v/>
      </c>
      <c r="W1691" s="110" t="str">
        <f>IF(IFERROR(VLOOKUP(W1676,'Tabela de Apoio'!$D:$E,2,FALSE),1)=1,"",W1692)</f>
        <v/>
      </c>
      <c r="X1691" s="110" t="str">
        <f>IF(IFERROR(VLOOKUP(X1676,'Tabela de Apoio'!$D:$E,2,FALSE),1)=1,"",X1692)</f>
        <v/>
      </c>
      <c r="Y1691" s="110" t="str">
        <f>IF(IFERROR(VLOOKUP(Y1676,'Tabela de Apoio'!$D:$E,2,FALSE),1)=1,"",Y1692)</f>
        <v/>
      </c>
      <c r="Z1691" s="110" t="str">
        <f>IF(IFERROR(VLOOKUP(Z1676,'Tabela de Apoio'!$D:$E,2,FALSE),1)=1,"",Z1692)</f>
        <v/>
      </c>
      <c r="AA1691" s="110" t="str">
        <f>IF(IFERROR(VLOOKUP(AA1676,'Tabela de Apoio'!$D:$E,2,FALSE),1)=1,"",AA1692)</f>
        <v/>
      </c>
      <c r="AB1691" s="110" t="str">
        <f>IF(IFERROR(VLOOKUP(AB1676,'Tabela de Apoio'!$D:$E,2,FALSE),1)=1,"",AB1692)</f>
        <v/>
      </c>
      <c r="AC1691" s="110" t="str">
        <f>IF(IFERROR(VLOOKUP(AC1676,'Tabela de Apoio'!$D:$E,2,FALSE),1)=1,"",AC1692)</f>
        <v/>
      </c>
      <c r="AD1691" s="110" t="str">
        <f>IF(IFERROR(VLOOKUP(AD1676,'Tabela de Apoio'!$D:$E,2,FALSE),1)=1,"",AD1692)</f>
        <v/>
      </c>
      <c r="AE1691" s="110" t="str">
        <f>IF(IFERROR(VLOOKUP(AE1676,'Tabela de Apoio'!$D:$E,2,FALSE),1)=1,"",AE1692)</f>
        <v/>
      </c>
      <c r="AF1691" s="110" t="str">
        <f>IF(IFERROR(VLOOKUP(AF1676,'Tabela de Apoio'!$D:$E,2,FALSE),1)=1,"",AF1692)</f>
        <v/>
      </c>
      <c r="AG1691" s="110" t="str">
        <f>IF(IFERROR(VLOOKUP(AG1676,'Tabela de Apoio'!$D:$E,2,FALSE),1)=1,"",AG1692)</f>
        <v/>
      </c>
      <c r="AH1691" s="110" t="str">
        <f>IF(IFERROR(VLOOKUP(AH1676,'Tabela de Apoio'!$D:$E,2,FALSE),1)=1,"",AH1692)</f>
        <v/>
      </c>
      <c r="AI1691" s="110" t="str">
        <f>IF(IFERROR(VLOOKUP(AI1676,'Tabela de Apoio'!$D:$E,2,FALSE),1)=1,"",AI1692)</f>
        <v/>
      </c>
    </row>
    <row r="1692" spans="1:167" hidden="1" x14ac:dyDescent="0.25">
      <c r="B1692" s="131" t="e">
        <f t="shared" si="5197"/>
        <v>#VALUE!</v>
      </c>
      <c r="C1692" s="131" t="e">
        <f t="shared" si="5198"/>
        <v>#VALUE!</v>
      </c>
      <c r="D1692" s="130">
        <f t="shared" si="5198"/>
        <v>1</v>
      </c>
      <c r="E1692" s="168"/>
      <c r="F1692" s="96"/>
      <c r="G1692" s="170"/>
      <c r="H1692" s="137">
        <f t="shared" ref="H1692" si="5239">COUNT($P1692:$XX1692)</f>
        <v>0</v>
      </c>
      <c r="I1692" s="135" t="e">
        <f t="shared" ref="I1692" si="5240">_xlfn.STDEV.P($P1691:$XX1692)/AVERAGE($P1691:$XX1692)</f>
        <v>#DIV/0!</v>
      </c>
      <c r="J1692" s="7">
        <f t="shared" ref="J1692" si="5241">IF(AND(H1692&gt;2,
OR(L1674="MÉDIA SANEADA",L1674="MEDIANA SANEADA",
AND(L1674="PREÇO REFERÊNCIA",NOT(AND(P1676="Orçamento",COUNTA(P1674:XX1674)=COUNTIF(P1676:XX1676,"Orçamento")))))),
ROW(),0)</f>
        <v>0</v>
      </c>
      <c r="N1692" s="74"/>
      <c r="O1692" s="27" t="str">
        <f t="shared" ref="O1692" si="5242">"6 RODADA"</f>
        <v>6 RODADA</v>
      </c>
      <c r="P1692" s="110" t="str">
        <f t="shared" ref="P1692:AI1692" si="5243">IFERROR(IF(P1690="","",IF((_xlfn.STDEV.P($P1689:$XX1690)/AVERAGE($P1689:$XX1690))&lt;=25%,P1690,IF(OR(P1690&gt;(AVERAGE($P1689:$XX1690)+_xlfn.STDEV.P($P1689:$XX1690)),P1690&lt;(AVERAGE($P1689:$XX1690)-_xlfn.STDEV.P($P1689:$XX1690))),"DESCARTADO",P1690))),)</f>
        <v/>
      </c>
      <c r="Q1692" s="110" t="str">
        <f t="shared" si="5243"/>
        <v/>
      </c>
      <c r="R1692" s="110" t="str">
        <f t="shared" si="5243"/>
        <v/>
      </c>
      <c r="S1692" s="110" t="str">
        <f t="shared" si="5243"/>
        <v/>
      </c>
      <c r="T1692" s="110" t="str">
        <f t="shared" si="5243"/>
        <v/>
      </c>
      <c r="U1692" s="110" t="str">
        <f t="shared" si="5243"/>
        <v/>
      </c>
      <c r="V1692" s="110" t="str">
        <f t="shared" si="5243"/>
        <v/>
      </c>
      <c r="W1692" s="110" t="str">
        <f t="shared" si="5243"/>
        <v/>
      </c>
      <c r="X1692" s="110" t="str">
        <f t="shared" si="5243"/>
        <v/>
      </c>
      <c r="Y1692" s="110" t="str">
        <f t="shared" si="5243"/>
        <v/>
      </c>
      <c r="Z1692" s="110" t="str">
        <f t="shared" si="5243"/>
        <v/>
      </c>
      <c r="AA1692" s="110" t="str">
        <f t="shared" si="5243"/>
        <v/>
      </c>
      <c r="AB1692" s="110" t="str">
        <f t="shared" si="5243"/>
        <v/>
      </c>
      <c r="AC1692" s="110" t="str">
        <f t="shared" si="5243"/>
        <v/>
      </c>
      <c r="AD1692" s="110" t="str">
        <f t="shared" si="5243"/>
        <v/>
      </c>
      <c r="AE1692" s="110" t="str">
        <f t="shared" si="5243"/>
        <v/>
      </c>
      <c r="AF1692" s="110" t="str">
        <f t="shared" si="5243"/>
        <v/>
      </c>
      <c r="AG1692" s="110" t="str">
        <f t="shared" si="5243"/>
        <v/>
      </c>
      <c r="AH1692" s="110" t="str">
        <f t="shared" si="5243"/>
        <v/>
      </c>
      <c r="AI1692" s="110" t="str">
        <f t="shared" si="5243"/>
        <v/>
      </c>
    </row>
    <row r="1693" spans="1:167" x14ac:dyDescent="0.25">
      <c r="B1693" s="131" t="e">
        <f t="shared" si="5197"/>
        <v>#VALUE!</v>
      </c>
      <c r="C1693" s="131" t="e">
        <f t="shared" si="5198"/>
        <v>#VALUE!</v>
      </c>
      <c r="D1693" s="130">
        <f t="shared" si="5198"/>
        <v>1</v>
      </c>
      <c r="E1693" s="168"/>
      <c r="F1693" s="139"/>
      <c r="G1693" s="170"/>
      <c r="H1693" s="173"/>
      <c r="I1693" s="173"/>
      <c r="J1693" s="174"/>
      <c r="K1693" s="70"/>
      <c r="L1693" s="1" t="s">
        <v>56</v>
      </c>
      <c r="M1693" s="147" t="str">
        <f t="shared" ref="M1693" si="5244">IFERROR(ROUND(M1674*M1676,2),"")</f>
        <v/>
      </c>
      <c r="O1693" s="27" t="s">
        <v>426</v>
      </c>
      <c r="P1693" s="110" t="str">
        <f t="shared" ref="P1693:AI1714" si="5245">INDEX(P1680:P1692,MATCH(MAX($J1680:$J1692),$J1680:$J1692,0))</f>
        <v/>
      </c>
      <c r="Q1693" s="110" t="str">
        <f t="shared" si="5245"/>
        <v/>
      </c>
      <c r="R1693" s="110" t="str">
        <f t="shared" si="5245"/>
        <v/>
      </c>
      <c r="S1693" s="110" t="str">
        <f t="shared" si="5245"/>
        <v/>
      </c>
      <c r="T1693" s="110" t="str">
        <f t="shared" si="5245"/>
        <v/>
      </c>
      <c r="U1693" s="110" t="str">
        <f t="shared" si="5245"/>
        <v/>
      </c>
      <c r="V1693" s="110" t="str">
        <f t="shared" si="5245"/>
        <v/>
      </c>
      <c r="W1693" s="110" t="str">
        <f t="shared" si="5245"/>
        <v/>
      </c>
      <c r="X1693" s="110" t="str">
        <f t="shared" si="5245"/>
        <v/>
      </c>
      <c r="Y1693" s="110" t="str">
        <f t="shared" si="5245"/>
        <v/>
      </c>
      <c r="Z1693" s="110" t="str">
        <f t="shared" si="5245"/>
        <v/>
      </c>
      <c r="AA1693" s="110" t="str">
        <f t="shared" si="5245"/>
        <v/>
      </c>
      <c r="AB1693" s="110" t="str">
        <f t="shared" si="5245"/>
        <v/>
      </c>
      <c r="AC1693" s="110" t="str">
        <f t="shared" si="5245"/>
        <v/>
      </c>
      <c r="AD1693" s="110" t="str">
        <f t="shared" si="5245"/>
        <v/>
      </c>
      <c r="AE1693" s="110" t="str">
        <f t="shared" si="5245"/>
        <v/>
      </c>
      <c r="AF1693" s="110" t="str">
        <f t="shared" si="5245"/>
        <v/>
      </c>
      <c r="AG1693" s="110" t="str">
        <f t="shared" si="5245"/>
        <v/>
      </c>
      <c r="AH1693" s="110" t="str">
        <f t="shared" si="5245"/>
        <v/>
      </c>
      <c r="AI1693" s="110" t="str">
        <f t="shared" si="5245"/>
        <v/>
      </c>
    </row>
    <row r="1695" spans="1:167" s="120" customFormat="1" ht="15" customHeight="1" x14ac:dyDescent="0.25">
      <c r="A1695" s="123"/>
      <c r="B1695" s="130" t="e">
        <f t="shared" ref="B1695" si="5246">LARGE(IFERROR(IF(B1693+1&gt;$H$8,"",B1693+1),""),1)</f>
        <v>#VALUE!</v>
      </c>
      <c r="C1695" s="130" t="e">
        <f>IF(_xlfn.ISFORMULA(E1699),MAX(INDEX('BASE FORMAÇÃO'!A:A,B1695+1),1),E1699)</f>
        <v>#VALUE!</v>
      </c>
      <c r="D1695" s="130">
        <f t="shared" ref="D1695" si="5247">IFERROR(IF(C1695=C1685,D1685+1,1),1)</f>
        <v>1</v>
      </c>
      <c r="E1695" s="41" t="s">
        <v>9</v>
      </c>
      <c r="F1695" s="76"/>
      <c r="G1695" s="41" t="s">
        <v>15</v>
      </c>
      <c r="H1695" s="138" t="e">
        <f>INDEX('BASE FORMAÇÃO'!B:B,B1695+1)</f>
        <v>#VALUE!</v>
      </c>
      <c r="I1695" s="146" t="s">
        <v>16</v>
      </c>
      <c r="J1695" s="6" t="e">
        <f>INDEX('BASE FORMAÇÃO'!K:K,B1695+1)</f>
        <v>#VALUE!</v>
      </c>
      <c r="K1695" s="68"/>
      <c r="L1695" s="175" t="s">
        <v>54</v>
      </c>
      <c r="M1695" s="177" t="str">
        <f t="shared" ref="M1695" si="5248">IF(OR(ISBLANK($O$8),ISBLANK($O$7),ISBLANK($H$8),ISBLANK($O$6),ISBLANK($O$5),ISBLANK($H$5)),"",IFERROR(IF(VLOOKUP(L1695,L1701:M1710,2,FALSE)&lt;1,ROUND(VLOOKUP(L1695,L1701:M1710,2,FALSE),4),ROUND(VLOOKUP(L1695,L1701:M1710,2,FALSE),2)),""))</f>
        <v/>
      </c>
      <c r="N1695" s="72"/>
      <c r="O1695" s="27" t="s">
        <v>17</v>
      </c>
      <c r="P1695" s="116"/>
      <c r="Q1695" s="116"/>
      <c r="R1695" s="116"/>
      <c r="S1695" s="116"/>
      <c r="T1695" s="116"/>
      <c r="U1695" s="108"/>
      <c r="V1695" s="108"/>
      <c r="W1695" s="108"/>
      <c r="X1695" s="108"/>
      <c r="Y1695" s="108"/>
      <c r="Z1695" s="108"/>
      <c r="AA1695" s="108"/>
      <c r="AB1695" s="108"/>
      <c r="AC1695" s="108"/>
      <c r="AD1695" s="108"/>
      <c r="AE1695" s="108"/>
      <c r="AF1695" s="108"/>
      <c r="AG1695" s="108"/>
      <c r="AH1695" s="108"/>
      <c r="AI1695" s="108"/>
      <c r="AJ1695" s="119"/>
      <c r="AK1695" s="119"/>
      <c r="AL1695" s="119"/>
      <c r="AM1695" s="119"/>
      <c r="AN1695" s="119"/>
      <c r="AO1695" s="119"/>
      <c r="AP1695" s="119"/>
      <c r="AQ1695" s="119"/>
      <c r="AR1695" s="119"/>
      <c r="AS1695" s="119"/>
      <c r="AT1695" s="119"/>
      <c r="AU1695" s="119"/>
      <c r="AV1695" s="119"/>
      <c r="AW1695" s="119"/>
      <c r="AX1695" s="119"/>
      <c r="AY1695" s="119"/>
      <c r="AZ1695" s="119"/>
      <c r="BA1695" s="119"/>
      <c r="BB1695" s="119"/>
      <c r="BC1695" s="119"/>
      <c r="BD1695" s="119"/>
      <c r="BE1695" s="119"/>
      <c r="BF1695" s="119"/>
      <c r="BG1695" s="119"/>
      <c r="BH1695" s="119"/>
      <c r="BI1695" s="119"/>
      <c r="BJ1695" s="119"/>
      <c r="BK1695" s="119"/>
      <c r="BL1695" s="119"/>
      <c r="BM1695" s="119"/>
      <c r="BN1695" s="119"/>
      <c r="BO1695" s="119"/>
      <c r="BP1695" s="119"/>
      <c r="BQ1695" s="119"/>
      <c r="BR1695" s="119"/>
      <c r="BS1695" s="119"/>
      <c r="BT1695" s="119"/>
      <c r="BU1695" s="119"/>
      <c r="BV1695" s="119"/>
      <c r="BW1695" s="119"/>
      <c r="BX1695" s="119"/>
      <c r="BY1695" s="119"/>
      <c r="BZ1695" s="119"/>
      <c r="CA1695" s="119"/>
      <c r="CB1695" s="119"/>
      <c r="CC1695" s="119"/>
      <c r="CD1695" s="119"/>
      <c r="CE1695" s="119"/>
      <c r="CF1695" s="119"/>
      <c r="CG1695" s="119"/>
      <c r="CH1695" s="119"/>
      <c r="CI1695" s="119"/>
      <c r="CJ1695" s="119"/>
      <c r="CK1695" s="119"/>
      <c r="CL1695" s="119"/>
      <c r="CM1695" s="119"/>
      <c r="CN1695" s="119"/>
      <c r="CO1695" s="119"/>
      <c r="CP1695" s="119"/>
      <c r="CQ1695" s="119"/>
      <c r="CR1695" s="119"/>
      <c r="CS1695" s="119"/>
      <c r="CT1695" s="119"/>
      <c r="CU1695" s="119"/>
      <c r="CV1695" s="119"/>
      <c r="CW1695" s="119"/>
      <c r="CX1695" s="119"/>
      <c r="CY1695" s="119"/>
      <c r="CZ1695" s="119"/>
      <c r="DA1695" s="119"/>
      <c r="DB1695" s="119"/>
      <c r="DC1695" s="119"/>
      <c r="DD1695" s="119"/>
      <c r="DE1695" s="119"/>
      <c r="DF1695" s="119"/>
      <c r="DG1695" s="119"/>
      <c r="DH1695" s="119"/>
      <c r="DI1695" s="119"/>
      <c r="DJ1695" s="119"/>
      <c r="DK1695" s="119"/>
      <c r="DL1695" s="119"/>
      <c r="DM1695" s="119"/>
      <c r="DN1695" s="119"/>
      <c r="DO1695" s="119"/>
      <c r="DP1695" s="119"/>
      <c r="DQ1695" s="119"/>
      <c r="DR1695" s="119"/>
      <c r="DS1695" s="119"/>
      <c r="DT1695" s="119"/>
      <c r="DU1695" s="119"/>
      <c r="DV1695" s="119"/>
      <c r="DW1695" s="119"/>
      <c r="DX1695" s="119"/>
      <c r="DY1695" s="119"/>
      <c r="DZ1695" s="119"/>
      <c r="EA1695" s="119"/>
      <c r="EB1695" s="119"/>
      <c r="EC1695" s="119"/>
      <c r="ED1695" s="119"/>
      <c r="EE1695" s="119"/>
      <c r="EF1695" s="119"/>
      <c r="EG1695" s="119"/>
      <c r="EH1695" s="119"/>
      <c r="EI1695" s="119"/>
      <c r="EJ1695" s="119"/>
      <c r="EK1695" s="119"/>
      <c r="EL1695" s="119"/>
      <c r="EM1695" s="119"/>
      <c r="EN1695" s="119"/>
      <c r="EO1695" s="119"/>
      <c r="EP1695" s="119"/>
      <c r="EQ1695" s="119"/>
      <c r="ER1695" s="119"/>
      <c r="ES1695" s="119"/>
      <c r="ET1695" s="119"/>
      <c r="EU1695" s="119"/>
      <c r="EV1695" s="119"/>
      <c r="EW1695" s="119"/>
      <c r="EX1695" s="119"/>
      <c r="EY1695" s="119"/>
      <c r="EZ1695" s="119"/>
      <c r="FA1695" s="119"/>
      <c r="FB1695" s="119"/>
      <c r="FC1695" s="119"/>
      <c r="FD1695" s="119"/>
      <c r="FE1695" s="119"/>
      <c r="FF1695" s="119"/>
      <c r="FG1695" s="119"/>
      <c r="FH1695" s="119"/>
      <c r="FI1695" s="119"/>
      <c r="FJ1695" s="119"/>
      <c r="FK1695" s="119"/>
    </row>
    <row r="1696" spans="1:167" s="120" customFormat="1" ht="15" customHeight="1" x14ac:dyDescent="0.25">
      <c r="A1696" s="69"/>
      <c r="B1696" s="131" t="e">
        <f t="shared" ref="B1696:D1696" si="5249">B1695</f>
        <v>#VALUE!</v>
      </c>
      <c r="C1696" s="131" t="e">
        <f t="shared" si="5249"/>
        <v>#VALUE!</v>
      </c>
      <c r="D1696" s="130">
        <f t="shared" si="5249"/>
        <v>1</v>
      </c>
      <c r="E1696" s="179">
        <f t="shared" ref="E1696" si="5250">D1695</f>
        <v>1</v>
      </c>
      <c r="F1696" s="95"/>
      <c r="G1696" s="181" t="s">
        <v>1</v>
      </c>
      <c r="H1696" s="184" t="e">
        <f>INDEX('BASE FORMAÇÃO'!C:C,B1695+1)</f>
        <v>#VALUE!</v>
      </c>
      <c r="I1696" s="184"/>
      <c r="J1696" s="185"/>
      <c r="K1696" s="69"/>
      <c r="L1696" s="176"/>
      <c r="M1696" s="178"/>
      <c r="N1696" s="73"/>
      <c r="O1696" s="27" t="s">
        <v>13</v>
      </c>
      <c r="P1696" s="125"/>
      <c r="Q1696" s="125"/>
      <c r="R1696" s="125"/>
      <c r="S1696" s="125"/>
      <c r="T1696" s="125"/>
      <c r="U1696" s="125"/>
      <c r="V1696" s="125"/>
      <c r="W1696" s="125"/>
      <c r="X1696" s="125"/>
      <c r="Y1696" s="125"/>
      <c r="Z1696" s="125"/>
      <c r="AA1696" s="125"/>
      <c r="AB1696" s="125"/>
      <c r="AC1696" s="125"/>
      <c r="AD1696" s="125"/>
      <c r="AE1696" s="125"/>
      <c r="AF1696" s="125"/>
      <c r="AG1696" s="125"/>
      <c r="AH1696" s="125"/>
      <c r="AI1696" s="125"/>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19"/>
      <c r="BC1696" s="119"/>
      <c r="BD1696" s="119"/>
      <c r="BE1696" s="119"/>
      <c r="BF1696" s="119"/>
      <c r="BG1696" s="119"/>
      <c r="BH1696" s="119"/>
      <c r="BI1696" s="119"/>
      <c r="BJ1696" s="119"/>
      <c r="BK1696" s="119"/>
      <c r="BL1696" s="119"/>
      <c r="BM1696" s="119"/>
      <c r="BN1696" s="119"/>
      <c r="BO1696" s="119"/>
      <c r="BP1696" s="119"/>
      <c r="BQ1696" s="119"/>
      <c r="BR1696" s="119"/>
      <c r="BS1696" s="119"/>
      <c r="BT1696" s="119"/>
      <c r="BU1696" s="119"/>
      <c r="BV1696" s="119"/>
      <c r="BW1696" s="119"/>
      <c r="BX1696" s="119"/>
      <c r="BY1696" s="119"/>
      <c r="BZ1696" s="119"/>
      <c r="CA1696" s="119"/>
      <c r="CB1696" s="119"/>
      <c r="CC1696" s="119"/>
      <c r="CD1696" s="119"/>
      <c r="CE1696" s="119"/>
      <c r="CF1696" s="119"/>
      <c r="CG1696" s="119"/>
      <c r="CH1696" s="119"/>
      <c r="CI1696" s="119"/>
      <c r="CJ1696" s="119"/>
      <c r="CK1696" s="119"/>
      <c r="CL1696" s="119"/>
      <c r="CM1696" s="119"/>
      <c r="CN1696" s="119"/>
      <c r="CO1696" s="119"/>
      <c r="CP1696" s="119"/>
      <c r="CQ1696" s="119"/>
      <c r="CR1696" s="119"/>
      <c r="CS1696" s="119"/>
      <c r="CT1696" s="119"/>
      <c r="CU1696" s="119"/>
      <c r="CV1696" s="119"/>
      <c r="CW1696" s="119"/>
      <c r="CX1696" s="119"/>
      <c r="CY1696" s="119"/>
      <c r="CZ1696" s="119"/>
      <c r="DA1696" s="119"/>
      <c r="DB1696" s="119"/>
      <c r="DC1696" s="119"/>
      <c r="DD1696" s="119"/>
      <c r="DE1696" s="119"/>
      <c r="DF1696" s="119"/>
      <c r="DG1696" s="119"/>
      <c r="DH1696" s="119"/>
      <c r="DI1696" s="119"/>
      <c r="DJ1696" s="119"/>
      <c r="DK1696" s="119"/>
      <c r="DL1696" s="119"/>
      <c r="DM1696" s="119"/>
      <c r="DN1696" s="119"/>
      <c r="DO1696" s="119"/>
      <c r="DP1696" s="119"/>
      <c r="DQ1696" s="119"/>
      <c r="DR1696" s="119"/>
      <c r="DS1696" s="119"/>
      <c r="DT1696" s="119"/>
      <c r="DU1696" s="119"/>
      <c r="DV1696" s="119"/>
      <c r="DW1696" s="119"/>
      <c r="DX1696" s="119"/>
      <c r="DY1696" s="119"/>
      <c r="DZ1696" s="119"/>
      <c r="EA1696" s="119"/>
      <c r="EB1696" s="119"/>
      <c r="EC1696" s="119"/>
      <c r="ED1696" s="119"/>
      <c r="EE1696" s="119"/>
      <c r="EF1696" s="119"/>
      <c r="EG1696" s="119"/>
      <c r="EH1696" s="119"/>
      <c r="EI1696" s="119"/>
      <c r="EJ1696" s="119"/>
      <c r="EK1696" s="119"/>
      <c r="EL1696" s="119"/>
      <c r="EM1696" s="119"/>
      <c r="EN1696" s="119"/>
      <c r="EO1696" s="119"/>
      <c r="EP1696" s="119"/>
      <c r="EQ1696" s="119"/>
      <c r="ER1696" s="119"/>
      <c r="ES1696" s="119"/>
      <c r="ET1696" s="119"/>
      <c r="EU1696" s="119"/>
      <c r="EV1696" s="119"/>
      <c r="EW1696" s="119"/>
      <c r="EX1696" s="119"/>
      <c r="EY1696" s="119"/>
      <c r="EZ1696" s="119"/>
      <c r="FA1696" s="119"/>
      <c r="FB1696" s="119"/>
      <c r="FC1696" s="119"/>
      <c r="FD1696" s="119"/>
      <c r="FE1696" s="119"/>
      <c r="FF1696" s="119"/>
      <c r="FG1696" s="119"/>
      <c r="FH1696" s="119"/>
      <c r="FI1696" s="119"/>
      <c r="FJ1696" s="119"/>
      <c r="FK1696" s="119"/>
    </row>
    <row r="1697" spans="1:35" s="119" customFormat="1" x14ac:dyDescent="0.25">
      <c r="A1697" s="77"/>
      <c r="B1697" s="131" t="e">
        <f t="shared" ref="B1697:D1697" si="5251">B1696</f>
        <v>#VALUE!</v>
      </c>
      <c r="C1697" s="131" t="e">
        <f t="shared" si="5251"/>
        <v>#VALUE!</v>
      </c>
      <c r="D1697" s="130">
        <f t="shared" si="5251"/>
        <v>1</v>
      </c>
      <c r="E1697" s="180"/>
      <c r="F1697" s="96"/>
      <c r="G1697" s="182"/>
      <c r="H1697" s="186"/>
      <c r="I1697" s="186"/>
      <c r="J1697" s="187"/>
      <c r="K1697" s="67"/>
      <c r="L1697" s="133" t="s">
        <v>57</v>
      </c>
      <c r="M1697" s="134" t="e">
        <f>INDEX('BASE FORMAÇÃO'!H:H,B1699+1)</f>
        <v>#VALUE!</v>
      </c>
      <c r="N1697" s="74"/>
      <c r="O1697" s="27" t="s">
        <v>445</v>
      </c>
      <c r="P1697" s="117"/>
      <c r="Q1697" s="117"/>
      <c r="R1697" s="117"/>
      <c r="S1697" s="117"/>
      <c r="T1697" s="117"/>
      <c r="U1697" s="117"/>
      <c r="V1697" s="117"/>
      <c r="W1697" s="117"/>
      <c r="X1697" s="117"/>
      <c r="Y1697" s="117"/>
      <c r="Z1697" s="117"/>
      <c r="AA1697" s="121"/>
      <c r="AB1697" s="121"/>
      <c r="AC1697" s="121"/>
      <c r="AD1697" s="121"/>
      <c r="AE1697" s="121"/>
      <c r="AF1697" s="121"/>
      <c r="AG1697" s="121"/>
      <c r="AH1697" s="121"/>
      <c r="AI1697" s="121"/>
    </row>
    <row r="1698" spans="1:35" s="119" customFormat="1" x14ac:dyDescent="0.25">
      <c r="A1698" s="77"/>
      <c r="B1698" s="131" t="e">
        <f t="shared" ref="B1698:C1698" si="5252">B1697</f>
        <v>#VALUE!</v>
      </c>
      <c r="C1698" s="131" t="e">
        <f t="shared" si="5252"/>
        <v>#VALUE!</v>
      </c>
      <c r="D1698" s="130">
        <f t="shared" si="5198"/>
        <v>1</v>
      </c>
      <c r="E1698" s="41" t="s">
        <v>344</v>
      </c>
      <c r="F1698" s="96"/>
      <c r="G1698" s="183"/>
      <c r="H1698" s="188"/>
      <c r="I1698" s="188"/>
      <c r="J1698" s="189"/>
      <c r="K1698" s="67"/>
      <c r="L1698" s="1" t="s">
        <v>2</v>
      </c>
      <c r="M1698" s="6" t="e">
        <f>INDEX('BASE FORMAÇÃO'!D:D,B1699+1)</f>
        <v>#VALUE!</v>
      </c>
      <c r="N1698" s="74"/>
      <c r="O1698" s="27" t="s">
        <v>446</v>
      </c>
      <c r="P1698" s="118"/>
      <c r="Q1698" s="118"/>
      <c r="R1698" s="118"/>
      <c r="S1698" s="118"/>
      <c r="T1698" s="118"/>
      <c r="U1698" s="121"/>
      <c r="V1698" s="121"/>
      <c r="W1698" s="121"/>
      <c r="X1698" s="121"/>
      <c r="Y1698" s="121"/>
      <c r="Z1698" s="121"/>
      <c r="AA1698" s="121"/>
      <c r="AB1698" s="121"/>
      <c r="AC1698" s="121"/>
      <c r="AD1698" s="121"/>
      <c r="AE1698" s="121"/>
      <c r="AF1698" s="121"/>
      <c r="AG1698" s="121"/>
      <c r="AH1698" s="121"/>
      <c r="AI1698" s="121"/>
    </row>
    <row r="1699" spans="1:35" x14ac:dyDescent="0.25">
      <c r="B1699" s="131" t="e">
        <f t="shared" ref="B1699:C1699" si="5253">B1697</f>
        <v>#VALUE!</v>
      </c>
      <c r="C1699" s="131" t="e">
        <f t="shared" si="5253"/>
        <v>#VALUE!</v>
      </c>
      <c r="D1699" s="130">
        <f t="shared" si="5198"/>
        <v>1</v>
      </c>
      <c r="E1699" s="167" t="e">
        <f t="shared" ref="E1699" si="5254">C1695</f>
        <v>#VALUE!</v>
      </c>
      <c r="F1699" s="96"/>
      <c r="G1699" s="169" t="s">
        <v>334</v>
      </c>
      <c r="H1699" s="171"/>
      <c r="I1699" s="172"/>
      <c r="J1699" s="172"/>
      <c r="K1699" s="70"/>
      <c r="L1699" s="28" t="s">
        <v>333</v>
      </c>
      <c r="M1699" s="136" t="str">
        <f t="shared" ref="M1699" si="5255">IFERROR(INDEX(I1701:I1713,MATCH(MAX(J1701:J1713),J1701:J1713,0)),"")</f>
        <v/>
      </c>
      <c r="N1699" s="74"/>
      <c r="O1699" s="27" t="s">
        <v>18</v>
      </c>
      <c r="P1699" s="109" t="str">
        <f>IF(P1695="","",
IF(OR(P1697="Orçamento",P1696="",MAX('Tabela de Apoio'!$A:$A)&lt;=P1696),
P1695,
(INDEX('Tabela de Apoio'!$B:$B,MATCH('MAPA DE PREÇOS'!$O$8,'Tabela de Apoio'!$A:$A,1))/INDEX('Tabela de Apoio'!$B:$B,MATCH('MAPA DE PREÇOS'!P1696,'Tabela de Apoio'!$A:$A,1)-1))*P1695))</f>
        <v/>
      </c>
      <c r="Q1699" s="109" t="str">
        <f>IF(Q1695="","",
IF(OR(Q1697="Orçamento",Q1696="",MAX('Tabela de Apoio'!$A:$A)&lt;=Q1696),
Q1695,
(INDEX('Tabela de Apoio'!$B:$B,MATCH('MAPA DE PREÇOS'!$O$8,'Tabela de Apoio'!$A:$A,1))/INDEX('Tabela de Apoio'!$B:$B,MATCH('MAPA DE PREÇOS'!Q1696,'Tabela de Apoio'!$A:$A,1)-1))*Q1695))</f>
        <v/>
      </c>
      <c r="R1699" s="109" t="str">
        <f>IF(R1695="","",
IF(OR(R1697="Orçamento",R1696="",MAX('Tabela de Apoio'!$A:$A)&lt;=R1696),
R1695,
(INDEX('Tabela de Apoio'!$B:$B,MATCH('MAPA DE PREÇOS'!$O$8,'Tabela de Apoio'!$A:$A,1))/INDEX('Tabela de Apoio'!$B:$B,MATCH('MAPA DE PREÇOS'!R1696,'Tabela de Apoio'!$A:$A,1)-1))*R1695))</f>
        <v/>
      </c>
      <c r="S1699" s="109" t="str">
        <f>IF(S1695="","",
IF(OR(S1697="Orçamento",S1696="",MAX('Tabela de Apoio'!$A:$A)&lt;=S1696),
S1695,
(INDEX('Tabela de Apoio'!$B:$B,MATCH('MAPA DE PREÇOS'!$O$8,'Tabela de Apoio'!$A:$A,1))/INDEX('Tabela de Apoio'!$B:$B,MATCH('MAPA DE PREÇOS'!S1696,'Tabela de Apoio'!$A:$A,1)-1))*S1695))</f>
        <v/>
      </c>
      <c r="T1699" s="109" t="str">
        <f>IF(T1695="","",
IF(OR(T1697="Orçamento",T1696="",MAX('Tabela de Apoio'!$A:$A)&lt;=T1696),
T1695,
(INDEX('Tabela de Apoio'!$B:$B,MATCH('MAPA DE PREÇOS'!$O$8,'Tabela de Apoio'!$A:$A,1))/INDEX('Tabela de Apoio'!$B:$B,MATCH('MAPA DE PREÇOS'!T1696,'Tabela de Apoio'!$A:$A,1)-1))*T1695))</f>
        <v/>
      </c>
      <c r="U1699" s="109" t="str">
        <f>IF(U1695="","",
IF(OR(U1697="Orçamento",U1696="",MAX('Tabela de Apoio'!$A:$A)&lt;=U1696),
U1695,
(INDEX('Tabela de Apoio'!$B:$B,MATCH('MAPA DE PREÇOS'!$O$8,'Tabela de Apoio'!$A:$A,1))/INDEX('Tabela de Apoio'!$B:$B,MATCH('MAPA DE PREÇOS'!U1696,'Tabela de Apoio'!$A:$A,1)-1))*U1695))</f>
        <v/>
      </c>
      <c r="V1699" s="109" t="str">
        <f>IF(V1695="","",
IF(OR(V1697="Orçamento",V1696="",MAX('Tabela de Apoio'!$A:$A)&lt;=V1696),
V1695,
(INDEX('Tabela de Apoio'!$B:$B,MATCH('MAPA DE PREÇOS'!$O$8,'Tabela de Apoio'!$A:$A,1))/INDEX('Tabela de Apoio'!$B:$B,MATCH('MAPA DE PREÇOS'!V1696,'Tabela de Apoio'!$A:$A,1)-1))*V1695))</f>
        <v/>
      </c>
      <c r="W1699" s="109" t="str">
        <f>IF(W1695="","",
IF(OR(W1697="Orçamento",W1696="",MAX('Tabela de Apoio'!$A:$A)&lt;=W1696),
W1695,
(INDEX('Tabela de Apoio'!$B:$B,MATCH('MAPA DE PREÇOS'!$O$8,'Tabela de Apoio'!$A:$A,1))/INDEX('Tabela de Apoio'!$B:$B,MATCH('MAPA DE PREÇOS'!W1696,'Tabela de Apoio'!$A:$A,1)-1))*W1695))</f>
        <v/>
      </c>
      <c r="X1699" s="109" t="str">
        <f>IF(X1695="","",
IF(OR(X1697="Orçamento",X1696="",MAX('Tabela de Apoio'!$A:$A)&lt;=X1696),
X1695,
(INDEX('Tabela de Apoio'!$B:$B,MATCH('MAPA DE PREÇOS'!$O$8,'Tabela de Apoio'!$A:$A,1))/INDEX('Tabela de Apoio'!$B:$B,MATCH('MAPA DE PREÇOS'!X1696,'Tabela de Apoio'!$A:$A,1)-1))*X1695))</f>
        <v/>
      </c>
      <c r="Y1699" s="109" t="str">
        <f>IF(Y1695="","",
IF(OR(Y1697="Orçamento",Y1696="",MAX('Tabela de Apoio'!$A:$A)&lt;=Y1696),
Y1695,
(INDEX('Tabela de Apoio'!$B:$B,MATCH('MAPA DE PREÇOS'!$O$8,'Tabela de Apoio'!$A:$A,1))/INDEX('Tabela de Apoio'!$B:$B,MATCH('MAPA DE PREÇOS'!Y1696,'Tabela de Apoio'!$A:$A,1)-1))*Y1695))</f>
        <v/>
      </c>
      <c r="Z1699" s="109" t="str">
        <f>IF(Z1695="","",
IF(OR(Z1697="Orçamento",Z1696="",MAX('Tabela de Apoio'!$A:$A)&lt;=Z1696),
Z1695,
(INDEX('Tabela de Apoio'!$B:$B,MATCH('MAPA DE PREÇOS'!$O$8,'Tabela de Apoio'!$A:$A,1))/INDEX('Tabela de Apoio'!$B:$B,MATCH('MAPA DE PREÇOS'!Z1696,'Tabela de Apoio'!$A:$A,1)-1))*Z1695))</f>
        <v/>
      </c>
      <c r="AA1699" s="109" t="str">
        <f>IF(AA1695="","",
IF(OR(AA1697="Orçamento",AA1696="",MAX('Tabela de Apoio'!$A:$A)&lt;=AA1696),
AA1695,
(INDEX('Tabela de Apoio'!$B:$B,MATCH('MAPA DE PREÇOS'!$O$8,'Tabela de Apoio'!$A:$A,1))/INDEX('Tabela de Apoio'!$B:$B,MATCH('MAPA DE PREÇOS'!AA1696,'Tabela de Apoio'!$A:$A,1)-1))*AA1695))</f>
        <v/>
      </c>
      <c r="AB1699" s="109" t="str">
        <f>IF(AB1695="","",
IF(OR(AB1697="Orçamento",AB1696="",MAX('Tabela de Apoio'!$A:$A)&lt;=AB1696),
AB1695,
(INDEX('Tabela de Apoio'!$B:$B,MATCH('MAPA DE PREÇOS'!$O$8,'Tabela de Apoio'!$A:$A,1))/INDEX('Tabela de Apoio'!$B:$B,MATCH('MAPA DE PREÇOS'!AB1696,'Tabela de Apoio'!$A:$A,1)-1))*AB1695))</f>
        <v/>
      </c>
      <c r="AC1699" s="109" t="str">
        <f>IF(AC1695="","",
IF(OR(AC1697="Orçamento",AC1696="",MAX('Tabela de Apoio'!$A:$A)&lt;=AC1696),
AC1695,
(INDEX('Tabela de Apoio'!$B:$B,MATCH('MAPA DE PREÇOS'!$O$8,'Tabela de Apoio'!$A:$A,1))/INDEX('Tabela de Apoio'!$B:$B,MATCH('MAPA DE PREÇOS'!AC1696,'Tabela de Apoio'!$A:$A,1)-1))*AC1695))</f>
        <v/>
      </c>
      <c r="AD1699" s="109" t="str">
        <f>IF(AD1695="","",
IF(OR(AD1697="Orçamento",AD1696="",MAX('Tabela de Apoio'!$A:$A)&lt;=AD1696),
AD1695,
(INDEX('Tabela de Apoio'!$B:$B,MATCH('MAPA DE PREÇOS'!$O$8,'Tabela de Apoio'!$A:$A,1))/INDEX('Tabela de Apoio'!$B:$B,MATCH('MAPA DE PREÇOS'!AD1696,'Tabela de Apoio'!$A:$A,1)-1))*AD1695))</f>
        <v/>
      </c>
      <c r="AE1699" s="109" t="str">
        <f>IF(AE1695="","",
IF(OR(AE1697="Orçamento",AE1696="",MAX('Tabela de Apoio'!$A:$A)&lt;=AE1696),
AE1695,
(INDEX('Tabela de Apoio'!$B:$B,MATCH('MAPA DE PREÇOS'!$O$8,'Tabela de Apoio'!$A:$A,1))/INDEX('Tabela de Apoio'!$B:$B,MATCH('MAPA DE PREÇOS'!AE1696,'Tabela de Apoio'!$A:$A,1)-1))*AE1695))</f>
        <v/>
      </c>
      <c r="AF1699" s="109" t="str">
        <f>IF(AF1695="","",
IF(OR(AF1697="Orçamento",AF1696="",MAX('Tabela de Apoio'!$A:$A)&lt;=AF1696),
AF1695,
(INDEX('Tabela de Apoio'!$B:$B,MATCH('MAPA DE PREÇOS'!$O$8,'Tabela de Apoio'!$A:$A,1))/INDEX('Tabela de Apoio'!$B:$B,MATCH('MAPA DE PREÇOS'!AF1696,'Tabela de Apoio'!$A:$A,1)-1))*AF1695))</f>
        <v/>
      </c>
      <c r="AG1699" s="109" t="str">
        <f>IF(AG1695="","",
IF(OR(AG1697="Orçamento",AG1696="",MAX('Tabela de Apoio'!$A:$A)&lt;=AG1696),
AG1695,
(INDEX('Tabela de Apoio'!$B:$B,MATCH('MAPA DE PREÇOS'!$O$8,'Tabela de Apoio'!$A:$A,1))/INDEX('Tabela de Apoio'!$B:$B,MATCH('MAPA DE PREÇOS'!AG1696,'Tabela de Apoio'!$A:$A,1)-1))*AG1695))</f>
        <v/>
      </c>
      <c r="AH1699" s="109" t="str">
        <f>IF(AH1695="","",
IF(OR(AH1697="Orçamento",AH1696="",MAX('Tabela de Apoio'!$A:$A)&lt;=AH1696),
AH1695,
(INDEX('Tabela de Apoio'!$B:$B,MATCH('MAPA DE PREÇOS'!$O$8,'Tabela de Apoio'!$A:$A,1))/INDEX('Tabela de Apoio'!$B:$B,MATCH('MAPA DE PREÇOS'!AH1696,'Tabela de Apoio'!$A:$A,1)-1))*AH1695))</f>
        <v/>
      </c>
      <c r="AI1699" s="109" t="str">
        <f>IF(AI1695="","",
IF(OR(AI1697="Orçamento",AI1696="",MAX('Tabela de Apoio'!$A:$A)&lt;=AI1696),
AI1695,
(INDEX('Tabela de Apoio'!$B:$B,MATCH('MAPA DE PREÇOS'!$O$8,'Tabela de Apoio'!$A:$A,1))/INDEX('Tabela de Apoio'!$B:$B,MATCH('MAPA DE PREÇOS'!AI1696,'Tabela de Apoio'!$A:$A,1)-1))*AI1695))</f>
        <v/>
      </c>
    </row>
    <row r="1700" spans="1:35" hidden="1" x14ac:dyDescent="0.25">
      <c r="B1700" s="131" t="e">
        <f t="shared" ref="B1700" si="5256">B1699</f>
        <v>#VALUE!</v>
      </c>
      <c r="C1700" s="131" t="e">
        <f t="shared" ref="C1700" si="5257">C1699</f>
        <v>#VALUE!</v>
      </c>
      <c r="D1700" s="130">
        <f t="shared" si="5198"/>
        <v>1</v>
      </c>
      <c r="E1700" s="168"/>
      <c r="F1700" s="96"/>
      <c r="G1700" s="170"/>
      <c r="H1700"/>
      <c r="I1700"/>
      <c r="J1700"/>
      <c r="N1700" s="74"/>
      <c r="O1700" s="27" t="s">
        <v>439</v>
      </c>
      <c r="P1700" s="110" t="str">
        <f>IF(IFERROR(VLOOKUP(P1697,'Tabela de Apoio'!$D:$E,2,FALSE),1)=1,"",P1701)</f>
        <v/>
      </c>
      <c r="Q1700" s="110" t="str">
        <f>IF(IFERROR(VLOOKUP(Q1697,'Tabela de Apoio'!$D:$E,2,FALSE),1)=1,"",Q1701)</f>
        <v/>
      </c>
      <c r="R1700" s="110" t="str">
        <f>IF(IFERROR(VLOOKUP(R1697,'Tabela de Apoio'!$D:$E,2,FALSE),1)=1,"",R1701)</f>
        <v/>
      </c>
      <c r="S1700" s="110" t="str">
        <f>IF(IFERROR(VLOOKUP(S1697,'Tabela de Apoio'!$D:$E,2,FALSE),1)=1,"",S1701)</f>
        <v/>
      </c>
      <c r="T1700" s="110" t="str">
        <f>IF(IFERROR(VLOOKUP(T1697,'Tabela de Apoio'!$D:$E,2,FALSE),1)=1,"",T1701)</f>
        <v/>
      </c>
      <c r="U1700" s="110" t="str">
        <f>IF(IFERROR(VLOOKUP(U1697,'Tabela de Apoio'!$D:$E,2,FALSE),1)=1,"",U1701)</f>
        <v/>
      </c>
      <c r="V1700" s="110" t="str">
        <f>IF(IFERROR(VLOOKUP(V1697,'Tabela de Apoio'!$D:$E,2,FALSE),1)=1,"",V1701)</f>
        <v/>
      </c>
      <c r="W1700" s="110" t="str">
        <f>IF(IFERROR(VLOOKUP(W1697,'Tabela de Apoio'!$D:$E,2,FALSE),1)=1,"",W1701)</f>
        <v/>
      </c>
      <c r="X1700" s="110" t="str">
        <f>IF(IFERROR(VLOOKUP(X1697,'Tabela de Apoio'!$D:$E,2,FALSE),1)=1,"",X1701)</f>
        <v/>
      </c>
      <c r="Y1700" s="110" t="str">
        <f>IF(IFERROR(VLOOKUP(Y1697,'Tabela de Apoio'!$D:$E,2,FALSE),1)=1,"",Y1701)</f>
        <v/>
      </c>
      <c r="Z1700" s="110" t="str">
        <f>IF(IFERROR(VLOOKUP(Z1697,'Tabela de Apoio'!$D:$E,2,FALSE),1)=1,"",Z1701)</f>
        <v/>
      </c>
      <c r="AA1700" s="110" t="str">
        <f>IF(IFERROR(VLOOKUP(AA1697,'Tabela de Apoio'!$D:$E,2,FALSE),1)=1,"",AA1701)</f>
        <v/>
      </c>
      <c r="AB1700" s="110" t="str">
        <f>IF(IFERROR(VLOOKUP(AB1697,'Tabela de Apoio'!$D:$E,2,FALSE),1)=1,"",AB1701)</f>
        <v/>
      </c>
      <c r="AC1700" s="110" t="str">
        <f>IF(IFERROR(VLOOKUP(AC1697,'Tabela de Apoio'!$D:$E,2,FALSE),1)=1,"",AC1701)</f>
        <v/>
      </c>
      <c r="AD1700" s="110" t="str">
        <f>IF(IFERROR(VLOOKUP(AD1697,'Tabela de Apoio'!$D:$E,2,FALSE),1)=1,"",AD1701)</f>
        <v/>
      </c>
      <c r="AE1700" s="110" t="str">
        <f>IF(IFERROR(VLOOKUP(AE1697,'Tabela de Apoio'!$D:$E,2,FALSE),1)=1,"",AE1701)</f>
        <v/>
      </c>
      <c r="AF1700" s="110" t="str">
        <f>IF(IFERROR(VLOOKUP(AF1697,'Tabela de Apoio'!$D:$E,2,FALSE),1)=1,"",AF1701)</f>
        <v/>
      </c>
      <c r="AG1700" s="110" t="str">
        <f>IF(IFERROR(VLOOKUP(AG1697,'Tabela de Apoio'!$D:$E,2,FALSE),1)=1,"",AG1701)</f>
        <v/>
      </c>
      <c r="AH1700" s="110" t="str">
        <f>IF(IFERROR(VLOOKUP(AH1697,'Tabela de Apoio'!$D:$E,2,FALSE),1)=1,"",AH1701)</f>
        <v/>
      </c>
      <c r="AI1700" s="110" t="str">
        <f>IF(IFERROR(VLOOKUP(AI1697,'Tabela de Apoio'!$D:$E,2,FALSE),1)=1,"",AI1701)</f>
        <v/>
      </c>
    </row>
    <row r="1701" spans="1:35" hidden="1" x14ac:dyDescent="0.25">
      <c r="B1701" s="131" t="e">
        <f t="shared" ref="B1701:C1701" si="5258">B1700</f>
        <v>#VALUE!</v>
      </c>
      <c r="C1701" s="131" t="e">
        <f t="shared" si="5258"/>
        <v>#VALUE!</v>
      </c>
      <c r="D1701" s="130">
        <f t="shared" si="5198"/>
        <v>1</v>
      </c>
      <c r="E1701" s="168"/>
      <c r="F1701" s="96"/>
      <c r="G1701" s="170"/>
      <c r="H1701" s="137">
        <f t="shared" ref="H1701" si="5259">COUNT($P1701:$XX1701)</f>
        <v>0</v>
      </c>
      <c r="I1701" s="135" t="e">
        <f t="shared" ref="I1701" si="5260">_xlfn.STDEV.P($P1700:$XX1701)/AVERAGE($P1700:$XX1701)</f>
        <v>#DIV/0!</v>
      </c>
      <c r="J1701" s="7">
        <f>ROW()</f>
        <v>1701</v>
      </c>
      <c r="K1701" s="70"/>
      <c r="L1701" s="29" t="s">
        <v>54</v>
      </c>
      <c r="M1701" s="30" t="str">
        <f t="shared" ref="M1701" si="5261">IFERROR(
IF(AND(P1697="Orçamento",COUNTA(P1695:AI1695)=COUNTIF(P1697:XX1697,"Orçamento")),MIN(M1706,M1703),
IF(M1704&lt;&gt;"",M1704,
IF(M1705&lt;&gt;"",M1705,
M1703
))),"")</f>
        <v/>
      </c>
      <c r="N1701" s="74"/>
      <c r="O1701" s="27" t="s">
        <v>440</v>
      </c>
      <c r="P1701" s="109" t="str">
        <f t="shared" ref="P1701:AI1701" si="5262">IFERROR(IF(P1699="",
            "",
            IF(COUNT($P1699:$XX1699)&lt;=4,
               P1699,
               IF(OR(P1699&gt;(QUARTILE($P1699:$XX1699,3)+(QUARTILE($P1699:$XX1699,3)-QUARTILE($P1699:$XX1699,1))),
                     P1699&lt;(QUARTILE($P1699:$XX1699,1)-(QUARTILE($P1699:$XX1699,3)-QUARTILE($P1699:$XX1699,1)))
                  ),
               "DESCARTADO",P1699)
             )
  ),P1699)</f>
        <v/>
      </c>
      <c r="Q1701" s="109" t="str">
        <f t="shared" si="5262"/>
        <v/>
      </c>
      <c r="R1701" s="109" t="str">
        <f t="shared" si="5262"/>
        <v/>
      </c>
      <c r="S1701" s="109" t="str">
        <f t="shared" si="5262"/>
        <v/>
      </c>
      <c r="T1701" s="109" t="str">
        <f t="shared" si="5262"/>
        <v/>
      </c>
      <c r="U1701" s="109" t="str">
        <f t="shared" si="5262"/>
        <v/>
      </c>
      <c r="V1701" s="109" t="str">
        <f t="shared" si="5262"/>
        <v/>
      </c>
      <c r="W1701" s="109" t="str">
        <f t="shared" si="5262"/>
        <v/>
      </c>
      <c r="X1701" s="109" t="str">
        <f t="shared" si="5262"/>
        <v/>
      </c>
      <c r="Y1701" s="109" t="str">
        <f t="shared" si="5262"/>
        <v/>
      </c>
      <c r="Z1701" s="109" t="str">
        <f t="shared" si="5262"/>
        <v/>
      </c>
      <c r="AA1701" s="109" t="str">
        <f t="shared" si="5262"/>
        <v/>
      </c>
      <c r="AB1701" s="109" t="str">
        <f t="shared" si="5262"/>
        <v/>
      </c>
      <c r="AC1701" s="109" t="str">
        <f t="shared" si="5262"/>
        <v/>
      </c>
      <c r="AD1701" s="109" t="str">
        <f t="shared" si="5262"/>
        <v/>
      </c>
      <c r="AE1701" s="109" t="str">
        <f t="shared" si="5262"/>
        <v/>
      </c>
      <c r="AF1701" s="109" t="str">
        <f t="shared" si="5262"/>
        <v/>
      </c>
      <c r="AG1701" s="109" t="str">
        <f t="shared" si="5262"/>
        <v/>
      </c>
      <c r="AH1701" s="109" t="str">
        <f t="shared" si="5262"/>
        <v/>
      </c>
      <c r="AI1701" s="109" t="str">
        <f t="shared" si="5262"/>
        <v/>
      </c>
    </row>
    <row r="1702" spans="1:35" hidden="1" x14ac:dyDescent="0.25">
      <c r="B1702" s="131" t="e">
        <f t="shared" ref="B1702" si="5263">B1701</f>
        <v>#VALUE!</v>
      </c>
      <c r="C1702" s="131" t="e">
        <f t="shared" ref="C1702" si="5264">C1701</f>
        <v>#VALUE!</v>
      </c>
      <c r="D1702" s="130">
        <f t="shared" si="5198"/>
        <v>1</v>
      </c>
      <c r="E1702" s="168"/>
      <c r="F1702" s="96"/>
      <c r="G1702" s="170"/>
      <c r="H1702"/>
      <c r="I1702"/>
      <c r="J1702"/>
      <c r="K1702" s="69"/>
      <c r="L1702" s="29" t="s">
        <v>423</v>
      </c>
      <c r="M1702" s="30" t="e">
        <f t="shared" ref="M1702" si="5265">AVERAGE($P1701:$XX1701)</f>
        <v>#DIV/0!</v>
      </c>
      <c r="N1702" s="74"/>
      <c r="O1702" s="27" t="str">
        <f t="shared" ref="O1702" si="5266">"1 POND"</f>
        <v>1 POND</v>
      </c>
      <c r="P1702" s="110" t="str">
        <f>IF(IFERROR(VLOOKUP(P1697,'Tabela de Apoio'!$D:$E,2,FALSE),1)=1,"",P1703)</f>
        <v/>
      </c>
      <c r="Q1702" s="110" t="str">
        <f>IF(IFERROR(VLOOKUP(Q1697,'Tabela de Apoio'!$D:$E,2,FALSE),1)=1,"",Q1703)</f>
        <v/>
      </c>
      <c r="R1702" s="110" t="str">
        <f>IF(IFERROR(VLOOKUP(R1697,'Tabela de Apoio'!$D:$E,2,FALSE),1)=1,"",R1703)</f>
        <v/>
      </c>
      <c r="S1702" s="110" t="str">
        <f>IF(IFERROR(VLOOKUP(S1697,'Tabela de Apoio'!$D:$E,2,FALSE),1)=1,"",S1703)</f>
        <v/>
      </c>
      <c r="T1702" s="110" t="str">
        <f>IF(IFERROR(VLOOKUP(T1697,'Tabela de Apoio'!$D:$E,2,FALSE),1)=1,"",T1703)</f>
        <v/>
      </c>
      <c r="U1702" s="110" t="str">
        <f>IF(IFERROR(VLOOKUP(U1697,'Tabela de Apoio'!$D:$E,2,FALSE),1)=1,"",U1703)</f>
        <v/>
      </c>
      <c r="V1702" s="110" t="str">
        <f>IF(IFERROR(VLOOKUP(V1697,'Tabela de Apoio'!$D:$E,2,FALSE),1)=1,"",V1703)</f>
        <v/>
      </c>
      <c r="W1702" s="110" t="str">
        <f>IF(IFERROR(VLOOKUP(W1697,'Tabela de Apoio'!$D:$E,2,FALSE),1)=1,"",W1703)</f>
        <v/>
      </c>
      <c r="X1702" s="110" t="str">
        <f>IF(IFERROR(VLOOKUP(X1697,'Tabela de Apoio'!$D:$E,2,FALSE),1)=1,"",X1703)</f>
        <v/>
      </c>
      <c r="Y1702" s="110" t="str">
        <f>IF(IFERROR(VLOOKUP(Y1697,'Tabela de Apoio'!$D:$E,2,FALSE),1)=1,"",Y1703)</f>
        <v/>
      </c>
      <c r="Z1702" s="110" t="str">
        <f>IF(IFERROR(VLOOKUP(Z1697,'Tabela de Apoio'!$D:$E,2,FALSE),1)=1,"",Z1703)</f>
        <v/>
      </c>
      <c r="AA1702" s="110" t="str">
        <f>IF(IFERROR(VLOOKUP(AA1697,'Tabela de Apoio'!$D:$E,2,FALSE),1)=1,"",AA1703)</f>
        <v/>
      </c>
      <c r="AB1702" s="110" t="str">
        <f>IF(IFERROR(VLOOKUP(AB1697,'Tabela de Apoio'!$D:$E,2,FALSE),1)=1,"",AB1703)</f>
        <v/>
      </c>
      <c r="AC1702" s="110" t="str">
        <f>IF(IFERROR(VLOOKUP(AC1697,'Tabela de Apoio'!$D:$E,2,FALSE),1)=1,"",AC1703)</f>
        <v/>
      </c>
      <c r="AD1702" s="110" t="str">
        <f>IF(IFERROR(VLOOKUP(AD1697,'Tabela de Apoio'!$D:$E,2,FALSE),1)=1,"",AD1703)</f>
        <v/>
      </c>
      <c r="AE1702" s="110" t="str">
        <f>IF(IFERROR(VLOOKUP(AE1697,'Tabela de Apoio'!$D:$E,2,FALSE),1)=1,"",AE1703)</f>
        <v/>
      </c>
      <c r="AF1702" s="110" t="str">
        <f>IF(IFERROR(VLOOKUP(AF1697,'Tabela de Apoio'!$D:$E,2,FALSE),1)=1,"",AF1703)</f>
        <v/>
      </c>
      <c r="AG1702" s="110" t="str">
        <f>IF(IFERROR(VLOOKUP(AG1697,'Tabela de Apoio'!$D:$E,2,FALSE),1)=1,"",AG1703)</f>
        <v/>
      </c>
      <c r="AH1702" s="110" t="str">
        <f>IF(IFERROR(VLOOKUP(AH1697,'Tabela de Apoio'!$D:$E,2,FALSE),1)=1,"",AH1703)</f>
        <v/>
      </c>
      <c r="AI1702" s="110" t="str">
        <f>IF(IFERROR(VLOOKUP(AI1697,'Tabela de Apoio'!$D:$E,2,FALSE),1)=1,"",AI1703)</f>
        <v/>
      </c>
    </row>
    <row r="1703" spans="1:35" hidden="1" x14ac:dyDescent="0.25">
      <c r="B1703" s="131" t="e">
        <f t="shared" si="5197"/>
        <v>#VALUE!</v>
      </c>
      <c r="C1703" s="131" t="e">
        <f t="shared" si="5198"/>
        <v>#VALUE!</v>
      </c>
      <c r="D1703" s="130">
        <f t="shared" si="5198"/>
        <v>1</v>
      </c>
      <c r="E1703" s="168"/>
      <c r="F1703" s="96"/>
      <c r="G1703" s="170"/>
      <c r="H1703" s="137">
        <f t="shared" ref="H1703" si="5267">COUNT($P1703:$XX1703)</f>
        <v>0</v>
      </c>
      <c r="I1703" s="135" t="e">
        <f t="shared" ref="I1703" si="5268">_xlfn.STDEV.P($P1702:$XX1703)/AVERAGE($P1702:$XX1703)</f>
        <v>#DIV/0!</v>
      </c>
      <c r="J1703" s="7">
        <f t="shared" ref="J1703" si="5269">IF(AND(H1703&gt;2,
OR(L1695="MÉDIA SANEADA",L1695="MEDIANA SANEADA",
AND(L1695="PREÇO REFERÊNCIA",NOT(AND(P1697="Orçamento",COUNTA(P1695:XX1695)=COUNTIF(P1697:XX1697,"Orçamento")))))),
ROW(),0)</f>
        <v>0</v>
      </c>
      <c r="K1703" s="69"/>
      <c r="L1703" s="29" t="s">
        <v>424</v>
      </c>
      <c r="M1703" s="30" t="e">
        <f t="shared" ref="M1703" si="5270">MEDIAN($P1701:$XX1701)</f>
        <v>#NUM!</v>
      </c>
      <c r="N1703" s="74"/>
      <c r="O1703" s="27" t="str">
        <f t="shared" ref="O1703" si="5271">"1 RODADA"</f>
        <v>1 RODADA</v>
      </c>
      <c r="P1703" s="110" t="str">
        <f t="shared" ref="P1703:AI1703" si="5272">IF(P1701="","",IF((_xlfn.STDEV.P($P1700:$XX1701)/AVERAGE($P1700:$XX1701))&lt;=25%,P1701,IF(OR(P1701&gt;(AVERAGE($P1700:$XX1701)+_xlfn.STDEV.P($P1700:$XX1701)),P1701&lt;(AVERAGE($P1700:$XX1701)-_xlfn.STDEV.P($P1700:$XX1701))),"DESCARTADO",P1701)))</f>
        <v/>
      </c>
      <c r="Q1703" s="110" t="str">
        <f t="shared" si="5272"/>
        <v/>
      </c>
      <c r="R1703" s="110" t="str">
        <f t="shared" si="5272"/>
        <v/>
      </c>
      <c r="S1703" s="110" t="str">
        <f t="shared" si="5272"/>
        <v/>
      </c>
      <c r="T1703" s="110" t="str">
        <f t="shared" si="5272"/>
        <v/>
      </c>
      <c r="U1703" s="110" t="str">
        <f t="shared" si="5272"/>
        <v/>
      </c>
      <c r="V1703" s="110" t="str">
        <f t="shared" si="5272"/>
        <v/>
      </c>
      <c r="W1703" s="110" t="str">
        <f t="shared" si="5272"/>
        <v/>
      </c>
      <c r="X1703" s="110" t="str">
        <f t="shared" si="5272"/>
        <v/>
      </c>
      <c r="Y1703" s="110" t="str">
        <f t="shared" si="5272"/>
        <v/>
      </c>
      <c r="Z1703" s="110" t="str">
        <f t="shared" si="5272"/>
        <v/>
      </c>
      <c r="AA1703" s="110" t="str">
        <f t="shared" si="5272"/>
        <v/>
      </c>
      <c r="AB1703" s="110" t="str">
        <f t="shared" si="5272"/>
        <v/>
      </c>
      <c r="AC1703" s="110" t="str">
        <f t="shared" si="5272"/>
        <v/>
      </c>
      <c r="AD1703" s="110" t="str">
        <f t="shared" si="5272"/>
        <v/>
      </c>
      <c r="AE1703" s="110" t="str">
        <f t="shared" si="5272"/>
        <v/>
      </c>
      <c r="AF1703" s="110" t="str">
        <f t="shared" si="5272"/>
        <v/>
      </c>
      <c r="AG1703" s="110" t="str">
        <f t="shared" si="5272"/>
        <v/>
      </c>
      <c r="AH1703" s="110" t="str">
        <f t="shared" si="5272"/>
        <v/>
      </c>
      <c r="AI1703" s="110" t="str">
        <f t="shared" si="5272"/>
        <v/>
      </c>
    </row>
    <row r="1704" spans="1:35" hidden="1" x14ac:dyDescent="0.25">
      <c r="B1704" s="131" t="e">
        <f t="shared" si="5197"/>
        <v>#VALUE!</v>
      </c>
      <c r="C1704" s="131" t="e">
        <f t="shared" si="5198"/>
        <v>#VALUE!</v>
      </c>
      <c r="D1704" s="130">
        <f t="shared" si="5198"/>
        <v>1</v>
      </c>
      <c r="E1704" s="168"/>
      <c r="F1704" s="96"/>
      <c r="G1704" s="170"/>
      <c r="H1704"/>
      <c r="I1704"/>
      <c r="J1704"/>
      <c r="L1704" s="29" t="s">
        <v>50</v>
      </c>
      <c r="M1704" s="30" t="str">
        <f t="shared" ref="M1704" si="5273">IFERROR(
IF(AND(H1703&gt;2,I1703&lt;=25%),AVERAGE(P1702:XX1703),
IF(AND(H1705&gt;2,I1705&lt;=25%),AVERAGE(P1704:XX1705),
IF(AND(H1707&gt;2,I1707&lt;=25%),AVERAGE(P1706:XX1707),
IF(AND(H1709&gt;2,I1709&lt;=25%),AVERAGE(P1708:XX1709),
IF(AND(H1711&gt;2,I1711&lt;=25%),AVERAGE(P1710:XX1711),
IF(AND(H1713&gt;2,I1713&lt;=25%),AVERAGE(P1712:XX1713),
IF(I1701&lt;=25%,AVERAGE(P1700:XX1701),""))))))),"")</f>
        <v/>
      </c>
      <c r="N1704" s="74"/>
      <c r="O1704" s="27" t="str">
        <f t="shared" ref="O1704" si="5274">"2 POND"</f>
        <v>2 POND</v>
      </c>
      <c r="P1704" s="110" t="str">
        <f>IF(IFERROR(VLOOKUP(P1697,'Tabela de Apoio'!$D:$E,2,FALSE),1)=1,"",P1705)</f>
        <v/>
      </c>
      <c r="Q1704" s="110" t="str">
        <f>IF(IFERROR(VLOOKUP(Q1697,'Tabela de Apoio'!$D:$E,2,FALSE),1)=1,"",Q1705)</f>
        <v/>
      </c>
      <c r="R1704" s="110" t="str">
        <f>IF(IFERROR(VLOOKUP(R1697,'Tabela de Apoio'!$D:$E,2,FALSE),1)=1,"",R1705)</f>
        <v/>
      </c>
      <c r="S1704" s="110" t="str">
        <f>IF(IFERROR(VLOOKUP(S1697,'Tabela de Apoio'!$D:$E,2,FALSE),1)=1,"",S1705)</f>
        <v/>
      </c>
      <c r="T1704" s="110" t="str">
        <f>IF(IFERROR(VLOOKUP(T1697,'Tabela de Apoio'!$D:$E,2,FALSE),1)=1,"",T1705)</f>
        <v/>
      </c>
      <c r="U1704" s="110" t="str">
        <f>IF(IFERROR(VLOOKUP(U1697,'Tabela de Apoio'!$D:$E,2,FALSE),1)=1,"",U1705)</f>
        <v/>
      </c>
      <c r="V1704" s="110" t="str">
        <f>IF(IFERROR(VLOOKUP(V1697,'Tabela de Apoio'!$D:$E,2,FALSE),1)=1,"",V1705)</f>
        <v/>
      </c>
      <c r="W1704" s="110" t="str">
        <f>IF(IFERROR(VLOOKUP(W1697,'Tabela de Apoio'!$D:$E,2,FALSE),1)=1,"",W1705)</f>
        <v/>
      </c>
      <c r="X1704" s="110" t="str">
        <f>IF(IFERROR(VLOOKUP(X1697,'Tabela de Apoio'!$D:$E,2,FALSE),1)=1,"",X1705)</f>
        <v/>
      </c>
      <c r="Y1704" s="110" t="str">
        <f>IF(IFERROR(VLOOKUP(Y1697,'Tabela de Apoio'!$D:$E,2,FALSE),1)=1,"",Y1705)</f>
        <v/>
      </c>
      <c r="Z1704" s="110" t="str">
        <f>IF(IFERROR(VLOOKUP(Z1697,'Tabela de Apoio'!$D:$E,2,FALSE),1)=1,"",Z1705)</f>
        <v/>
      </c>
      <c r="AA1704" s="110" t="str">
        <f>IF(IFERROR(VLOOKUP(AA1697,'Tabela de Apoio'!$D:$E,2,FALSE),1)=1,"",AA1705)</f>
        <v/>
      </c>
      <c r="AB1704" s="110" t="str">
        <f>IF(IFERROR(VLOOKUP(AB1697,'Tabela de Apoio'!$D:$E,2,FALSE),1)=1,"",AB1705)</f>
        <v/>
      </c>
      <c r="AC1704" s="110" t="str">
        <f>IF(IFERROR(VLOOKUP(AC1697,'Tabela de Apoio'!$D:$E,2,FALSE),1)=1,"",AC1705)</f>
        <v/>
      </c>
      <c r="AD1704" s="110" t="str">
        <f>IF(IFERROR(VLOOKUP(AD1697,'Tabela de Apoio'!$D:$E,2,FALSE),1)=1,"",AD1705)</f>
        <v/>
      </c>
      <c r="AE1704" s="110" t="str">
        <f>IF(IFERROR(VLOOKUP(AE1697,'Tabela de Apoio'!$D:$E,2,FALSE),1)=1,"",AE1705)</f>
        <v/>
      </c>
      <c r="AF1704" s="110" t="str">
        <f>IF(IFERROR(VLOOKUP(AF1697,'Tabela de Apoio'!$D:$E,2,FALSE),1)=1,"",AF1705)</f>
        <v/>
      </c>
      <c r="AG1704" s="110" t="str">
        <f>IF(IFERROR(VLOOKUP(AG1697,'Tabela de Apoio'!$D:$E,2,FALSE),1)=1,"",AG1705)</f>
        <v/>
      </c>
      <c r="AH1704" s="110" t="str">
        <f>IF(IFERROR(VLOOKUP(AH1697,'Tabela de Apoio'!$D:$E,2,FALSE),1)=1,"",AH1705)</f>
        <v/>
      </c>
      <c r="AI1704" s="110" t="str">
        <f>IF(IFERROR(VLOOKUP(AI1697,'Tabela de Apoio'!$D:$E,2,FALSE),1)=1,"",AI1705)</f>
        <v/>
      </c>
    </row>
    <row r="1705" spans="1:35" hidden="1" x14ac:dyDescent="0.25">
      <c r="B1705" s="131" t="e">
        <f t="shared" si="5197"/>
        <v>#VALUE!</v>
      </c>
      <c r="C1705" s="131" t="e">
        <f t="shared" si="5198"/>
        <v>#VALUE!</v>
      </c>
      <c r="D1705" s="130">
        <f t="shared" si="5198"/>
        <v>1</v>
      </c>
      <c r="E1705" s="168"/>
      <c r="F1705" s="96"/>
      <c r="G1705" s="170"/>
      <c r="H1705" s="137">
        <f t="shared" ref="H1705" si="5275">COUNT($P1705:$XX1705)</f>
        <v>0</v>
      </c>
      <c r="I1705" s="135" t="e">
        <f t="shared" ref="I1705" si="5276">_xlfn.STDEV.P($P1704:$XX1705)/AVERAGE($P1704:$XX1705)</f>
        <v>#DIV/0!</v>
      </c>
      <c r="J1705" s="7">
        <f t="shared" ref="J1705" si="5277">IF(AND(H1705&gt;2,
OR(L1695="MÉDIA SANEADA",L1695="MEDIANA SANEADA",
AND(L1695="PREÇO REFERÊNCIA",NOT(AND(P1697="Orçamento",COUNTA(P1695:XX1695)=COUNTIF(P1697:XX1697,"Orçamento")))))),
ROW(),0)</f>
        <v>0</v>
      </c>
      <c r="K1705" s="69"/>
      <c r="L1705" s="29" t="s">
        <v>425</v>
      </c>
      <c r="M1705" s="30" t="e">
        <f t="shared" ref="M1705" si="5278" xml:space="preserve">
IF(H1703&gt;2,MEDIAN(P1702:XX1703),
IF(H1705&gt;2,MEDIAN(P1704:XX1705),
IF(H1707&gt;2,MEDIAN(P1706:XX1707),
IF(H1709&gt;2,MEDIAN(P1708:XX1709),
IF(H1711&gt;2,MEDIAN(P1710:XX1711),
IF(H1713&gt;2,MEDIAN(P1712:XX1713),
MEDIAN(P1700:XX1701)))))))</f>
        <v>#NUM!</v>
      </c>
      <c r="N1705" s="74"/>
      <c r="O1705" s="27" t="str">
        <f t="shared" ref="O1705" si="5279">"2 RODADA"</f>
        <v>2 RODADA</v>
      </c>
      <c r="P1705" s="110" t="str">
        <f t="shared" ref="P1705:AI1705" si="5280">IF(P1703="","",IF((_xlfn.STDEV.P($P1702:$XX1703)/AVERAGE($P1702:$XX1703))&lt;=25%,P1703,IF(OR(P1703&gt;(AVERAGE($P1702:$XX1703)+_xlfn.STDEV.P($P1702:$XX1703)),P1703&lt;(AVERAGE($P1702:$XX1703)-_xlfn.STDEV.P($P1702:$XX1703))),"DESCARTADO",P1703)))</f>
        <v/>
      </c>
      <c r="Q1705" s="110" t="str">
        <f t="shared" si="5280"/>
        <v/>
      </c>
      <c r="R1705" s="110" t="str">
        <f t="shared" si="5280"/>
        <v/>
      </c>
      <c r="S1705" s="110" t="str">
        <f t="shared" si="5280"/>
        <v/>
      </c>
      <c r="T1705" s="110" t="str">
        <f t="shared" si="5280"/>
        <v/>
      </c>
      <c r="U1705" s="110" t="str">
        <f t="shared" si="5280"/>
        <v/>
      </c>
      <c r="V1705" s="110" t="str">
        <f t="shared" si="5280"/>
        <v/>
      </c>
      <c r="W1705" s="110" t="str">
        <f t="shared" si="5280"/>
        <v/>
      </c>
      <c r="X1705" s="110" t="str">
        <f t="shared" si="5280"/>
        <v/>
      </c>
      <c r="Y1705" s="110" t="str">
        <f t="shared" si="5280"/>
        <v/>
      </c>
      <c r="Z1705" s="110" t="str">
        <f t="shared" si="5280"/>
        <v/>
      </c>
      <c r="AA1705" s="110" t="str">
        <f t="shared" si="5280"/>
        <v/>
      </c>
      <c r="AB1705" s="110" t="str">
        <f t="shared" si="5280"/>
        <v/>
      </c>
      <c r="AC1705" s="110" t="str">
        <f t="shared" si="5280"/>
        <v/>
      </c>
      <c r="AD1705" s="110" t="str">
        <f t="shared" si="5280"/>
        <v/>
      </c>
      <c r="AE1705" s="110" t="str">
        <f t="shared" si="5280"/>
        <v/>
      </c>
      <c r="AF1705" s="110" t="str">
        <f t="shared" si="5280"/>
        <v/>
      </c>
      <c r="AG1705" s="110" t="str">
        <f t="shared" si="5280"/>
        <v/>
      </c>
      <c r="AH1705" s="110" t="str">
        <f t="shared" si="5280"/>
        <v/>
      </c>
      <c r="AI1705" s="110" t="str">
        <f t="shared" si="5280"/>
        <v/>
      </c>
    </row>
    <row r="1706" spans="1:35" hidden="1" x14ac:dyDescent="0.25">
      <c r="B1706" s="131" t="e">
        <f t="shared" si="5197"/>
        <v>#VALUE!</v>
      </c>
      <c r="C1706" s="131" t="e">
        <f t="shared" si="5198"/>
        <v>#VALUE!</v>
      </c>
      <c r="D1706" s="130">
        <f t="shared" si="5198"/>
        <v>1</v>
      </c>
      <c r="E1706" s="168"/>
      <c r="F1706" s="96"/>
      <c r="G1706" s="170"/>
      <c r="H1706"/>
      <c r="I1706"/>
      <c r="J1706"/>
      <c r="K1706" s="69"/>
      <c r="L1706" s="29" t="s">
        <v>422</v>
      </c>
      <c r="M1706" s="30" t="e">
        <f t="shared" ref="M1706" si="5281">HARMEAN($P1700:$XX1701)</f>
        <v>#N/A</v>
      </c>
      <c r="N1706" s="74"/>
      <c r="O1706" s="27" t="str">
        <f t="shared" ref="O1706" si="5282">"3 POND"</f>
        <v>3 POND</v>
      </c>
      <c r="P1706" s="110" t="str">
        <f>IF(IFERROR(VLOOKUP(P1697,'Tabela de Apoio'!$D:$E,2,FALSE),1)=1,"",P1707)</f>
        <v/>
      </c>
      <c r="Q1706" s="110" t="str">
        <f>IF(IFERROR(VLOOKUP(Q1697,'Tabela de Apoio'!$D:$E,2,FALSE),1)=1,"",Q1707)</f>
        <v/>
      </c>
      <c r="R1706" s="110" t="str">
        <f>IF(IFERROR(VLOOKUP(R1697,'Tabela de Apoio'!$D:$E,2,FALSE),1)=1,"",R1707)</f>
        <v/>
      </c>
      <c r="S1706" s="110" t="str">
        <f>IF(IFERROR(VLOOKUP(S1697,'Tabela de Apoio'!$D:$E,2,FALSE),1)=1,"",S1707)</f>
        <v/>
      </c>
      <c r="T1706" s="110" t="str">
        <f>IF(IFERROR(VLOOKUP(T1697,'Tabela de Apoio'!$D:$E,2,FALSE),1)=1,"",T1707)</f>
        <v/>
      </c>
      <c r="U1706" s="110" t="str">
        <f>IF(IFERROR(VLOOKUP(U1697,'Tabela de Apoio'!$D:$E,2,FALSE),1)=1,"",U1707)</f>
        <v/>
      </c>
      <c r="V1706" s="110" t="str">
        <f>IF(IFERROR(VLOOKUP(V1697,'Tabela de Apoio'!$D:$E,2,FALSE),1)=1,"",V1707)</f>
        <v/>
      </c>
      <c r="W1706" s="110" t="str">
        <f>IF(IFERROR(VLOOKUP(W1697,'Tabela de Apoio'!$D:$E,2,FALSE),1)=1,"",W1707)</f>
        <v/>
      </c>
      <c r="X1706" s="110" t="str">
        <f>IF(IFERROR(VLOOKUP(X1697,'Tabela de Apoio'!$D:$E,2,FALSE),1)=1,"",X1707)</f>
        <v/>
      </c>
      <c r="Y1706" s="110" t="str">
        <f>IF(IFERROR(VLOOKUP(Y1697,'Tabela de Apoio'!$D:$E,2,FALSE),1)=1,"",Y1707)</f>
        <v/>
      </c>
      <c r="Z1706" s="110" t="str">
        <f>IF(IFERROR(VLOOKUP(Z1697,'Tabela de Apoio'!$D:$E,2,FALSE),1)=1,"",Z1707)</f>
        <v/>
      </c>
      <c r="AA1706" s="110" t="str">
        <f>IF(IFERROR(VLOOKUP(AA1697,'Tabela de Apoio'!$D:$E,2,FALSE),1)=1,"",AA1707)</f>
        <v/>
      </c>
      <c r="AB1706" s="110" t="str">
        <f>IF(IFERROR(VLOOKUP(AB1697,'Tabela de Apoio'!$D:$E,2,FALSE),1)=1,"",AB1707)</f>
        <v/>
      </c>
      <c r="AC1706" s="110" t="str">
        <f>IF(IFERROR(VLOOKUP(AC1697,'Tabela de Apoio'!$D:$E,2,FALSE),1)=1,"",AC1707)</f>
        <v/>
      </c>
      <c r="AD1706" s="110" t="str">
        <f>IF(IFERROR(VLOOKUP(AD1697,'Tabela de Apoio'!$D:$E,2,FALSE),1)=1,"",AD1707)</f>
        <v/>
      </c>
      <c r="AE1706" s="110" t="str">
        <f>IF(IFERROR(VLOOKUP(AE1697,'Tabela de Apoio'!$D:$E,2,FALSE),1)=1,"",AE1707)</f>
        <v/>
      </c>
      <c r="AF1706" s="110" t="str">
        <f>IF(IFERROR(VLOOKUP(AF1697,'Tabela de Apoio'!$D:$E,2,FALSE),1)=1,"",AF1707)</f>
        <v/>
      </c>
      <c r="AG1706" s="110" t="str">
        <f>IF(IFERROR(VLOOKUP(AG1697,'Tabela de Apoio'!$D:$E,2,FALSE),1)=1,"",AG1707)</f>
        <v/>
      </c>
      <c r="AH1706" s="110" t="str">
        <f>IF(IFERROR(VLOOKUP(AH1697,'Tabela de Apoio'!$D:$E,2,FALSE),1)=1,"",AH1707)</f>
        <v/>
      </c>
      <c r="AI1706" s="110" t="str">
        <f>IF(IFERROR(VLOOKUP(AI1697,'Tabela de Apoio'!$D:$E,2,FALSE),1)=1,"",AI1707)</f>
        <v/>
      </c>
    </row>
    <row r="1707" spans="1:35" hidden="1" x14ac:dyDescent="0.25">
      <c r="B1707" s="131" t="e">
        <f t="shared" si="5197"/>
        <v>#VALUE!</v>
      </c>
      <c r="C1707" s="131" t="e">
        <f t="shared" si="5198"/>
        <v>#VALUE!</v>
      </c>
      <c r="D1707" s="130">
        <f t="shared" si="5198"/>
        <v>1</v>
      </c>
      <c r="E1707" s="168"/>
      <c r="F1707" s="96"/>
      <c r="G1707" s="170"/>
      <c r="H1707" s="137">
        <f t="shared" ref="H1707" si="5283">COUNT($P1707:$XX1707)</f>
        <v>0</v>
      </c>
      <c r="I1707" s="135" t="e">
        <f t="shared" ref="I1707" si="5284">_xlfn.STDEV.P($P1706:$XX1707)/AVERAGE($P1706:$XX1707)</f>
        <v>#DIV/0!</v>
      </c>
      <c r="J1707" s="7">
        <f t="shared" ref="J1707" si="5285">IF(AND(H1707&gt;2,
OR(L1695="MÉDIA SANEADA",L1695="MEDIANA SANEADA",
AND(L1695="PREÇO REFERÊNCIA",NOT(AND(P1697="Orçamento",COUNTA(P1695:XX1695)=COUNTIF(P1697:XX1697,"Orçamento")))))),
ROW(),0)</f>
        <v>0</v>
      </c>
      <c r="K1707" s="69"/>
      <c r="L1707" s="29" t="s">
        <v>53</v>
      </c>
      <c r="M1707" s="30" t="str">
        <f t="shared" ref="M1707" si="5286">IFERROR(_xlfn.QUARTILE.EXC($P1701:$XX1701,1),"")</f>
        <v/>
      </c>
      <c r="N1707" s="74"/>
      <c r="O1707" s="27" t="str">
        <f t="shared" ref="O1707" si="5287">"3 RODADA"</f>
        <v>3 RODADA</v>
      </c>
      <c r="P1707" s="110" t="str">
        <f t="shared" ref="P1707:AI1707" si="5288">IF(P1705="","",IF((_xlfn.STDEV.P($P1704:$XX1705)/AVERAGE($P1704:$XX1705))&lt;=25%,P1705,IF(OR(P1705&gt;(AVERAGE($P1704:$XX1705)+_xlfn.STDEV.P($P1704:$XX1705)),P1705&lt;(AVERAGE($P1704:$XX1705)-_xlfn.STDEV.P($P1704:$XX1705))),"DESCARTADO",P1705)))</f>
        <v/>
      </c>
      <c r="Q1707" s="110" t="str">
        <f t="shared" si="5288"/>
        <v/>
      </c>
      <c r="R1707" s="110" t="str">
        <f t="shared" si="5288"/>
        <v/>
      </c>
      <c r="S1707" s="110" t="str">
        <f t="shared" si="5288"/>
        <v/>
      </c>
      <c r="T1707" s="110" t="str">
        <f t="shared" si="5288"/>
        <v/>
      </c>
      <c r="U1707" s="110" t="str">
        <f t="shared" si="5288"/>
        <v/>
      </c>
      <c r="V1707" s="110" t="str">
        <f t="shared" si="5288"/>
        <v/>
      </c>
      <c r="W1707" s="110" t="str">
        <f t="shared" si="5288"/>
        <v/>
      </c>
      <c r="X1707" s="110" t="str">
        <f t="shared" si="5288"/>
        <v/>
      </c>
      <c r="Y1707" s="110" t="str">
        <f t="shared" si="5288"/>
        <v/>
      </c>
      <c r="Z1707" s="110" t="str">
        <f t="shared" si="5288"/>
        <v/>
      </c>
      <c r="AA1707" s="110" t="str">
        <f t="shared" si="5288"/>
        <v/>
      </c>
      <c r="AB1707" s="110" t="str">
        <f t="shared" si="5288"/>
        <v/>
      </c>
      <c r="AC1707" s="110" t="str">
        <f t="shared" si="5288"/>
        <v/>
      </c>
      <c r="AD1707" s="110" t="str">
        <f t="shared" si="5288"/>
        <v/>
      </c>
      <c r="AE1707" s="110" t="str">
        <f t="shared" si="5288"/>
        <v/>
      </c>
      <c r="AF1707" s="110" t="str">
        <f t="shared" si="5288"/>
        <v/>
      </c>
      <c r="AG1707" s="110" t="str">
        <f t="shared" si="5288"/>
        <v/>
      </c>
      <c r="AH1707" s="110" t="str">
        <f t="shared" si="5288"/>
        <v/>
      </c>
      <c r="AI1707" s="110" t="str">
        <f t="shared" si="5288"/>
        <v/>
      </c>
    </row>
    <row r="1708" spans="1:35" hidden="1" x14ac:dyDescent="0.25">
      <c r="B1708" s="131" t="e">
        <f t="shared" si="5197"/>
        <v>#VALUE!</v>
      </c>
      <c r="C1708" s="131" t="e">
        <f t="shared" si="5198"/>
        <v>#VALUE!</v>
      </c>
      <c r="D1708" s="130">
        <f t="shared" si="5198"/>
        <v>1</v>
      </c>
      <c r="E1708" s="168"/>
      <c r="F1708" s="96"/>
      <c r="G1708" s="170"/>
      <c r="H1708"/>
      <c r="I1708"/>
      <c r="J1708"/>
      <c r="K1708" s="69"/>
      <c r="L1708" s="29" t="s">
        <v>51</v>
      </c>
      <c r="M1708" s="30" t="str">
        <f t="shared" ref="M1708" si="5289">IFERROR(_xlfn.QUARTILE.EXC($P1701:$XX1701,3),"")</f>
        <v/>
      </c>
      <c r="N1708" s="74"/>
      <c r="O1708" s="27" t="str">
        <f t="shared" ref="O1708" si="5290">"4 POND"</f>
        <v>4 POND</v>
      </c>
      <c r="P1708" s="110" t="str">
        <f>IF(IFERROR(VLOOKUP(P1697,'Tabela de Apoio'!$D:$E,2,FALSE),1)=1,"",P1709)</f>
        <v/>
      </c>
      <c r="Q1708" s="110" t="str">
        <f>IF(IFERROR(VLOOKUP(Q1697,'Tabela de Apoio'!$D:$E,2,FALSE),1)=1,"",Q1709)</f>
        <v/>
      </c>
      <c r="R1708" s="110" t="str">
        <f>IF(IFERROR(VLOOKUP(R1697,'Tabela de Apoio'!$D:$E,2,FALSE),1)=1,"",R1709)</f>
        <v/>
      </c>
      <c r="S1708" s="110" t="str">
        <f>IF(IFERROR(VLOOKUP(S1697,'Tabela de Apoio'!$D:$E,2,FALSE),1)=1,"",S1709)</f>
        <v/>
      </c>
      <c r="T1708" s="110" t="str">
        <f>IF(IFERROR(VLOOKUP(T1697,'Tabela de Apoio'!$D:$E,2,FALSE),1)=1,"",T1709)</f>
        <v/>
      </c>
      <c r="U1708" s="110" t="str">
        <f>IF(IFERROR(VLOOKUP(U1697,'Tabela de Apoio'!$D:$E,2,FALSE),1)=1,"",U1709)</f>
        <v/>
      </c>
      <c r="V1708" s="110" t="str">
        <f>IF(IFERROR(VLOOKUP(V1697,'Tabela de Apoio'!$D:$E,2,FALSE),1)=1,"",V1709)</f>
        <v/>
      </c>
      <c r="W1708" s="110" t="str">
        <f>IF(IFERROR(VLOOKUP(W1697,'Tabela de Apoio'!$D:$E,2,FALSE),1)=1,"",W1709)</f>
        <v/>
      </c>
      <c r="X1708" s="110" t="str">
        <f>IF(IFERROR(VLOOKUP(X1697,'Tabela de Apoio'!$D:$E,2,FALSE),1)=1,"",X1709)</f>
        <v/>
      </c>
      <c r="Y1708" s="110" t="str">
        <f>IF(IFERROR(VLOOKUP(Y1697,'Tabela de Apoio'!$D:$E,2,FALSE),1)=1,"",Y1709)</f>
        <v/>
      </c>
      <c r="Z1708" s="110" t="str">
        <f>IF(IFERROR(VLOOKUP(Z1697,'Tabela de Apoio'!$D:$E,2,FALSE),1)=1,"",Z1709)</f>
        <v/>
      </c>
      <c r="AA1708" s="110" t="str">
        <f>IF(IFERROR(VLOOKUP(AA1697,'Tabela de Apoio'!$D:$E,2,FALSE),1)=1,"",AA1709)</f>
        <v/>
      </c>
      <c r="AB1708" s="110" t="str">
        <f>IF(IFERROR(VLOOKUP(AB1697,'Tabela de Apoio'!$D:$E,2,FALSE),1)=1,"",AB1709)</f>
        <v/>
      </c>
      <c r="AC1708" s="110" t="str">
        <f>IF(IFERROR(VLOOKUP(AC1697,'Tabela de Apoio'!$D:$E,2,FALSE),1)=1,"",AC1709)</f>
        <v/>
      </c>
      <c r="AD1708" s="110" t="str">
        <f>IF(IFERROR(VLOOKUP(AD1697,'Tabela de Apoio'!$D:$E,2,FALSE),1)=1,"",AD1709)</f>
        <v/>
      </c>
      <c r="AE1708" s="110" t="str">
        <f>IF(IFERROR(VLOOKUP(AE1697,'Tabela de Apoio'!$D:$E,2,FALSE),1)=1,"",AE1709)</f>
        <v/>
      </c>
      <c r="AF1708" s="110" t="str">
        <f>IF(IFERROR(VLOOKUP(AF1697,'Tabela de Apoio'!$D:$E,2,FALSE),1)=1,"",AF1709)</f>
        <v/>
      </c>
      <c r="AG1708" s="110" t="str">
        <f>IF(IFERROR(VLOOKUP(AG1697,'Tabela de Apoio'!$D:$E,2,FALSE),1)=1,"",AG1709)</f>
        <v/>
      </c>
      <c r="AH1708" s="110" t="str">
        <f>IF(IFERROR(VLOOKUP(AH1697,'Tabela de Apoio'!$D:$E,2,FALSE),1)=1,"",AH1709)</f>
        <v/>
      </c>
      <c r="AI1708" s="110" t="str">
        <f>IF(IFERROR(VLOOKUP(AI1697,'Tabela de Apoio'!$D:$E,2,FALSE),1)=1,"",AI1709)</f>
        <v/>
      </c>
    </row>
    <row r="1709" spans="1:35" hidden="1" x14ac:dyDescent="0.25">
      <c r="B1709" s="131" t="e">
        <f t="shared" si="5197"/>
        <v>#VALUE!</v>
      </c>
      <c r="C1709" s="131" t="e">
        <f t="shared" si="5198"/>
        <v>#VALUE!</v>
      </c>
      <c r="D1709" s="130">
        <f t="shared" si="5198"/>
        <v>1</v>
      </c>
      <c r="E1709" s="168"/>
      <c r="F1709" s="96"/>
      <c r="G1709" s="170"/>
      <c r="H1709" s="137">
        <f t="shared" ref="H1709" si="5291">COUNT($P1709:$XX1709)</f>
        <v>0</v>
      </c>
      <c r="I1709" s="135" t="e">
        <f t="shared" ref="I1709" si="5292">_xlfn.STDEV.P($P1708:$XX1709)/AVERAGE($P1708:$XX1709)</f>
        <v>#DIV/0!</v>
      </c>
      <c r="J1709" s="7">
        <f t="shared" ref="J1709" si="5293">IF(AND(H1709&gt;2,
OR(L1695="MÉDIA SANEADA",L1695="MEDIANA SANEADA",
AND(L1695="PREÇO REFERÊNCIA",NOT(AND(P1697="Orçamento",COUNTA(P1695:XX1695)=COUNTIF(P1697:XX1697,"Orçamento")))))),
ROW(),0)</f>
        <v>0</v>
      </c>
      <c r="K1709" s="69"/>
      <c r="L1709" s="29" t="s">
        <v>55</v>
      </c>
      <c r="M1709" s="30">
        <f t="shared" ref="M1709" si="5294">MIN($P1701:$XX1701)</f>
        <v>0</v>
      </c>
      <c r="N1709" s="74"/>
      <c r="O1709" s="27" t="str">
        <f t="shared" ref="O1709" si="5295">"4 RODADA"</f>
        <v>4 RODADA</v>
      </c>
      <c r="P1709" s="110" t="str">
        <f t="shared" ref="P1709:AI1709" si="5296">IF(P1707="","",IF((_xlfn.STDEV.P($P1706:$XX1707)/AVERAGE($P1706:$XX1707))&lt;=25%,P1707,IF(OR(P1707&gt;(AVERAGE($P1706:$XX1707)+_xlfn.STDEV.P($P1706:$XX1707)),P1707&lt;(AVERAGE($P1706:$XX1707)-_xlfn.STDEV.P($P1706:$XX1707))),"DESCARTADO",P1707)))</f>
        <v/>
      </c>
      <c r="Q1709" s="110" t="str">
        <f t="shared" si="5296"/>
        <v/>
      </c>
      <c r="R1709" s="110" t="str">
        <f t="shared" si="5296"/>
        <v/>
      </c>
      <c r="S1709" s="110" t="str">
        <f t="shared" si="5296"/>
        <v/>
      </c>
      <c r="T1709" s="110" t="str">
        <f t="shared" si="5296"/>
        <v/>
      </c>
      <c r="U1709" s="110" t="str">
        <f t="shared" si="5296"/>
        <v/>
      </c>
      <c r="V1709" s="110" t="str">
        <f t="shared" si="5296"/>
        <v/>
      </c>
      <c r="W1709" s="110" t="str">
        <f t="shared" si="5296"/>
        <v/>
      </c>
      <c r="X1709" s="110" t="str">
        <f t="shared" si="5296"/>
        <v/>
      </c>
      <c r="Y1709" s="110" t="str">
        <f t="shared" si="5296"/>
        <v/>
      </c>
      <c r="Z1709" s="110" t="str">
        <f t="shared" si="5296"/>
        <v/>
      </c>
      <c r="AA1709" s="110" t="str">
        <f t="shared" si="5296"/>
        <v/>
      </c>
      <c r="AB1709" s="110" t="str">
        <f t="shared" si="5296"/>
        <v/>
      </c>
      <c r="AC1709" s="110" t="str">
        <f t="shared" si="5296"/>
        <v/>
      </c>
      <c r="AD1709" s="110" t="str">
        <f t="shared" si="5296"/>
        <v/>
      </c>
      <c r="AE1709" s="110" t="str">
        <f t="shared" si="5296"/>
        <v/>
      </c>
      <c r="AF1709" s="110" t="str">
        <f t="shared" si="5296"/>
        <v/>
      </c>
      <c r="AG1709" s="110" t="str">
        <f t="shared" si="5296"/>
        <v/>
      </c>
      <c r="AH1709" s="110" t="str">
        <f t="shared" si="5296"/>
        <v/>
      </c>
      <c r="AI1709" s="110" t="str">
        <f t="shared" si="5296"/>
        <v/>
      </c>
    </row>
    <row r="1710" spans="1:35" hidden="1" x14ac:dyDescent="0.25">
      <c r="B1710" s="131" t="e">
        <f t="shared" si="5197"/>
        <v>#VALUE!</v>
      </c>
      <c r="C1710" s="131" t="e">
        <f t="shared" si="5198"/>
        <v>#VALUE!</v>
      </c>
      <c r="D1710" s="130">
        <f t="shared" si="5198"/>
        <v>1</v>
      </c>
      <c r="E1710" s="168"/>
      <c r="F1710" s="96"/>
      <c r="G1710" s="170"/>
      <c r="H1710"/>
      <c r="I1710"/>
      <c r="J1710"/>
      <c r="K1710" s="69"/>
      <c r="L1710" s="29" t="s">
        <v>52</v>
      </c>
      <c r="M1710" s="30">
        <f t="shared" ref="M1710" si="5297">MAX($P1701:$XX1701)</f>
        <v>0</v>
      </c>
      <c r="N1710" s="74"/>
      <c r="O1710" s="27" t="str">
        <f t="shared" ref="O1710" si="5298">"5 POND"</f>
        <v>5 POND</v>
      </c>
      <c r="P1710" s="110" t="str">
        <f>IF(IFERROR(VLOOKUP(P1697,'Tabela de Apoio'!$D:$E,2,FALSE),1)=1,"",P1711)</f>
        <v/>
      </c>
      <c r="Q1710" s="110" t="str">
        <f>IF(IFERROR(VLOOKUP(Q1697,'Tabela de Apoio'!$D:$E,2,FALSE),1)=1,"",Q1711)</f>
        <v/>
      </c>
      <c r="R1710" s="110" t="str">
        <f>IF(IFERROR(VLOOKUP(R1697,'Tabela de Apoio'!$D:$E,2,FALSE),1)=1,"",R1711)</f>
        <v/>
      </c>
      <c r="S1710" s="110" t="str">
        <f>IF(IFERROR(VLOOKUP(S1697,'Tabela de Apoio'!$D:$E,2,FALSE),1)=1,"",S1711)</f>
        <v/>
      </c>
      <c r="T1710" s="110" t="str">
        <f>IF(IFERROR(VLOOKUP(T1697,'Tabela de Apoio'!$D:$E,2,FALSE),1)=1,"",T1711)</f>
        <v/>
      </c>
      <c r="U1710" s="110" t="str">
        <f>IF(IFERROR(VLOOKUP(U1697,'Tabela de Apoio'!$D:$E,2,FALSE),1)=1,"",U1711)</f>
        <v/>
      </c>
      <c r="V1710" s="110" t="str">
        <f>IF(IFERROR(VLOOKUP(V1697,'Tabela de Apoio'!$D:$E,2,FALSE),1)=1,"",V1711)</f>
        <v/>
      </c>
      <c r="W1710" s="110" t="str">
        <f>IF(IFERROR(VLOOKUP(W1697,'Tabela de Apoio'!$D:$E,2,FALSE),1)=1,"",W1711)</f>
        <v/>
      </c>
      <c r="X1710" s="110" t="str">
        <f>IF(IFERROR(VLOOKUP(X1697,'Tabela de Apoio'!$D:$E,2,FALSE),1)=1,"",X1711)</f>
        <v/>
      </c>
      <c r="Y1710" s="110" t="str">
        <f>IF(IFERROR(VLOOKUP(Y1697,'Tabela de Apoio'!$D:$E,2,FALSE),1)=1,"",Y1711)</f>
        <v/>
      </c>
      <c r="Z1710" s="110" t="str">
        <f>IF(IFERROR(VLOOKUP(Z1697,'Tabela de Apoio'!$D:$E,2,FALSE),1)=1,"",Z1711)</f>
        <v/>
      </c>
      <c r="AA1710" s="110" t="str">
        <f>IF(IFERROR(VLOOKUP(AA1697,'Tabela de Apoio'!$D:$E,2,FALSE),1)=1,"",AA1711)</f>
        <v/>
      </c>
      <c r="AB1710" s="110" t="str">
        <f>IF(IFERROR(VLOOKUP(AB1697,'Tabela de Apoio'!$D:$E,2,FALSE),1)=1,"",AB1711)</f>
        <v/>
      </c>
      <c r="AC1710" s="110" t="str">
        <f>IF(IFERROR(VLOOKUP(AC1697,'Tabela de Apoio'!$D:$E,2,FALSE),1)=1,"",AC1711)</f>
        <v/>
      </c>
      <c r="AD1710" s="110" t="str">
        <f>IF(IFERROR(VLOOKUP(AD1697,'Tabela de Apoio'!$D:$E,2,FALSE),1)=1,"",AD1711)</f>
        <v/>
      </c>
      <c r="AE1710" s="110" t="str">
        <f>IF(IFERROR(VLOOKUP(AE1697,'Tabela de Apoio'!$D:$E,2,FALSE),1)=1,"",AE1711)</f>
        <v/>
      </c>
      <c r="AF1710" s="110" t="str">
        <f>IF(IFERROR(VLOOKUP(AF1697,'Tabela de Apoio'!$D:$E,2,FALSE),1)=1,"",AF1711)</f>
        <v/>
      </c>
      <c r="AG1710" s="110" t="str">
        <f>IF(IFERROR(VLOOKUP(AG1697,'Tabela de Apoio'!$D:$E,2,FALSE),1)=1,"",AG1711)</f>
        <v/>
      </c>
      <c r="AH1710" s="110" t="str">
        <f>IF(IFERROR(VLOOKUP(AH1697,'Tabela de Apoio'!$D:$E,2,FALSE),1)=1,"",AH1711)</f>
        <v/>
      </c>
      <c r="AI1710" s="110" t="str">
        <f>IF(IFERROR(VLOOKUP(AI1697,'Tabela de Apoio'!$D:$E,2,FALSE),1)=1,"",AI1711)</f>
        <v/>
      </c>
    </row>
    <row r="1711" spans="1:35" hidden="1" x14ac:dyDescent="0.25">
      <c r="B1711" s="131" t="e">
        <f t="shared" si="5197"/>
        <v>#VALUE!</v>
      </c>
      <c r="C1711" s="131" t="e">
        <f t="shared" si="5198"/>
        <v>#VALUE!</v>
      </c>
      <c r="D1711" s="130">
        <f t="shared" si="5198"/>
        <v>1</v>
      </c>
      <c r="E1711" s="168"/>
      <c r="F1711" s="96"/>
      <c r="G1711" s="170"/>
      <c r="H1711" s="137">
        <f t="shared" ref="H1711" si="5299">COUNT($P1711:$XX1711)</f>
        <v>0</v>
      </c>
      <c r="I1711" s="135" t="e">
        <f t="shared" ref="I1711" si="5300">_xlfn.STDEV.P($P1710:$XX1711)/AVERAGE($P1710:$XX1711)</f>
        <v>#DIV/0!</v>
      </c>
      <c r="J1711" s="7">
        <f t="shared" ref="J1711" si="5301">IF(AND(H1711&gt;2,
OR(L1695="MÉDIA SANEADA",L1695="MEDIANA SANEADA",
AND(L1695="PREÇO REFERÊNCIA",NOT(AND(P1697="Orçamento",COUNTA(P1695:XX1695)=COUNTIF(P1697:XX1697,"Orçamento")))))),
ROW(),0)</f>
        <v>0</v>
      </c>
      <c r="K1711" s="69"/>
      <c r="N1711" s="74"/>
      <c r="O1711" s="27" t="str">
        <f t="shared" ref="O1711" si="5302">"5 RODADA"</f>
        <v>5 RODADA</v>
      </c>
      <c r="P1711" s="110" t="str">
        <f t="shared" ref="P1711:AI1711" si="5303">IF(P1709="","",IF((_xlfn.STDEV.P($P1708:$XX1709)/AVERAGE($P1708:$XX1709))&lt;=25%,P1709,IF(OR(P1709&gt;(AVERAGE($P1708:$XX1709)+_xlfn.STDEV.P($P1708:$XX1709)),P1709&lt;(AVERAGE($P1708:$XX1709)-_xlfn.STDEV.P($P1708:$XX1709))),"DESCARTADO",P1709)))</f>
        <v/>
      </c>
      <c r="Q1711" s="110" t="str">
        <f t="shared" si="5303"/>
        <v/>
      </c>
      <c r="R1711" s="110" t="str">
        <f t="shared" si="5303"/>
        <v/>
      </c>
      <c r="S1711" s="110" t="str">
        <f t="shared" si="5303"/>
        <v/>
      </c>
      <c r="T1711" s="110" t="str">
        <f t="shared" si="5303"/>
        <v/>
      </c>
      <c r="U1711" s="110" t="str">
        <f t="shared" si="5303"/>
        <v/>
      </c>
      <c r="V1711" s="110" t="str">
        <f t="shared" si="5303"/>
        <v/>
      </c>
      <c r="W1711" s="110" t="str">
        <f t="shared" si="5303"/>
        <v/>
      </c>
      <c r="X1711" s="110" t="str">
        <f t="shared" si="5303"/>
        <v/>
      </c>
      <c r="Y1711" s="110" t="str">
        <f t="shared" si="5303"/>
        <v/>
      </c>
      <c r="Z1711" s="110" t="str">
        <f t="shared" si="5303"/>
        <v/>
      </c>
      <c r="AA1711" s="110" t="str">
        <f t="shared" si="5303"/>
        <v/>
      </c>
      <c r="AB1711" s="110" t="str">
        <f t="shared" si="5303"/>
        <v/>
      </c>
      <c r="AC1711" s="110" t="str">
        <f t="shared" si="5303"/>
        <v/>
      </c>
      <c r="AD1711" s="110" t="str">
        <f t="shared" si="5303"/>
        <v/>
      </c>
      <c r="AE1711" s="110" t="str">
        <f t="shared" si="5303"/>
        <v/>
      </c>
      <c r="AF1711" s="110" t="str">
        <f t="shared" si="5303"/>
        <v/>
      </c>
      <c r="AG1711" s="110" t="str">
        <f t="shared" si="5303"/>
        <v/>
      </c>
      <c r="AH1711" s="110" t="str">
        <f t="shared" si="5303"/>
        <v/>
      </c>
      <c r="AI1711" s="110" t="str">
        <f t="shared" si="5303"/>
        <v/>
      </c>
    </row>
    <row r="1712" spans="1:35" hidden="1" x14ac:dyDescent="0.25">
      <c r="B1712" s="131" t="e">
        <f t="shared" si="5197"/>
        <v>#VALUE!</v>
      </c>
      <c r="C1712" s="131" t="e">
        <f t="shared" si="5198"/>
        <v>#VALUE!</v>
      </c>
      <c r="D1712" s="130">
        <f t="shared" si="5198"/>
        <v>1</v>
      </c>
      <c r="E1712" s="168"/>
      <c r="F1712" s="96"/>
      <c r="G1712" s="170"/>
      <c r="H1712"/>
      <c r="I1712"/>
      <c r="J1712"/>
      <c r="K1712" s="69"/>
      <c r="L1712" s="22"/>
      <c r="M1712" s="22"/>
      <c r="N1712" s="74"/>
      <c r="O1712" s="27" t="str">
        <f t="shared" ref="O1712" si="5304">"6 POND"</f>
        <v>6 POND</v>
      </c>
      <c r="P1712" s="110" t="str">
        <f>IF(IFERROR(VLOOKUP(P1697,'Tabela de Apoio'!$D:$E,2,FALSE),1)=1,"",P1713)</f>
        <v/>
      </c>
      <c r="Q1712" s="110" t="str">
        <f>IF(IFERROR(VLOOKUP(Q1697,'Tabela de Apoio'!$D:$E,2,FALSE),1)=1,"",Q1713)</f>
        <v/>
      </c>
      <c r="R1712" s="110" t="str">
        <f>IF(IFERROR(VLOOKUP(R1697,'Tabela de Apoio'!$D:$E,2,FALSE),1)=1,"",R1713)</f>
        <v/>
      </c>
      <c r="S1712" s="110" t="str">
        <f>IF(IFERROR(VLOOKUP(S1697,'Tabela de Apoio'!$D:$E,2,FALSE),1)=1,"",S1713)</f>
        <v/>
      </c>
      <c r="T1712" s="110" t="str">
        <f>IF(IFERROR(VLOOKUP(T1697,'Tabela de Apoio'!$D:$E,2,FALSE),1)=1,"",T1713)</f>
        <v/>
      </c>
      <c r="U1712" s="110" t="str">
        <f>IF(IFERROR(VLOOKUP(U1697,'Tabela de Apoio'!$D:$E,2,FALSE),1)=1,"",U1713)</f>
        <v/>
      </c>
      <c r="V1712" s="110" t="str">
        <f>IF(IFERROR(VLOOKUP(V1697,'Tabela de Apoio'!$D:$E,2,FALSE),1)=1,"",V1713)</f>
        <v/>
      </c>
      <c r="W1712" s="110" t="str">
        <f>IF(IFERROR(VLOOKUP(W1697,'Tabela de Apoio'!$D:$E,2,FALSE),1)=1,"",W1713)</f>
        <v/>
      </c>
      <c r="X1712" s="110" t="str">
        <f>IF(IFERROR(VLOOKUP(X1697,'Tabela de Apoio'!$D:$E,2,FALSE),1)=1,"",X1713)</f>
        <v/>
      </c>
      <c r="Y1712" s="110" t="str">
        <f>IF(IFERROR(VLOOKUP(Y1697,'Tabela de Apoio'!$D:$E,2,FALSE),1)=1,"",Y1713)</f>
        <v/>
      </c>
      <c r="Z1712" s="110" t="str">
        <f>IF(IFERROR(VLOOKUP(Z1697,'Tabela de Apoio'!$D:$E,2,FALSE),1)=1,"",Z1713)</f>
        <v/>
      </c>
      <c r="AA1712" s="110" t="str">
        <f>IF(IFERROR(VLOOKUP(AA1697,'Tabela de Apoio'!$D:$E,2,FALSE),1)=1,"",AA1713)</f>
        <v/>
      </c>
      <c r="AB1712" s="110" t="str">
        <f>IF(IFERROR(VLOOKUP(AB1697,'Tabela de Apoio'!$D:$E,2,FALSE),1)=1,"",AB1713)</f>
        <v/>
      </c>
      <c r="AC1712" s="110" t="str">
        <f>IF(IFERROR(VLOOKUP(AC1697,'Tabela de Apoio'!$D:$E,2,FALSE),1)=1,"",AC1713)</f>
        <v/>
      </c>
      <c r="AD1712" s="110" t="str">
        <f>IF(IFERROR(VLOOKUP(AD1697,'Tabela de Apoio'!$D:$E,2,FALSE),1)=1,"",AD1713)</f>
        <v/>
      </c>
      <c r="AE1712" s="110" t="str">
        <f>IF(IFERROR(VLOOKUP(AE1697,'Tabela de Apoio'!$D:$E,2,FALSE),1)=1,"",AE1713)</f>
        <v/>
      </c>
      <c r="AF1712" s="110" t="str">
        <f>IF(IFERROR(VLOOKUP(AF1697,'Tabela de Apoio'!$D:$E,2,FALSE),1)=1,"",AF1713)</f>
        <v/>
      </c>
      <c r="AG1712" s="110" t="str">
        <f>IF(IFERROR(VLOOKUP(AG1697,'Tabela de Apoio'!$D:$E,2,FALSE),1)=1,"",AG1713)</f>
        <v/>
      </c>
      <c r="AH1712" s="110" t="str">
        <f>IF(IFERROR(VLOOKUP(AH1697,'Tabela de Apoio'!$D:$E,2,FALSE),1)=1,"",AH1713)</f>
        <v/>
      </c>
      <c r="AI1712" s="110" t="str">
        <f>IF(IFERROR(VLOOKUP(AI1697,'Tabela de Apoio'!$D:$E,2,FALSE),1)=1,"",AI1713)</f>
        <v/>
      </c>
    </row>
    <row r="1713" spans="1:167" hidden="1" x14ac:dyDescent="0.25">
      <c r="B1713" s="131" t="e">
        <f t="shared" si="5197"/>
        <v>#VALUE!</v>
      </c>
      <c r="C1713" s="131" t="e">
        <f t="shared" si="5198"/>
        <v>#VALUE!</v>
      </c>
      <c r="D1713" s="130">
        <f t="shared" si="5198"/>
        <v>1</v>
      </c>
      <c r="E1713" s="168"/>
      <c r="F1713" s="96"/>
      <c r="G1713" s="170"/>
      <c r="H1713" s="137">
        <f t="shared" ref="H1713" si="5305">COUNT($P1713:$XX1713)</f>
        <v>0</v>
      </c>
      <c r="I1713" s="135" t="e">
        <f t="shared" ref="I1713" si="5306">_xlfn.STDEV.P($P1712:$XX1713)/AVERAGE($P1712:$XX1713)</f>
        <v>#DIV/0!</v>
      </c>
      <c r="J1713" s="7">
        <f t="shared" ref="J1713" si="5307">IF(AND(H1713&gt;2,
OR(L1695="MÉDIA SANEADA",L1695="MEDIANA SANEADA",
AND(L1695="PREÇO REFERÊNCIA",NOT(AND(P1697="Orçamento",COUNTA(P1695:XX1695)=COUNTIF(P1697:XX1697,"Orçamento")))))),
ROW(),0)</f>
        <v>0</v>
      </c>
      <c r="N1713" s="74"/>
      <c r="O1713" s="27" t="str">
        <f t="shared" ref="O1713" si="5308">"6 RODADA"</f>
        <v>6 RODADA</v>
      </c>
      <c r="P1713" s="110" t="str">
        <f t="shared" ref="P1713:AI1713" si="5309">IFERROR(IF(P1711="","",IF((_xlfn.STDEV.P($P1710:$XX1711)/AVERAGE($P1710:$XX1711))&lt;=25%,P1711,IF(OR(P1711&gt;(AVERAGE($P1710:$XX1711)+_xlfn.STDEV.P($P1710:$XX1711)),P1711&lt;(AVERAGE($P1710:$XX1711)-_xlfn.STDEV.P($P1710:$XX1711))),"DESCARTADO",P1711))),)</f>
        <v/>
      </c>
      <c r="Q1713" s="110" t="str">
        <f t="shared" si="5309"/>
        <v/>
      </c>
      <c r="R1713" s="110" t="str">
        <f t="shared" si="5309"/>
        <v/>
      </c>
      <c r="S1713" s="110" t="str">
        <f t="shared" si="5309"/>
        <v/>
      </c>
      <c r="T1713" s="110" t="str">
        <f t="shared" si="5309"/>
        <v/>
      </c>
      <c r="U1713" s="110" t="str">
        <f t="shared" si="5309"/>
        <v/>
      </c>
      <c r="V1713" s="110" t="str">
        <f t="shared" si="5309"/>
        <v/>
      </c>
      <c r="W1713" s="110" t="str">
        <f t="shared" si="5309"/>
        <v/>
      </c>
      <c r="X1713" s="110" t="str">
        <f t="shared" si="5309"/>
        <v/>
      </c>
      <c r="Y1713" s="110" t="str">
        <f t="shared" si="5309"/>
        <v/>
      </c>
      <c r="Z1713" s="110" t="str">
        <f t="shared" si="5309"/>
        <v/>
      </c>
      <c r="AA1713" s="110" t="str">
        <f t="shared" si="5309"/>
        <v/>
      </c>
      <c r="AB1713" s="110" t="str">
        <f t="shared" si="5309"/>
        <v/>
      </c>
      <c r="AC1713" s="110" t="str">
        <f t="shared" si="5309"/>
        <v/>
      </c>
      <c r="AD1713" s="110" t="str">
        <f t="shared" si="5309"/>
        <v/>
      </c>
      <c r="AE1713" s="110" t="str">
        <f t="shared" si="5309"/>
        <v/>
      </c>
      <c r="AF1713" s="110" t="str">
        <f t="shared" si="5309"/>
        <v/>
      </c>
      <c r="AG1713" s="110" t="str">
        <f t="shared" si="5309"/>
        <v/>
      </c>
      <c r="AH1713" s="110" t="str">
        <f t="shared" si="5309"/>
        <v/>
      </c>
      <c r="AI1713" s="110" t="str">
        <f t="shared" si="5309"/>
        <v/>
      </c>
    </row>
    <row r="1714" spans="1:167" x14ac:dyDescent="0.25">
      <c r="B1714" s="131" t="e">
        <f t="shared" si="5197"/>
        <v>#VALUE!</v>
      </c>
      <c r="C1714" s="131" t="e">
        <f t="shared" si="5198"/>
        <v>#VALUE!</v>
      </c>
      <c r="D1714" s="130">
        <f t="shared" si="5198"/>
        <v>1</v>
      </c>
      <c r="E1714" s="168"/>
      <c r="F1714" s="139"/>
      <c r="G1714" s="170"/>
      <c r="H1714" s="173"/>
      <c r="I1714" s="173"/>
      <c r="J1714" s="174"/>
      <c r="K1714" s="70"/>
      <c r="L1714" s="1" t="s">
        <v>56</v>
      </c>
      <c r="M1714" s="147" t="str">
        <f t="shared" ref="M1714" si="5310">IFERROR(ROUND(M1695*M1697,2),"")</f>
        <v/>
      </c>
      <c r="O1714" s="27" t="s">
        <v>426</v>
      </c>
      <c r="P1714" s="110" t="str">
        <f t="shared" ref="P1714:R1714" si="5311">INDEX(P1701:P1713,MATCH(MAX($J1701:$J1713),$J1701:$J1713,0))</f>
        <v/>
      </c>
      <c r="Q1714" s="110" t="str">
        <f t="shared" si="5311"/>
        <v/>
      </c>
      <c r="R1714" s="110" t="str">
        <f t="shared" si="5311"/>
        <v/>
      </c>
      <c r="S1714" s="110" t="str">
        <f t="shared" si="5245"/>
        <v/>
      </c>
      <c r="T1714" s="110" t="str">
        <f t="shared" si="5245"/>
        <v/>
      </c>
      <c r="U1714" s="110" t="str">
        <f t="shared" si="5245"/>
        <v/>
      </c>
      <c r="V1714" s="110" t="str">
        <f t="shared" si="5245"/>
        <v/>
      </c>
      <c r="W1714" s="110" t="str">
        <f t="shared" si="5245"/>
        <v/>
      </c>
      <c r="X1714" s="110" t="str">
        <f t="shared" si="5245"/>
        <v/>
      </c>
      <c r="Y1714" s="110" t="str">
        <f t="shared" si="5245"/>
        <v/>
      </c>
      <c r="Z1714" s="110" t="str">
        <f t="shared" si="5245"/>
        <v/>
      </c>
      <c r="AA1714" s="110" t="str">
        <f t="shared" si="5245"/>
        <v/>
      </c>
      <c r="AB1714" s="110" t="str">
        <f t="shared" si="5245"/>
        <v/>
      </c>
      <c r="AC1714" s="110" t="str">
        <f t="shared" si="5245"/>
        <v/>
      </c>
      <c r="AD1714" s="110" t="str">
        <f t="shared" si="5245"/>
        <v/>
      </c>
      <c r="AE1714" s="110" t="str">
        <f t="shared" si="5245"/>
        <v/>
      </c>
      <c r="AF1714" s="110" t="str">
        <f t="shared" si="5245"/>
        <v/>
      </c>
      <c r="AG1714" s="110" t="str">
        <f t="shared" si="5245"/>
        <v/>
      </c>
      <c r="AH1714" s="110" t="str">
        <f t="shared" si="5245"/>
        <v/>
      </c>
      <c r="AI1714" s="110" t="str">
        <f t="shared" si="5245"/>
        <v/>
      </c>
    </row>
    <row r="1716" spans="1:167" s="120" customFormat="1" ht="15" customHeight="1" x14ac:dyDescent="0.25">
      <c r="A1716" s="123"/>
      <c r="B1716" s="130" t="e">
        <f t="shared" ref="B1716" si="5312">LARGE(IFERROR(IF(B1714+1&gt;$H$8,"",B1714+1),""),1)</f>
        <v>#VALUE!</v>
      </c>
      <c r="C1716" s="130" t="e">
        <f>IF(_xlfn.ISFORMULA(E1720),MAX(INDEX('BASE FORMAÇÃO'!A:A,B1716+1),1),E1720)</f>
        <v>#VALUE!</v>
      </c>
      <c r="D1716" s="130">
        <f t="shared" ref="D1716" si="5313">IFERROR(IF(C1716=C1706,D1706+1,1),1)</f>
        <v>1</v>
      </c>
      <c r="E1716" s="41" t="s">
        <v>9</v>
      </c>
      <c r="F1716" s="76"/>
      <c r="G1716" s="41" t="s">
        <v>15</v>
      </c>
      <c r="H1716" s="138" t="e">
        <f>INDEX('BASE FORMAÇÃO'!B:B,B1716+1)</f>
        <v>#VALUE!</v>
      </c>
      <c r="I1716" s="146" t="s">
        <v>16</v>
      </c>
      <c r="J1716" s="6" t="e">
        <f>INDEX('BASE FORMAÇÃO'!K:K,B1716+1)</f>
        <v>#VALUE!</v>
      </c>
      <c r="K1716" s="68"/>
      <c r="L1716" s="175" t="s">
        <v>54</v>
      </c>
      <c r="M1716" s="177" t="str">
        <f t="shared" ref="M1716" si="5314">IF(OR(ISBLANK($O$8),ISBLANK($O$7),ISBLANK($H$8),ISBLANK($O$6),ISBLANK($O$5),ISBLANK($H$5)),"",IFERROR(IF(VLOOKUP(L1716,L1722:M1731,2,FALSE)&lt;1,ROUND(VLOOKUP(L1716,L1722:M1731,2,FALSE),4),ROUND(VLOOKUP(L1716,L1722:M1731,2,FALSE),2)),""))</f>
        <v/>
      </c>
      <c r="N1716" s="72"/>
      <c r="O1716" s="27" t="s">
        <v>17</v>
      </c>
      <c r="P1716" s="116"/>
      <c r="Q1716" s="116"/>
      <c r="R1716" s="116"/>
      <c r="S1716" s="116"/>
      <c r="T1716" s="116"/>
      <c r="U1716" s="108"/>
      <c r="V1716" s="108"/>
      <c r="W1716" s="108"/>
      <c r="X1716" s="108"/>
      <c r="Y1716" s="108"/>
      <c r="Z1716" s="108"/>
      <c r="AA1716" s="108"/>
      <c r="AB1716" s="108"/>
      <c r="AC1716" s="108"/>
      <c r="AD1716" s="108"/>
      <c r="AE1716" s="108"/>
      <c r="AF1716" s="108"/>
      <c r="AG1716" s="108"/>
      <c r="AH1716" s="108"/>
      <c r="AI1716" s="108"/>
      <c r="AJ1716" s="119"/>
      <c r="AK1716" s="119"/>
      <c r="AL1716" s="119"/>
      <c r="AM1716" s="119"/>
      <c r="AN1716" s="119"/>
      <c r="AO1716" s="119"/>
      <c r="AP1716" s="119"/>
      <c r="AQ1716" s="119"/>
      <c r="AR1716" s="119"/>
      <c r="AS1716" s="119"/>
      <c r="AT1716" s="119"/>
      <c r="AU1716" s="119"/>
      <c r="AV1716" s="119"/>
      <c r="AW1716" s="119"/>
      <c r="AX1716" s="119"/>
      <c r="AY1716" s="119"/>
      <c r="AZ1716" s="119"/>
      <c r="BA1716" s="119"/>
      <c r="BB1716" s="119"/>
      <c r="BC1716" s="119"/>
      <c r="BD1716" s="119"/>
      <c r="BE1716" s="119"/>
      <c r="BF1716" s="119"/>
      <c r="BG1716" s="119"/>
      <c r="BH1716" s="119"/>
      <c r="BI1716" s="119"/>
      <c r="BJ1716" s="119"/>
      <c r="BK1716" s="119"/>
      <c r="BL1716" s="119"/>
      <c r="BM1716" s="119"/>
      <c r="BN1716" s="119"/>
      <c r="BO1716" s="119"/>
      <c r="BP1716" s="119"/>
      <c r="BQ1716" s="119"/>
      <c r="BR1716" s="119"/>
      <c r="BS1716" s="119"/>
      <c r="BT1716" s="119"/>
      <c r="BU1716" s="119"/>
      <c r="BV1716" s="119"/>
      <c r="BW1716" s="119"/>
      <c r="BX1716" s="119"/>
      <c r="BY1716" s="119"/>
      <c r="BZ1716" s="119"/>
      <c r="CA1716" s="119"/>
      <c r="CB1716" s="119"/>
      <c r="CC1716" s="119"/>
      <c r="CD1716" s="119"/>
      <c r="CE1716" s="119"/>
      <c r="CF1716" s="119"/>
      <c r="CG1716" s="119"/>
      <c r="CH1716" s="119"/>
      <c r="CI1716" s="119"/>
      <c r="CJ1716" s="119"/>
      <c r="CK1716" s="119"/>
      <c r="CL1716" s="119"/>
      <c r="CM1716" s="119"/>
      <c r="CN1716" s="119"/>
      <c r="CO1716" s="119"/>
      <c r="CP1716" s="119"/>
      <c r="CQ1716" s="119"/>
      <c r="CR1716" s="119"/>
      <c r="CS1716" s="119"/>
      <c r="CT1716" s="119"/>
      <c r="CU1716" s="119"/>
      <c r="CV1716" s="119"/>
      <c r="CW1716" s="119"/>
      <c r="CX1716" s="119"/>
      <c r="CY1716" s="119"/>
      <c r="CZ1716" s="119"/>
      <c r="DA1716" s="119"/>
      <c r="DB1716" s="119"/>
      <c r="DC1716" s="119"/>
      <c r="DD1716" s="119"/>
      <c r="DE1716" s="119"/>
      <c r="DF1716" s="119"/>
      <c r="DG1716" s="119"/>
      <c r="DH1716" s="119"/>
      <c r="DI1716" s="119"/>
      <c r="DJ1716" s="119"/>
      <c r="DK1716" s="119"/>
      <c r="DL1716" s="119"/>
      <c r="DM1716" s="119"/>
      <c r="DN1716" s="119"/>
      <c r="DO1716" s="119"/>
      <c r="DP1716" s="119"/>
      <c r="DQ1716" s="119"/>
      <c r="DR1716" s="119"/>
      <c r="DS1716" s="119"/>
      <c r="DT1716" s="119"/>
      <c r="DU1716" s="119"/>
      <c r="DV1716" s="119"/>
      <c r="DW1716" s="119"/>
      <c r="DX1716" s="119"/>
      <c r="DY1716" s="119"/>
      <c r="DZ1716" s="119"/>
      <c r="EA1716" s="119"/>
      <c r="EB1716" s="119"/>
      <c r="EC1716" s="119"/>
      <c r="ED1716" s="119"/>
      <c r="EE1716" s="119"/>
      <c r="EF1716" s="119"/>
      <c r="EG1716" s="119"/>
      <c r="EH1716" s="119"/>
      <c r="EI1716" s="119"/>
      <c r="EJ1716" s="119"/>
      <c r="EK1716" s="119"/>
      <c r="EL1716" s="119"/>
      <c r="EM1716" s="119"/>
      <c r="EN1716" s="119"/>
      <c r="EO1716" s="119"/>
      <c r="EP1716" s="119"/>
      <c r="EQ1716" s="119"/>
      <c r="ER1716" s="119"/>
      <c r="ES1716" s="119"/>
      <c r="ET1716" s="119"/>
      <c r="EU1716" s="119"/>
      <c r="EV1716" s="119"/>
      <c r="EW1716" s="119"/>
      <c r="EX1716" s="119"/>
      <c r="EY1716" s="119"/>
      <c r="EZ1716" s="119"/>
      <c r="FA1716" s="119"/>
      <c r="FB1716" s="119"/>
      <c r="FC1716" s="119"/>
      <c r="FD1716" s="119"/>
      <c r="FE1716" s="119"/>
      <c r="FF1716" s="119"/>
      <c r="FG1716" s="119"/>
      <c r="FH1716" s="119"/>
      <c r="FI1716" s="119"/>
      <c r="FJ1716" s="119"/>
      <c r="FK1716" s="119"/>
    </row>
    <row r="1717" spans="1:167" s="120" customFormat="1" ht="15" customHeight="1" x14ac:dyDescent="0.25">
      <c r="A1717" s="69"/>
      <c r="B1717" s="131" t="e">
        <f t="shared" ref="B1717:D1717" si="5315">B1716</f>
        <v>#VALUE!</v>
      </c>
      <c r="C1717" s="131" t="e">
        <f t="shared" si="5315"/>
        <v>#VALUE!</v>
      </c>
      <c r="D1717" s="130">
        <f t="shared" si="5315"/>
        <v>1</v>
      </c>
      <c r="E1717" s="179">
        <f t="shared" ref="E1717" si="5316">D1716</f>
        <v>1</v>
      </c>
      <c r="F1717" s="95"/>
      <c r="G1717" s="181" t="s">
        <v>1</v>
      </c>
      <c r="H1717" s="184" t="e">
        <f>INDEX('BASE FORMAÇÃO'!C:C,B1716+1)</f>
        <v>#VALUE!</v>
      </c>
      <c r="I1717" s="184"/>
      <c r="J1717" s="185"/>
      <c r="K1717" s="69"/>
      <c r="L1717" s="176"/>
      <c r="M1717" s="178"/>
      <c r="N1717" s="73"/>
      <c r="O1717" s="27" t="s">
        <v>13</v>
      </c>
      <c r="P1717" s="125"/>
      <c r="Q1717" s="125"/>
      <c r="R1717" s="125"/>
      <c r="S1717" s="125"/>
      <c r="T1717" s="125"/>
      <c r="U1717" s="125"/>
      <c r="V1717" s="125"/>
      <c r="W1717" s="125"/>
      <c r="X1717" s="125"/>
      <c r="Y1717" s="125"/>
      <c r="Z1717" s="125"/>
      <c r="AA1717" s="125"/>
      <c r="AB1717" s="125"/>
      <c r="AC1717" s="125"/>
      <c r="AD1717" s="125"/>
      <c r="AE1717" s="125"/>
      <c r="AF1717" s="125"/>
      <c r="AG1717" s="125"/>
      <c r="AH1717" s="125"/>
      <c r="AI1717" s="125"/>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19"/>
      <c r="BC1717" s="119"/>
      <c r="BD1717" s="119"/>
      <c r="BE1717" s="119"/>
      <c r="BF1717" s="119"/>
      <c r="BG1717" s="119"/>
      <c r="BH1717" s="119"/>
      <c r="BI1717" s="119"/>
      <c r="BJ1717" s="119"/>
      <c r="BK1717" s="119"/>
      <c r="BL1717" s="119"/>
      <c r="BM1717" s="119"/>
      <c r="BN1717" s="119"/>
      <c r="BO1717" s="119"/>
      <c r="BP1717" s="119"/>
      <c r="BQ1717" s="119"/>
      <c r="BR1717" s="119"/>
      <c r="BS1717" s="119"/>
      <c r="BT1717" s="119"/>
      <c r="BU1717" s="119"/>
      <c r="BV1717" s="119"/>
      <c r="BW1717" s="119"/>
      <c r="BX1717" s="119"/>
      <c r="BY1717" s="119"/>
      <c r="BZ1717" s="119"/>
      <c r="CA1717" s="119"/>
      <c r="CB1717" s="119"/>
      <c r="CC1717" s="119"/>
      <c r="CD1717" s="119"/>
      <c r="CE1717" s="119"/>
      <c r="CF1717" s="119"/>
      <c r="CG1717" s="119"/>
      <c r="CH1717" s="119"/>
      <c r="CI1717" s="119"/>
      <c r="CJ1717" s="119"/>
      <c r="CK1717" s="119"/>
      <c r="CL1717" s="119"/>
      <c r="CM1717" s="119"/>
      <c r="CN1717" s="119"/>
      <c r="CO1717" s="119"/>
      <c r="CP1717" s="119"/>
      <c r="CQ1717" s="119"/>
      <c r="CR1717" s="119"/>
      <c r="CS1717" s="119"/>
      <c r="CT1717" s="119"/>
      <c r="CU1717" s="119"/>
      <c r="CV1717" s="119"/>
      <c r="CW1717" s="119"/>
      <c r="CX1717" s="119"/>
      <c r="CY1717" s="119"/>
      <c r="CZ1717" s="119"/>
      <c r="DA1717" s="119"/>
      <c r="DB1717" s="119"/>
      <c r="DC1717" s="119"/>
      <c r="DD1717" s="119"/>
      <c r="DE1717" s="119"/>
      <c r="DF1717" s="119"/>
      <c r="DG1717" s="119"/>
      <c r="DH1717" s="119"/>
      <c r="DI1717" s="119"/>
      <c r="DJ1717" s="119"/>
      <c r="DK1717" s="119"/>
      <c r="DL1717" s="119"/>
      <c r="DM1717" s="119"/>
      <c r="DN1717" s="119"/>
      <c r="DO1717" s="119"/>
      <c r="DP1717" s="119"/>
      <c r="DQ1717" s="119"/>
      <c r="DR1717" s="119"/>
      <c r="DS1717" s="119"/>
      <c r="DT1717" s="119"/>
      <c r="DU1717" s="119"/>
      <c r="DV1717" s="119"/>
      <c r="DW1717" s="119"/>
      <c r="DX1717" s="119"/>
      <c r="DY1717" s="119"/>
      <c r="DZ1717" s="119"/>
      <c r="EA1717" s="119"/>
      <c r="EB1717" s="119"/>
      <c r="EC1717" s="119"/>
      <c r="ED1717" s="119"/>
      <c r="EE1717" s="119"/>
      <c r="EF1717" s="119"/>
      <c r="EG1717" s="119"/>
      <c r="EH1717" s="119"/>
      <c r="EI1717" s="119"/>
      <c r="EJ1717" s="119"/>
      <c r="EK1717" s="119"/>
      <c r="EL1717" s="119"/>
      <c r="EM1717" s="119"/>
      <c r="EN1717" s="119"/>
      <c r="EO1717" s="119"/>
      <c r="EP1717" s="119"/>
      <c r="EQ1717" s="119"/>
      <c r="ER1717" s="119"/>
      <c r="ES1717" s="119"/>
      <c r="ET1717" s="119"/>
      <c r="EU1717" s="119"/>
      <c r="EV1717" s="119"/>
      <c r="EW1717" s="119"/>
      <c r="EX1717" s="119"/>
      <c r="EY1717" s="119"/>
      <c r="EZ1717" s="119"/>
      <c r="FA1717" s="119"/>
      <c r="FB1717" s="119"/>
      <c r="FC1717" s="119"/>
      <c r="FD1717" s="119"/>
      <c r="FE1717" s="119"/>
      <c r="FF1717" s="119"/>
      <c r="FG1717" s="119"/>
      <c r="FH1717" s="119"/>
      <c r="FI1717" s="119"/>
      <c r="FJ1717" s="119"/>
      <c r="FK1717" s="119"/>
    </row>
    <row r="1718" spans="1:167" s="119" customFormat="1" x14ac:dyDescent="0.25">
      <c r="A1718" s="77"/>
      <c r="B1718" s="131" t="e">
        <f t="shared" ref="B1718:D1718" si="5317">B1717</f>
        <v>#VALUE!</v>
      </c>
      <c r="C1718" s="131" t="e">
        <f t="shared" si="5317"/>
        <v>#VALUE!</v>
      </c>
      <c r="D1718" s="130">
        <f t="shared" si="5317"/>
        <v>1</v>
      </c>
      <c r="E1718" s="180"/>
      <c r="F1718" s="96"/>
      <c r="G1718" s="182"/>
      <c r="H1718" s="186"/>
      <c r="I1718" s="186"/>
      <c r="J1718" s="187"/>
      <c r="K1718" s="67"/>
      <c r="L1718" s="133" t="s">
        <v>57</v>
      </c>
      <c r="M1718" s="134" t="e">
        <f>INDEX('BASE FORMAÇÃO'!H:H,B1720+1)</f>
        <v>#VALUE!</v>
      </c>
      <c r="N1718" s="74"/>
      <c r="O1718" s="27" t="s">
        <v>445</v>
      </c>
      <c r="P1718" s="117"/>
      <c r="Q1718" s="117"/>
      <c r="R1718" s="117"/>
      <c r="S1718" s="117"/>
      <c r="T1718" s="117"/>
      <c r="U1718" s="117"/>
      <c r="V1718" s="117"/>
      <c r="W1718" s="117"/>
      <c r="X1718" s="117"/>
      <c r="Y1718" s="117"/>
      <c r="Z1718" s="117"/>
      <c r="AA1718" s="121"/>
      <c r="AB1718" s="121"/>
      <c r="AC1718" s="121"/>
      <c r="AD1718" s="121"/>
      <c r="AE1718" s="121"/>
      <c r="AF1718" s="121"/>
      <c r="AG1718" s="121"/>
      <c r="AH1718" s="121"/>
      <c r="AI1718" s="121"/>
    </row>
    <row r="1719" spans="1:167" s="119" customFormat="1" x14ac:dyDescent="0.25">
      <c r="A1719" s="77"/>
      <c r="B1719" s="131" t="e">
        <f t="shared" ref="B1719:C1719" si="5318">B1718</f>
        <v>#VALUE!</v>
      </c>
      <c r="C1719" s="131" t="e">
        <f t="shared" si="5318"/>
        <v>#VALUE!</v>
      </c>
      <c r="D1719" s="130">
        <f t="shared" si="5198"/>
        <v>1</v>
      </c>
      <c r="E1719" s="41" t="s">
        <v>344</v>
      </c>
      <c r="F1719" s="96"/>
      <c r="G1719" s="183"/>
      <c r="H1719" s="188"/>
      <c r="I1719" s="188"/>
      <c r="J1719" s="189"/>
      <c r="K1719" s="67"/>
      <c r="L1719" s="1" t="s">
        <v>2</v>
      </c>
      <c r="M1719" s="6" t="e">
        <f>INDEX('BASE FORMAÇÃO'!D:D,B1720+1)</f>
        <v>#VALUE!</v>
      </c>
      <c r="N1719" s="74"/>
      <c r="O1719" s="27" t="s">
        <v>446</v>
      </c>
      <c r="P1719" s="118"/>
      <c r="Q1719" s="118"/>
      <c r="R1719" s="118"/>
      <c r="S1719" s="118"/>
      <c r="T1719" s="118"/>
      <c r="U1719" s="121"/>
      <c r="V1719" s="121"/>
      <c r="W1719" s="121"/>
      <c r="X1719" s="121"/>
      <c r="Y1719" s="121"/>
      <c r="Z1719" s="121"/>
      <c r="AA1719" s="121"/>
      <c r="AB1719" s="121"/>
      <c r="AC1719" s="121"/>
      <c r="AD1719" s="121"/>
      <c r="AE1719" s="121"/>
      <c r="AF1719" s="121"/>
      <c r="AG1719" s="121"/>
      <c r="AH1719" s="121"/>
      <c r="AI1719" s="121"/>
    </row>
    <row r="1720" spans="1:167" x14ac:dyDescent="0.25">
      <c r="B1720" s="131" t="e">
        <f t="shared" ref="B1720:C1720" si="5319">B1718</f>
        <v>#VALUE!</v>
      </c>
      <c r="C1720" s="131" t="e">
        <f t="shared" si="5319"/>
        <v>#VALUE!</v>
      </c>
      <c r="D1720" s="130">
        <f t="shared" si="5198"/>
        <v>1</v>
      </c>
      <c r="E1720" s="167" t="e">
        <f t="shared" ref="E1720" si="5320">C1716</f>
        <v>#VALUE!</v>
      </c>
      <c r="F1720" s="96"/>
      <c r="G1720" s="169" t="s">
        <v>334</v>
      </c>
      <c r="H1720" s="171"/>
      <c r="I1720" s="172"/>
      <c r="J1720" s="172"/>
      <c r="K1720" s="70"/>
      <c r="L1720" s="28" t="s">
        <v>333</v>
      </c>
      <c r="M1720" s="136" t="str">
        <f t="shared" ref="M1720" si="5321">IFERROR(INDEX(I1722:I1734,MATCH(MAX(J1722:J1734),J1722:J1734,0)),"")</f>
        <v/>
      </c>
      <c r="N1720" s="74"/>
      <c r="O1720" s="27" t="s">
        <v>18</v>
      </c>
      <c r="P1720" s="109" t="str">
        <f>IF(P1716="","",
IF(OR(P1718="Orçamento",P1717="",MAX('Tabela de Apoio'!$A:$A)&lt;=P1717),
P1716,
(INDEX('Tabela de Apoio'!$B:$B,MATCH('MAPA DE PREÇOS'!$O$8,'Tabela de Apoio'!$A:$A,1))/INDEX('Tabela de Apoio'!$B:$B,MATCH('MAPA DE PREÇOS'!P1717,'Tabela de Apoio'!$A:$A,1)-1))*P1716))</f>
        <v/>
      </c>
      <c r="Q1720" s="109" t="str">
        <f>IF(Q1716="","",
IF(OR(Q1718="Orçamento",Q1717="",MAX('Tabela de Apoio'!$A:$A)&lt;=Q1717),
Q1716,
(INDEX('Tabela de Apoio'!$B:$B,MATCH('MAPA DE PREÇOS'!$O$8,'Tabela de Apoio'!$A:$A,1))/INDEX('Tabela de Apoio'!$B:$B,MATCH('MAPA DE PREÇOS'!Q1717,'Tabela de Apoio'!$A:$A,1)-1))*Q1716))</f>
        <v/>
      </c>
      <c r="R1720" s="109" t="str">
        <f>IF(R1716="","",
IF(OR(R1718="Orçamento",R1717="",MAX('Tabela de Apoio'!$A:$A)&lt;=R1717),
R1716,
(INDEX('Tabela de Apoio'!$B:$B,MATCH('MAPA DE PREÇOS'!$O$8,'Tabela de Apoio'!$A:$A,1))/INDEX('Tabela de Apoio'!$B:$B,MATCH('MAPA DE PREÇOS'!R1717,'Tabela de Apoio'!$A:$A,1)-1))*R1716))</f>
        <v/>
      </c>
      <c r="S1720" s="109" t="str">
        <f>IF(S1716="","",
IF(OR(S1718="Orçamento",S1717="",MAX('Tabela de Apoio'!$A:$A)&lt;=S1717),
S1716,
(INDEX('Tabela de Apoio'!$B:$B,MATCH('MAPA DE PREÇOS'!$O$8,'Tabela de Apoio'!$A:$A,1))/INDEX('Tabela de Apoio'!$B:$B,MATCH('MAPA DE PREÇOS'!S1717,'Tabela de Apoio'!$A:$A,1)-1))*S1716))</f>
        <v/>
      </c>
      <c r="T1720" s="109" t="str">
        <f>IF(T1716="","",
IF(OR(T1718="Orçamento",T1717="",MAX('Tabela de Apoio'!$A:$A)&lt;=T1717),
T1716,
(INDEX('Tabela de Apoio'!$B:$B,MATCH('MAPA DE PREÇOS'!$O$8,'Tabela de Apoio'!$A:$A,1))/INDEX('Tabela de Apoio'!$B:$B,MATCH('MAPA DE PREÇOS'!T1717,'Tabela de Apoio'!$A:$A,1)-1))*T1716))</f>
        <v/>
      </c>
      <c r="U1720" s="109" t="str">
        <f>IF(U1716="","",
IF(OR(U1718="Orçamento",U1717="",MAX('Tabela de Apoio'!$A:$A)&lt;=U1717),
U1716,
(INDEX('Tabela de Apoio'!$B:$B,MATCH('MAPA DE PREÇOS'!$O$8,'Tabela de Apoio'!$A:$A,1))/INDEX('Tabela de Apoio'!$B:$B,MATCH('MAPA DE PREÇOS'!U1717,'Tabela de Apoio'!$A:$A,1)-1))*U1716))</f>
        <v/>
      </c>
      <c r="V1720" s="109" t="str">
        <f>IF(V1716="","",
IF(OR(V1718="Orçamento",V1717="",MAX('Tabela de Apoio'!$A:$A)&lt;=V1717),
V1716,
(INDEX('Tabela de Apoio'!$B:$B,MATCH('MAPA DE PREÇOS'!$O$8,'Tabela de Apoio'!$A:$A,1))/INDEX('Tabela de Apoio'!$B:$B,MATCH('MAPA DE PREÇOS'!V1717,'Tabela de Apoio'!$A:$A,1)-1))*V1716))</f>
        <v/>
      </c>
      <c r="W1720" s="109" t="str">
        <f>IF(W1716="","",
IF(OR(W1718="Orçamento",W1717="",MAX('Tabela de Apoio'!$A:$A)&lt;=W1717),
W1716,
(INDEX('Tabela de Apoio'!$B:$B,MATCH('MAPA DE PREÇOS'!$O$8,'Tabela de Apoio'!$A:$A,1))/INDEX('Tabela de Apoio'!$B:$B,MATCH('MAPA DE PREÇOS'!W1717,'Tabela de Apoio'!$A:$A,1)-1))*W1716))</f>
        <v/>
      </c>
      <c r="X1720" s="109" t="str">
        <f>IF(X1716="","",
IF(OR(X1718="Orçamento",X1717="",MAX('Tabela de Apoio'!$A:$A)&lt;=X1717),
X1716,
(INDEX('Tabela de Apoio'!$B:$B,MATCH('MAPA DE PREÇOS'!$O$8,'Tabela de Apoio'!$A:$A,1))/INDEX('Tabela de Apoio'!$B:$B,MATCH('MAPA DE PREÇOS'!X1717,'Tabela de Apoio'!$A:$A,1)-1))*X1716))</f>
        <v/>
      </c>
      <c r="Y1720" s="109" t="str">
        <f>IF(Y1716="","",
IF(OR(Y1718="Orçamento",Y1717="",MAX('Tabela de Apoio'!$A:$A)&lt;=Y1717),
Y1716,
(INDEX('Tabela de Apoio'!$B:$B,MATCH('MAPA DE PREÇOS'!$O$8,'Tabela de Apoio'!$A:$A,1))/INDEX('Tabela de Apoio'!$B:$B,MATCH('MAPA DE PREÇOS'!Y1717,'Tabela de Apoio'!$A:$A,1)-1))*Y1716))</f>
        <v/>
      </c>
      <c r="Z1720" s="109" t="str">
        <f>IF(Z1716="","",
IF(OR(Z1718="Orçamento",Z1717="",MAX('Tabela de Apoio'!$A:$A)&lt;=Z1717),
Z1716,
(INDEX('Tabela de Apoio'!$B:$B,MATCH('MAPA DE PREÇOS'!$O$8,'Tabela de Apoio'!$A:$A,1))/INDEX('Tabela de Apoio'!$B:$B,MATCH('MAPA DE PREÇOS'!Z1717,'Tabela de Apoio'!$A:$A,1)-1))*Z1716))</f>
        <v/>
      </c>
      <c r="AA1720" s="109" t="str">
        <f>IF(AA1716="","",
IF(OR(AA1718="Orçamento",AA1717="",MAX('Tabela de Apoio'!$A:$A)&lt;=AA1717),
AA1716,
(INDEX('Tabela de Apoio'!$B:$B,MATCH('MAPA DE PREÇOS'!$O$8,'Tabela de Apoio'!$A:$A,1))/INDEX('Tabela de Apoio'!$B:$B,MATCH('MAPA DE PREÇOS'!AA1717,'Tabela de Apoio'!$A:$A,1)-1))*AA1716))</f>
        <v/>
      </c>
      <c r="AB1720" s="109" t="str">
        <f>IF(AB1716="","",
IF(OR(AB1718="Orçamento",AB1717="",MAX('Tabela de Apoio'!$A:$A)&lt;=AB1717),
AB1716,
(INDEX('Tabela de Apoio'!$B:$B,MATCH('MAPA DE PREÇOS'!$O$8,'Tabela de Apoio'!$A:$A,1))/INDEX('Tabela de Apoio'!$B:$B,MATCH('MAPA DE PREÇOS'!AB1717,'Tabela de Apoio'!$A:$A,1)-1))*AB1716))</f>
        <v/>
      </c>
      <c r="AC1720" s="109" t="str">
        <f>IF(AC1716="","",
IF(OR(AC1718="Orçamento",AC1717="",MAX('Tabela de Apoio'!$A:$A)&lt;=AC1717),
AC1716,
(INDEX('Tabela de Apoio'!$B:$B,MATCH('MAPA DE PREÇOS'!$O$8,'Tabela de Apoio'!$A:$A,1))/INDEX('Tabela de Apoio'!$B:$B,MATCH('MAPA DE PREÇOS'!AC1717,'Tabela de Apoio'!$A:$A,1)-1))*AC1716))</f>
        <v/>
      </c>
      <c r="AD1720" s="109" t="str">
        <f>IF(AD1716="","",
IF(OR(AD1718="Orçamento",AD1717="",MAX('Tabela de Apoio'!$A:$A)&lt;=AD1717),
AD1716,
(INDEX('Tabela de Apoio'!$B:$B,MATCH('MAPA DE PREÇOS'!$O$8,'Tabela de Apoio'!$A:$A,1))/INDEX('Tabela de Apoio'!$B:$B,MATCH('MAPA DE PREÇOS'!AD1717,'Tabela de Apoio'!$A:$A,1)-1))*AD1716))</f>
        <v/>
      </c>
      <c r="AE1720" s="109" t="str">
        <f>IF(AE1716="","",
IF(OR(AE1718="Orçamento",AE1717="",MAX('Tabela de Apoio'!$A:$A)&lt;=AE1717),
AE1716,
(INDEX('Tabela de Apoio'!$B:$B,MATCH('MAPA DE PREÇOS'!$O$8,'Tabela de Apoio'!$A:$A,1))/INDEX('Tabela de Apoio'!$B:$B,MATCH('MAPA DE PREÇOS'!AE1717,'Tabela de Apoio'!$A:$A,1)-1))*AE1716))</f>
        <v/>
      </c>
      <c r="AF1720" s="109" t="str">
        <f>IF(AF1716="","",
IF(OR(AF1718="Orçamento",AF1717="",MAX('Tabela de Apoio'!$A:$A)&lt;=AF1717),
AF1716,
(INDEX('Tabela de Apoio'!$B:$B,MATCH('MAPA DE PREÇOS'!$O$8,'Tabela de Apoio'!$A:$A,1))/INDEX('Tabela de Apoio'!$B:$B,MATCH('MAPA DE PREÇOS'!AF1717,'Tabela de Apoio'!$A:$A,1)-1))*AF1716))</f>
        <v/>
      </c>
      <c r="AG1720" s="109" t="str">
        <f>IF(AG1716="","",
IF(OR(AG1718="Orçamento",AG1717="",MAX('Tabela de Apoio'!$A:$A)&lt;=AG1717),
AG1716,
(INDEX('Tabela de Apoio'!$B:$B,MATCH('MAPA DE PREÇOS'!$O$8,'Tabela de Apoio'!$A:$A,1))/INDEX('Tabela de Apoio'!$B:$B,MATCH('MAPA DE PREÇOS'!AG1717,'Tabela de Apoio'!$A:$A,1)-1))*AG1716))</f>
        <v/>
      </c>
      <c r="AH1720" s="109" t="str">
        <f>IF(AH1716="","",
IF(OR(AH1718="Orçamento",AH1717="",MAX('Tabela de Apoio'!$A:$A)&lt;=AH1717),
AH1716,
(INDEX('Tabela de Apoio'!$B:$B,MATCH('MAPA DE PREÇOS'!$O$8,'Tabela de Apoio'!$A:$A,1))/INDEX('Tabela de Apoio'!$B:$B,MATCH('MAPA DE PREÇOS'!AH1717,'Tabela de Apoio'!$A:$A,1)-1))*AH1716))</f>
        <v/>
      </c>
      <c r="AI1720" s="109" t="str">
        <f>IF(AI1716="","",
IF(OR(AI1718="Orçamento",AI1717="",MAX('Tabela de Apoio'!$A:$A)&lt;=AI1717),
AI1716,
(INDEX('Tabela de Apoio'!$B:$B,MATCH('MAPA DE PREÇOS'!$O$8,'Tabela de Apoio'!$A:$A,1))/INDEX('Tabela de Apoio'!$B:$B,MATCH('MAPA DE PREÇOS'!AI1717,'Tabela de Apoio'!$A:$A,1)-1))*AI1716))</f>
        <v/>
      </c>
    </row>
    <row r="1721" spans="1:167" hidden="1" x14ac:dyDescent="0.25">
      <c r="B1721" s="131" t="e">
        <f t="shared" ref="B1721" si="5322">B1720</f>
        <v>#VALUE!</v>
      </c>
      <c r="C1721" s="131" t="e">
        <f t="shared" ref="C1721" si="5323">C1720</f>
        <v>#VALUE!</v>
      </c>
      <c r="D1721" s="130">
        <f t="shared" si="5198"/>
        <v>1</v>
      </c>
      <c r="E1721" s="168"/>
      <c r="F1721" s="96"/>
      <c r="G1721" s="170"/>
      <c r="H1721"/>
      <c r="I1721"/>
      <c r="J1721"/>
      <c r="N1721" s="74"/>
      <c r="O1721" s="27" t="s">
        <v>439</v>
      </c>
      <c r="P1721" s="110" t="str">
        <f>IF(IFERROR(VLOOKUP(P1718,'Tabela de Apoio'!$D:$E,2,FALSE),1)=1,"",P1722)</f>
        <v/>
      </c>
      <c r="Q1721" s="110" t="str">
        <f>IF(IFERROR(VLOOKUP(Q1718,'Tabela de Apoio'!$D:$E,2,FALSE),1)=1,"",Q1722)</f>
        <v/>
      </c>
      <c r="R1721" s="110" t="str">
        <f>IF(IFERROR(VLOOKUP(R1718,'Tabela de Apoio'!$D:$E,2,FALSE),1)=1,"",R1722)</f>
        <v/>
      </c>
      <c r="S1721" s="110" t="str">
        <f>IF(IFERROR(VLOOKUP(S1718,'Tabela de Apoio'!$D:$E,2,FALSE),1)=1,"",S1722)</f>
        <v/>
      </c>
      <c r="T1721" s="110" t="str">
        <f>IF(IFERROR(VLOOKUP(T1718,'Tabela de Apoio'!$D:$E,2,FALSE),1)=1,"",T1722)</f>
        <v/>
      </c>
      <c r="U1721" s="110" t="str">
        <f>IF(IFERROR(VLOOKUP(U1718,'Tabela de Apoio'!$D:$E,2,FALSE),1)=1,"",U1722)</f>
        <v/>
      </c>
      <c r="V1721" s="110" t="str">
        <f>IF(IFERROR(VLOOKUP(V1718,'Tabela de Apoio'!$D:$E,2,FALSE),1)=1,"",V1722)</f>
        <v/>
      </c>
      <c r="W1721" s="110" t="str">
        <f>IF(IFERROR(VLOOKUP(W1718,'Tabela de Apoio'!$D:$E,2,FALSE),1)=1,"",W1722)</f>
        <v/>
      </c>
      <c r="X1721" s="110" t="str">
        <f>IF(IFERROR(VLOOKUP(X1718,'Tabela de Apoio'!$D:$E,2,FALSE),1)=1,"",X1722)</f>
        <v/>
      </c>
      <c r="Y1721" s="110" t="str">
        <f>IF(IFERROR(VLOOKUP(Y1718,'Tabela de Apoio'!$D:$E,2,FALSE),1)=1,"",Y1722)</f>
        <v/>
      </c>
      <c r="Z1721" s="110" t="str">
        <f>IF(IFERROR(VLOOKUP(Z1718,'Tabela de Apoio'!$D:$E,2,FALSE),1)=1,"",Z1722)</f>
        <v/>
      </c>
      <c r="AA1721" s="110" t="str">
        <f>IF(IFERROR(VLOOKUP(AA1718,'Tabela de Apoio'!$D:$E,2,FALSE),1)=1,"",AA1722)</f>
        <v/>
      </c>
      <c r="AB1721" s="110" t="str">
        <f>IF(IFERROR(VLOOKUP(AB1718,'Tabela de Apoio'!$D:$E,2,FALSE),1)=1,"",AB1722)</f>
        <v/>
      </c>
      <c r="AC1721" s="110" t="str">
        <f>IF(IFERROR(VLOOKUP(AC1718,'Tabela de Apoio'!$D:$E,2,FALSE),1)=1,"",AC1722)</f>
        <v/>
      </c>
      <c r="AD1721" s="110" t="str">
        <f>IF(IFERROR(VLOOKUP(AD1718,'Tabela de Apoio'!$D:$E,2,FALSE),1)=1,"",AD1722)</f>
        <v/>
      </c>
      <c r="AE1721" s="110" t="str">
        <f>IF(IFERROR(VLOOKUP(AE1718,'Tabela de Apoio'!$D:$E,2,FALSE),1)=1,"",AE1722)</f>
        <v/>
      </c>
      <c r="AF1721" s="110" t="str">
        <f>IF(IFERROR(VLOOKUP(AF1718,'Tabela de Apoio'!$D:$E,2,FALSE),1)=1,"",AF1722)</f>
        <v/>
      </c>
      <c r="AG1721" s="110" t="str">
        <f>IF(IFERROR(VLOOKUP(AG1718,'Tabela de Apoio'!$D:$E,2,FALSE),1)=1,"",AG1722)</f>
        <v/>
      </c>
      <c r="AH1721" s="110" t="str">
        <f>IF(IFERROR(VLOOKUP(AH1718,'Tabela de Apoio'!$D:$E,2,FALSE),1)=1,"",AH1722)</f>
        <v/>
      </c>
      <c r="AI1721" s="110" t="str">
        <f>IF(IFERROR(VLOOKUP(AI1718,'Tabela de Apoio'!$D:$E,2,FALSE),1)=1,"",AI1722)</f>
        <v/>
      </c>
    </row>
    <row r="1722" spans="1:167" hidden="1" x14ac:dyDescent="0.25">
      <c r="B1722" s="131" t="e">
        <f t="shared" ref="B1722:C1722" si="5324">B1721</f>
        <v>#VALUE!</v>
      </c>
      <c r="C1722" s="131" t="e">
        <f t="shared" si="5324"/>
        <v>#VALUE!</v>
      </c>
      <c r="D1722" s="130">
        <f t="shared" si="5198"/>
        <v>1</v>
      </c>
      <c r="E1722" s="168"/>
      <c r="F1722" s="96"/>
      <c r="G1722" s="170"/>
      <c r="H1722" s="137">
        <f t="shared" ref="H1722" si="5325">COUNT($P1722:$XX1722)</f>
        <v>0</v>
      </c>
      <c r="I1722" s="135" t="e">
        <f t="shared" ref="I1722" si="5326">_xlfn.STDEV.P($P1721:$XX1722)/AVERAGE($P1721:$XX1722)</f>
        <v>#DIV/0!</v>
      </c>
      <c r="J1722" s="7">
        <f>ROW()</f>
        <v>1722</v>
      </c>
      <c r="K1722" s="70"/>
      <c r="L1722" s="29" t="s">
        <v>54</v>
      </c>
      <c r="M1722" s="30" t="str">
        <f t="shared" ref="M1722" si="5327">IFERROR(
IF(AND(P1718="Orçamento",COUNTA(P1716:AI1716)=COUNTIF(P1718:XX1718,"Orçamento")),MIN(M1727,M1724),
IF(M1725&lt;&gt;"",M1725,
IF(M1726&lt;&gt;"",M1726,
M1724
))),"")</f>
        <v/>
      </c>
      <c r="N1722" s="74"/>
      <c r="O1722" s="27" t="s">
        <v>440</v>
      </c>
      <c r="P1722" s="109" t="str">
        <f t="shared" ref="P1722:AI1722" si="5328">IFERROR(IF(P1720="",
            "",
            IF(COUNT($P1720:$XX1720)&lt;=4,
               P1720,
               IF(OR(P1720&gt;(QUARTILE($P1720:$XX1720,3)+(QUARTILE($P1720:$XX1720,3)-QUARTILE($P1720:$XX1720,1))),
                     P1720&lt;(QUARTILE($P1720:$XX1720,1)-(QUARTILE($P1720:$XX1720,3)-QUARTILE($P1720:$XX1720,1)))
                  ),
               "DESCARTADO",P1720)
             )
  ),P1720)</f>
        <v/>
      </c>
      <c r="Q1722" s="109" t="str">
        <f t="shared" si="5328"/>
        <v/>
      </c>
      <c r="R1722" s="109" t="str">
        <f t="shared" si="5328"/>
        <v/>
      </c>
      <c r="S1722" s="109" t="str">
        <f t="shared" si="5328"/>
        <v/>
      </c>
      <c r="T1722" s="109" t="str">
        <f t="shared" si="5328"/>
        <v/>
      </c>
      <c r="U1722" s="109" t="str">
        <f t="shared" si="5328"/>
        <v/>
      </c>
      <c r="V1722" s="109" t="str">
        <f t="shared" si="5328"/>
        <v/>
      </c>
      <c r="W1722" s="109" t="str">
        <f t="shared" si="5328"/>
        <v/>
      </c>
      <c r="X1722" s="109" t="str">
        <f t="shared" si="5328"/>
        <v/>
      </c>
      <c r="Y1722" s="109" t="str">
        <f t="shared" si="5328"/>
        <v/>
      </c>
      <c r="Z1722" s="109" t="str">
        <f t="shared" si="5328"/>
        <v/>
      </c>
      <c r="AA1722" s="109" t="str">
        <f t="shared" si="5328"/>
        <v/>
      </c>
      <c r="AB1722" s="109" t="str">
        <f t="shared" si="5328"/>
        <v/>
      </c>
      <c r="AC1722" s="109" t="str">
        <f t="shared" si="5328"/>
        <v/>
      </c>
      <c r="AD1722" s="109" t="str">
        <f t="shared" si="5328"/>
        <v/>
      </c>
      <c r="AE1722" s="109" t="str">
        <f t="shared" si="5328"/>
        <v/>
      </c>
      <c r="AF1722" s="109" t="str">
        <f t="shared" si="5328"/>
        <v/>
      </c>
      <c r="AG1722" s="109" t="str">
        <f t="shared" si="5328"/>
        <v/>
      </c>
      <c r="AH1722" s="109" t="str">
        <f t="shared" si="5328"/>
        <v/>
      </c>
      <c r="AI1722" s="109" t="str">
        <f t="shared" si="5328"/>
        <v/>
      </c>
    </row>
    <row r="1723" spans="1:167" hidden="1" x14ac:dyDescent="0.25">
      <c r="B1723" s="131" t="e">
        <f t="shared" ref="B1723" si="5329">B1722</f>
        <v>#VALUE!</v>
      </c>
      <c r="C1723" s="131" t="e">
        <f t="shared" ref="C1723" si="5330">C1722</f>
        <v>#VALUE!</v>
      </c>
      <c r="D1723" s="130">
        <f t="shared" si="5198"/>
        <v>1</v>
      </c>
      <c r="E1723" s="168"/>
      <c r="F1723" s="96"/>
      <c r="G1723" s="170"/>
      <c r="H1723"/>
      <c r="I1723"/>
      <c r="J1723"/>
      <c r="K1723" s="69"/>
      <c r="L1723" s="29" t="s">
        <v>423</v>
      </c>
      <c r="M1723" s="30" t="e">
        <f t="shared" ref="M1723" si="5331">AVERAGE($P1722:$XX1722)</f>
        <v>#DIV/0!</v>
      </c>
      <c r="N1723" s="74"/>
      <c r="O1723" s="27" t="str">
        <f t="shared" ref="O1723" si="5332">"1 POND"</f>
        <v>1 POND</v>
      </c>
      <c r="P1723" s="110" t="str">
        <f>IF(IFERROR(VLOOKUP(P1718,'Tabela de Apoio'!$D:$E,2,FALSE),1)=1,"",P1724)</f>
        <v/>
      </c>
      <c r="Q1723" s="110" t="str">
        <f>IF(IFERROR(VLOOKUP(Q1718,'Tabela de Apoio'!$D:$E,2,FALSE),1)=1,"",Q1724)</f>
        <v/>
      </c>
      <c r="R1723" s="110" t="str">
        <f>IF(IFERROR(VLOOKUP(R1718,'Tabela de Apoio'!$D:$E,2,FALSE),1)=1,"",R1724)</f>
        <v/>
      </c>
      <c r="S1723" s="110" t="str">
        <f>IF(IFERROR(VLOOKUP(S1718,'Tabela de Apoio'!$D:$E,2,FALSE),1)=1,"",S1724)</f>
        <v/>
      </c>
      <c r="T1723" s="110" t="str">
        <f>IF(IFERROR(VLOOKUP(T1718,'Tabela de Apoio'!$D:$E,2,FALSE),1)=1,"",T1724)</f>
        <v/>
      </c>
      <c r="U1723" s="110" t="str">
        <f>IF(IFERROR(VLOOKUP(U1718,'Tabela de Apoio'!$D:$E,2,FALSE),1)=1,"",U1724)</f>
        <v/>
      </c>
      <c r="V1723" s="110" t="str">
        <f>IF(IFERROR(VLOOKUP(V1718,'Tabela de Apoio'!$D:$E,2,FALSE),1)=1,"",V1724)</f>
        <v/>
      </c>
      <c r="W1723" s="110" t="str">
        <f>IF(IFERROR(VLOOKUP(W1718,'Tabela de Apoio'!$D:$E,2,FALSE),1)=1,"",W1724)</f>
        <v/>
      </c>
      <c r="X1723" s="110" t="str">
        <f>IF(IFERROR(VLOOKUP(X1718,'Tabela de Apoio'!$D:$E,2,FALSE),1)=1,"",X1724)</f>
        <v/>
      </c>
      <c r="Y1723" s="110" t="str">
        <f>IF(IFERROR(VLOOKUP(Y1718,'Tabela de Apoio'!$D:$E,2,FALSE),1)=1,"",Y1724)</f>
        <v/>
      </c>
      <c r="Z1723" s="110" t="str">
        <f>IF(IFERROR(VLOOKUP(Z1718,'Tabela de Apoio'!$D:$E,2,FALSE),1)=1,"",Z1724)</f>
        <v/>
      </c>
      <c r="AA1723" s="110" t="str">
        <f>IF(IFERROR(VLOOKUP(AA1718,'Tabela de Apoio'!$D:$E,2,FALSE),1)=1,"",AA1724)</f>
        <v/>
      </c>
      <c r="AB1723" s="110" t="str">
        <f>IF(IFERROR(VLOOKUP(AB1718,'Tabela de Apoio'!$D:$E,2,FALSE),1)=1,"",AB1724)</f>
        <v/>
      </c>
      <c r="AC1723" s="110" t="str">
        <f>IF(IFERROR(VLOOKUP(AC1718,'Tabela de Apoio'!$D:$E,2,FALSE),1)=1,"",AC1724)</f>
        <v/>
      </c>
      <c r="AD1723" s="110" t="str">
        <f>IF(IFERROR(VLOOKUP(AD1718,'Tabela de Apoio'!$D:$E,2,FALSE),1)=1,"",AD1724)</f>
        <v/>
      </c>
      <c r="AE1723" s="110" t="str">
        <f>IF(IFERROR(VLOOKUP(AE1718,'Tabela de Apoio'!$D:$E,2,FALSE),1)=1,"",AE1724)</f>
        <v/>
      </c>
      <c r="AF1723" s="110" t="str">
        <f>IF(IFERROR(VLOOKUP(AF1718,'Tabela de Apoio'!$D:$E,2,FALSE),1)=1,"",AF1724)</f>
        <v/>
      </c>
      <c r="AG1723" s="110" t="str">
        <f>IF(IFERROR(VLOOKUP(AG1718,'Tabela de Apoio'!$D:$E,2,FALSE),1)=1,"",AG1724)</f>
        <v/>
      </c>
      <c r="AH1723" s="110" t="str">
        <f>IF(IFERROR(VLOOKUP(AH1718,'Tabela de Apoio'!$D:$E,2,FALSE),1)=1,"",AH1724)</f>
        <v/>
      </c>
      <c r="AI1723" s="110" t="str">
        <f>IF(IFERROR(VLOOKUP(AI1718,'Tabela de Apoio'!$D:$E,2,FALSE),1)=1,"",AI1724)</f>
        <v/>
      </c>
    </row>
    <row r="1724" spans="1:167" hidden="1" x14ac:dyDescent="0.25">
      <c r="B1724" s="131" t="e">
        <f t="shared" si="5197"/>
        <v>#VALUE!</v>
      </c>
      <c r="C1724" s="131" t="e">
        <f t="shared" si="5198"/>
        <v>#VALUE!</v>
      </c>
      <c r="D1724" s="130">
        <f t="shared" si="5198"/>
        <v>1</v>
      </c>
      <c r="E1724" s="168"/>
      <c r="F1724" s="96"/>
      <c r="G1724" s="170"/>
      <c r="H1724" s="137">
        <f t="shared" ref="H1724" si="5333">COUNT($P1724:$XX1724)</f>
        <v>0</v>
      </c>
      <c r="I1724" s="135" t="e">
        <f t="shared" ref="I1724" si="5334">_xlfn.STDEV.P($P1723:$XX1724)/AVERAGE($P1723:$XX1724)</f>
        <v>#DIV/0!</v>
      </c>
      <c r="J1724" s="7">
        <f t="shared" ref="J1724" si="5335">IF(AND(H1724&gt;2,
OR(L1716="MÉDIA SANEADA",L1716="MEDIANA SANEADA",
AND(L1716="PREÇO REFERÊNCIA",NOT(AND(P1718="Orçamento",COUNTA(P1716:XX1716)=COUNTIF(P1718:XX1718,"Orçamento")))))),
ROW(),0)</f>
        <v>0</v>
      </c>
      <c r="K1724" s="69"/>
      <c r="L1724" s="29" t="s">
        <v>424</v>
      </c>
      <c r="M1724" s="30" t="e">
        <f t="shared" ref="M1724" si="5336">MEDIAN($P1722:$XX1722)</f>
        <v>#NUM!</v>
      </c>
      <c r="N1724" s="74"/>
      <c r="O1724" s="27" t="str">
        <f t="shared" ref="O1724" si="5337">"1 RODADA"</f>
        <v>1 RODADA</v>
      </c>
      <c r="P1724" s="110" t="str">
        <f t="shared" ref="P1724:AI1724" si="5338">IF(P1722="","",IF((_xlfn.STDEV.P($P1721:$XX1722)/AVERAGE($P1721:$XX1722))&lt;=25%,P1722,IF(OR(P1722&gt;(AVERAGE($P1721:$XX1722)+_xlfn.STDEV.P($P1721:$XX1722)),P1722&lt;(AVERAGE($P1721:$XX1722)-_xlfn.STDEV.P($P1721:$XX1722))),"DESCARTADO",P1722)))</f>
        <v/>
      </c>
      <c r="Q1724" s="110" t="str">
        <f t="shared" si="5338"/>
        <v/>
      </c>
      <c r="R1724" s="110" t="str">
        <f t="shared" si="5338"/>
        <v/>
      </c>
      <c r="S1724" s="110" t="str">
        <f t="shared" si="5338"/>
        <v/>
      </c>
      <c r="T1724" s="110" t="str">
        <f t="shared" si="5338"/>
        <v/>
      </c>
      <c r="U1724" s="110" t="str">
        <f t="shared" si="5338"/>
        <v/>
      </c>
      <c r="V1724" s="110" t="str">
        <f t="shared" si="5338"/>
        <v/>
      </c>
      <c r="W1724" s="110" t="str">
        <f t="shared" si="5338"/>
        <v/>
      </c>
      <c r="X1724" s="110" t="str">
        <f t="shared" si="5338"/>
        <v/>
      </c>
      <c r="Y1724" s="110" t="str">
        <f t="shared" si="5338"/>
        <v/>
      </c>
      <c r="Z1724" s="110" t="str">
        <f t="shared" si="5338"/>
        <v/>
      </c>
      <c r="AA1724" s="110" t="str">
        <f t="shared" si="5338"/>
        <v/>
      </c>
      <c r="AB1724" s="110" t="str">
        <f t="shared" si="5338"/>
        <v/>
      </c>
      <c r="AC1724" s="110" t="str">
        <f t="shared" si="5338"/>
        <v/>
      </c>
      <c r="AD1724" s="110" t="str">
        <f t="shared" si="5338"/>
        <v/>
      </c>
      <c r="AE1724" s="110" t="str">
        <f t="shared" si="5338"/>
        <v/>
      </c>
      <c r="AF1724" s="110" t="str">
        <f t="shared" si="5338"/>
        <v/>
      </c>
      <c r="AG1724" s="110" t="str">
        <f t="shared" si="5338"/>
        <v/>
      </c>
      <c r="AH1724" s="110" t="str">
        <f t="shared" si="5338"/>
        <v/>
      </c>
      <c r="AI1724" s="110" t="str">
        <f t="shared" si="5338"/>
        <v/>
      </c>
    </row>
    <row r="1725" spans="1:167" hidden="1" x14ac:dyDescent="0.25">
      <c r="B1725" s="131" t="e">
        <f t="shared" si="5197"/>
        <v>#VALUE!</v>
      </c>
      <c r="C1725" s="131" t="e">
        <f t="shared" si="5198"/>
        <v>#VALUE!</v>
      </c>
      <c r="D1725" s="130">
        <f t="shared" si="5198"/>
        <v>1</v>
      </c>
      <c r="E1725" s="168"/>
      <c r="F1725" s="96"/>
      <c r="G1725" s="170"/>
      <c r="H1725"/>
      <c r="I1725"/>
      <c r="J1725"/>
      <c r="L1725" s="29" t="s">
        <v>50</v>
      </c>
      <c r="M1725" s="30" t="str">
        <f t="shared" ref="M1725" si="5339">IFERROR(
IF(AND(H1724&gt;2,I1724&lt;=25%),AVERAGE(P1723:XX1724),
IF(AND(H1726&gt;2,I1726&lt;=25%),AVERAGE(P1725:XX1726),
IF(AND(H1728&gt;2,I1728&lt;=25%),AVERAGE(P1727:XX1728),
IF(AND(H1730&gt;2,I1730&lt;=25%),AVERAGE(P1729:XX1730),
IF(AND(H1732&gt;2,I1732&lt;=25%),AVERAGE(P1731:XX1732),
IF(AND(H1734&gt;2,I1734&lt;=25%),AVERAGE(P1733:XX1734),
IF(I1722&lt;=25%,AVERAGE(P1721:XX1722),""))))))),"")</f>
        <v/>
      </c>
      <c r="N1725" s="74"/>
      <c r="O1725" s="27" t="str">
        <f t="shared" ref="O1725" si="5340">"2 POND"</f>
        <v>2 POND</v>
      </c>
      <c r="P1725" s="110" t="str">
        <f>IF(IFERROR(VLOOKUP(P1718,'Tabela de Apoio'!$D:$E,2,FALSE),1)=1,"",P1726)</f>
        <v/>
      </c>
      <c r="Q1725" s="110" t="str">
        <f>IF(IFERROR(VLOOKUP(Q1718,'Tabela de Apoio'!$D:$E,2,FALSE),1)=1,"",Q1726)</f>
        <v/>
      </c>
      <c r="R1725" s="110" t="str">
        <f>IF(IFERROR(VLOOKUP(R1718,'Tabela de Apoio'!$D:$E,2,FALSE),1)=1,"",R1726)</f>
        <v/>
      </c>
      <c r="S1725" s="110" t="str">
        <f>IF(IFERROR(VLOOKUP(S1718,'Tabela de Apoio'!$D:$E,2,FALSE),1)=1,"",S1726)</f>
        <v/>
      </c>
      <c r="T1725" s="110" t="str">
        <f>IF(IFERROR(VLOOKUP(T1718,'Tabela de Apoio'!$D:$E,2,FALSE),1)=1,"",T1726)</f>
        <v/>
      </c>
      <c r="U1725" s="110" t="str">
        <f>IF(IFERROR(VLOOKUP(U1718,'Tabela de Apoio'!$D:$E,2,FALSE),1)=1,"",U1726)</f>
        <v/>
      </c>
      <c r="V1725" s="110" t="str">
        <f>IF(IFERROR(VLOOKUP(V1718,'Tabela de Apoio'!$D:$E,2,FALSE),1)=1,"",V1726)</f>
        <v/>
      </c>
      <c r="W1725" s="110" t="str">
        <f>IF(IFERROR(VLOOKUP(W1718,'Tabela de Apoio'!$D:$E,2,FALSE),1)=1,"",W1726)</f>
        <v/>
      </c>
      <c r="X1725" s="110" t="str">
        <f>IF(IFERROR(VLOOKUP(X1718,'Tabela de Apoio'!$D:$E,2,FALSE),1)=1,"",X1726)</f>
        <v/>
      </c>
      <c r="Y1725" s="110" t="str">
        <f>IF(IFERROR(VLOOKUP(Y1718,'Tabela de Apoio'!$D:$E,2,FALSE),1)=1,"",Y1726)</f>
        <v/>
      </c>
      <c r="Z1725" s="110" t="str">
        <f>IF(IFERROR(VLOOKUP(Z1718,'Tabela de Apoio'!$D:$E,2,FALSE),1)=1,"",Z1726)</f>
        <v/>
      </c>
      <c r="AA1725" s="110" t="str">
        <f>IF(IFERROR(VLOOKUP(AA1718,'Tabela de Apoio'!$D:$E,2,FALSE),1)=1,"",AA1726)</f>
        <v/>
      </c>
      <c r="AB1725" s="110" t="str">
        <f>IF(IFERROR(VLOOKUP(AB1718,'Tabela de Apoio'!$D:$E,2,FALSE),1)=1,"",AB1726)</f>
        <v/>
      </c>
      <c r="AC1725" s="110" t="str">
        <f>IF(IFERROR(VLOOKUP(AC1718,'Tabela de Apoio'!$D:$E,2,FALSE),1)=1,"",AC1726)</f>
        <v/>
      </c>
      <c r="AD1725" s="110" t="str">
        <f>IF(IFERROR(VLOOKUP(AD1718,'Tabela de Apoio'!$D:$E,2,FALSE),1)=1,"",AD1726)</f>
        <v/>
      </c>
      <c r="AE1725" s="110" t="str">
        <f>IF(IFERROR(VLOOKUP(AE1718,'Tabela de Apoio'!$D:$E,2,FALSE),1)=1,"",AE1726)</f>
        <v/>
      </c>
      <c r="AF1725" s="110" t="str">
        <f>IF(IFERROR(VLOOKUP(AF1718,'Tabela de Apoio'!$D:$E,2,FALSE),1)=1,"",AF1726)</f>
        <v/>
      </c>
      <c r="AG1725" s="110" t="str">
        <f>IF(IFERROR(VLOOKUP(AG1718,'Tabela de Apoio'!$D:$E,2,FALSE),1)=1,"",AG1726)</f>
        <v/>
      </c>
      <c r="AH1725" s="110" t="str">
        <f>IF(IFERROR(VLOOKUP(AH1718,'Tabela de Apoio'!$D:$E,2,FALSE),1)=1,"",AH1726)</f>
        <v/>
      </c>
      <c r="AI1725" s="110" t="str">
        <f>IF(IFERROR(VLOOKUP(AI1718,'Tabela de Apoio'!$D:$E,2,FALSE),1)=1,"",AI1726)</f>
        <v/>
      </c>
    </row>
    <row r="1726" spans="1:167" hidden="1" x14ac:dyDescent="0.25">
      <c r="B1726" s="131" t="e">
        <f t="shared" si="5197"/>
        <v>#VALUE!</v>
      </c>
      <c r="C1726" s="131" t="e">
        <f t="shared" si="5198"/>
        <v>#VALUE!</v>
      </c>
      <c r="D1726" s="130">
        <f t="shared" si="5198"/>
        <v>1</v>
      </c>
      <c r="E1726" s="168"/>
      <c r="F1726" s="96"/>
      <c r="G1726" s="170"/>
      <c r="H1726" s="137">
        <f t="shared" ref="H1726" si="5341">COUNT($P1726:$XX1726)</f>
        <v>0</v>
      </c>
      <c r="I1726" s="135" t="e">
        <f t="shared" ref="I1726" si="5342">_xlfn.STDEV.P($P1725:$XX1726)/AVERAGE($P1725:$XX1726)</f>
        <v>#DIV/0!</v>
      </c>
      <c r="J1726" s="7">
        <f t="shared" ref="J1726" si="5343">IF(AND(H1726&gt;2,
OR(L1716="MÉDIA SANEADA",L1716="MEDIANA SANEADA",
AND(L1716="PREÇO REFERÊNCIA",NOT(AND(P1718="Orçamento",COUNTA(P1716:XX1716)=COUNTIF(P1718:XX1718,"Orçamento")))))),
ROW(),0)</f>
        <v>0</v>
      </c>
      <c r="K1726" s="69"/>
      <c r="L1726" s="29" t="s">
        <v>425</v>
      </c>
      <c r="M1726" s="30" t="e">
        <f t="shared" ref="M1726" si="5344" xml:space="preserve">
IF(H1724&gt;2,MEDIAN(P1723:XX1724),
IF(H1726&gt;2,MEDIAN(P1725:XX1726),
IF(H1728&gt;2,MEDIAN(P1727:XX1728),
IF(H1730&gt;2,MEDIAN(P1729:XX1730),
IF(H1732&gt;2,MEDIAN(P1731:XX1732),
IF(H1734&gt;2,MEDIAN(P1733:XX1734),
MEDIAN(P1721:XX1722)))))))</f>
        <v>#NUM!</v>
      </c>
      <c r="N1726" s="74"/>
      <c r="O1726" s="27" t="str">
        <f t="shared" ref="O1726" si="5345">"2 RODADA"</f>
        <v>2 RODADA</v>
      </c>
      <c r="P1726" s="110" t="str">
        <f t="shared" ref="P1726:AI1726" si="5346">IF(P1724="","",IF((_xlfn.STDEV.P($P1723:$XX1724)/AVERAGE($P1723:$XX1724))&lt;=25%,P1724,IF(OR(P1724&gt;(AVERAGE($P1723:$XX1724)+_xlfn.STDEV.P($P1723:$XX1724)),P1724&lt;(AVERAGE($P1723:$XX1724)-_xlfn.STDEV.P($P1723:$XX1724))),"DESCARTADO",P1724)))</f>
        <v/>
      </c>
      <c r="Q1726" s="110" t="str">
        <f t="shared" si="5346"/>
        <v/>
      </c>
      <c r="R1726" s="110" t="str">
        <f t="shared" si="5346"/>
        <v/>
      </c>
      <c r="S1726" s="110" t="str">
        <f t="shared" si="5346"/>
        <v/>
      </c>
      <c r="T1726" s="110" t="str">
        <f t="shared" si="5346"/>
        <v/>
      </c>
      <c r="U1726" s="110" t="str">
        <f t="shared" si="5346"/>
        <v/>
      </c>
      <c r="V1726" s="110" t="str">
        <f t="shared" si="5346"/>
        <v/>
      </c>
      <c r="W1726" s="110" t="str">
        <f t="shared" si="5346"/>
        <v/>
      </c>
      <c r="X1726" s="110" t="str">
        <f t="shared" si="5346"/>
        <v/>
      </c>
      <c r="Y1726" s="110" t="str">
        <f t="shared" si="5346"/>
        <v/>
      </c>
      <c r="Z1726" s="110" t="str">
        <f t="shared" si="5346"/>
        <v/>
      </c>
      <c r="AA1726" s="110" t="str">
        <f t="shared" si="5346"/>
        <v/>
      </c>
      <c r="AB1726" s="110" t="str">
        <f t="shared" si="5346"/>
        <v/>
      </c>
      <c r="AC1726" s="110" t="str">
        <f t="shared" si="5346"/>
        <v/>
      </c>
      <c r="AD1726" s="110" t="str">
        <f t="shared" si="5346"/>
        <v/>
      </c>
      <c r="AE1726" s="110" t="str">
        <f t="shared" si="5346"/>
        <v/>
      </c>
      <c r="AF1726" s="110" t="str">
        <f t="shared" si="5346"/>
        <v/>
      </c>
      <c r="AG1726" s="110" t="str">
        <f t="shared" si="5346"/>
        <v/>
      </c>
      <c r="AH1726" s="110" t="str">
        <f t="shared" si="5346"/>
        <v/>
      </c>
      <c r="AI1726" s="110" t="str">
        <f t="shared" si="5346"/>
        <v/>
      </c>
    </row>
    <row r="1727" spans="1:167" hidden="1" x14ac:dyDescent="0.25">
      <c r="B1727" s="131" t="e">
        <f t="shared" si="5197"/>
        <v>#VALUE!</v>
      </c>
      <c r="C1727" s="131" t="e">
        <f t="shared" si="5198"/>
        <v>#VALUE!</v>
      </c>
      <c r="D1727" s="130">
        <f t="shared" si="5198"/>
        <v>1</v>
      </c>
      <c r="E1727" s="168"/>
      <c r="F1727" s="96"/>
      <c r="G1727" s="170"/>
      <c r="H1727"/>
      <c r="I1727"/>
      <c r="J1727"/>
      <c r="K1727" s="69"/>
      <c r="L1727" s="29" t="s">
        <v>422</v>
      </c>
      <c r="M1727" s="30" t="e">
        <f t="shared" ref="M1727" si="5347">HARMEAN($P1721:$XX1722)</f>
        <v>#N/A</v>
      </c>
      <c r="N1727" s="74"/>
      <c r="O1727" s="27" t="str">
        <f t="shared" ref="O1727" si="5348">"3 POND"</f>
        <v>3 POND</v>
      </c>
      <c r="P1727" s="110" t="str">
        <f>IF(IFERROR(VLOOKUP(P1718,'Tabela de Apoio'!$D:$E,2,FALSE),1)=1,"",P1728)</f>
        <v/>
      </c>
      <c r="Q1727" s="110" t="str">
        <f>IF(IFERROR(VLOOKUP(Q1718,'Tabela de Apoio'!$D:$E,2,FALSE),1)=1,"",Q1728)</f>
        <v/>
      </c>
      <c r="R1727" s="110" t="str">
        <f>IF(IFERROR(VLOOKUP(R1718,'Tabela de Apoio'!$D:$E,2,FALSE),1)=1,"",R1728)</f>
        <v/>
      </c>
      <c r="S1727" s="110" t="str">
        <f>IF(IFERROR(VLOOKUP(S1718,'Tabela de Apoio'!$D:$E,2,FALSE),1)=1,"",S1728)</f>
        <v/>
      </c>
      <c r="T1727" s="110" t="str">
        <f>IF(IFERROR(VLOOKUP(T1718,'Tabela de Apoio'!$D:$E,2,FALSE),1)=1,"",T1728)</f>
        <v/>
      </c>
      <c r="U1727" s="110" t="str">
        <f>IF(IFERROR(VLOOKUP(U1718,'Tabela de Apoio'!$D:$E,2,FALSE),1)=1,"",U1728)</f>
        <v/>
      </c>
      <c r="V1727" s="110" t="str">
        <f>IF(IFERROR(VLOOKUP(V1718,'Tabela de Apoio'!$D:$E,2,FALSE),1)=1,"",V1728)</f>
        <v/>
      </c>
      <c r="W1727" s="110" t="str">
        <f>IF(IFERROR(VLOOKUP(W1718,'Tabela de Apoio'!$D:$E,2,FALSE),1)=1,"",W1728)</f>
        <v/>
      </c>
      <c r="X1727" s="110" t="str">
        <f>IF(IFERROR(VLOOKUP(X1718,'Tabela de Apoio'!$D:$E,2,FALSE),1)=1,"",X1728)</f>
        <v/>
      </c>
      <c r="Y1727" s="110" t="str">
        <f>IF(IFERROR(VLOOKUP(Y1718,'Tabela de Apoio'!$D:$E,2,FALSE),1)=1,"",Y1728)</f>
        <v/>
      </c>
      <c r="Z1727" s="110" t="str">
        <f>IF(IFERROR(VLOOKUP(Z1718,'Tabela de Apoio'!$D:$E,2,FALSE),1)=1,"",Z1728)</f>
        <v/>
      </c>
      <c r="AA1727" s="110" t="str">
        <f>IF(IFERROR(VLOOKUP(AA1718,'Tabela de Apoio'!$D:$E,2,FALSE),1)=1,"",AA1728)</f>
        <v/>
      </c>
      <c r="AB1727" s="110" t="str">
        <f>IF(IFERROR(VLOOKUP(AB1718,'Tabela de Apoio'!$D:$E,2,FALSE),1)=1,"",AB1728)</f>
        <v/>
      </c>
      <c r="AC1727" s="110" t="str">
        <f>IF(IFERROR(VLOOKUP(AC1718,'Tabela de Apoio'!$D:$E,2,FALSE),1)=1,"",AC1728)</f>
        <v/>
      </c>
      <c r="AD1727" s="110" t="str">
        <f>IF(IFERROR(VLOOKUP(AD1718,'Tabela de Apoio'!$D:$E,2,FALSE),1)=1,"",AD1728)</f>
        <v/>
      </c>
      <c r="AE1727" s="110" t="str">
        <f>IF(IFERROR(VLOOKUP(AE1718,'Tabela de Apoio'!$D:$E,2,FALSE),1)=1,"",AE1728)</f>
        <v/>
      </c>
      <c r="AF1727" s="110" t="str">
        <f>IF(IFERROR(VLOOKUP(AF1718,'Tabela de Apoio'!$D:$E,2,FALSE),1)=1,"",AF1728)</f>
        <v/>
      </c>
      <c r="AG1727" s="110" t="str">
        <f>IF(IFERROR(VLOOKUP(AG1718,'Tabela de Apoio'!$D:$E,2,FALSE),1)=1,"",AG1728)</f>
        <v/>
      </c>
      <c r="AH1727" s="110" t="str">
        <f>IF(IFERROR(VLOOKUP(AH1718,'Tabela de Apoio'!$D:$E,2,FALSE),1)=1,"",AH1728)</f>
        <v/>
      </c>
      <c r="AI1727" s="110" t="str">
        <f>IF(IFERROR(VLOOKUP(AI1718,'Tabela de Apoio'!$D:$E,2,FALSE),1)=1,"",AI1728)</f>
        <v/>
      </c>
    </row>
    <row r="1728" spans="1:167" hidden="1" x14ac:dyDescent="0.25">
      <c r="B1728" s="131" t="e">
        <f t="shared" si="5197"/>
        <v>#VALUE!</v>
      </c>
      <c r="C1728" s="131" t="e">
        <f t="shared" si="5198"/>
        <v>#VALUE!</v>
      </c>
      <c r="D1728" s="130">
        <f t="shared" si="5198"/>
        <v>1</v>
      </c>
      <c r="E1728" s="168"/>
      <c r="F1728" s="96"/>
      <c r="G1728" s="170"/>
      <c r="H1728" s="137">
        <f t="shared" ref="H1728" si="5349">COUNT($P1728:$XX1728)</f>
        <v>0</v>
      </c>
      <c r="I1728" s="135" t="e">
        <f t="shared" ref="I1728" si="5350">_xlfn.STDEV.P($P1727:$XX1728)/AVERAGE($P1727:$XX1728)</f>
        <v>#DIV/0!</v>
      </c>
      <c r="J1728" s="7">
        <f t="shared" ref="J1728" si="5351">IF(AND(H1728&gt;2,
OR(L1716="MÉDIA SANEADA",L1716="MEDIANA SANEADA",
AND(L1716="PREÇO REFERÊNCIA",NOT(AND(P1718="Orçamento",COUNTA(P1716:XX1716)=COUNTIF(P1718:XX1718,"Orçamento")))))),
ROW(),0)</f>
        <v>0</v>
      </c>
      <c r="K1728" s="69"/>
      <c r="L1728" s="29" t="s">
        <v>53</v>
      </c>
      <c r="M1728" s="30" t="str">
        <f t="shared" ref="M1728" si="5352">IFERROR(_xlfn.QUARTILE.EXC($P1722:$XX1722,1),"")</f>
        <v/>
      </c>
      <c r="N1728" s="74"/>
      <c r="O1728" s="27" t="str">
        <f t="shared" ref="O1728" si="5353">"3 RODADA"</f>
        <v>3 RODADA</v>
      </c>
      <c r="P1728" s="110" t="str">
        <f t="shared" ref="P1728:AI1728" si="5354">IF(P1726="","",IF((_xlfn.STDEV.P($P1725:$XX1726)/AVERAGE($P1725:$XX1726))&lt;=25%,P1726,IF(OR(P1726&gt;(AVERAGE($P1725:$XX1726)+_xlfn.STDEV.P($P1725:$XX1726)),P1726&lt;(AVERAGE($P1725:$XX1726)-_xlfn.STDEV.P($P1725:$XX1726))),"DESCARTADO",P1726)))</f>
        <v/>
      </c>
      <c r="Q1728" s="110" t="str">
        <f t="shared" si="5354"/>
        <v/>
      </c>
      <c r="R1728" s="110" t="str">
        <f t="shared" si="5354"/>
        <v/>
      </c>
      <c r="S1728" s="110" t="str">
        <f t="shared" si="5354"/>
        <v/>
      </c>
      <c r="T1728" s="110" t="str">
        <f t="shared" si="5354"/>
        <v/>
      </c>
      <c r="U1728" s="110" t="str">
        <f t="shared" si="5354"/>
        <v/>
      </c>
      <c r="V1728" s="110" t="str">
        <f t="shared" si="5354"/>
        <v/>
      </c>
      <c r="W1728" s="110" t="str">
        <f t="shared" si="5354"/>
        <v/>
      </c>
      <c r="X1728" s="110" t="str">
        <f t="shared" si="5354"/>
        <v/>
      </c>
      <c r="Y1728" s="110" t="str">
        <f t="shared" si="5354"/>
        <v/>
      </c>
      <c r="Z1728" s="110" t="str">
        <f t="shared" si="5354"/>
        <v/>
      </c>
      <c r="AA1728" s="110" t="str">
        <f t="shared" si="5354"/>
        <v/>
      </c>
      <c r="AB1728" s="110" t="str">
        <f t="shared" si="5354"/>
        <v/>
      </c>
      <c r="AC1728" s="110" t="str">
        <f t="shared" si="5354"/>
        <v/>
      </c>
      <c r="AD1728" s="110" t="str">
        <f t="shared" si="5354"/>
        <v/>
      </c>
      <c r="AE1728" s="110" t="str">
        <f t="shared" si="5354"/>
        <v/>
      </c>
      <c r="AF1728" s="110" t="str">
        <f t="shared" si="5354"/>
        <v/>
      </c>
      <c r="AG1728" s="110" t="str">
        <f t="shared" si="5354"/>
        <v/>
      </c>
      <c r="AH1728" s="110" t="str">
        <f t="shared" si="5354"/>
        <v/>
      </c>
      <c r="AI1728" s="110" t="str">
        <f t="shared" si="5354"/>
        <v/>
      </c>
    </row>
    <row r="1729" spans="1:167" hidden="1" x14ac:dyDescent="0.25">
      <c r="B1729" s="131" t="e">
        <f t="shared" si="5197"/>
        <v>#VALUE!</v>
      </c>
      <c r="C1729" s="131" t="e">
        <f t="shared" si="5198"/>
        <v>#VALUE!</v>
      </c>
      <c r="D1729" s="130">
        <f t="shared" si="5198"/>
        <v>1</v>
      </c>
      <c r="E1729" s="168"/>
      <c r="F1729" s="96"/>
      <c r="G1729" s="170"/>
      <c r="H1729"/>
      <c r="I1729"/>
      <c r="J1729"/>
      <c r="K1729" s="69"/>
      <c r="L1729" s="29" t="s">
        <v>51</v>
      </c>
      <c r="M1729" s="30" t="str">
        <f t="shared" ref="M1729" si="5355">IFERROR(_xlfn.QUARTILE.EXC($P1722:$XX1722,3),"")</f>
        <v/>
      </c>
      <c r="N1729" s="74"/>
      <c r="O1729" s="27" t="str">
        <f t="shared" ref="O1729" si="5356">"4 POND"</f>
        <v>4 POND</v>
      </c>
      <c r="P1729" s="110" t="str">
        <f>IF(IFERROR(VLOOKUP(P1718,'Tabela de Apoio'!$D:$E,2,FALSE),1)=1,"",P1730)</f>
        <v/>
      </c>
      <c r="Q1729" s="110" t="str">
        <f>IF(IFERROR(VLOOKUP(Q1718,'Tabela de Apoio'!$D:$E,2,FALSE),1)=1,"",Q1730)</f>
        <v/>
      </c>
      <c r="R1729" s="110" t="str">
        <f>IF(IFERROR(VLOOKUP(R1718,'Tabela de Apoio'!$D:$E,2,FALSE),1)=1,"",R1730)</f>
        <v/>
      </c>
      <c r="S1729" s="110" t="str">
        <f>IF(IFERROR(VLOOKUP(S1718,'Tabela de Apoio'!$D:$E,2,FALSE),1)=1,"",S1730)</f>
        <v/>
      </c>
      <c r="T1729" s="110" t="str">
        <f>IF(IFERROR(VLOOKUP(T1718,'Tabela de Apoio'!$D:$E,2,FALSE),1)=1,"",T1730)</f>
        <v/>
      </c>
      <c r="U1729" s="110" t="str">
        <f>IF(IFERROR(VLOOKUP(U1718,'Tabela de Apoio'!$D:$E,2,FALSE),1)=1,"",U1730)</f>
        <v/>
      </c>
      <c r="V1729" s="110" t="str">
        <f>IF(IFERROR(VLOOKUP(V1718,'Tabela de Apoio'!$D:$E,2,FALSE),1)=1,"",V1730)</f>
        <v/>
      </c>
      <c r="W1729" s="110" t="str">
        <f>IF(IFERROR(VLOOKUP(W1718,'Tabela de Apoio'!$D:$E,2,FALSE),1)=1,"",W1730)</f>
        <v/>
      </c>
      <c r="X1729" s="110" t="str">
        <f>IF(IFERROR(VLOOKUP(X1718,'Tabela de Apoio'!$D:$E,2,FALSE),1)=1,"",X1730)</f>
        <v/>
      </c>
      <c r="Y1729" s="110" t="str">
        <f>IF(IFERROR(VLOOKUP(Y1718,'Tabela de Apoio'!$D:$E,2,FALSE),1)=1,"",Y1730)</f>
        <v/>
      </c>
      <c r="Z1729" s="110" t="str">
        <f>IF(IFERROR(VLOOKUP(Z1718,'Tabela de Apoio'!$D:$E,2,FALSE),1)=1,"",Z1730)</f>
        <v/>
      </c>
      <c r="AA1729" s="110" t="str">
        <f>IF(IFERROR(VLOOKUP(AA1718,'Tabela de Apoio'!$D:$E,2,FALSE),1)=1,"",AA1730)</f>
        <v/>
      </c>
      <c r="AB1729" s="110" t="str">
        <f>IF(IFERROR(VLOOKUP(AB1718,'Tabela de Apoio'!$D:$E,2,FALSE),1)=1,"",AB1730)</f>
        <v/>
      </c>
      <c r="AC1729" s="110" t="str">
        <f>IF(IFERROR(VLOOKUP(AC1718,'Tabela de Apoio'!$D:$E,2,FALSE),1)=1,"",AC1730)</f>
        <v/>
      </c>
      <c r="AD1729" s="110" t="str">
        <f>IF(IFERROR(VLOOKUP(AD1718,'Tabela de Apoio'!$D:$E,2,FALSE),1)=1,"",AD1730)</f>
        <v/>
      </c>
      <c r="AE1729" s="110" t="str">
        <f>IF(IFERROR(VLOOKUP(AE1718,'Tabela de Apoio'!$D:$E,2,FALSE),1)=1,"",AE1730)</f>
        <v/>
      </c>
      <c r="AF1729" s="110" t="str">
        <f>IF(IFERROR(VLOOKUP(AF1718,'Tabela de Apoio'!$D:$E,2,FALSE),1)=1,"",AF1730)</f>
        <v/>
      </c>
      <c r="AG1729" s="110" t="str">
        <f>IF(IFERROR(VLOOKUP(AG1718,'Tabela de Apoio'!$D:$E,2,FALSE),1)=1,"",AG1730)</f>
        <v/>
      </c>
      <c r="AH1729" s="110" t="str">
        <f>IF(IFERROR(VLOOKUP(AH1718,'Tabela de Apoio'!$D:$E,2,FALSE),1)=1,"",AH1730)</f>
        <v/>
      </c>
      <c r="AI1729" s="110" t="str">
        <f>IF(IFERROR(VLOOKUP(AI1718,'Tabela de Apoio'!$D:$E,2,FALSE),1)=1,"",AI1730)</f>
        <v/>
      </c>
    </row>
    <row r="1730" spans="1:167" hidden="1" x14ac:dyDescent="0.25">
      <c r="B1730" s="131" t="e">
        <f t="shared" si="5197"/>
        <v>#VALUE!</v>
      </c>
      <c r="C1730" s="131" t="e">
        <f t="shared" si="5198"/>
        <v>#VALUE!</v>
      </c>
      <c r="D1730" s="130">
        <f t="shared" si="5198"/>
        <v>1</v>
      </c>
      <c r="E1730" s="168"/>
      <c r="F1730" s="96"/>
      <c r="G1730" s="170"/>
      <c r="H1730" s="137">
        <f t="shared" ref="H1730" si="5357">COUNT($P1730:$XX1730)</f>
        <v>0</v>
      </c>
      <c r="I1730" s="135" t="e">
        <f t="shared" ref="I1730" si="5358">_xlfn.STDEV.P($P1729:$XX1730)/AVERAGE($P1729:$XX1730)</f>
        <v>#DIV/0!</v>
      </c>
      <c r="J1730" s="7">
        <f t="shared" ref="J1730" si="5359">IF(AND(H1730&gt;2,
OR(L1716="MÉDIA SANEADA",L1716="MEDIANA SANEADA",
AND(L1716="PREÇO REFERÊNCIA",NOT(AND(P1718="Orçamento",COUNTA(P1716:XX1716)=COUNTIF(P1718:XX1718,"Orçamento")))))),
ROW(),0)</f>
        <v>0</v>
      </c>
      <c r="K1730" s="69"/>
      <c r="L1730" s="29" t="s">
        <v>55</v>
      </c>
      <c r="M1730" s="30">
        <f t="shared" ref="M1730" si="5360">MIN($P1722:$XX1722)</f>
        <v>0</v>
      </c>
      <c r="N1730" s="74"/>
      <c r="O1730" s="27" t="str">
        <f t="shared" ref="O1730" si="5361">"4 RODADA"</f>
        <v>4 RODADA</v>
      </c>
      <c r="P1730" s="110" t="str">
        <f t="shared" ref="P1730:AI1730" si="5362">IF(P1728="","",IF((_xlfn.STDEV.P($P1727:$XX1728)/AVERAGE($P1727:$XX1728))&lt;=25%,P1728,IF(OR(P1728&gt;(AVERAGE($P1727:$XX1728)+_xlfn.STDEV.P($P1727:$XX1728)),P1728&lt;(AVERAGE($P1727:$XX1728)-_xlfn.STDEV.P($P1727:$XX1728))),"DESCARTADO",P1728)))</f>
        <v/>
      </c>
      <c r="Q1730" s="110" t="str">
        <f t="shared" si="5362"/>
        <v/>
      </c>
      <c r="R1730" s="110" t="str">
        <f t="shared" si="5362"/>
        <v/>
      </c>
      <c r="S1730" s="110" t="str">
        <f t="shared" si="5362"/>
        <v/>
      </c>
      <c r="T1730" s="110" t="str">
        <f t="shared" si="5362"/>
        <v/>
      </c>
      <c r="U1730" s="110" t="str">
        <f t="shared" si="5362"/>
        <v/>
      </c>
      <c r="V1730" s="110" t="str">
        <f t="shared" si="5362"/>
        <v/>
      </c>
      <c r="W1730" s="110" t="str">
        <f t="shared" si="5362"/>
        <v/>
      </c>
      <c r="X1730" s="110" t="str">
        <f t="shared" si="5362"/>
        <v/>
      </c>
      <c r="Y1730" s="110" t="str">
        <f t="shared" si="5362"/>
        <v/>
      </c>
      <c r="Z1730" s="110" t="str">
        <f t="shared" si="5362"/>
        <v/>
      </c>
      <c r="AA1730" s="110" t="str">
        <f t="shared" si="5362"/>
        <v/>
      </c>
      <c r="AB1730" s="110" t="str">
        <f t="shared" si="5362"/>
        <v/>
      </c>
      <c r="AC1730" s="110" t="str">
        <f t="shared" si="5362"/>
        <v/>
      </c>
      <c r="AD1730" s="110" t="str">
        <f t="shared" si="5362"/>
        <v/>
      </c>
      <c r="AE1730" s="110" t="str">
        <f t="shared" si="5362"/>
        <v/>
      </c>
      <c r="AF1730" s="110" t="str">
        <f t="shared" si="5362"/>
        <v/>
      </c>
      <c r="AG1730" s="110" t="str">
        <f t="shared" si="5362"/>
        <v/>
      </c>
      <c r="AH1730" s="110" t="str">
        <f t="shared" si="5362"/>
        <v/>
      </c>
      <c r="AI1730" s="110" t="str">
        <f t="shared" si="5362"/>
        <v/>
      </c>
    </row>
    <row r="1731" spans="1:167" hidden="1" x14ac:dyDescent="0.25">
      <c r="B1731" s="131" t="e">
        <f t="shared" si="5197"/>
        <v>#VALUE!</v>
      </c>
      <c r="C1731" s="131" t="e">
        <f t="shared" si="5198"/>
        <v>#VALUE!</v>
      </c>
      <c r="D1731" s="130">
        <f t="shared" si="5198"/>
        <v>1</v>
      </c>
      <c r="E1731" s="168"/>
      <c r="F1731" s="96"/>
      <c r="G1731" s="170"/>
      <c r="H1731"/>
      <c r="I1731"/>
      <c r="J1731"/>
      <c r="K1731" s="69"/>
      <c r="L1731" s="29" t="s">
        <v>52</v>
      </c>
      <c r="M1731" s="30">
        <f t="shared" ref="M1731" si="5363">MAX($P1722:$XX1722)</f>
        <v>0</v>
      </c>
      <c r="N1731" s="74"/>
      <c r="O1731" s="27" t="str">
        <f t="shared" ref="O1731" si="5364">"5 POND"</f>
        <v>5 POND</v>
      </c>
      <c r="P1731" s="110" t="str">
        <f>IF(IFERROR(VLOOKUP(P1718,'Tabela de Apoio'!$D:$E,2,FALSE),1)=1,"",P1732)</f>
        <v/>
      </c>
      <c r="Q1731" s="110" t="str">
        <f>IF(IFERROR(VLOOKUP(Q1718,'Tabela de Apoio'!$D:$E,2,FALSE),1)=1,"",Q1732)</f>
        <v/>
      </c>
      <c r="R1731" s="110" t="str">
        <f>IF(IFERROR(VLOOKUP(R1718,'Tabela de Apoio'!$D:$E,2,FALSE),1)=1,"",R1732)</f>
        <v/>
      </c>
      <c r="S1731" s="110" t="str">
        <f>IF(IFERROR(VLOOKUP(S1718,'Tabela de Apoio'!$D:$E,2,FALSE),1)=1,"",S1732)</f>
        <v/>
      </c>
      <c r="T1731" s="110" t="str">
        <f>IF(IFERROR(VLOOKUP(T1718,'Tabela de Apoio'!$D:$E,2,FALSE),1)=1,"",T1732)</f>
        <v/>
      </c>
      <c r="U1731" s="110" t="str">
        <f>IF(IFERROR(VLOOKUP(U1718,'Tabela de Apoio'!$D:$E,2,FALSE),1)=1,"",U1732)</f>
        <v/>
      </c>
      <c r="V1731" s="110" t="str">
        <f>IF(IFERROR(VLOOKUP(V1718,'Tabela de Apoio'!$D:$E,2,FALSE),1)=1,"",V1732)</f>
        <v/>
      </c>
      <c r="W1731" s="110" t="str">
        <f>IF(IFERROR(VLOOKUP(W1718,'Tabela de Apoio'!$D:$E,2,FALSE),1)=1,"",W1732)</f>
        <v/>
      </c>
      <c r="X1731" s="110" t="str">
        <f>IF(IFERROR(VLOOKUP(X1718,'Tabela de Apoio'!$D:$E,2,FALSE),1)=1,"",X1732)</f>
        <v/>
      </c>
      <c r="Y1731" s="110" t="str">
        <f>IF(IFERROR(VLOOKUP(Y1718,'Tabela de Apoio'!$D:$E,2,FALSE),1)=1,"",Y1732)</f>
        <v/>
      </c>
      <c r="Z1731" s="110" t="str">
        <f>IF(IFERROR(VLOOKUP(Z1718,'Tabela de Apoio'!$D:$E,2,FALSE),1)=1,"",Z1732)</f>
        <v/>
      </c>
      <c r="AA1731" s="110" t="str">
        <f>IF(IFERROR(VLOOKUP(AA1718,'Tabela de Apoio'!$D:$E,2,FALSE),1)=1,"",AA1732)</f>
        <v/>
      </c>
      <c r="AB1731" s="110" t="str">
        <f>IF(IFERROR(VLOOKUP(AB1718,'Tabela de Apoio'!$D:$E,2,FALSE),1)=1,"",AB1732)</f>
        <v/>
      </c>
      <c r="AC1731" s="110" t="str">
        <f>IF(IFERROR(VLOOKUP(AC1718,'Tabela de Apoio'!$D:$E,2,FALSE),1)=1,"",AC1732)</f>
        <v/>
      </c>
      <c r="AD1731" s="110" t="str">
        <f>IF(IFERROR(VLOOKUP(AD1718,'Tabela de Apoio'!$D:$E,2,FALSE),1)=1,"",AD1732)</f>
        <v/>
      </c>
      <c r="AE1731" s="110" t="str">
        <f>IF(IFERROR(VLOOKUP(AE1718,'Tabela de Apoio'!$D:$E,2,FALSE),1)=1,"",AE1732)</f>
        <v/>
      </c>
      <c r="AF1731" s="110" t="str">
        <f>IF(IFERROR(VLOOKUP(AF1718,'Tabela de Apoio'!$D:$E,2,FALSE),1)=1,"",AF1732)</f>
        <v/>
      </c>
      <c r="AG1731" s="110" t="str">
        <f>IF(IFERROR(VLOOKUP(AG1718,'Tabela de Apoio'!$D:$E,2,FALSE),1)=1,"",AG1732)</f>
        <v/>
      </c>
      <c r="AH1731" s="110" t="str">
        <f>IF(IFERROR(VLOOKUP(AH1718,'Tabela de Apoio'!$D:$E,2,FALSE),1)=1,"",AH1732)</f>
        <v/>
      </c>
      <c r="AI1731" s="110" t="str">
        <f>IF(IFERROR(VLOOKUP(AI1718,'Tabela de Apoio'!$D:$E,2,FALSE),1)=1,"",AI1732)</f>
        <v/>
      </c>
    </row>
    <row r="1732" spans="1:167" hidden="1" x14ac:dyDescent="0.25">
      <c r="B1732" s="131" t="e">
        <f t="shared" si="5197"/>
        <v>#VALUE!</v>
      </c>
      <c r="C1732" s="131" t="e">
        <f t="shared" si="5198"/>
        <v>#VALUE!</v>
      </c>
      <c r="D1732" s="130">
        <f t="shared" si="5198"/>
        <v>1</v>
      </c>
      <c r="E1732" s="168"/>
      <c r="F1732" s="96"/>
      <c r="G1732" s="170"/>
      <c r="H1732" s="137">
        <f t="shared" ref="H1732" si="5365">COUNT($P1732:$XX1732)</f>
        <v>0</v>
      </c>
      <c r="I1732" s="135" t="e">
        <f t="shared" ref="I1732" si="5366">_xlfn.STDEV.P($P1731:$XX1732)/AVERAGE($P1731:$XX1732)</f>
        <v>#DIV/0!</v>
      </c>
      <c r="J1732" s="7">
        <f t="shared" ref="J1732" si="5367">IF(AND(H1732&gt;2,
OR(L1716="MÉDIA SANEADA",L1716="MEDIANA SANEADA",
AND(L1716="PREÇO REFERÊNCIA",NOT(AND(P1718="Orçamento",COUNTA(P1716:XX1716)=COUNTIF(P1718:XX1718,"Orçamento")))))),
ROW(),0)</f>
        <v>0</v>
      </c>
      <c r="K1732" s="69"/>
      <c r="N1732" s="74"/>
      <c r="O1732" s="27" t="str">
        <f t="shared" ref="O1732" si="5368">"5 RODADA"</f>
        <v>5 RODADA</v>
      </c>
      <c r="P1732" s="110" t="str">
        <f t="shared" ref="P1732:AI1732" si="5369">IF(P1730="","",IF((_xlfn.STDEV.P($P1729:$XX1730)/AVERAGE($P1729:$XX1730))&lt;=25%,P1730,IF(OR(P1730&gt;(AVERAGE($P1729:$XX1730)+_xlfn.STDEV.P($P1729:$XX1730)),P1730&lt;(AVERAGE($P1729:$XX1730)-_xlfn.STDEV.P($P1729:$XX1730))),"DESCARTADO",P1730)))</f>
        <v/>
      </c>
      <c r="Q1732" s="110" t="str">
        <f t="shared" si="5369"/>
        <v/>
      </c>
      <c r="R1732" s="110" t="str">
        <f t="shared" si="5369"/>
        <v/>
      </c>
      <c r="S1732" s="110" t="str">
        <f t="shared" si="5369"/>
        <v/>
      </c>
      <c r="T1732" s="110" t="str">
        <f t="shared" si="5369"/>
        <v/>
      </c>
      <c r="U1732" s="110" t="str">
        <f t="shared" si="5369"/>
        <v/>
      </c>
      <c r="V1732" s="110" t="str">
        <f t="shared" si="5369"/>
        <v/>
      </c>
      <c r="W1732" s="110" t="str">
        <f t="shared" si="5369"/>
        <v/>
      </c>
      <c r="X1732" s="110" t="str">
        <f t="shared" si="5369"/>
        <v/>
      </c>
      <c r="Y1732" s="110" t="str">
        <f t="shared" si="5369"/>
        <v/>
      </c>
      <c r="Z1732" s="110" t="str">
        <f t="shared" si="5369"/>
        <v/>
      </c>
      <c r="AA1732" s="110" t="str">
        <f t="shared" si="5369"/>
        <v/>
      </c>
      <c r="AB1732" s="110" t="str">
        <f t="shared" si="5369"/>
        <v/>
      </c>
      <c r="AC1732" s="110" t="str">
        <f t="shared" si="5369"/>
        <v/>
      </c>
      <c r="AD1732" s="110" t="str">
        <f t="shared" si="5369"/>
        <v/>
      </c>
      <c r="AE1732" s="110" t="str">
        <f t="shared" si="5369"/>
        <v/>
      </c>
      <c r="AF1732" s="110" t="str">
        <f t="shared" si="5369"/>
        <v/>
      </c>
      <c r="AG1732" s="110" t="str">
        <f t="shared" si="5369"/>
        <v/>
      </c>
      <c r="AH1732" s="110" t="str">
        <f t="shared" si="5369"/>
        <v/>
      </c>
      <c r="AI1732" s="110" t="str">
        <f t="shared" si="5369"/>
        <v/>
      </c>
    </row>
    <row r="1733" spans="1:167" hidden="1" x14ac:dyDescent="0.25">
      <c r="B1733" s="131" t="e">
        <f t="shared" si="5197"/>
        <v>#VALUE!</v>
      </c>
      <c r="C1733" s="131" t="e">
        <f t="shared" si="5198"/>
        <v>#VALUE!</v>
      </c>
      <c r="D1733" s="130">
        <f t="shared" si="5198"/>
        <v>1</v>
      </c>
      <c r="E1733" s="168"/>
      <c r="F1733" s="96"/>
      <c r="G1733" s="170"/>
      <c r="H1733"/>
      <c r="I1733"/>
      <c r="J1733"/>
      <c r="K1733" s="69"/>
      <c r="L1733" s="22"/>
      <c r="M1733" s="22"/>
      <c r="N1733" s="74"/>
      <c r="O1733" s="27" t="str">
        <f t="shared" ref="O1733" si="5370">"6 POND"</f>
        <v>6 POND</v>
      </c>
      <c r="P1733" s="110" t="str">
        <f>IF(IFERROR(VLOOKUP(P1718,'Tabela de Apoio'!$D:$E,2,FALSE),1)=1,"",P1734)</f>
        <v/>
      </c>
      <c r="Q1733" s="110" t="str">
        <f>IF(IFERROR(VLOOKUP(Q1718,'Tabela de Apoio'!$D:$E,2,FALSE),1)=1,"",Q1734)</f>
        <v/>
      </c>
      <c r="R1733" s="110" t="str">
        <f>IF(IFERROR(VLOOKUP(R1718,'Tabela de Apoio'!$D:$E,2,FALSE),1)=1,"",R1734)</f>
        <v/>
      </c>
      <c r="S1733" s="110" t="str">
        <f>IF(IFERROR(VLOOKUP(S1718,'Tabela de Apoio'!$D:$E,2,FALSE),1)=1,"",S1734)</f>
        <v/>
      </c>
      <c r="T1733" s="110" t="str">
        <f>IF(IFERROR(VLOOKUP(T1718,'Tabela de Apoio'!$D:$E,2,FALSE),1)=1,"",T1734)</f>
        <v/>
      </c>
      <c r="U1733" s="110" t="str">
        <f>IF(IFERROR(VLOOKUP(U1718,'Tabela de Apoio'!$D:$E,2,FALSE),1)=1,"",U1734)</f>
        <v/>
      </c>
      <c r="V1733" s="110" t="str">
        <f>IF(IFERROR(VLOOKUP(V1718,'Tabela de Apoio'!$D:$E,2,FALSE),1)=1,"",V1734)</f>
        <v/>
      </c>
      <c r="W1733" s="110" t="str">
        <f>IF(IFERROR(VLOOKUP(W1718,'Tabela de Apoio'!$D:$E,2,FALSE),1)=1,"",W1734)</f>
        <v/>
      </c>
      <c r="X1733" s="110" t="str">
        <f>IF(IFERROR(VLOOKUP(X1718,'Tabela de Apoio'!$D:$E,2,FALSE),1)=1,"",X1734)</f>
        <v/>
      </c>
      <c r="Y1733" s="110" t="str">
        <f>IF(IFERROR(VLOOKUP(Y1718,'Tabela de Apoio'!$D:$E,2,FALSE),1)=1,"",Y1734)</f>
        <v/>
      </c>
      <c r="Z1733" s="110" t="str">
        <f>IF(IFERROR(VLOOKUP(Z1718,'Tabela de Apoio'!$D:$E,2,FALSE),1)=1,"",Z1734)</f>
        <v/>
      </c>
      <c r="AA1733" s="110" t="str">
        <f>IF(IFERROR(VLOOKUP(AA1718,'Tabela de Apoio'!$D:$E,2,FALSE),1)=1,"",AA1734)</f>
        <v/>
      </c>
      <c r="AB1733" s="110" t="str">
        <f>IF(IFERROR(VLOOKUP(AB1718,'Tabela de Apoio'!$D:$E,2,FALSE),1)=1,"",AB1734)</f>
        <v/>
      </c>
      <c r="AC1733" s="110" t="str">
        <f>IF(IFERROR(VLOOKUP(AC1718,'Tabela de Apoio'!$D:$E,2,FALSE),1)=1,"",AC1734)</f>
        <v/>
      </c>
      <c r="AD1733" s="110" t="str">
        <f>IF(IFERROR(VLOOKUP(AD1718,'Tabela de Apoio'!$D:$E,2,FALSE),1)=1,"",AD1734)</f>
        <v/>
      </c>
      <c r="AE1733" s="110" t="str">
        <f>IF(IFERROR(VLOOKUP(AE1718,'Tabela de Apoio'!$D:$E,2,FALSE),1)=1,"",AE1734)</f>
        <v/>
      </c>
      <c r="AF1733" s="110" t="str">
        <f>IF(IFERROR(VLOOKUP(AF1718,'Tabela de Apoio'!$D:$E,2,FALSE),1)=1,"",AF1734)</f>
        <v/>
      </c>
      <c r="AG1733" s="110" t="str">
        <f>IF(IFERROR(VLOOKUP(AG1718,'Tabela de Apoio'!$D:$E,2,FALSE),1)=1,"",AG1734)</f>
        <v/>
      </c>
      <c r="AH1733" s="110" t="str">
        <f>IF(IFERROR(VLOOKUP(AH1718,'Tabela de Apoio'!$D:$E,2,FALSE),1)=1,"",AH1734)</f>
        <v/>
      </c>
      <c r="AI1733" s="110" t="str">
        <f>IF(IFERROR(VLOOKUP(AI1718,'Tabela de Apoio'!$D:$E,2,FALSE),1)=1,"",AI1734)</f>
        <v/>
      </c>
    </row>
    <row r="1734" spans="1:167" hidden="1" x14ac:dyDescent="0.25">
      <c r="B1734" s="131" t="e">
        <f t="shared" si="5197"/>
        <v>#VALUE!</v>
      </c>
      <c r="C1734" s="131" t="e">
        <f t="shared" si="5198"/>
        <v>#VALUE!</v>
      </c>
      <c r="D1734" s="130">
        <f t="shared" si="5198"/>
        <v>1</v>
      </c>
      <c r="E1734" s="168"/>
      <c r="F1734" s="96"/>
      <c r="G1734" s="170"/>
      <c r="H1734" s="137">
        <f t="shared" ref="H1734" si="5371">COUNT($P1734:$XX1734)</f>
        <v>0</v>
      </c>
      <c r="I1734" s="135" t="e">
        <f t="shared" ref="I1734" si="5372">_xlfn.STDEV.P($P1733:$XX1734)/AVERAGE($P1733:$XX1734)</f>
        <v>#DIV/0!</v>
      </c>
      <c r="J1734" s="7">
        <f t="shared" ref="J1734" si="5373">IF(AND(H1734&gt;2,
OR(L1716="MÉDIA SANEADA",L1716="MEDIANA SANEADA",
AND(L1716="PREÇO REFERÊNCIA",NOT(AND(P1718="Orçamento",COUNTA(P1716:XX1716)=COUNTIF(P1718:XX1718,"Orçamento")))))),
ROW(),0)</f>
        <v>0</v>
      </c>
      <c r="N1734" s="74"/>
      <c r="O1734" s="27" t="str">
        <f t="shared" ref="O1734" si="5374">"6 RODADA"</f>
        <v>6 RODADA</v>
      </c>
      <c r="P1734" s="110" t="str">
        <f t="shared" ref="P1734:AI1734" si="5375">IFERROR(IF(P1732="","",IF((_xlfn.STDEV.P($P1731:$XX1732)/AVERAGE($P1731:$XX1732))&lt;=25%,P1732,IF(OR(P1732&gt;(AVERAGE($P1731:$XX1732)+_xlfn.STDEV.P($P1731:$XX1732)),P1732&lt;(AVERAGE($P1731:$XX1732)-_xlfn.STDEV.P($P1731:$XX1732))),"DESCARTADO",P1732))),)</f>
        <v/>
      </c>
      <c r="Q1734" s="110" t="str">
        <f t="shared" si="5375"/>
        <v/>
      </c>
      <c r="R1734" s="110" t="str">
        <f t="shared" si="5375"/>
        <v/>
      </c>
      <c r="S1734" s="110" t="str">
        <f t="shared" si="5375"/>
        <v/>
      </c>
      <c r="T1734" s="110" t="str">
        <f t="shared" si="5375"/>
        <v/>
      </c>
      <c r="U1734" s="110" t="str">
        <f t="shared" si="5375"/>
        <v/>
      </c>
      <c r="V1734" s="110" t="str">
        <f t="shared" si="5375"/>
        <v/>
      </c>
      <c r="W1734" s="110" t="str">
        <f t="shared" si="5375"/>
        <v/>
      </c>
      <c r="X1734" s="110" t="str">
        <f t="shared" si="5375"/>
        <v/>
      </c>
      <c r="Y1734" s="110" t="str">
        <f t="shared" si="5375"/>
        <v/>
      </c>
      <c r="Z1734" s="110" t="str">
        <f t="shared" si="5375"/>
        <v/>
      </c>
      <c r="AA1734" s="110" t="str">
        <f t="shared" si="5375"/>
        <v/>
      </c>
      <c r="AB1734" s="110" t="str">
        <f t="shared" si="5375"/>
        <v/>
      </c>
      <c r="AC1734" s="110" t="str">
        <f t="shared" si="5375"/>
        <v/>
      </c>
      <c r="AD1734" s="110" t="str">
        <f t="shared" si="5375"/>
        <v/>
      </c>
      <c r="AE1734" s="110" t="str">
        <f t="shared" si="5375"/>
        <v/>
      </c>
      <c r="AF1734" s="110" t="str">
        <f t="shared" si="5375"/>
        <v/>
      </c>
      <c r="AG1734" s="110" t="str">
        <f t="shared" si="5375"/>
        <v/>
      </c>
      <c r="AH1734" s="110" t="str">
        <f t="shared" si="5375"/>
        <v/>
      </c>
      <c r="AI1734" s="110" t="str">
        <f t="shared" si="5375"/>
        <v/>
      </c>
    </row>
    <row r="1735" spans="1:167" x14ac:dyDescent="0.25">
      <c r="B1735" s="131" t="e">
        <f t="shared" si="5197"/>
        <v>#VALUE!</v>
      </c>
      <c r="C1735" s="131" t="e">
        <f t="shared" si="5198"/>
        <v>#VALUE!</v>
      </c>
      <c r="D1735" s="130">
        <f t="shared" si="5198"/>
        <v>1</v>
      </c>
      <c r="E1735" s="168"/>
      <c r="F1735" s="139"/>
      <c r="G1735" s="170"/>
      <c r="H1735" s="173"/>
      <c r="I1735" s="173"/>
      <c r="J1735" s="174"/>
      <c r="K1735" s="70"/>
      <c r="L1735" s="1" t="s">
        <v>56</v>
      </c>
      <c r="M1735" s="147" t="str">
        <f t="shared" ref="M1735" si="5376">IFERROR(ROUND(M1716*M1718,2),"")</f>
        <v/>
      </c>
      <c r="O1735" s="27" t="s">
        <v>426</v>
      </c>
      <c r="P1735" s="110" t="str">
        <f t="shared" ref="P1735:AI1756" si="5377">INDEX(P1722:P1734,MATCH(MAX($J1722:$J1734),$J1722:$J1734,0))</f>
        <v/>
      </c>
      <c r="Q1735" s="110" t="str">
        <f t="shared" si="5377"/>
        <v/>
      </c>
      <c r="R1735" s="110" t="str">
        <f t="shared" si="5377"/>
        <v/>
      </c>
      <c r="S1735" s="110" t="str">
        <f t="shared" si="5377"/>
        <v/>
      </c>
      <c r="T1735" s="110" t="str">
        <f t="shared" si="5377"/>
        <v/>
      </c>
      <c r="U1735" s="110" t="str">
        <f t="shared" si="5377"/>
        <v/>
      </c>
      <c r="V1735" s="110" t="str">
        <f t="shared" si="5377"/>
        <v/>
      </c>
      <c r="W1735" s="110" t="str">
        <f t="shared" si="5377"/>
        <v/>
      </c>
      <c r="X1735" s="110" t="str">
        <f t="shared" si="5377"/>
        <v/>
      </c>
      <c r="Y1735" s="110" t="str">
        <f t="shared" si="5377"/>
        <v/>
      </c>
      <c r="Z1735" s="110" t="str">
        <f t="shared" si="5377"/>
        <v/>
      </c>
      <c r="AA1735" s="110" t="str">
        <f t="shared" si="5377"/>
        <v/>
      </c>
      <c r="AB1735" s="110" t="str">
        <f t="shared" si="5377"/>
        <v/>
      </c>
      <c r="AC1735" s="110" t="str">
        <f t="shared" si="5377"/>
        <v/>
      </c>
      <c r="AD1735" s="110" t="str">
        <f t="shared" si="5377"/>
        <v/>
      </c>
      <c r="AE1735" s="110" t="str">
        <f t="shared" si="5377"/>
        <v/>
      </c>
      <c r="AF1735" s="110" t="str">
        <f t="shared" si="5377"/>
        <v/>
      </c>
      <c r="AG1735" s="110" t="str">
        <f t="shared" si="5377"/>
        <v/>
      </c>
      <c r="AH1735" s="110" t="str">
        <f t="shared" si="5377"/>
        <v/>
      </c>
      <c r="AI1735" s="110" t="str">
        <f t="shared" si="5377"/>
        <v/>
      </c>
    </row>
    <row r="1737" spans="1:167" s="120" customFormat="1" ht="15" customHeight="1" x14ac:dyDescent="0.25">
      <c r="A1737" s="123"/>
      <c r="B1737" s="130" t="e">
        <f t="shared" ref="B1737" si="5378">LARGE(IFERROR(IF(B1735+1&gt;$H$8,"",B1735+1),""),1)</f>
        <v>#VALUE!</v>
      </c>
      <c r="C1737" s="130" t="e">
        <f>IF(_xlfn.ISFORMULA(E1741),MAX(INDEX('BASE FORMAÇÃO'!A:A,B1737+1),1),E1741)</f>
        <v>#VALUE!</v>
      </c>
      <c r="D1737" s="130">
        <f t="shared" ref="D1737" si="5379">IFERROR(IF(C1737=C1727,D1727+1,1),1)</f>
        <v>1</v>
      </c>
      <c r="E1737" s="41" t="s">
        <v>9</v>
      </c>
      <c r="F1737" s="76"/>
      <c r="G1737" s="41" t="s">
        <v>15</v>
      </c>
      <c r="H1737" s="138" t="e">
        <f>INDEX('BASE FORMAÇÃO'!B:B,B1737+1)</f>
        <v>#VALUE!</v>
      </c>
      <c r="I1737" s="146" t="s">
        <v>16</v>
      </c>
      <c r="J1737" s="6" t="e">
        <f>INDEX('BASE FORMAÇÃO'!K:K,B1737+1)</f>
        <v>#VALUE!</v>
      </c>
      <c r="K1737" s="68"/>
      <c r="L1737" s="175" t="s">
        <v>54</v>
      </c>
      <c r="M1737" s="177" t="str">
        <f t="shared" ref="M1737" si="5380">IF(OR(ISBLANK($O$8),ISBLANK($O$7),ISBLANK($H$8),ISBLANK($O$6),ISBLANK($O$5),ISBLANK($H$5)),"",IFERROR(IF(VLOOKUP(L1737,L1743:M1752,2,FALSE)&lt;1,ROUND(VLOOKUP(L1737,L1743:M1752,2,FALSE),4),ROUND(VLOOKUP(L1737,L1743:M1752,2,FALSE),2)),""))</f>
        <v/>
      </c>
      <c r="N1737" s="72"/>
      <c r="O1737" s="27" t="s">
        <v>17</v>
      </c>
      <c r="P1737" s="116"/>
      <c r="Q1737" s="116"/>
      <c r="R1737" s="116"/>
      <c r="S1737" s="116"/>
      <c r="T1737" s="116"/>
      <c r="U1737" s="108"/>
      <c r="V1737" s="108"/>
      <c r="W1737" s="108"/>
      <c r="X1737" s="108"/>
      <c r="Y1737" s="108"/>
      <c r="Z1737" s="108"/>
      <c r="AA1737" s="108"/>
      <c r="AB1737" s="108"/>
      <c r="AC1737" s="108"/>
      <c r="AD1737" s="108"/>
      <c r="AE1737" s="108"/>
      <c r="AF1737" s="108"/>
      <c r="AG1737" s="108"/>
      <c r="AH1737" s="108"/>
      <c r="AI1737" s="108"/>
      <c r="AJ1737" s="119"/>
      <c r="AK1737" s="119"/>
      <c r="AL1737" s="119"/>
      <c r="AM1737" s="119"/>
      <c r="AN1737" s="119"/>
      <c r="AO1737" s="119"/>
      <c r="AP1737" s="119"/>
      <c r="AQ1737" s="119"/>
      <c r="AR1737" s="119"/>
      <c r="AS1737" s="119"/>
      <c r="AT1737" s="119"/>
      <c r="AU1737" s="119"/>
      <c r="AV1737" s="119"/>
      <c r="AW1737" s="119"/>
      <c r="AX1737" s="119"/>
      <c r="AY1737" s="119"/>
      <c r="AZ1737" s="119"/>
      <c r="BA1737" s="119"/>
      <c r="BB1737" s="119"/>
      <c r="BC1737" s="119"/>
      <c r="BD1737" s="119"/>
      <c r="BE1737" s="119"/>
      <c r="BF1737" s="119"/>
      <c r="BG1737" s="119"/>
      <c r="BH1737" s="119"/>
      <c r="BI1737" s="119"/>
      <c r="BJ1737" s="119"/>
      <c r="BK1737" s="119"/>
      <c r="BL1737" s="119"/>
      <c r="BM1737" s="119"/>
      <c r="BN1737" s="119"/>
      <c r="BO1737" s="119"/>
      <c r="BP1737" s="119"/>
      <c r="BQ1737" s="119"/>
      <c r="BR1737" s="119"/>
      <c r="BS1737" s="119"/>
      <c r="BT1737" s="119"/>
      <c r="BU1737" s="119"/>
      <c r="BV1737" s="119"/>
      <c r="BW1737" s="119"/>
      <c r="BX1737" s="119"/>
      <c r="BY1737" s="119"/>
      <c r="BZ1737" s="119"/>
      <c r="CA1737" s="119"/>
      <c r="CB1737" s="119"/>
      <c r="CC1737" s="119"/>
      <c r="CD1737" s="119"/>
      <c r="CE1737" s="119"/>
      <c r="CF1737" s="119"/>
      <c r="CG1737" s="119"/>
      <c r="CH1737" s="119"/>
      <c r="CI1737" s="119"/>
      <c r="CJ1737" s="119"/>
      <c r="CK1737" s="119"/>
      <c r="CL1737" s="119"/>
      <c r="CM1737" s="119"/>
      <c r="CN1737" s="119"/>
      <c r="CO1737" s="119"/>
      <c r="CP1737" s="119"/>
      <c r="CQ1737" s="119"/>
      <c r="CR1737" s="119"/>
      <c r="CS1737" s="119"/>
      <c r="CT1737" s="119"/>
      <c r="CU1737" s="119"/>
      <c r="CV1737" s="119"/>
      <c r="CW1737" s="119"/>
      <c r="CX1737" s="119"/>
      <c r="CY1737" s="119"/>
      <c r="CZ1737" s="119"/>
      <c r="DA1737" s="119"/>
      <c r="DB1737" s="119"/>
      <c r="DC1737" s="119"/>
      <c r="DD1737" s="119"/>
      <c r="DE1737" s="119"/>
      <c r="DF1737" s="119"/>
      <c r="DG1737" s="119"/>
      <c r="DH1737" s="119"/>
      <c r="DI1737" s="119"/>
      <c r="DJ1737" s="119"/>
      <c r="DK1737" s="119"/>
      <c r="DL1737" s="119"/>
      <c r="DM1737" s="119"/>
      <c r="DN1737" s="119"/>
      <c r="DO1737" s="119"/>
      <c r="DP1737" s="119"/>
      <c r="DQ1737" s="119"/>
      <c r="DR1737" s="119"/>
      <c r="DS1737" s="119"/>
      <c r="DT1737" s="119"/>
      <c r="DU1737" s="119"/>
      <c r="DV1737" s="119"/>
      <c r="DW1737" s="119"/>
      <c r="DX1737" s="119"/>
      <c r="DY1737" s="119"/>
      <c r="DZ1737" s="119"/>
      <c r="EA1737" s="119"/>
      <c r="EB1737" s="119"/>
      <c r="EC1737" s="119"/>
      <c r="ED1737" s="119"/>
      <c r="EE1737" s="119"/>
      <c r="EF1737" s="119"/>
      <c r="EG1737" s="119"/>
      <c r="EH1737" s="119"/>
      <c r="EI1737" s="119"/>
      <c r="EJ1737" s="119"/>
      <c r="EK1737" s="119"/>
      <c r="EL1737" s="119"/>
      <c r="EM1737" s="119"/>
      <c r="EN1737" s="119"/>
      <c r="EO1737" s="119"/>
      <c r="EP1737" s="119"/>
      <c r="EQ1737" s="119"/>
      <c r="ER1737" s="119"/>
      <c r="ES1737" s="119"/>
      <c r="ET1737" s="119"/>
      <c r="EU1737" s="119"/>
      <c r="EV1737" s="119"/>
      <c r="EW1737" s="119"/>
      <c r="EX1737" s="119"/>
      <c r="EY1737" s="119"/>
      <c r="EZ1737" s="119"/>
      <c r="FA1737" s="119"/>
      <c r="FB1737" s="119"/>
      <c r="FC1737" s="119"/>
      <c r="FD1737" s="119"/>
      <c r="FE1737" s="119"/>
      <c r="FF1737" s="119"/>
      <c r="FG1737" s="119"/>
      <c r="FH1737" s="119"/>
      <c r="FI1737" s="119"/>
      <c r="FJ1737" s="119"/>
      <c r="FK1737" s="119"/>
    </row>
    <row r="1738" spans="1:167" s="120" customFormat="1" ht="15" customHeight="1" x14ac:dyDescent="0.25">
      <c r="A1738" s="69"/>
      <c r="B1738" s="131" t="e">
        <f t="shared" ref="B1738:D1738" si="5381">B1737</f>
        <v>#VALUE!</v>
      </c>
      <c r="C1738" s="131" t="e">
        <f t="shared" si="5381"/>
        <v>#VALUE!</v>
      </c>
      <c r="D1738" s="130">
        <f t="shared" si="5381"/>
        <v>1</v>
      </c>
      <c r="E1738" s="179">
        <f t="shared" ref="E1738" si="5382">D1737</f>
        <v>1</v>
      </c>
      <c r="F1738" s="95"/>
      <c r="G1738" s="181" t="s">
        <v>1</v>
      </c>
      <c r="H1738" s="184" t="e">
        <f>INDEX('BASE FORMAÇÃO'!C:C,B1737+1)</f>
        <v>#VALUE!</v>
      </c>
      <c r="I1738" s="184"/>
      <c r="J1738" s="185"/>
      <c r="K1738" s="69"/>
      <c r="L1738" s="176"/>
      <c r="M1738" s="178"/>
      <c r="N1738" s="73"/>
      <c r="O1738" s="27" t="s">
        <v>13</v>
      </c>
      <c r="P1738" s="125"/>
      <c r="Q1738" s="125"/>
      <c r="R1738" s="125"/>
      <c r="S1738" s="125"/>
      <c r="T1738" s="125"/>
      <c r="U1738" s="125"/>
      <c r="V1738" s="125"/>
      <c r="W1738" s="125"/>
      <c r="X1738" s="125"/>
      <c r="Y1738" s="125"/>
      <c r="Z1738" s="125"/>
      <c r="AA1738" s="125"/>
      <c r="AB1738" s="125"/>
      <c r="AC1738" s="125"/>
      <c r="AD1738" s="125"/>
      <c r="AE1738" s="125"/>
      <c r="AF1738" s="125"/>
      <c r="AG1738" s="125"/>
      <c r="AH1738" s="125"/>
      <c r="AI1738" s="125"/>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19"/>
      <c r="BC1738" s="119"/>
      <c r="BD1738" s="119"/>
      <c r="BE1738" s="119"/>
      <c r="BF1738" s="119"/>
      <c r="BG1738" s="119"/>
      <c r="BH1738" s="119"/>
      <c r="BI1738" s="119"/>
      <c r="BJ1738" s="119"/>
      <c r="BK1738" s="119"/>
      <c r="BL1738" s="119"/>
      <c r="BM1738" s="119"/>
      <c r="BN1738" s="119"/>
      <c r="BO1738" s="119"/>
      <c r="BP1738" s="119"/>
      <c r="BQ1738" s="119"/>
      <c r="BR1738" s="119"/>
      <c r="BS1738" s="119"/>
      <c r="BT1738" s="119"/>
      <c r="BU1738" s="119"/>
      <c r="BV1738" s="119"/>
      <c r="BW1738" s="119"/>
      <c r="BX1738" s="119"/>
      <c r="BY1738" s="119"/>
      <c r="BZ1738" s="119"/>
      <c r="CA1738" s="119"/>
      <c r="CB1738" s="119"/>
      <c r="CC1738" s="119"/>
      <c r="CD1738" s="119"/>
      <c r="CE1738" s="119"/>
      <c r="CF1738" s="119"/>
      <c r="CG1738" s="119"/>
      <c r="CH1738" s="119"/>
      <c r="CI1738" s="119"/>
      <c r="CJ1738" s="119"/>
      <c r="CK1738" s="119"/>
      <c r="CL1738" s="119"/>
      <c r="CM1738" s="119"/>
      <c r="CN1738" s="119"/>
      <c r="CO1738" s="119"/>
      <c r="CP1738" s="119"/>
      <c r="CQ1738" s="119"/>
      <c r="CR1738" s="119"/>
      <c r="CS1738" s="119"/>
      <c r="CT1738" s="119"/>
      <c r="CU1738" s="119"/>
      <c r="CV1738" s="119"/>
      <c r="CW1738" s="119"/>
      <c r="CX1738" s="119"/>
      <c r="CY1738" s="119"/>
      <c r="CZ1738" s="119"/>
      <c r="DA1738" s="119"/>
      <c r="DB1738" s="119"/>
      <c r="DC1738" s="119"/>
      <c r="DD1738" s="119"/>
      <c r="DE1738" s="119"/>
      <c r="DF1738" s="119"/>
      <c r="DG1738" s="119"/>
      <c r="DH1738" s="119"/>
      <c r="DI1738" s="119"/>
      <c r="DJ1738" s="119"/>
      <c r="DK1738" s="119"/>
      <c r="DL1738" s="119"/>
      <c r="DM1738" s="119"/>
      <c r="DN1738" s="119"/>
      <c r="DO1738" s="119"/>
      <c r="DP1738" s="119"/>
      <c r="DQ1738" s="119"/>
      <c r="DR1738" s="119"/>
      <c r="DS1738" s="119"/>
      <c r="DT1738" s="119"/>
      <c r="DU1738" s="119"/>
      <c r="DV1738" s="119"/>
      <c r="DW1738" s="119"/>
      <c r="DX1738" s="119"/>
      <c r="DY1738" s="119"/>
      <c r="DZ1738" s="119"/>
      <c r="EA1738" s="119"/>
      <c r="EB1738" s="119"/>
      <c r="EC1738" s="119"/>
      <c r="ED1738" s="119"/>
      <c r="EE1738" s="119"/>
      <c r="EF1738" s="119"/>
      <c r="EG1738" s="119"/>
      <c r="EH1738" s="119"/>
      <c r="EI1738" s="119"/>
      <c r="EJ1738" s="119"/>
      <c r="EK1738" s="119"/>
      <c r="EL1738" s="119"/>
      <c r="EM1738" s="119"/>
      <c r="EN1738" s="119"/>
      <c r="EO1738" s="119"/>
      <c r="EP1738" s="119"/>
      <c r="EQ1738" s="119"/>
      <c r="ER1738" s="119"/>
      <c r="ES1738" s="119"/>
      <c r="ET1738" s="119"/>
      <c r="EU1738" s="119"/>
      <c r="EV1738" s="119"/>
      <c r="EW1738" s="119"/>
      <c r="EX1738" s="119"/>
      <c r="EY1738" s="119"/>
      <c r="EZ1738" s="119"/>
      <c r="FA1738" s="119"/>
      <c r="FB1738" s="119"/>
      <c r="FC1738" s="119"/>
      <c r="FD1738" s="119"/>
      <c r="FE1738" s="119"/>
      <c r="FF1738" s="119"/>
      <c r="FG1738" s="119"/>
      <c r="FH1738" s="119"/>
      <c r="FI1738" s="119"/>
      <c r="FJ1738" s="119"/>
      <c r="FK1738" s="119"/>
    </row>
    <row r="1739" spans="1:167" s="119" customFormat="1" x14ac:dyDescent="0.25">
      <c r="A1739" s="77"/>
      <c r="B1739" s="131" t="e">
        <f t="shared" ref="B1739:D1739" si="5383">B1738</f>
        <v>#VALUE!</v>
      </c>
      <c r="C1739" s="131" t="e">
        <f t="shared" si="5383"/>
        <v>#VALUE!</v>
      </c>
      <c r="D1739" s="130">
        <f t="shared" si="5383"/>
        <v>1</v>
      </c>
      <c r="E1739" s="180"/>
      <c r="F1739" s="96"/>
      <c r="G1739" s="182"/>
      <c r="H1739" s="186"/>
      <c r="I1739" s="186"/>
      <c r="J1739" s="187"/>
      <c r="K1739" s="67"/>
      <c r="L1739" s="133" t="s">
        <v>57</v>
      </c>
      <c r="M1739" s="134" t="e">
        <f>INDEX('BASE FORMAÇÃO'!H:H,B1741+1)</f>
        <v>#VALUE!</v>
      </c>
      <c r="N1739" s="74"/>
      <c r="O1739" s="27" t="s">
        <v>445</v>
      </c>
      <c r="P1739" s="117"/>
      <c r="Q1739" s="117"/>
      <c r="R1739" s="117"/>
      <c r="S1739" s="117"/>
      <c r="T1739" s="117"/>
      <c r="U1739" s="117"/>
      <c r="V1739" s="117"/>
      <c r="W1739" s="117"/>
      <c r="X1739" s="117"/>
      <c r="Y1739" s="117"/>
      <c r="Z1739" s="117"/>
      <c r="AA1739" s="121"/>
      <c r="AB1739" s="121"/>
      <c r="AC1739" s="121"/>
      <c r="AD1739" s="121"/>
      <c r="AE1739" s="121"/>
      <c r="AF1739" s="121"/>
      <c r="AG1739" s="121"/>
      <c r="AH1739" s="121"/>
      <c r="AI1739" s="121"/>
    </row>
    <row r="1740" spans="1:167" s="119" customFormat="1" x14ac:dyDescent="0.25">
      <c r="A1740" s="77"/>
      <c r="B1740" s="131" t="e">
        <f t="shared" ref="B1740:C1740" si="5384">B1739</f>
        <v>#VALUE!</v>
      </c>
      <c r="C1740" s="131" t="e">
        <f t="shared" si="5384"/>
        <v>#VALUE!</v>
      </c>
      <c r="D1740" s="130">
        <f t="shared" si="5198"/>
        <v>1</v>
      </c>
      <c r="E1740" s="41" t="s">
        <v>344</v>
      </c>
      <c r="F1740" s="96"/>
      <c r="G1740" s="183"/>
      <c r="H1740" s="188"/>
      <c r="I1740" s="188"/>
      <c r="J1740" s="189"/>
      <c r="K1740" s="67"/>
      <c r="L1740" s="1" t="s">
        <v>2</v>
      </c>
      <c r="M1740" s="6" t="e">
        <f>INDEX('BASE FORMAÇÃO'!D:D,B1741+1)</f>
        <v>#VALUE!</v>
      </c>
      <c r="N1740" s="74"/>
      <c r="O1740" s="27" t="s">
        <v>446</v>
      </c>
      <c r="P1740" s="118"/>
      <c r="Q1740" s="118"/>
      <c r="R1740" s="118"/>
      <c r="S1740" s="118"/>
      <c r="T1740" s="118"/>
      <c r="U1740" s="121"/>
      <c r="V1740" s="121"/>
      <c r="W1740" s="121"/>
      <c r="X1740" s="121"/>
      <c r="Y1740" s="121"/>
      <c r="Z1740" s="121"/>
      <c r="AA1740" s="121"/>
      <c r="AB1740" s="121"/>
      <c r="AC1740" s="121"/>
      <c r="AD1740" s="121"/>
      <c r="AE1740" s="121"/>
      <c r="AF1740" s="121"/>
      <c r="AG1740" s="121"/>
      <c r="AH1740" s="121"/>
      <c r="AI1740" s="121"/>
    </row>
    <row r="1741" spans="1:167" x14ac:dyDescent="0.25">
      <c r="B1741" s="131" t="e">
        <f t="shared" ref="B1741:C1741" si="5385">B1739</f>
        <v>#VALUE!</v>
      </c>
      <c r="C1741" s="131" t="e">
        <f t="shared" si="5385"/>
        <v>#VALUE!</v>
      </c>
      <c r="D1741" s="130">
        <f t="shared" si="5198"/>
        <v>1</v>
      </c>
      <c r="E1741" s="167" t="e">
        <f t="shared" ref="E1741" si="5386">C1737</f>
        <v>#VALUE!</v>
      </c>
      <c r="F1741" s="96"/>
      <c r="G1741" s="169" t="s">
        <v>334</v>
      </c>
      <c r="H1741" s="171"/>
      <c r="I1741" s="172"/>
      <c r="J1741" s="172"/>
      <c r="K1741" s="70"/>
      <c r="L1741" s="28" t="s">
        <v>333</v>
      </c>
      <c r="M1741" s="136" t="str">
        <f t="shared" ref="M1741" si="5387">IFERROR(INDEX(I1743:I1755,MATCH(MAX(J1743:J1755),J1743:J1755,0)),"")</f>
        <v/>
      </c>
      <c r="N1741" s="74"/>
      <c r="O1741" s="27" t="s">
        <v>18</v>
      </c>
      <c r="P1741" s="109" t="str">
        <f>IF(P1737="","",
IF(OR(P1739="Orçamento",P1738="",MAX('Tabela de Apoio'!$A:$A)&lt;=P1738),
P1737,
(INDEX('Tabela de Apoio'!$B:$B,MATCH('MAPA DE PREÇOS'!$O$8,'Tabela de Apoio'!$A:$A,1))/INDEX('Tabela de Apoio'!$B:$B,MATCH('MAPA DE PREÇOS'!P1738,'Tabela de Apoio'!$A:$A,1)-1))*P1737))</f>
        <v/>
      </c>
      <c r="Q1741" s="109" t="str">
        <f>IF(Q1737="","",
IF(OR(Q1739="Orçamento",Q1738="",MAX('Tabela de Apoio'!$A:$A)&lt;=Q1738),
Q1737,
(INDEX('Tabela de Apoio'!$B:$B,MATCH('MAPA DE PREÇOS'!$O$8,'Tabela de Apoio'!$A:$A,1))/INDEX('Tabela de Apoio'!$B:$B,MATCH('MAPA DE PREÇOS'!Q1738,'Tabela de Apoio'!$A:$A,1)-1))*Q1737))</f>
        <v/>
      </c>
      <c r="R1741" s="109" t="str">
        <f>IF(R1737="","",
IF(OR(R1739="Orçamento",R1738="",MAX('Tabela de Apoio'!$A:$A)&lt;=R1738),
R1737,
(INDEX('Tabela de Apoio'!$B:$B,MATCH('MAPA DE PREÇOS'!$O$8,'Tabela de Apoio'!$A:$A,1))/INDEX('Tabela de Apoio'!$B:$B,MATCH('MAPA DE PREÇOS'!R1738,'Tabela de Apoio'!$A:$A,1)-1))*R1737))</f>
        <v/>
      </c>
      <c r="S1741" s="109" t="str">
        <f>IF(S1737="","",
IF(OR(S1739="Orçamento",S1738="",MAX('Tabela de Apoio'!$A:$A)&lt;=S1738),
S1737,
(INDEX('Tabela de Apoio'!$B:$B,MATCH('MAPA DE PREÇOS'!$O$8,'Tabela de Apoio'!$A:$A,1))/INDEX('Tabela de Apoio'!$B:$B,MATCH('MAPA DE PREÇOS'!S1738,'Tabela de Apoio'!$A:$A,1)-1))*S1737))</f>
        <v/>
      </c>
      <c r="T1741" s="109" t="str">
        <f>IF(T1737="","",
IF(OR(T1739="Orçamento",T1738="",MAX('Tabela de Apoio'!$A:$A)&lt;=T1738),
T1737,
(INDEX('Tabela de Apoio'!$B:$B,MATCH('MAPA DE PREÇOS'!$O$8,'Tabela de Apoio'!$A:$A,1))/INDEX('Tabela de Apoio'!$B:$B,MATCH('MAPA DE PREÇOS'!T1738,'Tabela de Apoio'!$A:$A,1)-1))*T1737))</f>
        <v/>
      </c>
      <c r="U1741" s="109" t="str">
        <f>IF(U1737="","",
IF(OR(U1739="Orçamento",U1738="",MAX('Tabela de Apoio'!$A:$A)&lt;=U1738),
U1737,
(INDEX('Tabela de Apoio'!$B:$B,MATCH('MAPA DE PREÇOS'!$O$8,'Tabela de Apoio'!$A:$A,1))/INDEX('Tabela de Apoio'!$B:$B,MATCH('MAPA DE PREÇOS'!U1738,'Tabela de Apoio'!$A:$A,1)-1))*U1737))</f>
        <v/>
      </c>
      <c r="V1741" s="109" t="str">
        <f>IF(V1737="","",
IF(OR(V1739="Orçamento",V1738="",MAX('Tabela de Apoio'!$A:$A)&lt;=V1738),
V1737,
(INDEX('Tabela de Apoio'!$B:$B,MATCH('MAPA DE PREÇOS'!$O$8,'Tabela de Apoio'!$A:$A,1))/INDEX('Tabela de Apoio'!$B:$B,MATCH('MAPA DE PREÇOS'!V1738,'Tabela de Apoio'!$A:$A,1)-1))*V1737))</f>
        <v/>
      </c>
      <c r="W1741" s="109" t="str">
        <f>IF(W1737="","",
IF(OR(W1739="Orçamento",W1738="",MAX('Tabela de Apoio'!$A:$A)&lt;=W1738),
W1737,
(INDEX('Tabela de Apoio'!$B:$B,MATCH('MAPA DE PREÇOS'!$O$8,'Tabela de Apoio'!$A:$A,1))/INDEX('Tabela de Apoio'!$B:$B,MATCH('MAPA DE PREÇOS'!W1738,'Tabela de Apoio'!$A:$A,1)-1))*W1737))</f>
        <v/>
      </c>
      <c r="X1741" s="109" t="str">
        <f>IF(X1737="","",
IF(OR(X1739="Orçamento",X1738="",MAX('Tabela de Apoio'!$A:$A)&lt;=X1738),
X1737,
(INDEX('Tabela de Apoio'!$B:$B,MATCH('MAPA DE PREÇOS'!$O$8,'Tabela de Apoio'!$A:$A,1))/INDEX('Tabela de Apoio'!$B:$B,MATCH('MAPA DE PREÇOS'!X1738,'Tabela de Apoio'!$A:$A,1)-1))*X1737))</f>
        <v/>
      </c>
      <c r="Y1741" s="109" t="str">
        <f>IF(Y1737="","",
IF(OR(Y1739="Orçamento",Y1738="",MAX('Tabela de Apoio'!$A:$A)&lt;=Y1738),
Y1737,
(INDEX('Tabela de Apoio'!$B:$B,MATCH('MAPA DE PREÇOS'!$O$8,'Tabela de Apoio'!$A:$A,1))/INDEX('Tabela de Apoio'!$B:$B,MATCH('MAPA DE PREÇOS'!Y1738,'Tabela de Apoio'!$A:$A,1)-1))*Y1737))</f>
        <v/>
      </c>
      <c r="Z1741" s="109" t="str">
        <f>IF(Z1737="","",
IF(OR(Z1739="Orçamento",Z1738="",MAX('Tabela de Apoio'!$A:$A)&lt;=Z1738),
Z1737,
(INDEX('Tabela de Apoio'!$B:$B,MATCH('MAPA DE PREÇOS'!$O$8,'Tabela de Apoio'!$A:$A,1))/INDEX('Tabela de Apoio'!$B:$B,MATCH('MAPA DE PREÇOS'!Z1738,'Tabela de Apoio'!$A:$A,1)-1))*Z1737))</f>
        <v/>
      </c>
      <c r="AA1741" s="109" t="str">
        <f>IF(AA1737="","",
IF(OR(AA1739="Orçamento",AA1738="",MAX('Tabela de Apoio'!$A:$A)&lt;=AA1738),
AA1737,
(INDEX('Tabela de Apoio'!$B:$B,MATCH('MAPA DE PREÇOS'!$O$8,'Tabela de Apoio'!$A:$A,1))/INDEX('Tabela de Apoio'!$B:$B,MATCH('MAPA DE PREÇOS'!AA1738,'Tabela de Apoio'!$A:$A,1)-1))*AA1737))</f>
        <v/>
      </c>
      <c r="AB1741" s="109" t="str">
        <f>IF(AB1737="","",
IF(OR(AB1739="Orçamento",AB1738="",MAX('Tabela de Apoio'!$A:$A)&lt;=AB1738),
AB1737,
(INDEX('Tabela de Apoio'!$B:$B,MATCH('MAPA DE PREÇOS'!$O$8,'Tabela de Apoio'!$A:$A,1))/INDEX('Tabela de Apoio'!$B:$B,MATCH('MAPA DE PREÇOS'!AB1738,'Tabela de Apoio'!$A:$A,1)-1))*AB1737))</f>
        <v/>
      </c>
      <c r="AC1741" s="109" t="str">
        <f>IF(AC1737="","",
IF(OR(AC1739="Orçamento",AC1738="",MAX('Tabela de Apoio'!$A:$A)&lt;=AC1738),
AC1737,
(INDEX('Tabela de Apoio'!$B:$B,MATCH('MAPA DE PREÇOS'!$O$8,'Tabela de Apoio'!$A:$A,1))/INDEX('Tabela de Apoio'!$B:$B,MATCH('MAPA DE PREÇOS'!AC1738,'Tabela de Apoio'!$A:$A,1)-1))*AC1737))</f>
        <v/>
      </c>
      <c r="AD1741" s="109" t="str">
        <f>IF(AD1737="","",
IF(OR(AD1739="Orçamento",AD1738="",MAX('Tabela de Apoio'!$A:$A)&lt;=AD1738),
AD1737,
(INDEX('Tabela de Apoio'!$B:$B,MATCH('MAPA DE PREÇOS'!$O$8,'Tabela de Apoio'!$A:$A,1))/INDEX('Tabela de Apoio'!$B:$B,MATCH('MAPA DE PREÇOS'!AD1738,'Tabela de Apoio'!$A:$A,1)-1))*AD1737))</f>
        <v/>
      </c>
      <c r="AE1741" s="109" t="str">
        <f>IF(AE1737="","",
IF(OR(AE1739="Orçamento",AE1738="",MAX('Tabela de Apoio'!$A:$A)&lt;=AE1738),
AE1737,
(INDEX('Tabela de Apoio'!$B:$B,MATCH('MAPA DE PREÇOS'!$O$8,'Tabela de Apoio'!$A:$A,1))/INDEX('Tabela de Apoio'!$B:$B,MATCH('MAPA DE PREÇOS'!AE1738,'Tabela de Apoio'!$A:$A,1)-1))*AE1737))</f>
        <v/>
      </c>
      <c r="AF1741" s="109" t="str">
        <f>IF(AF1737="","",
IF(OR(AF1739="Orçamento",AF1738="",MAX('Tabela de Apoio'!$A:$A)&lt;=AF1738),
AF1737,
(INDEX('Tabela de Apoio'!$B:$B,MATCH('MAPA DE PREÇOS'!$O$8,'Tabela de Apoio'!$A:$A,1))/INDEX('Tabela de Apoio'!$B:$B,MATCH('MAPA DE PREÇOS'!AF1738,'Tabela de Apoio'!$A:$A,1)-1))*AF1737))</f>
        <v/>
      </c>
      <c r="AG1741" s="109" t="str">
        <f>IF(AG1737="","",
IF(OR(AG1739="Orçamento",AG1738="",MAX('Tabela de Apoio'!$A:$A)&lt;=AG1738),
AG1737,
(INDEX('Tabela de Apoio'!$B:$B,MATCH('MAPA DE PREÇOS'!$O$8,'Tabela de Apoio'!$A:$A,1))/INDEX('Tabela de Apoio'!$B:$B,MATCH('MAPA DE PREÇOS'!AG1738,'Tabela de Apoio'!$A:$A,1)-1))*AG1737))</f>
        <v/>
      </c>
      <c r="AH1741" s="109" t="str">
        <f>IF(AH1737="","",
IF(OR(AH1739="Orçamento",AH1738="",MAX('Tabela de Apoio'!$A:$A)&lt;=AH1738),
AH1737,
(INDEX('Tabela de Apoio'!$B:$B,MATCH('MAPA DE PREÇOS'!$O$8,'Tabela de Apoio'!$A:$A,1))/INDEX('Tabela de Apoio'!$B:$B,MATCH('MAPA DE PREÇOS'!AH1738,'Tabela de Apoio'!$A:$A,1)-1))*AH1737))</f>
        <v/>
      </c>
      <c r="AI1741" s="109" t="str">
        <f>IF(AI1737="","",
IF(OR(AI1739="Orçamento",AI1738="",MAX('Tabela de Apoio'!$A:$A)&lt;=AI1738),
AI1737,
(INDEX('Tabela de Apoio'!$B:$B,MATCH('MAPA DE PREÇOS'!$O$8,'Tabela de Apoio'!$A:$A,1))/INDEX('Tabela de Apoio'!$B:$B,MATCH('MAPA DE PREÇOS'!AI1738,'Tabela de Apoio'!$A:$A,1)-1))*AI1737))</f>
        <v/>
      </c>
    </row>
    <row r="1742" spans="1:167" hidden="1" x14ac:dyDescent="0.25">
      <c r="B1742" s="131" t="e">
        <f t="shared" ref="B1742" si="5388">B1741</f>
        <v>#VALUE!</v>
      </c>
      <c r="C1742" s="131" t="e">
        <f t="shared" ref="C1742" si="5389">C1741</f>
        <v>#VALUE!</v>
      </c>
      <c r="D1742" s="130">
        <f t="shared" si="5198"/>
        <v>1</v>
      </c>
      <c r="E1742" s="168"/>
      <c r="F1742" s="96"/>
      <c r="G1742" s="170"/>
      <c r="H1742"/>
      <c r="I1742"/>
      <c r="J1742"/>
      <c r="N1742" s="74"/>
      <c r="O1742" s="27" t="s">
        <v>439</v>
      </c>
      <c r="P1742" s="110" t="str">
        <f>IF(IFERROR(VLOOKUP(P1739,'Tabela de Apoio'!$D:$E,2,FALSE),1)=1,"",P1743)</f>
        <v/>
      </c>
      <c r="Q1742" s="110" t="str">
        <f>IF(IFERROR(VLOOKUP(Q1739,'Tabela de Apoio'!$D:$E,2,FALSE),1)=1,"",Q1743)</f>
        <v/>
      </c>
      <c r="R1742" s="110" t="str">
        <f>IF(IFERROR(VLOOKUP(R1739,'Tabela de Apoio'!$D:$E,2,FALSE),1)=1,"",R1743)</f>
        <v/>
      </c>
      <c r="S1742" s="110" t="str">
        <f>IF(IFERROR(VLOOKUP(S1739,'Tabela de Apoio'!$D:$E,2,FALSE),1)=1,"",S1743)</f>
        <v/>
      </c>
      <c r="T1742" s="110" t="str">
        <f>IF(IFERROR(VLOOKUP(T1739,'Tabela de Apoio'!$D:$E,2,FALSE),1)=1,"",T1743)</f>
        <v/>
      </c>
      <c r="U1742" s="110" t="str">
        <f>IF(IFERROR(VLOOKUP(U1739,'Tabela de Apoio'!$D:$E,2,FALSE),1)=1,"",U1743)</f>
        <v/>
      </c>
      <c r="V1742" s="110" t="str">
        <f>IF(IFERROR(VLOOKUP(V1739,'Tabela de Apoio'!$D:$E,2,FALSE),1)=1,"",V1743)</f>
        <v/>
      </c>
      <c r="W1742" s="110" t="str">
        <f>IF(IFERROR(VLOOKUP(W1739,'Tabela de Apoio'!$D:$E,2,FALSE),1)=1,"",W1743)</f>
        <v/>
      </c>
      <c r="X1742" s="110" t="str">
        <f>IF(IFERROR(VLOOKUP(X1739,'Tabela de Apoio'!$D:$E,2,FALSE),1)=1,"",X1743)</f>
        <v/>
      </c>
      <c r="Y1742" s="110" t="str">
        <f>IF(IFERROR(VLOOKUP(Y1739,'Tabela de Apoio'!$D:$E,2,FALSE),1)=1,"",Y1743)</f>
        <v/>
      </c>
      <c r="Z1742" s="110" t="str">
        <f>IF(IFERROR(VLOOKUP(Z1739,'Tabela de Apoio'!$D:$E,2,FALSE),1)=1,"",Z1743)</f>
        <v/>
      </c>
      <c r="AA1742" s="110" t="str">
        <f>IF(IFERROR(VLOOKUP(AA1739,'Tabela de Apoio'!$D:$E,2,FALSE),1)=1,"",AA1743)</f>
        <v/>
      </c>
      <c r="AB1742" s="110" t="str">
        <f>IF(IFERROR(VLOOKUP(AB1739,'Tabela de Apoio'!$D:$E,2,FALSE),1)=1,"",AB1743)</f>
        <v/>
      </c>
      <c r="AC1742" s="110" t="str">
        <f>IF(IFERROR(VLOOKUP(AC1739,'Tabela de Apoio'!$D:$E,2,FALSE),1)=1,"",AC1743)</f>
        <v/>
      </c>
      <c r="AD1742" s="110" t="str">
        <f>IF(IFERROR(VLOOKUP(AD1739,'Tabela de Apoio'!$D:$E,2,FALSE),1)=1,"",AD1743)</f>
        <v/>
      </c>
      <c r="AE1742" s="110" t="str">
        <f>IF(IFERROR(VLOOKUP(AE1739,'Tabela de Apoio'!$D:$E,2,FALSE),1)=1,"",AE1743)</f>
        <v/>
      </c>
      <c r="AF1742" s="110" t="str">
        <f>IF(IFERROR(VLOOKUP(AF1739,'Tabela de Apoio'!$D:$E,2,FALSE),1)=1,"",AF1743)</f>
        <v/>
      </c>
      <c r="AG1742" s="110" t="str">
        <f>IF(IFERROR(VLOOKUP(AG1739,'Tabela de Apoio'!$D:$E,2,FALSE),1)=1,"",AG1743)</f>
        <v/>
      </c>
      <c r="AH1742" s="110" t="str">
        <f>IF(IFERROR(VLOOKUP(AH1739,'Tabela de Apoio'!$D:$E,2,FALSE),1)=1,"",AH1743)</f>
        <v/>
      </c>
      <c r="AI1742" s="110" t="str">
        <f>IF(IFERROR(VLOOKUP(AI1739,'Tabela de Apoio'!$D:$E,2,FALSE),1)=1,"",AI1743)</f>
        <v/>
      </c>
    </row>
    <row r="1743" spans="1:167" hidden="1" x14ac:dyDescent="0.25">
      <c r="B1743" s="131" t="e">
        <f t="shared" ref="B1743:C1743" si="5390">B1742</f>
        <v>#VALUE!</v>
      </c>
      <c r="C1743" s="131" t="e">
        <f t="shared" si="5390"/>
        <v>#VALUE!</v>
      </c>
      <c r="D1743" s="130">
        <f t="shared" si="5198"/>
        <v>1</v>
      </c>
      <c r="E1743" s="168"/>
      <c r="F1743" s="96"/>
      <c r="G1743" s="170"/>
      <c r="H1743" s="137">
        <f t="shared" ref="H1743" si="5391">COUNT($P1743:$XX1743)</f>
        <v>0</v>
      </c>
      <c r="I1743" s="135" t="e">
        <f t="shared" ref="I1743" si="5392">_xlfn.STDEV.P($P1742:$XX1743)/AVERAGE($P1742:$XX1743)</f>
        <v>#DIV/0!</v>
      </c>
      <c r="J1743" s="7">
        <f>ROW()</f>
        <v>1743</v>
      </c>
      <c r="K1743" s="70"/>
      <c r="L1743" s="29" t="s">
        <v>54</v>
      </c>
      <c r="M1743" s="30" t="str">
        <f t="shared" ref="M1743" si="5393">IFERROR(
IF(AND(P1739="Orçamento",COUNTA(P1737:AI1737)=COUNTIF(P1739:XX1739,"Orçamento")),MIN(M1748,M1745),
IF(M1746&lt;&gt;"",M1746,
IF(M1747&lt;&gt;"",M1747,
M1745
))),"")</f>
        <v/>
      </c>
      <c r="N1743" s="74"/>
      <c r="O1743" s="27" t="s">
        <v>440</v>
      </c>
      <c r="P1743" s="109" t="str">
        <f t="shared" ref="P1743:AI1743" si="5394">IFERROR(IF(P1741="",
            "",
            IF(COUNT($P1741:$XX1741)&lt;=4,
               P1741,
               IF(OR(P1741&gt;(QUARTILE($P1741:$XX1741,3)+(QUARTILE($P1741:$XX1741,3)-QUARTILE($P1741:$XX1741,1))),
                     P1741&lt;(QUARTILE($P1741:$XX1741,1)-(QUARTILE($P1741:$XX1741,3)-QUARTILE($P1741:$XX1741,1)))
                  ),
               "DESCARTADO",P1741)
             )
  ),P1741)</f>
        <v/>
      </c>
      <c r="Q1743" s="109" t="str">
        <f t="shared" si="5394"/>
        <v/>
      </c>
      <c r="R1743" s="109" t="str">
        <f t="shared" si="5394"/>
        <v/>
      </c>
      <c r="S1743" s="109" t="str">
        <f t="shared" si="5394"/>
        <v/>
      </c>
      <c r="T1743" s="109" t="str">
        <f t="shared" si="5394"/>
        <v/>
      </c>
      <c r="U1743" s="109" t="str">
        <f t="shared" si="5394"/>
        <v/>
      </c>
      <c r="V1743" s="109" t="str">
        <f t="shared" si="5394"/>
        <v/>
      </c>
      <c r="W1743" s="109" t="str">
        <f t="shared" si="5394"/>
        <v/>
      </c>
      <c r="X1743" s="109" t="str">
        <f t="shared" si="5394"/>
        <v/>
      </c>
      <c r="Y1743" s="109" t="str">
        <f t="shared" si="5394"/>
        <v/>
      </c>
      <c r="Z1743" s="109" t="str">
        <f t="shared" si="5394"/>
        <v/>
      </c>
      <c r="AA1743" s="109" t="str">
        <f t="shared" si="5394"/>
        <v/>
      </c>
      <c r="AB1743" s="109" t="str">
        <f t="shared" si="5394"/>
        <v/>
      </c>
      <c r="AC1743" s="109" t="str">
        <f t="shared" si="5394"/>
        <v/>
      </c>
      <c r="AD1743" s="109" t="str">
        <f t="shared" si="5394"/>
        <v/>
      </c>
      <c r="AE1743" s="109" t="str">
        <f t="shared" si="5394"/>
        <v/>
      </c>
      <c r="AF1743" s="109" t="str">
        <f t="shared" si="5394"/>
        <v/>
      </c>
      <c r="AG1743" s="109" t="str">
        <f t="shared" si="5394"/>
        <v/>
      </c>
      <c r="AH1743" s="109" t="str">
        <f t="shared" si="5394"/>
        <v/>
      </c>
      <c r="AI1743" s="109" t="str">
        <f t="shared" si="5394"/>
        <v/>
      </c>
    </row>
    <row r="1744" spans="1:167" hidden="1" x14ac:dyDescent="0.25">
      <c r="B1744" s="131" t="e">
        <f t="shared" ref="B1744:B1798" si="5395">B1743</f>
        <v>#VALUE!</v>
      </c>
      <c r="C1744" s="131" t="e">
        <f t="shared" ref="C1744:D1807" si="5396">C1743</f>
        <v>#VALUE!</v>
      </c>
      <c r="D1744" s="130">
        <f t="shared" si="5198"/>
        <v>1</v>
      </c>
      <c r="E1744" s="168"/>
      <c r="F1744" s="96"/>
      <c r="G1744" s="170"/>
      <c r="H1744"/>
      <c r="I1744"/>
      <c r="J1744"/>
      <c r="K1744" s="69"/>
      <c r="L1744" s="29" t="s">
        <v>423</v>
      </c>
      <c r="M1744" s="30" t="e">
        <f t="shared" ref="M1744" si="5397">AVERAGE($P1743:$XX1743)</f>
        <v>#DIV/0!</v>
      </c>
      <c r="N1744" s="74"/>
      <c r="O1744" s="27" t="str">
        <f t="shared" ref="O1744" si="5398">"1 POND"</f>
        <v>1 POND</v>
      </c>
      <c r="P1744" s="110" t="str">
        <f>IF(IFERROR(VLOOKUP(P1739,'Tabela de Apoio'!$D:$E,2,FALSE),1)=1,"",P1745)</f>
        <v/>
      </c>
      <c r="Q1744" s="110" t="str">
        <f>IF(IFERROR(VLOOKUP(Q1739,'Tabela de Apoio'!$D:$E,2,FALSE),1)=1,"",Q1745)</f>
        <v/>
      </c>
      <c r="R1744" s="110" t="str">
        <f>IF(IFERROR(VLOOKUP(R1739,'Tabela de Apoio'!$D:$E,2,FALSE),1)=1,"",R1745)</f>
        <v/>
      </c>
      <c r="S1744" s="110" t="str">
        <f>IF(IFERROR(VLOOKUP(S1739,'Tabela de Apoio'!$D:$E,2,FALSE),1)=1,"",S1745)</f>
        <v/>
      </c>
      <c r="T1744" s="110" t="str">
        <f>IF(IFERROR(VLOOKUP(T1739,'Tabela de Apoio'!$D:$E,2,FALSE),1)=1,"",T1745)</f>
        <v/>
      </c>
      <c r="U1744" s="110" t="str">
        <f>IF(IFERROR(VLOOKUP(U1739,'Tabela de Apoio'!$D:$E,2,FALSE),1)=1,"",U1745)</f>
        <v/>
      </c>
      <c r="V1744" s="110" t="str">
        <f>IF(IFERROR(VLOOKUP(V1739,'Tabela de Apoio'!$D:$E,2,FALSE),1)=1,"",V1745)</f>
        <v/>
      </c>
      <c r="W1744" s="110" t="str">
        <f>IF(IFERROR(VLOOKUP(W1739,'Tabela de Apoio'!$D:$E,2,FALSE),1)=1,"",W1745)</f>
        <v/>
      </c>
      <c r="X1744" s="110" t="str">
        <f>IF(IFERROR(VLOOKUP(X1739,'Tabela de Apoio'!$D:$E,2,FALSE),1)=1,"",X1745)</f>
        <v/>
      </c>
      <c r="Y1744" s="110" t="str">
        <f>IF(IFERROR(VLOOKUP(Y1739,'Tabela de Apoio'!$D:$E,2,FALSE),1)=1,"",Y1745)</f>
        <v/>
      </c>
      <c r="Z1744" s="110" t="str">
        <f>IF(IFERROR(VLOOKUP(Z1739,'Tabela de Apoio'!$D:$E,2,FALSE),1)=1,"",Z1745)</f>
        <v/>
      </c>
      <c r="AA1744" s="110" t="str">
        <f>IF(IFERROR(VLOOKUP(AA1739,'Tabela de Apoio'!$D:$E,2,FALSE),1)=1,"",AA1745)</f>
        <v/>
      </c>
      <c r="AB1744" s="110" t="str">
        <f>IF(IFERROR(VLOOKUP(AB1739,'Tabela de Apoio'!$D:$E,2,FALSE),1)=1,"",AB1745)</f>
        <v/>
      </c>
      <c r="AC1744" s="110" t="str">
        <f>IF(IFERROR(VLOOKUP(AC1739,'Tabela de Apoio'!$D:$E,2,FALSE),1)=1,"",AC1745)</f>
        <v/>
      </c>
      <c r="AD1744" s="110" t="str">
        <f>IF(IFERROR(VLOOKUP(AD1739,'Tabela de Apoio'!$D:$E,2,FALSE),1)=1,"",AD1745)</f>
        <v/>
      </c>
      <c r="AE1744" s="110" t="str">
        <f>IF(IFERROR(VLOOKUP(AE1739,'Tabela de Apoio'!$D:$E,2,FALSE),1)=1,"",AE1745)</f>
        <v/>
      </c>
      <c r="AF1744" s="110" t="str">
        <f>IF(IFERROR(VLOOKUP(AF1739,'Tabela de Apoio'!$D:$E,2,FALSE),1)=1,"",AF1745)</f>
        <v/>
      </c>
      <c r="AG1744" s="110" t="str">
        <f>IF(IFERROR(VLOOKUP(AG1739,'Tabela de Apoio'!$D:$E,2,FALSE),1)=1,"",AG1745)</f>
        <v/>
      </c>
      <c r="AH1744" s="110" t="str">
        <f>IF(IFERROR(VLOOKUP(AH1739,'Tabela de Apoio'!$D:$E,2,FALSE),1)=1,"",AH1745)</f>
        <v/>
      </c>
      <c r="AI1744" s="110" t="str">
        <f>IF(IFERROR(VLOOKUP(AI1739,'Tabela de Apoio'!$D:$E,2,FALSE),1)=1,"",AI1745)</f>
        <v/>
      </c>
    </row>
    <row r="1745" spans="1:167" hidden="1" x14ac:dyDescent="0.25">
      <c r="B1745" s="131" t="e">
        <f t="shared" si="5395"/>
        <v>#VALUE!</v>
      </c>
      <c r="C1745" s="131" t="e">
        <f t="shared" si="5396"/>
        <v>#VALUE!</v>
      </c>
      <c r="D1745" s="130">
        <f t="shared" si="5396"/>
        <v>1</v>
      </c>
      <c r="E1745" s="168"/>
      <c r="F1745" s="96"/>
      <c r="G1745" s="170"/>
      <c r="H1745" s="137">
        <f t="shared" ref="H1745" si="5399">COUNT($P1745:$XX1745)</f>
        <v>0</v>
      </c>
      <c r="I1745" s="135" t="e">
        <f t="shared" ref="I1745" si="5400">_xlfn.STDEV.P($P1744:$XX1745)/AVERAGE($P1744:$XX1745)</f>
        <v>#DIV/0!</v>
      </c>
      <c r="J1745" s="7">
        <f t="shared" ref="J1745" si="5401">IF(AND(H1745&gt;2,
OR(L1737="MÉDIA SANEADA",L1737="MEDIANA SANEADA",
AND(L1737="PREÇO REFERÊNCIA",NOT(AND(P1739="Orçamento",COUNTA(P1737:XX1737)=COUNTIF(P1739:XX1739,"Orçamento")))))),
ROW(),0)</f>
        <v>0</v>
      </c>
      <c r="K1745" s="69"/>
      <c r="L1745" s="29" t="s">
        <v>424</v>
      </c>
      <c r="M1745" s="30" t="e">
        <f t="shared" ref="M1745" si="5402">MEDIAN($P1743:$XX1743)</f>
        <v>#NUM!</v>
      </c>
      <c r="N1745" s="74"/>
      <c r="O1745" s="27" t="str">
        <f t="shared" ref="O1745" si="5403">"1 RODADA"</f>
        <v>1 RODADA</v>
      </c>
      <c r="P1745" s="110" t="str">
        <f t="shared" ref="P1745:AI1745" si="5404">IF(P1743="","",IF((_xlfn.STDEV.P($P1742:$XX1743)/AVERAGE($P1742:$XX1743))&lt;=25%,P1743,IF(OR(P1743&gt;(AVERAGE($P1742:$XX1743)+_xlfn.STDEV.P($P1742:$XX1743)),P1743&lt;(AVERAGE($P1742:$XX1743)-_xlfn.STDEV.P($P1742:$XX1743))),"DESCARTADO",P1743)))</f>
        <v/>
      </c>
      <c r="Q1745" s="110" t="str">
        <f t="shared" si="5404"/>
        <v/>
      </c>
      <c r="R1745" s="110" t="str">
        <f t="shared" si="5404"/>
        <v/>
      </c>
      <c r="S1745" s="110" t="str">
        <f t="shared" si="5404"/>
        <v/>
      </c>
      <c r="T1745" s="110" t="str">
        <f t="shared" si="5404"/>
        <v/>
      </c>
      <c r="U1745" s="110" t="str">
        <f t="shared" si="5404"/>
        <v/>
      </c>
      <c r="V1745" s="110" t="str">
        <f t="shared" si="5404"/>
        <v/>
      </c>
      <c r="W1745" s="110" t="str">
        <f t="shared" si="5404"/>
        <v/>
      </c>
      <c r="X1745" s="110" t="str">
        <f t="shared" si="5404"/>
        <v/>
      </c>
      <c r="Y1745" s="110" t="str">
        <f t="shared" si="5404"/>
        <v/>
      </c>
      <c r="Z1745" s="110" t="str">
        <f t="shared" si="5404"/>
        <v/>
      </c>
      <c r="AA1745" s="110" t="str">
        <f t="shared" si="5404"/>
        <v/>
      </c>
      <c r="AB1745" s="110" t="str">
        <f t="shared" si="5404"/>
        <v/>
      </c>
      <c r="AC1745" s="110" t="str">
        <f t="shared" si="5404"/>
        <v/>
      </c>
      <c r="AD1745" s="110" t="str">
        <f t="shared" si="5404"/>
        <v/>
      </c>
      <c r="AE1745" s="110" t="str">
        <f t="shared" si="5404"/>
        <v/>
      </c>
      <c r="AF1745" s="110" t="str">
        <f t="shared" si="5404"/>
        <v/>
      </c>
      <c r="AG1745" s="110" t="str">
        <f t="shared" si="5404"/>
        <v/>
      </c>
      <c r="AH1745" s="110" t="str">
        <f t="shared" si="5404"/>
        <v/>
      </c>
      <c r="AI1745" s="110" t="str">
        <f t="shared" si="5404"/>
        <v/>
      </c>
    </row>
    <row r="1746" spans="1:167" hidden="1" x14ac:dyDescent="0.25">
      <c r="B1746" s="131" t="e">
        <f t="shared" si="5395"/>
        <v>#VALUE!</v>
      </c>
      <c r="C1746" s="131" t="e">
        <f t="shared" si="5396"/>
        <v>#VALUE!</v>
      </c>
      <c r="D1746" s="130">
        <f t="shared" si="5396"/>
        <v>1</v>
      </c>
      <c r="E1746" s="168"/>
      <c r="F1746" s="96"/>
      <c r="G1746" s="170"/>
      <c r="H1746"/>
      <c r="I1746"/>
      <c r="J1746"/>
      <c r="L1746" s="29" t="s">
        <v>50</v>
      </c>
      <c r="M1746" s="30" t="str">
        <f t="shared" ref="M1746" si="5405">IFERROR(
IF(AND(H1745&gt;2,I1745&lt;=25%),AVERAGE(P1744:XX1745),
IF(AND(H1747&gt;2,I1747&lt;=25%),AVERAGE(P1746:XX1747),
IF(AND(H1749&gt;2,I1749&lt;=25%),AVERAGE(P1748:XX1749),
IF(AND(H1751&gt;2,I1751&lt;=25%),AVERAGE(P1750:XX1751),
IF(AND(H1753&gt;2,I1753&lt;=25%),AVERAGE(P1752:XX1753),
IF(AND(H1755&gt;2,I1755&lt;=25%),AVERAGE(P1754:XX1755),
IF(I1743&lt;=25%,AVERAGE(P1742:XX1743),""))))))),"")</f>
        <v/>
      </c>
      <c r="N1746" s="74"/>
      <c r="O1746" s="27" t="str">
        <f t="shared" ref="O1746" si="5406">"2 POND"</f>
        <v>2 POND</v>
      </c>
      <c r="P1746" s="110" t="str">
        <f>IF(IFERROR(VLOOKUP(P1739,'Tabela de Apoio'!$D:$E,2,FALSE),1)=1,"",P1747)</f>
        <v/>
      </c>
      <c r="Q1746" s="110" t="str">
        <f>IF(IFERROR(VLOOKUP(Q1739,'Tabela de Apoio'!$D:$E,2,FALSE),1)=1,"",Q1747)</f>
        <v/>
      </c>
      <c r="R1746" s="110" t="str">
        <f>IF(IFERROR(VLOOKUP(R1739,'Tabela de Apoio'!$D:$E,2,FALSE),1)=1,"",R1747)</f>
        <v/>
      </c>
      <c r="S1746" s="110" t="str">
        <f>IF(IFERROR(VLOOKUP(S1739,'Tabela de Apoio'!$D:$E,2,FALSE),1)=1,"",S1747)</f>
        <v/>
      </c>
      <c r="T1746" s="110" t="str">
        <f>IF(IFERROR(VLOOKUP(T1739,'Tabela de Apoio'!$D:$E,2,FALSE),1)=1,"",T1747)</f>
        <v/>
      </c>
      <c r="U1746" s="110" t="str">
        <f>IF(IFERROR(VLOOKUP(U1739,'Tabela de Apoio'!$D:$E,2,FALSE),1)=1,"",U1747)</f>
        <v/>
      </c>
      <c r="V1746" s="110" t="str">
        <f>IF(IFERROR(VLOOKUP(V1739,'Tabela de Apoio'!$D:$E,2,FALSE),1)=1,"",V1747)</f>
        <v/>
      </c>
      <c r="W1746" s="110" t="str">
        <f>IF(IFERROR(VLOOKUP(W1739,'Tabela de Apoio'!$D:$E,2,FALSE),1)=1,"",W1747)</f>
        <v/>
      </c>
      <c r="X1746" s="110" t="str">
        <f>IF(IFERROR(VLOOKUP(X1739,'Tabela de Apoio'!$D:$E,2,FALSE),1)=1,"",X1747)</f>
        <v/>
      </c>
      <c r="Y1746" s="110" t="str">
        <f>IF(IFERROR(VLOOKUP(Y1739,'Tabela de Apoio'!$D:$E,2,FALSE),1)=1,"",Y1747)</f>
        <v/>
      </c>
      <c r="Z1746" s="110" t="str">
        <f>IF(IFERROR(VLOOKUP(Z1739,'Tabela de Apoio'!$D:$E,2,FALSE),1)=1,"",Z1747)</f>
        <v/>
      </c>
      <c r="AA1746" s="110" t="str">
        <f>IF(IFERROR(VLOOKUP(AA1739,'Tabela de Apoio'!$D:$E,2,FALSE),1)=1,"",AA1747)</f>
        <v/>
      </c>
      <c r="AB1746" s="110" t="str">
        <f>IF(IFERROR(VLOOKUP(AB1739,'Tabela de Apoio'!$D:$E,2,FALSE),1)=1,"",AB1747)</f>
        <v/>
      </c>
      <c r="AC1746" s="110" t="str">
        <f>IF(IFERROR(VLOOKUP(AC1739,'Tabela de Apoio'!$D:$E,2,FALSE),1)=1,"",AC1747)</f>
        <v/>
      </c>
      <c r="AD1746" s="110" t="str">
        <f>IF(IFERROR(VLOOKUP(AD1739,'Tabela de Apoio'!$D:$E,2,FALSE),1)=1,"",AD1747)</f>
        <v/>
      </c>
      <c r="AE1746" s="110" t="str">
        <f>IF(IFERROR(VLOOKUP(AE1739,'Tabela de Apoio'!$D:$E,2,FALSE),1)=1,"",AE1747)</f>
        <v/>
      </c>
      <c r="AF1746" s="110" t="str">
        <f>IF(IFERROR(VLOOKUP(AF1739,'Tabela de Apoio'!$D:$E,2,FALSE),1)=1,"",AF1747)</f>
        <v/>
      </c>
      <c r="AG1746" s="110" t="str">
        <f>IF(IFERROR(VLOOKUP(AG1739,'Tabela de Apoio'!$D:$E,2,FALSE),1)=1,"",AG1747)</f>
        <v/>
      </c>
      <c r="AH1746" s="110" t="str">
        <f>IF(IFERROR(VLOOKUP(AH1739,'Tabela de Apoio'!$D:$E,2,FALSE),1)=1,"",AH1747)</f>
        <v/>
      </c>
      <c r="AI1746" s="110" t="str">
        <f>IF(IFERROR(VLOOKUP(AI1739,'Tabela de Apoio'!$D:$E,2,FALSE),1)=1,"",AI1747)</f>
        <v/>
      </c>
    </row>
    <row r="1747" spans="1:167" hidden="1" x14ac:dyDescent="0.25">
      <c r="B1747" s="131" t="e">
        <f t="shared" si="5395"/>
        <v>#VALUE!</v>
      </c>
      <c r="C1747" s="131" t="e">
        <f t="shared" si="5396"/>
        <v>#VALUE!</v>
      </c>
      <c r="D1747" s="130">
        <f t="shared" si="5396"/>
        <v>1</v>
      </c>
      <c r="E1747" s="168"/>
      <c r="F1747" s="96"/>
      <c r="G1747" s="170"/>
      <c r="H1747" s="137">
        <f t="shared" ref="H1747" si="5407">COUNT($P1747:$XX1747)</f>
        <v>0</v>
      </c>
      <c r="I1747" s="135" t="e">
        <f t="shared" ref="I1747" si="5408">_xlfn.STDEV.P($P1746:$XX1747)/AVERAGE($P1746:$XX1747)</f>
        <v>#DIV/0!</v>
      </c>
      <c r="J1747" s="7">
        <f t="shared" ref="J1747" si="5409">IF(AND(H1747&gt;2,
OR(L1737="MÉDIA SANEADA",L1737="MEDIANA SANEADA",
AND(L1737="PREÇO REFERÊNCIA",NOT(AND(P1739="Orçamento",COUNTA(P1737:XX1737)=COUNTIF(P1739:XX1739,"Orçamento")))))),
ROW(),0)</f>
        <v>0</v>
      </c>
      <c r="K1747" s="69"/>
      <c r="L1747" s="29" t="s">
        <v>425</v>
      </c>
      <c r="M1747" s="30" t="e">
        <f t="shared" ref="M1747" si="5410" xml:space="preserve">
IF(H1745&gt;2,MEDIAN(P1744:XX1745),
IF(H1747&gt;2,MEDIAN(P1746:XX1747),
IF(H1749&gt;2,MEDIAN(P1748:XX1749),
IF(H1751&gt;2,MEDIAN(P1750:XX1751),
IF(H1753&gt;2,MEDIAN(P1752:XX1753),
IF(H1755&gt;2,MEDIAN(P1754:XX1755),
MEDIAN(P1742:XX1743)))))))</f>
        <v>#NUM!</v>
      </c>
      <c r="N1747" s="74"/>
      <c r="O1747" s="27" t="str">
        <f t="shared" ref="O1747" si="5411">"2 RODADA"</f>
        <v>2 RODADA</v>
      </c>
      <c r="P1747" s="110" t="str">
        <f t="shared" ref="P1747:AI1747" si="5412">IF(P1745="","",IF((_xlfn.STDEV.P($P1744:$XX1745)/AVERAGE($P1744:$XX1745))&lt;=25%,P1745,IF(OR(P1745&gt;(AVERAGE($P1744:$XX1745)+_xlfn.STDEV.P($P1744:$XX1745)),P1745&lt;(AVERAGE($P1744:$XX1745)-_xlfn.STDEV.P($P1744:$XX1745))),"DESCARTADO",P1745)))</f>
        <v/>
      </c>
      <c r="Q1747" s="110" t="str">
        <f t="shared" si="5412"/>
        <v/>
      </c>
      <c r="R1747" s="110" t="str">
        <f t="shared" si="5412"/>
        <v/>
      </c>
      <c r="S1747" s="110" t="str">
        <f t="shared" si="5412"/>
        <v/>
      </c>
      <c r="T1747" s="110" t="str">
        <f t="shared" si="5412"/>
        <v/>
      </c>
      <c r="U1747" s="110" t="str">
        <f t="shared" si="5412"/>
        <v/>
      </c>
      <c r="V1747" s="110" t="str">
        <f t="shared" si="5412"/>
        <v/>
      </c>
      <c r="W1747" s="110" t="str">
        <f t="shared" si="5412"/>
        <v/>
      </c>
      <c r="X1747" s="110" t="str">
        <f t="shared" si="5412"/>
        <v/>
      </c>
      <c r="Y1747" s="110" t="str">
        <f t="shared" si="5412"/>
        <v/>
      </c>
      <c r="Z1747" s="110" t="str">
        <f t="shared" si="5412"/>
        <v/>
      </c>
      <c r="AA1747" s="110" t="str">
        <f t="shared" si="5412"/>
        <v/>
      </c>
      <c r="AB1747" s="110" t="str">
        <f t="shared" si="5412"/>
        <v/>
      </c>
      <c r="AC1747" s="110" t="str">
        <f t="shared" si="5412"/>
        <v/>
      </c>
      <c r="AD1747" s="110" t="str">
        <f t="shared" si="5412"/>
        <v/>
      </c>
      <c r="AE1747" s="110" t="str">
        <f t="shared" si="5412"/>
        <v/>
      </c>
      <c r="AF1747" s="110" t="str">
        <f t="shared" si="5412"/>
        <v/>
      </c>
      <c r="AG1747" s="110" t="str">
        <f t="shared" si="5412"/>
        <v/>
      </c>
      <c r="AH1747" s="110" t="str">
        <f t="shared" si="5412"/>
        <v/>
      </c>
      <c r="AI1747" s="110" t="str">
        <f t="shared" si="5412"/>
        <v/>
      </c>
    </row>
    <row r="1748" spans="1:167" hidden="1" x14ac:dyDescent="0.25">
      <c r="B1748" s="131" t="e">
        <f t="shared" si="5395"/>
        <v>#VALUE!</v>
      </c>
      <c r="C1748" s="131" t="e">
        <f t="shared" si="5396"/>
        <v>#VALUE!</v>
      </c>
      <c r="D1748" s="130">
        <f t="shared" si="5396"/>
        <v>1</v>
      </c>
      <c r="E1748" s="168"/>
      <c r="F1748" s="96"/>
      <c r="G1748" s="170"/>
      <c r="H1748"/>
      <c r="I1748"/>
      <c r="J1748"/>
      <c r="K1748" s="69"/>
      <c r="L1748" s="29" t="s">
        <v>422</v>
      </c>
      <c r="M1748" s="30" t="e">
        <f t="shared" ref="M1748" si="5413">HARMEAN($P1742:$XX1743)</f>
        <v>#N/A</v>
      </c>
      <c r="N1748" s="74"/>
      <c r="O1748" s="27" t="str">
        <f t="shared" ref="O1748" si="5414">"3 POND"</f>
        <v>3 POND</v>
      </c>
      <c r="P1748" s="110" t="str">
        <f>IF(IFERROR(VLOOKUP(P1739,'Tabela de Apoio'!$D:$E,2,FALSE),1)=1,"",P1749)</f>
        <v/>
      </c>
      <c r="Q1748" s="110" t="str">
        <f>IF(IFERROR(VLOOKUP(Q1739,'Tabela de Apoio'!$D:$E,2,FALSE),1)=1,"",Q1749)</f>
        <v/>
      </c>
      <c r="R1748" s="110" t="str">
        <f>IF(IFERROR(VLOOKUP(R1739,'Tabela de Apoio'!$D:$E,2,FALSE),1)=1,"",R1749)</f>
        <v/>
      </c>
      <c r="S1748" s="110" t="str">
        <f>IF(IFERROR(VLOOKUP(S1739,'Tabela de Apoio'!$D:$E,2,FALSE),1)=1,"",S1749)</f>
        <v/>
      </c>
      <c r="T1748" s="110" t="str">
        <f>IF(IFERROR(VLOOKUP(T1739,'Tabela de Apoio'!$D:$E,2,FALSE),1)=1,"",T1749)</f>
        <v/>
      </c>
      <c r="U1748" s="110" t="str">
        <f>IF(IFERROR(VLOOKUP(U1739,'Tabela de Apoio'!$D:$E,2,FALSE),1)=1,"",U1749)</f>
        <v/>
      </c>
      <c r="V1748" s="110" t="str">
        <f>IF(IFERROR(VLOOKUP(V1739,'Tabela de Apoio'!$D:$E,2,FALSE),1)=1,"",V1749)</f>
        <v/>
      </c>
      <c r="W1748" s="110" t="str">
        <f>IF(IFERROR(VLOOKUP(W1739,'Tabela de Apoio'!$D:$E,2,FALSE),1)=1,"",W1749)</f>
        <v/>
      </c>
      <c r="X1748" s="110" t="str">
        <f>IF(IFERROR(VLOOKUP(X1739,'Tabela de Apoio'!$D:$E,2,FALSE),1)=1,"",X1749)</f>
        <v/>
      </c>
      <c r="Y1748" s="110" t="str">
        <f>IF(IFERROR(VLOOKUP(Y1739,'Tabela de Apoio'!$D:$E,2,FALSE),1)=1,"",Y1749)</f>
        <v/>
      </c>
      <c r="Z1748" s="110" t="str">
        <f>IF(IFERROR(VLOOKUP(Z1739,'Tabela de Apoio'!$D:$E,2,FALSE),1)=1,"",Z1749)</f>
        <v/>
      </c>
      <c r="AA1748" s="110" t="str">
        <f>IF(IFERROR(VLOOKUP(AA1739,'Tabela de Apoio'!$D:$E,2,FALSE),1)=1,"",AA1749)</f>
        <v/>
      </c>
      <c r="AB1748" s="110" t="str">
        <f>IF(IFERROR(VLOOKUP(AB1739,'Tabela de Apoio'!$D:$E,2,FALSE),1)=1,"",AB1749)</f>
        <v/>
      </c>
      <c r="AC1748" s="110" t="str">
        <f>IF(IFERROR(VLOOKUP(AC1739,'Tabela de Apoio'!$D:$E,2,FALSE),1)=1,"",AC1749)</f>
        <v/>
      </c>
      <c r="AD1748" s="110" t="str">
        <f>IF(IFERROR(VLOOKUP(AD1739,'Tabela de Apoio'!$D:$E,2,FALSE),1)=1,"",AD1749)</f>
        <v/>
      </c>
      <c r="AE1748" s="110" t="str">
        <f>IF(IFERROR(VLOOKUP(AE1739,'Tabela de Apoio'!$D:$E,2,FALSE),1)=1,"",AE1749)</f>
        <v/>
      </c>
      <c r="AF1748" s="110" t="str">
        <f>IF(IFERROR(VLOOKUP(AF1739,'Tabela de Apoio'!$D:$E,2,FALSE),1)=1,"",AF1749)</f>
        <v/>
      </c>
      <c r="AG1748" s="110" t="str">
        <f>IF(IFERROR(VLOOKUP(AG1739,'Tabela de Apoio'!$D:$E,2,FALSE),1)=1,"",AG1749)</f>
        <v/>
      </c>
      <c r="AH1748" s="110" t="str">
        <f>IF(IFERROR(VLOOKUP(AH1739,'Tabela de Apoio'!$D:$E,2,FALSE),1)=1,"",AH1749)</f>
        <v/>
      </c>
      <c r="AI1748" s="110" t="str">
        <f>IF(IFERROR(VLOOKUP(AI1739,'Tabela de Apoio'!$D:$E,2,FALSE),1)=1,"",AI1749)</f>
        <v/>
      </c>
    </row>
    <row r="1749" spans="1:167" hidden="1" x14ac:dyDescent="0.25">
      <c r="B1749" s="131" t="e">
        <f t="shared" si="5395"/>
        <v>#VALUE!</v>
      </c>
      <c r="C1749" s="131" t="e">
        <f t="shared" si="5396"/>
        <v>#VALUE!</v>
      </c>
      <c r="D1749" s="130">
        <f t="shared" si="5396"/>
        <v>1</v>
      </c>
      <c r="E1749" s="168"/>
      <c r="F1749" s="96"/>
      <c r="G1749" s="170"/>
      <c r="H1749" s="137">
        <f t="shared" ref="H1749" si="5415">COUNT($P1749:$XX1749)</f>
        <v>0</v>
      </c>
      <c r="I1749" s="135" t="e">
        <f t="shared" ref="I1749" si="5416">_xlfn.STDEV.P($P1748:$XX1749)/AVERAGE($P1748:$XX1749)</f>
        <v>#DIV/0!</v>
      </c>
      <c r="J1749" s="7">
        <f t="shared" ref="J1749" si="5417">IF(AND(H1749&gt;2,
OR(L1737="MÉDIA SANEADA",L1737="MEDIANA SANEADA",
AND(L1737="PREÇO REFERÊNCIA",NOT(AND(P1739="Orçamento",COUNTA(P1737:XX1737)=COUNTIF(P1739:XX1739,"Orçamento")))))),
ROW(),0)</f>
        <v>0</v>
      </c>
      <c r="K1749" s="69"/>
      <c r="L1749" s="29" t="s">
        <v>53</v>
      </c>
      <c r="M1749" s="30" t="str">
        <f t="shared" ref="M1749" si="5418">IFERROR(_xlfn.QUARTILE.EXC($P1743:$XX1743,1),"")</f>
        <v/>
      </c>
      <c r="N1749" s="74"/>
      <c r="O1749" s="27" t="str">
        <f t="shared" ref="O1749" si="5419">"3 RODADA"</f>
        <v>3 RODADA</v>
      </c>
      <c r="P1749" s="110" t="str">
        <f t="shared" ref="P1749:AI1749" si="5420">IF(P1747="","",IF((_xlfn.STDEV.P($P1746:$XX1747)/AVERAGE($P1746:$XX1747))&lt;=25%,P1747,IF(OR(P1747&gt;(AVERAGE($P1746:$XX1747)+_xlfn.STDEV.P($P1746:$XX1747)),P1747&lt;(AVERAGE($P1746:$XX1747)-_xlfn.STDEV.P($P1746:$XX1747))),"DESCARTADO",P1747)))</f>
        <v/>
      </c>
      <c r="Q1749" s="110" t="str">
        <f t="shared" si="5420"/>
        <v/>
      </c>
      <c r="R1749" s="110" t="str">
        <f t="shared" si="5420"/>
        <v/>
      </c>
      <c r="S1749" s="110" t="str">
        <f t="shared" si="5420"/>
        <v/>
      </c>
      <c r="T1749" s="110" t="str">
        <f t="shared" si="5420"/>
        <v/>
      </c>
      <c r="U1749" s="110" t="str">
        <f t="shared" si="5420"/>
        <v/>
      </c>
      <c r="V1749" s="110" t="str">
        <f t="shared" si="5420"/>
        <v/>
      </c>
      <c r="W1749" s="110" t="str">
        <f t="shared" si="5420"/>
        <v/>
      </c>
      <c r="X1749" s="110" t="str">
        <f t="shared" si="5420"/>
        <v/>
      </c>
      <c r="Y1749" s="110" t="str">
        <f t="shared" si="5420"/>
        <v/>
      </c>
      <c r="Z1749" s="110" t="str">
        <f t="shared" si="5420"/>
        <v/>
      </c>
      <c r="AA1749" s="110" t="str">
        <f t="shared" si="5420"/>
        <v/>
      </c>
      <c r="AB1749" s="110" t="str">
        <f t="shared" si="5420"/>
        <v/>
      </c>
      <c r="AC1749" s="110" t="str">
        <f t="shared" si="5420"/>
        <v/>
      </c>
      <c r="AD1749" s="110" t="str">
        <f t="shared" si="5420"/>
        <v/>
      </c>
      <c r="AE1749" s="110" t="str">
        <f t="shared" si="5420"/>
        <v/>
      </c>
      <c r="AF1749" s="110" t="str">
        <f t="shared" si="5420"/>
        <v/>
      </c>
      <c r="AG1749" s="110" t="str">
        <f t="shared" si="5420"/>
        <v/>
      </c>
      <c r="AH1749" s="110" t="str">
        <f t="shared" si="5420"/>
        <v/>
      </c>
      <c r="AI1749" s="110" t="str">
        <f t="shared" si="5420"/>
        <v/>
      </c>
    </row>
    <row r="1750" spans="1:167" hidden="1" x14ac:dyDescent="0.25">
      <c r="B1750" s="131" t="e">
        <f t="shared" si="5395"/>
        <v>#VALUE!</v>
      </c>
      <c r="C1750" s="131" t="e">
        <f t="shared" si="5396"/>
        <v>#VALUE!</v>
      </c>
      <c r="D1750" s="130">
        <f t="shared" si="5396"/>
        <v>1</v>
      </c>
      <c r="E1750" s="168"/>
      <c r="F1750" s="96"/>
      <c r="G1750" s="170"/>
      <c r="H1750"/>
      <c r="I1750"/>
      <c r="J1750"/>
      <c r="K1750" s="69"/>
      <c r="L1750" s="29" t="s">
        <v>51</v>
      </c>
      <c r="M1750" s="30" t="str">
        <f t="shared" ref="M1750" si="5421">IFERROR(_xlfn.QUARTILE.EXC($P1743:$XX1743,3),"")</f>
        <v/>
      </c>
      <c r="N1750" s="74"/>
      <c r="O1750" s="27" t="str">
        <f t="shared" ref="O1750" si="5422">"4 POND"</f>
        <v>4 POND</v>
      </c>
      <c r="P1750" s="110" t="str">
        <f>IF(IFERROR(VLOOKUP(P1739,'Tabela de Apoio'!$D:$E,2,FALSE),1)=1,"",P1751)</f>
        <v/>
      </c>
      <c r="Q1750" s="110" t="str">
        <f>IF(IFERROR(VLOOKUP(Q1739,'Tabela de Apoio'!$D:$E,2,FALSE),1)=1,"",Q1751)</f>
        <v/>
      </c>
      <c r="R1750" s="110" t="str">
        <f>IF(IFERROR(VLOOKUP(R1739,'Tabela de Apoio'!$D:$E,2,FALSE),1)=1,"",R1751)</f>
        <v/>
      </c>
      <c r="S1750" s="110" t="str">
        <f>IF(IFERROR(VLOOKUP(S1739,'Tabela de Apoio'!$D:$E,2,FALSE),1)=1,"",S1751)</f>
        <v/>
      </c>
      <c r="T1750" s="110" t="str">
        <f>IF(IFERROR(VLOOKUP(T1739,'Tabela de Apoio'!$D:$E,2,FALSE),1)=1,"",T1751)</f>
        <v/>
      </c>
      <c r="U1750" s="110" t="str">
        <f>IF(IFERROR(VLOOKUP(U1739,'Tabela de Apoio'!$D:$E,2,FALSE),1)=1,"",U1751)</f>
        <v/>
      </c>
      <c r="V1750" s="110" t="str">
        <f>IF(IFERROR(VLOOKUP(V1739,'Tabela de Apoio'!$D:$E,2,FALSE),1)=1,"",V1751)</f>
        <v/>
      </c>
      <c r="W1750" s="110" t="str">
        <f>IF(IFERROR(VLOOKUP(W1739,'Tabela de Apoio'!$D:$E,2,FALSE),1)=1,"",W1751)</f>
        <v/>
      </c>
      <c r="X1750" s="110" t="str">
        <f>IF(IFERROR(VLOOKUP(X1739,'Tabela de Apoio'!$D:$E,2,FALSE),1)=1,"",X1751)</f>
        <v/>
      </c>
      <c r="Y1750" s="110" t="str">
        <f>IF(IFERROR(VLOOKUP(Y1739,'Tabela de Apoio'!$D:$E,2,FALSE),1)=1,"",Y1751)</f>
        <v/>
      </c>
      <c r="Z1750" s="110" t="str">
        <f>IF(IFERROR(VLOOKUP(Z1739,'Tabela de Apoio'!$D:$E,2,FALSE),1)=1,"",Z1751)</f>
        <v/>
      </c>
      <c r="AA1750" s="110" t="str">
        <f>IF(IFERROR(VLOOKUP(AA1739,'Tabela de Apoio'!$D:$E,2,FALSE),1)=1,"",AA1751)</f>
        <v/>
      </c>
      <c r="AB1750" s="110" t="str">
        <f>IF(IFERROR(VLOOKUP(AB1739,'Tabela de Apoio'!$D:$E,2,FALSE),1)=1,"",AB1751)</f>
        <v/>
      </c>
      <c r="AC1750" s="110" t="str">
        <f>IF(IFERROR(VLOOKUP(AC1739,'Tabela de Apoio'!$D:$E,2,FALSE),1)=1,"",AC1751)</f>
        <v/>
      </c>
      <c r="AD1750" s="110" t="str">
        <f>IF(IFERROR(VLOOKUP(AD1739,'Tabela de Apoio'!$D:$E,2,FALSE),1)=1,"",AD1751)</f>
        <v/>
      </c>
      <c r="AE1750" s="110" t="str">
        <f>IF(IFERROR(VLOOKUP(AE1739,'Tabela de Apoio'!$D:$E,2,FALSE),1)=1,"",AE1751)</f>
        <v/>
      </c>
      <c r="AF1750" s="110" t="str">
        <f>IF(IFERROR(VLOOKUP(AF1739,'Tabela de Apoio'!$D:$E,2,FALSE),1)=1,"",AF1751)</f>
        <v/>
      </c>
      <c r="AG1750" s="110" t="str">
        <f>IF(IFERROR(VLOOKUP(AG1739,'Tabela de Apoio'!$D:$E,2,FALSE),1)=1,"",AG1751)</f>
        <v/>
      </c>
      <c r="AH1750" s="110" t="str">
        <f>IF(IFERROR(VLOOKUP(AH1739,'Tabela de Apoio'!$D:$E,2,FALSE),1)=1,"",AH1751)</f>
        <v/>
      </c>
      <c r="AI1750" s="110" t="str">
        <f>IF(IFERROR(VLOOKUP(AI1739,'Tabela de Apoio'!$D:$E,2,FALSE),1)=1,"",AI1751)</f>
        <v/>
      </c>
    </row>
    <row r="1751" spans="1:167" hidden="1" x14ac:dyDescent="0.25">
      <c r="B1751" s="131" t="e">
        <f t="shared" si="5395"/>
        <v>#VALUE!</v>
      </c>
      <c r="C1751" s="131" t="e">
        <f t="shared" si="5396"/>
        <v>#VALUE!</v>
      </c>
      <c r="D1751" s="130">
        <f t="shared" si="5396"/>
        <v>1</v>
      </c>
      <c r="E1751" s="168"/>
      <c r="F1751" s="96"/>
      <c r="G1751" s="170"/>
      <c r="H1751" s="137">
        <f t="shared" ref="H1751" si="5423">COUNT($P1751:$XX1751)</f>
        <v>0</v>
      </c>
      <c r="I1751" s="135" t="e">
        <f t="shared" ref="I1751" si="5424">_xlfn.STDEV.P($P1750:$XX1751)/AVERAGE($P1750:$XX1751)</f>
        <v>#DIV/0!</v>
      </c>
      <c r="J1751" s="7">
        <f t="shared" ref="J1751" si="5425">IF(AND(H1751&gt;2,
OR(L1737="MÉDIA SANEADA",L1737="MEDIANA SANEADA",
AND(L1737="PREÇO REFERÊNCIA",NOT(AND(P1739="Orçamento",COUNTA(P1737:XX1737)=COUNTIF(P1739:XX1739,"Orçamento")))))),
ROW(),0)</f>
        <v>0</v>
      </c>
      <c r="K1751" s="69"/>
      <c r="L1751" s="29" t="s">
        <v>55</v>
      </c>
      <c r="M1751" s="30">
        <f t="shared" ref="M1751" si="5426">MIN($P1743:$XX1743)</f>
        <v>0</v>
      </c>
      <c r="N1751" s="74"/>
      <c r="O1751" s="27" t="str">
        <f t="shared" ref="O1751" si="5427">"4 RODADA"</f>
        <v>4 RODADA</v>
      </c>
      <c r="P1751" s="110" t="str">
        <f t="shared" ref="P1751:AI1751" si="5428">IF(P1749="","",IF((_xlfn.STDEV.P($P1748:$XX1749)/AVERAGE($P1748:$XX1749))&lt;=25%,P1749,IF(OR(P1749&gt;(AVERAGE($P1748:$XX1749)+_xlfn.STDEV.P($P1748:$XX1749)),P1749&lt;(AVERAGE($P1748:$XX1749)-_xlfn.STDEV.P($P1748:$XX1749))),"DESCARTADO",P1749)))</f>
        <v/>
      </c>
      <c r="Q1751" s="110" t="str">
        <f t="shared" si="5428"/>
        <v/>
      </c>
      <c r="R1751" s="110" t="str">
        <f t="shared" si="5428"/>
        <v/>
      </c>
      <c r="S1751" s="110" t="str">
        <f t="shared" si="5428"/>
        <v/>
      </c>
      <c r="T1751" s="110" t="str">
        <f t="shared" si="5428"/>
        <v/>
      </c>
      <c r="U1751" s="110" t="str">
        <f t="shared" si="5428"/>
        <v/>
      </c>
      <c r="V1751" s="110" t="str">
        <f t="shared" si="5428"/>
        <v/>
      </c>
      <c r="W1751" s="110" t="str">
        <f t="shared" si="5428"/>
        <v/>
      </c>
      <c r="X1751" s="110" t="str">
        <f t="shared" si="5428"/>
        <v/>
      </c>
      <c r="Y1751" s="110" t="str">
        <f t="shared" si="5428"/>
        <v/>
      </c>
      <c r="Z1751" s="110" t="str">
        <f t="shared" si="5428"/>
        <v/>
      </c>
      <c r="AA1751" s="110" t="str">
        <f t="shared" si="5428"/>
        <v/>
      </c>
      <c r="AB1751" s="110" t="str">
        <f t="shared" si="5428"/>
        <v/>
      </c>
      <c r="AC1751" s="110" t="str">
        <f t="shared" si="5428"/>
        <v/>
      </c>
      <c r="AD1751" s="110" t="str">
        <f t="shared" si="5428"/>
        <v/>
      </c>
      <c r="AE1751" s="110" t="str">
        <f t="shared" si="5428"/>
        <v/>
      </c>
      <c r="AF1751" s="110" t="str">
        <f t="shared" si="5428"/>
        <v/>
      </c>
      <c r="AG1751" s="110" t="str">
        <f t="shared" si="5428"/>
        <v/>
      </c>
      <c r="AH1751" s="110" t="str">
        <f t="shared" si="5428"/>
        <v/>
      </c>
      <c r="AI1751" s="110" t="str">
        <f t="shared" si="5428"/>
        <v/>
      </c>
    </row>
    <row r="1752" spans="1:167" hidden="1" x14ac:dyDescent="0.25">
      <c r="B1752" s="131" t="e">
        <f t="shared" si="5395"/>
        <v>#VALUE!</v>
      </c>
      <c r="C1752" s="131" t="e">
        <f t="shared" si="5396"/>
        <v>#VALUE!</v>
      </c>
      <c r="D1752" s="130">
        <f t="shared" si="5396"/>
        <v>1</v>
      </c>
      <c r="E1752" s="168"/>
      <c r="F1752" s="96"/>
      <c r="G1752" s="170"/>
      <c r="H1752"/>
      <c r="I1752"/>
      <c r="J1752"/>
      <c r="K1752" s="69"/>
      <c r="L1752" s="29" t="s">
        <v>52</v>
      </c>
      <c r="M1752" s="30">
        <f t="shared" ref="M1752" si="5429">MAX($P1743:$XX1743)</f>
        <v>0</v>
      </c>
      <c r="N1752" s="74"/>
      <c r="O1752" s="27" t="str">
        <f t="shared" ref="O1752" si="5430">"5 POND"</f>
        <v>5 POND</v>
      </c>
      <c r="P1752" s="110" t="str">
        <f>IF(IFERROR(VLOOKUP(P1739,'Tabela de Apoio'!$D:$E,2,FALSE),1)=1,"",P1753)</f>
        <v/>
      </c>
      <c r="Q1752" s="110" t="str">
        <f>IF(IFERROR(VLOOKUP(Q1739,'Tabela de Apoio'!$D:$E,2,FALSE),1)=1,"",Q1753)</f>
        <v/>
      </c>
      <c r="R1752" s="110" t="str">
        <f>IF(IFERROR(VLOOKUP(R1739,'Tabela de Apoio'!$D:$E,2,FALSE),1)=1,"",R1753)</f>
        <v/>
      </c>
      <c r="S1752" s="110" t="str">
        <f>IF(IFERROR(VLOOKUP(S1739,'Tabela de Apoio'!$D:$E,2,FALSE),1)=1,"",S1753)</f>
        <v/>
      </c>
      <c r="T1752" s="110" t="str">
        <f>IF(IFERROR(VLOOKUP(T1739,'Tabela de Apoio'!$D:$E,2,FALSE),1)=1,"",T1753)</f>
        <v/>
      </c>
      <c r="U1752" s="110" t="str">
        <f>IF(IFERROR(VLOOKUP(U1739,'Tabela de Apoio'!$D:$E,2,FALSE),1)=1,"",U1753)</f>
        <v/>
      </c>
      <c r="V1752" s="110" t="str">
        <f>IF(IFERROR(VLOOKUP(V1739,'Tabela de Apoio'!$D:$E,2,FALSE),1)=1,"",V1753)</f>
        <v/>
      </c>
      <c r="W1752" s="110" t="str">
        <f>IF(IFERROR(VLOOKUP(W1739,'Tabela de Apoio'!$D:$E,2,FALSE),1)=1,"",W1753)</f>
        <v/>
      </c>
      <c r="X1752" s="110" t="str">
        <f>IF(IFERROR(VLOOKUP(X1739,'Tabela de Apoio'!$D:$E,2,FALSE),1)=1,"",X1753)</f>
        <v/>
      </c>
      <c r="Y1752" s="110" t="str">
        <f>IF(IFERROR(VLOOKUP(Y1739,'Tabela de Apoio'!$D:$E,2,FALSE),1)=1,"",Y1753)</f>
        <v/>
      </c>
      <c r="Z1752" s="110" t="str">
        <f>IF(IFERROR(VLOOKUP(Z1739,'Tabela de Apoio'!$D:$E,2,FALSE),1)=1,"",Z1753)</f>
        <v/>
      </c>
      <c r="AA1752" s="110" t="str">
        <f>IF(IFERROR(VLOOKUP(AA1739,'Tabela de Apoio'!$D:$E,2,FALSE),1)=1,"",AA1753)</f>
        <v/>
      </c>
      <c r="AB1752" s="110" t="str">
        <f>IF(IFERROR(VLOOKUP(AB1739,'Tabela de Apoio'!$D:$E,2,FALSE),1)=1,"",AB1753)</f>
        <v/>
      </c>
      <c r="AC1752" s="110" t="str">
        <f>IF(IFERROR(VLOOKUP(AC1739,'Tabela de Apoio'!$D:$E,2,FALSE),1)=1,"",AC1753)</f>
        <v/>
      </c>
      <c r="AD1752" s="110" t="str">
        <f>IF(IFERROR(VLOOKUP(AD1739,'Tabela de Apoio'!$D:$E,2,FALSE),1)=1,"",AD1753)</f>
        <v/>
      </c>
      <c r="AE1752" s="110" t="str">
        <f>IF(IFERROR(VLOOKUP(AE1739,'Tabela de Apoio'!$D:$E,2,FALSE),1)=1,"",AE1753)</f>
        <v/>
      </c>
      <c r="AF1752" s="110" t="str">
        <f>IF(IFERROR(VLOOKUP(AF1739,'Tabela de Apoio'!$D:$E,2,FALSE),1)=1,"",AF1753)</f>
        <v/>
      </c>
      <c r="AG1752" s="110" t="str">
        <f>IF(IFERROR(VLOOKUP(AG1739,'Tabela de Apoio'!$D:$E,2,FALSE),1)=1,"",AG1753)</f>
        <v/>
      </c>
      <c r="AH1752" s="110" t="str">
        <f>IF(IFERROR(VLOOKUP(AH1739,'Tabela de Apoio'!$D:$E,2,FALSE),1)=1,"",AH1753)</f>
        <v/>
      </c>
      <c r="AI1752" s="110" t="str">
        <f>IF(IFERROR(VLOOKUP(AI1739,'Tabela de Apoio'!$D:$E,2,FALSE),1)=1,"",AI1753)</f>
        <v/>
      </c>
    </row>
    <row r="1753" spans="1:167" hidden="1" x14ac:dyDescent="0.25">
      <c r="B1753" s="131" t="e">
        <f t="shared" si="5395"/>
        <v>#VALUE!</v>
      </c>
      <c r="C1753" s="131" t="e">
        <f t="shared" si="5396"/>
        <v>#VALUE!</v>
      </c>
      <c r="D1753" s="130">
        <f t="shared" si="5396"/>
        <v>1</v>
      </c>
      <c r="E1753" s="168"/>
      <c r="F1753" s="96"/>
      <c r="G1753" s="170"/>
      <c r="H1753" s="137">
        <f t="shared" ref="H1753" si="5431">COUNT($P1753:$XX1753)</f>
        <v>0</v>
      </c>
      <c r="I1753" s="135" t="e">
        <f t="shared" ref="I1753" si="5432">_xlfn.STDEV.P($P1752:$XX1753)/AVERAGE($P1752:$XX1753)</f>
        <v>#DIV/0!</v>
      </c>
      <c r="J1753" s="7">
        <f t="shared" ref="J1753" si="5433">IF(AND(H1753&gt;2,
OR(L1737="MÉDIA SANEADA",L1737="MEDIANA SANEADA",
AND(L1737="PREÇO REFERÊNCIA",NOT(AND(P1739="Orçamento",COUNTA(P1737:XX1737)=COUNTIF(P1739:XX1739,"Orçamento")))))),
ROW(),0)</f>
        <v>0</v>
      </c>
      <c r="K1753" s="69"/>
      <c r="N1753" s="74"/>
      <c r="O1753" s="27" t="str">
        <f t="shared" ref="O1753" si="5434">"5 RODADA"</f>
        <v>5 RODADA</v>
      </c>
      <c r="P1753" s="110" t="str">
        <f t="shared" ref="P1753:AI1753" si="5435">IF(P1751="","",IF((_xlfn.STDEV.P($P1750:$XX1751)/AVERAGE($P1750:$XX1751))&lt;=25%,P1751,IF(OR(P1751&gt;(AVERAGE($P1750:$XX1751)+_xlfn.STDEV.P($P1750:$XX1751)),P1751&lt;(AVERAGE($P1750:$XX1751)-_xlfn.STDEV.P($P1750:$XX1751))),"DESCARTADO",P1751)))</f>
        <v/>
      </c>
      <c r="Q1753" s="110" t="str">
        <f t="shared" si="5435"/>
        <v/>
      </c>
      <c r="R1753" s="110" t="str">
        <f t="shared" si="5435"/>
        <v/>
      </c>
      <c r="S1753" s="110" t="str">
        <f t="shared" si="5435"/>
        <v/>
      </c>
      <c r="T1753" s="110" t="str">
        <f t="shared" si="5435"/>
        <v/>
      </c>
      <c r="U1753" s="110" t="str">
        <f t="shared" si="5435"/>
        <v/>
      </c>
      <c r="V1753" s="110" t="str">
        <f t="shared" si="5435"/>
        <v/>
      </c>
      <c r="W1753" s="110" t="str">
        <f t="shared" si="5435"/>
        <v/>
      </c>
      <c r="X1753" s="110" t="str">
        <f t="shared" si="5435"/>
        <v/>
      </c>
      <c r="Y1753" s="110" t="str">
        <f t="shared" si="5435"/>
        <v/>
      </c>
      <c r="Z1753" s="110" t="str">
        <f t="shared" si="5435"/>
        <v/>
      </c>
      <c r="AA1753" s="110" t="str">
        <f t="shared" si="5435"/>
        <v/>
      </c>
      <c r="AB1753" s="110" t="str">
        <f t="shared" si="5435"/>
        <v/>
      </c>
      <c r="AC1753" s="110" t="str">
        <f t="shared" si="5435"/>
        <v/>
      </c>
      <c r="AD1753" s="110" t="str">
        <f t="shared" si="5435"/>
        <v/>
      </c>
      <c r="AE1753" s="110" t="str">
        <f t="shared" si="5435"/>
        <v/>
      </c>
      <c r="AF1753" s="110" t="str">
        <f t="shared" si="5435"/>
        <v/>
      </c>
      <c r="AG1753" s="110" t="str">
        <f t="shared" si="5435"/>
        <v/>
      </c>
      <c r="AH1753" s="110" t="str">
        <f t="shared" si="5435"/>
        <v/>
      </c>
      <c r="AI1753" s="110" t="str">
        <f t="shared" si="5435"/>
        <v/>
      </c>
    </row>
    <row r="1754" spans="1:167" hidden="1" x14ac:dyDescent="0.25">
      <c r="B1754" s="131" t="e">
        <f t="shared" si="5395"/>
        <v>#VALUE!</v>
      </c>
      <c r="C1754" s="131" t="e">
        <f t="shared" si="5396"/>
        <v>#VALUE!</v>
      </c>
      <c r="D1754" s="130">
        <f t="shared" si="5396"/>
        <v>1</v>
      </c>
      <c r="E1754" s="168"/>
      <c r="F1754" s="96"/>
      <c r="G1754" s="170"/>
      <c r="H1754"/>
      <c r="I1754"/>
      <c r="J1754"/>
      <c r="K1754" s="69"/>
      <c r="L1754" s="22"/>
      <c r="M1754" s="22"/>
      <c r="N1754" s="74"/>
      <c r="O1754" s="27" t="str">
        <f t="shared" ref="O1754" si="5436">"6 POND"</f>
        <v>6 POND</v>
      </c>
      <c r="P1754" s="110" t="str">
        <f>IF(IFERROR(VLOOKUP(P1739,'Tabela de Apoio'!$D:$E,2,FALSE),1)=1,"",P1755)</f>
        <v/>
      </c>
      <c r="Q1754" s="110" t="str">
        <f>IF(IFERROR(VLOOKUP(Q1739,'Tabela de Apoio'!$D:$E,2,FALSE),1)=1,"",Q1755)</f>
        <v/>
      </c>
      <c r="R1754" s="110" t="str">
        <f>IF(IFERROR(VLOOKUP(R1739,'Tabela de Apoio'!$D:$E,2,FALSE),1)=1,"",R1755)</f>
        <v/>
      </c>
      <c r="S1754" s="110" t="str">
        <f>IF(IFERROR(VLOOKUP(S1739,'Tabela de Apoio'!$D:$E,2,FALSE),1)=1,"",S1755)</f>
        <v/>
      </c>
      <c r="T1754" s="110" t="str">
        <f>IF(IFERROR(VLOOKUP(T1739,'Tabela de Apoio'!$D:$E,2,FALSE),1)=1,"",T1755)</f>
        <v/>
      </c>
      <c r="U1754" s="110" t="str">
        <f>IF(IFERROR(VLOOKUP(U1739,'Tabela de Apoio'!$D:$E,2,FALSE),1)=1,"",U1755)</f>
        <v/>
      </c>
      <c r="V1754" s="110" t="str">
        <f>IF(IFERROR(VLOOKUP(V1739,'Tabela de Apoio'!$D:$E,2,FALSE),1)=1,"",V1755)</f>
        <v/>
      </c>
      <c r="W1754" s="110" t="str">
        <f>IF(IFERROR(VLOOKUP(W1739,'Tabela de Apoio'!$D:$E,2,FALSE),1)=1,"",W1755)</f>
        <v/>
      </c>
      <c r="X1754" s="110" t="str">
        <f>IF(IFERROR(VLOOKUP(X1739,'Tabela de Apoio'!$D:$E,2,FALSE),1)=1,"",X1755)</f>
        <v/>
      </c>
      <c r="Y1754" s="110" t="str">
        <f>IF(IFERROR(VLOOKUP(Y1739,'Tabela de Apoio'!$D:$E,2,FALSE),1)=1,"",Y1755)</f>
        <v/>
      </c>
      <c r="Z1754" s="110" t="str">
        <f>IF(IFERROR(VLOOKUP(Z1739,'Tabela de Apoio'!$D:$E,2,FALSE),1)=1,"",Z1755)</f>
        <v/>
      </c>
      <c r="AA1754" s="110" t="str">
        <f>IF(IFERROR(VLOOKUP(AA1739,'Tabela de Apoio'!$D:$E,2,FALSE),1)=1,"",AA1755)</f>
        <v/>
      </c>
      <c r="AB1754" s="110" t="str">
        <f>IF(IFERROR(VLOOKUP(AB1739,'Tabela de Apoio'!$D:$E,2,FALSE),1)=1,"",AB1755)</f>
        <v/>
      </c>
      <c r="AC1754" s="110" t="str">
        <f>IF(IFERROR(VLOOKUP(AC1739,'Tabela de Apoio'!$D:$E,2,FALSE),1)=1,"",AC1755)</f>
        <v/>
      </c>
      <c r="AD1754" s="110" t="str">
        <f>IF(IFERROR(VLOOKUP(AD1739,'Tabela de Apoio'!$D:$E,2,FALSE),1)=1,"",AD1755)</f>
        <v/>
      </c>
      <c r="AE1754" s="110" t="str">
        <f>IF(IFERROR(VLOOKUP(AE1739,'Tabela de Apoio'!$D:$E,2,FALSE),1)=1,"",AE1755)</f>
        <v/>
      </c>
      <c r="AF1754" s="110" t="str">
        <f>IF(IFERROR(VLOOKUP(AF1739,'Tabela de Apoio'!$D:$E,2,FALSE),1)=1,"",AF1755)</f>
        <v/>
      </c>
      <c r="AG1754" s="110" t="str">
        <f>IF(IFERROR(VLOOKUP(AG1739,'Tabela de Apoio'!$D:$E,2,FALSE),1)=1,"",AG1755)</f>
        <v/>
      </c>
      <c r="AH1754" s="110" t="str">
        <f>IF(IFERROR(VLOOKUP(AH1739,'Tabela de Apoio'!$D:$E,2,FALSE),1)=1,"",AH1755)</f>
        <v/>
      </c>
      <c r="AI1754" s="110" t="str">
        <f>IF(IFERROR(VLOOKUP(AI1739,'Tabela de Apoio'!$D:$E,2,FALSE),1)=1,"",AI1755)</f>
        <v/>
      </c>
    </row>
    <row r="1755" spans="1:167" hidden="1" x14ac:dyDescent="0.25">
      <c r="B1755" s="131" t="e">
        <f t="shared" si="5395"/>
        <v>#VALUE!</v>
      </c>
      <c r="C1755" s="131" t="e">
        <f t="shared" si="5396"/>
        <v>#VALUE!</v>
      </c>
      <c r="D1755" s="130">
        <f t="shared" si="5396"/>
        <v>1</v>
      </c>
      <c r="E1755" s="168"/>
      <c r="F1755" s="96"/>
      <c r="G1755" s="170"/>
      <c r="H1755" s="137">
        <f t="shared" ref="H1755" si="5437">COUNT($P1755:$XX1755)</f>
        <v>0</v>
      </c>
      <c r="I1755" s="135" t="e">
        <f t="shared" ref="I1755" si="5438">_xlfn.STDEV.P($P1754:$XX1755)/AVERAGE($P1754:$XX1755)</f>
        <v>#DIV/0!</v>
      </c>
      <c r="J1755" s="7">
        <f t="shared" ref="J1755" si="5439">IF(AND(H1755&gt;2,
OR(L1737="MÉDIA SANEADA",L1737="MEDIANA SANEADA",
AND(L1737="PREÇO REFERÊNCIA",NOT(AND(P1739="Orçamento",COUNTA(P1737:XX1737)=COUNTIF(P1739:XX1739,"Orçamento")))))),
ROW(),0)</f>
        <v>0</v>
      </c>
      <c r="N1755" s="74"/>
      <c r="O1755" s="27" t="str">
        <f t="shared" ref="O1755" si="5440">"6 RODADA"</f>
        <v>6 RODADA</v>
      </c>
      <c r="P1755" s="110" t="str">
        <f t="shared" ref="P1755:AI1755" si="5441">IFERROR(IF(P1753="","",IF((_xlfn.STDEV.P($P1752:$XX1753)/AVERAGE($P1752:$XX1753))&lt;=25%,P1753,IF(OR(P1753&gt;(AVERAGE($P1752:$XX1753)+_xlfn.STDEV.P($P1752:$XX1753)),P1753&lt;(AVERAGE($P1752:$XX1753)-_xlfn.STDEV.P($P1752:$XX1753))),"DESCARTADO",P1753))),)</f>
        <v/>
      </c>
      <c r="Q1755" s="110" t="str">
        <f t="shared" si="5441"/>
        <v/>
      </c>
      <c r="R1755" s="110" t="str">
        <f t="shared" si="5441"/>
        <v/>
      </c>
      <c r="S1755" s="110" t="str">
        <f t="shared" si="5441"/>
        <v/>
      </c>
      <c r="T1755" s="110" t="str">
        <f t="shared" si="5441"/>
        <v/>
      </c>
      <c r="U1755" s="110" t="str">
        <f t="shared" si="5441"/>
        <v/>
      </c>
      <c r="V1755" s="110" t="str">
        <f t="shared" si="5441"/>
        <v/>
      </c>
      <c r="W1755" s="110" t="str">
        <f t="shared" si="5441"/>
        <v/>
      </c>
      <c r="X1755" s="110" t="str">
        <f t="shared" si="5441"/>
        <v/>
      </c>
      <c r="Y1755" s="110" t="str">
        <f t="shared" si="5441"/>
        <v/>
      </c>
      <c r="Z1755" s="110" t="str">
        <f t="shared" si="5441"/>
        <v/>
      </c>
      <c r="AA1755" s="110" t="str">
        <f t="shared" si="5441"/>
        <v/>
      </c>
      <c r="AB1755" s="110" t="str">
        <f t="shared" si="5441"/>
        <v/>
      </c>
      <c r="AC1755" s="110" t="str">
        <f t="shared" si="5441"/>
        <v/>
      </c>
      <c r="AD1755" s="110" t="str">
        <f t="shared" si="5441"/>
        <v/>
      </c>
      <c r="AE1755" s="110" t="str">
        <f t="shared" si="5441"/>
        <v/>
      </c>
      <c r="AF1755" s="110" t="str">
        <f t="shared" si="5441"/>
        <v/>
      </c>
      <c r="AG1755" s="110" t="str">
        <f t="shared" si="5441"/>
        <v/>
      </c>
      <c r="AH1755" s="110" t="str">
        <f t="shared" si="5441"/>
        <v/>
      </c>
      <c r="AI1755" s="110" t="str">
        <f t="shared" si="5441"/>
        <v/>
      </c>
    </row>
    <row r="1756" spans="1:167" x14ac:dyDescent="0.25">
      <c r="B1756" s="131" t="e">
        <f t="shared" si="5395"/>
        <v>#VALUE!</v>
      </c>
      <c r="C1756" s="131" t="e">
        <f t="shared" si="5396"/>
        <v>#VALUE!</v>
      </c>
      <c r="D1756" s="130">
        <f t="shared" si="5396"/>
        <v>1</v>
      </c>
      <c r="E1756" s="168"/>
      <c r="F1756" s="139"/>
      <c r="G1756" s="170"/>
      <c r="H1756" s="173"/>
      <c r="I1756" s="173"/>
      <c r="J1756" s="174"/>
      <c r="K1756" s="70"/>
      <c r="L1756" s="1" t="s">
        <v>56</v>
      </c>
      <c r="M1756" s="147" t="str">
        <f t="shared" ref="M1756" si="5442">IFERROR(ROUND(M1737*M1739,2),"")</f>
        <v/>
      </c>
      <c r="O1756" s="27" t="s">
        <v>426</v>
      </c>
      <c r="P1756" s="110" t="str">
        <f t="shared" ref="P1756:R1756" si="5443">INDEX(P1743:P1755,MATCH(MAX($J1743:$J1755),$J1743:$J1755,0))</f>
        <v/>
      </c>
      <c r="Q1756" s="110" t="str">
        <f t="shared" si="5443"/>
        <v/>
      </c>
      <c r="R1756" s="110" t="str">
        <f t="shared" si="5443"/>
        <v/>
      </c>
      <c r="S1756" s="110" t="str">
        <f t="shared" si="5377"/>
        <v/>
      </c>
      <c r="T1756" s="110" t="str">
        <f t="shared" si="5377"/>
        <v/>
      </c>
      <c r="U1756" s="110" t="str">
        <f t="shared" si="5377"/>
        <v/>
      </c>
      <c r="V1756" s="110" t="str">
        <f t="shared" si="5377"/>
        <v/>
      </c>
      <c r="W1756" s="110" t="str">
        <f t="shared" si="5377"/>
        <v/>
      </c>
      <c r="X1756" s="110" t="str">
        <f t="shared" si="5377"/>
        <v/>
      </c>
      <c r="Y1756" s="110" t="str">
        <f t="shared" si="5377"/>
        <v/>
      </c>
      <c r="Z1756" s="110" t="str">
        <f t="shared" si="5377"/>
        <v/>
      </c>
      <c r="AA1756" s="110" t="str">
        <f t="shared" si="5377"/>
        <v/>
      </c>
      <c r="AB1756" s="110" t="str">
        <f t="shared" si="5377"/>
        <v/>
      </c>
      <c r="AC1756" s="110" t="str">
        <f t="shared" si="5377"/>
        <v/>
      </c>
      <c r="AD1756" s="110" t="str">
        <f t="shared" si="5377"/>
        <v/>
      </c>
      <c r="AE1756" s="110" t="str">
        <f t="shared" si="5377"/>
        <v/>
      </c>
      <c r="AF1756" s="110" t="str">
        <f t="shared" si="5377"/>
        <v/>
      </c>
      <c r="AG1756" s="110" t="str">
        <f t="shared" si="5377"/>
        <v/>
      </c>
      <c r="AH1756" s="110" t="str">
        <f t="shared" si="5377"/>
        <v/>
      </c>
      <c r="AI1756" s="110" t="str">
        <f t="shared" si="5377"/>
        <v/>
      </c>
    </row>
    <row r="1758" spans="1:167" s="120" customFormat="1" ht="15" customHeight="1" x14ac:dyDescent="0.25">
      <c r="A1758" s="123"/>
      <c r="B1758" s="130" t="e">
        <f t="shared" ref="B1758" si="5444">LARGE(IFERROR(IF(B1756+1&gt;$H$8,"",B1756+1),""),1)</f>
        <v>#VALUE!</v>
      </c>
      <c r="C1758" s="130" t="e">
        <f>IF(_xlfn.ISFORMULA(E1762),MAX(INDEX('BASE FORMAÇÃO'!A:A,B1758+1),1),E1762)</f>
        <v>#VALUE!</v>
      </c>
      <c r="D1758" s="130">
        <f t="shared" ref="D1758" si="5445">IFERROR(IF(C1758=C1748,D1748+1,1),1)</f>
        <v>1</v>
      </c>
      <c r="E1758" s="41" t="s">
        <v>9</v>
      </c>
      <c r="F1758" s="76"/>
      <c r="G1758" s="41" t="s">
        <v>15</v>
      </c>
      <c r="H1758" s="138" t="e">
        <f>INDEX('BASE FORMAÇÃO'!B:B,B1758+1)</f>
        <v>#VALUE!</v>
      </c>
      <c r="I1758" s="146" t="s">
        <v>16</v>
      </c>
      <c r="J1758" s="6" t="e">
        <f>INDEX('BASE FORMAÇÃO'!K:K,B1758+1)</f>
        <v>#VALUE!</v>
      </c>
      <c r="K1758" s="68"/>
      <c r="L1758" s="175" t="s">
        <v>54</v>
      </c>
      <c r="M1758" s="177" t="str">
        <f t="shared" ref="M1758" si="5446">IF(OR(ISBLANK($O$8),ISBLANK($O$7),ISBLANK($H$8),ISBLANK($O$6),ISBLANK($O$5),ISBLANK($H$5)),"",IFERROR(IF(VLOOKUP(L1758,L1764:M1773,2,FALSE)&lt;1,ROUND(VLOOKUP(L1758,L1764:M1773,2,FALSE),4),ROUND(VLOOKUP(L1758,L1764:M1773,2,FALSE),2)),""))</f>
        <v/>
      </c>
      <c r="N1758" s="72"/>
      <c r="O1758" s="27" t="s">
        <v>17</v>
      </c>
      <c r="P1758" s="116"/>
      <c r="Q1758" s="116"/>
      <c r="R1758" s="116"/>
      <c r="S1758" s="116"/>
      <c r="T1758" s="116"/>
      <c r="U1758" s="108"/>
      <c r="V1758" s="108"/>
      <c r="W1758" s="108"/>
      <c r="X1758" s="108"/>
      <c r="Y1758" s="108"/>
      <c r="Z1758" s="108"/>
      <c r="AA1758" s="108"/>
      <c r="AB1758" s="108"/>
      <c r="AC1758" s="108"/>
      <c r="AD1758" s="108"/>
      <c r="AE1758" s="108"/>
      <c r="AF1758" s="108"/>
      <c r="AG1758" s="108"/>
      <c r="AH1758" s="108"/>
      <c r="AI1758" s="108"/>
      <c r="AJ1758" s="119"/>
      <c r="AK1758" s="119"/>
      <c r="AL1758" s="119"/>
      <c r="AM1758" s="119"/>
      <c r="AN1758" s="119"/>
      <c r="AO1758" s="119"/>
      <c r="AP1758" s="119"/>
      <c r="AQ1758" s="119"/>
      <c r="AR1758" s="119"/>
      <c r="AS1758" s="119"/>
      <c r="AT1758" s="119"/>
      <c r="AU1758" s="119"/>
      <c r="AV1758" s="119"/>
      <c r="AW1758" s="119"/>
      <c r="AX1758" s="119"/>
      <c r="AY1758" s="119"/>
      <c r="AZ1758" s="119"/>
      <c r="BA1758" s="119"/>
      <c r="BB1758" s="119"/>
      <c r="BC1758" s="119"/>
      <c r="BD1758" s="119"/>
      <c r="BE1758" s="119"/>
      <c r="BF1758" s="119"/>
      <c r="BG1758" s="119"/>
      <c r="BH1758" s="119"/>
      <c r="BI1758" s="119"/>
      <c r="BJ1758" s="119"/>
      <c r="BK1758" s="119"/>
      <c r="BL1758" s="119"/>
      <c r="BM1758" s="119"/>
      <c r="BN1758" s="119"/>
      <c r="BO1758" s="119"/>
      <c r="BP1758" s="119"/>
      <c r="BQ1758" s="119"/>
      <c r="BR1758" s="119"/>
      <c r="BS1758" s="119"/>
      <c r="BT1758" s="119"/>
      <c r="BU1758" s="119"/>
      <c r="BV1758" s="119"/>
      <c r="BW1758" s="119"/>
      <c r="BX1758" s="119"/>
      <c r="BY1758" s="119"/>
      <c r="BZ1758" s="119"/>
      <c r="CA1758" s="119"/>
      <c r="CB1758" s="119"/>
      <c r="CC1758" s="119"/>
      <c r="CD1758" s="119"/>
      <c r="CE1758" s="119"/>
      <c r="CF1758" s="119"/>
      <c r="CG1758" s="119"/>
      <c r="CH1758" s="119"/>
      <c r="CI1758" s="119"/>
      <c r="CJ1758" s="119"/>
      <c r="CK1758" s="119"/>
      <c r="CL1758" s="119"/>
      <c r="CM1758" s="119"/>
      <c r="CN1758" s="119"/>
      <c r="CO1758" s="119"/>
      <c r="CP1758" s="119"/>
      <c r="CQ1758" s="119"/>
      <c r="CR1758" s="119"/>
      <c r="CS1758" s="119"/>
      <c r="CT1758" s="119"/>
      <c r="CU1758" s="119"/>
      <c r="CV1758" s="119"/>
      <c r="CW1758" s="119"/>
      <c r="CX1758" s="119"/>
      <c r="CY1758" s="119"/>
      <c r="CZ1758" s="119"/>
      <c r="DA1758" s="119"/>
      <c r="DB1758" s="119"/>
      <c r="DC1758" s="119"/>
      <c r="DD1758" s="119"/>
      <c r="DE1758" s="119"/>
      <c r="DF1758" s="119"/>
      <c r="DG1758" s="119"/>
      <c r="DH1758" s="119"/>
      <c r="DI1758" s="119"/>
      <c r="DJ1758" s="119"/>
      <c r="DK1758" s="119"/>
      <c r="DL1758" s="119"/>
      <c r="DM1758" s="119"/>
      <c r="DN1758" s="119"/>
      <c r="DO1758" s="119"/>
      <c r="DP1758" s="119"/>
      <c r="DQ1758" s="119"/>
      <c r="DR1758" s="119"/>
      <c r="DS1758" s="119"/>
      <c r="DT1758" s="119"/>
      <c r="DU1758" s="119"/>
      <c r="DV1758" s="119"/>
      <c r="DW1758" s="119"/>
      <c r="DX1758" s="119"/>
      <c r="DY1758" s="119"/>
      <c r="DZ1758" s="119"/>
      <c r="EA1758" s="119"/>
      <c r="EB1758" s="119"/>
      <c r="EC1758" s="119"/>
      <c r="ED1758" s="119"/>
      <c r="EE1758" s="119"/>
      <c r="EF1758" s="119"/>
      <c r="EG1758" s="119"/>
      <c r="EH1758" s="119"/>
      <c r="EI1758" s="119"/>
      <c r="EJ1758" s="119"/>
      <c r="EK1758" s="119"/>
      <c r="EL1758" s="119"/>
      <c r="EM1758" s="119"/>
      <c r="EN1758" s="119"/>
      <c r="EO1758" s="119"/>
      <c r="EP1758" s="119"/>
      <c r="EQ1758" s="119"/>
      <c r="ER1758" s="119"/>
      <c r="ES1758" s="119"/>
      <c r="ET1758" s="119"/>
      <c r="EU1758" s="119"/>
      <c r="EV1758" s="119"/>
      <c r="EW1758" s="119"/>
      <c r="EX1758" s="119"/>
      <c r="EY1758" s="119"/>
      <c r="EZ1758" s="119"/>
      <c r="FA1758" s="119"/>
      <c r="FB1758" s="119"/>
      <c r="FC1758" s="119"/>
      <c r="FD1758" s="119"/>
      <c r="FE1758" s="119"/>
      <c r="FF1758" s="119"/>
      <c r="FG1758" s="119"/>
      <c r="FH1758" s="119"/>
      <c r="FI1758" s="119"/>
      <c r="FJ1758" s="119"/>
      <c r="FK1758" s="119"/>
    </row>
    <row r="1759" spans="1:167" s="120" customFormat="1" ht="15" customHeight="1" x14ac:dyDescent="0.25">
      <c r="A1759" s="69"/>
      <c r="B1759" s="131" t="e">
        <f t="shared" ref="B1759:D1759" si="5447">B1758</f>
        <v>#VALUE!</v>
      </c>
      <c r="C1759" s="131" t="e">
        <f t="shared" si="5447"/>
        <v>#VALUE!</v>
      </c>
      <c r="D1759" s="130">
        <f t="shared" si="5447"/>
        <v>1</v>
      </c>
      <c r="E1759" s="179">
        <f t="shared" ref="E1759" si="5448">D1758</f>
        <v>1</v>
      </c>
      <c r="F1759" s="95"/>
      <c r="G1759" s="181" t="s">
        <v>1</v>
      </c>
      <c r="H1759" s="184" t="e">
        <f>INDEX('BASE FORMAÇÃO'!C:C,B1758+1)</f>
        <v>#VALUE!</v>
      </c>
      <c r="I1759" s="184"/>
      <c r="J1759" s="185"/>
      <c r="K1759" s="69"/>
      <c r="L1759" s="176"/>
      <c r="M1759" s="178"/>
      <c r="N1759" s="73"/>
      <c r="O1759" s="27" t="s">
        <v>13</v>
      </c>
      <c r="P1759" s="125"/>
      <c r="Q1759" s="125"/>
      <c r="R1759" s="125"/>
      <c r="S1759" s="125"/>
      <c r="T1759" s="125"/>
      <c r="U1759" s="125"/>
      <c r="V1759" s="125"/>
      <c r="W1759" s="125"/>
      <c r="X1759" s="125"/>
      <c r="Y1759" s="125"/>
      <c r="Z1759" s="125"/>
      <c r="AA1759" s="125"/>
      <c r="AB1759" s="125"/>
      <c r="AC1759" s="125"/>
      <c r="AD1759" s="125"/>
      <c r="AE1759" s="125"/>
      <c r="AF1759" s="125"/>
      <c r="AG1759" s="125"/>
      <c r="AH1759" s="125"/>
      <c r="AI1759" s="125"/>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19"/>
      <c r="BC1759" s="119"/>
      <c r="BD1759" s="119"/>
      <c r="BE1759" s="119"/>
      <c r="BF1759" s="119"/>
      <c r="BG1759" s="119"/>
      <c r="BH1759" s="119"/>
      <c r="BI1759" s="119"/>
      <c r="BJ1759" s="119"/>
      <c r="BK1759" s="119"/>
      <c r="BL1759" s="119"/>
      <c r="BM1759" s="119"/>
      <c r="BN1759" s="119"/>
      <c r="BO1759" s="119"/>
      <c r="BP1759" s="119"/>
      <c r="BQ1759" s="119"/>
      <c r="BR1759" s="119"/>
      <c r="BS1759" s="119"/>
      <c r="BT1759" s="119"/>
      <c r="BU1759" s="119"/>
      <c r="BV1759" s="119"/>
      <c r="BW1759" s="119"/>
      <c r="BX1759" s="119"/>
      <c r="BY1759" s="119"/>
      <c r="BZ1759" s="119"/>
      <c r="CA1759" s="119"/>
      <c r="CB1759" s="119"/>
      <c r="CC1759" s="119"/>
      <c r="CD1759" s="119"/>
      <c r="CE1759" s="119"/>
      <c r="CF1759" s="119"/>
      <c r="CG1759" s="119"/>
      <c r="CH1759" s="119"/>
      <c r="CI1759" s="119"/>
      <c r="CJ1759" s="119"/>
      <c r="CK1759" s="119"/>
      <c r="CL1759" s="119"/>
      <c r="CM1759" s="119"/>
      <c r="CN1759" s="119"/>
      <c r="CO1759" s="119"/>
      <c r="CP1759" s="119"/>
      <c r="CQ1759" s="119"/>
      <c r="CR1759" s="119"/>
      <c r="CS1759" s="119"/>
      <c r="CT1759" s="119"/>
      <c r="CU1759" s="119"/>
      <c r="CV1759" s="119"/>
      <c r="CW1759" s="119"/>
      <c r="CX1759" s="119"/>
      <c r="CY1759" s="119"/>
      <c r="CZ1759" s="119"/>
      <c r="DA1759" s="119"/>
      <c r="DB1759" s="119"/>
      <c r="DC1759" s="119"/>
      <c r="DD1759" s="119"/>
      <c r="DE1759" s="119"/>
      <c r="DF1759" s="119"/>
      <c r="DG1759" s="119"/>
      <c r="DH1759" s="119"/>
      <c r="DI1759" s="119"/>
      <c r="DJ1759" s="119"/>
      <c r="DK1759" s="119"/>
      <c r="DL1759" s="119"/>
      <c r="DM1759" s="119"/>
      <c r="DN1759" s="119"/>
      <c r="DO1759" s="119"/>
      <c r="DP1759" s="119"/>
      <c r="DQ1759" s="119"/>
      <c r="DR1759" s="119"/>
      <c r="DS1759" s="119"/>
      <c r="DT1759" s="119"/>
      <c r="DU1759" s="119"/>
      <c r="DV1759" s="119"/>
      <c r="DW1759" s="119"/>
      <c r="DX1759" s="119"/>
      <c r="DY1759" s="119"/>
      <c r="DZ1759" s="119"/>
      <c r="EA1759" s="119"/>
      <c r="EB1759" s="119"/>
      <c r="EC1759" s="119"/>
      <c r="ED1759" s="119"/>
      <c r="EE1759" s="119"/>
      <c r="EF1759" s="119"/>
      <c r="EG1759" s="119"/>
      <c r="EH1759" s="119"/>
      <c r="EI1759" s="119"/>
      <c r="EJ1759" s="119"/>
      <c r="EK1759" s="119"/>
      <c r="EL1759" s="119"/>
      <c r="EM1759" s="119"/>
      <c r="EN1759" s="119"/>
      <c r="EO1759" s="119"/>
      <c r="EP1759" s="119"/>
      <c r="EQ1759" s="119"/>
      <c r="ER1759" s="119"/>
      <c r="ES1759" s="119"/>
      <c r="ET1759" s="119"/>
      <c r="EU1759" s="119"/>
      <c r="EV1759" s="119"/>
      <c r="EW1759" s="119"/>
      <c r="EX1759" s="119"/>
      <c r="EY1759" s="119"/>
      <c r="EZ1759" s="119"/>
      <c r="FA1759" s="119"/>
      <c r="FB1759" s="119"/>
      <c r="FC1759" s="119"/>
      <c r="FD1759" s="119"/>
      <c r="FE1759" s="119"/>
      <c r="FF1759" s="119"/>
      <c r="FG1759" s="119"/>
      <c r="FH1759" s="119"/>
      <c r="FI1759" s="119"/>
      <c r="FJ1759" s="119"/>
      <c r="FK1759" s="119"/>
    </row>
    <row r="1760" spans="1:167" s="119" customFormat="1" x14ac:dyDescent="0.25">
      <c r="A1760" s="77"/>
      <c r="B1760" s="131" t="e">
        <f t="shared" ref="B1760:D1760" si="5449">B1759</f>
        <v>#VALUE!</v>
      </c>
      <c r="C1760" s="131" t="e">
        <f t="shared" si="5449"/>
        <v>#VALUE!</v>
      </c>
      <c r="D1760" s="130">
        <f t="shared" si="5449"/>
        <v>1</v>
      </c>
      <c r="E1760" s="180"/>
      <c r="F1760" s="96"/>
      <c r="G1760" s="182"/>
      <c r="H1760" s="186"/>
      <c r="I1760" s="186"/>
      <c r="J1760" s="187"/>
      <c r="K1760" s="67"/>
      <c r="L1760" s="133" t="s">
        <v>57</v>
      </c>
      <c r="M1760" s="134" t="e">
        <f>INDEX('BASE FORMAÇÃO'!H:H,B1762+1)</f>
        <v>#VALUE!</v>
      </c>
      <c r="N1760" s="74"/>
      <c r="O1760" s="27" t="s">
        <v>445</v>
      </c>
      <c r="P1760" s="117"/>
      <c r="Q1760" s="117"/>
      <c r="R1760" s="117"/>
      <c r="S1760" s="117"/>
      <c r="T1760" s="117"/>
      <c r="U1760" s="117"/>
      <c r="V1760" s="117"/>
      <c r="W1760" s="117"/>
      <c r="X1760" s="117"/>
      <c r="Y1760" s="117"/>
      <c r="Z1760" s="117"/>
      <c r="AA1760" s="121"/>
      <c r="AB1760" s="121"/>
      <c r="AC1760" s="121"/>
      <c r="AD1760" s="121"/>
      <c r="AE1760" s="121"/>
      <c r="AF1760" s="121"/>
      <c r="AG1760" s="121"/>
      <c r="AH1760" s="121"/>
      <c r="AI1760" s="121"/>
    </row>
    <row r="1761" spans="1:35" s="119" customFormat="1" x14ac:dyDescent="0.25">
      <c r="A1761" s="77"/>
      <c r="B1761" s="131" t="e">
        <f t="shared" ref="B1761:C1761" si="5450">B1760</f>
        <v>#VALUE!</v>
      </c>
      <c r="C1761" s="131" t="e">
        <f t="shared" si="5450"/>
        <v>#VALUE!</v>
      </c>
      <c r="D1761" s="130">
        <f t="shared" si="5396"/>
        <v>1</v>
      </c>
      <c r="E1761" s="41" t="s">
        <v>344</v>
      </c>
      <c r="F1761" s="96"/>
      <c r="G1761" s="183"/>
      <c r="H1761" s="188"/>
      <c r="I1761" s="188"/>
      <c r="J1761" s="189"/>
      <c r="K1761" s="67"/>
      <c r="L1761" s="1" t="s">
        <v>2</v>
      </c>
      <c r="M1761" s="6" t="e">
        <f>INDEX('BASE FORMAÇÃO'!D:D,B1762+1)</f>
        <v>#VALUE!</v>
      </c>
      <c r="N1761" s="74"/>
      <c r="O1761" s="27" t="s">
        <v>446</v>
      </c>
      <c r="P1761" s="118"/>
      <c r="Q1761" s="118"/>
      <c r="R1761" s="118"/>
      <c r="S1761" s="118"/>
      <c r="T1761" s="118"/>
      <c r="U1761" s="121"/>
      <c r="V1761" s="121"/>
      <c r="W1761" s="121"/>
      <c r="X1761" s="121"/>
      <c r="Y1761" s="121"/>
      <c r="Z1761" s="121"/>
      <c r="AA1761" s="121"/>
      <c r="AB1761" s="121"/>
      <c r="AC1761" s="121"/>
      <c r="AD1761" s="121"/>
      <c r="AE1761" s="121"/>
      <c r="AF1761" s="121"/>
      <c r="AG1761" s="121"/>
      <c r="AH1761" s="121"/>
      <c r="AI1761" s="121"/>
    </row>
    <row r="1762" spans="1:35" x14ac:dyDescent="0.25">
      <c r="B1762" s="131" t="e">
        <f t="shared" ref="B1762:C1762" si="5451">B1760</f>
        <v>#VALUE!</v>
      </c>
      <c r="C1762" s="131" t="e">
        <f t="shared" si="5451"/>
        <v>#VALUE!</v>
      </c>
      <c r="D1762" s="130">
        <f t="shared" si="5396"/>
        <v>1</v>
      </c>
      <c r="E1762" s="167" t="e">
        <f t="shared" ref="E1762" si="5452">C1758</f>
        <v>#VALUE!</v>
      </c>
      <c r="F1762" s="96"/>
      <c r="G1762" s="169" t="s">
        <v>334</v>
      </c>
      <c r="H1762" s="171"/>
      <c r="I1762" s="172"/>
      <c r="J1762" s="172"/>
      <c r="K1762" s="70"/>
      <c r="L1762" s="28" t="s">
        <v>333</v>
      </c>
      <c r="M1762" s="136" t="str">
        <f t="shared" ref="M1762" si="5453">IFERROR(INDEX(I1764:I1776,MATCH(MAX(J1764:J1776),J1764:J1776,0)),"")</f>
        <v/>
      </c>
      <c r="N1762" s="74"/>
      <c r="O1762" s="27" t="s">
        <v>18</v>
      </c>
      <c r="P1762" s="109" t="str">
        <f>IF(P1758="","",
IF(OR(P1760="Orçamento",P1759="",MAX('Tabela de Apoio'!$A:$A)&lt;=P1759),
P1758,
(INDEX('Tabela de Apoio'!$B:$B,MATCH('MAPA DE PREÇOS'!$O$8,'Tabela de Apoio'!$A:$A,1))/INDEX('Tabela de Apoio'!$B:$B,MATCH('MAPA DE PREÇOS'!P1759,'Tabela de Apoio'!$A:$A,1)-1))*P1758))</f>
        <v/>
      </c>
      <c r="Q1762" s="109" t="str">
        <f>IF(Q1758="","",
IF(OR(Q1760="Orçamento",Q1759="",MAX('Tabela de Apoio'!$A:$A)&lt;=Q1759),
Q1758,
(INDEX('Tabela de Apoio'!$B:$B,MATCH('MAPA DE PREÇOS'!$O$8,'Tabela de Apoio'!$A:$A,1))/INDEX('Tabela de Apoio'!$B:$B,MATCH('MAPA DE PREÇOS'!Q1759,'Tabela de Apoio'!$A:$A,1)-1))*Q1758))</f>
        <v/>
      </c>
      <c r="R1762" s="109" t="str">
        <f>IF(R1758="","",
IF(OR(R1760="Orçamento",R1759="",MAX('Tabela de Apoio'!$A:$A)&lt;=R1759),
R1758,
(INDEX('Tabela de Apoio'!$B:$B,MATCH('MAPA DE PREÇOS'!$O$8,'Tabela de Apoio'!$A:$A,1))/INDEX('Tabela de Apoio'!$B:$B,MATCH('MAPA DE PREÇOS'!R1759,'Tabela de Apoio'!$A:$A,1)-1))*R1758))</f>
        <v/>
      </c>
      <c r="S1762" s="109" t="str">
        <f>IF(S1758="","",
IF(OR(S1760="Orçamento",S1759="",MAX('Tabela de Apoio'!$A:$A)&lt;=S1759),
S1758,
(INDEX('Tabela de Apoio'!$B:$B,MATCH('MAPA DE PREÇOS'!$O$8,'Tabela de Apoio'!$A:$A,1))/INDEX('Tabela de Apoio'!$B:$B,MATCH('MAPA DE PREÇOS'!S1759,'Tabela de Apoio'!$A:$A,1)-1))*S1758))</f>
        <v/>
      </c>
      <c r="T1762" s="109" t="str">
        <f>IF(T1758="","",
IF(OR(T1760="Orçamento",T1759="",MAX('Tabela de Apoio'!$A:$A)&lt;=T1759),
T1758,
(INDEX('Tabela de Apoio'!$B:$B,MATCH('MAPA DE PREÇOS'!$O$8,'Tabela de Apoio'!$A:$A,1))/INDEX('Tabela de Apoio'!$B:$B,MATCH('MAPA DE PREÇOS'!T1759,'Tabela de Apoio'!$A:$A,1)-1))*T1758))</f>
        <v/>
      </c>
      <c r="U1762" s="109" t="str">
        <f>IF(U1758="","",
IF(OR(U1760="Orçamento",U1759="",MAX('Tabela de Apoio'!$A:$A)&lt;=U1759),
U1758,
(INDEX('Tabela de Apoio'!$B:$B,MATCH('MAPA DE PREÇOS'!$O$8,'Tabela de Apoio'!$A:$A,1))/INDEX('Tabela de Apoio'!$B:$B,MATCH('MAPA DE PREÇOS'!U1759,'Tabela de Apoio'!$A:$A,1)-1))*U1758))</f>
        <v/>
      </c>
      <c r="V1762" s="109" t="str">
        <f>IF(V1758="","",
IF(OR(V1760="Orçamento",V1759="",MAX('Tabela de Apoio'!$A:$A)&lt;=V1759),
V1758,
(INDEX('Tabela de Apoio'!$B:$B,MATCH('MAPA DE PREÇOS'!$O$8,'Tabela de Apoio'!$A:$A,1))/INDEX('Tabela de Apoio'!$B:$B,MATCH('MAPA DE PREÇOS'!V1759,'Tabela de Apoio'!$A:$A,1)-1))*V1758))</f>
        <v/>
      </c>
      <c r="W1762" s="109" t="str">
        <f>IF(W1758="","",
IF(OR(W1760="Orçamento",W1759="",MAX('Tabela de Apoio'!$A:$A)&lt;=W1759),
W1758,
(INDEX('Tabela de Apoio'!$B:$B,MATCH('MAPA DE PREÇOS'!$O$8,'Tabela de Apoio'!$A:$A,1))/INDEX('Tabela de Apoio'!$B:$B,MATCH('MAPA DE PREÇOS'!W1759,'Tabela de Apoio'!$A:$A,1)-1))*W1758))</f>
        <v/>
      </c>
      <c r="X1762" s="109" t="str">
        <f>IF(X1758="","",
IF(OR(X1760="Orçamento",X1759="",MAX('Tabela de Apoio'!$A:$A)&lt;=X1759),
X1758,
(INDEX('Tabela de Apoio'!$B:$B,MATCH('MAPA DE PREÇOS'!$O$8,'Tabela de Apoio'!$A:$A,1))/INDEX('Tabela de Apoio'!$B:$B,MATCH('MAPA DE PREÇOS'!X1759,'Tabela de Apoio'!$A:$A,1)-1))*X1758))</f>
        <v/>
      </c>
      <c r="Y1762" s="109" t="str">
        <f>IF(Y1758="","",
IF(OR(Y1760="Orçamento",Y1759="",MAX('Tabela de Apoio'!$A:$A)&lt;=Y1759),
Y1758,
(INDEX('Tabela de Apoio'!$B:$B,MATCH('MAPA DE PREÇOS'!$O$8,'Tabela de Apoio'!$A:$A,1))/INDEX('Tabela de Apoio'!$B:$B,MATCH('MAPA DE PREÇOS'!Y1759,'Tabela de Apoio'!$A:$A,1)-1))*Y1758))</f>
        <v/>
      </c>
      <c r="Z1762" s="109" t="str">
        <f>IF(Z1758="","",
IF(OR(Z1760="Orçamento",Z1759="",MAX('Tabela de Apoio'!$A:$A)&lt;=Z1759),
Z1758,
(INDEX('Tabela de Apoio'!$B:$B,MATCH('MAPA DE PREÇOS'!$O$8,'Tabela de Apoio'!$A:$A,1))/INDEX('Tabela de Apoio'!$B:$B,MATCH('MAPA DE PREÇOS'!Z1759,'Tabela de Apoio'!$A:$A,1)-1))*Z1758))</f>
        <v/>
      </c>
      <c r="AA1762" s="109" t="str">
        <f>IF(AA1758="","",
IF(OR(AA1760="Orçamento",AA1759="",MAX('Tabela de Apoio'!$A:$A)&lt;=AA1759),
AA1758,
(INDEX('Tabela de Apoio'!$B:$B,MATCH('MAPA DE PREÇOS'!$O$8,'Tabela de Apoio'!$A:$A,1))/INDEX('Tabela de Apoio'!$B:$B,MATCH('MAPA DE PREÇOS'!AA1759,'Tabela de Apoio'!$A:$A,1)-1))*AA1758))</f>
        <v/>
      </c>
      <c r="AB1762" s="109" t="str">
        <f>IF(AB1758="","",
IF(OR(AB1760="Orçamento",AB1759="",MAX('Tabela de Apoio'!$A:$A)&lt;=AB1759),
AB1758,
(INDEX('Tabela de Apoio'!$B:$B,MATCH('MAPA DE PREÇOS'!$O$8,'Tabela de Apoio'!$A:$A,1))/INDEX('Tabela de Apoio'!$B:$B,MATCH('MAPA DE PREÇOS'!AB1759,'Tabela de Apoio'!$A:$A,1)-1))*AB1758))</f>
        <v/>
      </c>
      <c r="AC1762" s="109" t="str">
        <f>IF(AC1758="","",
IF(OR(AC1760="Orçamento",AC1759="",MAX('Tabela de Apoio'!$A:$A)&lt;=AC1759),
AC1758,
(INDEX('Tabela de Apoio'!$B:$B,MATCH('MAPA DE PREÇOS'!$O$8,'Tabela de Apoio'!$A:$A,1))/INDEX('Tabela de Apoio'!$B:$B,MATCH('MAPA DE PREÇOS'!AC1759,'Tabela de Apoio'!$A:$A,1)-1))*AC1758))</f>
        <v/>
      </c>
      <c r="AD1762" s="109" t="str">
        <f>IF(AD1758="","",
IF(OR(AD1760="Orçamento",AD1759="",MAX('Tabela de Apoio'!$A:$A)&lt;=AD1759),
AD1758,
(INDEX('Tabela de Apoio'!$B:$B,MATCH('MAPA DE PREÇOS'!$O$8,'Tabela de Apoio'!$A:$A,1))/INDEX('Tabela de Apoio'!$B:$B,MATCH('MAPA DE PREÇOS'!AD1759,'Tabela de Apoio'!$A:$A,1)-1))*AD1758))</f>
        <v/>
      </c>
      <c r="AE1762" s="109" t="str">
        <f>IF(AE1758="","",
IF(OR(AE1760="Orçamento",AE1759="",MAX('Tabela de Apoio'!$A:$A)&lt;=AE1759),
AE1758,
(INDEX('Tabela de Apoio'!$B:$B,MATCH('MAPA DE PREÇOS'!$O$8,'Tabela de Apoio'!$A:$A,1))/INDEX('Tabela de Apoio'!$B:$B,MATCH('MAPA DE PREÇOS'!AE1759,'Tabela de Apoio'!$A:$A,1)-1))*AE1758))</f>
        <v/>
      </c>
      <c r="AF1762" s="109" t="str">
        <f>IF(AF1758="","",
IF(OR(AF1760="Orçamento",AF1759="",MAX('Tabela de Apoio'!$A:$A)&lt;=AF1759),
AF1758,
(INDEX('Tabela de Apoio'!$B:$B,MATCH('MAPA DE PREÇOS'!$O$8,'Tabela de Apoio'!$A:$A,1))/INDEX('Tabela de Apoio'!$B:$B,MATCH('MAPA DE PREÇOS'!AF1759,'Tabela de Apoio'!$A:$A,1)-1))*AF1758))</f>
        <v/>
      </c>
      <c r="AG1762" s="109" t="str">
        <f>IF(AG1758="","",
IF(OR(AG1760="Orçamento",AG1759="",MAX('Tabela de Apoio'!$A:$A)&lt;=AG1759),
AG1758,
(INDEX('Tabela de Apoio'!$B:$B,MATCH('MAPA DE PREÇOS'!$O$8,'Tabela de Apoio'!$A:$A,1))/INDEX('Tabela de Apoio'!$B:$B,MATCH('MAPA DE PREÇOS'!AG1759,'Tabela de Apoio'!$A:$A,1)-1))*AG1758))</f>
        <v/>
      </c>
      <c r="AH1762" s="109" t="str">
        <f>IF(AH1758="","",
IF(OR(AH1760="Orçamento",AH1759="",MAX('Tabela de Apoio'!$A:$A)&lt;=AH1759),
AH1758,
(INDEX('Tabela de Apoio'!$B:$B,MATCH('MAPA DE PREÇOS'!$O$8,'Tabela de Apoio'!$A:$A,1))/INDEX('Tabela de Apoio'!$B:$B,MATCH('MAPA DE PREÇOS'!AH1759,'Tabela de Apoio'!$A:$A,1)-1))*AH1758))</f>
        <v/>
      </c>
      <c r="AI1762" s="109" t="str">
        <f>IF(AI1758="","",
IF(OR(AI1760="Orçamento",AI1759="",MAX('Tabela de Apoio'!$A:$A)&lt;=AI1759),
AI1758,
(INDEX('Tabela de Apoio'!$B:$B,MATCH('MAPA DE PREÇOS'!$O$8,'Tabela de Apoio'!$A:$A,1))/INDEX('Tabela de Apoio'!$B:$B,MATCH('MAPA DE PREÇOS'!AI1759,'Tabela de Apoio'!$A:$A,1)-1))*AI1758))</f>
        <v/>
      </c>
    </row>
    <row r="1763" spans="1:35" hidden="1" x14ac:dyDescent="0.25">
      <c r="B1763" s="131" t="e">
        <f t="shared" ref="B1763" si="5454">B1762</f>
        <v>#VALUE!</v>
      </c>
      <c r="C1763" s="131" t="e">
        <f t="shared" ref="C1763" si="5455">C1762</f>
        <v>#VALUE!</v>
      </c>
      <c r="D1763" s="130">
        <f t="shared" si="5396"/>
        <v>1</v>
      </c>
      <c r="E1763" s="168"/>
      <c r="F1763" s="96"/>
      <c r="G1763" s="170"/>
      <c r="H1763"/>
      <c r="I1763"/>
      <c r="J1763"/>
      <c r="N1763" s="74"/>
      <c r="O1763" s="27" t="s">
        <v>439</v>
      </c>
      <c r="P1763" s="110" t="str">
        <f>IF(IFERROR(VLOOKUP(P1760,'Tabela de Apoio'!$D:$E,2,FALSE),1)=1,"",P1764)</f>
        <v/>
      </c>
      <c r="Q1763" s="110" t="str">
        <f>IF(IFERROR(VLOOKUP(Q1760,'Tabela de Apoio'!$D:$E,2,FALSE),1)=1,"",Q1764)</f>
        <v/>
      </c>
      <c r="R1763" s="110" t="str">
        <f>IF(IFERROR(VLOOKUP(R1760,'Tabela de Apoio'!$D:$E,2,FALSE),1)=1,"",R1764)</f>
        <v/>
      </c>
      <c r="S1763" s="110" t="str">
        <f>IF(IFERROR(VLOOKUP(S1760,'Tabela de Apoio'!$D:$E,2,FALSE),1)=1,"",S1764)</f>
        <v/>
      </c>
      <c r="T1763" s="110" t="str">
        <f>IF(IFERROR(VLOOKUP(T1760,'Tabela de Apoio'!$D:$E,2,FALSE),1)=1,"",T1764)</f>
        <v/>
      </c>
      <c r="U1763" s="110" t="str">
        <f>IF(IFERROR(VLOOKUP(U1760,'Tabela de Apoio'!$D:$E,2,FALSE),1)=1,"",U1764)</f>
        <v/>
      </c>
      <c r="V1763" s="110" t="str">
        <f>IF(IFERROR(VLOOKUP(V1760,'Tabela de Apoio'!$D:$E,2,FALSE),1)=1,"",V1764)</f>
        <v/>
      </c>
      <c r="W1763" s="110" t="str">
        <f>IF(IFERROR(VLOOKUP(W1760,'Tabela de Apoio'!$D:$E,2,FALSE),1)=1,"",W1764)</f>
        <v/>
      </c>
      <c r="X1763" s="110" t="str">
        <f>IF(IFERROR(VLOOKUP(X1760,'Tabela de Apoio'!$D:$E,2,FALSE),1)=1,"",X1764)</f>
        <v/>
      </c>
      <c r="Y1763" s="110" t="str">
        <f>IF(IFERROR(VLOOKUP(Y1760,'Tabela de Apoio'!$D:$E,2,FALSE),1)=1,"",Y1764)</f>
        <v/>
      </c>
      <c r="Z1763" s="110" t="str">
        <f>IF(IFERROR(VLOOKUP(Z1760,'Tabela de Apoio'!$D:$E,2,FALSE),1)=1,"",Z1764)</f>
        <v/>
      </c>
      <c r="AA1763" s="110" t="str">
        <f>IF(IFERROR(VLOOKUP(AA1760,'Tabela de Apoio'!$D:$E,2,FALSE),1)=1,"",AA1764)</f>
        <v/>
      </c>
      <c r="AB1763" s="110" t="str">
        <f>IF(IFERROR(VLOOKUP(AB1760,'Tabela de Apoio'!$D:$E,2,FALSE),1)=1,"",AB1764)</f>
        <v/>
      </c>
      <c r="AC1763" s="110" t="str">
        <f>IF(IFERROR(VLOOKUP(AC1760,'Tabela de Apoio'!$D:$E,2,FALSE),1)=1,"",AC1764)</f>
        <v/>
      </c>
      <c r="AD1763" s="110" t="str">
        <f>IF(IFERROR(VLOOKUP(AD1760,'Tabela de Apoio'!$D:$E,2,FALSE),1)=1,"",AD1764)</f>
        <v/>
      </c>
      <c r="AE1763" s="110" t="str">
        <f>IF(IFERROR(VLOOKUP(AE1760,'Tabela de Apoio'!$D:$E,2,FALSE),1)=1,"",AE1764)</f>
        <v/>
      </c>
      <c r="AF1763" s="110" t="str">
        <f>IF(IFERROR(VLOOKUP(AF1760,'Tabela de Apoio'!$D:$E,2,FALSE),1)=1,"",AF1764)</f>
        <v/>
      </c>
      <c r="AG1763" s="110" t="str">
        <f>IF(IFERROR(VLOOKUP(AG1760,'Tabela de Apoio'!$D:$E,2,FALSE),1)=1,"",AG1764)</f>
        <v/>
      </c>
      <c r="AH1763" s="110" t="str">
        <f>IF(IFERROR(VLOOKUP(AH1760,'Tabela de Apoio'!$D:$E,2,FALSE),1)=1,"",AH1764)</f>
        <v/>
      </c>
      <c r="AI1763" s="110" t="str">
        <f>IF(IFERROR(VLOOKUP(AI1760,'Tabela de Apoio'!$D:$E,2,FALSE),1)=1,"",AI1764)</f>
        <v/>
      </c>
    </row>
    <row r="1764" spans="1:35" hidden="1" x14ac:dyDescent="0.25">
      <c r="B1764" s="131" t="e">
        <f t="shared" ref="B1764:C1764" si="5456">B1763</f>
        <v>#VALUE!</v>
      </c>
      <c r="C1764" s="131" t="e">
        <f t="shared" si="5456"/>
        <v>#VALUE!</v>
      </c>
      <c r="D1764" s="130">
        <f t="shared" si="5396"/>
        <v>1</v>
      </c>
      <c r="E1764" s="168"/>
      <c r="F1764" s="96"/>
      <c r="G1764" s="170"/>
      <c r="H1764" s="137">
        <f t="shared" ref="H1764" si="5457">COUNT($P1764:$XX1764)</f>
        <v>0</v>
      </c>
      <c r="I1764" s="135" t="e">
        <f t="shared" ref="I1764" si="5458">_xlfn.STDEV.P($P1763:$XX1764)/AVERAGE($P1763:$XX1764)</f>
        <v>#DIV/0!</v>
      </c>
      <c r="J1764" s="7">
        <f>ROW()</f>
        <v>1764</v>
      </c>
      <c r="K1764" s="70"/>
      <c r="L1764" s="29" t="s">
        <v>54</v>
      </c>
      <c r="M1764" s="30" t="str">
        <f t="shared" ref="M1764" si="5459">IFERROR(
IF(AND(P1760="Orçamento",COUNTA(P1758:AI1758)=COUNTIF(P1760:XX1760,"Orçamento")),MIN(M1769,M1766),
IF(M1767&lt;&gt;"",M1767,
IF(M1768&lt;&gt;"",M1768,
M1766
))),"")</f>
        <v/>
      </c>
      <c r="N1764" s="74"/>
      <c r="O1764" s="27" t="s">
        <v>440</v>
      </c>
      <c r="P1764" s="109" t="str">
        <f t="shared" ref="P1764:AI1764" si="5460">IFERROR(IF(P1762="",
            "",
            IF(COUNT($P1762:$XX1762)&lt;=4,
               P1762,
               IF(OR(P1762&gt;(QUARTILE($P1762:$XX1762,3)+(QUARTILE($P1762:$XX1762,3)-QUARTILE($P1762:$XX1762,1))),
                     P1762&lt;(QUARTILE($P1762:$XX1762,1)-(QUARTILE($P1762:$XX1762,3)-QUARTILE($P1762:$XX1762,1)))
                  ),
               "DESCARTADO",P1762)
             )
  ),P1762)</f>
        <v/>
      </c>
      <c r="Q1764" s="109" t="str">
        <f t="shared" si="5460"/>
        <v/>
      </c>
      <c r="R1764" s="109" t="str">
        <f t="shared" si="5460"/>
        <v/>
      </c>
      <c r="S1764" s="109" t="str">
        <f t="shared" si="5460"/>
        <v/>
      </c>
      <c r="T1764" s="109" t="str">
        <f t="shared" si="5460"/>
        <v/>
      </c>
      <c r="U1764" s="109" t="str">
        <f t="shared" si="5460"/>
        <v/>
      </c>
      <c r="V1764" s="109" t="str">
        <f t="shared" si="5460"/>
        <v/>
      </c>
      <c r="W1764" s="109" t="str">
        <f t="shared" si="5460"/>
        <v/>
      </c>
      <c r="X1764" s="109" t="str">
        <f t="shared" si="5460"/>
        <v/>
      </c>
      <c r="Y1764" s="109" t="str">
        <f t="shared" si="5460"/>
        <v/>
      </c>
      <c r="Z1764" s="109" t="str">
        <f t="shared" si="5460"/>
        <v/>
      </c>
      <c r="AA1764" s="109" t="str">
        <f t="shared" si="5460"/>
        <v/>
      </c>
      <c r="AB1764" s="109" t="str">
        <f t="shared" si="5460"/>
        <v/>
      </c>
      <c r="AC1764" s="109" t="str">
        <f t="shared" si="5460"/>
        <v/>
      </c>
      <c r="AD1764" s="109" t="str">
        <f t="shared" si="5460"/>
        <v/>
      </c>
      <c r="AE1764" s="109" t="str">
        <f t="shared" si="5460"/>
        <v/>
      </c>
      <c r="AF1764" s="109" t="str">
        <f t="shared" si="5460"/>
        <v/>
      </c>
      <c r="AG1764" s="109" t="str">
        <f t="shared" si="5460"/>
        <v/>
      </c>
      <c r="AH1764" s="109" t="str">
        <f t="shared" si="5460"/>
        <v/>
      </c>
      <c r="AI1764" s="109" t="str">
        <f t="shared" si="5460"/>
        <v/>
      </c>
    </row>
    <row r="1765" spans="1:35" hidden="1" x14ac:dyDescent="0.25">
      <c r="B1765" s="131" t="e">
        <f t="shared" ref="B1765" si="5461">B1764</f>
        <v>#VALUE!</v>
      </c>
      <c r="C1765" s="131" t="e">
        <f t="shared" ref="C1765" si="5462">C1764</f>
        <v>#VALUE!</v>
      </c>
      <c r="D1765" s="130">
        <f t="shared" si="5396"/>
        <v>1</v>
      </c>
      <c r="E1765" s="168"/>
      <c r="F1765" s="96"/>
      <c r="G1765" s="170"/>
      <c r="H1765"/>
      <c r="I1765"/>
      <c r="J1765"/>
      <c r="K1765" s="69"/>
      <c r="L1765" s="29" t="s">
        <v>423</v>
      </c>
      <c r="M1765" s="30" t="e">
        <f t="shared" ref="M1765" si="5463">AVERAGE($P1764:$XX1764)</f>
        <v>#DIV/0!</v>
      </c>
      <c r="N1765" s="74"/>
      <c r="O1765" s="27" t="str">
        <f t="shared" ref="O1765" si="5464">"1 POND"</f>
        <v>1 POND</v>
      </c>
      <c r="P1765" s="110" t="str">
        <f>IF(IFERROR(VLOOKUP(P1760,'Tabela de Apoio'!$D:$E,2,FALSE),1)=1,"",P1766)</f>
        <v/>
      </c>
      <c r="Q1765" s="110" t="str">
        <f>IF(IFERROR(VLOOKUP(Q1760,'Tabela de Apoio'!$D:$E,2,FALSE),1)=1,"",Q1766)</f>
        <v/>
      </c>
      <c r="R1765" s="110" t="str">
        <f>IF(IFERROR(VLOOKUP(R1760,'Tabela de Apoio'!$D:$E,2,FALSE),1)=1,"",R1766)</f>
        <v/>
      </c>
      <c r="S1765" s="110" t="str">
        <f>IF(IFERROR(VLOOKUP(S1760,'Tabela de Apoio'!$D:$E,2,FALSE),1)=1,"",S1766)</f>
        <v/>
      </c>
      <c r="T1765" s="110" t="str">
        <f>IF(IFERROR(VLOOKUP(T1760,'Tabela de Apoio'!$D:$E,2,FALSE),1)=1,"",T1766)</f>
        <v/>
      </c>
      <c r="U1765" s="110" t="str">
        <f>IF(IFERROR(VLOOKUP(U1760,'Tabela de Apoio'!$D:$E,2,FALSE),1)=1,"",U1766)</f>
        <v/>
      </c>
      <c r="V1765" s="110" t="str">
        <f>IF(IFERROR(VLOOKUP(V1760,'Tabela de Apoio'!$D:$E,2,FALSE),1)=1,"",V1766)</f>
        <v/>
      </c>
      <c r="W1765" s="110" t="str">
        <f>IF(IFERROR(VLOOKUP(W1760,'Tabela de Apoio'!$D:$E,2,FALSE),1)=1,"",W1766)</f>
        <v/>
      </c>
      <c r="X1765" s="110" t="str">
        <f>IF(IFERROR(VLOOKUP(X1760,'Tabela de Apoio'!$D:$E,2,FALSE),1)=1,"",X1766)</f>
        <v/>
      </c>
      <c r="Y1765" s="110" t="str">
        <f>IF(IFERROR(VLOOKUP(Y1760,'Tabela de Apoio'!$D:$E,2,FALSE),1)=1,"",Y1766)</f>
        <v/>
      </c>
      <c r="Z1765" s="110" t="str">
        <f>IF(IFERROR(VLOOKUP(Z1760,'Tabela de Apoio'!$D:$E,2,FALSE),1)=1,"",Z1766)</f>
        <v/>
      </c>
      <c r="AA1765" s="110" t="str">
        <f>IF(IFERROR(VLOOKUP(AA1760,'Tabela de Apoio'!$D:$E,2,FALSE),1)=1,"",AA1766)</f>
        <v/>
      </c>
      <c r="AB1765" s="110" t="str">
        <f>IF(IFERROR(VLOOKUP(AB1760,'Tabela de Apoio'!$D:$E,2,FALSE),1)=1,"",AB1766)</f>
        <v/>
      </c>
      <c r="AC1765" s="110" t="str">
        <f>IF(IFERROR(VLOOKUP(AC1760,'Tabela de Apoio'!$D:$E,2,FALSE),1)=1,"",AC1766)</f>
        <v/>
      </c>
      <c r="AD1765" s="110" t="str">
        <f>IF(IFERROR(VLOOKUP(AD1760,'Tabela de Apoio'!$D:$E,2,FALSE),1)=1,"",AD1766)</f>
        <v/>
      </c>
      <c r="AE1765" s="110" t="str">
        <f>IF(IFERROR(VLOOKUP(AE1760,'Tabela de Apoio'!$D:$E,2,FALSE),1)=1,"",AE1766)</f>
        <v/>
      </c>
      <c r="AF1765" s="110" t="str">
        <f>IF(IFERROR(VLOOKUP(AF1760,'Tabela de Apoio'!$D:$E,2,FALSE),1)=1,"",AF1766)</f>
        <v/>
      </c>
      <c r="AG1765" s="110" t="str">
        <f>IF(IFERROR(VLOOKUP(AG1760,'Tabela de Apoio'!$D:$E,2,FALSE),1)=1,"",AG1766)</f>
        <v/>
      </c>
      <c r="AH1765" s="110" t="str">
        <f>IF(IFERROR(VLOOKUP(AH1760,'Tabela de Apoio'!$D:$E,2,FALSE),1)=1,"",AH1766)</f>
        <v/>
      </c>
      <c r="AI1765" s="110" t="str">
        <f>IF(IFERROR(VLOOKUP(AI1760,'Tabela de Apoio'!$D:$E,2,FALSE),1)=1,"",AI1766)</f>
        <v/>
      </c>
    </row>
    <row r="1766" spans="1:35" hidden="1" x14ac:dyDescent="0.25">
      <c r="B1766" s="131" t="e">
        <f t="shared" si="5395"/>
        <v>#VALUE!</v>
      </c>
      <c r="C1766" s="131" t="e">
        <f t="shared" si="5396"/>
        <v>#VALUE!</v>
      </c>
      <c r="D1766" s="130">
        <f t="shared" si="5396"/>
        <v>1</v>
      </c>
      <c r="E1766" s="168"/>
      <c r="F1766" s="96"/>
      <c r="G1766" s="170"/>
      <c r="H1766" s="137">
        <f t="shared" ref="H1766" si="5465">COUNT($P1766:$XX1766)</f>
        <v>0</v>
      </c>
      <c r="I1766" s="135" t="e">
        <f t="shared" ref="I1766" si="5466">_xlfn.STDEV.P($P1765:$XX1766)/AVERAGE($P1765:$XX1766)</f>
        <v>#DIV/0!</v>
      </c>
      <c r="J1766" s="7">
        <f t="shared" ref="J1766" si="5467">IF(AND(H1766&gt;2,
OR(L1758="MÉDIA SANEADA",L1758="MEDIANA SANEADA",
AND(L1758="PREÇO REFERÊNCIA",NOT(AND(P1760="Orçamento",COUNTA(P1758:XX1758)=COUNTIF(P1760:XX1760,"Orçamento")))))),
ROW(),0)</f>
        <v>0</v>
      </c>
      <c r="K1766" s="69"/>
      <c r="L1766" s="29" t="s">
        <v>424</v>
      </c>
      <c r="M1766" s="30" t="e">
        <f t="shared" ref="M1766" si="5468">MEDIAN($P1764:$XX1764)</f>
        <v>#NUM!</v>
      </c>
      <c r="N1766" s="74"/>
      <c r="O1766" s="27" t="str">
        <f t="shared" ref="O1766" si="5469">"1 RODADA"</f>
        <v>1 RODADA</v>
      </c>
      <c r="P1766" s="110" t="str">
        <f t="shared" ref="P1766:AI1766" si="5470">IF(P1764="","",IF((_xlfn.STDEV.P($P1763:$XX1764)/AVERAGE($P1763:$XX1764))&lt;=25%,P1764,IF(OR(P1764&gt;(AVERAGE($P1763:$XX1764)+_xlfn.STDEV.P($P1763:$XX1764)),P1764&lt;(AVERAGE($P1763:$XX1764)-_xlfn.STDEV.P($P1763:$XX1764))),"DESCARTADO",P1764)))</f>
        <v/>
      </c>
      <c r="Q1766" s="110" t="str">
        <f t="shared" si="5470"/>
        <v/>
      </c>
      <c r="R1766" s="110" t="str">
        <f t="shared" si="5470"/>
        <v/>
      </c>
      <c r="S1766" s="110" t="str">
        <f t="shared" si="5470"/>
        <v/>
      </c>
      <c r="T1766" s="110" t="str">
        <f t="shared" si="5470"/>
        <v/>
      </c>
      <c r="U1766" s="110" t="str">
        <f t="shared" si="5470"/>
        <v/>
      </c>
      <c r="V1766" s="110" t="str">
        <f t="shared" si="5470"/>
        <v/>
      </c>
      <c r="W1766" s="110" t="str">
        <f t="shared" si="5470"/>
        <v/>
      </c>
      <c r="X1766" s="110" t="str">
        <f t="shared" si="5470"/>
        <v/>
      </c>
      <c r="Y1766" s="110" t="str">
        <f t="shared" si="5470"/>
        <v/>
      </c>
      <c r="Z1766" s="110" t="str">
        <f t="shared" si="5470"/>
        <v/>
      </c>
      <c r="AA1766" s="110" t="str">
        <f t="shared" si="5470"/>
        <v/>
      </c>
      <c r="AB1766" s="110" t="str">
        <f t="shared" si="5470"/>
        <v/>
      </c>
      <c r="AC1766" s="110" t="str">
        <f t="shared" si="5470"/>
        <v/>
      </c>
      <c r="AD1766" s="110" t="str">
        <f t="shared" si="5470"/>
        <v/>
      </c>
      <c r="AE1766" s="110" t="str">
        <f t="shared" si="5470"/>
        <v/>
      </c>
      <c r="AF1766" s="110" t="str">
        <f t="shared" si="5470"/>
        <v/>
      </c>
      <c r="AG1766" s="110" t="str">
        <f t="shared" si="5470"/>
        <v/>
      </c>
      <c r="AH1766" s="110" t="str">
        <f t="shared" si="5470"/>
        <v/>
      </c>
      <c r="AI1766" s="110" t="str">
        <f t="shared" si="5470"/>
        <v/>
      </c>
    </row>
    <row r="1767" spans="1:35" hidden="1" x14ac:dyDescent="0.25">
      <c r="B1767" s="131" t="e">
        <f t="shared" si="5395"/>
        <v>#VALUE!</v>
      </c>
      <c r="C1767" s="131" t="e">
        <f t="shared" si="5396"/>
        <v>#VALUE!</v>
      </c>
      <c r="D1767" s="130">
        <f t="shared" si="5396"/>
        <v>1</v>
      </c>
      <c r="E1767" s="168"/>
      <c r="F1767" s="96"/>
      <c r="G1767" s="170"/>
      <c r="H1767"/>
      <c r="I1767"/>
      <c r="J1767"/>
      <c r="L1767" s="29" t="s">
        <v>50</v>
      </c>
      <c r="M1767" s="30" t="str">
        <f t="shared" ref="M1767" si="5471">IFERROR(
IF(AND(H1766&gt;2,I1766&lt;=25%),AVERAGE(P1765:XX1766),
IF(AND(H1768&gt;2,I1768&lt;=25%),AVERAGE(P1767:XX1768),
IF(AND(H1770&gt;2,I1770&lt;=25%),AVERAGE(P1769:XX1770),
IF(AND(H1772&gt;2,I1772&lt;=25%),AVERAGE(P1771:XX1772),
IF(AND(H1774&gt;2,I1774&lt;=25%),AVERAGE(P1773:XX1774),
IF(AND(H1776&gt;2,I1776&lt;=25%),AVERAGE(P1775:XX1776),
IF(I1764&lt;=25%,AVERAGE(P1763:XX1764),""))))))),"")</f>
        <v/>
      </c>
      <c r="N1767" s="74"/>
      <c r="O1767" s="27" t="str">
        <f t="shared" ref="O1767" si="5472">"2 POND"</f>
        <v>2 POND</v>
      </c>
      <c r="P1767" s="110" t="str">
        <f>IF(IFERROR(VLOOKUP(P1760,'Tabela de Apoio'!$D:$E,2,FALSE),1)=1,"",P1768)</f>
        <v/>
      </c>
      <c r="Q1767" s="110" t="str">
        <f>IF(IFERROR(VLOOKUP(Q1760,'Tabela de Apoio'!$D:$E,2,FALSE),1)=1,"",Q1768)</f>
        <v/>
      </c>
      <c r="R1767" s="110" t="str">
        <f>IF(IFERROR(VLOOKUP(R1760,'Tabela de Apoio'!$D:$E,2,FALSE),1)=1,"",R1768)</f>
        <v/>
      </c>
      <c r="S1767" s="110" t="str">
        <f>IF(IFERROR(VLOOKUP(S1760,'Tabela de Apoio'!$D:$E,2,FALSE),1)=1,"",S1768)</f>
        <v/>
      </c>
      <c r="T1767" s="110" t="str">
        <f>IF(IFERROR(VLOOKUP(T1760,'Tabela de Apoio'!$D:$E,2,FALSE),1)=1,"",T1768)</f>
        <v/>
      </c>
      <c r="U1767" s="110" t="str">
        <f>IF(IFERROR(VLOOKUP(U1760,'Tabela de Apoio'!$D:$E,2,FALSE),1)=1,"",U1768)</f>
        <v/>
      </c>
      <c r="V1767" s="110" t="str">
        <f>IF(IFERROR(VLOOKUP(V1760,'Tabela de Apoio'!$D:$E,2,FALSE),1)=1,"",V1768)</f>
        <v/>
      </c>
      <c r="W1767" s="110" t="str">
        <f>IF(IFERROR(VLOOKUP(W1760,'Tabela de Apoio'!$D:$E,2,FALSE),1)=1,"",W1768)</f>
        <v/>
      </c>
      <c r="X1767" s="110" t="str">
        <f>IF(IFERROR(VLOOKUP(X1760,'Tabela de Apoio'!$D:$E,2,FALSE),1)=1,"",X1768)</f>
        <v/>
      </c>
      <c r="Y1767" s="110" t="str">
        <f>IF(IFERROR(VLOOKUP(Y1760,'Tabela de Apoio'!$D:$E,2,FALSE),1)=1,"",Y1768)</f>
        <v/>
      </c>
      <c r="Z1767" s="110" t="str">
        <f>IF(IFERROR(VLOOKUP(Z1760,'Tabela de Apoio'!$D:$E,2,FALSE),1)=1,"",Z1768)</f>
        <v/>
      </c>
      <c r="AA1767" s="110" t="str">
        <f>IF(IFERROR(VLOOKUP(AA1760,'Tabela de Apoio'!$D:$E,2,FALSE),1)=1,"",AA1768)</f>
        <v/>
      </c>
      <c r="AB1767" s="110" t="str">
        <f>IF(IFERROR(VLOOKUP(AB1760,'Tabela de Apoio'!$D:$E,2,FALSE),1)=1,"",AB1768)</f>
        <v/>
      </c>
      <c r="AC1767" s="110" t="str">
        <f>IF(IFERROR(VLOOKUP(AC1760,'Tabela de Apoio'!$D:$E,2,FALSE),1)=1,"",AC1768)</f>
        <v/>
      </c>
      <c r="AD1767" s="110" t="str">
        <f>IF(IFERROR(VLOOKUP(AD1760,'Tabela de Apoio'!$D:$E,2,FALSE),1)=1,"",AD1768)</f>
        <v/>
      </c>
      <c r="AE1767" s="110" t="str">
        <f>IF(IFERROR(VLOOKUP(AE1760,'Tabela de Apoio'!$D:$E,2,FALSE),1)=1,"",AE1768)</f>
        <v/>
      </c>
      <c r="AF1767" s="110" t="str">
        <f>IF(IFERROR(VLOOKUP(AF1760,'Tabela de Apoio'!$D:$E,2,FALSE),1)=1,"",AF1768)</f>
        <v/>
      </c>
      <c r="AG1767" s="110" t="str">
        <f>IF(IFERROR(VLOOKUP(AG1760,'Tabela de Apoio'!$D:$E,2,FALSE),1)=1,"",AG1768)</f>
        <v/>
      </c>
      <c r="AH1767" s="110" t="str">
        <f>IF(IFERROR(VLOOKUP(AH1760,'Tabela de Apoio'!$D:$E,2,FALSE),1)=1,"",AH1768)</f>
        <v/>
      </c>
      <c r="AI1767" s="110" t="str">
        <f>IF(IFERROR(VLOOKUP(AI1760,'Tabela de Apoio'!$D:$E,2,FALSE),1)=1,"",AI1768)</f>
        <v/>
      </c>
    </row>
    <row r="1768" spans="1:35" hidden="1" x14ac:dyDescent="0.25">
      <c r="B1768" s="131" t="e">
        <f t="shared" si="5395"/>
        <v>#VALUE!</v>
      </c>
      <c r="C1768" s="131" t="e">
        <f t="shared" si="5396"/>
        <v>#VALUE!</v>
      </c>
      <c r="D1768" s="130">
        <f t="shared" si="5396"/>
        <v>1</v>
      </c>
      <c r="E1768" s="168"/>
      <c r="F1768" s="96"/>
      <c r="G1768" s="170"/>
      <c r="H1768" s="137">
        <f t="shared" ref="H1768" si="5473">COUNT($P1768:$XX1768)</f>
        <v>0</v>
      </c>
      <c r="I1768" s="135" t="e">
        <f t="shared" ref="I1768" si="5474">_xlfn.STDEV.P($P1767:$XX1768)/AVERAGE($P1767:$XX1768)</f>
        <v>#DIV/0!</v>
      </c>
      <c r="J1768" s="7">
        <f t="shared" ref="J1768" si="5475">IF(AND(H1768&gt;2,
OR(L1758="MÉDIA SANEADA",L1758="MEDIANA SANEADA",
AND(L1758="PREÇO REFERÊNCIA",NOT(AND(P1760="Orçamento",COUNTA(P1758:XX1758)=COUNTIF(P1760:XX1760,"Orçamento")))))),
ROW(),0)</f>
        <v>0</v>
      </c>
      <c r="K1768" s="69"/>
      <c r="L1768" s="29" t="s">
        <v>425</v>
      </c>
      <c r="M1768" s="30" t="e">
        <f t="shared" ref="M1768" si="5476" xml:space="preserve">
IF(H1766&gt;2,MEDIAN(P1765:XX1766),
IF(H1768&gt;2,MEDIAN(P1767:XX1768),
IF(H1770&gt;2,MEDIAN(P1769:XX1770),
IF(H1772&gt;2,MEDIAN(P1771:XX1772),
IF(H1774&gt;2,MEDIAN(P1773:XX1774),
IF(H1776&gt;2,MEDIAN(P1775:XX1776),
MEDIAN(P1763:XX1764)))))))</f>
        <v>#NUM!</v>
      </c>
      <c r="N1768" s="74"/>
      <c r="O1768" s="27" t="str">
        <f t="shared" ref="O1768" si="5477">"2 RODADA"</f>
        <v>2 RODADA</v>
      </c>
      <c r="P1768" s="110" t="str">
        <f t="shared" ref="P1768:AI1768" si="5478">IF(P1766="","",IF((_xlfn.STDEV.P($P1765:$XX1766)/AVERAGE($P1765:$XX1766))&lt;=25%,P1766,IF(OR(P1766&gt;(AVERAGE($P1765:$XX1766)+_xlfn.STDEV.P($P1765:$XX1766)),P1766&lt;(AVERAGE($P1765:$XX1766)-_xlfn.STDEV.P($P1765:$XX1766))),"DESCARTADO",P1766)))</f>
        <v/>
      </c>
      <c r="Q1768" s="110" t="str">
        <f t="shared" si="5478"/>
        <v/>
      </c>
      <c r="R1768" s="110" t="str">
        <f t="shared" si="5478"/>
        <v/>
      </c>
      <c r="S1768" s="110" t="str">
        <f t="shared" si="5478"/>
        <v/>
      </c>
      <c r="T1768" s="110" t="str">
        <f t="shared" si="5478"/>
        <v/>
      </c>
      <c r="U1768" s="110" t="str">
        <f t="shared" si="5478"/>
        <v/>
      </c>
      <c r="V1768" s="110" t="str">
        <f t="shared" si="5478"/>
        <v/>
      </c>
      <c r="W1768" s="110" t="str">
        <f t="shared" si="5478"/>
        <v/>
      </c>
      <c r="X1768" s="110" t="str">
        <f t="shared" si="5478"/>
        <v/>
      </c>
      <c r="Y1768" s="110" t="str">
        <f t="shared" si="5478"/>
        <v/>
      </c>
      <c r="Z1768" s="110" t="str">
        <f t="shared" si="5478"/>
        <v/>
      </c>
      <c r="AA1768" s="110" t="str">
        <f t="shared" si="5478"/>
        <v/>
      </c>
      <c r="AB1768" s="110" t="str">
        <f t="shared" si="5478"/>
        <v/>
      </c>
      <c r="AC1768" s="110" t="str">
        <f t="shared" si="5478"/>
        <v/>
      </c>
      <c r="AD1768" s="110" t="str">
        <f t="shared" si="5478"/>
        <v/>
      </c>
      <c r="AE1768" s="110" t="str">
        <f t="shared" si="5478"/>
        <v/>
      </c>
      <c r="AF1768" s="110" t="str">
        <f t="shared" si="5478"/>
        <v/>
      </c>
      <c r="AG1768" s="110" t="str">
        <f t="shared" si="5478"/>
        <v/>
      </c>
      <c r="AH1768" s="110" t="str">
        <f t="shared" si="5478"/>
        <v/>
      </c>
      <c r="AI1768" s="110" t="str">
        <f t="shared" si="5478"/>
        <v/>
      </c>
    </row>
    <row r="1769" spans="1:35" hidden="1" x14ac:dyDescent="0.25">
      <c r="B1769" s="131" t="e">
        <f t="shared" si="5395"/>
        <v>#VALUE!</v>
      </c>
      <c r="C1769" s="131" t="e">
        <f t="shared" si="5396"/>
        <v>#VALUE!</v>
      </c>
      <c r="D1769" s="130">
        <f t="shared" si="5396"/>
        <v>1</v>
      </c>
      <c r="E1769" s="168"/>
      <c r="F1769" s="96"/>
      <c r="G1769" s="170"/>
      <c r="H1769"/>
      <c r="I1769"/>
      <c r="J1769"/>
      <c r="K1769" s="69"/>
      <c r="L1769" s="29" t="s">
        <v>422</v>
      </c>
      <c r="M1769" s="30" t="e">
        <f t="shared" ref="M1769" si="5479">HARMEAN($P1763:$XX1764)</f>
        <v>#N/A</v>
      </c>
      <c r="N1769" s="74"/>
      <c r="O1769" s="27" t="str">
        <f t="shared" ref="O1769" si="5480">"3 POND"</f>
        <v>3 POND</v>
      </c>
      <c r="P1769" s="110" t="str">
        <f>IF(IFERROR(VLOOKUP(P1760,'Tabela de Apoio'!$D:$E,2,FALSE),1)=1,"",P1770)</f>
        <v/>
      </c>
      <c r="Q1769" s="110" t="str">
        <f>IF(IFERROR(VLOOKUP(Q1760,'Tabela de Apoio'!$D:$E,2,FALSE),1)=1,"",Q1770)</f>
        <v/>
      </c>
      <c r="R1769" s="110" t="str">
        <f>IF(IFERROR(VLOOKUP(R1760,'Tabela de Apoio'!$D:$E,2,FALSE),1)=1,"",R1770)</f>
        <v/>
      </c>
      <c r="S1769" s="110" t="str">
        <f>IF(IFERROR(VLOOKUP(S1760,'Tabela de Apoio'!$D:$E,2,FALSE),1)=1,"",S1770)</f>
        <v/>
      </c>
      <c r="T1769" s="110" t="str">
        <f>IF(IFERROR(VLOOKUP(T1760,'Tabela de Apoio'!$D:$E,2,FALSE),1)=1,"",T1770)</f>
        <v/>
      </c>
      <c r="U1769" s="110" t="str">
        <f>IF(IFERROR(VLOOKUP(U1760,'Tabela de Apoio'!$D:$E,2,FALSE),1)=1,"",U1770)</f>
        <v/>
      </c>
      <c r="V1769" s="110" t="str">
        <f>IF(IFERROR(VLOOKUP(V1760,'Tabela de Apoio'!$D:$E,2,FALSE),1)=1,"",V1770)</f>
        <v/>
      </c>
      <c r="W1769" s="110" t="str">
        <f>IF(IFERROR(VLOOKUP(W1760,'Tabela de Apoio'!$D:$E,2,FALSE),1)=1,"",W1770)</f>
        <v/>
      </c>
      <c r="X1769" s="110" t="str">
        <f>IF(IFERROR(VLOOKUP(X1760,'Tabela de Apoio'!$D:$E,2,FALSE),1)=1,"",X1770)</f>
        <v/>
      </c>
      <c r="Y1769" s="110" t="str">
        <f>IF(IFERROR(VLOOKUP(Y1760,'Tabela de Apoio'!$D:$E,2,FALSE),1)=1,"",Y1770)</f>
        <v/>
      </c>
      <c r="Z1769" s="110" t="str">
        <f>IF(IFERROR(VLOOKUP(Z1760,'Tabela de Apoio'!$D:$E,2,FALSE),1)=1,"",Z1770)</f>
        <v/>
      </c>
      <c r="AA1769" s="110" t="str">
        <f>IF(IFERROR(VLOOKUP(AA1760,'Tabela de Apoio'!$D:$E,2,FALSE),1)=1,"",AA1770)</f>
        <v/>
      </c>
      <c r="AB1769" s="110" t="str">
        <f>IF(IFERROR(VLOOKUP(AB1760,'Tabela de Apoio'!$D:$E,2,FALSE),1)=1,"",AB1770)</f>
        <v/>
      </c>
      <c r="AC1769" s="110" t="str">
        <f>IF(IFERROR(VLOOKUP(AC1760,'Tabela de Apoio'!$D:$E,2,FALSE),1)=1,"",AC1770)</f>
        <v/>
      </c>
      <c r="AD1769" s="110" t="str">
        <f>IF(IFERROR(VLOOKUP(AD1760,'Tabela de Apoio'!$D:$E,2,FALSE),1)=1,"",AD1770)</f>
        <v/>
      </c>
      <c r="AE1769" s="110" t="str">
        <f>IF(IFERROR(VLOOKUP(AE1760,'Tabela de Apoio'!$D:$E,2,FALSE),1)=1,"",AE1770)</f>
        <v/>
      </c>
      <c r="AF1769" s="110" t="str">
        <f>IF(IFERROR(VLOOKUP(AF1760,'Tabela de Apoio'!$D:$E,2,FALSE),1)=1,"",AF1770)</f>
        <v/>
      </c>
      <c r="AG1769" s="110" t="str">
        <f>IF(IFERROR(VLOOKUP(AG1760,'Tabela de Apoio'!$D:$E,2,FALSE),1)=1,"",AG1770)</f>
        <v/>
      </c>
      <c r="AH1769" s="110" t="str">
        <f>IF(IFERROR(VLOOKUP(AH1760,'Tabela de Apoio'!$D:$E,2,FALSE),1)=1,"",AH1770)</f>
        <v/>
      </c>
      <c r="AI1769" s="110" t="str">
        <f>IF(IFERROR(VLOOKUP(AI1760,'Tabela de Apoio'!$D:$E,2,FALSE),1)=1,"",AI1770)</f>
        <v/>
      </c>
    </row>
    <row r="1770" spans="1:35" hidden="1" x14ac:dyDescent="0.25">
      <c r="B1770" s="131" t="e">
        <f t="shared" si="5395"/>
        <v>#VALUE!</v>
      </c>
      <c r="C1770" s="131" t="e">
        <f t="shared" si="5396"/>
        <v>#VALUE!</v>
      </c>
      <c r="D1770" s="130">
        <f t="shared" si="5396"/>
        <v>1</v>
      </c>
      <c r="E1770" s="168"/>
      <c r="F1770" s="96"/>
      <c r="G1770" s="170"/>
      <c r="H1770" s="137">
        <f t="shared" ref="H1770" si="5481">COUNT($P1770:$XX1770)</f>
        <v>0</v>
      </c>
      <c r="I1770" s="135" t="e">
        <f t="shared" ref="I1770" si="5482">_xlfn.STDEV.P($P1769:$XX1770)/AVERAGE($P1769:$XX1770)</f>
        <v>#DIV/0!</v>
      </c>
      <c r="J1770" s="7">
        <f t="shared" ref="J1770" si="5483">IF(AND(H1770&gt;2,
OR(L1758="MÉDIA SANEADA",L1758="MEDIANA SANEADA",
AND(L1758="PREÇO REFERÊNCIA",NOT(AND(P1760="Orçamento",COUNTA(P1758:XX1758)=COUNTIF(P1760:XX1760,"Orçamento")))))),
ROW(),0)</f>
        <v>0</v>
      </c>
      <c r="K1770" s="69"/>
      <c r="L1770" s="29" t="s">
        <v>53</v>
      </c>
      <c r="M1770" s="30" t="str">
        <f t="shared" ref="M1770" si="5484">IFERROR(_xlfn.QUARTILE.EXC($P1764:$XX1764,1),"")</f>
        <v/>
      </c>
      <c r="N1770" s="74"/>
      <c r="O1770" s="27" t="str">
        <f t="shared" ref="O1770" si="5485">"3 RODADA"</f>
        <v>3 RODADA</v>
      </c>
      <c r="P1770" s="110" t="str">
        <f t="shared" ref="P1770:AI1770" si="5486">IF(P1768="","",IF((_xlfn.STDEV.P($P1767:$XX1768)/AVERAGE($P1767:$XX1768))&lt;=25%,P1768,IF(OR(P1768&gt;(AVERAGE($P1767:$XX1768)+_xlfn.STDEV.P($P1767:$XX1768)),P1768&lt;(AVERAGE($P1767:$XX1768)-_xlfn.STDEV.P($P1767:$XX1768))),"DESCARTADO",P1768)))</f>
        <v/>
      </c>
      <c r="Q1770" s="110" t="str">
        <f t="shared" si="5486"/>
        <v/>
      </c>
      <c r="R1770" s="110" t="str">
        <f t="shared" si="5486"/>
        <v/>
      </c>
      <c r="S1770" s="110" t="str">
        <f t="shared" si="5486"/>
        <v/>
      </c>
      <c r="T1770" s="110" t="str">
        <f t="shared" si="5486"/>
        <v/>
      </c>
      <c r="U1770" s="110" t="str">
        <f t="shared" si="5486"/>
        <v/>
      </c>
      <c r="V1770" s="110" t="str">
        <f t="shared" si="5486"/>
        <v/>
      </c>
      <c r="W1770" s="110" t="str">
        <f t="shared" si="5486"/>
        <v/>
      </c>
      <c r="X1770" s="110" t="str">
        <f t="shared" si="5486"/>
        <v/>
      </c>
      <c r="Y1770" s="110" t="str">
        <f t="shared" si="5486"/>
        <v/>
      </c>
      <c r="Z1770" s="110" t="str">
        <f t="shared" si="5486"/>
        <v/>
      </c>
      <c r="AA1770" s="110" t="str">
        <f t="shared" si="5486"/>
        <v/>
      </c>
      <c r="AB1770" s="110" t="str">
        <f t="shared" si="5486"/>
        <v/>
      </c>
      <c r="AC1770" s="110" t="str">
        <f t="shared" si="5486"/>
        <v/>
      </c>
      <c r="AD1770" s="110" t="str">
        <f t="shared" si="5486"/>
        <v/>
      </c>
      <c r="AE1770" s="110" t="str">
        <f t="shared" si="5486"/>
        <v/>
      </c>
      <c r="AF1770" s="110" t="str">
        <f t="shared" si="5486"/>
        <v/>
      </c>
      <c r="AG1770" s="110" t="str">
        <f t="shared" si="5486"/>
        <v/>
      </c>
      <c r="AH1770" s="110" t="str">
        <f t="shared" si="5486"/>
        <v/>
      </c>
      <c r="AI1770" s="110" t="str">
        <f t="shared" si="5486"/>
        <v/>
      </c>
    </row>
    <row r="1771" spans="1:35" hidden="1" x14ac:dyDescent="0.25">
      <c r="B1771" s="131" t="e">
        <f t="shared" si="5395"/>
        <v>#VALUE!</v>
      </c>
      <c r="C1771" s="131" t="e">
        <f t="shared" si="5396"/>
        <v>#VALUE!</v>
      </c>
      <c r="D1771" s="130">
        <f t="shared" si="5396"/>
        <v>1</v>
      </c>
      <c r="E1771" s="168"/>
      <c r="F1771" s="96"/>
      <c r="G1771" s="170"/>
      <c r="H1771"/>
      <c r="I1771"/>
      <c r="J1771"/>
      <c r="K1771" s="69"/>
      <c r="L1771" s="29" t="s">
        <v>51</v>
      </c>
      <c r="M1771" s="30" t="str">
        <f t="shared" ref="M1771" si="5487">IFERROR(_xlfn.QUARTILE.EXC($P1764:$XX1764,3),"")</f>
        <v/>
      </c>
      <c r="N1771" s="74"/>
      <c r="O1771" s="27" t="str">
        <f t="shared" ref="O1771" si="5488">"4 POND"</f>
        <v>4 POND</v>
      </c>
      <c r="P1771" s="110" t="str">
        <f>IF(IFERROR(VLOOKUP(P1760,'Tabela de Apoio'!$D:$E,2,FALSE),1)=1,"",P1772)</f>
        <v/>
      </c>
      <c r="Q1771" s="110" t="str">
        <f>IF(IFERROR(VLOOKUP(Q1760,'Tabela de Apoio'!$D:$E,2,FALSE),1)=1,"",Q1772)</f>
        <v/>
      </c>
      <c r="R1771" s="110" t="str">
        <f>IF(IFERROR(VLOOKUP(R1760,'Tabela de Apoio'!$D:$E,2,FALSE),1)=1,"",R1772)</f>
        <v/>
      </c>
      <c r="S1771" s="110" t="str">
        <f>IF(IFERROR(VLOOKUP(S1760,'Tabela de Apoio'!$D:$E,2,FALSE),1)=1,"",S1772)</f>
        <v/>
      </c>
      <c r="T1771" s="110" t="str">
        <f>IF(IFERROR(VLOOKUP(T1760,'Tabela de Apoio'!$D:$E,2,FALSE),1)=1,"",T1772)</f>
        <v/>
      </c>
      <c r="U1771" s="110" t="str">
        <f>IF(IFERROR(VLOOKUP(U1760,'Tabela de Apoio'!$D:$E,2,FALSE),1)=1,"",U1772)</f>
        <v/>
      </c>
      <c r="V1771" s="110" t="str">
        <f>IF(IFERROR(VLOOKUP(V1760,'Tabela de Apoio'!$D:$E,2,FALSE),1)=1,"",V1772)</f>
        <v/>
      </c>
      <c r="W1771" s="110" t="str">
        <f>IF(IFERROR(VLOOKUP(W1760,'Tabela de Apoio'!$D:$E,2,FALSE),1)=1,"",W1772)</f>
        <v/>
      </c>
      <c r="X1771" s="110" t="str">
        <f>IF(IFERROR(VLOOKUP(X1760,'Tabela de Apoio'!$D:$E,2,FALSE),1)=1,"",X1772)</f>
        <v/>
      </c>
      <c r="Y1771" s="110" t="str">
        <f>IF(IFERROR(VLOOKUP(Y1760,'Tabela de Apoio'!$D:$E,2,FALSE),1)=1,"",Y1772)</f>
        <v/>
      </c>
      <c r="Z1771" s="110" t="str">
        <f>IF(IFERROR(VLOOKUP(Z1760,'Tabela de Apoio'!$D:$E,2,FALSE),1)=1,"",Z1772)</f>
        <v/>
      </c>
      <c r="AA1771" s="110" t="str">
        <f>IF(IFERROR(VLOOKUP(AA1760,'Tabela de Apoio'!$D:$E,2,FALSE),1)=1,"",AA1772)</f>
        <v/>
      </c>
      <c r="AB1771" s="110" t="str">
        <f>IF(IFERROR(VLOOKUP(AB1760,'Tabela de Apoio'!$D:$E,2,FALSE),1)=1,"",AB1772)</f>
        <v/>
      </c>
      <c r="AC1771" s="110" t="str">
        <f>IF(IFERROR(VLOOKUP(AC1760,'Tabela de Apoio'!$D:$E,2,FALSE),1)=1,"",AC1772)</f>
        <v/>
      </c>
      <c r="AD1771" s="110" t="str">
        <f>IF(IFERROR(VLOOKUP(AD1760,'Tabela de Apoio'!$D:$E,2,FALSE),1)=1,"",AD1772)</f>
        <v/>
      </c>
      <c r="AE1771" s="110" t="str">
        <f>IF(IFERROR(VLOOKUP(AE1760,'Tabela de Apoio'!$D:$E,2,FALSE),1)=1,"",AE1772)</f>
        <v/>
      </c>
      <c r="AF1771" s="110" t="str">
        <f>IF(IFERROR(VLOOKUP(AF1760,'Tabela de Apoio'!$D:$E,2,FALSE),1)=1,"",AF1772)</f>
        <v/>
      </c>
      <c r="AG1771" s="110" t="str">
        <f>IF(IFERROR(VLOOKUP(AG1760,'Tabela de Apoio'!$D:$E,2,FALSE),1)=1,"",AG1772)</f>
        <v/>
      </c>
      <c r="AH1771" s="110" t="str">
        <f>IF(IFERROR(VLOOKUP(AH1760,'Tabela de Apoio'!$D:$E,2,FALSE),1)=1,"",AH1772)</f>
        <v/>
      </c>
      <c r="AI1771" s="110" t="str">
        <f>IF(IFERROR(VLOOKUP(AI1760,'Tabela de Apoio'!$D:$E,2,FALSE),1)=1,"",AI1772)</f>
        <v/>
      </c>
    </row>
    <row r="1772" spans="1:35" hidden="1" x14ac:dyDescent="0.25">
      <c r="B1772" s="131" t="e">
        <f t="shared" si="5395"/>
        <v>#VALUE!</v>
      </c>
      <c r="C1772" s="131" t="e">
        <f t="shared" si="5396"/>
        <v>#VALUE!</v>
      </c>
      <c r="D1772" s="130">
        <f t="shared" si="5396"/>
        <v>1</v>
      </c>
      <c r="E1772" s="168"/>
      <c r="F1772" s="96"/>
      <c r="G1772" s="170"/>
      <c r="H1772" s="137">
        <f t="shared" ref="H1772" si="5489">COUNT($P1772:$XX1772)</f>
        <v>0</v>
      </c>
      <c r="I1772" s="135" t="e">
        <f t="shared" ref="I1772" si="5490">_xlfn.STDEV.P($P1771:$XX1772)/AVERAGE($P1771:$XX1772)</f>
        <v>#DIV/0!</v>
      </c>
      <c r="J1772" s="7">
        <f t="shared" ref="J1772" si="5491">IF(AND(H1772&gt;2,
OR(L1758="MÉDIA SANEADA",L1758="MEDIANA SANEADA",
AND(L1758="PREÇO REFERÊNCIA",NOT(AND(P1760="Orçamento",COUNTA(P1758:XX1758)=COUNTIF(P1760:XX1760,"Orçamento")))))),
ROW(),0)</f>
        <v>0</v>
      </c>
      <c r="K1772" s="69"/>
      <c r="L1772" s="29" t="s">
        <v>55</v>
      </c>
      <c r="M1772" s="30">
        <f t="shared" ref="M1772" si="5492">MIN($P1764:$XX1764)</f>
        <v>0</v>
      </c>
      <c r="N1772" s="74"/>
      <c r="O1772" s="27" t="str">
        <f t="shared" ref="O1772" si="5493">"4 RODADA"</f>
        <v>4 RODADA</v>
      </c>
      <c r="P1772" s="110" t="str">
        <f t="shared" ref="P1772:AI1772" si="5494">IF(P1770="","",IF((_xlfn.STDEV.P($P1769:$XX1770)/AVERAGE($P1769:$XX1770))&lt;=25%,P1770,IF(OR(P1770&gt;(AVERAGE($P1769:$XX1770)+_xlfn.STDEV.P($P1769:$XX1770)),P1770&lt;(AVERAGE($P1769:$XX1770)-_xlfn.STDEV.P($P1769:$XX1770))),"DESCARTADO",P1770)))</f>
        <v/>
      </c>
      <c r="Q1772" s="110" t="str">
        <f t="shared" si="5494"/>
        <v/>
      </c>
      <c r="R1772" s="110" t="str">
        <f t="shared" si="5494"/>
        <v/>
      </c>
      <c r="S1772" s="110" t="str">
        <f t="shared" si="5494"/>
        <v/>
      </c>
      <c r="T1772" s="110" t="str">
        <f t="shared" si="5494"/>
        <v/>
      </c>
      <c r="U1772" s="110" t="str">
        <f t="shared" si="5494"/>
        <v/>
      </c>
      <c r="V1772" s="110" t="str">
        <f t="shared" si="5494"/>
        <v/>
      </c>
      <c r="W1772" s="110" t="str">
        <f t="shared" si="5494"/>
        <v/>
      </c>
      <c r="X1772" s="110" t="str">
        <f t="shared" si="5494"/>
        <v/>
      </c>
      <c r="Y1772" s="110" t="str">
        <f t="shared" si="5494"/>
        <v/>
      </c>
      <c r="Z1772" s="110" t="str">
        <f t="shared" si="5494"/>
        <v/>
      </c>
      <c r="AA1772" s="110" t="str">
        <f t="shared" si="5494"/>
        <v/>
      </c>
      <c r="AB1772" s="110" t="str">
        <f t="shared" si="5494"/>
        <v/>
      </c>
      <c r="AC1772" s="110" t="str">
        <f t="shared" si="5494"/>
        <v/>
      </c>
      <c r="AD1772" s="110" t="str">
        <f t="shared" si="5494"/>
        <v/>
      </c>
      <c r="AE1772" s="110" t="str">
        <f t="shared" si="5494"/>
        <v/>
      </c>
      <c r="AF1772" s="110" t="str">
        <f t="shared" si="5494"/>
        <v/>
      </c>
      <c r="AG1772" s="110" t="str">
        <f t="shared" si="5494"/>
        <v/>
      </c>
      <c r="AH1772" s="110" t="str">
        <f t="shared" si="5494"/>
        <v/>
      </c>
      <c r="AI1772" s="110" t="str">
        <f t="shared" si="5494"/>
        <v/>
      </c>
    </row>
    <row r="1773" spans="1:35" hidden="1" x14ac:dyDescent="0.25">
      <c r="B1773" s="131" t="e">
        <f t="shared" si="5395"/>
        <v>#VALUE!</v>
      </c>
      <c r="C1773" s="131" t="e">
        <f t="shared" si="5396"/>
        <v>#VALUE!</v>
      </c>
      <c r="D1773" s="130">
        <f t="shared" si="5396"/>
        <v>1</v>
      </c>
      <c r="E1773" s="168"/>
      <c r="F1773" s="96"/>
      <c r="G1773" s="170"/>
      <c r="H1773"/>
      <c r="I1773"/>
      <c r="J1773"/>
      <c r="K1773" s="69"/>
      <c r="L1773" s="29" t="s">
        <v>52</v>
      </c>
      <c r="M1773" s="30">
        <f t="shared" ref="M1773" si="5495">MAX($P1764:$XX1764)</f>
        <v>0</v>
      </c>
      <c r="N1773" s="74"/>
      <c r="O1773" s="27" t="str">
        <f t="shared" ref="O1773" si="5496">"5 POND"</f>
        <v>5 POND</v>
      </c>
      <c r="P1773" s="110" t="str">
        <f>IF(IFERROR(VLOOKUP(P1760,'Tabela de Apoio'!$D:$E,2,FALSE),1)=1,"",P1774)</f>
        <v/>
      </c>
      <c r="Q1773" s="110" t="str">
        <f>IF(IFERROR(VLOOKUP(Q1760,'Tabela de Apoio'!$D:$E,2,FALSE),1)=1,"",Q1774)</f>
        <v/>
      </c>
      <c r="R1773" s="110" t="str">
        <f>IF(IFERROR(VLOOKUP(R1760,'Tabela de Apoio'!$D:$E,2,FALSE),1)=1,"",R1774)</f>
        <v/>
      </c>
      <c r="S1773" s="110" t="str">
        <f>IF(IFERROR(VLOOKUP(S1760,'Tabela de Apoio'!$D:$E,2,FALSE),1)=1,"",S1774)</f>
        <v/>
      </c>
      <c r="T1773" s="110" t="str">
        <f>IF(IFERROR(VLOOKUP(T1760,'Tabela de Apoio'!$D:$E,2,FALSE),1)=1,"",T1774)</f>
        <v/>
      </c>
      <c r="U1773" s="110" t="str">
        <f>IF(IFERROR(VLOOKUP(U1760,'Tabela de Apoio'!$D:$E,2,FALSE),1)=1,"",U1774)</f>
        <v/>
      </c>
      <c r="V1773" s="110" t="str">
        <f>IF(IFERROR(VLOOKUP(V1760,'Tabela de Apoio'!$D:$E,2,FALSE),1)=1,"",V1774)</f>
        <v/>
      </c>
      <c r="W1773" s="110" t="str">
        <f>IF(IFERROR(VLOOKUP(W1760,'Tabela de Apoio'!$D:$E,2,FALSE),1)=1,"",W1774)</f>
        <v/>
      </c>
      <c r="X1773" s="110" t="str">
        <f>IF(IFERROR(VLOOKUP(X1760,'Tabela de Apoio'!$D:$E,2,FALSE),1)=1,"",X1774)</f>
        <v/>
      </c>
      <c r="Y1773" s="110" t="str">
        <f>IF(IFERROR(VLOOKUP(Y1760,'Tabela de Apoio'!$D:$E,2,FALSE),1)=1,"",Y1774)</f>
        <v/>
      </c>
      <c r="Z1773" s="110" t="str">
        <f>IF(IFERROR(VLOOKUP(Z1760,'Tabela de Apoio'!$D:$E,2,FALSE),1)=1,"",Z1774)</f>
        <v/>
      </c>
      <c r="AA1773" s="110" t="str">
        <f>IF(IFERROR(VLOOKUP(AA1760,'Tabela de Apoio'!$D:$E,2,FALSE),1)=1,"",AA1774)</f>
        <v/>
      </c>
      <c r="AB1773" s="110" t="str">
        <f>IF(IFERROR(VLOOKUP(AB1760,'Tabela de Apoio'!$D:$E,2,FALSE),1)=1,"",AB1774)</f>
        <v/>
      </c>
      <c r="AC1773" s="110" t="str">
        <f>IF(IFERROR(VLOOKUP(AC1760,'Tabela de Apoio'!$D:$E,2,FALSE),1)=1,"",AC1774)</f>
        <v/>
      </c>
      <c r="AD1773" s="110" t="str">
        <f>IF(IFERROR(VLOOKUP(AD1760,'Tabela de Apoio'!$D:$E,2,FALSE),1)=1,"",AD1774)</f>
        <v/>
      </c>
      <c r="AE1773" s="110" t="str">
        <f>IF(IFERROR(VLOOKUP(AE1760,'Tabela de Apoio'!$D:$E,2,FALSE),1)=1,"",AE1774)</f>
        <v/>
      </c>
      <c r="AF1773" s="110" t="str">
        <f>IF(IFERROR(VLOOKUP(AF1760,'Tabela de Apoio'!$D:$E,2,FALSE),1)=1,"",AF1774)</f>
        <v/>
      </c>
      <c r="AG1773" s="110" t="str">
        <f>IF(IFERROR(VLOOKUP(AG1760,'Tabela de Apoio'!$D:$E,2,FALSE),1)=1,"",AG1774)</f>
        <v/>
      </c>
      <c r="AH1773" s="110" t="str">
        <f>IF(IFERROR(VLOOKUP(AH1760,'Tabela de Apoio'!$D:$E,2,FALSE),1)=1,"",AH1774)</f>
        <v/>
      </c>
      <c r="AI1773" s="110" t="str">
        <f>IF(IFERROR(VLOOKUP(AI1760,'Tabela de Apoio'!$D:$E,2,FALSE),1)=1,"",AI1774)</f>
        <v/>
      </c>
    </row>
    <row r="1774" spans="1:35" hidden="1" x14ac:dyDescent="0.25">
      <c r="B1774" s="131" t="e">
        <f t="shared" si="5395"/>
        <v>#VALUE!</v>
      </c>
      <c r="C1774" s="131" t="e">
        <f t="shared" si="5396"/>
        <v>#VALUE!</v>
      </c>
      <c r="D1774" s="130">
        <f t="shared" si="5396"/>
        <v>1</v>
      </c>
      <c r="E1774" s="168"/>
      <c r="F1774" s="96"/>
      <c r="G1774" s="170"/>
      <c r="H1774" s="137">
        <f t="shared" ref="H1774" si="5497">COUNT($P1774:$XX1774)</f>
        <v>0</v>
      </c>
      <c r="I1774" s="135" t="e">
        <f t="shared" ref="I1774" si="5498">_xlfn.STDEV.P($P1773:$XX1774)/AVERAGE($P1773:$XX1774)</f>
        <v>#DIV/0!</v>
      </c>
      <c r="J1774" s="7">
        <f t="shared" ref="J1774" si="5499">IF(AND(H1774&gt;2,
OR(L1758="MÉDIA SANEADA",L1758="MEDIANA SANEADA",
AND(L1758="PREÇO REFERÊNCIA",NOT(AND(P1760="Orçamento",COUNTA(P1758:XX1758)=COUNTIF(P1760:XX1760,"Orçamento")))))),
ROW(),0)</f>
        <v>0</v>
      </c>
      <c r="K1774" s="69"/>
      <c r="N1774" s="74"/>
      <c r="O1774" s="27" t="str">
        <f t="shared" ref="O1774" si="5500">"5 RODADA"</f>
        <v>5 RODADA</v>
      </c>
      <c r="P1774" s="110" t="str">
        <f t="shared" ref="P1774:AI1774" si="5501">IF(P1772="","",IF((_xlfn.STDEV.P($P1771:$XX1772)/AVERAGE($P1771:$XX1772))&lt;=25%,P1772,IF(OR(P1772&gt;(AVERAGE($P1771:$XX1772)+_xlfn.STDEV.P($P1771:$XX1772)),P1772&lt;(AVERAGE($P1771:$XX1772)-_xlfn.STDEV.P($P1771:$XX1772))),"DESCARTADO",P1772)))</f>
        <v/>
      </c>
      <c r="Q1774" s="110" t="str">
        <f t="shared" si="5501"/>
        <v/>
      </c>
      <c r="R1774" s="110" t="str">
        <f t="shared" si="5501"/>
        <v/>
      </c>
      <c r="S1774" s="110" t="str">
        <f t="shared" si="5501"/>
        <v/>
      </c>
      <c r="T1774" s="110" t="str">
        <f t="shared" si="5501"/>
        <v/>
      </c>
      <c r="U1774" s="110" t="str">
        <f t="shared" si="5501"/>
        <v/>
      </c>
      <c r="V1774" s="110" t="str">
        <f t="shared" si="5501"/>
        <v/>
      </c>
      <c r="W1774" s="110" t="str">
        <f t="shared" si="5501"/>
        <v/>
      </c>
      <c r="X1774" s="110" t="str">
        <f t="shared" si="5501"/>
        <v/>
      </c>
      <c r="Y1774" s="110" t="str">
        <f t="shared" si="5501"/>
        <v/>
      </c>
      <c r="Z1774" s="110" t="str">
        <f t="shared" si="5501"/>
        <v/>
      </c>
      <c r="AA1774" s="110" t="str">
        <f t="shared" si="5501"/>
        <v/>
      </c>
      <c r="AB1774" s="110" t="str">
        <f t="shared" si="5501"/>
        <v/>
      </c>
      <c r="AC1774" s="110" t="str">
        <f t="shared" si="5501"/>
        <v/>
      </c>
      <c r="AD1774" s="110" t="str">
        <f t="shared" si="5501"/>
        <v/>
      </c>
      <c r="AE1774" s="110" t="str">
        <f t="shared" si="5501"/>
        <v/>
      </c>
      <c r="AF1774" s="110" t="str">
        <f t="shared" si="5501"/>
        <v/>
      </c>
      <c r="AG1774" s="110" t="str">
        <f t="shared" si="5501"/>
        <v/>
      </c>
      <c r="AH1774" s="110" t="str">
        <f t="shared" si="5501"/>
        <v/>
      </c>
      <c r="AI1774" s="110" t="str">
        <f t="shared" si="5501"/>
        <v/>
      </c>
    </row>
    <row r="1775" spans="1:35" hidden="1" x14ac:dyDescent="0.25">
      <c r="B1775" s="131" t="e">
        <f t="shared" si="5395"/>
        <v>#VALUE!</v>
      </c>
      <c r="C1775" s="131" t="e">
        <f t="shared" si="5396"/>
        <v>#VALUE!</v>
      </c>
      <c r="D1775" s="130">
        <f t="shared" si="5396"/>
        <v>1</v>
      </c>
      <c r="E1775" s="168"/>
      <c r="F1775" s="96"/>
      <c r="G1775" s="170"/>
      <c r="H1775"/>
      <c r="I1775"/>
      <c r="J1775"/>
      <c r="K1775" s="69"/>
      <c r="L1775" s="22"/>
      <c r="M1775" s="22"/>
      <c r="N1775" s="74"/>
      <c r="O1775" s="27" t="str">
        <f t="shared" ref="O1775" si="5502">"6 POND"</f>
        <v>6 POND</v>
      </c>
      <c r="P1775" s="110" t="str">
        <f>IF(IFERROR(VLOOKUP(P1760,'Tabela de Apoio'!$D:$E,2,FALSE),1)=1,"",P1776)</f>
        <v/>
      </c>
      <c r="Q1775" s="110" t="str">
        <f>IF(IFERROR(VLOOKUP(Q1760,'Tabela de Apoio'!$D:$E,2,FALSE),1)=1,"",Q1776)</f>
        <v/>
      </c>
      <c r="R1775" s="110" t="str">
        <f>IF(IFERROR(VLOOKUP(R1760,'Tabela de Apoio'!$D:$E,2,FALSE),1)=1,"",R1776)</f>
        <v/>
      </c>
      <c r="S1775" s="110" t="str">
        <f>IF(IFERROR(VLOOKUP(S1760,'Tabela de Apoio'!$D:$E,2,FALSE),1)=1,"",S1776)</f>
        <v/>
      </c>
      <c r="T1775" s="110" t="str">
        <f>IF(IFERROR(VLOOKUP(T1760,'Tabela de Apoio'!$D:$E,2,FALSE),1)=1,"",T1776)</f>
        <v/>
      </c>
      <c r="U1775" s="110" t="str">
        <f>IF(IFERROR(VLOOKUP(U1760,'Tabela de Apoio'!$D:$E,2,FALSE),1)=1,"",U1776)</f>
        <v/>
      </c>
      <c r="V1775" s="110" t="str">
        <f>IF(IFERROR(VLOOKUP(V1760,'Tabela de Apoio'!$D:$E,2,FALSE),1)=1,"",V1776)</f>
        <v/>
      </c>
      <c r="W1775" s="110" t="str">
        <f>IF(IFERROR(VLOOKUP(W1760,'Tabela de Apoio'!$D:$E,2,FALSE),1)=1,"",W1776)</f>
        <v/>
      </c>
      <c r="X1775" s="110" t="str">
        <f>IF(IFERROR(VLOOKUP(X1760,'Tabela de Apoio'!$D:$E,2,FALSE),1)=1,"",X1776)</f>
        <v/>
      </c>
      <c r="Y1775" s="110" t="str">
        <f>IF(IFERROR(VLOOKUP(Y1760,'Tabela de Apoio'!$D:$E,2,FALSE),1)=1,"",Y1776)</f>
        <v/>
      </c>
      <c r="Z1775" s="110" t="str">
        <f>IF(IFERROR(VLOOKUP(Z1760,'Tabela de Apoio'!$D:$E,2,FALSE),1)=1,"",Z1776)</f>
        <v/>
      </c>
      <c r="AA1775" s="110" t="str">
        <f>IF(IFERROR(VLOOKUP(AA1760,'Tabela de Apoio'!$D:$E,2,FALSE),1)=1,"",AA1776)</f>
        <v/>
      </c>
      <c r="AB1775" s="110" t="str">
        <f>IF(IFERROR(VLOOKUP(AB1760,'Tabela de Apoio'!$D:$E,2,FALSE),1)=1,"",AB1776)</f>
        <v/>
      </c>
      <c r="AC1775" s="110" t="str">
        <f>IF(IFERROR(VLOOKUP(AC1760,'Tabela de Apoio'!$D:$E,2,FALSE),1)=1,"",AC1776)</f>
        <v/>
      </c>
      <c r="AD1775" s="110" t="str">
        <f>IF(IFERROR(VLOOKUP(AD1760,'Tabela de Apoio'!$D:$E,2,FALSE),1)=1,"",AD1776)</f>
        <v/>
      </c>
      <c r="AE1775" s="110" t="str">
        <f>IF(IFERROR(VLOOKUP(AE1760,'Tabela de Apoio'!$D:$E,2,FALSE),1)=1,"",AE1776)</f>
        <v/>
      </c>
      <c r="AF1775" s="110" t="str">
        <f>IF(IFERROR(VLOOKUP(AF1760,'Tabela de Apoio'!$D:$E,2,FALSE),1)=1,"",AF1776)</f>
        <v/>
      </c>
      <c r="AG1775" s="110" t="str">
        <f>IF(IFERROR(VLOOKUP(AG1760,'Tabela de Apoio'!$D:$E,2,FALSE),1)=1,"",AG1776)</f>
        <v/>
      </c>
      <c r="AH1775" s="110" t="str">
        <f>IF(IFERROR(VLOOKUP(AH1760,'Tabela de Apoio'!$D:$E,2,FALSE),1)=1,"",AH1776)</f>
        <v/>
      </c>
      <c r="AI1775" s="110" t="str">
        <f>IF(IFERROR(VLOOKUP(AI1760,'Tabela de Apoio'!$D:$E,2,FALSE),1)=1,"",AI1776)</f>
        <v/>
      </c>
    </row>
    <row r="1776" spans="1:35" hidden="1" x14ac:dyDescent="0.25">
      <c r="B1776" s="131" t="e">
        <f t="shared" si="5395"/>
        <v>#VALUE!</v>
      </c>
      <c r="C1776" s="131" t="e">
        <f t="shared" si="5396"/>
        <v>#VALUE!</v>
      </c>
      <c r="D1776" s="130">
        <f t="shared" si="5396"/>
        <v>1</v>
      </c>
      <c r="E1776" s="168"/>
      <c r="F1776" s="96"/>
      <c r="G1776" s="170"/>
      <c r="H1776" s="137">
        <f t="shared" ref="H1776" si="5503">COUNT($P1776:$XX1776)</f>
        <v>0</v>
      </c>
      <c r="I1776" s="135" t="e">
        <f t="shared" ref="I1776" si="5504">_xlfn.STDEV.P($P1775:$XX1776)/AVERAGE($P1775:$XX1776)</f>
        <v>#DIV/0!</v>
      </c>
      <c r="J1776" s="7">
        <f t="shared" ref="J1776" si="5505">IF(AND(H1776&gt;2,
OR(L1758="MÉDIA SANEADA",L1758="MEDIANA SANEADA",
AND(L1758="PREÇO REFERÊNCIA",NOT(AND(P1760="Orçamento",COUNTA(P1758:XX1758)=COUNTIF(P1760:XX1760,"Orçamento")))))),
ROW(),0)</f>
        <v>0</v>
      </c>
      <c r="N1776" s="74"/>
      <c r="O1776" s="27" t="str">
        <f t="shared" ref="O1776" si="5506">"6 RODADA"</f>
        <v>6 RODADA</v>
      </c>
      <c r="P1776" s="110" t="str">
        <f t="shared" ref="P1776:AI1776" si="5507">IFERROR(IF(P1774="","",IF((_xlfn.STDEV.P($P1773:$XX1774)/AVERAGE($P1773:$XX1774))&lt;=25%,P1774,IF(OR(P1774&gt;(AVERAGE($P1773:$XX1774)+_xlfn.STDEV.P($P1773:$XX1774)),P1774&lt;(AVERAGE($P1773:$XX1774)-_xlfn.STDEV.P($P1773:$XX1774))),"DESCARTADO",P1774))),)</f>
        <v/>
      </c>
      <c r="Q1776" s="110" t="str">
        <f t="shared" si="5507"/>
        <v/>
      </c>
      <c r="R1776" s="110" t="str">
        <f t="shared" si="5507"/>
        <v/>
      </c>
      <c r="S1776" s="110" t="str">
        <f t="shared" si="5507"/>
        <v/>
      </c>
      <c r="T1776" s="110" t="str">
        <f t="shared" si="5507"/>
        <v/>
      </c>
      <c r="U1776" s="110" t="str">
        <f t="shared" si="5507"/>
        <v/>
      </c>
      <c r="V1776" s="110" t="str">
        <f t="shared" si="5507"/>
        <v/>
      </c>
      <c r="W1776" s="110" t="str">
        <f t="shared" si="5507"/>
        <v/>
      </c>
      <c r="X1776" s="110" t="str">
        <f t="shared" si="5507"/>
        <v/>
      </c>
      <c r="Y1776" s="110" t="str">
        <f t="shared" si="5507"/>
        <v/>
      </c>
      <c r="Z1776" s="110" t="str">
        <f t="shared" si="5507"/>
        <v/>
      </c>
      <c r="AA1776" s="110" t="str">
        <f t="shared" si="5507"/>
        <v/>
      </c>
      <c r="AB1776" s="110" t="str">
        <f t="shared" si="5507"/>
        <v/>
      </c>
      <c r="AC1776" s="110" t="str">
        <f t="shared" si="5507"/>
        <v/>
      </c>
      <c r="AD1776" s="110" t="str">
        <f t="shared" si="5507"/>
        <v/>
      </c>
      <c r="AE1776" s="110" t="str">
        <f t="shared" si="5507"/>
        <v/>
      </c>
      <c r="AF1776" s="110" t="str">
        <f t="shared" si="5507"/>
        <v/>
      </c>
      <c r="AG1776" s="110" t="str">
        <f t="shared" si="5507"/>
        <v/>
      </c>
      <c r="AH1776" s="110" t="str">
        <f t="shared" si="5507"/>
        <v/>
      </c>
      <c r="AI1776" s="110" t="str">
        <f t="shared" si="5507"/>
        <v/>
      </c>
    </row>
    <row r="1777" spans="1:167" x14ac:dyDescent="0.25">
      <c r="B1777" s="131" t="e">
        <f t="shared" si="5395"/>
        <v>#VALUE!</v>
      </c>
      <c r="C1777" s="131" t="e">
        <f t="shared" si="5396"/>
        <v>#VALUE!</v>
      </c>
      <c r="D1777" s="130">
        <f t="shared" si="5396"/>
        <v>1</v>
      </c>
      <c r="E1777" s="168"/>
      <c r="F1777" s="139"/>
      <c r="G1777" s="170"/>
      <c r="H1777" s="173"/>
      <c r="I1777" s="173"/>
      <c r="J1777" s="174"/>
      <c r="K1777" s="70"/>
      <c r="L1777" s="1" t="s">
        <v>56</v>
      </c>
      <c r="M1777" s="147" t="str">
        <f t="shared" ref="M1777" si="5508">IFERROR(ROUND(M1758*M1760,2),"")</f>
        <v/>
      </c>
      <c r="O1777" s="27" t="s">
        <v>426</v>
      </c>
      <c r="P1777" s="110" t="str">
        <f t="shared" ref="P1777:AI1798" si="5509">INDEX(P1764:P1776,MATCH(MAX($J1764:$J1776),$J1764:$J1776,0))</f>
        <v/>
      </c>
      <c r="Q1777" s="110" t="str">
        <f t="shared" si="5509"/>
        <v/>
      </c>
      <c r="R1777" s="110" t="str">
        <f t="shared" si="5509"/>
        <v/>
      </c>
      <c r="S1777" s="110" t="str">
        <f t="shared" si="5509"/>
        <v/>
      </c>
      <c r="T1777" s="110" t="str">
        <f t="shared" si="5509"/>
        <v/>
      </c>
      <c r="U1777" s="110" t="str">
        <f t="shared" si="5509"/>
        <v/>
      </c>
      <c r="V1777" s="110" t="str">
        <f t="shared" si="5509"/>
        <v/>
      </c>
      <c r="W1777" s="110" t="str">
        <f t="shared" si="5509"/>
        <v/>
      </c>
      <c r="X1777" s="110" t="str">
        <f t="shared" si="5509"/>
        <v/>
      </c>
      <c r="Y1777" s="110" t="str">
        <f t="shared" si="5509"/>
        <v/>
      </c>
      <c r="Z1777" s="110" t="str">
        <f t="shared" si="5509"/>
        <v/>
      </c>
      <c r="AA1777" s="110" t="str">
        <f t="shared" si="5509"/>
        <v/>
      </c>
      <c r="AB1777" s="110" t="str">
        <f t="shared" si="5509"/>
        <v/>
      </c>
      <c r="AC1777" s="110" t="str">
        <f t="shared" si="5509"/>
        <v/>
      </c>
      <c r="AD1777" s="110" t="str">
        <f t="shared" si="5509"/>
        <v/>
      </c>
      <c r="AE1777" s="110" t="str">
        <f t="shared" si="5509"/>
        <v/>
      </c>
      <c r="AF1777" s="110" t="str">
        <f t="shared" si="5509"/>
        <v/>
      </c>
      <c r="AG1777" s="110" t="str">
        <f t="shared" si="5509"/>
        <v/>
      </c>
      <c r="AH1777" s="110" t="str">
        <f t="shared" si="5509"/>
        <v/>
      </c>
      <c r="AI1777" s="110" t="str">
        <f t="shared" si="5509"/>
        <v/>
      </c>
    </row>
    <row r="1779" spans="1:167" s="120" customFormat="1" ht="15" customHeight="1" x14ac:dyDescent="0.25">
      <c r="A1779" s="123"/>
      <c r="B1779" s="130" t="e">
        <f t="shared" ref="B1779" si="5510">LARGE(IFERROR(IF(B1777+1&gt;$H$8,"",B1777+1),""),1)</f>
        <v>#VALUE!</v>
      </c>
      <c r="C1779" s="130" t="e">
        <f>IF(_xlfn.ISFORMULA(E1783),MAX(INDEX('BASE FORMAÇÃO'!A:A,B1779+1),1),E1783)</f>
        <v>#VALUE!</v>
      </c>
      <c r="D1779" s="130">
        <f t="shared" ref="D1779" si="5511">IFERROR(IF(C1779=C1769,D1769+1,1),1)</f>
        <v>1</v>
      </c>
      <c r="E1779" s="41" t="s">
        <v>9</v>
      </c>
      <c r="F1779" s="76"/>
      <c r="G1779" s="41" t="s">
        <v>15</v>
      </c>
      <c r="H1779" s="138" t="e">
        <f>INDEX('BASE FORMAÇÃO'!B:B,B1779+1)</f>
        <v>#VALUE!</v>
      </c>
      <c r="I1779" s="146" t="s">
        <v>16</v>
      </c>
      <c r="J1779" s="6" t="e">
        <f>INDEX('BASE FORMAÇÃO'!K:K,B1779+1)</f>
        <v>#VALUE!</v>
      </c>
      <c r="K1779" s="68"/>
      <c r="L1779" s="175" t="s">
        <v>54</v>
      </c>
      <c r="M1779" s="177" t="str">
        <f t="shared" ref="M1779" si="5512">IF(OR(ISBLANK($O$8),ISBLANK($O$7),ISBLANK($H$8),ISBLANK($O$6),ISBLANK($O$5),ISBLANK($H$5)),"",IFERROR(IF(VLOOKUP(L1779,L1785:M1794,2,FALSE)&lt;1,ROUND(VLOOKUP(L1779,L1785:M1794,2,FALSE),4),ROUND(VLOOKUP(L1779,L1785:M1794,2,FALSE),2)),""))</f>
        <v/>
      </c>
      <c r="N1779" s="72"/>
      <c r="O1779" s="27" t="s">
        <v>17</v>
      </c>
      <c r="P1779" s="116"/>
      <c r="Q1779" s="116"/>
      <c r="R1779" s="116"/>
      <c r="S1779" s="116"/>
      <c r="T1779" s="116"/>
      <c r="U1779" s="108"/>
      <c r="V1779" s="108"/>
      <c r="W1779" s="108"/>
      <c r="X1779" s="108"/>
      <c r="Y1779" s="108"/>
      <c r="Z1779" s="108"/>
      <c r="AA1779" s="108"/>
      <c r="AB1779" s="108"/>
      <c r="AC1779" s="108"/>
      <c r="AD1779" s="108"/>
      <c r="AE1779" s="108"/>
      <c r="AF1779" s="108"/>
      <c r="AG1779" s="108"/>
      <c r="AH1779" s="108"/>
      <c r="AI1779" s="108"/>
      <c r="AJ1779" s="119"/>
      <c r="AK1779" s="119"/>
      <c r="AL1779" s="119"/>
      <c r="AM1779" s="119"/>
      <c r="AN1779" s="119"/>
      <c r="AO1779" s="119"/>
      <c r="AP1779" s="119"/>
      <c r="AQ1779" s="119"/>
      <c r="AR1779" s="119"/>
      <c r="AS1779" s="119"/>
      <c r="AT1779" s="119"/>
      <c r="AU1779" s="119"/>
      <c r="AV1779" s="119"/>
      <c r="AW1779" s="119"/>
      <c r="AX1779" s="119"/>
      <c r="AY1779" s="119"/>
      <c r="AZ1779" s="119"/>
      <c r="BA1779" s="119"/>
      <c r="BB1779" s="119"/>
      <c r="BC1779" s="119"/>
      <c r="BD1779" s="119"/>
      <c r="BE1779" s="119"/>
      <c r="BF1779" s="119"/>
      <c r="BG1779" s="119"/>
      <c r="BH1779" s="119"/>
      <c r="BI1779" s="119"/>
      <c r="BJ1779" s="119"/>
      <c r="BK1779" s="119"/>
      <c r="BL1779" s="119"/>
      <c r="BM1779" s="119"/>
      <c r="BN1779" s="119"/>
      <c r="BO1779" s="119"/>
      <c r="BP1779" s="119"/>
      <c r="BQ1779" s="119"/>
      <c r="BR1779" s="119"/>
      <c r="BS1779" s="119"/>
      <c r="BT1779" s="119"/>
      <c r="BU1779" s="119"/>
      <c r="BV1779" s="119"/>
      <c r="BW1779" s="119"/>
      <c r="BX1779" s="119"/>
      <c r="BY1779" s="119"/>
      <c r="BZ1779" s="119"/>
      <c r="CA1779" s="119"/>
      <c r="CB1779" s="119"/>
      <c r="CC1779" s="119"/>
      <c r="CD1779" s="119"/>
      <c r="CE1779" s="119"/>
      <c r="CF1779" s="119"/>
      <c r="CG1779" s="119"/>
      <c r="CH1779" s="119"/>
      <c r="CI1779" s="119"/>
      <c r="CJ1779" s="119"/>
      <c r="CK1779" s="119"/>
      <c r="CL1779" s="119"/>
      <c r="CM1779" s="119"/>
      <c r="CN1779" s="119"/>
      <c r="CO1779" s="119"/>
      <c r="CP1779" s="119"/>
      <c r="CQ1779" s="119"/>
      <c r="CR1779" s="119"/>
      <c r="CS1779" s="119"/>
      <c r="CT1779" s="119"/>
      <c r="CU1779" s="119"/>
      <c r="CV1779" s="119"/>
      <c r="CW1779" s="119"/>
      <c r="CX1779" s="119"/>
      <c r="CY1779" s="119"/>
      <c r="CZ1779" s="119"/>
      <c r="DA1779" s="119"/>
      <c r="DB1779" s="119"/>
      <c r="DC1779" s="119"/>
      <c r="DD1779" s="119"/>
      <c r="DE1779" s="119"/>
      <c r="DF1779" s="119"/>
      <c r="DG1779" s="119"/>
      <c r="DH1779" s="119"/>
      <c r="DI1779" s="119"/>
      <c r="DJ1779" s="119"/>
      <c r="DK1779" s="119"/>
      <c r="DL1779" s="119"/>
      <c r="DM1779" s="119"/>
      <c r="DN1779" s="119"/>
      <c r="DO1779" s="119"/>
      <c r="DP1779" s="119"/>
      <c r="DQ1779" s="119"/>
      <c r="DR1779" s="119"/>
      <c r="DS1779" s="119"/>
      <c r="DT1779" s="119"/>
      <c r="DU1779" s="119"/>
      <c r="DV1779" s="119"/>
      <c r="DW1779" s="119"/>
      <c r="DX1779" s="119"/>
      <c r="DY1779" s="119"/>
      <c r="DZ1779" s="119"/>
      <c r="EA1779" s="119"/>
      <c r="EB1779" s="119"/>
      <c r="EC1779" s="119"/>
      <c r="ED1779" s="119"/>
      <c r="EE1779" s="119"/>
      <c r="EF1779" s="119"/>
      <c r="EG1779" s="119"/>
      <c r="EH1779" s="119"/>
      <c r="EI1779" s="119"/>
      <c r="EJ1779" s="119"/>
      <c r="EK1779" s="119"/>
      <c r="EL1779" s="119"/>
      <c r="EM1779" s="119"/>
      <c r="EN1779" s="119"/>
      <c r="EO1779" s="119"/>
      <c r="EP1779" s="119"/>
      <c r="EQ1779" s="119"/>
      <c r="ER1779" s="119"/>
      <c r="ES1779" s="119"/>
      <c r="ET1779" s="119"/>
      <c r="EU1779" s="119"/>
      <c r="EV1779" s="119"/>
      <c r="EW1779" s="119"/>
      <c r="EX1779" s="119"/>
      <c r="EY1779" s="119"/>
      <c r="EZ1779" s="119"/>
      <c r="FA1779" s="119"/>
      <c r="FB1779" s="119"/>
      <c r="FC1779" s="119"/>
      <c r="FD1779" s="119"/>
      <c r="FE1779" s="119"/>
      <c r="FF1779" s="119"/>
      <c r="FG1779" s="119"/>
      <c r="FH1779" s="119"/>
      <c r="FI1779" s="119"/>
      <c r="FJ1779" s="119"/>
      <c r="FK1779" s="119"/>
    </row>
    <row r="1780" spans="1:167" s="120" customFormat="1" ht="15" customHeight="1" x14ac:dyDescent="0.25">
      <c r="A1780" s="69"/>
      <c r="B1780" s="131" t="e">
        <f t="shared" ref="B1780:D1780" si="5513">B1779</f>
        <v>#VALUE!</v>
      </c>
      <c r="C1780" s="131" t="e">
        <f t="shared" si="5513"/>
        <v>#VALUE!</v>
      </c>
      <c r="D1780" s="130">
        <f t="shared" si="5513"/>
        <v>1</v>
      </c>
      <c r="E1780" s="179">
        <f t="shared" ref="E1780" si="5514">D1779</f>
        <v>1</v>
      </c>
      <c r="F1780" s="95"/>
      <c r="G1780" s="181" t="s">
        <v>1</v>
      </c>
      <c r="H1780" s="184" t="e">
        <f>INDEX('BASE FORMAÇÃO'!C:C,B1779+1)</f>
        <v>#VALUE!</v>
      </c>
      <c r="I1780" s="184"/>
      <c r="J1780" s="185"/>
      <c r="K1780" s="69"/>
      <c r="L1780" s="176"/>
      <c r="M1780" s="178"/>
      <c r="N1780" s="73"/>
      <c r="O1780" s="27" t="s">
        <v>13</v>
      </c>
      <c r="P1780" s="125"/>
      <c r="Q1780" s="125"/>
      <c r="R1780" s="125"/>
      <c r="S1780" s="125"/>
      <c r="T1780" s="125"/>
      <c r="U1780" s="125"/>
      <c r="V1780" s="125"/>
      <c r="W1780" s="125"/>
      <c r="X1780" s="125"/>
      <c r="Y1780" s="125"/>
      <c r="Z1780" s="125"/>
      <c r="AA1780" s="125"/>
      <c r="AB1780" s="125"/>
      <c r="AC1780" s="125"/>
      <c r="AD1780" s="125"/>
      <c r="AE1780" s="125"/>
      <c r="AF1780" s="125"/>
      <c r="AG1780" s="125"/>
      <c r="AH1780" s="125"/>
      <c r="AI1780" s="125"/>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19"/>
      <c r="BC1780" s="119"/>
      <c r="BD1780" s="119"/>
      <c r="BE1780" s="119"/>
      <c r="BF1780" s="119"/>
      <c r="BG1780" s="119"/>
      <c r="BH1780" s="119"/>
      <c r="BI1780" s="119"/>
      <c r="BJ1780" s="119"/>
      <c r="BK1780" s="119"/>
      <c r="BL1780" s="119"/>
      <c r="BM1780" s="119"/>
      <c r="BN1780" s="119"/>
      <c r="BO1780" s="119"/>
      <c r="BP1780" s="119"/>
      <c r="BQ1780" s="119"/>
      <c r="BR1780" s="119"/>
      <c r="BS1780" s="119"/>
      <c r="BT1780" s="119"/>
      <c r="BU1780" s="119"/>
      <c r="BV1780" s="119"/>
      <c r="BW1780" s="119"/>
      <c r="BX1780" s="119"/>
      <c r="BY1780" s="119"/>
      <c r="BZ1780" s="119"/>
      <c r="CA1780" s="119"/>
      <c r="CB1780" s="119"/>
      <c r="CC1780" s="119"/>
      <c r="CD1780" s="119"/>
      <c r="CE1780" s="119"/>
      <c r="CF1780" s="119"/>
      <c r="CG1780" s="119"/>
      <c r="CH1780" s="119"/>
      <c r="CI1780" s="119"/>
      <c r="CJ1780" s="119"/>
      <c r="CK1780" s="119"/>
      <c r="CL1780" s="119"/>
      <c r="CM1780" s="119"/>
      <c r="CN1780" s="119"/>
      <c r="CO1780" s="119"/>
      <c r="CP1780" s="119"/>
      <c r="CQ1780" s="119"/>
      <c r="CR1780" s="119"/>
      <c r="CS1780" s="119"/>
      <c r="CT1780" s="119"/>
      <c r="CU1780" s="119"/>
      <c r="CV1780" s="119"/>
      <c r="CW1780" s="119"/>
      <c r="CX1780" s="119"/>
      <c r="CY1780" s="119"/>
      <c r="CZ1780" s="119"/>
      <c r="DA1780" s="119"/>
      <c r="DB1780" s="119"/>
      <c r="DC1780" s="119"/>
      <c r="DD1780" s="119"/>
      <c r="DE1780" s="119"/>
      <c r="DF1780" s="119"/>
      <c r="DG1780" s="119"/>
      <c r="DH1780" s="119"/>
      <c r="DI1780" s="119"/>
      <c r="DJ1780" s="119"/>
      <c r="DK1780" s="119"/>
      <c r="DL1780" s="119"/>
      <c r="DM1780" s="119"/>
      <c r="DN1780" s="119"/>
      <c r="DO1780" s="119"/>
      <c r="DP1780" s="119"/>
      <c r="DQ1780" s="119"/>
      <c r="DR1780" s="119"/>
      <c r="DS1780" s="119"/>
      <c r="DT1780" s="119"/>
      <c r="DU1780" s="119"/>
      <c r="DV1780" s="119"/>
      <c r="DW1780" s="119"/>
      <c r="DX1780" s="119"/>
      <c r="DY1780" s="119"/>
      <c r="DZ1780" s="119"/>
      <c r="EA1780" s="119"/>
      <c r="EB1780" s="119"/>
      <c r="EC1780" s="119"/>
      <c r="ED1780" s="119"/>
      <c r="EE1780" s="119"/>
      <c r="EF1780" s="119"/>
      <c r="EG1780" s="119"/>
      <c r="EH1780" s="119"/>
      <c r="EI1780" s="119"/>
      <c r="EJ1780" s="119"/>
      <c r="EK1780" s="119"/>
      <c r="EL1780" s="119"/>
      <c r="EM1780" s="119"/>
      <c r="EN1780" s="119"/>
      <c r="EO1780" s="119"/>
      <c r="EP1780" s="119"/>
      <c r="EQ1780" s="119"/>
      <c r="ER1780" s="119"/>
      <c r="ES1780" s="119"/>
      <c r="ET1780" s="119"/>
      <c r="EU1780" s="119"/>
      <c r="EV1780" s="119"/>
      <c r="EW1780" s="119"/>
      <c r="EX1780" s="119"/>
      <c r="EY1780" s="119"/>
      <c r="EZ1780" s="119"/>
      <c r="FA1780" s="119"/>
      <c r="FB1780" s="119"/>
      <c r="FC1780" s="119"/>
      <c r="FD1780" s="119"/>
      <c r="FE1780" s="119"/>
      <c r="FF1780" s="119"/>
      <c r="FG1780" s="119"/>
      <c r="FH1780" s="119"/>
      <c r="FI1780" s="119"/>
      <c r="FJ1780" s="119"/>
      <c r="FK1780" s="119"/>
    </row>
    <row r="1781" spans="1:167" s="119" customFormat="1" x14ac:dyDescent="0.25">
      <c r="A1781" s="77"/>
      <c r="B1781" s="131" t="e">
        <f t="shared" ref="B1781:D1781" si="5515">B1780</f>
        <v>#VALUE!</v>
      </c>
      <c r="C1781" s="131" t="e">
        <f t="shared" si="5515"/>
        <v>#VALUE!</v>
      </c>
      <c r="D1781" s="130">
        <f t="shared" si="5515"/>
        <v>1</v>
      </c>
      <c r="E1781" s="180"/>
      <c r="F1781" s="96"/>
      <c r="G1781" s="182"/>
      <c r="H1781" s="186"/>
      <c r="I1781" s="186"/>
      <c r="J1781" s="187"/>
      <c r="K1781" s="67"/>
      <c r="L1781" s="133" t="s">
        <v>57</v>
      </c>
      <c r="M1781" s="134" t="e">
        <f>INDEX('BASE FORMAÇÃO'!H:H,B1783+1)</f>
        <v>#VALUE!</v>
      </c>
      <c r="N1781" s="74"/>
      <c r="O1781" s="27" t="s">
        <v>445</v>
      </c>
      <c r="P1781" s="117"/>
      <c r="Q1781" s="117"/>
      <c r="R1781" s="117"/>
      <c r="S1781" s="117"/>
      <c r="T1781" s="117"/>
      <c r="U1781" s="117"/>
      <c r="V1781" s="117"/>
      <c r="W1781" s="117"/>
      <c r="X1781" s="117"/>
      <c r="Y1781" s="117"/>
      <c r="Z1781" s="117"/>
      <c r="AA1781" s="121"/>
      <c r="AB1781" s="121"/>
      <c r="AC1781" s="121"/>
      <c r="AD1781" s="121"/>
      <c r="AE1781" s="121"/>
      <c r="AF1781" s="121"/>
      <c r="AG1781" s="121"/>
      <c r="AH1781" s="121"/>
      <c r="AI1781" s="121"/>
    </row>
    <row r="1782" spans="1:167" s="119" customFormat="1" x14ac:dyDescent="0.25">
      <c r="A1782" s="77"/>
      <c r="B1782" s="131" t="e">
        <f t="shared" ref="B1782:C1782" si="5516">B1781</f>
        <v>#VALUE!</v>
      </c>
      <c r="C1782" s="131" t="e">
        <f t="shared" si="5516"/>
        <v>#VALUE!</v>
      </c>
      <c r="D1782" s="130">
        <f t="shared" si="5396"/>
        <v>1</v>
      </c>
      <c r="E1782" s="41" t="s">
        <v>344</v>
      </c>
      <c r="F1782" s="96"/>
      <c r="G1782" s="183"/>
      <c r="H1782" s="188"/>
      <c r="I1782" s="188"/>
      <c r="J1782" s="189"/>
      <c r="K1782" s="67"/>
      <c r="L1782" s="1" t="s">
        <v>2</v>
      </c>
      <c r="M1782" s="6" t="e">
        <f>INDEX('BASE FORMAÇÃO'!D:D,B1783+1)</f>
        <v>#VALUE!</v>
      </c>
      <c r="N1782" s="74"/>
      <c r="O1782" s="27" t="s">
        <v>446</v>
      </c>
      <c r="P1782" s="118"/>
      <c r="Q1782" s="118"/>
      <c r="R1782" s="118"/>
      <c r="S1782" s="118"/>
      <c r="T1782" s="118"/>
      <c r="U1782" s="121"/>
      <c r="V1782" s="121"/>
      <c r="W1782" s="121"/>
      <c r="X1782" s="121"/>
      <c r="Y1782" s="121"/>
      <c r="Z1782" s="121"/>
      <c r="AA1782" s="121"/>
      <c r="AB1782" s="121"/>
      <c r="AC1782" s="121"/>
      <c r="AD1782" s="121"/>
      <c r="AE1782" s="121"/>
      <c r="AF1782" s="121"/>
      <c r="AG1782" s="121"/>
      <c r="AH1782" s="121"/>
      <c r="AI1782" s="121"/>
    </row>
    <row r="1783" spans="1:167" x14ac:dyDescent="0.25">
      <c r="B1783" s="131" t="e">
        <f t="shared" ref="B1783:C1783" si="5517">B1781</f>
        <v>#VALUE!</v>
      </c>
      <c r="C1783" s="131" t="e">
        <f t="shared" si="5517"/>
        <v>#VALUE!</v>
      </c>
      <c r="D1783" s="130">
        <f t="shared" si="5396"/>
        <v>1</v>
      </c>
      <c r="E1783" s="167" t="e">
        <f t="shared" ref="E1783" si="5518">C1779</f>
        <v>#VALUE!</v>
      </c>
      <c r="F1783" s="96"/>
      <c r="G1783" s="169" t="s">
        <v>334</v>
      </c>
      <c r="H1783" s="171"/>
      <c r="I1783" s="172"/>
      <c r="J1783" s="172"/>
      <c r="K1783" s="70"/>
      <c r="L1783" s="28" t="s">
        <v>333</v>
      </c>
      <c r="M1783" s="136" t="str">
        <f t="shared" ref="M1783" si="5519">IFERROR(INDEX(I1785:I1797,MATCH(MAX(J1785:J1797),J1785:J1797,0)),"")</f>
        <v/>
      </c>
      <c r="N1783" s="74"/>
      <c r="O1783" s="27" t="s">
        <v>18</v>
      </c>
      <c r="P1783" s="109" t="str">
        <f>IF(P1779="","",
IF(OR(P1781="Orçamento",P1780="",MAX('Tabela de Apoio'!$A:$A)&lt;=P1780),
P1779,
(INDEX('Tabela de Apoio'!$B:$B,MATCH('MAPA DE PREÇOS'!$O$8,'Tabela de Apoio'!$A:$A,1))/INDEX('Tabela de Apoio'!$B:$B,MATCH('MAPA DE PREÇOS'!P1780,'Tabela de Apoio'!$A:$A,1)-1))*P1779))</f>
        <v/>
      </c>
      <c r="Q1783" s="109" t="str">
        <f>IF(Q1779="","",
IF(OR(Q1781="Orçamento",Q1780="",MAX('Tabela de Apoio'!$A:$A)&lt;=Q1780),
Q1779,
(INDEX('Tabela de Apoio'!$B:$B,MATCH('MAPA DE PREÇOS'!$O$8,'Tabela de Apoio'!$A:$A,1))/INDEX('Tabela de Apoio'!$B:$B,MATCH('MAPA DE PREÇOS'!Q1780,'Tabela de Apoio'!$A:$A,1)-1))*Q1779))</f>
        <v/>
      </c>
      <c r="R1783" s="109" t="str">
        <f>IF(R1779="","",
IF(OR(R1781="Orçamento",R1780="",MAX('Tabela de Apoio'!$A:$A)&lt;=R1780),
R1779,
(INDEX('Tabela de Apoio'!$B:$B,MATCH('MAPA DE PREÇOS'!$O$8,'Tabela de Apoio'!$A:$A,1))/INDEX('Tabela de Apoio'!$B:$B,MATCH('MAPA DE PREÇOS'!R1780,'Tabela de Apoio'!$A:$A,1)-1))*R1779))</f>
        <v/>
      </c>
      <c r="S1783" s="109" t="str">
        <f>IF(S1779="","",
IF(OR(S1781="Orçamento",S1780="",MAX('Tabela de Apoio'!$A:$A)&lt;=S1780),
S1779,
(INDEX('Tabela de Apoio'!$B:$B,MATCH('MAPA DE PREÇOS'!$O$8,'Tabela de Apoio'!$A:$A,1))/INDEX('Tabela de Apoio'!$B:$B,MATCH('MAPA DE PREÇOS'!S1780,'Tabela de Apoio'!$A:$A,1)-1))*S1779))</f>
        <v/>
      </c>
      <c r="T1783" s="109" t="str">
        <f>IF(T1779="","",
IF(OR(T1781="Orçamento",T1780="",MAX('Tabela de Apoio'!$A:$A)&lt;=T1780),
T1779,
(INDEX('Tabela de Apoio'!$B:$B,MATCH('MAPA DE PREÇOS'!$O$8,'Tabela de Apoio'!$A:$A,1))/INDEX('Tabela de Apoio'!$B:$B,MATCH('MAPA DE PREÇOS'!T1780,'Tabela de Apoio'!$A:$A,1)-1))*T1779))</f>
        <v/>
      </c>
      <c r="U1783" s="109" t="str">
        <f>IF(U1779="","",
IF(OR(U1781="Orçamento",U1780="",MAX('Tabela de Apoio'!$A:$A)&lt;=U1780),
U1779,
(INDEX('Tabela de Apoio'!$B:$B,MATCH('MAPA DE PREÇOS'!$O$8,'Tabela de Apoio'!$A:$A,1))/INDEX('Tabela de Apoio'!$B:$B,MATCH('MAPA DE PREÇOS'!U1780,'Tabela de Apoio'!$A:$A,1)-1))*U1779))</f>
        <v/>
      </c>
      <c r="V1783" s="109" t="str">
        <f>IF(V1779="","",
IF(OR(V1781="Orçamento",V1780="",MAX('Tabela de Apoio'!$A:$A)&lt;=V1780),
V1779,
(INDEX('Tabela de Apoio'!$B:$B,MATCH('MAPA DE PREÇOS'!$O$8,'Tabela de Apoio'!$A:$A,1))/INDEX('Tabela de Apoio'!$B:$B,MATCH('MAPA DE PREÇOS'!V1780,'Tabela de Apoio'!$A:$A,1)-1))*V1779))</f>
        <v/>
      </c>
      <c r="W1783" s="109" t="str">
        <f>IF(W1779="","",
IF(OR(W1781="Orçamento",W1780="",MAX('Tabela de Apoio'!$A:$A)&lt;=W1780),
W1779,
(INDEX('Tabela de Apoio'!$B:$B,MATCH('MAPA DE PREÇOS'!$O$8,'Tabela de Apoio'!$A:$A,1))/INDEX('Tabela de Apoio'!$B:$B,MATCH('MAPA DE PREÇOS'!W1780,'Tabela de Apoio'!$A:$A,1)-1))*W1779))</f>
        <v/>
      </c>
      <c r="X1783" s="109" t="str">
        <f>IF(X1779="","",
IF(OR(X1781="Orçamento",X1780="",MAX('Tabela de Apoio'!$A:$A)&lt;=X1780),
X1779,
(INDEX('Tabela de Apoio'!$B:$B,MATCH('MAPA DE PREÇOS'!$O$8,'Tabela de Apoio'!$A:$A,1))/INDEX('Tabela de Apoio'!$B:$B,MATCH('MAPA DE PREÇOS'!X1780,'Tabela de Apoio'!$A:$A,1)-1))*X1779))</f>
        <v/>
      </c>
      <c r="Y1783" s="109" t="str">
        <f>IF(Y1779="","",
IF(OR(Y1781="Orçamento",Y1780="",MAX('Tabela de Apoio'!$A:$A)&lt;=Y1780),
Y1779,
(INDEX('Tabela de Apoio'!$B:$B,MATCH('MAPA DE PREÇOS'!$O$8,'Tabela de Apoio'!$A:$A,1))/INDEX('Tabela de Apoio'!$B:$B,MATCH('MAPA DE PREÇOS'!Y1780,'Tabela de Apoio'!$A:$A,1)-1))*Y1779))</f>
        <v/>
      </c>
      <c r="Z1783" s="109" t="str">
        <f>IF(Z1779="","",
IF(OR(Z1781="Orçamento",Z1780="",MAX('Tabela de Apoio'!$A:$A)&lt;=Z1780),
Z1779,
(INDEX('Tabela de Apoio'!$B:$B,MATCH('MAPA DE PREÇOS'!$O$8,'Tabela de Apoio'!$A:$A,1))/INDEX('Tabela de Apoio'!$B:$B,MATCH('MAPA DE PREÇOS'!Z1780,'Tabela de Apoio'!$A:$A,1)-1))*Z1779))</f>
        <v/>
      </c>
      <c r="AA1783" s="109" t="str">
        <f>IF(AA1779="","",
IF(OR(AA1781="Orçamento",AA1780="",MAX('Tabela de Apoio'!$A:$A)&lt;=AA1780),
AA1779,
(INDEX('Tabela de Apoio'!$B:$B,MATCH('MAPA DE PREÇOS'!$O$8,'Tabela de Apoio'!$A:$A,1))/INDEX('Tabela de Apoio'!$B:$B,MATCH('MAPA DE PREÇOS'!AA1780,'Tabela de Apoio'!$A:$A,1)-1))*AA1779))</f>
        <v/>
      </c>
      <c r="AB1783" s="109" t="str">
        <f>IF(AB1779="","",
IF(OR(AB1781="Orçamento",AB1780="",MAX('Tabela de Apoio'!$A:$A)&lt;=AB1780),
AB1779,
(INDEX('Tabela de Apoio'!$B:$B,MATCH('MAPA DE PREÇOS'!$O$8,'Tabela de Apoio'!$A:$A,1))/INDEX('Tabela de Apoio'!$B:$B,MATCH('MAPA DE PREÇOS'!AB1780,'Tabela de Apoio'!$A:$A,1)-1))*AB1779))</f>
        <v/>
      </c>
      <c r="AC1783" s="109" t="str">
        <f>IF(AC1779="","",
IF(OR(AC1781="Orçamento",AC1780="",MAX('Tabela de Apoio'!$A:$A)&lt;=AC1780),
AC1779,
(INDEX('Tabela de Apoio'!$B:$B,MATCH('MAPA DE PREÇOS'!$O$8,'Tabela de Apoio'!$A:$A,1))/INDEX('Tabela de Apoio'!$B:$B,MATCH('MAPA DE PREÇOS'!AC1780,'Tabela de Apoio'!$A:$A,1)-1))*AC1779))</f>
        <v/>
      </c>
      <c r="AD1783" s="109" t="str">
        <f>IF(AD1779="","",
IF(OR(AD1781="Orçamento",AD1780="",MAX('Tabela de Apoio'!$A:$A)&lt;=AD1780),
AD1779,
(INDEX('Tabela de Apoio'!$B:$B,MATCH('MAPA DE PREÇOS'!$O$8,'Tabela de Apoio'!$A:$A,1))/INDEX('Tabela de Apoio'!$B:$B,MATCH('MAPA DE PREÇOS'!AD1780,'Tabela de Apoio'!$A:$A,1)-1))*AD1779))</f>
        <v/>
      </c>
      <c r="AE1783" s="109" t="str">
        <f>IF(AE1779="","",
IF(OR(AE1781="Orçamento",AE1780="",MAX('Tabela de Apoio'!$A:$A)&lt;=AE1780),
AE1779,
(INDEX('Tabela de Apoio'!$B:$B,MATCH('MAPA DE PREÇOS'!$O$8,'Tabela de Apoio'!$A:$A,1))/INDEX('Tabela de Apoio'!$B:$B,MATCH('MAPA DE PREÇOS'!AE1780,'Tabela de Apoio'!$A:$A,1)-1))*AE1779))</f>
        <v/>
      </c>
      <c r="AF1783" s="109" t="str">
        <f>IF(AF1779="","",
IF(OR(AF1781="Orçamento",AF1780="",MAX('Tabela de Apoio'!$A:$A)&lt;=AF1780),
AF1779,
(INDEX('Tabela de Apoio'!$B:$B,MATCH('MAPA DE PREÇOS'!$O$8,'Tabela de Apoio'!$A:$A,1))/INDEX('Tabela de Apoio'!$B:$B,MATCH('MAPA DE PREÇOS'!AF1780,'Tabela de Apoio'!$A:$A,1)-1))*AF1779))</f>
        <v/>
      </c>
      <c r="AG1783" s="109" t="str">
        <f>IF(AG1779="","",
IF(OR(AG1781="Orçamento",AG1780="",MAX('Tabela de Apoio'!$A:$A)&lt;=AG1780),
AG1779,
(INDEX('Tabela de Apoio'!$B:$B,MATCH('MAPA DE PREÇOS'!$O$8,'Tabela de Apoio'!$A:$A,1))/INDEX('Tabela de Apoio'!$B:$B,MATCH('MAPA DE PREÇOS'!AG1780,'Tabela de Apoio'!$A:$A,1)-1))*AG1779))</f>
        <v/>
      </c>
      <c r="AH1783" s="109" t="str">
        <f>IF(AH1779="","",
IF(OR(AH1781="Orçamento",AH1780="",MAX('Tabela de Apoio'!$A:$A)&lt;=AH1780),
AH1779,
(INDEX('Tabela de Apoio'!$B:$B,MATCH('MAPA DE PREÇOS'!$O$8,'Tabela de Apoio'!$A:$A,1))/INDEX('Tabela de Apoio'!$B:$B,MATCH('MAPA DE PREÇOS'!AH1780,'Tabela de Apoio'!$A:$A,1)-1))*AH1779))</f>
        <v/>
      </c>
      <c r="AI1783" s="109" t="str">
        <f>IF(AI1779="","",
IF(OR(AI1781="Orçamento",AI1780="",MAX('Tabela de Apoio'!$A:$A)&lt;=AI1780),
AI1779,
(INDEX('Tabela de Apoio'!$B:$B,MATCH('MAPA DE PREÇOS'!$O$8,'Tabela de Apoio'!$A:$A,1))/INDEX('Tabela de Apoio'!$B:$B,MATCH('MAPA DE PREÇOS'!AI1780,'Tabela de Apoio'!$A:$A,1)-1))*AI1779))</f>
        <v/>
      </c>
    </row>
    <row r="1784" spans="1:167" hidden="1" x14ac:dyDescent="0.25">
      <c r="B1784" s="131" t="e">
        <f t="shared" ref="B1784" si="5520">B1783</f>
        <v>#VALUE!</v>
      </c>
      <c r="C1784" s="131" t="e">
        <f t="shared" ref="C1784" si="5521">C1783</f>
        <v>#VALUE!</v>
      </c>
      <c r="D1784" s="130">
        <f t="shared" si="5396"/>
        <v>1</v>
      </c>
      <c r="E1784" s="168"/>
      <c r="F1784" s="96"/>
      <c r="G1784" s="170"/>
      <c r="H1784"/>
      <c r="I1784"/>
      <c r="J1784"/>
      <c r="N1784" s="74"/>
      <c r="O1784" s="27" t="s">
        <v>439</v>
      </c>
      <c r="P1784" s="110" t="str">
        <f>IF(IFERROR(VLOOKUP(P1781,'Tabela de Apoio'!$D:$E,2,FALSE),1)=1,"",P1785)</f>
        <v/>
      </c>
      <c r="Q1784" s="110" t="str">
        <f>IF(IFERROR(VLOOKUP(Q1781,'Tabela de Apoio'!$D:$E,2,FALSE),1)=1,"",Q1785)</f>
        <v/>
      </c>
      <c r="R1784" s="110" t="str">
        <f>IF(IFERROR(VLOOKUP(R1781,'Tabela de Apoio'!$D:$E,2,FALSE),1)=1,"",R1785)</f>
        <v/>
      </c>
      <c r="S1784" s="110" t="str">
        <f>IF(IFERROR(VLOOKUP(S1781,'Tabela de Apoio'!$D:$E,2,FALSE),1)=1,"",S1785)</f>
        <v/>
      </c>
      <c r="T1784" s="110" t="str">
        <f>IF(IFERROR(VLOOKUP(T1781,'Tabela de Apoio'!$D:$E,2,FALSE),1)=1,"",T1785)</f>
        <v/>
      </c>
      <c r="U1784" s="110" t="str">
        <f>IF(IFERROR(VLOOKUP(U1781,'Tabela de Apoio'!$D:$E,2,FALSE),1)=1,"",U1785)</f>
        <v/>
      </c>
      <c r="V1784" s="110" t="str">
        <f>IF(IFERROR(VLOOKUP(V1781,'Tabela de Apoio'!$D:$E,2,FALSE),1)=1,"",V1785)</f>
        <v/>
      </c>
      <c r="W1784" s="110" t="str">
        <f>IF(IFERROR(VLOOKUP(W1781,'Tabela de Apoio'!$D:$E,2,FALSE),1)=1,"",W1785)</f>
        <v/>
      </c>
      <c r="X1784" s="110" t="str">
        <f>IF(IFERROR(VLOOKUP(X1781,'Tabela de Apoio'!$D:$E,2,FALSE),1)=1,"",X1785)</f>
        <v/>
      </c>
      <c r="Y1784" s="110" t="str">
        <f>IF(IFERROR(VLOOKUP(Y1781,'Tabela de Apoio'!$D:$E,2,FALSE),1)=1,"",Y1785)</f>
        <v/>
      </c>
      <c r="Z1784" s="110" t="str">
        <f>IF(IFERROR(VLOOKUP(Z1781,'Tabela de Apoio'!$D:$E,2,FALSE),1)=1,"",Z1785)</f>
        <v/>
      </c>
      <c r="AA1784" s="110" t="str">
        <f>IF(IFERROR(VLOOKUP(AA1781,'Tabela de Apoio'!$D:$E,2,FALSE),1)=1,"",AA1785)</f>
        <v/>
      </c>
      <c r="AB1784" s="110" t="str">
        <f>IF(IFERROR(VLOOKUP(AB1781,'Tabela de Apoio'!$D:$E,2,FALSE),1)=1,"",AB1785)</f>
        <v/>
      </c>
      <c r="AC1784" s="110" t="str">
        <f>IF(IFERROR(VLOOKUP(AC1781,'Tabela de Apoio'!$D:$E,2,FALSE),1)=1,"",AC1785)</f>
        <v/>
      </c>
      <c r="AD1784" s="110" t="str">
        <f>IF(IFERROR(VLOOKUP(AD1781,'Tabela de Apoio'!$D:$E,2,FALSE),1)=1,"",AD1785)</f>
        <v/>
      </c>
      <c r="AE1784" s="110" t="str">
        <f>IF(IFERROR(VLOOKUP(AE1781,'Tabela de Apoio'!$D:$E,2,FALSE),1)=1,"",AE1785)</f>
        <v/>
      </c>
      <c r="AF1784" s="110" t="str">
        <f>IF(IFERROR(VLOOKUP(AF1781,'Tabela de Apoio'!$D:$E,2,FALSE),1)=1,"",AF1785)</f>
        <v/>
      </c>
      <c r="AG1784" s="110" t="str">
        <f>IF(IFERROR(VLOOKUP(AG1781,'Tabela de Apoio'!$D:$E,2,FALSE),1)=1,"",AG1785)</f>
        <v/>
      </c>
      <c r="AH1784" s="110" t="str">
        <f>IF(IFERROR(VLOOKUP(AH1781,'Tabela de Apoio'!$D:$E,2,FALSE),1)=1,"",AH1785)</f>
        <v/>
      </c>
      <c r="AI1784" s="110" t="str">
        <f>IF(IFERROR(VLOOKUP(AI1781,'Tabela de Apoio'!$D:$E,2,FALSE),1)=1,"",AI1785)</f>
        <v/>
      </c>
    </row>
    <row r="1785" spans="1:167" hidden="1" x14ac:dyDescent="0.25">
      <c r="B1785" s="131" t="e">
        <f t="shared" ref="B1785:C1785" si="5522">B1784</f>
        <v>#VALUE!</v>
      </c>
      <c r="C1785" s="131" t="e">
        <f t="shared" si="5522"/>
        <v>#VALUE!</v>
      </c>
      <c r="D1785" s="130">
        <f t="shared" si="5396"/>
        <v>1</v>
      </c>
      <c r="E1785" s="168"/>
      <c r="F1785" s="96"/>
      <c r="G1785" s="170"/>
      <c r="H1785" s="137">
        <f t="shared" ref="H1785" si="5523">COUNT($P1785:$XX1785)</f>
        <v>0</v>
      </c>
      <c r="I1785" s="135" t="e">
        <f t="shared" ref="I1785" si="5524">_xlfn.STDEV.P($P1784:$XX1785)/AVERAGE($P1784:$XX1785)</f>
        <v>#DIV/0!</v>
      </c>
      <c r="J1785" s="7">
        <f>ROW()</f>
        <v>1785</v>
      </c>
      <c r="K1785" s="70"/>
      <c r="L1785" s="29" t="s">
        <v>54</v>
      </c>
      <c r="M1785" s="30" t="str">
        <f t="shared" ref="M1785" si="5525">IFERROR(
IF(AND(P1781="Orçamento",COUNTA(P1779:AI1779)=COUNTIF(P1781:XX1781,"Orçamento")),MIN(M1790,M1787),
IF(M1788&lt;&gt;"",M1788,
IF(M1789&lt;&gt;"",M1789,
M1787
))),"")</f>
        <v/>
      </c>
      <c r="N1785" s="74"/>
      <c r="O1785" s="27" t="s">
        <v>440</v>
      </c>
      <c r="P1785" s="109" t="str">
        <f t="shared" ref="P1785:AI1785" si="5526">IFERROR(IF(P1783="",
            "",
            IF(COUNT($P1783:$XX1783)&lt;=4,
               P1783,
               IF(OR(P1783&gt;(QUARTILE($P1783:$XX1783,3)+(QUARTILE($P1783:$XX1783,3)-QUARTILE($P1783:$XX1783,1))),
                     P1783&lt;(QUARTILE($P1783:$XX1783,1)-(QUARTILE($P1783:$XX1783,3)-QUARTILE($P1783:$XX1783,1)))
                  ),
               "DESCARTADO",P1783)
             )
  ),P1783)</f>
        <v/>
      </c>
      <c r="Q1785" s="109" t="str">
        <f t="shared" si="5526"/>
        <v/>
      </c>
      <c r="R1785" s="109" t="str">
        <f t="shared" si="5526"/>
        <v/>
      </c>
      <c r="S1785" s="109" t="str">
        <f t="shared" si="5526"/>
        <v/>
      </c>
      <c r="T1785" s="109" t="str">
        <f t="shared" si="5526"/>
        <v/>
      </c>
      <c r="U1785" s="109" t="str">
        <f t="shared" si="5526"/>
        <v/>
      </c>
      <c r="V1785" s="109" t="str">
        <f t="shared" si="5526"/>
        <v/>
      </c>
      <c r="W1785" s="109" t="str">
        <f t="shared" si="5526"/>
        <v/>
      </c>
      <c r="X1785" s="109" t="str">
        <f t="shared" si="5526"/>
        <v/>
      </c>
      <c r="Y1785" s="109" t="str">
        <f t="shared" si="5526"/>
        <v/>
      </c>
      <c r="Z1785" s="109" t="str">
        <f t="shared" si="5526"/>
        <v/>
      </c>
      <c r="AA1785" s="109" t="str">
        <f t="shared" si="5526"/>
        <v/>
      </c>
      <c r="AB1785" s="109" t="str">
        <f t="shared" si="5526"/>
        <v/>
      </c>
      <c r="AC1785" s="109" t="str">
        <f t="shared" si="5526"/>
        <v/>
      </c>
      <c r="AD1785" s="109" t="str">
        <f t="shared" si="5526"/>
        <v/>
      </c>
      <c r="AE1785" s="109" t="str">
        <f t="shared" si="5526"/>
        <v/>
      </c>
      <c r="AF1785" s="109" t="str">
        <f t="shared" si="5526"/>
        <v/>
      </c>
      <c r="AG1785" s="109" t="str">
        <f t="shared" si="5526"/>
        <v/>
      </c>
      <c r="AH1785" s="109" t="str">
        <f t="shared" si="5526"/>
        <v/>
      </c>
      <c r="AI1785" s="109" t="str">
        <f t="shared" si="5526"/>
        <v/>
      </c>
    </row>
    <row r="1786" spans="1:167" hidden="1" x14ac:dyDescent="0.25">
      <c r="B1786" s="131" t="e">
        <f t="shared" ref="B1786" si="5527">B1785</f>
        <v>#VALUE!</v>
      </c>
      <c r="C1786" s="131" t="e">
        <f t="shared" ref="C1786" si="5528">C1785</f>
        <v>#VALUE!</v>
      </c>
      <c r="D1786" s="130">
        <f t="shared" si="5396"/>
        <v>1</v>
      </c>
      <c r="E1786" s="168"/>
      <c r="F1786" s="96"/>
      <c r="G1786" s="170"/>
      <c r="H1786"/>
      <c r="I1786"/>
      <c r="J1786"/>
      <c r="K1786" s="69"/>
      <c r="L1786" s="29" t="s">
        <v>423</v>
      </c>
      <c r="M1786" s="30" t="e">
        <f t="shared" ref="M1786" si="5529">AVERAGE($P1785:$XX1785)</f>
        <v>#DIV/0!</v>
      </c>
      <c r="N1786" s="74"/>
      <c r="O1786" s="27" t="str">
        <f t="shared" ref="O1786" si="5530">"1 POND"</f>
        <v>1 POND</v>
      </c>
      <c r="P1786" s="110" t="str">
        <f>IF(IFERROR(VLOOKUP(P1781,'Tabela de Apoio'!$D:$E,2,FALSE),1)=1,"",P1787)</f>
        <v/>
      </c>
      <c r="Q1786" s="110" t="str">
        <f>IF(IFERROR(VLOOKUP(Q1781,'Tabela de Apoio'!$D:$E,2,FALSE),1)=1,"",Q1787)</f>
        <v/>
      </c>
      <c r="R1786" s="110" t="str">
        <f>IF(IFERROR(VLOOKUP(R1781,'Tabela de Apoio'!$D:$E,2,FALSE),1)=1,"",R1787)</f>
        <v/>
      </c>
      <c r="S1786" s="110" t="str">
        <f>IF(IFERROR(VLOOKUP(S1781,'Tabela de Apoio'!$D:$E,2,FALSE),1)=1,"",S1787)</f>
        <v/>
      </c>
      <c r="T1786" s="110" t="str">
        <f>IF(IFERROR(VLOOKUP(T1781,'Tabela de Apoio'!$D:$E,2,FALSE),1)=1,"",T1787)</f>
        <v/>
      </c>
      <c r="U1786" s="110" t="str">
        <f>IF(IFERROR(VLOOKUP(U1781,'Tabela de Apoio'!$D:$E,2,FALSE),1)=1,"",U1787)</f>
        <v/>
      </c>
      <c r="V1786" s="110" t="str">
        <f>IF(IFERROR(VLOOKUP(V1781,'Tabela de Apoio'!$D:$E,2,FALSE),1)=1,"",V1787)</f>
        <v/>
      </c>
      <c r="W1786" s="110" t="str">
        <f>IF(IFERROR(VLOOKUP(W1781,'Tabela de Apoio'!$D:$E,2,FALSE),1)=1,"",W1787)</f>
        <v/>
      </c>
      <c r="X1786" s="110" t="str">
        <f>IF(IFERROR(VLOOKUP(X1781,'Tabela de Apoio'!$D:$E,2,FALSE),1)=1,"",X1787)</f>
        <v/>
      </c>
      <c r="Y1786" s="110" t="str">
        <f>IF(IFERROR(VLOOKUP(Y1781,'Tabela de Apoio'!$D:$E,2,FALSE),1)=1,"",Y1787)</f>
        <v/>
      </c>
      <c r="Z1786" s="110" t="str">
        <f>IF(IFERROR(VLOOKUP(Z1781,'Tabela de Apoio'!$D:$E,2,FALSE),1)=1,"",Z1787)</f>
        <v/>
      </c>
      <c r="AA1786" s="110" t="str">
        <f>IF(IFERROR(VLOOKUP(AA1781,'Tabela de Apoio'!$D:$E,2,FALSE),1)=1,"",AA1787)</f>
        <v/>
      </c>
      <c r="AB1786" s="110" t="str">
        <f>IF(IFERROR(VLOOKUP(AB1781,'Tabela de Apoio'!$D:$E,2,FALSE),1)=1,"",AB1787)</f>
        <v/>
      </c>
      <c r="AC1786" s="110" t="str">
        <f>IF(IFERROR(VLOOKUP(AC1781,'Tabela de Apoio'!$D:$E,2,FALSE),1)=1,"",AC1787)</f>
        <v/>
      </c>
      <c r="AD1786" s="110" t="str">
        <f>IF(IFERROR(VLOOKUP(AD1781,'Tabela de Apoio'!$D:$E,2,FALSE),1)=1,"",AD1787)</f>
        <v/>
      </c>
      <c r="AE1786" s="110" t="str">
        <f>IF(IFERROR(VLOOKUP(AE1781,'Tabela de Apoio'!$D:$E,2,FALSE),1)=1,"",AE1787)</f>
        <v/>
      </c>
      <c r="AF1786" s="110" t="str">
        <f>IF(IFERROR(VLOOKUP(AF1781,'Tabela de Apoio'!$D:$E,2,FALSE),1)=1,"",AF1787)</f>
        <v/>
      </c>
      <c r="AG1786" s="110" t="str">
        <f>IF(IFERROR(VLOOKUP(AG1781,'Tabela de Apoio'!$D:$E,2,FALSE),1)=1,"",AG1787)</f>
        <v/>
      </c>
      <c r="AH1786" s="110" t="str">
        <f>IF(IFERROR(VLOOKUP(AH1781,'Tabela de Apoio'!$D:$E,2,FALSE),1)=1,"",AH1787)</f>
        <v/>
      </c>
      <c r="AI1786" s="110" t="str">
        <f>IF(IFERROR(VLOOKUP(AI1781,'Tabela de Apoio'!$D:$E,2,FALSE),1)=1,"",AI1787)</f>
        <v/>
      </c>
    </row>
    <row r="1787" spans="1:167" hidden="1" x14ac:dyDescent="0.25">
      <c r="B1787" s="131" t="e">
        <f t="shared" si="5395"/>
        <v>#VALUE!</v>
      </c>
      <c r="C1787" s="131" t="e">
        <f t="shared" si="5396"/>
        <v>#VALUE!</v>
      </c>
      <c r="D1787" s="130">
        <f t="shared" si="5396"/>
        <v>1</v>
      </c>
      <c r="E1787" s="168"/>
      <c r="F1787" s="96"/>
      <c r="G1787" s="170"/>
      <c r="H1787" s="137">
        <f t="shared" ref="H1787" si="5531">COUNT($P1787:$XX1787)</f>
        <v>0</v>
      </c>
      <c r="I1787" s="135" t="e">
        <f t="shared" ref="I1787" si="5532">_xlfn.STDEV.P($P1786:$XX1787)/AVERAGE($P1786:$XX1787)</f>
        <v>#DIV/0!</v>
      </c>
      <c r="J1787" s="7">
        <f t="shared" ref="J1787" si="5533">IF(AND(H1787&gt;2,
OR(L1779="MÉDIA SANEADA",L1779="MEDIANA SANEADA",
AND(L1779="PREÇO REFERÊNCIA",NOT(AND(P1781="Orçamento",COUNTA(P1779:XX1779)=COUNTIF(P1781:XX1781,"Orçamento")))))),
ROW(),0)</f>
        <v>0</v>
      </c>
      <c r="K1787" s="69"/>
      <c r="L1787" s="29" t="s">
        <v>424</v>
      </c>
      <c r="M1787" s="30" t="e">
        <f t="shared" ref="M1787" si="5534">MEDIAN($P1785:$XX1785)</f>
        <v>#NUM!</v>
      </c>
      <c r="N1787" s="74"/>
      <c r="O1787" s="27" t="str">
        <f t="shared" ref="O1787" si="5535">"1 RODADA"</f>
        <v>1 RODADA</v>
      </c>
      <c r="P1787" s="110" t="str">
        <f t="shared" ref="P1787:AI1787" si="5536">IF(P1785="","",IF((_xlfn.STDEV.P($P1784:$XX1785)/AVERAGE($P1784:$XX1785))&lt;=25%,P1785,IF(OR(P1785&gt;(AVERAGE($P1784:$XX1785)+_xlfn.STDEV.P($P1784:$XX1785)),P1785&lt;(AVERAGE($P1784:$XX1785)-_xlfn.STDEV.P($P1784:$XX1785))),"DESCARTADO",P1785)))</f>
        <v/>
      </c>
      <c r="Q1787" s="110" t="str">
        <f t="shared" si="5536"/>
        <v/>
      </c>
      <c r="R1787" s="110" t="str">
        <f t="shared" si="5536"/>
        <v/>
      </c>
      <c r="S1787" s="110" t="str">
        <f t="shared" si="5536"/>
        <v/>
      </c>
      <c r="T1787" s="110" t="str">
        <f t="shared" si="5536"/>
        <v/>
      </c>
      <c r="U1787" s="110" t="str">
        <f t="shared" si="5536"/>
        <v/>
      </c>
      <c r="V1787" s="110" t="str">
        <f t="shared" si="5536"/>
        <v/>
      </c>
      <c r="W1787" s="110" t="str">
        <f t="shared" si="5536"/>
        <v/>
      </c>
      <c r="X1787" s="110" t="str">
        <f t="shared" si="5536"/>
        <v/>
      </c>
      <c r="Y1787" s="110" t="str">
        <f t="shared" si="5536"/>
        <v/>
      </c>
      <c r="Z1787" s="110" t="str">
        <f t="shared" si="5536"/>
        <v/>
      </c>
      <c r="AA1787" s="110" t="str">
        <f t="shared" si="5536"/>
        <v/>
      </c>
      <c r="AB1787" s="110" t="str">
        <f t="shared" si="5536"/>
        <v/>
      </c>
      <c r="AC1787" s="110" t="str">
        <f t="shared" si="5536"/>
        <v/>
      </c>
      <c r="AD1787" s="110" t="str">
        <f t="shared" si="5536"/>
        <v/>
      </c>
      <c r="AE1787" s="110" t="str">
        <f t="shared" si="5536"/>
        <v/>
      </c>
      <c r="AF1787" s="110" t="str">
        <f t="shared" si="5536"/>
        <v/>
      </c>
      <c r="AG1787" s="110" t="str">
        <f t="shared" si="5536"/>
        <v/>
      </c>
      <c r="AH1787" s="110" t="str">
        <f t="shared" si="5536"/>
        <v/>
      </c>
      <c r="AI1787" s="110" t="str">
        <f t="shared" si="5536"/>
        <v/>
      </c>
    </row>
    <row r="1788" spans="1:167" hidden="1" x14ac:dyDescent="0.25">
      <c r="B1788" s="131" t="e">
        <f t="shared" si="5395"/>
        <v>#VALUE!</v>
      </c>
      <c r="C1788" s="131" t="e">
        <f t="shared" si="5396"/>
        <v>#VALUE!</v>
      </c>
      <c r="D1788" s="130">
        <f t="shared" si="5396"/>
        <v>1</v>
      </c>
      <c r="E1788" s="168"/>
      <c r="F1788" s="96"/>
      <c r="G1788" s="170"/>
      <c r="H1788"/>
      <c r="I1788"/>
      <c r="J1788"/>
      <c r="L1788" s="29" t="s">
        <v>50</v>
      </c>
      <c r="M1788" s="30" t="str">
        <f t="shared" ref="M1788" si="5537">IFERROR(
IF(AND(H1787&gt;2,I1787&lt;=25%),AVERAGE(P1786:XX1787),
IF(AND(H1789&gt;2,I1789&lt;=25%),AVERAGE(P1788:XX1789),
IF(AND(H1791&gt;2,I1791&lt;=25%),AVERAGE(P1790:XX1791),
IF(AND(H1793&gt;2,I1793&lt;=25%),AVERAGE(P1792:XX1793),
IF(AND(H1795&gt;2,I1795&lt;=25%),AVERAGE(P1794:XX1795),
IF(AND(H1797&gt;2,I1797&lt;=25%),AVERAGE(P1796:XX1797),
IF(I1785&lt;=25%,AVERAGE(P1784:XX1785),""))))))),"")</f>
        <v/>
      </c>
      <c r="N1788" s="74"/>
      <c r="O1788" s="27" t="str">
        <f t="shared" ref="O1788" si="5538">"2 POND"</f>
        <v>2 POND</v>
      </c>
      <c r="P1788" s="110" t="str">
        <f>IF(IFERROR(VLOOKUP(P1781,'Tabela de Apoio'!$D:$E,2,FALSE),1)=1,"",P1789)</f>
        <v/>
      </c>
      <c r="Q1788" s="110" t="str">
        <f>IF(IFERROR(VLOOKUP(Q1781,'Tabela de Apoio'!$D:$E,2,FALSE),1)=1,"",Q1789)</f>
        <v/>
      </c>
      <c r="R1788" s="110" t="str">
        <f>IF(IFERROR(VLOOKUP(R1781,'Tabela de Apoio'!$D:$E,2,FALSE),1)=1,"",R1789)</f>
        <v/>
      </c>
      <c r="S1788" s="110" t="str">
        <f>IF(IFERROR(VLOOKUP(S1781,'Tabela de Apoio'!$D:$E,2,FALSE),1)=1,"",S1789)</f>
        <v/>
      </c>
      <c r="T1788" s="110" t="str">
        <f>IF(IFERROR(VLOOKUP(T1781,'Tabela de Apoio'!$D:$E,2,FALSE),1)=1,"",T1789)</f>
        <v/>
      </c>
      <c r="U1788" s="110" t="str">
        <f>IF(IFERROR(VLOOKUP(U1781,'Tabela de Apoio'!$D:$E,2,FALSE),1)=1,"",U1789)</f>
        <v/>
      </c>
      <c r="V1788" s="110" t="str">
        <f>IF(IFERROR(VLOOKUP(V1781,'Tabela de Apoio'!$D:$E,2,FALSE),1)=1,"",V1789)</f>
        <v/>
      </c>
      <c r="W1788" s="110" t="str">
        <f>IF(IFERROR(VLOOKUP(W1781,'Tabela de Apoio'!$D:$E,2,FALSE),1)=1,"",W1789)</f>
        <v/>
      </c>
      <c r="X1788" s="110" t="str">
        <f>IF(IFERROR(VLOOKUP(X1781,'Tabela de Apoio'!$D:$E,2,FALSE),1)=1,"",X1789)</f>
        <v/>
      </c>
      <c r="Y1788" s="110" t="str">
        <f>IF(IFERROR(VLOOKUP(Y1781,'Tabela de Apoio'!$D:$E,2,FALSE),1)=1,"",Y1789)</f>
        <v/>
      </c>
      <c r="Z1788" s="110" t="str">
        <f>IF(IFERROR(VLOOKUP(Z1781,'Tabela de Apoio'!$D:$E,2,FALSE),1)=1,"",Z1789)</f>
        <v/>
      </c>
      <c r="AA1788" s="110" t="str">
        <f>IF(IFERROR(VLOOKUP(AA1781,'Tabela de Apoio'!$D:$E,2,FALSE),1)=1,"",AA1789)</f>
        <v/>
      </c>
      <c r="AB1788" s="110" t="str">
        <f>IF(IFERROR(VLOOKUP(AB1781,'Tabela de Apoio'!$D:$E,2,FALSE),1)=1,"",AB1789)</f>
        <v/>
      </c>
      <c r="AC1788" s="110" t="str">
        <f>IF(IFERROR(VLOOKUP(AC1781,'Tabela de Apoio'!$D:$E,2,FALSE),1)=1,"",AC1789)</f>
        <v/>
      </c>
      <c r="AD1788" s="110" t="str">
        <f>IF(IFERROR(VLOOKUP(AD1781,'Tabela de Apoio'!$D:$E,2,FALSE),1)=1,"",AD1789)</f>
        <v/>
      </c>
      <c r="AE1788" s="110" t="str">
        <f>IF(IFERROR(VLOOKUP(AE1781,'Tabela de Apoio'!$D:$E,2,FALSE),1)=1,"",AE1789)</f>
        <v/>
      </c>
      <c r="AF1788" s="110" t="str">
        <f>IF(IFERROR(VLOOKUP(AF1781,'Tabela de Apoio'!$D:$E,2,FALSE),1)=1,"",AF1789)</f>
        <v/>
      </c>
      <c r="AG1788" s="110" t="str">
        <f>IF(IFERROR(VLOOKUP(AG1781,'Tabela de Apoio'!$D:$E,2,FALSE),1)=1,"",AG1789)</f>
        <v/>
      </c>
      <c r="AH1788" s="110" t="str">
        <f>IF(IFERROR(VLOOKUP(AH1781,'Tabela de Apoio'!$D:$E,2,FALSE),1)=1,"",AH1789)</f>
        <v/>
      </c>
      <c r="AI1788" s="110" t="str">
        <f>IF(IFERROR(VLOOKUP(AI1781,'Tabela de Apoio'!$D:$E,2,FALSE),1)=1,"",AI1789)</f>
        <v/>
      </c>
    </row>
    <row r="1789" spans="1:167" hidden="1" x14ac:dyDescent="0.25">
      <c r="B1789" s="131" t="e">
        <f t="shared" si="5395"/>
        <v>#VALUE!</v>
      </c>
      <c r="C1789" s="131" t="e">
        <f t="shared" si="5396"/>
        <v>#VALUE!</v>
      </c>
      <c r="D1789" s="130">
        <f t="shared" si="5396"/>
        <v>1</v>
      </c>
      <c r="E1789" s="168"/>
      <c r="F1789" s="96"/>
      <c r="G1789" s="170"/>
      <c r="H1789" s="137">
        <f t="shared" ref="H1789" si="5539">COUNT($P1789:$XX1789)</f>
        <v>0</v>
      </c>
      <c r="I1789" s="135" t="e">
        <f t="shared" ref="I1789" si="5540">_xlfn.STDEV.P($P1788:$XX1789)/AVERAGE($P1788:$XX1789)</f>
        <v>#DIV/0!</v>
      </c>
      <c r="J1789" s="7">
        <f t="shared" ref="J1789" si="5541">IF(AND(H1789&gt;2,
OR(L1779="MÉDIA SANEADA",L1779="MEDIANA SANEADA",
AND(L1779="PREÇO REFERÊNCIA",NOT(AND(P1781="Orçamento",COUNTA(P1779:XX1779)=COUNTIF(P1781:XX1781,"Orçamento")))))),
ROW(),0)</f>
        <v>0</v>
      </c>
      <c r="K1789" s="69"/>
      <c r="L1789" s="29" t="s">
        <v>425</v>
      </c>
      <c r="M1789" s="30" t="e">
        <f t="shared" ref="M1789" si="5542" xml:space="preserve">
IF(H1787&gt;2,MEDIAN(P1786:XX1787),
IF(H1789&gt;2,MEDIAN(P1788:XX1789),
IF(H1791&gt;2,MEDIAN(P1790:XX1791),
IF(H1793&gt;2,MEDIAN(P1792:XX1793),
IF(H1795&gt;2,MEDIAN(P1794:XX1795),
IF(H1797&gt;2,MEDIAN(P1796:XX1797),
MEDIAN(P1784:XX1785)))))))</f>
        <v>#NUM!</v>
      </c>
      <c r="N1789" s="74"/>
      <c r="O1789" s="27" t="str">
        <f t="shared" ref="O1789" si="5543">"2 RODADA"</f>
        <v>2 RODADA</v>
      </c>
      <c r="P1789" s="110" t="str">
        <f t="shared" ref="P1789:AI1789" si="5544">IF(P1787="","",IF((_xlfn.STDEV.P($P1786:$XX1787)/AVERAGE($P1786:$XX1787))&lt;=25%,P1787,IF(OR(P1787&gt;(AVERAGE($P1786:$XX1787)+_xlfn.STDEV.P($P1786:$XX1787)),P1787&lt;(AVERAGE($P1786:$XX1787)-_xlfn.STDEV.P($P1786:$XX1787))),"DESCARTADO",P1787)))</f>
        <v/>
      </c>
      <c r="Q1789" s="110" t="str">
        <f t="shared" si="5544"/>
        <v/>
      </c>
      <c r="R1789" s="110" t="str">
        <f t="shared" si="5544"/>
        <v/>
      </c>
      <c r="S1789" s="110" t="str">
        <f t="shared" si="5544"/>
        <v/>
      </c>
      <c r="T1789" s="110" t="str">
        <f t="shared" si="5544"/>
        <v/>
      </c>
      <c r="U1789" s="110" t="str">
        <f t="shared" si="5544"/>
        <v/>
      </c>
      <c r="V1789" s="110" t="str">
        <f t="shared" si="5544"/>
        <v/>
      </c>
      <c r="W1789" s="110" t="str">
        <f t="shared" si="5544"/>
        <v/>
      </c>
      <c r="X1789" s="110" t="str">
        <f t="shared" si="5544"/>
        <v/>
      </c>
      <c r="Y1789" s="110" t="str">
        <f t="shared" si="5544"/>
        <v/>
      </c>
      <c r="Z1789" s="110" t="str">
        <f t="shared" si="5544"/>
        <v/>
      </c>
      <c r="AA1789" s="110" t="str">
        <f t="shared" si="5544"/>
        <v/>
      </c>
      <c r="AB1789" s="110" t="str">
        <f t="shared" si="5544"/>
        <v/>
      </c>
      <c r="AC1789" s="110" t="str">
        <f t="shared" si="5544"/>
        <v/>
      </c>
      <c r="AD1789" s="110" t="str">
        <f t="shared" si="5544"/>
        <v/>
      </c>
      <c r="AE1789" s="110" t="str">
        <f t="shared" si="5544"/>
        <v/>
      </c>
      <c r="AF1789" s="110" t="str">
        <f t="shared" si="5544"/>
        <v/>
      </c>
      <c r="AG1789" s="110" t="str">
        <f t="shared" si="5544"/>
        <v/>
      </c>
      <c r="AH1789" s="110" t="str">
        <f t="shared" si="5544"/>
        <v/>
      </c>
      <c r="AI1789" s="110" t="str">
        <f t="shared" si="5544"/>
        <v/>
      </c>
    </row>
    <row r="1790" spans="1:167" hidden="1" x14ac:dyDescent="0.25">
      <c r="B1790" s="131" t="e">
        <f t="shared" si="5395"/>
        <v>#VALUE!</v>
      </c>
      <c r="C1790" s="131" t="e">
        <f t="shared" si="5396"/>
        <v>#VALUE!</v>
      </c>
      <c r="D1790" s="130">
        <f t="shared" si="5396"/>
        <v>1</v>
      </c>
      <c r="E1790" s="168"/>
      <c r="F1790" s="96"/>
      <c r="G1790" s="170"/>
      <c r="H1790"/>
      <c r="I1790"/>
      <c r="J1790"/>
      <c r="K1790" s="69"/>
      <c r="L1790" s="29" t="s">
        <v>422</v>
      </c>
      <c r="M1790" s="30" t="e">
        <f t="shared" ref="M1790" si="5545">HARMEAN($P1784:$XX1785)</f>
        <v>#N/A</v>
      </c>
      <c r="N1790" s="74"/>
      <c r="O1790" s="27" t="str">
        <f t="shared" ref="O1790" si="5546">"3 POND"</f>
        <v>3 POND</v>
      </c>
      <c r="P1790" s="110" t="str">
        <f>IF(IFERROR(VLOOKUP(P1781,'Tabela de Apoio'!$D:$E,2,FALSE),1)=1,"",P1791)</f>
        <v/>
      </c>
      <c r="Q1790" s="110" t="str">
        <f>IF(IFERROR(VLOOKUP(Q1781,'Tabela de Apoio'!$D:$E,2,FALSE),1)=1,"",Q1791)</f>
        <v/>
      </c>
      <c r="R1790" s="110" t="str">
        <f>IF(IFERROR(VLOOKUP(R1781,'Tabela de Apoio'!$D:$E,2,FALSE),1)=1,"",R1791)</f>
        <v/>
      </c>
      <c r="S1790" s="110" t="str">
        <f>IF(IFERROR(VLOOKUP(S1781,'Tabela de Apoio'!$D:$E,2,FALSE),1)=1,"",S1791)</f>
        <v/>
      </c>
      <c r="T1790" s="110" t="str">
        <f>IF(IFERROR(VLOOKUP(T1781,'Tabela de Apoio'!$D:$E,2,FALSE),1)=1,"",T1791)</f>
        <v/>
      </c>
      <c r="U1790" s="110" t="str">
        <f>IF(IFERROR(VLOOKUP(U1781,'Tabela de Apoio'!$D:$E,2,FALSE),1)=1,"",U1791)</f>
        <v/>
      </c>
      <c r="V1790" s="110" t="str">
        <f>IF(IFERROR(VLOOKUP(V1781,'Tabela de Apoio'!$D:$E,2,FALSE),1)=1,"",V1791)</f>
        <v/>
      </c>
      <c r="W1790" s="110" t="str">
        <f>IF(IFERROR(VLOOKUP(W1781,'Tabela de Apoio'!$D:$E,2,FALSE),1)=1,"",W1791)</f>
        <v/>
      </c>
      <c r="X1790" s="110" t="str">
        <f>IF(IFERROR(VLOOKUP(X1781,'Tabela de Apoio'!$D:$E,2,FALSE),1)=1,"",X1791)</f>
        <v/>
      </c>
      <c r="Y1790" s="110" t="str">
        <f>IF(IFERROR(VLOOKUP(Y1781,'Tabela de Apoio'!$D:$E,2,FALSE),1)=1,"",Y1791)</f>
        <v/>
      </c>
      <c r="Z1790" s="110" t="str">
        <f>IF(IFERROR(VLOOKUP(Z1781,'Tabela de Apoio'!$D:$E,2,FALSE),1)=1,"",Z1791)</f>
        <v/>
      </c>
      <c r="AA1790" s="110" t="str">
        <f>IF(IFERROR(VLOOKUP(AA1781,'Tabela de Apoio'!$D:$E,2,FALSE),1)=1,"",AA1791)</f>
        <v/>
      </c>
      <c r="AB1790" s="110" t="str">
        <f>IF(IFERROR(VLOOKUP(AB1781,'Tabela de Apoio'!$D:$E,2,FALSE),1)=1,"",AB1791)</f>
        <v/>
      </c>
      <c r="AC1790" s="110" t="str">
        <f>IF(IFERROR(VLOOKUP(AC1781,'Tabela de Apoio'!$D:$E,2,FALSE),1)=1,"",AC1791)</f>
        <v/>
      </c>
      <c r="AD1790" s="110" t="str">
        <f>IF(IFERROR(VLOOKUP(AD1781,'Tabela de Apoio'!$D:$E,2,FALSE),1)=1,"",AD1791)</f>
        <v/>
      </c>
      <c r="AE1790" s="110" t="str">
        <f>IF(IFERROR(VLOOKUP(AE1781,'Tabela de Apoio'!$D:$E,2,FALSE),1)=1,"",AE1791)</f>
        <v/>
      </c>
      <c r="AF1790" s="110" t="str">
        <f>IF(IFERROR(VLOOKUP(AF1781,'Tabela de Apoio'!$D:$E,2,FALSE),1)=1,"",AF1791)</f>
        <v/>
      </c>
      <c r="AG1790" s="110" t="str">
        <f>IF(IFERROR(VLOOKUP(AG1781,'Tabela de Apoio'!$D:$E,2,FALSE),1)=1,"",AG1791)</f>
        <v/>
      </c>
      <c r="AH1790" s="110" t="str">
        <f>IF(IFERROR(VLOOKUP(AH1781,'Tabela de Apoio'!$D:$E,2,FALSE),1)=1,"",AH1791)</f>
        <v/>
      </c>
      <c r="AI1790" s="110" t="str">
        <f>IF(IFERROR(VLOOKUP(AI1781,'Tabela de Apoio'!$D:$E,2,FALSE),1)=1,"",AI1791)</f>
        <v/>
      </c>
    </row>
    <row r="1791" spans="1:167" hidden="1" x14ac:dyDescent="0.25">
      <c r="B1791" s="131" t="e">
        <f t="shared" si="5395"/>
        <v>#VALUE!</v>
      </c>
      <c r="C1791" s="131" t="e">
        <f t="shared" si="5396"/>
        <v>#VALUE!</v>
      </c>
      <c r="D1791" s="130">
        <f t="shared" si="5396"/>
        <v>1</v>
      </c>
      <c r="E1791" s="168"/>
      <c r="F1791" s="96"/>
      <c r="G1791" s="170"/>
      <c r="H1791" s="137">
        <f t="shared" ref="H1791" si="5547">COUNT($P1791:$XX1791)</f>
        <v>0</v>
      </c>
      <c r="I1791" s="135" t="e">
        <f t="shared" ref="I1791" si="5548">_xlfn.STDEV.P($P1790:$XX1791)/AVERAGE($P1790:$XX1791)</f>
        <v>#DIV/0!</v>
      </c>
      <c r="J1791" s="7">
        <f t="shared" ref="J1791" si="5549">IF(AND(H1791&gt;2,
OR(L1779="MÉDIA SANEADA",L1779="MEDIANA SANEADA",
AND(L1779="PREÇO REFERÊNCIA",NOT(AND(P1781="Orçamento",COUNTA(P1779:XX1779)=COUNTIF(P1781:XX1781,"Orçamento")))))),
ROW(),0)</f>
        <v>0</v>
      </c>
      <c r="K1791" s="69"/>
      <c r="L1791" s="29" t="s">
        <v>53</v>
      </c>
      <c r="M1791" s="30" t="str">
        <f t="shared" ref="M1791" si="5550">IFERROR(_xlfn.QUARTILE.EXC($P1785:$XX1785,1),"")</f>
        <v/>
      </c>
      <c r="N1791" s="74"/>
      <c r="O1791" s="27" t="str">
        <f t="shared" ref="O1791" si="5551">"3 RODADA"</f>
        <v>3 RODADA</v>
      </c>
      <c r="P1791" s="110" t="str">
        <f t="shared" ref="P1791:AI1791" si="5552">IF(P1789="","",IF((_xlfn.STDEV.P($P1788:$XX1789)/AVERAGE($P1788:$XX1789))&lt;=25%,P1789,IF(OR(P1789&gt;(AVERAGE($P1788:$XX1789)+_xlfn.STDEV.P($P1788:$XX1789)),P1789&lt;(AVERAGE($P1788:$XX1789)-_xlfn.STDEV.P($P1788:$XX1789))),"DESCARTADO",P1789)))</f>
        <v/>
      </c>
      <c r="Q1791" s="110" t="str">
        <f t="shared" si="5552"/>
        <v/>
      </c>
      <c r="R1791" s="110" t="str">
        <f t="shared" si="5552"/>
        <v/>
      </c>
      <c r="S1791" s="110" t="str">
        <f t="shared" si="5552"/>
        <v/>
      </c>
      <c r="T1791" s="110" t="str">
        <f t="shared" si="5552"/>
        <v/>
      </c>
      <c r="U1791" s="110" t="str">
        <f t="shared" si="5552"/>
        <v/>
      </c>
      <c r="V1791" s="110" t="str">
        <f t="shared" si="5552"/>
        <v/>
      </c>
      <c r="W1791" s="110" t="str">
        <f t="shared" si="5552"/>
        <v/>
      </c>
      <c r="X1791" s="110" t="str">
        <f t="shared" si="5552"/>
        <v/>
      </c>
      <c r="Y1791" s="110" t="str">
        <f t="shared" si="5552"/>
        <v/>
      </c>
      <c r="Z1791" s="110" t="str">
        <f t="shared" si="5552"/>
        <v/>
      </c>
      <c r="AA1791" s="110" t="str">
        <f t="shared" si="5552"/>
        <v/>
      </c>
      <c r="AB1791" s="110" t="str">
        <f t="shared" si="5552"/>
        <v/>
      </c>
      <c r="AC1791" s="110" t="str">
        <f t="shared" si="5552"/>
        <v/>
      </c>
      <c r="AD1791" s="110" t="str">
        <f t="shared" si="5552"/>
        <v/>
      </c>
      <c r="AE1791" s="110" t="str">
        <f t="shared" si="5552"/>
        <v/>
      </c>
      <c r="AF1791" s="110" t="str">
        <f t="shared" si="5552"/>
        <v/>
      </c>
      <c r="AG1791" s="110" t="str">
        <f t="shared" si="5552"/>
        <v/>
      </c>
      <c r="AH1791" s="110" t="str">
        <f t="shared" si="5552"/>
        <v/>
      </c>
      <c r="AI1791" s="110" t="str">
        <f t="shared" si="5552"/>
        <v/>
      </c>
    </row>
    <row r="1792" spans="1:167" hidden="1" x14ac:dyDescent="0.25">
      <c r="B1792" s="131" t="e">
        <f t="shared" si="5395"/>
        <v>#VALUE!</v>
      </c>
      <c r="C1792" s="131" t="e">
        <f t="shared" si="5396"/>
        <v>#VALUE!</v>
      </c>
      <c r="D1792" s="130">
        <f t="shared" si="5396"/>
        <v>1</v>
      </c>
      <c r="E1792" s="168"/>
      <c r="F1792" s="96"/>
      <c r="G1792" s="170"/>
      <c r="H1792"/>
      <c r="I1792"/>
      <c r="J1792"/>
      <c r="K1792" s="69"/>
      <c r="L1792" s="29" t="s">
        <v>51</v>
      </c>
      <c r="M1792" s="30" t="str">
        <f t="shared" ref="M1792" si="5553">IFERROR(_xlfn.QUARTILE.EXC($P1785:$XX1785,3),"")</f>
        <v/>
      </c>
      <c r="N1792" s="74"/>
      <c r="O1792" s="27" t="str">
        <f t="shared" ref="O1792" si="5554">"4 POND"</f>
        <v>4 POND</v>
      </c>
      <c r="P1792" s="110" t="str">
        <f>IF(IFERROR(VLOOKUP(P1781,'Tabela de Apoio'!$D:$E,2,FALSE),1)=1,"",P1793)</f>
        <v/>
      </c>
      <c r="Q1792" s="110" t="str">
        <f>IF(IFERROR(VLOOKUP(Q1781,'Tabela de Apoio'!$D:$E,2,FALSE),1)=1,"",Q1793)</f>
        <v/>
      </c>
      <c r="R1792" s="110" t="str">
        <f>IF(IFERROR(VLOOKUP(R1781,'Tabela de Apoio'!$D:$E,2,FALSE),1)=1,"",R1793)</f>
        <v/>
      </c>
      <c r="S1792" s="110" t="str">
        <f>IF(IFERROR(VLOOKUP(S1781,'Tabela de Apoio'!$D:$E,2,FALSE),1)=1,"",S1793)</f>
        <v/>
      </c>
      <c r="T1792" s="110" t="str">
        <f>IF(IFERROR(VLOOKUP(T1781,'Tabela de Apoio'!$D:$E,2,FALSE),1)=1,"",T1793)</f>
        <v/>
      </c>
      <c r="U1792" s="110" t="str">
        <f>IF(IFERROR(VLOOKUP(U1781,'Tabela de Apoio'!$D:$E,2,FALSE),1)=1,"",U1793)</f>
        <v/>
      </c>
      <c r="V1792" s="110" t="str">
        <f>IF(IFERROR(VLOOKUP(V1781,'Tabela de Apoio'!$D:$E,2,FALSE),1)=1,"",V1793)</f>
        <v/>
      </c>
      <c r="W1792" s="110" t="str">
        <f>IF(IFERROR(VLOOKUP(W1781,'Tabela de Apoio'!$D:$E,2,FALSE),1)=1,"",W1793)</f>
        <v/>
      </c>
      <c r="X1792" s="110" t="str">
        <f>IF(IFERROR(VLOOKUP(X1781,'Tabela de Apoio'!$D:$E,2,FALSE),1)=1,"",X1793)</f>
        <v/>
      </c>
      <c r="Y1792" s="110" t="str">
        <f>IF(IFERROR(VLOOKUP(Y1781,'Tabela de Apoio'!$D:$E,2,FALSE),1)=1,"",Y1793)</f>
        <v/>
      </c>
      <c r="Z1792" s="110" t="str">
        <f>IF(IFERROR(VLOOKUP(Z1781,'Tabela de Apoio'!$D:$E,2,FALSE),1)=1,"",Z1793)</f>
        <v/>
      </c>
      <c r="AA1792" s="110" t="str">
        <f>IF(IFERROR(VLOOKUP(AA1781,'Tabela de Apoio'!$D:$E,2,FALSE),1)=1,"",AA1793)</f>
        <v/>
      </c>
      <c r="AB1792" s="110" t="str">
        <f>IF(IFERROR(VLOOKUP(AB1781,'Tabela de Apoio'!$D:$E,2,FALSE),1)=1,"",AB1793)</f>
        <v/>
      </c>
      <c r="AC1792" s="110" t="str">
        <f>IF(IFERROR(VLOOKUP(AC1781,'Tabela de Apoio'!$D:$E,2,FALSE),1)=1,"",AC1793)</f>
        <v/>
      </c>
      <c r="AD1792" s="110" t="str">
        <f>IF(IFERROR(VLOOKUP(AD1781,'Tabela de Apoio'!$D:$E,2,FALSE),1)=1,"",AD1793)</f>
        <v/>
      </c>
      <c r="AE1792" s="110" t="str">
        <f>IF(IFERROR(VLOOKUP(AE1781,'Tabela de Apoio'!$D:$E,2,FALSE),1)=1,"",AE1793)</f>
        <v/>
      </c>
      <c r="AF1792" s="110" t="str">
        <f>IF(IFERROR(VLOOKUP(AF1781,'Tabela de Apoio'!$D:$E,2,FALSE),1)=1,"",AF1793)</f>
        <v/>
      </c>
      <c r="AG1792" s="110" t="str">
        <f>IF(IFERROR(VLOOKUP(AG1781,'Tabela de Apoio'!$D:$E,2,FALSE),1)=1,"",AG1793)</f>
        <v/>
      </c>
      <c r="AH1792" s="110" t="str">
        <f>IF(IFERROR(VLOOKUP(AH1781,'Tabela de Apoio'!$D:$E,2,FALSE),1)=1,"",AH1793)</f>
        <v/>
      </c>
      <c r="AI1792" s="110" t="str">
        <f>IF(IFERROR(VLOOKUP(AI1781,'Tabela de Apoio'!$D:$E,2,FALSE),1)=1,"",AI1793)</f>
        <v/>
      </c>
    </row>
    <row r="1793" spans="1:167" hidden="1" x14ac:dyDescent="0.25">
      <c r="B1793" s="131" t="e">
        <f t="shared" si="5395"/>
        <v>#VALUE!</v>
      </c>
      <c r="C1793" s="131" t="e">
        <f t="shared" si="5396"/>
        <v>#VALUE!</v>
      </c>
      <c r="D1793" s="130">
        <f t="shared" si="5396"/>
        <v>1</v>
      </c>
      <c r="E1793" s="168"/>
      <c r="F1793" s="96"/>
      <c r="G1793" s="170"/>
      <c r="H1793" s="137">
        <f t="shared" ref="H1793" si="5555">COUNT($P1793:$XX1793)</f>
        <v>0</v>
      </c>
      <c r="I1793" s="135" t="e">
        <f t="shared" ref="I1793" si="5556">_xlfn.STDEV.P($P1792:$XX1793)/AVERAGE($P1792:$XX1793)</f>
        <v>#DIV/0!</v>
      </c>
      <c r="J1793" s="7">
        <f t="shared" ref="J1793" si="5557">IF(AND(H1793&gt;2,
OR(L1779="MÉDIA SANEADA",L1779="MEDIANA SANEADA",
AND(L1779="PREÇO REFERÊNCIA",NOT(AND(P1781="Orçamento",COUNTA(P1779:XX1779)=COUNTIF(P1781:XX1781,"Orçamento")))))),
ROW(),0)</f>
        <v>0</v>
      </c>
      <c r="K1793" s="69"/>
      <c r="L1793" s="29" t="s">
        <v>55</v>
      </c>
      <c r="M1793" s="30">
        <f t="shared" ref="M1793" si="5558">MIN($P1785:$XX1785)</f>
        <v>0</v>
      </c>
      <c r="N1793" s="74"/>
      <c r="O1793" s="27" t="str">
        <f t="shared" ref="O1793" si="5559">"4 RODADA"</f>
        <v>4 RODADA</v>
      </c>
      <c r="P1793" s="110" t="str">
        <f t="shared" ref="P1793:AI1793" si="5560">IF(P1791="","",IF((_xlfn.STDEV.P($P1790:$XX1791)/AVERAGE($P1790:$XX1791))&lt;=25%,P1791,IF(OR(P1791&gt;(AVERAGE($P1790:$XX1791)+_xlfn.STDEV.P($P1790:$XX1791)),P1791&lt;(AVERAGE($P1790:$XX1791)-_xlfn.STDEV.P($P1790:$XX1791))),"DESCARTADO",P1791)))</f>
        <v/>
      </c>
      <c r="Q1793" s="110" t="str">
        <f t="shared" si="5560"/>
        <v/>
      </c>
      <c r="R1793" s="110" t="str">
        <f t="shared" si="5560"/>
        <v/>
      </c>
      <c r="S1793" s="110" t="str">
        <f t="shared" si="5560"/>
        <v/>
      </c>
      <c r="T1793" s="110" t="str">
        <f t="shared" si="5560"/>
        <v/>
      </c>
      <c r="U1793" s="110" t="str">
        <f t="shared" si="5560"/>
        <v/>
      </c>
      <c r="V1793" s="110" t="str">
        <f t="shared" si="5560"/>
        <v/>
      </c>
      <c r="W1793" s="110" t="str">
        <f t="shared" si="5560"/>
        <v/>
      </c>
      <c r="X1793" s="110" t="str">
        <f t="shared" si="5560"/>
        <v/>
      </c>
      <c r="Y1793" s="110" t="str">
        <f t="shared" si="5560"/>
        <v/>
      </c>
      <c r="Z1793" s="110" t="str">
        <f t="shared" si="5560"/>
        <v/>
      </c>
      <c r="AA1793" s="110" t="str">
        <f t="shared" si="5560"/>
        <v/>
      </c>
      <c r="AB1793" s="110" t="str">
        <f t="shared" si="5560"/>
        <v/>
      </c>
      <c r="AC1793" s="110" t="str">
        <f t="shared" si="5560"/>
        <v/>
      </c>
      <c r="AD1793" s="110" t="str">
        <f t="shared" si="5560"/>
        <v/>
      </c>
      <c r="AE1793" s="110" t="str">
        <f t="shared" si="5560"/>
        <v/>
      </c>
      <c r="AF1793" s="110" t="str">
        <f t="shared" si="5560"/>
        <v/>
      </c>
      <c r="AG1793" s="110" t="str">
        <f t="shared" si="5560"/>
        <v/>
      </c>
      <c r="AH1793" s="110" t="str">
        <f t="shared" si="5560"/>
        <v/>
      </c>
      <c r="AI1793" s="110" t="str">
        <f t="shared" si="5560"/>
        <v/>
      </c>
    </row>
    <row r="1794" spans="1:167" hidden="1" x14ac:dyDescent="0.25">
      <c r="B1794" s="131" t="e">
        <f t="shared" si="5395"/>
        <v>#VALUE!</v>
      </c>
      <c r="C1794" s="131" t="e">
        <f t="shared" si="5396"/>
        <v>#VALUE!</v>
      </c>
      <c r="D1794" s="130">
        <f t="shared" si="5396"/>
        <v>1</v>
      </c>
      <c r="E1794" s="168"/>
      <c r="F1794" s="96"/>
      <c r="G1794" s="170"/>
      <c r="H1794"/>
      <c r="I1794"/>
      <c r="J1794"/>
      <c r="K1794" s="69"/>
      <c r="L1794" s="29" t="s">
        <v>52</v>
      </c>
      <c r="M1794" s="30">
        <f t="shared" ref="M1794" si="5561">MAX($P1785:$XX1785)</f>
        <v>0</v>
      </c>
      <c r="N1794" s="74"/>
      <c r="O1794" s="27" t="str">
        <f t="shared" ref="O1794" si="5562">"5 POND"</f>
        <v>5 POND</v>
      </c>
      <c r="P1794" s="110" t="str">
        <f>IF(IFERROR(VLOOKUP(P1781,'Tabela de Apoio'!$D:$E,2,FALSE),1)=1,"",P1795)</f>
        <v/>
      </c>
      <c r="Q1794" s="110" t="str">
        <f>IF(IFERROR(VLOOKUP(Q1781,'Tabela de Apoio'!$D:$E,2,FALSE),1)=1,"",Q1795)</f>
        <v/>
      </c>
      <c r="R1794" s="110" t="str">
        <f>IF(IFERROR(VLOOKUP(R1781,'Tabela de Apoio'!$D:$E,2,FALSE),1)=1,"",R1795)</f>
        <v/>
      </c>
      <c r="S1794" s="110" t="str">
        <f>IF(IFERROR(VLOOKUP(S1781,'Tabela de Apoio'!$D:$E,2,FALSE),1)=1,"",S1795)</f>
        <v/>
      </c>
      <c r="T1794" s="110" t="str">
        <f>IF(IFERROR(VLOOKUP(T1781,'Tabela de Apoio'!$D:$E,2,FALSE),1)=1,"",T1795)</f>
        <v/>
      </c>
      <c r="U1794" s="110" t="str">
        <f>IF(IFERROR(VLOOKUP(U1781,'Tabela de Apoio'!$D:$E,2,FALSE),1)=1,"",U1795)</f>
        <v/>
      </c>
      <c r="V1794" s="110" t="str">
        <f>IF(IFERROR(VLOOKUP(V1781,'Tabela de Apoio'!$D:$E,2,FALSE),1)=1,"",V1795)</f>
        <v/>
      </c>
      <c r="W1794" s="110" t="str">
        <f>IF(IFERROR(VLOOKUP(W1781,'Tabela de Apoio'!$D:$E,2,FALSE),1)=1,"",W1795)</f>
        <v/>
      </c>
      <c r="X1794" s="110" t="str">
        <f>IF(IFERROR(VLOOKUP(X1781,'Tabela de Apoio'!$D:$E,2,FALSE),1)=1,"",X1795)</f>
        <v/>
      </c>
      <c r="Y1794" s="110" t="str">
        <f>IF(IFERROR(VLOOKUP(Y1781,'Tabela de Apoio'!$D:$E,2,FALSE),1)=1,"",Y1795)</f>
        <v/>
      </c>
      <c r="Z1794" s="110" t="str">
        <f>IF(IFERROR(VLOOKUP(Z1781,'Tabela de Apoio'!$D:$E,2,FALSE),1)=1,"",Z1795)</f>
        <v/>
      </c>
      <c r="AA1794" s="110" t="str">
        <f>IF(IFERROR(VLOOKUP(AA1781,'Tabela de Apoio'!$D:$E,2,FALSE),1)=1,"",AA1795)</f>
        <v/>
      </c>
      <c r="AB1794" s="110" t="str">
        <f>IF(IFERROR(VLOOKUP(AB1781,'Tabela de Apoio'!$D:$E,2,FALSE),1)=1,"",AB1795)</f>
        <v/>
      </c>
      <c r="AC1794" s="110" t="str">
        <f>IF(IFERROR(VLOOKUP(AC1781,'Tabela de Apoio'!$D:$E,2,FALSE),1)=1,"",AC1795)</f>
        <v/>
      </c>
      <c r="AD1794" s="110" t="str">
        <f>IF(IFERROR(VLOOKUP(AD1781,'Tabela de Apoio'!$D:$E,2,FALSE),1)=1,"",AD1795)</f>
        <v/>
      </c>
      <c r="AE1794" s="110" t="str">
        <f>IF(IFERROR(VLOOKUP(AE1781,'Tabela de Apoio'!$D:$E,2,FALSE),1)=1,"",AE1795)</f>
        <v/>
      </c>
      <c r="AF1794" s="110" t="str">
        <f>IF(IFERROR(VLOOKUP(AF1781,'Tabela de Apoio'!$D:$E,2,FALSE),1)=1,"",AF1795)</f>
        <v/>
      </c>
      <c r="AG1794" s="110" t="str">
        <f>IF(IFERROR(VLOOKUP(AG1781,'Tabela de Apoio'!$D:$E,2,FALSE),1)=1,"",AG1795)</f>
        <v/>
      </c>
      <c r="AH1794" s="110" t="str">
        <f>IF(IFERROR(VLOOKUP(AH1781,'Tabela de Apoio'!$D:$E,2,FALSE),1)=1,"",AH1795)</f>
        <v/>
      </c>
      <c r="AI1794" s="110" t="str">
        <f>IF(IFERROR(VLOOKUP(AI1781,'Tabela de Apoio'!$D:$E,2,FALSE),1)=1,"",AI1795)</f>
        <v/>
      </c>
    </row>
    <row r="1795" spans="1:167" hidden="1" x14ac:dyDescent="0.25">
      <c r="B1795" s="131" t="e">
        <f t="shared" si="5395"/>
        <v>#VALUE!</v>
      </c>
      <c r="C1795" s="131" t="e">
        <f t="shared" si="5396"/>
        <v>#VALUE!</v>
      </c>
      <c r="D1795" s="130">
        <f t="shared" si="5396"/>
        <v>1</v>
      </c>
      <c r="E1795" s="168"/>
      <c r="F1795" s="96"/>
      <c r="G1795" s="170"/>
      <c r="H1795" s="137">
        <f t="shared" ref="H1795" si="5563">COUNT($P1795:$XX1795)</f>
        <v>0</v>
      </c>
      <c r="I1795" s="135" t="e">
        <f t="shared" ref="I1795" si="5564">_xlfn.STDEV.P($P1794:$XX1795)/AVERAGE($P1794:$XX1795)</f>
        <v>#DIV/0!</v>
      </c>
      <c r="J1795" s="7">
        <f t="shared" ref="J1795" si="5565">IF(AND(H1795&gt;2,
OR(L1779="MÉDIA SANEADA",L1779="MEDIANA SANEADA",
AND(L1779="PREÇO REFERÊNCIA",NOT(AND(P1781="Orçamento",COUNTA(P1779:XX1779)=COUNTIF(P1781:XX1781,"Orçamento")))))),
ROW(),0)</f>
        <v>0</v>
      </c>
      <c r="K1795" s="69"/>
      <c r="N1795" s="74"/>
      <c r="O1795" s="27" t="str">
        <f t="shared" ref="O1795" si="5566">"5 RODADA"</f>
        <v>5 RODADA</v>
      </c>
      <c r="P1795" s="110" t="str">
        <f t="shared" ref="P1795:AI1795" si="5567">IF(P1793="","",IF((_xlfn.STDEV.P($P1792:$XX1793)/AVERAGE($P1792:$XX1793))&lt;=25%,P1793,IF(OR(P1793&gt;(AVERAGE($P1792:$XX1793)+_xlfn.STDEV.P($P1792:$XX1793)),P1793&lt;(AVERAGE($P1792:$XX1793)-_xlfn.STDEV.P($P1792:$XX1793))),"DESCARTADO",P1793)))</f>
        <v/>
      </c>
      <c r="Q1795" s="110" t="str">
        <f t="shared" si="5567"/>
        <v/>
      </c>
      <c r="R1795" s="110" t="str">
        <f t="shared" si="5567"/>
        <v/>
      </c>
      <c r="S1795" s="110" t="str">
        <f t="shared" si="5567"/>
        <v/>
      </c>
      <c r="T1795" s="110" t="str">
        <f t="shared" si="5567"/>
        <v/>
      </c>
      <c r="U1795" s="110" t="str">
        <f t="shared" si="5567"/>
        <v/>
      </c>
      <c r="V1795" s="110" t="str">
        <f t="shared" si="5567"/>
        <v/>
      </c>
      <c r="W1795" s="110" t="str">
        <f t="shared" si="5567"/>
        <v/>
      </c>
      <c r="X1795" s="110" t="str">
        <f t="shared" si="5567"/>
        <v/>
      </c>
      <c r="Y1795" s="110" t="str">
        <f t="shared" si="5567"/>
        <v/>
      </c>
      <c r="Z1795" s="110" t="str">
        <f t="shared" si="5567"/>
        <v/>
      </c>
      <c r="AA1795" s="110" t="str">
        <f t="shared" si="5567"/>
        <v/>
      </c>
      <c r="AB1795" s="110" t="str">
        <f t="shared" si="5567"/>
        <v/>
      </c>
      <c r="AC1795" s="110" t="str">
        <f t="shared" si="5567"/>
        <v/>
      </c>
      <c r="AD1795" s="110" t="str">
        <f t="shared" si="5567"/>
        <v/>
      </c>
      <c r="AE1795" s="110" t="str">
        <f t="shared" si="5567"/>
        <v/>
      </c>
      <c r="AF1795" s="110" t="str">
        <f t="shared" si="5567"/>
        <v/>
      </c>
      <c r="AG1795" s="110" t="str">
        <f t="shared" si="5567"/>
        <v/>
      </c>
      <c r="AH1795" s="110" t="str">
        <f t="shared" si="5567"/>
        <v/>
      </c>
      <c r="AI1795" s="110" t="str">
        <f t="shared" si="5567"/>
        <v/>
      </c>
    </row>
    <row r="1796" spans="1:167" hidden="1" x14ac:dyDescent="0.25">
      <c r="B1796" s="131" t="e">
        <f t="shared" si="5395"/>
        <v>#VALUE!</v>
      </c>
      <c r="C1796" s="131" t="e">
        <f t="shared" si="5396"/>
        <v>#VALUE!</v>
      </c>
      <c r="D1796" s="130">
        <f t="shared" si="5396"/>
        <v>1</v>
      </c>
      <c r="E1796" s="168"/>
      <c r="F1796" s="96"/>
      <c r="G1796" s="170"/>
      <c r="H1796"/>
      <c r="I1796"/>
      <c r="J1796"/>
      <c r="K1796" s="69"/>
      <c r="L1796" s="22"/>
      <c r="M1796" s="22"/>
      <c r="N1796" s="74"/>
      <c r="O1796" s="27" t="str">
        <f t="shared" ref="O1796" si="5568">"6 POND"</f>
        <v>6 POND</v>
      </c>
      <c r="P1796" s="110" t="str">
        <f>IF(IFERROR(VLOOKUP(P1781,'Tabela de Apoio'!$D:$E,2,FALSE),1)=1,"",P1797)</f>
        <v/>
      </c>
      <c r="Q1796" s="110" t="str">
        <f>IF(IFERROR(VLOOKUP(Q1781,'Tabela de Apoio'!$D:$E,2,FALSE),1)=1,"",Q1797)</f>
        <v/>
      </c>
      <c r="R1796" s="110" t="str">
        <f>IF(IFERROR(VLOOKUP(R1781,'Tabela de Apoio'!$D:$E,2,FALSE),1)=1,"",R1797)</f>
        <v/>
      </c>
      <c r="S1796" s="110" t="str">
        <f>IF(IFERROR(VLOOKUP(S1781,'Tabela de Apoio'!$D:$E,2,FALSE),1)=1,"",S1797)</f>
        <v/>
      </c>
      <c r="T1796" s="110" t="str">
        <f>IF(IFERROR(VLOOKUP(T1781,'Tabela de Apoio'!$D:$E,2,FALSE),1)=1,"",T1797)</f>
        <v/>
      </c>
      <c r="U1796" s="110" t="str">
        <f>IF(IFERROR(VLOOKUP(U1781,'Tabela de Apoio'!$D:$E,2,FALSE),1)=1,"",U1797)</f>
        <v/>
      </c>
      <c r="V1796" s="110" t="str">
        <f>IF(IFERROR(VLOOKUP(V1781,'Tabela de Apoio'!$D:$E,2,FALSE),1)=1,"",V1797)</f>
        <v/>
      </c>
      <c r="W1796" s="110" t="str">
        <f>IF(IFERROR(VLOOKUP(W1781,'Tabela de Apoio'!$D:$E,2,FALSE),1)=1,"",W1797)</f>
        <v/>
      </c>
      <c r="X1796" s="110" t="str">
        <f>IF(IFERROR(VLOOKUP(X1781,'Tabela de Apoio'!$D:$E,2,FALSE),1)=1,"",X1797)</f>
        <v/>
      </c>
      <c r="Y1796" s="110" t="str">
        <f>IF(IFERROR(VLOOKUP(Y1781,'Tabela de Apoio'!$D:$E,2,FALSE),1)=1,"",Y1797)</f>
        <v/>
      </c>
      <c r="Z1796" s="110" t="str">
        <f>IF(IFERROR(VLOOKUP(Z1781,'Tabela de Apoio'!$D:$E,2,FALSE),1)=1,"",Z1797)</f>
        <v/>
      </c>
      <c r="AA1796" s="110" t="str">
        <f>IF(IFERROR(VLOOKUP(AA1781,'Tabela de Apoio'!$D:$E,2,FALSE),1)=1,"",AA1797)</f>
        <v/>
      </c>
      <c r="AB1796" s="110" t="str">
        <f>IF(IFERROR(VLOOKUP(AB1781,'Tabela de Apoio'!$D:$E,2,FALSE),1)=1,"",AB1797)</f>
        <v/>
      </c>
      <c r="AC1796" s="110" t="str">
        <f>IF(IFERROR(VLOOKUP(AC1781,'Tabela de Apoio'!$D:$E,2,FALSE),1)=1,"",AC1797)</f>
        <v/>
      </c>
      <c r="AD1796" s="110" t="str">
        <f>IF(IFERROR(VLOOKUP(AD1781,'Tabela de Apoio'!$D:$E,2,FALSE),1)=1,"",AD1797)</f>
        <v/>
      </c>
      <c r="AE1796" s="110" t="str">
        <f>IF(IFERROR(VLOOKUP(AE1781,'Tabela de Apoio'!$D:$E,2,FALSE),1)=1,"",AE1797)</f>
        <v/>
      </c>
      <c r="AF1796" s="110" t="str">
        <f>IF(IFERROR(VLOOKUP(AF1781,'Tabela de Apoio'!$D:$E,2,FALSE),1)=1,"",AF1797)</f>
        <v/>
      </c>
      <c r="AG1796" s="110" t="str">
        <f>IF(IFERROR(VLOOKUP(AG1781,'Tabela de Apoio'!$D:$E,2,FALSE),1)=1,"",AG1797)</f>
        <v/>
      </c>
      <c r="AH1796" s="110" t="str">
        <f>IF(IFERROR(VLOOKUP(AH1781,'Tabela de Apoio'!$D:$E,2,FALSE),1)=1,"",AH1797)</f>
        <v/>
      </c>
      <c r="AI1796" s="110" t="str">
        <f>IF(IFERROR(VLOOKUP(AI1781,'Tabela de Apoio'!$D:$E,2,FALSE),1)=1,"",AI1797)</f>
        <v/>
      </c>
    </row>
    <row r="1797" spans="1:167" hidden="1" x14ac:dyDescent="0.25">
      <c r="B1797" s="131" t="e">
        <f t="shared" si="5395"/>
        <v>#VALUE!</v>
      </c>
      <c r="C1797" s="131" t="e">
        <f t="shared" si="5396"/>
        <v>#VALUE!</v>
      </c>
      <c r="D1797" s="130">
        <f t="shared" si="5396"/>
        <v>1</v>
      </c>
      <c r="E1797" s="168"/>
      <c r="F1797" s="96"/>
      <c r="G1797" s="170"/>
      <c r="H1797" s="137">
        <f t="shared" ref="H1797" si="5569">COUNT($P1797:$XX1797)</f>
        <v>0</v>
      </c>
      <c r="I1797" s="135" t="e">
        <f t="shared" ref="I1797" si="5570">_xlfn.STDEV.P($P1796:$XX1797)/AVERAGE($P1796:$XX1797)</f>
        <v>#DIV/0!</v>
      </c>
      <c r="J1797" s="7">
        <f t="shared" ref="J1797" si="5571">IF(AND(H1797&gt;2,
OR(L1779="MÉDIA SANEADA",L1779="MEDIANA SANEADA",
AND(L1779="PREÇO REFERÊNCIA",NOT(AND(P1781="Orçamento",COUNTA(P1779:XX1779)=COUNTIF(P1781:XX1781,"Orçamento")))))),
ROW(),0)</f>
        <v>0</v>
      </c>
      <c r="N1797" s="74"/>
      <c r="O1797" s="27" t="str">
        <f t="shared" ref="O1797" si="5572">"6 RODADA"</f>
        <v>6 RODADA</v>
      </c>
      <c r="P1797" s="110" t="str">
        <f t="shared" ref="P1797:AI1797" si="5573">IFERROR(IF(P1795="","",IF((_xlfn.STDEV.P($P1794:$XX1795)/AVERAGE($P1794:$XX1795))&lt;=25%,P1795,IF(OR(P1795&gt;(AVERAGE($P1794:$XX1795)+_xlfn.STDEV.P($P1794:$XX1795)),P1795&lt;(AVERAGE($P1794:$XX1795)-_xlfn.STDEV.P($P1794:$XX1795))),"DESCARTADO",P1795))),)</f>
        <v/>
      </c>
      <c r="Q1797" s="110" t="str">
        <f t="shared" si="5573"/>
        <v/>
      </c>
      <c r="R1797" s="110" t="str">
        <f t="shared" si="5573"/>
        <v/>
      </c>
      <c r="S1797" s="110" t="str">
        <f t="shared" si="5573"/>
        <v/>
      </c>
      <c r="T1797" s="110" t="str">
        <f t="shared" si="5573"/>
        <v/>
      </c>
      <c r="U1797" s="110" t="str">
        <f t="shared" si="5573"/>
        <v/>
      </c>
      <c r="V1797" s="110" t="str">
        <f t="shared" si="5573"/>
        <v/>
      </c>
      <c r="W1797" s="110" t="str">
        <f t="shared" si="5573"/>
        <v/>
      </c>
      <c r="X1797" s="110" t="str">
        <f t="shared" si="5573"/>
        <v/>
      </c>
      <c r="Y1797" s="110" t="str">
        <f t="shared" si="5573"/>
        <v/>
      </c>
      <c r="Z1797" s="110" t="str">
        <f t="shared" si="5573"/>
        <v/>
      </c>
      <c r="AA1797" s="110" t="str">
        <f t="shared" si="5573"/>
        <v/>
      </c>
      <c r="AB1797" s="110" t="str">
        <f t="shared" si="5573"/>
        <v/>
      </c>
      <c r="AC1797" s="110" t="str">
        <f t="shared" si="5573"/>
        <v/>
      </c>
      <c r="AD1797" s="110" t="str">
        <f t="shared" si="5573"/>
        <v/>
      </c>
      <c r="AE1797" s="110" t="str">
        <f t="shared" si="5573"/>
        <v/>
      </c>
      <c r="AF1797" s="110" t="str">
        <f t="shared" si="5573"/>
        <v/>
      </c>
      <c r="AG1797" s="110" t="str">
        <f t="shared" si="5573"/>
        <v/>
      </c>
      <c r="AH1797" s="110" t="str">
        <f t="shared" si="5573"/>
        <v/>
      </c>
      <c r="AI1797" s="110" t="str">
        <f t="shared" si="5573"/>
        <v/>
      </c>
    </row>
    <row r="1798" spans="1:167" x14ac:dyDescent="0.25">
      <c r="B1798" s="131" t="e">
        <f t="shared" si="5395"/>
        <v>#VALUE!</v>
      </c>
      <c r="C1798" s="131" t="e">
        <f t="shared" si="5396"/>
        <v>#VALUE!</v>
      </c>
      <c r="D1798" s="130">
        <f t="shared" si="5396"/>
        <v>1</v>
      </c>
      <c r="E1798" s="168"/>
      <c r="F1798" s="139"/>
      <c r="G1798" s="170"/>
      <c r="H1798" s="173"/>
      <c r="I1798" s="173"/>
      <c r="J1798" s="174"/>
      <c r="K1798" s="70"/>
      <c r="L1798" s="1" t="s">
        <v>56</v>
      </c>
      <c r="M1798" s="147" t="str">
        <f t="shared" ref="M1798" si="5574">IFERROR(ROUND(M1779*M1781,2),"")</f>
        <v/>
      </c>
      <c r="O1798" s="27" t="s">
        <v>426</v>
      </c>
      <c r="P1798" s="110" t="str">
        <f t="shared" ref="P1798:R1798" si="5575">INDEX(P1785:P1797,MATCH(MAX($J1785:$J1797),$J1785:$J1797,0))</f>
        <v/>
      </c>
      <c r="Q1798" s="110" t="str">
        <f t="shared" si="5575"/>
        <v/>
      </c>
      <c r="R1798" s="110" t="str">
        <f t="shared" si="5575"/>
        <v/>
      </c>
      <c r="S1798" s="110" t="str">
        <f t="shared" si="5509"/>
        <v/>
      </c>
      <c r="T1798" s="110" t="str">
        <f t="shared" si="5509"/>
        <v/>
      </c>
      <c r="U1798" s="110" t="str">
        <f t="shared" si="5509"/>
        <v/>
      </c>
      <c r="V1798" s="110" t="str">
        <f t="shared" si="5509"/>
        <v/>
      </c>
      <c r="W1798" s="110" t="str">
        <f t="shared" si="5509"/>
        <v/>
      </c>
      <c r="X1798" s="110" t="str">
        <f t="shared" si="5509"/>
        <v/>
      </c>
      <c r="Y1798" s="110" t="str">
        <f t="shared" si="5509"/>
        <v/>
      </c>
      <c r="Z1798" s="110" t="str">
        <f t="shared" si="5509"/>
        <v/>
      </c>
      <c r="AA1798" s="110" t="str">
        <f t="shared" si="5509"/>
        <v/>
      </c>
      <c r="AB1798" s="110" t="str">
        <f t="shared" si="5509"/>
        <v/>
      </c>
      <c r="AC1798" s="110" t="str">
        <f t="shared" si="5509"/>
        <v/>
      </c>
      <c r="AD1798" s="110" t="str">
        <f t="shared" si="5509"/>
        <v/>
      </c>
      <c r="AE1798" s="110" t="str">
        <f t="shared" si="5509"/>
        <v/>
      </c>
      <c r="AF1798" s="110" t="str">
        <f t="shared" si="5509"/>
        <v/>
      </c>
      <c r="AG1798" s="110" t="str">
        <f t="shared" si="5509"/>
        <v/>
      </c>
      <c r="AH1798" s="110" t="str">
        <f t="shared" si="5509"/>
        <v/>
      </c>
      <c r="AI1798" s="110" t="str">
        <f t="shared" si="5509"/>
        <v/>
      </c>
    </row>
    <row r="1800" spans="1:167" s="120" customFormat="1" ht="15" customHeight="1" x14ac:dyDescent="0.25">
      <c r="A1800" s="123"/>
      <c r="B1800" s="130" t="e">
        <f t="shared" ref="B1800" si="5576">LARGE(IFERROR(IF(B1798+1&gt;$H$8,"",B1798+1),""),1)</f>
        <v>#VALUE!</v>
      </c>
      <c r="C1800" s="130" t="e">
        <f>IF(_xlfn.ISFORMULA(E1804),MAX(INDEX('BASE FORMAÇÃO'!A:A,B1800+1),1),E1804)</f>
        <v>#VALUE!</v>
      </c>
      <c r="D1800" s="130">
        <f t="shared" ref="D1800" si="5577">IFERROR(IF(C1800=C1790,D1790+1,1),1)</f>
        <v>1</v>
      </c>
      <c r="E1800" s="41" t="s">
        <v>9</v>
      </c>
      <c r="F1800" s="76"/>
      <c r="G1800" s="41" t="s">
        <v>15</v>
      </c>
      <c r="H1800" s="138" t="e">
        <f>INDEX('BASE FORMAÇÃO'!B:B,B1800+1)</f>
        <v>#VALUE!</v>
      </c>
      <c r="I1800" s="146" t="s">
        <v>16</v>
      </c>
      <c r="J1800" s="6" t="e">
        <f>INDEX('BASE FORMAÇÃO'!K:K,B1800+1)</f>
        <v>#VALUE!</v>
      </c>
      <c r="K1800" s="68"/>
      <c r="L1800" s="175" t="s">
        <v>54</v>
      </c>
      <c r="M1800" s="177" t="str">
        <f t="shared" ref="M1800" si="5578">IF(OR(ISBLANK($O$8),ISBLANK($O$7),ISBLANK($H$8),ISBLANK($O$6),ISBLANK($O$5),ISBLANK($H$5)),"",IFERROR(IF(VLOOKUP(L1800,L1806:M1815,2,FALSE)&lt;1,ROUND(VLOOKUP(L1800,L1806:M1815,2,FALSE),4),ROUND(VLOOKUP(L1800,L1806:M1815,2,FALSE),2)),""))</f>
        <v/>
      </c>
      <c r="N1800" s="72"/>
      <c r="O1800" s="27" t="s">
        <v>17</v>
      </c>
      <c r="P1800" s="116"/>
      <c r="Q1800" s="116"/>
      <c r="R1800" s="116"/>
      <c r="S1800" s="116"/>
      <c r="T1800" s="116"/>
      <c r="U1800" s="108"/>
      <c r="V1800" s="108"/>
      <c r="W1800" s="108"/>
      <c r="X1800" s="108"/>
      <c r="Y1800" s="108"/>
      <c r="Z1800" s="108"/>
      <c r="AA1800" s="108"/>
      <c r="AB1800" s="108"/>
      <c r="AC1800" s="108"/>
      <c r="AD1800" s="108"/>
      <c r="AE1800" s="108"/>
      <c r="AF1800" s="108"/>
      <c r="AG1800" s="108"/>
      <c r="AH1800" s="108"/>
      <c r="AI1800" s="108"/>
      <c r="AJ1800" s="119"/>
      <c r="AK1800" s="119"/>
      <c r="AL1800" s="119"/>
      <c r="AM1800" s="119"/>
      <c r="AN1800" s="119"/>
      <c r="AO1800" s="119"/>
      <c r="AP1800" s="119"/>
      <c r="AQ1800" s="119"/>
      <c r="AR1800" s="119"/>
      <c r="AS1800" s="119"/>
      <c r="AT1800" s="119"/>
      <c r="AU1800" s="119"/>
      <c r="AV1800" s="119"/>
      <c r="AW1800" s="119"/>
      <c r="AX1800" s="119"/>
      <c r="AY1800" s="119"/>
      <c r="AZ1800" s="119"/>
      <c r="BA1800" s="119"/>
      <c r="BB1800" s="119"/>
      <c r="BC1800" s="119"/>
      <c r="BD1800" s="119"/>
      <c r="BE1800" s="119"/>
      <c r="BF1800" s="119"/>
      <c r="BG1800" s="119"/>
      <c r="BH1800" s="119"/>
      <c r="BI1800" s="119"/>
      <c r="BJ1800" s="119"/>
      <c r="BK1800" s="119"/>
      <c r="BL1800" s="119"/>
      <c r="BM1800" s="119"/>
      <c r="BN1800" s="119"/>
      <c r="BO1800" s="119"/>
      <c r="BP1800" s="119"/>
      <c r="BQ1800" s="119"/>
      <c r="BR1800" s="119"/>
      <c r="BS1800" s="119"/>
      <c r="BT1800" s="119"/>
      <c r="BU1800" s="119"/>
      <c r="BV1800" s="119"/>
      <c r="BW1800" s="119"/>
      <c r="BX1800" s="119"/>
      <c r="BY1800" s="119"/>
      <c r="BZ1800" s="119"/>
      <c r="CA1800" s="119"/>
      <c r="CB1800" s="119"/>
      <c r="CC1800" s="119"/>
      <c r="CD1800" s="119"/>
      <c r="CE1800" s="119"/>
      <c r="CF1800" s="119"/>
      <c r="CG1800" s="119"/>
      <c r="CH1800" s="119"/>
      <c r="CI1800" s="119"/>
      <c r="CJ1800" s="119"/>
      <c r="CK1800" s="119"/>
      <c r="CL1800" s="119"/>
      <c r="CM1800" s="119"/>
      <c r="CN1800" s="119"/>
      <c r="CO1800" s="119"/>
      <c r="CP1800" s="119"/>
      <c r="CQ1800" s="119"/>
      <c r="CR1800" s="119"/>
      <c r="CS1800" s="119"/>
      <c r="CT1800" s="119"/>
      <c r="CU1800" s="119"/>
      <c r="CV1800" s="119"/>
      <c r="CW1800" s="119"/>
      <c r="CX1800" s="119"/>
      <c r="CY1800" s="119"/>
      <c r="CZ1800" s="119"/>
      <c r="DA1800" s="119"/>
      <c r="DB1800" s="119"/>
      <c r="DC1800" s="119"/>
      <c r="DD1800" s="119"/>
      <c r="DE1800" s="119"/>
      <c r="DF1800" s="119"/>
      <c r="DG1800" s="119"/>
      <c r="DH1800" s="119"/>
      <c r="DI1800" s="119"/>
      <c r="DJ1800" s="119"/>
      <c r="DK1800" s="119"/>
      <c r="DL1800" s="119"/>
      <c r="DM1800" s="119"/>
      <c r="DN1800" s="119"/>
      <c r="DO1800" s="119"/>
      <c r="DP1800" s="119"/>
      <c r="DQ1800" s="119"/>
      <c r="DR1800" s="119"/>
      <c r="DS1800" s="119"/>
      <c r="DT1800" s="119"/>
      <c r="DU1800" s="119"/>
      <c r="DV1800" s="119"/>
      <c r="DW1800" s="119"/>
      <c r="DX1800" s="119"/>
      <c r="DY1800" s="119"/>
      <c r="DZ1800" s="119"/>
      <c r="EA1800" s="119"/>
      <c r="EB1800" s="119"/>
      <c r="EC1800" s="119"/>
      <c r="ED1800" s="119"/>
      <c r="EE1800" s="119"/>
      <c r="EF1800" s="119"/>
      <c r="EG1800" s="119"/>
      <c r="EH1800" s="119"/>
      <c r="EI1800" s="119"/>
      <c r="EJ1800" s="119"/>
      <c r="EK1800" s="119"/>
      <c r="EL1800" s="119"/>
      <c r="EM1800" s="119"/>
      <c r="EN1800" s="119"/>
      <c r="EO1800" s="119"/>
      <c r="EP1800" s="119"/>
      <c r="EQ1800" s="119"/>
      <c r="ER1800" s="119"/>
      <c r="ES1800" s="119"/>
      <c r="ET1800" s="119"/>
      <c r="EU1800" s="119"/>
      <c r="EV1800" s="119"/>
      <c r="EW1800" s="119"/>
      <c r="EX1800" s="119"/>
      <c r="EY1800" s="119"/>
      <c r="EZ1800" s="119"/>
      <c r="FA1800" s="119"/>
      <c r="FB1800" s="119"/>
      <c r="FC1800" s="119"/>
      <c r="FD1800" s="119"/>
      <c r="FE1800" s="119"/>
      <c r="FF1800" s="119"/>
      <c r="FG1800" s="119"/>
      <c r="FH1800" s="119"/>
      <c r="FI1800" s="119"/>
      <c r="FJ1800" s="119"/>
      <c r="FK1800" s="119"/>
    </row>
    <row r="1801" spans="1:167" s="120" customFormat="1" ht="15" customHeight="1" x14ac:dyDescent="0.25">
      <c r="A1801" s="69"/>
      <c r="B1801" s="131" t="e">
        <f t="shared" ref="B1801:D1801" si="5579">B1800</f>
        <v>#VALUE!</v>
      </c>
      <c r="C1801" s="131" t="e">
        <f t="shared" si="5579"/>
        <v>#VALUE!</v>
      </c>
      <c r="D1801" s="130">
        <f t="shared" si="5579"/>
        <v>1</v>
      </c>
      <c r="E1801" s="179">
        <f t="shared" ref="E1801" si="5580">D1800</f>
        <v>1</v>
      </c>
      <c r="F1801" s="95"/>
      <c r="G1801" s="181" t="s">
        <v>1</v>
      </c>
      <c r="H1801" s="184" t="e">
        <f>INDEX('BASE FORMAÇÃO'!C:C,B1800+1)</f>
        <v>#VALUE!</v>
      </c>
      <c r="I1801" s="184"/>
      <c r="J1801" s="185"/>
      <c r="K1801" s="69"/>
      <c r="L1801" s="176"/>
      <c r="M1801" s="178"/>
      <c r="N1801" s="73"/>
      <c r="O1801" s="27" t="s">
        <v>13</v>
      </c>
      <c r="P1801" s="125"/>
      <c r="Q1801" s="125"/>
      <c r="R1801" s="125"/>
      <c r="S1801" s="125"/>
      <c r="T1801" s="125"/>
      <c r="U1801" s="125"/>
      <c r="V1801" s="125"/>
      <c r="W1801" s="125"/>
      <c r="X1801" s="125"/>
      <c r="Y1801" s="125"/>
      <c r="Z1801" s="125"/>
      <c r="AA1801" s="125"/>
      <c r="AB1801" s="125"/>
      <c r="AC1801" s="125"/>
      <c r="AD1801" s="125"/>
      <c r="AE1801" s="125"/>
      <c r="AF1801" s="125"/>
      <c r="AG1801" s="125"/>
      <c r="AH1801" s="125"/>
      <c r="AI1801" s="125"/>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19"/>
      <c r="BC1801" s="119"/>
      <c r="BD1801" s="119"/>
      <c r="BE1801" s="119"/>
      <c r="BF1801" s="119"/>
      <c r="BG1801" s="119"/>
      <c r="BH1801" s="119"/>
      <c r="BI1801" s="119"/>
      <c r="BJ1801" s="119"/>
      <c r="BK1801" s="119"/>
      <c r="BL1801" s="119"/>
      <c r="BM1801" s="119"/>
      <c r="BN1801" s="119"/>
      <c r="BO1801" s="119"/>
      <c r="BP1801" s="119"/>
      <c r="BQ1801" s="119"/>
      <c r="BR1801" s="119"/>
      <c r="BS1801" s="119"/>
      <c r="BT1801" s="119"/>
      <c r="BU1801" s="119"/>
      <c r="BV1801" s="119"/>
      <c r="BW1801" s="119"/>
      <c r="BX1801" s="119"/>
      <c r="BY1801" s="119"/>
      <c r="BZ1801" s="119"/>
      <c r="CA1801" s="119"/>
      <c r="CB1801" s="119"/>
      <c r="CC1801" s="119"/>
      <c r="CD1801" s="119"/>
      <c r="CE1801" s="119"/>
      <c r="CF1801" s="119"/>
      <c r="CG1801" s="119"/>
      <c r="CH1801" s="119"/>
      <c r="CI1801" s="119"/>
      <c r="CJ1801" s="119"/>
      <c r="CK1801" s="119"/>
      <c r="CL1801" s="119"/>
      <c r="CM1801" s="119"/>
      <c r="CN1801" s="119"/>
      <c r="CO1801" s="119"/>
      <c r="CP1801" s="119"/>
      <c r="CQ1801" s="119"/>
      <c r="CR1801" s="119"/>
      <c r="CS1801" s="119"/>
      <c r="CT1801" s="119"/>
      <c r="CU1801" s="119"/>
      <c r="CV1801" s="119"/>
      <c r="CW1801" s="119"/>
      <c r="CX1801" s="119"/>
      <c r="CY1801" s="119"/>
      <c r="CZ1801" s="119"/>
      <c r="DA1801" s="119"/>
      <c r="DB1801" s="119"/>
      <c r="DC1801" s="119"/>
      <c r="DD1801" s="119"/>
      <c r="DE1801" s="119"/>
      <c r="DF1801" s="119"/>
      <c r="DG1801" s="119"/>
      <c r="DH1801" s="119"/>
      <c r="DI1801" s="119"/>
      <c r="DJ1801" s="119"/>
      <c r="DK1801" s="119"/>
      <c r="DL1801" s="119"/>
      <c r="DM1801" s="119"/>
      <c r="DN1801" s="119"/>
      <c r="DO1801" s="119"/>
      <c r="DP1801" s="119"/>
      <c r="DQ1801" s="119"/>
      <c r="DR1801" s="119"/>
      <c r="DS1801" s="119"/>
      <c r="DT1801" s="119"/>
      <c r="DU1801" s="119"/>
      <c r="DV1801" s="119"/>
      <c r="DW1801" s="119"/>
      <c r="DX1801" s="119"/>
      <c r="DY1801" s="119"/>
      <c r="DZ1801" s="119"/>
      <c r="EA1801" s="119"/>
      <c r="EB1801" s="119"/>
      <c r="EC1801" s="119"/>
      <c r="ED1801" s="119"/>
      <c r="EE1801" s="119"/>
      <c r="EF1801" s="119"/>
      <c r="EG1801" s="119"/>
      <c r="EH1801" s="119"/>
      <c r="EI1801" s="119"/>
      <c r="EJ1801" s="119"/>
      <c r="EK1801" s="119"/>
      <c r="EL1801" s="119"/>
      <c r="EM1801" s="119"/>
      <c r="EN1801" s="119"/>
      <c r="EO1801" s="119"/>
      <c r="EP1801" s="119"/>
      <c r="EQ1801" s="119"/>
      <c r="ER1801" s="119"/>
      <c r="ES1801" s="119"/>
      <c r="ET1801" s="119"/>
      <c r="EU1801" s="119"/>
      <c r="EV1801" s="119"/>
      <c r="EW1801" s="119"/>
      <c r="EX1801" s="119"/>
      <c r="EY1801" s="119"/>
      <c r="EZ1801" s="119"/>
      <c r="FA1801" s="119"/>
      <c r="FB1801" s="119"/>
      <c r="FC1801" s="119"/>
      <c r="FD1801" s="119"/>
      <c r="FE1801" s="119"/>
      <c r="FF1801" s="119"/>
      <c r="FG1801" s="119"/>
      <c r="FH1801" s="119"/>
      <c r="FI1801" s="119"/>
      <c r="FJ1801" s="119"/>
      <c r="FK1801" s="119"/>
    </row>
    <row r="1802" spans="1:167" s="119" customFormat="1" x14ac:dyDescent="0.25">
      <c r="A1802" s="77"/>
      <c r="B1802" s="131" t="e">
        <f t="shared" ref="B1802:D1802" si="5581">B1801</f>
        <v>#VALUE!</v>
      </c>
      <c r="C1802" s="131" t="e">
        <f t="shared" si="5581"/>
        <v>#VALUE!</v>
      </c>
      <c r="D1802" s="130">
        <f t="shared" si="5581"/>
        <v>1</v>
      </c>
      <c r="E1802" s="180"/>
      <c r="F1802" s="96"/>
      <c r="G1802" s="182"/>
      <c r="H1802" s="186"/>
      <c r="I1802" s="186"/>
      <c r="J1802" s="187"/>
      <c r="K1802" s="67"/>
      <c r="L1802" s="133" t="s">
        <v>57</v>
      </c>
      <c r="M1802" s="134" t="e">
        <f>INDEX('BASE FORMAÇÃO'!H:H,B1804+1)</f>
        <v>#VALUE!</v>
      </c>
      <c r="N1802" s="74"/>
      <c r="O1802" s="27" t="s">
        <v>445</v>
      </c>
      <c r="P1802" s="117"/>
      <c r="Q1802" s="117"/>
      <c r="R1802" s="117"/>
      <c r="S1802" s="117"/>
      <c r="T1802" s="117"/>
      <c r="U1802" s="117"/>
      <c r="V1802" s="117"/>
      <c r="W1802" s="117"/>
      <c r="X1802" s="117"/>
      <c r="Y1802" s="117"/>
      <c r="Z1802" s="117"/>
      <c r="AA1802" s="121"/>
      <c r="AB1802" s="121"/>
      <c r="AC1802" s="121"/>
      <c r="AD1802" s="121"/>
      <c r="AE1802" s="121"/>
      <c r="AF1802" s="121"/>
      <c r="AG1802" s="121"/>
      <c r="AH1802" s="121"/>
      <c r="AI1802" s="121"/>
    </row>
    <row r="1803" spans="1:167" s="119" customFormat="1" x14ac:dyDescent="0.25">
      <c r="A1803" s="77"/>
      <c r="B1803" s="131" t="e">
        <f t="shared" ref="B1803:C1803" si="5582">B1802</f>
        <v>#VALUE!</v>
      </c>
      <c r="C1803" s="131" t="e">
        <f t="shared" si="5582"/>
        <v>#VALUE!</v>
      </c>
      <c r="D1803" s="130">
        <f t="shared" si="5396"/>
        <v>1</v>
      </c>
      <c r="E1803" s="41" t="s">
        <v>344</v>
      </c>
      <c r="F1803" s="96"/>
      <c r="G1803" s="183"/>
      <c r="H1803" s="188"/>
      <c r="I1803" s="188"/>
      <c r="J1803" s="189"/>
      <c r="K1803" s="67"/>
      <c r="L1803" s="1" t="s">
        <v>2</v>
      </c>
      <c r="M1803" s="6" t="e">
        <f>INDEX('BASE FORMAÇÃO'!D:D,B1804+1)</f>
        <v>#VALUE!</v>
      </c>
      <c r="N1803" s="74"/>
      <c r="O1803" s="27" t="s">
        <v>446</v>
      </c>
      <c r="P1803" s="118"/>
      <c r="Q1803" s="118"/>
      <c r="R1803" s="118"/>
      <c r="S1803" s="118"/>
      <c r="T1803" s="118"/>
      <c r="U1803" s="121"/>
      <c r="V1803" s="121"/>
      <c r="W1803" s="121"/>
      <c r="X1803" s="121"/>
      <c r="Y1803" s="121"/>
      <c r="Z1803" s="121"/>
      <c r="AA1803" s="121"/>
      <c r="AB1803" s="121"/>
      <c r="AC1803" s="121"/>
      <c r="AD1803" s="121"/>
      <c r="AE1803" s="121"/>
      <c r="AF1803" s="121"/>
      <c r="AG1803" s="121"/>
      <c r="AH1803" s="121"/>
      <c r="AI1803" s="121"/>
    </row>
    <row r="1804" spans="1:167" x14ac:dyDescent="0.25">
      <c r="B1804" s="131" t="e">
        <f t="shared" ref="B1804:C1804" si="5583">B1802</f>
        <v>#VALUE!</v>
      </c>
      <c r="C1804" s="131" t="e">
        <f t="shared" si="5583"/>
        <v>#VALUE!</v>
      </c>
      <c r="D1804" s="130">
        <f t="shared" si="5396"/>
        <v>1</v>
      </c>
      <c r="E1804" s="167" t="e">
        <f t="shared" ref="E1804" si="5584">C1800</f>
        <v>#VALUE!</v>
      </c>
      <c r="F1804" s="96"/>
      <c r="G1804" s="169" t="s">
        <v>334</v>
      </c>
      <c r="H1804" s="171"/>
      <c r="I1804" s="172"/>
      <c r="J1804" s="172"/>
      <c r="K1804" s="70"/>
      <c r="L1804" s="28" t="s">
        <v>333</v>
      </c>
      <c r="M1804" s="136" t="str">
        <f t="shared" ref="M1804" si="5585">IFERROR(INDEX(I1806:I1818,MATCH(MAX(J1806:J1818),J1806:J1818,0)),"")</f>
        <v/>
      </c>
      <c r="N1804" s="74"/>
      <c r="O1804" s="27" t="s">
        <v>18</v>
      </c>
      <c r="P1804" s="109" t="str">
        <f>IF(P1800="","",
IF(OR(P1802="Orçamento",P1801="",MAX('Tabela de Apoio'!$A:$A)&lt;=P1801),
P1800,
(INDEX('Tabela de Apoio'!$B:$B,MATCH('MAPA DE PREÇOS'!$O$8,'Tabela de Apoio'!$A:$A,1))/INDEX('Tabela de Apoio'!$B:$B,MATCH('MAPA DE PREÇOS'!P1801,'Tabela de Apoio'!$A:$A,1)-1))*P1800))</f>
        <v/>
      </c>
      <c r="Q1804" s="109" t="str">
        <f>IF(Q1800="","",
IF(OR(Q1802="Orçamento",Q1801="",MAX('Tabela de Apoio'!$A:$A)&lt;=Q1801),
Q1800,
(INDEX('Tabela de Apoio'!$B:$B,MATCH('MAPA DE PREÇOS'!$O$8,'Tabela de Apoio'!$A:$A,1))/INDEX('Tabela de Apoio'!$B:$B,MATCH('MAPA DE PREÇOS'!Q1801,'Tabela de Apoio'!$A:$A,1)-1))*Q1800))</f>
        <v/>
      </c>
      <c r="R1804" s="109" t="str">
        <f>IF(R1800="","",
IF(OR(R1802="Orçamento",R1801="",MAX('Tabela de Apoio'!$A:$A)&lt;=R1801),
R1800,
(INDEX('Tabela de Apoio'!$B:$B,MATCH('MAPA DE PREÇOS'!$O$8,'Tabela de Apoio'!$A:$A,1))/INDEX('Tabela de Apoio'!$B:$B,MATCH('MAPA DE PREÇOS'!R1801,'Tabela de Apoio'!$A:$A,1)-1))*R1800))</f>
        <v/>
      </c>
      <c r="S1804" s="109" t="str">
        <f>IF(S1800="","",
IF(OR(S1802="Orçamento",S1801="",MAX('Tabela de Apoio'!$A:$A)&lt;=S1801),
S1800,
(INDEX('Tabela de Apoio'!$B:$B,MATCH('MAPA DE PREÇOS'!$O$8,'Tabela de Apoio'!$A:$A,1))/INDEX('Tabela de Apoio'!$B:$B,MATCH('MAPA DE PREÇOS'!S1801,'Tabela de Apoio'!$A:$A,1)-1))*S1800))</f>
        <v/>
      </c>
      <c r="T1804" s="109" t="str">
        <f>IF(T1800="","",
IF(OR(T1802="Orçamento",T1801="",MAX('Tabela de Apoio'!$A:$A)&lt;=T1801),
T1800,
(INDEX('Tabela de Apoio'!$B:$B,MATCH('MAPA DE PREÇOS'!$O$8,'Tabela de Apoio'!$A:$A,1))/INDEX('Tabela de Apoio'!$B:$B,MATCH('MAPA DE PREÇOS'!T1801,'Tabela de Apoio'!$A:$A,1)-1))*T1800))</f>
        <v/>
      </c>
      <c r="U1804" s="109" t="str">
        <f>IF(U1800="","",
IF(OR(U1802="Orçamento",U1801="",MAX('Tabela de Apoio'!$A:$A)&lt;=U1801),
U1800,
(INDEX('Tabela de Apoio'!$B:$B,MATCH('MAPA DE PREÇOS'!$O$8,'Tabela de Apoio'!$A:$A,1))/INDEX('Tabela de Apoio'!$B:$B,MATCH('MAPA DE PREÇOS'!U1801,'Tabela de Apoio'!$A:$A,1)-1))*U1800))</f>
        <v/>
      </c>
      <c r="V1804" s="109" t="str">
        <f>IF(V1800="","",
IF(OR(V1802="Orçamento",V1801="",MAX('Tabela de Apoio'!$A:$A)&lt;=V1801),
V1800,
(INDEX('Tabela de Apoio'!$B:$B,MATCH('MAPA DE PREÇOS'!$O$8,'Tabela de Apoio'!$A:$A,1))/INDEX('Tabela de Apoio'!$B:$B,MATCH('MAPA DE PREÇOS'!V1801,'Tabela de Apoio'!$A:$A,1)-1))*V1800))</f>
        <v/>
      </c>
      <c r="W1804" s="109" t="str">
        <f>IF(W1800="","",
IF(OR(W1802="Orçamento",W1801="",MAX('Tabela de Apoio'!$A:$A)&lt;=W1801),
W1800,
(INDEX('Tabela de Apoio'!$B:$B,MATCH('MAPA DE PREÇOS'!$O$8,'Tabela de Apoio'!$A:$A,1))/INDEX('Tabela de Apoio'!$B:$B,MATCH('MAPA DE PREÇOS'!W1801,'Tabela de Apoio'!$A:$A,1)-1))*W1800))</f>
        <v/>
      </c>
      <c r="X1804" s="109" t="str">
        <f>IF(X1800="","",
IF(OR(X1802="Orçamento",X1801="",MAX('Tabela de Apoio'!$A:$A)&lt;=X1801),
X1800,
(INDEX('Tabela de Apoio'!$B:$B,MATCH('MAPA DE PREÇOS'!$O$8,'Tabela de Apoio'!$A:$A,1))/INDEX('Tabela de Apoio'!$B:$B,MATCH('MAPA DE PREÇOS'!X1801,'Tabela de Apoio'!$A:$A,1)-1))*X1800))</f>
        <v/>
      </c>
      <c r="Y1804" s="109" t="str">
        <f>IF(Y1800="","",
IF(OR(Y1802="Orçamento",Y1801="",MAX('Tabela de Apoio'!$A:$A)&lt;=Y1801),
Y1800,
(INDEX('Tabela de Apoio'!$B:$B,MATCH('MAPA DE PREÇOS'!$O$8,'Tabela de Apoio'!$A:$A,1))/INDEX('Tabela de Apoio'!$B:$B,MATCH('MAPA DE PREÇOS'!Y1801,'Tabela de Apoio'!$A:$A,1)-1))*Y1800))</f>
        <v/>
      </c>
      <c r="Z1804" s="109" t="str">
        <f>IF(Z1800="","",
IF(OR(Z1802="Orçamento",Z1801="",MAX('Tabela de Apoio'!$A:$A)&lt;=Z1801),
Z1800,
(INDEX('Tabela de Apoio'!$B:$B,MATCH('MAPA DE PREÇOS'!$O$8,'Tabela de Apoio'!$A:$A,1))/INDEX('Tabela de Apoio'!$B:$B,MATCH('MAPA DE PREÇOS'!Z1801,'Tabela de Apoio'!$A:$A,1)-1))*Z1800))</f>
        <v/>
      </c>
      <c r="AA1804" s="109" t="str">
        <f>IF(AA1800="","",
IF(OR(AA1802="Orçamento",AA1801="",MAX('Tabela de Apoio'!$A:$A)&lt;=AA1801),
AA1800,
(INDEX('Tabela de Apoio'!$B:$B,MATCH('MAPA DE PREÇOS'!$O$8,'Tabela de Apoio'!$A:$A,1))/INDEX('Tabela de Apoio'!$B:$B,MATCH('MAPA DE PREÇOS'!AA1801,'Tabela de Apoio'!$A:$A,1)-1))*AA1800))</f>
        <v/>
      </c>
      <c r="AB1804" s="109" t="str">
        <f>IF(AB1800="","",
IF(OR(AB1802="Orçamento",AB1801="",MAX('Tabela de Apoio'!$A:$A)&lt;=AB1801),
AB1800,
(INDEX('Tabela de Apoio'!$B:$B,MATCH('MAPA DE PREÇOS'!$O$8,'Tabela de Apoio'!$A:$A,1))/INDEX('Tabela de Apoio'!$B:$B,MATCH('MAPA DE PREÇOS'!AB1801,'Tabela de Apoio'!$A:$A,1)-1))*AB1800))</f>
        <v/>
      </c>
      <c r="AC1804" s="109" t="str">
        <f>IF(AC1800="","",
IF(OR(AC1802="Orçamento",AC1801="",MAX('Tabela de Apoio'!$A:$A)&lt;=AC1801),
AC1800,
(INDEX('Tabela de Apoio'!$B:$B,MATCH('MAPA DE PREÇOS'!$O$8,'Tabela de Apoio'!$A:$A,1))/INDEX('Tabela de Apoio'!$B:$B,MATCH('MAPA DE PREÇOS'!AC1801,'Tabela de Apoio'!$A:$A,1)-1))*AC1800))</f>
        <v/>
      </c>
      <c r="AD1804" s="109" t="str">
        <f>IF(AD1800="","",
IF(OR(AD1802="Orçamento",AD1801="",MAX('Tabela de Apoio'!$A:$A)&lt;=AD1801),
AD1800,
(INDEX('Tabela de Apoio'!$B:$B,MATCH('MAPA DE PREÇOS'!$O$8,'Tabela de Apoio'!$A:$A,1))/INDEX('Tabela de Apoio'!$B:$B,MATCH('MAPA DE PREÇOS'!AD1801,'Tabela de Apoio'!$A:$A,1)-1))*AD1800))</f>
        <v/>
      </c>
      <c r="AE1804" s="109" t="str">
        <f>IF(AE1800="","",
IF(OR(AE1802="Orçamento",AE1801="",MAX('Tabela de Apoio'!$A:$A)&lt;=AE1801),
AE1800,
(INDEX('Tabela de Apoio'!$B:$B,MATCH('MAPA DE PREÇOS'!$O$8,'Tabela de Apoio'!$A:$A,1))/INDEX('Tabela de Apoio'!$B:$B,MATCH('MAPA DE PREÇOS'!AE1801,'Tabela de Apoio'!$A:$A,1)-1))*AE1800))</f>
        <v/>
      </c>
      <c r="AF1804" s="109" t="str">
        <f>IF(AF1800="","",
IF(OR(AF1802="Orçamento",AF1801="",MAX('Tabela de Apoio'!$A:$A)&lt;=AF1801),
AF1800,
(INDEX('Tabela de Apoio'!$B:$B,MATCH('MAPA DE PREÇOS'!$O$8,'Tabela de Apoio'!$A:$A,1))/INDEX('Tabela de Apoio'!$B:$B,MATCH('MAPA DE PREÇOS'!AF1801,'Tabela de Apoio'!$A:$A,1)-1))*AF1800))</f>
        <v/>
      </c>
      <c r="AG1804" s="109" t="str">
        <f>IF(AG1800="","",
IF(OR(AG1802="Orçamento",AG1801="",MAX('Tabela de Apoio'!$A:$A)&lt;=AG1801),
AG1800,
(INDEX('Tabela de Apoio'!$B:$B,MATCH('MAPA DE PREÇOS'!$O$8,'Tabela de Apoio'!$A:$A,1))/INDEX('Tabela de Apoio'!$B:$B,MATCH('MAPA DE PREÇOS'!AG1801,'Tabela de Apoio'!$A:$A,1)-1))*AG1800))</f>
        <v/>
      </c>
      <c r="AH1804" s="109" t="str">
        <f>IF(AH1800="","",
IF(OR(AH1802="Orçamento",AH1801="",MAX('Tabela de Apoio'!$A:$A)&lt;=AH1801),
AH1800,
(INDEX('Tabela de Apoio'!$B:$B,MATCH('MAPA DE PREÇOS'!$O$8,'Tabela de Apoio'!$A:$A,1))/INDEX('Tabela de Apoio'!$B:$B,MATCH('MAPA DE PREÇOS'!AH1801,'Tabela de Apoio'!$A:$A,1)-1))*AH1800))</f>
        <v/>
      </c>
      <c r="AI1804" s="109" t="str">
        <f>IF(AI1800="","",
IF(OR(AI1802="Orçamento",AI1801="",MAX('Tabela de Apoio'!$A:$A)&lt;=AI1801),
AI1800,
(INDEX('Tabela de Apoio'!$B:$B,MATCH('MAPA DE PREÇOS'!$O$8,'Tabela de Apoio'!$A:$A,1))/INDEX('Tabela de Apoio'!$B:$B,MATCH('MAPA DE PREÇOS'!AI1801,'Tabela de Apoio'!$A:$A,1)-1))*AI1800))</f>
        <v/>
      </c>
    </row>
    <row r="1805" spans="1:167" hidden="1" x14ac:dyDescent="0.25">
      <c r="B1805" s="131" t="e">
        <f t="shared" ref="B1805" si="5586">B1804</f>
        <v>#VALUE!</v>
      </c>
      <c r="C1805" s="131" t="e">
        <f t="shared" ref="C1805" si="5587">C1804</f>
        <v>#VALUE!</v>
      </c>
      <c r="D1805" s="130">
        <f t="shared" si="5396"/>
        <v>1</v>
      </c>
      <c r="E1805" s="168"/>
      <c r="F1805" s="96"/>
      <c r="G1805" s="170"/>
      <c r="H1805"/>
      <c r="I1805"/>
      <c r="J1805"/>
      <c r="N1805" s="74"/>
      <c r="O1805" s="27" t="s">
        <v>439</v>
      </c>
      <c r="P1805" s="110" t="str">
        <f>IF(IFERROR(VLOOKUP(P1802,'Tabela de Apoio'!$D:$E,2,FALSE),1)=1,"",P1806)</f>
        <v/>
      </c>
      <c r="Q1805" s="110" t="str">
        <f>IF(IFERROR(VLOOKUP(Q1802,'Tabela de Apoio'!$D:$E,2,FALSE),1)=1,"",Q1806)</f>
        <v/>
      </c>
      <c r="R1805" s="110" t="str">
        <f>IF(IFERROR(VLOOKUP(R1802,'Tabela de Apoio'!$D:$E,2,FALSE),1)=1,"",R1806)</f>
        <v/>
      </c>
      <c r="S1805" s="110" t="str">
        <f>IF(IFERROR(VLOOKUP(S1802,'Tabela de Apoio'!$D:$E,2,FALSE),1)=1,"",S1806)</f>
        <v/>
      </c>
      <c r="T1805" s="110" t="str">
        <f>IF(IFERROR(VLOOKUP(T1802,'Tabela de Apoio'!$D:$E,2,FALSE),1)=1,"",T1806)</f>
        <v/>
      </c>
      <c r="U1805" s="110" t="str">
        <f>IF(IFERROR(VLOOKUP(U1802,'Tabela de Apoio'!$D:$E,2,FALSE),1)=1,"",U1806)</f>
        <v/>
      </c>
      <c r="V1805" s="110" t="str">
        <f>IF(IFERROR(VLOOKUP(V1802,'Tabela de Apoio'!$D:$E,2,FALSE),1)=1,"",V1806)</f>
        <v/>
      </c>
      <c r="W1805" s="110" t="str">
        <f>IF(IFERROR(VLOOKUP(W1802,'Tabela de Apoio'!$D:$E,2,FALSE),1)=1,"",W1806)</f>
        <v/>
      </c>
      <c r="X1805" s="110" t="str">
        <f>IF(IFERROR(VLOOKUP(X1802,'Tabela de Apoio'!$D:$E,2,FALSE),1)=1,"",X1806)</f>
        <v/>
      </c>
      <c r="Y1805" s="110" t="str">
        <f>IF(IFERROR(VLOOKUP(Y1802,'Tabela de Apoio'!$D:$E,2,FALSE),1)=1,"",Y1806)</f>
        <v/>
      </c>
      <c r="Z1805" s="110" t="str">
        <f>IF(IFERROR(VLOOKUP(Z1802,'Tabela de Apoio'!$D:$E,2,FALSE),1)=1,"",Z1806)</f>
        <v/>
      </c>
      <c r="AA1805" s="110" t="str">
        <f>IF(IFERROR(VLOOKUP(AA1802,'Tabela de Apoio'!$D:$E,2,FALSE),1)=1,"",AA1806)</f>
        <v/>
      </c>
      <c r="AB1805" s="110" t="str">
        <f>IF(IFERROR(VLOOKUP(AB1802,'Tabela de Apoio'!$D:$E,2,FALSE),1)=1,"",AB1806)</f>
        <v/>
      </c>
      <c r="AC1805" s="110" t="str">
        <f>IF(IFERROR(VLOOKUP(AC1802,'Tabela de Apoio'!$D:$E,2,FALSE),1)=1,"",AC1806)</f>
        <v/>
      </c>
      <c r="AD1805" s="110" t="str">
        <f>IF(IFERROR(VLOOKUP(AD1802,'Tabela de Apoio'!$D:$E,2,FALSE),1)=1,"",AD1806)</f>
        <v/>
      </c>
      <c r="AE1805" s="110" t="str">
        <f>IF(IFERROR(VLOOKUP(AE1802,'Tabela de Apoio'!$D:$E,2,FALSE),1)=1,"",AE1806)</f>
        <v/>
      </c>
      <c r="AF1805" s="110" t="str">
        <f>IF(IFERROR(VLOOKUP(AF1802,'Tabela de Apoio'!$D:$E,2,FALSE),1)=1,"",AF1806)</f>
        <v/>
      </c>
      <c r="AG1805" s="110" t="str">
        <f>IF(IFERROR(VLOOKUP(AG1802,'Tabela de Apoio'!$D:$E,2,FALSE),1)=1,"",AG1806)</f>
        <v/>
      </c>
      <c r="AH1805" s="110" t="str">
        <f>IF(IFERROR(VLOOKUP(AH1802,'Tabela de Apoio'!$D:$E,2,FALSE),1)=1,"",AH1806)</f>
        <v/>
      </c>
      <c r="AI1805" s="110" t="str">
        <f>IF(IFERROR(VLOOKUP(AI1802,'Tabela de Apoio'!$D:$E,2,FALSE),1)=1,"",AI1806)</f>
        <v/>
      </c>
    </row>
    <row r="1806" spans="1:167" hidden="1" x14ac:dyDescent="0.25">
      <c r="B1806" s="131" t="e">
        <f t="shared" ref="B1806:C1806" si="5588">B1805</f>
        <v>#VALUE!</v>
      </c>
      <c r="C1806" s="131" t="e">
        <f t="shared" si="5588"/>
        <v>#VALUE!</v>
      </c>
      <c r="D1806" s="130">
        <f t="shared" si="5396"/>
        <v>1</v>
      </c>
      <c r="E1806" s="168"/>
      <c r="F1806" s="96"/>
      <c r="G1806" s="170"/>
      <c r="H1806" s="137">
        <f t="shared" ref="H1806" si="5589">COUNT($P1806:$XX1806)</f>
        <v>0</v>
      </c>
      <c r="I1806" s="135" t="e">
        <f t="shared" ref="I1806" si="5590">_xlfn.STDEV.P($P1805:$XX1806)/AVERAGE($P1805:$XX1806)</f>
        <v>#DIV/0!</v>
      </c>
      <c r="J1806" s="7">
        <f>ROW()</f>
        <v>1806</v>
      </c>
      <c r="K1806" s="70"/>
      <c r="L1806" s="29" t="s">
        <v>54</v>
      </c>
      <c r="M1806" s="30" t="str">
        <f t="shared" ref="M1806" si="5591">IFERROR(
IF(AND(P1802="Orçamento",COUNTA(P1800:AI1800)=COUNTIF(P1802:XX1802,"Orçamento")),MIN(M1811,M1808),
IF(M1809&lt;&gt;"",M1809,
IF(M1810&lt;&gt;"",M1810,
M1808
))),"")</f>
        <v/>
      </c>
      <c r="N1806" s="74"/>
      <c r="O1806" s="27" t="s">
        <v>440</v>
      </c>
      <c r="P1806" s="109" t="str">
        <f t="shared" ref="P1806:AI1806" si="5592">IFERROR(IF(P1804="",
            "",
            IF(COUNT($P1804:$XX1804)&lt;=4,
               P1804,
               IF(OR(P1804&gt;(QUARTILE($P1804:$XX1804,3)+(QUARTILE($P1804:$XX1804,3)-QUARTILE($P1804:$XX1804,1))),
                     P1804&lt;(QUARTILE($P1804:$XX1804,1)-(QUARTILE($P1804:$XX1804,3)-QUARTILE($P1804:$XX1804,1)))
                  ),
               "DESCARTADO",P1804)
             )
  ),P1804)</f>
        <v/>
      </c>
      <c r="Q1806" s="109" t="str">
        <f t="shared" si="5592"/>
        <v/>
      </c>
      <c r="R1806" s="109" t="str">
        <f t="shared" si="5592"/>
        <v/>
      </c>
      <c r="S1806" s="109" t="str">
        <f t="shared" si="5592"/>
        <v/>
      </c>
      <c r="T1806" s="109" t="str">
        <f t="shared" si="5592"/>
        <v/>
      </c>
      <c r="U1806" s="109" t="str">
        <f t="shared" si="5592"/>
        <v/>
      </c>
      <c r="V1806" s="109" t="str">
        <f t="shared" si="5592"/>
        <v/>
      </c>
      <c r="W1806" s="109" t="str">
        <f t="shared" si="5592"/>
        <v/>
      </c>
      <c r="X1806" s="109" t="str">
        <f t="shared" si="5592"/>
        <v/>
      </c>
      <c r="Y1806" s="109" t="str">
        <f t="shared" si="5592"/>
        <v/>
      </c>
      <c r="Z1806" s="109" t="str">
        <f t="shared" si="5592"/>
        <v/>
      </c>
      <c r="AA1806" s="109" t="str">
        <f t="shared" si="5592"/>
        <v/>
      </c>
      <c r="AB1806" s="109" t="str">
        <f t="shared" si="5592"/>
        <v/>
      </c>
      <c r="AC1806" s="109" t="str">
        <f t="shared" si="5592"/>
        <v/>
      </c>
      <c r="AD1806" s="109" t="str">
        <f t="shared" si="5592"/>
        <v/>
      </c>
      <c r="AE1806" s="109" t="str">
        <f t="shared" si="5592"/>
        <v/>
      </c>
      <c r="AF1806" s="109" t="str">
        <f t="shared" si="5592"/>
        <v/>
      </c>
      <c r="AG1806" s="109" t="str">
        <f t="shared" si="5592"/>
        <v/>
      </c>
      <c r="AH1806" s="109" t="str">
        <f t="shared" si="5592"/>
        <v/>
      </c>
      <c r="AI1806" s="109" t="str">
        <f t="shared" si="5592"/>
        <v/>
      </c>
    </row>
    <row r="1807" spans="1:167" hidden="1" x14ac:dyDescent="0.25">
      <c r="B1807" s="131" t="e">
        <f t="shared" ref="B1807:B1861" si="5593">B1806</f>
        <v>#VALUE!</v>
      </c>
      <c r="C1807" s="131" t="e">
        <f t="shared" ref="C1807:D1870" si="5594">C1806</f>
        <v>#VALUE!</v>
      </c>
      <c r="D1807" s="130">
        <f t="shared" si="5396"/>
        <v>1</v>
      </c>
      <c r="E1807" s="168"/>
      <c r="F1807" s="96"/>
      <c r="G1807" s="170"/>
      <c r="H1807"/>
      <c r="I1807"/>
      <c r="J1807"/>
      <c r="K1807" s="69"/>
      <c r="L1807" s="29" t="s">
        <v>423</v>
      </c>
      <c r="M1807" s="30" t="e">
        <f t="shared" ref="M1807" si="5595">AVERAGE($P1806:$XX1806)</f>
        <v>#DIV/0!</v>
      </c>
      <c r="N1807" s="74"/>
      <c r="O1807" s="27" t="str">
        <f t="shared" ref="O1807" si="5596">"1 POND"</f>
        <v>1 POND</v>
      </c>
      <c r="P1807" s="110" t="str">
        <f>IF(IFERROR(VLOOKUP(P1802,'Tabela de Apoio'!$D:$E,2,FALSE),1)=1,"",P1808)</f>
        <v/>
      </c>
      <c r="Q1807" s="110" t="str">
        <f>IF(IFERROR(VLOOKUP(Q1802,'Tabela de Apoio'!$D:$E,2,FALSE),1)=1,"",Q1808)</f>
        <v/>
      </c>
      <c r="R1807" s="110" t="str">
        <f>IF(IFERROR(VLOOKUP(R1802,'Tabela de Apoio'!$D:$E,2,FALSE),1)=1,"",R1808)</f>
        <v/>
      </c>
      <c r="S1807" s="110" t="str">
        <f>IF(IFERROR(VLOOKUP(S1802,'Tabela de Apoio'!$D:$E,2,FALSE),1)=1,"",S1808)</f>
        <v/>
      </c>
      <c r="T1807" s="110" t="str">
        <f>IF(IFERROR(VLOOKUP(T1802,'Tabela de Apoio'!$D:$E,2,FALSE),1)=1,"",T1808)</f>
        <v/>
      </c>
      <c r="U1807" s="110" t="str">
        <f>IF(IFERROR(VLOOKUP(U1802,'Tabela de Apoio'!$D:$E,2,FALSE),1)=1,"",U1808)</f>
        <v/>
      </c>
      <c r="V1807" s="110" t="str">
        <f>IF(IFERROR(VLOOKUP(V1802,'Tabela de Apoio'!$D:$E,2,FALSE),1)=1,"",V1808)</f>
        <v/>
      </c>
      <c r="W1807" s="110" t="str">
        <f>IF(IFERROR(VLOOKUP(W1802,'Tabela de Apoio'!$D:$E,2,FALSE),1)=1,"",W1808)</f>
        <v/>
      </c>
      <c r="X1807" s="110" t="str">
        <f>IF(IFERROR(VLOOKUP(X1802,'Tabela de Apoio'!$D:$E,2,FALSE),1)=1,"",X1808)</f>
        <v/>
      </c>
      <c r="Y1807" s="110" t="str">
        <f>IF(IFERROR(VLOOKUP(Y1802,'Tabela de Apoio'!$D:$E,2,FALSE),1)=1,"",Y1808)</f>
        <v/>
      </c>
      <c r="Z1807" s="110" t="str">
        <f>IF(IFERROR(VLOOKUP(Z1802,'Tabela de Apoio'!$D:$E,2,FALSE),1)=1,"",Z1808)</f>
        <v/>
      </c>
      <c r="AA1807" s="110" t="str">
        <f>IF(IFERROR(VLOOKUP(AA1802,'Tabela de Apoio'!$D:$E,2,FALSE),1)=1,"",AA1808)</f>
        <v/>
      </c>
      <c r="AB1807" s="110" t="str">
        <f>IF(IFERROR(VLOOKUP(AB1802,'Tabela de Apoio'!$D:$E,2,FALSE),1)=1,"",AB1808)</f>
        <v/>
      </c>
      <c r="AC1807" s="110" t="str">
        <f>IF(IFERROR(VLOOKUP(AC1802,'Tabela de Apoio'!$D:$E,2,FALSE),1)=1,"",AC1808)</f>
        <v/>
      </c>
      <c r="AD1807" s="110" t="str">
        <f>IF(IFERROR(VLOOKUP(AD1802,'Tabela de Apoio'!$D:$E,2,FALSE),1)=1,"",AD1808)</f>
        <v/>
      </c>
      <c r="AE1807" s="110" t="str">
        <f>IF(IFERROR(VLOOKUP(AE1802,'Tabela de Apoio'!$D:$E,2,FALSE),1)=1,"",AE1808)</f>
        <v/>
      </c>
      <c r="AF1807" s="110" t="str">
        <f>IF(IFERROR(VLOOKUP(AF1802,'Tabela de Apoio'!$D:$E,2,FALSE),1)=1,"",AF1808)</f>
        <v/>
      </c>
      <c r="AG1807" s="110" t="str">
        <f>IF(IFERROR(VLOOKUP(AG1802,'Tabela de Apoio'!$D:$E,2,FALSE),1)=1,"",AG1808)</f>
        <v/>
      </c>
      <c r="AH1807" s="110" t="str">
        <f>IF(IFERROR(VLOOKUP(AH1802,'Tabela de Apoio'!$D:$E,2,FALSE),1)=1,"",AH1808)</f>
        <v/>
      </c>
      <c r="AI1807" s="110" t="str">
        <f>IF(IFERROR(VLOOKUP(AI1802,'Tabela de Apoio'!$D:$E,2,FALSE),1)=1,"",AI1808)</f>
        <v/>
      </c>
    </row>
    <row r="1808" spans="1:167" hidden="1" x14ac:dyDescent="0.25">
      <c r="B1808" s="131" t="e">
        <f t="shared" si="5593"/>
        <v>#VALUE!</v>
      </c>
      <c r="C1808" s="131" t="e">
        <f t="shared" si="5594"/>
        <v>#VALUE!</v>
      </c>
      <c r="D1808" s="130">
        <f t="shared" si="5594"/>
        <v>1</v>
      </c>
      <c r="E1808" s="168"/>
      <c r="F1808" s="96"/>
      <c r="G1808" s="170"/>
      <c r="H1808" s="137">
        <f t="shared" ref="H1808" si="5597">COUNT($P1808:$XX1808)</f>
        <v>0</v>
      </c>
      <c r="I1808" s="135" t="e">
        <f t="shared" ref="I1808" si="5598">_xlfn.STDEV.P($P1807:$XX1808)/AVERAGE($P1807:$XX1808)</f>
        <v>#DIV/0!</v>
      </c>
      <c r="J1808" s="7">
        <f t="shared" ref="J1808" si="5599">IF(AND(H1808&gt;2,
OR(L1800="MÉDIA SANEADA",L1800="MEDIANA SANEADA",
AND(L1800="PREÇO REFERÊNCIA",NOT(AND(P1802="Orçamento",COUNTA(P1800:XX1800)=COUNTIF(P1802:XX1802,"Orçamento")))))),
ROW(),0)</f>
        <v>0</v>
      </c>
      <c r="K1808" s="69"/>
      <c r="L1808" s="29" t="s">
        <v>424</v>
      </c>
      <c r="M1808" s="30" t="e">
        <f t="shared" ref="M1808" si="5600">MEDIAN($P1806:$XX1806)</f>
        <v>#NUM!</v>
      </c>
      <c r="N1808" s="74"/>
      <c r="O1808" s="27" t="str">
        <f t="shared" ref="O1808" si="5601">"1 RODADA"</f>
        <v>1 RODADA</v>
      </c>
      <c r="P1808" s="110" t="str">
        <f t="shared" ref="P1808:AI1808" si="5602">IF(P1806="","",IF((_xlfn.STDEV.P($P1805:$XX1806)/AVERAGE($P1805:$XX1806))&lt;=25%,P1806,IF(OR(P1806&gt;(AVERAGE($P1805:$XX1806)+_xlfn.STDEV.P($P1805:$XX1806)),P1806&lt;(AVERAGE($P1805:$XX1806)-_xlfn.STDEV.P($P1805:$XX1806))),"DESCARTADO",P1806)))</f>
        <v/>
      </c>
      <c r="Q1808" s="110" t="str">
        <f t="shared" si="5602"/>
        <v/>
      </c>
      <c r="R1808" s="110" t="str">
        <f t="shared" si="5602"/>
        <v/>
      </c>
      <c r="S1808" s="110" t="str">
        <f t="shared" si="5602"/>
        <v/>
      </c>
      <c r="T1808" s="110" t="str">
        <f t="shared" si="5602"/>
        <v/>
      </c>
      <c r="U1808" s="110" t="str">
        <f t="shared" si="5602"/>
        <v/>
      </c>
      <c r="V1808" s="110" t="str">
        <f t="shared" si="5602"/>
        <v/>
      </c>
      <c r="W1808" s="110" t="str">
        <f t="shared" si="5602"/>
        <v/>
      </c>
      <c r="X1808" s="110" t="str">
        <f t="shared" si="5602"/>
        <v/>
      </c>
      <c r="Y1808" s="110" t="str">
        <f t="shared" si="5602"/>
        <v/>
      </c>
      <c r="Z1808" s="110" t="str">
        <f t="shared" si="5602"/>
        <v/>
      </c>
      <c r="AA1808" s="110" t="str">
        <f t="shared" si="5602"/>
        <v/>
      </c>
      <c r="AB1808" s="110" t="str">
        <f t="shared" si="5602"/>
        <v/>
      </c>
      <c r="AC1808" s="110" t="str">
        <f t="shared" si="5602"/>
        <v/>
      </c>
      <c r="AD1808" s="110" t="str">
        <f t="shared" si="5602"/>
        <v/>
      </c>
      <c r="AE1808" s="110" t="str">
        <f t="shared" si="5602"/>
        <v/>
      </c>
      <c r="AF1808" s="110" t="str">
        <f t="shared" si="5602"/>
        <v/>
      </c>
      <c r="AG1808" s="110" t="str">
        <f t="shared" si="5602"/>
        <v/>
      </c>
      <c r="AH1808" s="110" t="str">
        <f t="shared" si="5602"/>
        <v/>
      </c>
      <c r="AI1808" s="110" t="str">
        <f t="shared" si="5602"/>
        <v/>
      </c>
    </row>
    <row r="1809" spans="1:167" hidden="1" x14ac:dyDescent="0.25">
      <c r="B1809" s="131" t="e">
        <f t="shared" si="5593"/>
        <v>#VALUE!</v>
      </c>
      <c r="C1809" s="131" t="e">
        <f t="shared" si="5594"/>
        <v>#VALUE!</v>
      </c>
      <c r="D1809" s="130">
        <f t="shared" si="5594"/>
        <v>1</v>
      </c>
      <c r="E1809" s="168"/>
      <c r="F1809" s="96"/>
      <c r="G1809" s="170"/>
      <c r="H1809"/>
      <c r="I1809"/>
      <c r="J1809"/>
      <c r="L1809" s="29" t="s">
        <v>50</v>
      </c>
      <c r="M1809" s="30" t="str">
        <f t="shared" ref="M1809" si="5603">IFERROR(
IF(AND(H1808&gt;2,I1808&lt;=25%),AVERAGE(P1807:XX1808),
IF(AND(H1810&gt;2,I1810&lt;=25%),AVERAGE(P1809:XX1810),
IF(AND(H1812&gt;2,I1812&lt;=25%),AVERAGE(P1811:XX1812),
IF(AND(H1814&gt;2,I1814&lt;=25%),AVERAGE(P1813:XX1814),
IF(AND(H1816&gt;2,I1816&lt;=25%),AVERAGE(P1815:XX1816),
IF(AND(H1818&gt;2,I1818&lt;=25%),AVERAGE(P1817:XX1818),
IF(I1806&lt;=25%,AVERAGE(P1805:XX1806),""))))))),"")</f>
        <v/>
      </c>
      <c r="N1809" s="74"/>
      <c r="O1809" s="27" t="str">
        <f t="shared" ref="O1809" si="5604">"2 POND"</f>
        <v>2 POND</v>
      </c>
      <c r="P1809" s="110" t="str">
        <f>IF(IFERROR(VLOOKUP(P1802,'Tabela de Apoio'!$D:$E,2,FALSE),1)=1,"",P1810)</f>
        <v/>
      </c>
      <c r="Q1809" s="110" t="str">
        <f>IF(IFERROR(VLOOKUP(Q1802,'Tabela de Apoio'!$D:$E,2,FALSE),1)=1,"",Q1810)</f>
        <v/>
      </c>
      <c r="R1809" s="110" t="str">
        <f>IF(IFERROR(VLOOKUP(R1802,'Tabela de Apoio'!$D:$E,2,FALSE),1)=1,"",R1810)</f>
        <v/>
      </c>
      <c r="S1809" s="110" t="str">
        <f>IF(IFERROR(VLOOKUP(S1802,'Tabela de Apoio'!$D:$E,2,FALSE),1)=1,"",S1810)</f>
        <v/>
      </c>
      <c r="T1809" s="110" t="str">
        <f>IF(IFERROR(VLOOKUP(T1802,'Tabela de Apoio'!$D:$E,2,FALSE),1)=1,"",T1810)</f>
        <v/>
      </c>
      <c r="U1809" s="110" t="str">
        <f>IF(IFERROR(VLOOKUP(U1802,'Tabela de Apoio'!$D:$E,2,FALSE),1)=1,"",U1810)</f>
        <v/>
      </c>
      <c r="V1809" s="110" t="str">
        <f>IF(IFERROR(VLOOKUP(V1802,'Tabela de Apoio'!$D:$E,2,FALSE),1)=1,"",V1810)</f>
        <v/>
      </c>
      <c r="W1809" s="110" t="str">
        <f>IF(IFERROR(VLOOKUP(W1802,'Tabela de Apoio'!$D:$E,2,FALSE),1)=1,"",W1810)</f>
        <v/>
      </c>
      <c r="X1809" s="110" t="str">
        <f>IF(IFERROR(VLOOKUP(X1802,'Tabela de Apoio'!$D:$E,2,FALSE),1)=1,"",X1810)</f>
        <v/>
      </c>
      <c r="Y1809" s="110" t="str">
        <f>IF(IFERROR(VLOOKUP(Y1802,'Tabela de Apoio'!$D:$E,2,FALSE),1)=1,"",Y1810)</f>
        <v/>
      </c>
      <c r="Z1809" s="110" t="str">
        <f>IF(IFERROR(VLOOKUP(Z1802,'Tabela de Apoio'!$D:$E,2,FALSE),1)=1,"",Z1810)</f>
        <v/>
      </c>
      <c r="AA1809" s="110" t="str">
        <f>IF(IFERROR(VLOOKUP(AA1802,'Tabela de Apoio'!$D:$E,2,FALSE),1)=1,"",AA1810)</f>
        <v/>
      </c>
      <c r="AB1809" s="110" t="str">
        <f>IF(IFERROR(VLOOKUP(AB1802,'Tabela de Apoio'!$D:$E,2,FALSE),1)=1,"",AB1810)</f>
        <v/>
      </c>
      <c r="AC1809" s="110" t="str">
        <f>IF(IFERROR(VLOOKUP(AC1802,'Tabela de Apoio'!$D:$E,2,FALSE),1)=1,"",AC1810)</f>
        <v/>
      </c>
      <c r="AD1809" s="110" t="str">
        <f>IF(IFERROR(VLOOKUP(AD1802,'Tabela de Apoio'!$D:$E,2,FALSE),1)=1,"",AD1810)</f>
        <v/>
      </c>
      <c r="AE1809" s="110" t="str">
        <f>IF(IFERROR(VLOOKUP(AE1802,'Tabela de Apoio'!$D:$E,2,FALSE),1)=1,"",AE1810)</f>
        <v/>
      </c>
      <c r="AF1809" s="110" t="str">
        <f>IF(IFERROR(VLOOKUP(AF1802,'Tabela de Apoio'!$D:$E,2,FALSE),1)=1,"",AF1810)</f>
        <v/>
      </c>
      <c r="AG1809" s="110" t="str">
        <f>IF(IFERROR(VLOOKUP(AG1802,'Tabela de Apoio'!$D:$E,2,FALSE),1)=1,"",AG1810)</f>
        <v/>
      </c>
      <c r="AH1809" s="110" t="str">
        <f>IF(IFERROR(VLOOKUP(AH1802,'Tabela de Apoio'!$D:$E,2,FALSE),1)=1,"",AH1810)</f>
        <v/>
      </c>
      <c r="AI1809" s="110" t="str">
        <f>IF(IFERROR(VLOOKUP(AI1802,'Tabela de Apoio'!$D:$E,2,FALSE),1)=1,"",AI1810)</f>
        <v/>
      </c>
    </row>
    <row r="1810" spans="1:167" hidden="1" x14ac:dyDescent="0.25">
      <c r="B1810" s="131" t="e">
        <f t="shared" si="5593"/>
        <v>#VALUE!</v>
      </c>
      <c r="C1810" s="131" t="e">
        <f t="shared" si="5594"/>
        <v>#VALUE!</v>
      </c>
      <c r="D1810" s="130">
        <f t="shared" si="5594"/>
        <v>1</v>
      </c>
      <c r="E1810" s="168"/>
      <c r="F1810" s="96"/>
      <c r="G1810" s="170"/>
      <c r="H1810" s="137">
        <f t="shared" ref="H1810" si="5605">COUNT($P1810:$XX1810)</f>
        <v>0</v>
      </c>
      <c r="I1810" s="135" t="e">
        <f t="shared" ref="I1810" si="5606">_xlfn.STDEV.P($P1809:$XX1810)/AVERAGE($P1809:$XX1810)</f>
        <v>#DIV/0!</v>
      </c>
      <c r="J1810" s="7">
        <f t="shared" ref="J1810" si="5607">IF(AND(H1810&gt;2,
OR(L1800="MÉDIA SANEADA",L1800="MEDIANA SANEADA",
AND(L1800="PREÇO REFERÊNCIA",NOT(AND(P1802="Orçamento",COUNTA(P1800:XX1800)=COUNTIF(P1802:XX1802,"Orçamento")))))),
ROW(),0)</f>
        <v>0</v>
      </c>
      <c r="K1810" s="69"/>
      <c r="L1810" s="29" t="s">
        <v>425</v>
      </c>
      <c r="M1810" s="30" t="e">
        <f t="shared" ref="M1810" si="5608" xml:space="preserve">
IF(H1808&gt;2,MEDIAN(P1807:XX1808),
IF(H1810&gt;2,MEDIAN(P1809:XX1810),
IF(H1812&gt;2,MEDIAN(P1811:XX1812),
IF(H1814&gt;2,MEDIAN(P1813:XX1814),
IF(H1816&gt;2,MEDIAN(P1815:XX1816),
IF(H1818&gt;2,MEDIAN(P1817:XX1818),
MEDIAN(P1805:XX1806)))))))</f>
        <v>#NUM!</v>
      </c>
      <c r="N1810" s="74"/>
      <c r="O1810" s="27" t="str">
        <f t="shared" ref="O1810" si="5609">"2 RODADA"</f>
        <v>2 RODADA</v>
      </c>
      <c r="P1810" s="110" t="str">
        <f t="shared" ref="P1810:AI1810" si="5610">IF(P1808="","",IF((_xlfn.STDEV.P($P1807:$XX1808)/AVERAGE($P1807:$XX1808))&lt;=25%,P1808,IF(OR(P1808&gt;(AVERAGE($P1807:$XX1808)+_xlfn.STDEV.P($P1807:$XX1808)),P1808&lt;(AVERAGE($P1807:$XX1808)-_xlfn.STDEV.P($P1807:$XX1808))),"DESCARTADO",P1808)))</f>
        <v/>
      </c>
      <c r="Q1810" s="110" t="str">
        <f t="shared" si="5610"/>
        <v/>
      </c>
      <c r="R1810" s="110" t="str">
        <f t="shared" si="5610"/>
        <v/>
      </c>
      <c r="S1810" s="110" t="str">
        <f t="shared" si="5610"/>
        <v/>
      </c>
      <c r="T1810" s="110" t="str">
        <f t="shared" si="5610"/>
        <v/>
      </c>
      <c r="U1810" s="110" t="str">
        <f t="shared" si="5610"/>
        <v/>
      </c>
      <c r="V1810" s="110" t="str">
        <f t="shared" si="5610"/>
        <v/>
      </c>
      <c r="W1810" s="110" t="str">
        <f t="shared" si="5610"/>
        <v/>
      </c>
      <c r="X1810" s="110" t="str">
        <f t="shared" si="5610"/>
        <v/>
      </c>
      <c r="Y1810" s="110" t="str">
        <f t="shared" si="5610"/>
        <v/>
      </c>
      <c r="Z1810" s="110" t="str">
        <f t="shared" si="5610"/>
        <v/>
      </c>
      <c r="AA1810" s="110" t="str">
        <f t="shared" si="5610"/>
        <v/>
      </c>
      <c r="AB1810" s="110" t="str">
        <f t="shared" si="5610"/>
        <v/>
      </c>
      <c r="AC1810" s="110" t="str">
        <f t="shared" si="5610"/>
        <v/>
      </c>
      <c r="AD1810" s="110" t="str">
        <f t="shared" si="5610"/>
        <v/>
      </c>
      <c r="AE1810" s="110" t="str">
        <f t="shared" si="5610"/>
        <v/>
      </c>
      <c r="AF1810" s="110" t="str">
        <f t="shared" si="5610"/>
        <v/>
      </c>
      <c r="AG1810" s="110" t="str">
        <f t="shared" si="5610"/>
        <v/>
      </c>
      <c r="AH1810" s="110" t="str">
        <f t="shared" si="5610"/>
        <v/>
      </c>
      <c r="AI1810" s="110" t="str">
        <f t="shared" si="5610"/>
        <v/>
      </c>
    </row>
    <row r="1811" spans="1:167" hidden="1" x14ac:dyDescent="0.25">
      <c r="B1811" s="131" t="e">
        <f t="shared" si="5593"/>
        <v>#VALUE!</v>
      </c>
      <c r="C1811" s="131" t="e">
        <f t="shared" si="5594"/>
        <v>#VALUE!</v>
      </c>
      <c r="D1811" s="130">
        <f t="shared" si="5594"/>
        <v>1</v>
      </c>
      <c r="E1811" s="168"/>
      <c r="F1811" s="96"/>
      <c r="G1811" s="170"/>
      <c r="H1811"/>
      <c r="I1811"/>
      <c r="J1811"/>
      <c r="K1811" s="69"/>
      <c r="L1811" s="29" t="s">
        <v>422</v>
      </c>
      <c r="M1811" s="30" t="e">
        <f t="shared" ref="M1811" si="5611">HARMEAN($P1805:$XX1806)</f>
        <v>#N/A</v>
      </c>
      <c r="N1811" s="74"/>
      <c r="O1811" s="27" t="str">
        <f t="shared" ref="O1811" si="5612">"3 POND"</f>
        <v>3 POND</v>
      </c>
      <c r="P1811" s="110" t="str">
        <f>IF(IFERROR(VLOOKUP(P1802,'Tabela de Apoio'!$D:$E,2,FALSE),1)=1,"",P1812)</f>
        <v/>
      </c>
      <c r="Q1811" s="110" t="str">
        <f>IF(IFERROR(VLOOKUP(Q1802,'Tabela de Apoio'!$D:$E,2,FALSE),1)=1,"",Q1812)</f>
        <v/>
      </c>
      <c r="R1811" s="110" t="str">
        <f>IF(IFERROR(VLOOKUP(R1802,'Tabela de Apoio'!$D:$E,2,FALSE),1)=1,"",R1812)</f>
        <v/>
      </c>
      <c r="S1811" s="110" t="str">
        <f>IF(IFERROR(VLOOKUP(S1802,'Tabela de Apoio'!$D:$E,2,FALSE),1)=1,"",S1812)</f>
        <v/>
      </c>
      <c r="T1811" s="110" t="str">
        <f>IF(IFERROR(VLOOKUP(T1802,'Tabela de Apoio'!$D:$E,2,FALSE),1)=1,"",T1812)</f>
        <v/>
      </c>
      <c r="U1811" s="110" t="str">
        <f>IF(IFERROR(VLOOKUP(U1802,'Tabela de Apoio'!$D:$E,2,FALSE),1)=1,"",U1812)</f>
        <v/>
      </c>
      <c r="V1811" s="110" t="str">
        <f>IF(IFERROR(VLOOKUP(V1802,'Tabela de Apoio'!$D:$E,2,FALSE),1)=1,"",V1812)</f>
        <v/>
      </c>
      <c r="W1811" s="110" t="str">
        <f>IF(IFERROR(VLOOKUP(W1802,'Tabela de Apoio'!$D:$E,2,FALSE),1)=1,"",W1812)</f>
        <v/>
      </c>
      <c r="X1811" s="110" t="str">
        <f>IF(IFERROR(VLOOKUP(X1802,'Tabela de Apoio'!$D:$E,2,FALSE),1)=1,"",X1812)</f>
        <v/>
      </c>
      <c r="Y1811" s="110" t="str">
        <f>IF(IFERROR(VLOOKUP(Y1802,'Tabela de Apoio'!$D:$E,2,FALSE),1)=1,"",Y1812)</f>
        <v/>
      </c>
      <c r="Z1811" s="110" t="str">
        <f>IF(IFERROR(VLOOKUP(Z1802,'Tabela de Apoio'!$D:$E,2,FALSE),1)=1,"",Z1812)</f>
        <v/>
      </c>
      <c r="AA1811" s="110" t="str">
        <f>IF(IFERROR(VLOOKUP(AA1802,'Tabela de Apoio'!$D:$E,2,FALSE),1)=1,"",AA1812)</f>
        <v/>
      </c>
      <c r="AB1811" s="110" t="str">
        <f>IF(IFERROR(VLOOKUP(AB1802,'Tabela de Apoio'!$D:$E,2,FALSE),1)=1,"",AB1812)</f>
        <v/>
      </c>
      <c r="AC1811" s="110" t="str">
        <f>IF(IFERROR(VLOOKUP(AC1802,'Tabela de Apoio'!$D:$E,2,FALSE),1)=1,"",AC1812)</f>
        <v/>
      </c>
      <c r="AD1811" s="110" t="str">
        <f>IF(IFERROR(VLOOKUP(AD1802,'Tabela de Apoio'!$D:$E,2,FALSE),1)=1,"",AD1812)</f>
        <v/>
      </c>
      <c r="AE1811" s="110" t="str">
        <f>IF(IFERROR(VLOOKUP(AE1802,'Tabela de Apoio'!$D:$E,2,FALSE),1)=1,"",AE1812)</f>
        <v/>
      </c>
      <c r="AF1811" s="110" t="str">
        <f>IF(IFERROR(VLOOKUP(AF1802,'Tabela de Apoio'!$D:$E,2,FALSE),1)=1,"",AF1812)</f>
        <v/>
      </c>
      <c r="AG1811" s="110" t="str">
        <f>IF(IFERROR(VLOOKUP(AG1802,'Tabela de Apoio'!$D:$E,2,FALSE),1)=1,"",AG1812)</f>
        <v/>
      </c>
      <c r="AH1811" s="110" t="str">
        <f>IF(IFERROR(VLOOKUP(AH1802,'Tabela de Apoio'!$D:$E,2,FALSE),1)=1,"",AH1812)</f>
        <v/>
      </c>
      <c r="AI1811" s="110" t="str">
        <f>IF(IFERROR(VLOOKUP(AI1802,'Tabela de Apoio'!$D:$E,2,FALSE),1)=1,"",AI1812)</f>
        <v/>
      </c>
    </row>
    <row r="1812" spans="1:167" hidden="1" x14ac:dyDescent="0.25">
      <c r="B1812" s="131" t="e">
        <f t="shared" si="5593"/>
        <v>#VALUE!</v>
      </c>
      <c r="C1812" s="131" t="e">
        <f t="shared" si="5594"/>
        <v>#VALUE!</v>
      </c>
      <c r="D1812" s="130">
        <f t="shared" si="5594"/>
        <v>1</v>
      </c>
      <c r="E1812" s="168"/>
      <c r="F1812" s="96"/>
      <c r="G1812" s="170"/>
      <c r="H1812" s="137">
        <f t="shared" ref="H1812" si="5613">COUNT($P1812:$XX1812)</f>
        <v>0</v>
      </c>
      <c r="I1812" s="135" t="e">
        <f t="shared" ref="I1812" si="5614">_xlfn.STDEV.P($P1811:$XX1812)/AVERAGE($P1811:$XX1812)</f>
        <v>#DIV/0!</v>
      </c>
      <c r="J1812" s="7">
        <f t="shared" ref="J1812" si="5615">IF(AND(H1812&gt;2,
OR(L1800="MÉDIA SANEADA",L1800="MEDIANA SANEADA",
AND(L1800="PREÇO REFERÊNCIA",NOT(AND(P1802="Orçamento",COUNTA(P1800:XX1800)=COUNTIF(P1802:XX1802,"Orçamento")))))),
ROW(),0)</f>
        <v>0</v>
      </c>
      <c r="K1812" s="69"/>
      <c r="L1812" s="29" t="s">
        <v>53</v>
      </c>
      <c r="M1812" s="30" t="str">
        <f t="shared" ref="M1812" si="5616">IFERROR(_xlfn.QUARTILE.EXC($P1806:$XX1806,1),"")</f>
        <v/>
      </c>
      <c r="N1812" s="74"/>
      <c r="O1812" s="27" t="str">
        <f t="shared" ref="O1812" si="5617">"3 RODADA"</f>
        <v>3 RODADA</v>
      </c>
      <c r="P1812" s="110" t="str">
        <f t="shared" ref="P1812:AI1812" si="5618">IF(P1810="","",IF((_xlfn.STDEV.P($P1809:$XX1810)/AVERAGE($P1809:$XX1810))&lt;=25%,P1810,IF(OR(P1810&gt;(AVERAGE($P1809:$XX1810)+_xlfn.STDEV.P($P1809:$XX1810)),P1810&lt;(AVERAGE($P1809:$XX1810)-_xlfn.STDEV.P($P1809:$XX1810))),"DESCARTADO",P1810)))</f>
        <v/>
      </c>
      <c r="Q1812" s="110" t="str">
        <f t="shared" si="5618"/>
        <v/>
      </c>
      <c r="R1812" s="110" t="str">
        <f t="shared" si="5618"/>
        <v/>
      </c>
      <c r="S1812" s="110" t="str">
        <f t="shared" si="5618"/>
        <v/>
      </c>
      <c r="T1812" s="110" t="str">
        <f t="shared" si="5618"/>
        <v/>
      </c>
      <c r="U1812" s="110" t="str">
        <f t="shared" si="5618"/>
        <v/>
      </c>
      <c r="V1812" s="110" t="str">
        <f t="shared" si="5618"/>
        <v/>
      </c>
      <c r="W1812" s="110" t="str">
        <f t="shared" si="5618"/>
        <v/>
      </c>
      <c r="X1812" s="110" t="str">
        <f t="shared" si="5618"/>
        <v/>
      </c>
      <c r="Y1812" s="110" t="str">
        <f t="shared" si="5618"/>
        <v/>
      </c>
      <c r="Z1812" s="110" t="str">
        <f t="shared" si="5618"/>
        <v/>
      </c>
      <c r="AA1812" s="110" t="str">
        <f t="shared" si="5618"/>
        <v/>
      </c>
      <c r="AB1812" s="110" t="str">
        <f t="shared" si="5618"/>
        <v/>
      </c>
      <c r="AC1812" s="110" t="str">
        <f t="shared" si="5618"/>
        <v/>
      </c>
      <c r="AD1812" s="110" t="str">
        <f t="shared" si="5618"/>
        <v/>
      </c>
      <c r="AE1812" s="110" t="str">
        <f t="shared" si="5618"/>
        <v/>
      </c>
      <c r="AF1812" s="110" t="str">
        <f t="shared" si="5618"/>
        <v/>
      </c>
      <c r="AG1812" s="110" t="str">
        <f t="shared" si="5618"/>
        <v/>
      </c>
      <c r="AH1812" s="110" t="str">
        <f t="shared" si="5618"/>
        <v/>
      </c>
      <c r="AI1812" s="110" t="str">
        <f t="shared" si="5618"/>
        <v/>
      </c>
    </row>
    <row r="1813" spans="1:167" hidden="1" x14ac:dyDescent="0.25">
      <c r="B1813" s="131" t="e">
        <f t="shared" si="5593"/>
        <v>#VALUE!</v>
      </c>
      <c r="C1813" s="131" t="e">
        <f t="shared" si="5594"/>
        <v>#VALUE!</v>
      </c>
      <c r="D1813" s="130">
        <f t="shared" si="5594"/>
        <v>1</v>
      </c>
      <c r="E1813" s="168"/>
      <c r="F1813" s="96"/>
      <c r="G1813" s="170"/>
      <c r="H1813"/>
      <c r="I1813"/>
      <c r="J1813"/>
      <c r="K1813" s="69"/>
      <c r="L1813" s="29" t="s">
        <v>51</v>
      </c>
      <c r="M1813" s="30" t="str">
        <f t="shared" ref="M1813" si="5619">IFERROR(_xlfn.QUARTILE.EXC($P1806:$XX1806,3),"")</f>
        <v/>
      </c>
      <c r="N1813" s="74"/>
      <c r="O1813" s="27" t="str">
        <f t="shared" ref="O1813" si="5620">"4 POND"</f>
        <v>4 POND</v>
      </c>
      <c r="P1813" s="110" t="str">
        <f>IF(IFERROR(VLOOKUP(P1802,'Tabela de Apoio'!$D:$E,2,FALSE),1)=1,"",P1814)</f>
        <v/>
      </c>
      <c r="Q1813" s="110" t="str">
        <f>IF(IFERROR(VLOOKUP(Q1802,'Tabela de Apoio'!$D:$E,2,FALSE),1)=1,"",Q1814)</f>
        <v/>
      </c>
      <c r="R1813" s="110" t="str">
        <f>IF(IFERROR(VLOOKUP(R1802,'Tabela de Apoio'!$D:$E,2,FALSE),1)=1,"",R1814)</f>
        <v/>
      </c>
      <c r="S1813" s="110" t="str">
        <f>IF(IFERROR(VLOOKUP(S1802,'Tabela de Apoio'!$D:$E,2,FALSE),1)=1,"",S1814)</f>
        <v/>
      </c>
      <c r="T1813" s="110" t="str">
        <f>IF(IFERROR(VLOOKUP(T1802,'Tabela de Apoio'!$D:$E,2,FALSE),1)=1,"",T1814)</f>
        <v/>
      </c>
      <c r="U1813" s="110" t="str">
        <f>IF(IFERROR(VLOOKUP(U1802,'Tabela de Apoio'!$D:$E,2,FALSE),1)=1,"",U1814)</f>
        <v/>
      </c>
      <c r="V1813" s="110" t="str">
        <f>IF(IFERROR(VLOOKUP(V1802,'Tabela de Apoio'!$D:$E,2,FALSE),1)=1,"",V1814)</f>
        <v/>
      </c>
      <c r="W1813" s="110" t="str">
        <f>IF(IFERROR(VLOOKUP(W1802,'Tabela de Apoio'!$D:$E,2,FALSE),1)=1,"",W1814)</f>
        <v/>
      </c>
      <c r="X1813" s="110" t="str">
        <f>IF(IFERROR(VLOOKUP(X1802,'Tabela de Apoio'!$D:$E,2,FALSE),1)=1,"",X1814)</f>
        <v/>
      </c>
      <c r="Y1813" s="110" t="str">
        <f>IF(IFERROR(VLOOKUP(Y1802,'Tabela de Apoio'!$D:$E,2,FALSE),1)=1,"",Y1814)</f>
        <v/>
      </c>
      <c r="Z1813" s="110" t="str">
        <f>IF(IFERROR(VLOOKUP(Z1802,'Tabela de Apoio'!$D:$E,2,FALSE),1)=1,"",Z1814)</f>
        <v/>
      </c>
      <c r="AA1813" s="110" t="str">
        <f>IF(IFERROR(VLOOKUP(AA1802,'Tabela de Apoio'!$D:$E,2,FALSE),1)=1,"",AA1814)</f>
        <v/>
      </c>
      <c r="AB1813" s="110" t="str">
        <f>IF(IFERROR(VLOOKUP(AB1802,'Tabela de Apoio'!$D:$E,2,FALSE),1)=1,"",AB1814)</f>
        <v/>
      </c>
      <c r="AC1813" s="110" t="str">
        <f>IF(IFERROR(VLOOKUP(AC1802,'Tabela de Apoio'!$D:$E,2,FALSE),1)=1,"",AC1814)</f>
        <v/>
      </c>
      <c r="AD1813" s="110" t="str">
        <f>IF(IFERROR(VLOOKUP(AD1802,'Tabela de Apoio'!$D:$E,2,FALSE),1)=1,"",AD1814)</f>
        <v/>
      </c>
      <c r="AE1813" s="110" t="str">
        <f>IF(IFERROR(VLOOKUP(AE1802,'Tabela de Apoio'!$D:$E,2,FALSE),1)=1,"",AE1814)</f>
        <v/>
      </c>
      <c r="AF1813" s="110" t="str">
        <f>IF(IFERROR(VLOOKUP(AF1802,'Tabela de Apoio'!$D:$E,2,FALSE),1)=1,"",AF1814)</f>
        <v/>
      </c>
      <c r="AG1813" s="110" t="str">
        <f>IF(IFERROR(VLOOKUP(AG1802,'Tabela de Apoio'!$D:$E,2,FALSE),1)=1,"",AG1814)</f>
        <v/>
      </c>
      <c r="AH1813" s="110" t="str">
        <f>IF(IFERROR(VLOOKUP(AH1802,'Tabela de Apoio'!$D:$E,2,FALSE),1)=1,"",AH1814)</f>
        <v/>
      </c>
      <c r="AI1813" s="110" t="str">
        <f>IF(IFERROR(VLOOKUP(AI1802,'Tabela de Apoio'!$D:$E,2,FALSE),1)=1,"",AI1814)</f>
        <v/>
      </c>
    </row>
    <row r="1814" spans="1:167" hidden="1" x14ac:dyDescent="0.25">
      <c r="B1814" s="131" t="e">
        <f t="shared" si="5593"/>
        <v>#VALUE!</v>
      </c>
      <c r="C1814" s="131" t="e">
        <f t="shared" si="5594"/>
        <v>#VALUE!</v>
      </c>
      <c r="D1814" s="130">
        <f t="shared" si="5594"/>
        <v>1</v>
      </c>
      <c r="E1814" s="168"/>
      <c r="F1814" s="96"/>
      <c r="G1814" s="170"/>
      <c r="H1814" s="137">
        <f t="shared" ref="H1814" si="5621">COUNT($P1814:$XX1814)</f>
        <v>0</v>
      </c>
      <c r="I1814" s="135" t="e">
        <f t="shared" ref="I1814" si="5622">_xlfn.STDEV.P($P1813:$XX1814)/AVERAGE($P1813:$XX1814)</f>
        <v>#DIV/0!</v>
      </c>
      <c r="J1814" s="7">
        <f t="shared" ref="J1814" si="5623">IF(AND(H1814&gt;2,
OR(L1800="MÉDIA SANEADA",L1800="MEDIANA SANEADA",
AND(L1800="PREÇO REFERÊNCIA",NOT(AND(P1802="Orçamento",COUNTA(P1800:XX1800)=COUNTIF(P1802:XX1802,"Orçamento")))))),
ROW(),0)</f>
        <v>0</v>
      </c>
      <c r="K1814" s="69"/>
      <c r="L1814" s="29" t="s">
        <v>55</v>
      </c>
      <c r="M1814" s="30">
        <f t="shared" ref="M1814" si="5624">MIN($P1806:$XX1806)</f>
        <v>0</v>
      </c>
      <c r="N1814" s="74"/>
      <c r="O1814" s="27" t="str">
        <f t="shared" ref="O1814" si="5625">"4 RODADA"</f>
        <v>4 RODADA</v>
      </c>
      <c r="P1814" s="110" t="str">
        <f t="shared" ref="P1814:AI1814" si="5626">IF(P1812="","",IF((_xlfn.STDEV.P($P1811:$XX1812)/AVERAGE($P1811:$XX1812))&lt;=25%,P1812,IF(OR(P1812&gt;(AVERAGE($P1811:$XX1812)+_xlfn.STDEV.P($P1811:$XX1812)),P1812&lt;(AVERAGE($P1811:$XX1812)-_xlfn.STDEV.P($P1811:$XX1812))),"DESCARTADO",P1812)))</f>
        <v/>
      </c>
      <c r="Q1814" s="110" t="str">
        <f t="shared" si="5626"/>
        <v/>
      </c>
      <c r="R1814" s="110" t="str">
        <f t="shared" si="5626"/>
        <v/>
      </c>
      <c r="S1814" s="110" t="str">
        <f t="shared" si="5626"/>
        <v/>
      </c>
      <c r="T1814" s="110" t="str">
        <f t="shared" si="5626"/>
        <v/>
      </c>
      <c r="U1814" s="110" t="str">
        <f t="shared" si="5626"/>
        <v/>
      </c>
      <c r="V1814" s="110" t="str">
        <f t="shared" si="5626"/>
        <v/>
      </c>
      <c r="W1814" s="110" t="str">
        <f t="shared" si="5626"/>
        <v/>
      </c>
      <c r="X1814" s="110" t="str">
        <f t="shared" si="5626"/>
        <v/>
      </c>
      <c r="Y1814" s="110" t="str">
        <f t="shared" si="5626"/>
        <v/>
      </c>
      <c r="Z1814" s="110" t="str">
        <f t="shared" si="5626"/>
        <v/>
      </c>
      <c r="AA1814" s="110" t="str">
        <f t="shared" si="5626"/>
        <v/>
      </c>
      <c r="AB1814" s="110" t="str">
        <f t="shared" si="5626"/>
        <v/>
      </c>
      <c r="AC1814" s="110" t="str">
        <f t="shared" si="5626"/>
        <v/>
      </c>
      <c r="AD1814" s="110" t="str">
        <f t="shared" si="5626"/>
        <v/>
      </c>
      <c r="AE1814" s="110" t="str">
        <f t="shared" si="5626"/>
        <v/>
      </c>
      <c r="AF1814" s="110" t="str">
        <f t="shared" si="5626"/>
        <v/>
      </c>
      <c r="AG1814" s="110" t="str">
        <f t="shared" si="5626"/>
        <v/>
      </c>
      <c r="AH1814" s="110" t="str">
        <f t="shared" si="5626"/>
        <v/>
      </c>
      <c r="AI1814" s="110" t="str">
        <f t="shared" si="5626"/>
        <v/>
      </c>
    </row>
    <row r="1815" spans="1:167" hidden="1" x14ac:dyDescent="0.25">
      <c r="B1815" s="131" t="e">
        <f t="shared" si="5593"/>
        <v>#VALUE!</v>
      </c>
      <c r="C1815" s="131" t="e">
        <f t="shared" si="5594"/>
        <v>#VALUE!</v>
      </c>
      <c r="D1815" s="130">
        <f t="shared" si="5594"/>
        <v>1</v>
      </c>
      <c r="E1815" s="168"/>
      <c r="F1815" s="96"/>
      <c r="G1815" s="170"/>
      <c r="H1815"/>
      <c r="I1815"/>
      <c r="J1815"/>
      <c r="K1815" s="69"/>
      <c r="L1815" s="29" t="s">
        <v>52</v>
      </c>
      <c r="M1815" s="30">
        <f t="shared" ref="M1815" si="5627">MAX($P1806:$XX1806)</f>
        <v>0</v>
      </c>
      <c r="N1815" s="74"/>
      <c r="O1815" s="27" t="str">
        <f t="shared" ref="O1815" si="5628">"5 POND"</f>
        <v>5 POND</v>
      </c>
      <c r="P1815" s="110" t="str">
        <f>IF(IFERROR(VLOOKUP(P1802,'Tabela de Apoio'!$D:$E,2,FALSE),1)=1,"",P1816)</f>
        <v/>
      </c>
      <c r="Q1815" s="110" t="str">
        <f>IF(IFERROR(VLOOKUP(Q1802,'Tabela de Apoio'!$D:$E,2,FALSE),1)=1,"",Q1816)</f>
        <v/>
      </c>
      <c r="R1815" s="110" t="str">
        <f>IF(IFERROR(VLOOKUP(R1802,'Tabela de Apoio'!$D:$E,2,FALSE),1)=1,"",R1816)</f>
        <v/>
      </c>
      <c r="S1815" s="110" t="str">
        <f>IF(IFERROR(VLOOKUP(S1802,'Tabela de Apoio'!$D:$E,2,FALSE),1)=1,"",S1816)</f>
        <v/>
      </c>
      <c r="T1815" s="110" t="str">
        <f>IF(IFERROR(VLOOKUP(T1802,'Tabela de Apoio'!$D:$E,2,FALSE),1)=1,"",T1816)</f>
        <v/>
      </c>
      <c r="U1815" s="110" t="str">
        <f>IF(IFERROR(VLOOKUP(U1802,'Tabela de Apoio'!$D:$E,2,FALSE),1)=1,"",U1816)</f>
        <v/>
      </c>
      <c r="V1815" s="110" t="str">
        <f>IF(IFERROR(VLOOKUP(V1802,'Tabela de Apoio'!$D:$E,2,FALSE),1)=1,"",V1816)</f>
        <v/>
      </c>
      <c r="W1815" s="110" t="str">
        <f>IF(IFERROR(VLOOKUP(W1802,'Tabela de Apoio'!$D:$E,2,FALSE),1)=1,"",W1816)</f>
        <v/>
      </c>
      <c r="X1815" s="110" t="str">
        <f>IF(IFERROR(VLOOKUP(X1802,'Tabela de Apoio'!$D:$E,2,FALSE),1)=1,"",X1816)</f>
        <v/>
      </c>
      <c r="Y1815" s="110" t="str">
        <f>IF(IFERROR(VLOOKUP(Y1802,'Tabela de Apoio'!$D:$E,2,FALSE),1)=1,"",Y1816)</f>
        <v/>
      </c>
      <c r="Z1815" s="110" t="str">
        <f>IF(IFERROR(VLOOKUP(Z1802,'Tabela de Apoio'!$D:$E,2,FALSE),1)=1,"",Z1816)</f>
        <v/>
      </c>
      <c r="AA1815" s="110" t="str">
        <f>IF(IFERROR(VLOOKUP(AA1802,'Tabela de Apoio'!$D:$E,2,FALSE),1)=1,"",AA1816)</f>
        <v/>
      </c>
      <c r="AB1815" s="110" t="str">
        <f>IF(IFERROR(VLOOKUP(AB1802,'Tabela de Apoio'!$D:$E,2,FALSE),1)=1,"",AB1816)</f>
        <v/>
      </c>
      <c r="AC1815" s="110" t="str">
        <f>IF(IFERROR(VLOOKUP(AC1802,'Tabela de Apoio'!$D:$E,2,FALSE),1)=1,"",AC1816)</f>
        <v/>
      </c>
      <c r="AD1815" s="110" t="str">
        <f>IF(IFERROR(VLOOKUP(AD1802,'Tabela de Apoio'!$D:$E,2,FALSE),1)=1,"",AD1816)</f>
        <v/>
      </c>
      <c r="AE1815" s="110" t="str">
        <f>IF(IFERROR(VLOOKUP(AE1802,'Tabela de Apoio'!$D:$E,2,FALSE),1)=1,"",AE1816)</f>
        <v/>
      </c>
      <c r="AF1815" s="110" t="str">
        <f>IF(IFERROR(VLOOKUP(AF1802,'Tabela de Apoio'!$D:$E,2,FALSE),1)=1,"",AF1816)</f>
        <v/>
      </c>
      <c r="AG1815" s="110" t="str">
        <f>IF(IFERROR(VLOOKUP(AG1802,'Tabela de Apoio'!$D:$E,2,FALSE),1)=1,"",AG1816)</f>
        <v/>
      </c>
      <c r="AH1815" s="110" t="str">
        <f>IF(IFERROR(VLOOKUP(AH1802,'Tabela de Apoio'!$D:$E,2,FALSE),1)=1,"",AH1816)</f>
        <v/>
      </c>
      <c r="AI1815" s="110" t="str">
        <f>IF(IFERROR(VLOOKUP(AI1802,'Tabela de Apoio'!$D:$E,2,FALSE),1)=1,"",AI1816)</f>
        <v/>
      </c>
    </row>
    <row r="1816" spans="1:167" hidden="1" x14ac:dyDescent="0.25">
      <c r="B1816" s="131" t="e">
        <f t="shared" si="5593"/>
        <v>#VALUE!</v>
      </c>
      <c r="C1816" s="131" t="e">
        <f t="shared" si="5594"/>
        <v>#VALUE!</v>
      </c>
      <c r="D1816" s="130">
        <f t="shared" si="5594"/>
        <v>1</v>
      </c>
      <c r="E1816" s="168"/>
      <c r="F1816" s="96"/>
      <c r="G1816" s="170"/>
      <c r="H1816" s="137">
        <f t="shared" ref="H1816" si="5629">COUNT($P1816:$XX1816)</f>
        <v>0</v>
      </c>
      <c r="I1816" s="135" t="e">
        <f t="shared" ref="I1816" si="5630">_xlfn.STDEV.P($P1815:$XX1816)/AVERAGE($P1815:$XX1816)</f>
        <v>#DIV/0!</v>
      </c>
      <c r="J1816" s="7">
        <f t="shared" ref="J1816" si="5631">IF(AND(H1816&gt;2,
OR(L1800="MÉDIA SANEADA",L1800="MEDIANA SANEADA",
AND(L1800="PREÇO REFERÊNCIA",NOT(AND(P1802="Orçamento",COUNTA(P1800:XX1800)=COUNTIF(P1802:XX1802,"Orçamento")))))),
ROW(),0)</f>
        <v>0</v>
      </c>
      <c r="K1816" s="69"/>
      <c r="N1816" s="74"/>
      <c r="O1816" s="27" t="str">
        <f t="shared" ref="O1816" si="5632">"5 RODADA"</f>
        <v>5 RODADA</v>
      </c>
      <c r="P1816" s="110" t="str">
        <f t="shared" ref="P1816:AI1816" si="5633">IF(P1814="","",IF((_xlfn.STDEV.P($P1813:$XX1814)/AVERAGE($P1813:$XX1814))&lt;=25%,P1814,IF(OR(P1814&gt;(AVERAGE($P1813:$XX1814)+_xlfn.STDEV.P($P1813:$XX1814)),P1814&lt;(AVERAGE($P1813:$XX1814)-_xlfn.STDEV.P($P1813:$XX1814))),"DESCARTADO",P1814)))</f>
        <v/>
      </c>
      <c r="Q1816" s="110" t="str">
        <f t="shared" si="5633"/>
        <v/>
      </c>
      <c r="R1816" s="110" t="str">
        <f t="shared" si="5633"/>
        <v/>
      </c>
      <c r="S1816" s="110" t="str">
        <f t="shared" si="5633"/>
        <v/>
      </c>
      <c r="T1816" s="110" t="str">
        <f t="shared" si="5633"/>
        <v/>
      </c>
      <c r="U1816" s="110" t="str">
        <f t="shared" si="5633"/>
        <v/>
      </c>
      <c r="V1816" s="110" t="str">
        <f t="shared" si="5633"/>
        <v/>
      </c>
      <c r="W1816" s="110" t="str">
        <f t="shared" si="5633"/>
        <v/>
      </c>
      <c r="X1816" s="110" t="str">
        <f t="shared" si="5633"/>
        <v/>
      </c>
      <c r="Y1816" s="110" t="str">
        <f t="shared" si="5633"/>
        <v/>
      </c>
      <c r="Z1816" s="110" t="str">
        <f t="shared" si="5633"/>
        <v/>
      </c>
      <c r="AA1816" s="110" t="str">
        <f t="shared" si="5633"/>
        <v/>
      </c>
      <c r="AB1816" s="110" t="str">
        <f t="shared" si="5633"/>
        <v/>
      </c>
      <c r="AC1816" s="110" t="str">
        <f t="shared" si="5633"/>
        <v/>
      </c>
      <c r="AD1816" s="110" t="str">
        <f t="shared" si="5633"/>
        <v/>
      </c>
      <c r="AE1816" s="110" t="str">
        <f t="shared" si="5633"/>
        <v/>
      </c>
      <c r="AF1816" s="110" t="str">
        <f t="shared" si="5633"/>
        <v/>
      </c>
      <c r="AG1816" s="110" t="str">
        <f t="shared" si="5633"/>
        <v/>
      </c>
      <c r="AH1816" s="110" t="str">
        <f t="shared" si="5633"/>
        <v/>
      </c>
      <c r="AI1816" s="110" t="str">
        <f t="shared" si="5633"/>
        <v/>
      </c>
    </row>
    <row r="1817" spans="1:167" hidden="1" x14ac:dyDescent="0.25">
      <c r="B1817" s="131" t="e">
        <f t="shared" si="5593"/>
        <v>#VALUE!</v>
      </c>
      <c r="C1817" s="131" t="e">
        <f t="shared" si="5594"/>
        <v>#VALUE!</v>
      </c>
      <c r="D1817" s="130">
        <f t="shared" si="5594"/>
        <v>1</v>
      </c>
      <c r="E1817" s="168"/>
      <c r="F1817" s="96"/>
      <c r="G1817" s="170"/>
      <c r="H1817"/>
      <c r="I1817"/>
      <c r="J1817"/>
      <c r="K1817" s="69"/>
      <c r="L1817" s="22"/>
      <c r="M1817" s="22"/>
      <c r="N1817" s="74"/>
      <c r="O1817" s="27" t="str">
        <f t="shared" ref="O1817" si="5634">"6 POND"</f>
        <v>6 POND</v>
      </c>
      <c r="P1817" s="110" t="str">
        <f>IF(IFERROR(VLOOKUP(P1802,'Tabela de Apoio'!$D:$E,2,FALSE),1)=1,"",P1818)</f>
        <v/>
      </c>
      <c r="Q1817" s="110" t="str">
        <f>IF(IFERROR(VLOOKUP(Q1802,'Tabela de Apoio'!$D:$E,2,FALSE),1)=1,"",Q1818)</f>
        <v/>
      </c>
      <c r="R1817" s="110" t="str">
        <f>IF(IFERROR(VLOOKUP(R1802,'Tabela de Apoio'!$D:$E,2,FALSE),1)=1,"",R1818)</f>
        <v/>
      </c>
      <c r="S1817" s="110" t="str">
        <f>IF(IFERROR(VLOOKUP(S1802,'Tabela de Apoio'!$D:$E,2,FALSE),1)=1,"",S1818)</f>
        <v/>
      </c>
      <c r="T1817" s="110" t="str">
        <f>IF(IFERROR(VLOOKUP(T1802,'Tabela de Apoio'!$D:$E,2,FALSE),1)=1,"",T1818)</f>
        <v/>
      </c>
      <c r="U1817" s="110" t="str">
        <f>IF(IFERROR(VLOOKUP(U1802,'Tabela de Apoio'!$D:$E,2,FALSE),1)=1,"",U1818)</f>
        <v/>
      </c>
      <c r="V1817" s="110" t="str">
        <f>IF(IFERROR(VLOOKUP(V1802,'Tabela de Apoio'!$D:$E,2,FALSE),1)=1,"",V1818)</f>
        <v/>
      </c>
      <c r="W1817" s="110" t="str">
        <f>IF(IFERROR(VLOOKUP(W1802,'Tabela de Apoio'!$D:$E,2,FALSE),1)=1,"",W1818)</f>
        <v/>
      </c>
      <c r="X1817" s="110" t="str">
        <f>IF(IFERROR(VLOOKUP(X1802,'Tabela de Apoio'!$D:$E,2,FALSE),1)=1,"",X1818)</f>
        <v/>
      </c>
      <c r="Y1817" s="110" t="str">
        <f>IF(IFERROR(VLOOKUP(Y1802,'Tabela de Apoio'!$D:$E,2,FALSE),1)=1,"",Y1818)</f>
        <v/>
      </c>
      <c r="Z1817" s="110" t="str">
        <f>IF(IFERROR(VLOOKUP(Z1802,'Tabela de Apoio'!$D:$E,2,FALSE),1)=1,"",Z1818)</f>
        <v/>
      </c>
      <c r="AA1817" s="110" t="str">
        <f>IF(IFERROR(VLOOKUP(AA1802,'Tabela de Apoio'!$D:$E,2,FALSE),1)=1,"",AA1818)</f>
        <v/>
      </c>
      <c r="AB1817" s="110" t="str">
        <f>IF(IFERROR(VLOOKUP(AB1802,'Tabela de Apoio'!$D:$E,2,FALSE),1)=1,"",AB1818)</f>
        <v/>
      </c>
      <c r="AC1817" s="110" t="str">
        <f>IF(IFERROR(VLOOKUP(AC1802,'Tabela de Apoio'!$D:$E,2,FALSE),1)=1,"",AC1818)</f>
        <v/>
      </c>
      <c r="AD1817" s="110" t="str">
        <f>IF(IFERROR(VLOOKUP(AD1802,'Tabela de Apoio'!$D:$E,2,FALSE),1)=1,"",AD1818)</f>
        <v/>
      </c>
      <c r="AE1817" s="110" t="str">
        <f>IF(IFERROR(VLOOKUP(AE1802,'Tabela de Apoio'!$D:$E,2,FALSE),1)=1,"",AE1818)</f>
        <v/>
      </c>
      <c r="AF1817" s="110" t="str">
        <f>IF(IFERROR(VLOOKUP(AF1802,'Tabela de Apoio'!$D:$E,2,FALSE),1)=1,"",AF1818)</f>
        <v/>
      </c>
      <c r="AG1817" s="110" t="str">
        <f>IF(IFERROR(VLOOKUP(AG1802,'Tabela de Apoio'!$D:$E,2,FALSE),1)=1,"",AG1818)</f>
        <v/>
      </c>
      <c r="AH1817" s="110" t="str">
        <f>IF(IFERROR(VLOOKUP(AH1802,'Tabela de Apoio'!$D:$E,2,FALSE),1)=1,"",AH1818)</f>
        <v/>
      </c>
      <c r="AI1817" s="110" t="str">
        <f>IF(IFERROR(VLOOKUP(AI1802,'Tabela de Apoio'!$D:$E,2,FALSE),1)=1,"",AI1818)</f>
        <v/>
      </c>
    </row>
    <row r="1818" spans="1:167" hidden="1" x14ac:dyDescent="0.25">
      <c r="B1818" s="131" t="e">
        <f t="shared" si="5593"/>
        <v>#VALUE!</v>
      </c>
      <c r="C1818" s="131" t="e">
        <f t="shared" si="5594"/>
        <v>#VALUE!</v>
      </c>
      <c r="D1818" s="130">
        <f t="shared" si="5594"/>
        <v>1</v>
      </c>
      <c r="E1818" s="168"/>
      <c r="F1818" s="96"/>
      <c r="G1818" s="170"/>
      <c r="H1818" s="137">
        <f t="shared" ref="H1818" si="5635">COUNT($P1818:$XX1818)</f>
        <v>0</v>
      </c>
      <c r="I1818" s="135" t="e">
        <f t="shared" ref="I1818" si="5636">_xlfn.STDEV.P($P1817:$XX1818)/AVERAGE($P1817:$XX1818)</f>
        <v>#DIV/0!</v>
      </c>
      <c r="J1818" s="7">
        <f t="shared" ref="J1818" si="5637">IF(AND(H1818&gt;2,
OR(L1800="MÉDIA SANEADA",L1800="MEDIANA SANEADA",
AND(L1800="PREÇO REFERÊNCIA",NOT(AND(P1802="Orçamento",COUNTA(P1800:XX1800)=COUNTIF(P1802:XX1802,"Orçamento")))))),
ROW(),0)</f>
        <v>0</v>
      </c>
      <c r="N1818" s="74"/>
      <c r="O1818" s="27" t="str">
        <f t="shared" ref="O1818" si="5638">"6 RODADA"</f>
        <v>6 RODADA</v>
      </c>
      <c r="P1818" s="110" t="str">
        <f t="shared" ref="P1818:AI1818" si="5639">IFERROR(IF(P1816="","",IF((_xlfn.STDEV.P($P1815:$XX1816)/AVERAGE($P1815:$XX1816))&lt;=25%,P1816,IF(OR(P1816&gt;(AVERAGE($P1815:$XX1816)+_xlfn.STDEV.P($P1815:$XX1816)),P1816&lt;(AVERAGE($P1815:$XX1816)-_xlfn.STDEV.P($P1815:$XX1816))),"DESCARTADO",P1816))),)</f>
        <v/>
      </c>
      <c r="Q1818" s="110" t="str">
        <f t="shared" si="5639"/>
        <v/>
      </c>
      <c r="R1818" s="110" t="str">
        <f t="shared" si="5639"/>
        <v/>
      </c>
      <c r="S1818" s="110" t="str">
        <f t="shared" si="5639"/>
        <v/>
      </c>
      <c r="T1818" s="110" t="str">
        <f t="shared" si="5639"/>
        <v/>
      </c>
      <c r="U1818" s="110" t="str">
        <f t="shared" si="5639"/>
        <v/>
      </c>
      <c r="V1818" s="110" t="str">
        <f t="shared" si="5639"/>
        <v/>
      </c>
      <c r="W1818" s="110" t="str">
        <f t="shared" si="5639"/>
        <v/>
      </c>
      <c r="X1818" s="110" t="str">
        <f t="shared" si="5639"/>
        <v/>
      </c>
      <c r="Y1818" s="110" t="str">
        <f t="shared" si="5639"/>
        <v/>
      </c>
      <c r="Z1818" s="110" t="str">
        <f t="shared" si="5639"/>
        <v/>
      </c>
      <c r="AA1818" s="110" t="str">
        <f t="shared" si="5639"/>
        <v/>
      </c>
      <c r="AB1818" s="110" t="str">
        <f t="shared" si="5639"/>
        <v/>
      </c>
      <c r="AC1818" s="110" t="str">
        <f t="shared" si="5639"/>
        <v/>
      </c>
      <c r="AD1818" s="110" t="str">
        <f t="shared" si="5639"/>
        <v/>
      </c>
      <c r="AE1818" s="110" t="str">
        <f t="shared" si="5639"/>
        <v/>
      </c>
      <c r="AF1818" s="110" t="str">
        <f t="shared" si="5639"/>
        <v/>
      </c>
      <c r="AG1818" s="110" t="str">
        <f t="shared" si="5639"/>
        <v/>
      </c>
      <c r="AH1818" s="110" t="str">
        <f t="shared" si="5639"/>
        <v/>
      </c>
      <c r="AI1818" s="110" t="str">
        <f t="shared" si="5639"/>
        <v/>
      </c>
    </row>
    <row r="1819" spans="1:167" x14ac:dyDescent="0.25">
      <c r="B1819" s="131" t="e">
        <f t="shared" si="5593"/>
        <v>#VALUE!</v>
      </c>
      <c r="C1819" s="131" t="e">
        <f t="shared" si="5594"/>
        <v>#VALUE!</v>
      </c>
      <c r="D1819" s="130">
        <f t="shared" si="5594"/>
        <v>1</v>
      </c>
      <c r="E1819" s="168"/>
      <c r="F1819" s="139"/>
      <c r="G1819" s="170"/>
      <c r="H1819" s="173"/>
      <c r="I1819" s="173"/>
      <c r="J1819" s="174"/>
      <c r="K1819" s="70"/>
      <c r="L1819" s="1" t="s">
        <v>56</v>
      </c>
      <c r="M1819" s="147" t="str">
        <f t="shared" ref="M1819" si="5640">IFERROR(ROUND(M1800*M1802,2),"")</f>
        <v/>
      </c>
      <c r="O1819" s="27" t="s">
        <v>426</v>
      </c>
      <c r="P1819" s="110" t="str">
        <f t="shared" ref="P1819:AI1840" si="5641">INDEX(P1806:P1818,MATCH(MAX($J1806:$J1818),$J1806:$J1818,0))</f>
        <v/>
      </c>
      <c r="Q1819" s="110" t="str">
        <f t="shared" si="5641"/>
        <v/>
      </c>
      <c r="R1819" s="110" t="str">
        <f t="shared" si="5641"/>
        <v/>
      </c>
      <c r="S1819" s="110" t="str">
        <f t="shared" si="5641"/>
        <v/>
      </c>
      <c r="T1819" s="110" t="str">
        <f t="shared" si="5641"/>
        <v/>
      </c>
      <c r="U1819" s="110" t="str">
        <f t="shared" si="5641"/>
        <v/>
      </c>
      <c r="V1819" s="110" t="str">
        <f t="shared" si="5641"/>
        <v/>
      </c>
      <c r="W1819" s="110" t="str">
        <f t="shared" si="5641"/>
        <v/>
      </c>
      <c r="X1819" s="110" t="str">
        <f t="shared" si="5641"/>
        <v/>
      </c>
      <c r="Y1819" s="110" t="str">
        <f t="shared" si="5641"/>
        <v/>
      </c>
      <c r="Z1819" s="110" t="str">
        <f t="shared" si="5641"/>
        <v/>
      </c>
      <c r="AA1819" s="110" t="str">
        <f t="shared" si="5641"/>
        <v/>
      </c>
      <c r="AB1819" s="110" t="str">
        <f t="shared" si="5641"/>
        <v/>
      </c>
      <c r="AC1819" s="110" t="str">
        <f t="shared" si="5641"/>
        <v/>
      </c>
      <c r="AD1819" s="110" t="str">
        <f t="shared" si="5641"/>
        <v/>
      </c>
      <c r="AE1819" s="110" t="str">
        <f t="shared" si="5641"/>
        <v/>
      </c>
      <c r="AF1819" s="110" t="str">
        <f t="shared" si="5641"/>
        <v/>
      </c>
      <c r="AG1819" s="110" t="str">
        <f t="shared" si="5641"/>
        <v/>
      </c>
      <c r="AH1819" s="110" t="str">
        <f t="shared" si="5641"/>
        <v/>
      </c>
      <c r="AI1819" s="110" t="str">
        <f t="shared" si="5641"/>
        <v/>
      </c>
    </row>
    <row r="1821" spans="1:167" s="120" customFormat="1" ht="15" customHeight="1" x14ac:dyDescent="0.25">
      <c r="A1821" s="123"/>
      <c r="B1821" s="130" t="e">
        <f t="shared" ref="B1821" si="5642">LARGE(IFERROR(IF(B1819+1&gt;$H$8,"",B1819+1),""),1)</f>
        <v>#VALUE!</v>
      </c>
      <c r="C1821" s="130" t="e">
        <f>IF(_xlfn.ISFORMULA(E1825),MAX(INDEX('BASE FORMAÇÃO'!A:A,B1821+1),1),E1825)</f>
        <v>#VALUE!</v>
      </c>
      <c r="D1821" s="130">
        <f t="shared" ref="D1821" si="5643">IFERROR(IF(C1821=C1811,D1811+1,1),1)</f>
        <v>1</v>
      </c>
      <c r="E1821" s="41" t="s">
        <v>9</v>
      </c>
      <c r="F1821" s="76"/>
      <c r="G1821" s="41" t="s">
        <v>15</v>
      </c>
      <c r="H1821" s="138" t="e">
        <f>INDEX('BASE FORMAÇÃO'!B:B,B1821+1)</f>
        <v>#VALUE!</v>
      </c>
      <c r="I1821" s="146" t="s">
        <v>16</v>
      </c>
      <c r="J1821" s="6" t="e">
        <f>INDEX('BASE FORMAÇÃO'!K:K,B1821+1)</f>
        <v>#VALUE!</v>
      </c>
      <c r="K1821" s="68"/>
      <c r="L1821" s="175" t="s">
        <v>54</v>
      </c>
      <c r="M1821" s="177" t="str">
        <f t="shared" ref="M1821" si="5644">IF(OR(ISBLANK($O$8),ISBLANK($O$7),ISBLANK($H$8),ISBLANK($O$6),ISBLANK($O$5),ISBLANK($H$5)),"",IFERROR(IF(VLOOKUP(L1821,L1827:M1836,2,FALSE)&lt;1,ROUND(VLOOKUP(L1821,L1827:M1836,2,FALSE),4),ROUND(VLOOKUP(L1821,L1827:M1836,2,FALSE),2)),""))</f>
        <v/>
      </c>
      <c r="N1821" s="72"/>
      <c r="O1821" s="27" t="s">
        <v>17</v>
      </c>
      <c r="P1821" s="116"/>
      <c r="Q1821" s="116"/>
      <c r="R1821" s="116"/>
      <c r="S1821" s="116"/>
      <c r="T1821" s="116"/>
      <c r="U1821" s="108"/>
      <c r="V1821" s="108"/>
      <c r="W1821" s="108"/>
      <c r="X1821" s="108"/>
      <c r="Y1821" s="108"/>
      <c r="Z1821" s="108"/>
      <c r="AA1821" s="108"/>
      <c r="AB1821" s="108"/>
      <c r="AC1821" s="108"/>
      <c r="AD1821" s="108"/>
      <c r="AE1821" s="108"/>
      <c r="AF1821" s="108"/>
      <c r="AG1821" s="108"/>
      <c r="AH1821" s="108"/>
      <c r="AI1821" s="108"/>
      <c r="AJ1821" s="119"/>
      <c r="AK1821" s="119"/>
      <c r="AL1821" s="119"/>
      <c r="AM1821" s="119"/>
      <c r="AN1821" s="119"/>
      <c r="AO1821" s="119"/>
      <c r="AP1821" s="119"/>
      <c r="AQ1821" s="119"/>
      <c r="AR1821" s="119"/>
      <c r="AS1821" s="119"/>
      <c r="AT1821" s="119"/>
      <c r="AU1821" s="119"/>
      <c r="AV1821" s="119"/>
      <c r="AW1821" s="119"/>
      <c r="AX1821" s="119"/>
      <c r="AY1821" s="119"/>
      <c r="AZ1821" s="119"/>
      <c r="BA1821" s="119"/>
      <c r="BB1821" s="119"/>
      <c r="BC1821" s="119"/>
      <c r="BD1821" s="119"/>
      <c r="BE1821" s="119"/>
      <c r="BF1821" s="119"/>
      <c r="BG1821" s="119"/>
      <c r="BH1821" s="119"/>
      <c r="BI1821" s="119"/>
      <c r="BJ1821" s="119"/>
      <c r="BK1821" s="119"/>
      <c r="BL1821" s="119"/>
      <c r="BM1821" s="119"/>
      <c r="BN1821" s="119"/>
      <c r="BO1821" s="119"/>
      <c r="BP1821" s="119"/>
      <c r="BQ1821" s="119"/>
      <c r="BR1821" s="119"/>
      <c r="BS1821" s="119"/>
      <c r="BT1821" s="119"/>
      <c r="BU1821" s="119"/>
      <c r="BV1821" s="119"/>
      <c r="BW1821" s="119"/>
      <c r="BX1821" s="119"/>
      <c r="BY1821" s="119"/>
      <c r="BZ1821" s="119"/>
      <c r="CA1821" s="119"/>
      <c r="CB1821" s="119"/>
      <c r="CC1821" s="119"/>
      <c r="CD1821" s="119"/>
      <c r="CE1821" s="119"/>
      <c r="CF1821" s="119"/>
      <c r="CG1821" s="119"/>
      <c r="CH1821" s="119"/>
      <c r="CI1821" s="119"/>
      <c r="CJ1821" s="119"/>
      <c r="CK1821" s="119"/>
      <c r="CL1821" s="119"/>
      <c r="CM1821" s="119"/>
      <c r="CN1821" s="119"/>
      <c r="CO1821" s="119"/>
      <c r="CP1821" s="119"/>
      <c r="CQ1821" s="119"/>
      <c r="CR1821" s="119"/>
      <c r="CS1821" s="119"/>
      <c r="CT1821" s="119"/>
      <c r="CU1821" s="119"/>
      <c r="CV1821" s="119"/>
      <c r="CW1821" s="119"/>
      <c r="CX1821" s="119"/>
      <c r="CY1821" s="119"/>
      <c r="CZ1821" s="119"/>
      <c r="DA1821" s="119"/>
      <c r="DB1821" s="119"/>
      <c r="DC1821" s="119"/>
      <c r="DD1821" s="119"/>
      <c r="DE1821" s="119"/>
      <c r="DF1821" s="119"/>
      <c r="DG1821" s="119"/>
      <c r="DH1821" s="119"/>
      <c r="DI1821" s="119"/>
      <c r="DJ1821" s="119"/>
      <c r="DK1821" s="119"/>
      <c r="DL1821" s="119"/>
      <c r="DM1821" s="119"/>
      <c r="DN1821" s="119"/>
      <c r="DO1821" s="119"/>
      <c r="DP1821" s="119"/>
      <c r="DQ1821" s="119"/>
      <c r="DR1821" s="119"/>
      <c r="DS1821" s="119"/>
      <c r="DT1821" s="119"/>
      <c r="DU1821" s="119"/>
      <c r="DV1821" s="119"/>
      <c r="DW1821" s="119"/>
      <c r="DX1821" s="119"/>
      <c r="DY1821" s="119"/>
      <c r="DZ1821" s="119"/>
      <c r="EA1821" s="119"/>
      <c r="EB1821" s="119"/>
      <c r="EC1821" s="119"/>
      <c r="ED1821" s="119"/>
      <c r="EE1821" s="119"/>
      <c r="EF1821" s="119"/>
      <c r="EG1821" s="119"/>
      <c r="EH1821" s="119"/>
      <c r="EI1821" s="119"/>
      <c r="EJ1821" s="119"/>
      <c r="EK1821" s="119"/>
      <c r="EL1821" s="119"/>
      <c r="EM1821" s="119"/>
      <c r="EN1821" s="119"/>
      <c r="EO1821" s="119"/>
      <c r="EP1821" s="119"/>
      <c r="EQ1821" s="119"/>
      <c r="ER1821" s="119"/>
      <c r="ES1821" s="119"/>
      <c r="ET1821" s="119"/>
      <c r="EU1821" s="119"/>
      <c r="EV1821" s="119"/>
      <c r="EW1821" s="119"/>
      <c r="EX1821" s="119"/>
      <c r="EY1821" s="119"/>
      <c r="EZ1821" s="119"/>
      <c r="FA1821" s="119"/>
      <c r="FB1821" s="119"/>
      <c r="FC1821" s="119"/>
      <c r="FD1821" s="119"/>
      <c r="FE1821" s="119"/>
      <c r="FF1821" s="119"/>
      <c r="FG1821" s="119"/>
      <c r="FH1821" s="119"/>
      <c r="FI1821" s="119"/>
      <c r="FJ1821" s="119"/>
      <c r="FK1821" s="119"/>
    </row>
    <row r="1822" spans="1:167" s="120" customFormat="1" ht="15" customHeight="1" x14ac:dyDescent="0.25">
      <c r="A1822" s="69"/>
      <c r="B1822" s="131" t="e">
        <f t="shared" ref="B1822:D1822" si="5645">B1821</f>
        <v>#VALUE!</v>
      </c>
      <c r="C1822" s="131" t="e">
        <f t="shared" si="5645"/>
        <v>#VALUE!</v>
      </c>
      <c r="D1822" s="130">
        <f t="shared" si="5645"/>
        <v>1</v>
      </c>
      <c r="E1822" s="179">
        <f t="shared" ref="E1822" si="5646">D1821</f>
        <v>1</v>
      </c>
      <c r="F1822" s="95"/>
      <c r="G1822" s="181" t="s">
        <v>1</v>
      </c>
      <c r="H1822" s="184" t="e">
        <f>INDEX('BASE FORMAÇÃO'!C:C,B1821+1)</f>
        <v>#VALUE!</v>
      </c>
      <c r="I1822" s="184"/>
      <c r="J1822" s="185"/>
      <c r="K1822" s="69"/>
      <c r="L1822" s="176"/>
      <c r="M1822" s="178"/>
      <c r="N1822" s="73"/>
      <c r="O1822" s="27" t="s">
        <v>13</v>
      </c>
      <c r="P1822" s="125"/>
      <c r="Q1822" s="125"/>
      <c r="R1822" s="125"/>
      <c r="S1822" s="125"/>
      <c r="T1822" s="125"/>
      <c r="U1822" s="125"/>
      <c r="V1822" s="125"/>
      <c r="W1822" s="125"/>
      <c r="X1822" s="125"/>
      <c r="Y1822" s="125"/>
      <c r="Z1822" s="125"/>
      <c r="AA1822" s="125"/>
      <c r="AB1822" s="125"/>
      <c r="AC1822" s="125"/>
      <c r="AD1822" s="125"/>
      <c r="AE1822" s="125"/>
      <c r="AF1822" s="125"/>
      <c r="AG1822" s="125"/>
      <c r="AH1822" s="125"/>
      <c r="AI1822" s="125"/>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19"/>
      <c r="BC1822" s="119"/>
      <c r="BD1822" s="119"/>
      <c r="BE1822" s="119"/>
      <c r="BF1822" s="119"/>
      <c r="BG1822" s="119"/>
      <c r="BH1822" s="119"/>
      <c r="BI1822" s="119"/>
      <c r="BJ1822" s="119"/>
      <c r="BK1822" s="119"/>
      <c r="BL1822" s="119"/>
      <c r="BM1822" s="119"/>
      <c r="BN1822" s="119"/>
      <c r="BO1822" s="119"/>
      <c r="BP1822" s="119"/>
      <c r="BQ1822" s="119"/>
      <c r="BR1822" s="119"/>
      <c r="BS1822" s="119"/>
      <c r="BT1822" s="119"/>
      <c r="BU1822" s="119"/>
      <c r="BV1822" s="119"/>
      <c r="BW1822" s="119"/>
      <c r="BX1822" s="119"/>
      <c r="BY1822" s="119"/>
      <c r="BZ1822" s="119"/>
      <c r="CA1822" s="119"/>
      <c r="CB1822" s="119"/>
      <c r="CC1822" s="119"/>
      <c r="CD1822" s="119"/>
      <c r="CE1822" s="119"/>
      <c r="CF1822" s="119"/>
      <c r="CG1822" s="119"/>
      <c r="CH1822" s="119"/>
      <c r="CI1822" s="119"/>
      <c r="CJ1822" s="119"/>
      <c r="CK1822" s="119"/>
      <c r="CL1822" s="119"/>
      <c r="CM1822" s="119"/>
      <c r="CN1822" s="119"/>
      <c r="CO1822" s="119"/>
      <c r="CP1822" s="119"/>
      <c r="CQ1822" s="119"/>
      <c r="CR1822" s="119"/>
      <c r="CS1822" s="119"/>
      <c r="CT1822" s="119"/>
      <c r="CU1822" s="119"/>
      <c r="CV1822" s="119"/>
      <c r="CW1822" s="119"/>
      <c r="CX1822" s="119"/>
      <c r="CY1822" s="119"/>
      <c r="CZ1822" s="119"/>
      <c r="DA1822" s="119"/>
      <c r="DB1822" s="119"/>
      <c r="DC1822" s="119"/>
      <c r="DD1822" s="119"/>
      <c r="DE1822" s="119"/>
      <c r="DF1822" s="119"/>
      <c r="DG1822" s="119"/>
      <c r="DH1822" s="119"/>
      <c r="DI1822" s="119"/>
      <c r="DJ1822" s="119"/>
      <c r="DK1822" s="119"/>
      <c r="DL1822" s="119"/>
      <c r="DM1822" s="119"/>
      <c r="DN1822" s="119"/>
      <c r="DO1822" s="119"/>
      <c r="DP1822" s="119"/>
      <c r="DQ1822" s="119"/>
      <c r="DR1822" s="119"/>
      <c r="DS1822" s="119"/>
      <c r="DT1822" s="119"/>
      <c r="DU1822" s="119"/>
      <c r="DV1822" s="119"/>
      <c r="DW1822" s="119"/>
      <c r="DX1822" s="119"/>
      <c r="DY1822" s="119"/>
      <c r="DZ1822" s="119"/>
      <c r="EA1822" s="119"/>
      <c r="EB1822" s="119"/>
      <c r="EC1822" s="119"/>
      <c r="ED1822" s="119"/>
      <c r="EE1822" s="119"/>
      <c r="EF1822" s="119"/>
      <c r="EG1822" s="119"/>
      <c r="EH1822" s="119"/>
      <c r="EI1822" s="119"/>
      <c r="EJ1822" s="119"/>
      <c r="EK1822" s="119"/>
      <c r="EL1822" s="119"/>
      <c r="EM1822" s="119"/>
      <c r="EN1822" s="119"/>
      <c r="EO1822" s="119"/>
      <c r="EP1822" s="119"/>
      <c r="EQ1822" s="119"/>
      <c r="ER1822" s="119"/>
      <c r="ES1822" s="119"/>
      <c r="ET1822" s="119"/>
      <c r="EU1822" s="119"/>
      <c r="EV1822" s="119"/>
      <c r="EW1822" s="119"/>
      <c r="EX1822" s="119"/>
      <c r="EY1822" s="119"/>
      <c r="EZ1822" s="119"/>
      <c r="FA1822" s="119"/>
      <c r="FB1822" s="119"/>
      <c r="FC1822" s="119"/>
      <c r="FD1822" s="119"/>
      <c r="FE1822" s="119"/>
      <c r="FF1822" s="119"/>
      <c r="FG1822" s="119"/>
      <c r="FH1822" s="119"/>
      <c r="FI1822" s="119"/>
      <c r="FJ1822" s="119"/>
      <c r="FK1822" s="119"/>
    </row>
    <row r="1823" spans="1:167" s="119" customFormat="1" x14ac:dyDescent="0.25">
      <c r="A1823" s="77"/>
      <c r="B1823" s="131" t="e">
        <f t="shared" ref="B1823:D1823" si="5647">B1822</f>
        <v>#VALUE!</v>
      </c>
      <c r="C1823" s="131" t="e">
        <f t="shared" si="5647"/>
        <v>#VALUE!</v>
      </c>
      <c r="D1823" s="130">
        <f t="shared" si="5647"/>
        <v>1</v>
      </c>
      <c r="E1823" s="180"/>
      <c r="F1823" s="96"/>
      <c r="G1823" s="182"/>
      <c r="H1823" s="186"/>
      <c r="I1823" s="186"/>
      <c r="J1823" s="187"/>
      <c r="K1823" s="67"/>
      <c r="L1823" s="133" t="s">
        <v>57</v>
      </c>
      <c r="M1823" s="134" t="e">
        <f>INDEX('BASE FORMAÇÃO'!H:H,B1825+1)</f>
        <v>#VALUE!</v>
      </c>
      <c r="N1823" s="74"/>
      <c r="O1823" s="27" t="s">
        <v>445</v>
      </c>
      <c r="P1823" s="117"/>
      <c r="Q1823" s="117"/>
      <c r="R1823" s="117"/>
      <c r="S1823" s="117"/>
      <c r="T1823" s="117"/>
      <c r="U1823" s="117"/>
      <c r="V1823" s="117"/>
      <c r="W1823" s="117"/>
      <c r="X1823" s="117"/>
      <c r="Y1823" s="117"/>
      <c r="Z1823" s="117"/>
      <c r="AA1823" s="121"/>
      <c r="AB1823" s="121"/>
      <c r="AC1823" s="121"/>
      <c r="AD1823" s="121"/>
      <c r="AE1823" s="121"/>
      <c r="AF1823" s="121"/>
      <c r="AG1823" s="121"/>
      <c r="AH1823" s="121"/>
      <c r="AI1823" s="121"/>
    </row>
    <row r="1824" spans="1:167" s="119" customFormat="1" x14ac:dyDescent="0.25">
      <c r="A1824" s="77"/>
      <c r="B1824" s="131" t="e">
        <f t="shared" ref="B1824:C1824" si="5648">B1823</f>
        <v>#VALUE!</v>
      </c>
      <c r="C1824" s="131" t="e">
        <f t="shared" si="5648"/>
        <v>#VALUE!</v>
      </c>
      <c r="D1824" s="130">
        <f t="shared" si="5594"/>
        <v>1</v>
      </c>
      <c r="E1824" s="41" t="s">
        <v>344</v>
      </c>
      <c r="F1824" s="96"/>
      <c r="G1824" s="183"/>
      <c r="H1824" s="188"/>
      <c r="I1824" s="188"/>
      <c r="J1824" s="189"/>
      <c r="K1824" s="67"/>
      <c r="L1824" s="1" t="s">
        <v>2</v>
      </c>
      <c r="M1824" s="6" t="e">
        <f>INDEX('BASE FORMAÇÃO'!D:D,B1825+1)</f>
        <v>#VALUE!</v>
      </c>
      <c r="N1824" s="74"/>
      <c r="O1824" s="27" t="s">
        <v>446</v>
      </c>
      <c r="P1824" s="118"/>
      <c r="Q1824" s="118"/>
      <c r="R1824" s="118"/>
      <c r="S1824" s="118"/>
      <c r="T1824" s="118"/>
      <c r="U1824" s="121"/>
      <c r="V1824" s="121"/>
      <c r="W1824" s="121"/>
      <c r="X1824" s="121"/>
      <c r="Y1824" s="121"/>
      <c r="Z1824" s="121"/>
      <c r="AA1824" s="121"/>
      <c r="AB1824" s="121"/>
      <c r="AC1824" s="121"/>
      <c r="AD1824" s="121"/>
      <c r="AE1824" s="121"/>
      <c r="AF1824" s="121"/>
      <c r="AG1824" s="121"/>
      <c r="AH1824" s="121"/>
      <c r="AI1824" s="121"/>
    </row>
    <row r="1825" spans="2:35" x14ac:dyDescent="0.25">
      <c r="B1825" s="131" t="e">
        <f t="shared" ref="B1825:C1825" si="5649">B1823</f>
        <v>#VALUE!</v>
      </c>
      <c r="C1825" s="131" t="e">
        <f t="shared" si="5649"/>
        <v>#VALUE!</v>
      </c>
      <c r="D1825" s="130">
        <f t="shared" si="5594"/>
        <v>1</v>
      </c>
      <c r="E1825" s="167" t="e">
        <f t="shared" ref="E1825" si="5650">C1821</f>
        <v>#VALUE!</v>
      </c>
      <c r="F1825" s="96"/>
      <c r="G1825" s="169" t="s">
        <v>334</v>
      </c>
      <c r="H1825" s="171"/>
      <c r="I1825" s="172"/>
      <c r="J1825" s="172"/>
      <c r="K1825" s="70"/>
      <c r="L1825" s="28" t="s">
        <v>333</v>
      </c>
      <c r="M1825" s="136" t="str">
        <f t="shared" ref="M1825" si="5651">IFERROR(INDEX(I1827:I1839,MATCH(MAX(J1827:J1839),J1827:J1839,0)),"")</f>
        <v/>
      </c>
      <c r="N1825" s="74"/>
      <c r="O1825" s="27" t="s">
        <v>18</v>
      </c>
      <c r="P1825" s="109" t="str">
        <f>IF(P1821="","",
IF(OR(P1823="Orçamento",P1822="",MAX('Tabela de Apoio'!$A:$A)&lt;=P1822),
P1821,
(INDEX('Tabela de Apoio'!$B:$B,MATCH('MAPA DE PREÇOS'!$O$8,'Tabela de Apoio'!$A:$A,1))/INDEX('Tabela de Apoio'!$B:$B,MATCH('MAPA DE PREÇOS'!P1822,'Tabela de Apoio'!$A:$A,1)-1))*P1821))</f>
        <v/>
      </c>
      <c r="Q1825" s="109" t="str">
        <f>IF(Q1821="","",
IF(OR(Q1823="Orçamento",Q1822="",MAX('Tabela de Apoio'!$A:$A)&lt;=Q1822),
Q1821,
(INDEX('Tabela de Apoio'!$B:$B,MATCH('MAPA DE PREÇOS'!$O$8,'Tabela de Apoio'!$A:$A,1))/INDEX('Tabela de Apoio'!$B:$B,MATCH('MAPA DE PREÇOS'!Q1822,'Tabela de Apoio'!$A:$A,1)-1))*Q1821))</f>
        <v/>
      </c>
      <c r="R1825" s="109" t="str">
        <f>IF(R1821="","",
IF(OR(R1823="Orçamento",R1822="",MAX('Tabela de Apoio'!$A:$A)&lt;=R1822),
R1821,
(INDEX('Tabela de Apoio'!$B:$B,MATCH('MAPA DE PREÇOS'!$O$8,'Tabela de Apoio'!$A:$A,1))/INDEX('Tabela de Apoio'!$B:$B,MATCH('MAPA DE PREÇOS'!R1822,'Tabela de Apoio'!$A:$A,1)-1))*R1821))</f>
        <v/>
      </c>
      <c r="S1825" s="109" t="str">
        <f>IF(S1821="","",
IF(OR(S1823="Orçamento",S1822="",MAX('Tabela de Apoio'!$A:$A)&lt;=S1822),
S1821,
(INDEX('Tabela de Apoio'!$B:$B,MATCH('MAPA DE PREÇOS'!$O$8,'Tabela de Apoio'!$A:$A,1))/INDEX('Tabela de Apoio'!$B:$B,MATCH('MAPA DE PREÇOS'!S1822,'Tabela de Apoio'!$A:$A,1)-1))*S1821))</f>
        <v/>
      </c>
      <c r="T1825" s="109" t="str">
        <f>IF(T1821="","",
IF(OR(T1823="Orçamento",T1822="",MAX('Tabela de Apoio'!$A:$A)&lt;=T1822),
T1821,
(INDEX('Tabela de Apoio'!$B:$B,MATCH('MAPA DE PREÇOS'!$O$8,'Tabela de Apoio'!$A:$A,1))/INDEX('Tabela de Apoio'!$B:$B,MATCH('MAPA DE PREÇOS'!T1822,'Tabela de Apoio'!$A:$A,1)-1))*T1821))</f>
        <v/>
      </c>
      <c r="U1825" s="109" t="str">
        <f>IF(U1821="","",
IF(OR(U1823="Orçamento",U1822="",MAX('Tabela de Apoio'!$A:$A)&lt;=U1822),
U1821,
(INDEX('Tabela de Apoio'!$B:$B,MATCH('MAPA DE PREÇOS'!$O$8,'Tabela de Apoio'!$A:$A,1))/INDEX('Tabela de Apoio'!$B:$B,MATCH('MAPA DE PREÇOS'!U1822,'Tabela de Apoio'!$A:$A,1)-1))*U1821))</f>
        <v/>
      </c>
      <c r="V1825" s="109" t="str">
        <f>IF(V1821="","",
IF(OR(V1823="Orçamento",V1822="",MAX('Tabela de Apoio'!$A:$A)&lt;=V1822),
V1821,
(INDEX('Tabela de Apoio'!$B:$B,MATCH('MAPA DE PREÇOS'!$O$8,'Tabela de Apoio'!$A:$A,1))/INDEX('Tabela de Apoio'!$B:$B,MATCH('MAPA DE PREÇOS'!V1822,'Tabela de Apoio'!$A:$A,1)-1))*V1821))</f>
        <v/>
      </c>
      <c r="W1825" s="109" t="str">
        <f>IF(W1821="","",
IF(OR(W1823="Orçamento",W1822="",MAX('Tabela de Apoio'!$A:$A)&lt;=W1822),
W1821,
(INDEX('Tabela de Apoio'!$B:$B,MATCH('MAPA DE PREÇOS'!$O$8,'Tabela de Apoio'!$A:$A,1))/INDEX('Tabela de Apoio'!$B:$B,MATCH('MAPA DE PREÇOS'!W1822,'Tabela de Apoio'!$A:$A,1)-1))*W1821))</f>
        <v/>
      </c>
      <c r="X1825" s="109" t="str">
        <f>IF(X1821="","",
IF(OR(X1823="Orçamento",X1822="",MAX('Tabela de Apoio'!$A:$A)&lt;=X1822),
X1821,
(INDEX('Tabela de Apoio'!$B:$B,MATCH('MAPA DE PREÇOS'!$O$8,'Tabela de Apoio'!$A:$A,1))/INDEX('Tabela de Apoio'!$B:$B,MATCH('MAPA DE PREÇOS'!X1822,'Tabela de Apoio'!$A:$A,1)-1))*X1821))</f>
        <v/>
      </c>
      <c r="Y1825" s="109" t="str">
        <f>IF(Y1821="","",
IF(OR(Y1823="Orçamento",Y1822="",MAX('Tabela de Apoio'!$A:$A)&lt;=Y1822),
Y1821,
(INDEX('Tabela de Apoio'!$B:$B,MATCH('MAPA DE PREÇOS'!$O$8,'Tabela de Apoio'!$A:$A,1))/INDEX('Tabela de Apoio'!$B:$B,MATCH('MAPA DE PREÇOS'!Y1822,'Tabela de Apoio'!$A:$A,1)-1))*Y1821))</f>
        <v/>
      </c>
      <c r="Z1825" s="109" t="str">
        <f>IF(Z1821="","",
IF(OR(Z1823="Orçamento",Z1822="",MAX('Tabela de Apoio'!$A:$A)&lt;=Z1822),
Z1821,
(INDEX('Tabela de Apoio'!$B:$B,MATCH('MAPA DE PREÇOS'!$O$8,'Tabela de Apoio'!$A:$A,1))/INDEX('Tabela de Apoio'!$B:$B,MATCH('MAPA DE PREÇOS'!Z1822,'Tabela de Apoio'!$A:$A,1)-1))*Z1821))</f>
        <v/>
      </c>
      <c r="AA1825" s="109" t="str">
        <f>IF(AA1821="","",
IF(OR(AA1823="Orçamento",AA1822="",MAX('Tabela de Apoio'!$A:$A)&lt;=AA1822),
AA1821,
(INDEX('Tabela de Apoio'!$B:$B,MATCH('MAPA DE PREÇOS'!$O$8,'Tabela de Apoio'!$A:$A,1))/INDEX('Tabela de Apoio'!$B:$B,MATCH('MAPA DE PREÇOS'!AA1822,'Tabela de Apoio'!$A:$A,1)-1))*AA1821))</f>
        <v/>
      </c>
      <c r="AB1825" s="109" t="str">
        <f>IF(AB1821="","",
IF(OR(AB1823="Orçamento",AB1822="",MAX('Tabela de Apoio'!$A:$A)&lt;=AB1822),
AB1821,
(INDEX('Tabela de Apoio'!$B:$B,MATCH('MAPA DE PREÇOS'!$O$8,'Tabela de Apoio'!$A:$A,1))/INDEX('Tabela de Apoio'!$B:$B,MATCH('MAPA DE PREÇOS'!AB1822,'Tabela de Apoio'!$A:$A,1)-1))*AB1821))</f>
        <v/>
      </c>
      <c r="AC1825" s="109" t="str">
        <f>IF(AC1821="","",
IF(OR(AC1823="Orçamento",AC1822="",MAX('Tabela de Apoio'!$A:$A)&lt;=AC1822),
AC1821,
(INDEX('Tabela de Apoio'!$B:$B,MATCH('MAPA DE PREÇOS'!$O$8,'Tabela de Apoio'!$A:$A,1))/INDEX('Tabela de Apoio'!$B:$B,MATCH('MAPA DE PREÇOS'!AC1822,'Tabela de Apoio'!$A:$A,1)-1))*AC1821))</f>
        <v/>
      </c>
      <c r="AD1825" s="109" t="str">
        <f>IF(AD1821="","",
IF(OR(AD1823="Orçamento",AD1822="",MAX('Tabela de Apoio'!$A:$A)&lt;=AD1822),
AD1821,
(INDEX('Tabela de Apoio'!$B:$B,MATCH('MAPA DE PREÇOS'!$O$8,'Tabela de Apoio'!$A:$A,1))/INDEX('Tabela de Apoio'!$B:$B,MATCH('MAPA DE PREÇOS'!AD1822,'Tabela de Apoio'!$A:$A,1)-1))*AD1821))</f>
        <v/>
      </c>
      <c r="AE1825" s="109" t="str">
        <f>IF(AE1821="","",
IF(OR(AE1823="Orçamento",AE1822="",MAX('Tabela de Apoio'!$A:$A)&lt;=AE1822),
AE1821,
(INDEX('Tabela de Apoio'!$B:$B,MATCH('MAPA DE PREÇOS'!$O$8,'Tabela de Apoio'!$A:$A,1))/INDEX('Tabela de Apoio'!$B:$B,MATCH('MAPA DE PREÇOS'!AE1822,'Tabela de Apoio'!$A:$A,1)-1))*AE1821))</f>
        <v/>
      </c>
      <c r="AF1825" s="109" t="str">
        <f>IF(AF1821="","",
IF(OR(AF1823="Orçamento",AF1822="",MAX('Tabela de Apoio'!$A:$A)&lt;=AF1822),
AF1821,
(INDEX('Tabela de Apoio'!$B:$B,MATCH('MAPA DE PREÇOS'!$O$8,'Tabela de Apoio'!$A:$A,1))/INDEX('Tabela de Apoio'!$B:$B,MATCH('MAPA DE PREÇOS'!AF1822,'Tabela de Apoio'!$A:$A,1)-1))*AF1821))</f>
        <v/>
      </c>
      <c r="AG1825" s="109" t="str">
        <f>IF(AG1821="","",
IF(OR(AG1823="Orçamento",AG1822="",MAX('Tabela de Apoio'!$A:$A)&lt;=AG1822),
AG1821,
(INDEX('Tabela de Apoio'!$B:$B,MATCH('MAPA DE PREÇOS'!$O$8,'Tabela de Apoio'!$A:$A,1))/INDEX('Tabela de Apoio'!$B:$B,MATCH('MAPA DE PREÇOS'!AG1822,'Tabela de Apoio'!$A:$A,1)-1))*AG1821))</f>
        <v/>
      </c>
      <c r="AH1825" s="109" t="str">
        <f>IF(AH1821="","",
IF(OR(AH1823="Orçamento",AH1822="",MAX('Tabela de Apoio'!$A:$A)&lt;=AH1822),
AH1821,
(INDEX('Tabela de Apoio'!$B:$B,MATCH('MAPA DE PREÇOS'!$O$8,'Tabela de Apoio'!$A:$A,1))/INDEX('Tabela de Apoio'!$B:$B,MATCH('MAPA DE PREÇOS'!AH1822,'Tabela de Apoio'!$A:$A,1)-1))*AH1821))</f>
        <v/>
      </c>
      <c r="AI1825" s="109" t="str">
        <f>IF(AI1821="","",
IF(OR(AI1823="Orçamento",AI1822="",MAX('Tabela de Apoio'!$A:$A)&lt;=AI1822),
AI1821,
(INDEX('Tabela de Apoio'!$B:$B,MATCH('MAPA DE PREÇOS'!$O$8,'Tabela de Apoio'!$A:$A,1))/INDEX('Tabela de Apoio'!$B:$B,MATCH('MAPA DE PREÇOS'!AI1822,'Tabela de Apoio'!$A:$A,1)-1))*AI1821))</f>
        <v/>
      </c>
    </row>
    <row r="1826" spans="2:35" hidden="1" x14ac:dyDescent="0.25">
      <c r="B1826" s="131" t="e">
        <f t="shared" ref="B1826" si="5652">B1825</f>
        <v>#VALUE!</v>
      </c>
      <c r="C1826" s="131" t="e">
        <f t="shared" ref="C1826" si="5653">C1825</f>
        <v>#VALUE!</v>
      </c>
      <c r="D1826" s="130">
        <f t="shared" si="5594"/>
        <v>1</v>
      </c>
      <c r="E1826" s="168"/>
      <c r="F1826" s="96"/>
      <c r="G1826" s="170"/>
      <c r="H1826"/>
      <c r="I1826"/>
      <c r="J1826"/>
      <c r="N1826" s="74"/>
      <c r="O1826" s="27" t="s">
        <v>439</v>
      </c>
      <c r="P1826" s="110" t="str">
        <f>IF(IFERROR(VLOOKUP(P1823,'Tabela de Apoio'!$D:$E,2,FALSE),1)=1,"",P1827)</f>
        <v/>
      </c>
      <c r="Q1826" s="110" t="str">
        <f>IF(IFERROR(VLOOKUP(Q1823,'Tabela de Apoio'!$D:$E,2,FALSE),1)=1,"",Q1827)</f>
        <v/>
      </c>
      <c r="R1826" s="110" t="str">
        <f>IF(IFERROR(VLOOKUP(R1823,'Tabela de Apoio'!$D:$E,2,FALSE),1)=1,"",R1827)</f>
        <v/>
      </c>
      <c r="S1826" s="110" t="str">
        <f>IF(IFERROR(VLOOKUP(S1823,'Tabela de Apoio'!$D:$E,2,FALSE),1)=1,"",S1827)</f>
        <v/>
      </c>
      <c r="T1826" s="110" t="str">
        <f>IF(IFERROR(VLOOKUP(T1823,'Tabela de Apoio'!$D:$E,2,FALSE),1)=1,"",T1827)</f>
        <v/>
      </c>
      <c r="U1826" s="110" t="str">
        <f>IF(IFERROR(VLOOKUP(U1823,'Tabela de Apoio'!$D:$E,2,FALSE),1)=1,"",U1827)</f>
        <v/>
      </c>
      <c r="V1826" s="110" t="str">
        <f>IF(IFERROR(VLOOKUP(V1823,'Tabela de Apoio'!$D:$E,2,FALSE),1)=1,"",V1827)</f>
        <v/>
      </c>
      <c r="W1826" s="110" t="str">
        <f>IF(IFERROR(VLOOKUP(W1823,'Tabela de Apoio'!$D:$E,2,FALSE),1)=1,"",W1827)</f>
        <v/>
      </c>
      <c r="X1826" s="110" t="str">
        <f>IF(IFERROR(VLOOKUP(X1823,'Tabela de Apoio'!$D:$E,2,FALSE),1)=1,"",X1827)</f>
        <v/>
      </c>
      <c r="Y1826" s="110" t="str">
        <f>IF(IFERROR(VLOOKUP(Y1823,'Tabela de Apoio'!$D:$E,2,FALSE),1)=1,"",Y1827)</f>
        <v/>
      </c>
      <c r="Z1826" s="110" t="str">
        <f>IF(IFERROR(VLOOKUP(Z1823,'Tabela de Apoio'!$D:$E,2,FALSE),1)=1,"",Z1827)</f>
        <v/>
      </c>
      <c r="AA1826" s="110" t="str">
        <f>IF(IFERROR(VLOOKUP(AA1823,'Tabela de Apoio'!$D:$E,2,FALSE),1)=1,"",AA1827)</f>
        <v/>
      </c>
      <c r="AB1826" s="110" t="str">
        <f>IF(IFERROR(VLOOKUP(AB1823,'Tabela de Apoio'!$D:$E,2,FALSE),1)=1,"",AB1827)</f>
        <v/>
      </c>
      <c r="AC1826" s="110" t="str">
        <f>IF(IFERROR(VLOOKUP(AC1823,'Tabela de Apoio'!$D:$E,2,FALSE),1)=1,"",AC1827)</f>
        <v/>
      </c>
      <c r="AD1826" s="110" t="str">
        <f>IF(IFERROR(VLOOKUP(AD1823,'Tabela de Apoio'!$D:$E,2,FALSE),1)=1,"",AD1827)</f>
        <v/>
      </c>
      <c r="AE1826" s="110" t="str">
        <f>IF(IFERROR(VLOOKUP(AE1823,'Tabela de Apoio'!$D:$E,2,FALSE),1)=1,"",AE1827)</f>
        <v/>
      </c>
      <c r="AF1826" s="110" t="str">
        <f>IF(IFERROR(VLOOKUP(AF1823,'Tabela de Apoio'!$D:$E,2,FALSE),1)=1,"",AF1827)</f>
        <v/>
      </c>
      <c r="AG1826" s="110" t="str">
        <f>IF(IFERROR(VLOOKUP(AG1823,'Tabela de Apoio'!$D:$E,2,FALSE),1)=1,"",AG1827)</f>
        <v/>
      </c>
      <c r="AH1826" s="110" t="str">
        <f>IF(IFERROR(VLOOKUP(AH1823,'Tabela de Apoio'!$D:$E,2,FALSE),1)=1,"",AH1827)</f>
        <v/>
      </c>
      <c r="AI1826" s="110" t="str">
        <f>IF(IFERROR(VLOOKUP(AI1823,'Tabela de Apoio'!$D:$E,2,FALSE),1)=1,"",AI1827)</f>
        <v/>
      </c>
    </row>
    <row r="1827" spans="2:35" hidden="1" x14ac:dyDescent="0.25">
      <c r="B1827" s="131" t="e">
        <f t="shared" ref="B1827:C1827" si="5654">B1826</f>
        <v>#VALUE!</v>
      </c>
      <c r="C1827" s="131" t="e">
        <f t="shared" si="5654"/>
        <v>#VALUE!</v>
      </c>
      <c r="D1827" s="130">
        <f t="shared" si="5594"/>
        <v>1</v>
      </c>
      <c r="E1827" s="168"/>
      <c r="F1827" s="96"/>
      <c r="G1827" s="170"/>
      <c r="H1827" s="137">
        <f t="shared" ref="H1827" si="5655">COUNT($P1827:$XX1827)</f>
        <v>0</v>
      </c>
      <c r="I1827" s="135" t="e">
        <f t="shared" ref="I1827" si="5656">_xlfn.STDEV.P($P1826:$XX1827)/AVERAGE($P1826:$XX1827)</f>
        <v>#DIV/0!</v>
      </c>
      <c r="J1827" s="7">
        <f>ROW()</f>
        <v>1827</v>
      </c>
      <c r="K1827" s="70"/>
      <c r="L1827" s="29" t="s">
        <v>54</v>
      </c>
      <c r="M1827" s="30" t="str">
        <f t="shared" ref="M1827" si="5657">IFERROR(
IF(AND(P1823="Orçamento",COUNTA(P1821:AI1821)=COUNTIF(P1823:XX1823,"Orçamento")),MIN(M1832,M1829),
IF(M1830&lt;&gt;"",M1830,
IF(M1831&lt;&gt;"",M1831,
M1829
))),"")</f>
        <v/>
      </c>
      <c r="N1827" s="74"/>
      <c r="O1827" s="27" t="s">
        <v>440</v>
      </c>
      <c r="P1827" s="109" t="str">
        <f t="shared" ref="P1827:AI1827" si="5658">IFERROR(IF(P1825="",
            "",
            IF(COUNT($P1825:$XX1825)&lt;=4,
               P1825,
               IF(OR(P1825&gt;(QUARTILE($P1825:$XX1825,3)+(QUARTILE($P1825:$XX1825,3)-QUARTILE($P1825:$XX1825,1))),
                     P1825&lt;(QUARTILE($P1825:$XX1825,1)-(QUARTILE($P1825:$XX1825,3)-QUARTILE($P1825:$XX1825,1)))
                  ),
               "DESCARTADO",P1825)
             )
  ),P1825)</f>
        <v/>
      </c>
      <c r="Q1827" s="109" t="str">
        <f t="shared" si="5658"/>
        <v/>
      </c>
      <c r="R1827" s="109" t="str">
        <f t="shared" si="5658"/>
        <v/>
      </c>
      <c r="S1827" s="109" t="str">
        <f t="shared" si="5658"/>
        <v/>
      </c>
      <c r="T1827" s="109" t="str">
        <f t="shared" si="5658"/>
        <v/>
      </c>
      <c r="U1827" s="109" t="str">
        <f t="shared" si="5658"/>
        <v/>
      </c>
      <c r="V1827" s="109" t="str">
        <f t="shared" si="5658"/>
        <v/>
      </c>
      <c r="W1827" s="109" t="str">
        <f t="shared" si="5658"/>
        <v/>
      </c>
      <c r="X1827" s="109" t="str">
        <f t="shared" si="5658"/>
        <v/>
      </c>
      <c r="Y1827" s="109" t="str">
        <f t="shared" si="5658"/>
        <v/>
      </c>
      <c r="Z1827" s="109" t="str">
        <f t="shared" si="5658"/>
        <v/>
      </c>
      <c r="AA1827" s="109" t="str">
        <f t="shared" si="5658"/>
        <v/>
      </c>
      <c r="AB1827" s="109" t="str">
        <f t="shared" si="5658"/>
        <v/>
      </c>
      <c r="AC1827" s="109" t="str">
        <f t="shared" si="5658"/>
        <v/>
      </c>
      <c r="AD1827" s="109" t="str">
        <f t="shared" si="5658"/>
        <v/>
      </c>
      <c r="AE1827" s="109" t="str">
        <f t="shared" si="5658"/>
        <v/>
      </c>
      <c r="AF1827" s="109" t="str">
        <f t="shared" si="5658"/>
        <v/>
      </c>
      <c r="AG1827" s="109" t="str">
        <f t="shared" si="5658"/>
        <v/>
      </c>
      <c r="AH1827" s="109" t="str">
        <f t="shared" si="5658"/>
        <v/>
      </c>
      <c r="AI1827" s="109" t="str">
        <f t="shared" si="5658"/>
        <v/>
      </c>
    </row>
    <row r="1828" spans="2:35" hidden="1" x14ac:dyDescent="0.25">
      <c r="B1828" s="131" t="e">
        <f t="shared" ref="B1828" si="5659">B1827</f>
        <v>#VALUE!</v>
      </c>
      <c r="C1828" s="131" t="e">
        <f t="shared" ref="C1828" si="5660">C1827</f>
        <v>#VALUE!</v>
      </c>
      <c r="D1828" s="130">
        <f t="shared" si="5594"/>
        <v>1</v>
      </c>
      <c r="E1828" s="168"/>
      <c r="F1828" s="96"/>
      <c r="G1828" s="170"/>
      <c r="H1828"/>
      <c r="I1828"/>
      <c r="J1828"/>
      <c r="K1828" s="69"/>
      <c r="L1828" s="29" t="s">
        <v>423</v>
      </c>
      <c r="M1828" s="30" t="e">
        <f t="shared" ref="M1828" si="5661">AVERAGE($P1827:$XX1827)</f>
        <v>#DIV/0!</v>
      </c>
      <c r="N1828" s="74"/>
      <c r="O1828" s="27" t="str">
        <f t="shared" ref="O1828" si="5662">"1 POND"</f>
        <v>1 POND</v>
      </c>
      <c r="P1828" s="110" t="str">
        <f>IF(IFERROR(VLOOKUP(P1823,'Tabela de Apoio'!$D:$E,2,FALSE),1)=1,"",P1829)</f>
        <v/>
      </c>
      <c r="Q1828" s="110" t="str">
        <f>IF(IFERROR(VLOOKUP(Q1823,'Tabela de Apoio'!$D:$E,2,FALSE),1)=1,"",Q1829)</f>
        <v/>
      </c>
      <c r="R1828" s="110" t="str">
        <f>IF(IFERROR(VLOOKUP(R1823,'Tabela de Apoio'!$D:$E,2,FALSE),1)=1,"",R1829)</f>
        <v/>
      </c>
      <c r="S1828" s="110" t="str">
        <f>IF(IFERROR(VLOOKUP(S1823,'Tabela de Apoio'!$D:$E,2,FALSE),1)=1,"",S1829)</f>
        <v/>
      </c>
      <c r="T1828" s="110" t="str">
        <f>IF(IFERROR(VLOOKUP(T1823,'Tabela de Apoio'!$D:$E,2,FALSE),1)=1,"",T1829)</f>
        <v/>
      </c>
      <c r="U1828" s="110" t="str">
        <f>IF(IFERROR(VLOOKUP(U1823,'Tabela de Apoio'!$D:$E,2,FALSE),1)=1,"",U1829)</f>
        <v/>
      </c>
      <c r="V1828" s="110" t="str">
        <f>IF(IFERROR(VLOOKUP(V1823,'Tabela de Apoio'!$D:$E,2,FALSE),1)=1,"",V1829)</f>
        <v/>
      </c>
      <c r="W1828" s="110" t="str">
        <f>IF(IFERROR(VLOOKUP(W1823,'Tabela de Apoio'!$D:$E,2,FALSE),1)=1,"",W1829)</f>
        <v/>
      </c>
      <c r="X1828" s="110" t="str">
        <f>IF(IFERROR(VLOOKUP(X1823,'Tabela de Apoio'!$D:$E,2,FALSE),1)=1,"",X1829)</f>
        <v/>
      </c>
      <c r="Y1828" s="110" t="str">
        <f>IF(IFERROR(VLOOKUP(Y1823,'Tabela de Apoio'!$D:$E,2,FALSE),1)=1,"",Y1829)</f>
        <v/>
      </c>
      <c r="Z1828" s="110" t="str">
        <f>IF(IFERROR(VLOOKUP(Z1823,'Tabela de Apoio'!$D:$E,2,FALSE),1)=1,"",Z1829)</f>
        <v/>
      </c>
      <c r="AA1828" s="110" t="str">
        <f>IF(IFERROR(VLOOKUP(AA1823,'Tabela de Apoio'!$D:$E,2,FALSE),1)=1,"",AA1829)</f>
        <v/>
      </c>
      <c r="AB1828" s="110" t="str">
        <f>IF(IFERROR(VLOOKUP(AB1823,'Tabela de Apoio'!$D:$E,2,FALSE),1)=1,"",AB1829)</f>
        <v/>
      </c>
      <c r="AC1828" s="110" t="str">
        <f>IF(IFERROR(VLOOKUP(AC1823,'Tabela de Apoio'!$D:$E,2,FALSE),1)=1,"",AC1829)</f>
        <v/>
      </c>
      <c r="AD1828" s="110" t="str">
        <f>IF(IFERROR(VLOOKUP(AD1823,'Tabela de Apoio'!$D:$E,2,FALSE),1)=1,"",AD1829)</f>
        <v/>
      </c>
      <c r="AE1828" s="110" t="str">
        <f>IF(IFERROR(VLOOKUP(AE1823,'Tabela de Apoio'!$D:$E,2,FALSE),1)=1,"",AE1829)</f>
        <v/>
      </c>
      <c r="AF1828" s="110" t="str">
        <f>IF(IFERROR(VLOOKUP(AF1823,'Tabela de Apoio'!$D:$E,2,FALSE),1)=1,"",AF1829)</f>
        <v/>
      </c>
      <c r="AG1828" s="110" t="str">
        <f>IF(IFERROR(VLOOKUP(AG1823,'Tabela de Apoio'!$D:$E,2,FALSE),1)=1,"",AG1829)</f>
        <v/>
      </c>
      <c r="AH1828" s="110" t="str">
        <f>IF(IFERROR(VLOOKUP(AH1823,'Tabela de Apoio'!$D:$E,2,FALSE),1)=1,"",AH1829)</f>
        <v/>
      </c>
      <c r="AI1828" s="110" t="str">
        <f>IF(IFERROR(VLOOKUP(AI1823,'Tabela de Apoio'!$D:$E,2,FALSE),1)=1,"",AI1829)</f>
        <v/>
      </c>
    </row>
    <row r="1829" spans="2:35" hidden="1" x14ac:dyDescent="0.25">
      <c r="B1829" s="131" t="e">
        <f t="shared" si="5593"/>
        <v>#VALUE!</v>
      </c>
      <c r="C1829" s="131" t="e">
        <f t="shared" si="5594"/>
        <v>#VALUE!</v>
      </c>
      <c r="D1829" s="130">
        <f t="shared" si="5594"/>
        <v>1</v>
      </c>
      <c r="E1829" s="168"/>
      <c r="F1829" s="96"/>
      <c r="G1829" s="170"/>
      <c r="H1829" s="137">
        <f t="shared" ref="H1829" si="5663">COUNT($P1829:$XX1829)</f>
        <v>0</v>
      </c>
      <c r="I1829" s="135" t="e">
        <f t="shared" ref="I1829" si="5664">_xlfn.STDEV.P($P1828:$XX1829)/AVERAGE($P1828:$XX1829)</f>
        <v>#DIV/0!</v>
      </c>
      <c r="J1829" s="7">
        <f t="shared" ref="J1829" si="5665">IF(AND(H1829&gt;2,
OR(L1821="MÉDIA SANEADA",L1821="MEDIANA SANEADA",
AND(L1821="PREÇO REFERÊNCIA",NOT(AND(P1823="Orçamento",COUNTA(P1821:XX1821)=COUNTIF(P1823:XX1823,"Orçamento")))))),
ROW(),0)</f>
        <v>0</v>
      </c>
      <c r="K1829" s="69"/>
      <c r="L1829" s="29" t="s">
        <v>424</v>
      </c>
      <c r="M1829" s="30" t="e">
        <f t="shared" ref="M1829" si="5666">MEDIAN($P1827:$XX1827)</f>
        <v>#NUM!</v>
      </c>
      <c r="N1829" s="74"/>
      <c r="O1829" s="27" t="str">
        <f t="shared" ref="O1829" si="5667">"1 RODADA"</f>
        <v>1 RODADA</v>
      </c>
      <c r="P1829" s="110" t="str">
        <f t="shared" ref="P1829:AI1829" si="5668">IF(P1827="","",IF((_xlfn.STDEV.P($P1826:$XX1827)/AVERAGE($P1826:$XX1827))&lt;=25%,P1827,IF(OR(P1827&gt;(AVERAGE($P1826:$XX1827)+_xlfn.STDEV.P($P1826:$XX1827)),P1827&lt;(AVERAGE($P1826:$XX1827)-_xlfn.STDEV.P($P1826:$XX1827))),"DESCARTADO",P1827)))</f>
        <v/>
      </c>
      <c r="Q1829" s="110" t="str">
        <f t="shared" si="5668"/>
        <v/>
      </c>
      <c r="R1829" s="110" t="str">
        <f t="shared" si="5668"/>
        <v/>
      </c>
      <c r="S1829" s="110" t="str">
        <f t="shared" si="5668"/>
        <v/>
      </c>
      <c r="T1829" s="110" t="str">
        <f t="shared" si="5668"/>
        <v/>
      </c>
      <c r="U1829" s="110" t="str">
        <f t="shared" si="5668"/>
        <v/>
      </c>
      <c r="V1829" s="110" t="str">
        <f t="shared" si="5668"/>
        <v/>
      </c>
      <c r="W1829" s="110" t="str">
        <f t="shared" si="5668"/>
        <v/>
      </c>
      <c r="X1829" s="110" t="str">
        <f t="shared" si="5668"/>
        <v/>
      </c>
      <c r="Y1829" s="110" t="str">
        <f t="shared" si="5668"/>
        <v/>
      </c>
      <c r="Z1829" s="110" t="str">
        <f t="shared" si="5668"/>
        <v/>
      </c>
      <c r="AA1829" s="110" t="str">
        <f t="shared" si="5668"/>
        <v/>
      </c>
      <c r="AB1829" s="110" t="str">
        <f t="shared" si="5668"/>
        <v/>
      </c>
      <c r="AC1829" s="110" t="str">
        <f t="shared" si="5668"/>
        <v/>
      </c>
      <c r="AD1829" s="110" t="str">
        <f t="shared" si="5668"/>
        <v/>
      </c>
      <c r="AE1829" s="110" t="str">
        <f t="shared" si="5668"/>
        <v/>
      </c>
      <c r="AF1829" s="110" t="str">
        <f t="shared" si="5668"/>
        <v/>
      </c>
      <c r="AG1829" s="110" t="str">
        <f t="shared" si="5668"/>
        <v/>
      </c>
      <c r="AH1829" s="110" t="str">
        <f t="shared" si="5668"/>
        <v/>
      </c>
      <c r="AI1829" s="110" t="str">
        <f t="shared" si="5668"/>
        <v/>
      </c>
    </row>
    <row r="1830" spans="2:35" hidden="1" x14ac:dyDescent="0.25">
      <c r="B1830" s="131" t="e">
        <f t="shared" si="5593"/>
        <v>#VALUE!</v>
      </c>
      <c r="C1830" s="131" t="e">
        <f t="shared" si="5594"/>
        <v>#VALUE!</v>
      </c>
      <c r="D1830" s="130">
        <f t="shared" si="5594"/>
        <v>1</v>
      </c>
      <c r="E1830" s="168"/>
      <c r="F1830" s="96"/>
      <c r="G1830" s="170"/>
      <c r="H1830"/>
      <c r="I1830"/>
      <c r="J1830"/>
      <c r="L1830" s="29" t="s">
        <v>50</v>
      </c>
      <c r="M1830" s="30" t="str">
        <f t="shared" ref="M1830" si="5669">IFERROR(
IF(AND(H1829&gt;2,I1829&lt;=25%),AVERAGE(P1828:XX1829),
IF(AND(H1831&gt;2,I1831&lt;=25%),AVERAGE(P1830:XX1831),
IF(AND(H1833&gt;2,I1833&lt;=25%),AVERAGE(P1832:XX1833),
IF(AND(H1835&gt;2,I1835&lt;=25%),AVERAGE(P1834:XX1835),
IF(AND(H1837&gt;2,I1837&lt;=25%),AVERAGE(P1836:XX1837),
IF(AND(H1839&gt;2,I1839&lt;=25%),AVERAGE(P1838:XX1839),
IF(I1827&lt;=25%,AVERAGE(P1826:XX1827),""))))))),"")</f>
        <v/>
      </c>
      <c r="N1830" s="74"/>
      <c r="O1830" s="27" t="str">
        <f t="shared" ref="O1830" si="5670">"2 POND"</f>
        <v>2 POND</v>
      </c>
      <c r="P1830" s="110" t="str">
        <f>IF(IFERROR(VLOOKUP(P1823,'Tabela de Apoio'!$D:$E,2,FALSE),1)=1,"",P1831)</f>
        <v/>
      </c>
      <c r="Q1830" s="110" t="str">
        <f>IF(IFERROR(VLOOKUP(Q1823,'Tabela de Apoio'!$D:$E,2,FALSE),1)=1,"",Q1831)</f>
        <v/>
      </c>
      <c r="R1830" s="110" t="str">
        <f>IF(IFERROR(VLOOKUP(R1823,'Tabela de Apoio'!$D:$E,2,FALSE),1)=1,"",R1831)</f>
        <v/>
      </c>
      <c r="S1830" s="110" t="str">
        <f>IF(IFERROR(VLOOKUP(S1823,'Tabela de Apoio'!$D:$E,2,FALSE),1)=1,"",S1831)</f>
        <v/>
      </c>
      <c r="T1830" s="110" t="str">
        <f>IF(IFERROR(VLOOKUP(T1823,'Tabela de Apoio'!$D:$E,2,FALSE),1)=1,"",T1831)</f>
        <v/>
      </c>
      <c r="U1830" s="110" t="str">
        <f>IF(IFERROR(VLOOKUP(U1823,'Tabela de Apoio'!$D:$E,2,FALSE),1)=1,"",U1831)</f>
        <v/>
      </c>
      <c r="V1830" s="110" t="str">
        <f>IF(IFERROR(VLOOKUP(V1823,'Tabela de Apoio'!$D:$E,2,FALSE),1)=1,"",V1831)</f>
        <v/>
      </c>
      <c r="W1830" s="110" t="str">
        <f>IF(IFERROR(VLOOKUP(W1823,'Tabela de Apoio'!$D:$E,2,FALSE),1)=1,"",W1831)</f>
        <v/>
      </c>
      <c r="X1830" s="110" t="str">
        <f>IF(IFERROR(VLOOKUP(X1823,'Tabela de Apoio'!$D:$E,2,FALSE),1)=1,"",X1831)</f>
        <v/>
      </c>
      <c r="Y1830" s="110" t="str">
        <f>IF(IFERROR(VLOOKUP(Y1823,'Tabela de Apoio'!$D:$E,2,FALSE),1)=1,"",Y1831)</f>
        <v/>
      </c>
      <c r="Z1830" s="110" t="str">
        <f>IF(IFERROR(VLOOKUP(Z1823,'Tabela de Apoio'!$D:$E,2,FALSE),1)=1,"",Z1831)</f>
        <v/>
      </c>
      <c r="AA1830" s="110" t="str">
        <f>IF(IFERROR(VLOOKUP(AA1823,'Tabela de Apoio'!$D:$E,2,FALSE),1)=1,"",AA1831)</f>
        <v/>
      </c>
      <c r="AB1830" s="110" t="str">
        <f>IF(IFERROR(VLOOKUP(AB1823,'Tabela de Apoio'!$D:$E,2,FALSE),1)=1,"",AB1831)</f>
        <v/>
      </c>
      <c r="AC1830" s="110" t="str">
        <f>IF(IFERROR(VLOOKUP(AC1823,'Tabela de Apoio'!$D:$E,2,FALSE),1)=1,"",AC1831)</f>
        <v/>
      </c>
      <c r="AD1830" s="110" t="str">
        <f>IF(IFERROR(VLOOKUP(AD1823,'Tabela de Apoio'!$D:$E,2,FALSE),1)=1,"",AD1831)</f>
        <v/>
      </c>
      <c r="AE1830" s="110" t="str">
        <f>IF(IFERROR(VLOOKUP(AE1823,'Tabela de Apoio'!$D:$E,2,FALSE),1)=1,"",AE1831)</f>
        <v/>
      </c>
      <c r="AF1830" s="110" t="str">
        <f>IF(IFERROR(VLOOKUP(AF1823,'Tabela de Apoio'!$D:$E,2,FALSE),1)=1,"",AF1831)</f>
        <v/>
      </c>
      <c r="AG1830" s="110" t="str">
        <f>IF(IFERROR(VLOOKUP(AG1823,'Tabela de Apoio'!$D:$E,2,FALSE),1)=1,"",AG1831)</f>
        <v/>
      </c>
      <c r="AH1830" s="110" t="str">
        <f>IF(IFERROR(VLOOKUP(AH1823,'Tabela de Apoio'!$D:$E,2,FALSE),1)=1,"",AH1831)</f>
        <v/>
      </c>
      <c r="AI1830" s="110" t="str">
        <f>IF(IFERROR(VLOOKUP(AI1823,'Tabela de Apoio'!$D:$E,2,FALSE),1)=1,"",AI1831)</f>
        <v/>
      </c>
    </row>
    <row r="1831" spans="2:35" hidden="1" x14ac:dyDescent="0.25">
      <c r="B1831" s="131" t="e">
        <f t="shared" si="5593"/>
        <v>#VALUE!</v>
      </c>
      <c r="C1831" s="131" t="e">
        <f t="shared" si="5594"/>
        <v>#VALUE!</v>
      </c>
      <c r="D1831" s="130">
        <f t="shared" si="5594"/>
        <v>1</v>
      </c>
      <c r="E1831" s="168"/>
      <c r="F1831" s="96"/>
      <c r="G1831" s="170"/>
      <c r="H1831" s="137">
        <f t="shared" ref="H1831" si="5671">COUNT($P1831:$XX1831)</f>
        <v>0</v>
      </c>
      <c r="I1831" s="135" t="e">
        <f t="shared" ref="I1831" si="5672">_xlfn.STDEV.P($P1830:$XX1831)/AVERAGE($P1830:$XX1831)</f>
        <v>#DIV/0!</v>
      </c>
      <c r="J1831" s="7">
        <f t="shared" ref="J1831" si="5673">IF(AND(H1831&gt;2,
OR(L1821="MÉDIA SANEADA",L1821="MEDIANA SANEADA",
AND(L1821="PREÇO REFERÊNCIA",NOT(AND(P1823="Orçamento",COUNTA(P1821:XX1821)=COUNTIF(P1823:XX1823,"Orçamento")))))),
ROW(),0)</f>
        <v>0</v>
      </c>
      <c r="K1831" s="69"/>
      <c r="L1831" s="29" t="s">
        <v>425</v>
      </c>
      <c r="M1831" s="30" t="e">
        <f t="shared" ref="M1831" si="5674" xml:space="preserve">
IF(H1829&gt;2,MEDIAN(P1828:XX1829),
IF(H1831&gt;2,MEDIAN(P1830:XX1831),
IF(H1833&gt;2,MEDIAN(P1832:XX1833),
IF(H1835&gt;2,MEDIAN(P1834:XX1835),
IF(H1837&gt;2,MEDIAN(P1836:XX1837),
IF(H1839&gt;2,MEDIAN(P1838:XX1839),
MEDIAN(P1826:XX1827)))))))</f>
        <v>#NUM!</v>
      </c>
      <c r="N1831" s="74"/>
      <c r="O1831" s="27" t="str">
        <f t="shared" ref="O1831" si="5675">"2 RODADA"</f>
        <v>2 RODADA</v>
      </c>
      <c r="P1831" s="110" t="str">
        <f t="shared" ref="P1831:AI1831" si="5676">IF(P1829="","",IF((_xlfn.STDEV.P($P1828:$XX1829)/AVERAGE($P1828:$XX1829))&lt;=25%,P1829,IF(OR(P1829&gt;(AVERAGE($P1828:$XX1829)+_xlfn.STDEV.P($P1828:$XX1829)),P1829&lt;(AVERAGE($P1828:$XX1829)-_xlfn.STDEV.P($P1828:$XX1829))),"DESCARTADO",P1829)))</f>
        <v/>
      </c>
      <c r="Q1831" s="110" t="str">
        <f t="shared" si="5676"/>
        <v/>
      </c>
      <c r="R1831" s="110" t="str">
        <f t="shared" si="5676"/>
        <v/>
      </c>
      <c r="S1831" s="110" t="str">
        <f t="shared" si="5676"/>
        <v/>
      </c>
      <c r="T1831" s="110" t="str">
        <f t="shared" si="5676"/>
        <v/>
      </c>
      <c r="U1831" s="110" t="str">
        <f t="shared" si="5676"/>
        <v/>
      </c>
      <c r="V1831" s="110" t="str">
        <f t="shared" si="5676"/>
        <v/>
      </c>
      <c r="W1831" s="110" t="str">
        <f t="shared" si="5676"/>
        <v/>
      </c>
      <c r="X1831" s="110" t="str">
        <f t="shared" si="5676"/>
        <v/>
      </c>
      <c r="Y1831" s="110" t="str">
        <f t="shared" si="5676"/>
        <v/>
      </c>
      <c r="Z1831" s="110" t="str">
        <f t="shared" si="5676"/>
        <v/>
      </c>
      <c r="AA1831" s="110" t="str">
        <f t="shared" si="5676"/>
        <v/>
      </c>
      <c r="AB1831" s="110" t="str">
        <f t="shared" si="5676"/>
        <v/>
      </c>
      <c r="AC1831" s="110" t="str">
        <f t="shared" si="5676"/>
        <v/>
      </c>
      <c r="AD1831" s="110" t="str">
        <f t="shared" si="5676"/>
        <v/>
      </c>
      <c r="AE1831" s="110" t="str">
        <f t="shared" si="5676"/>
        <v/>
      </c>
      <c r="AF1831" s="110" t="str">
        <f t="shared" si="5676"/>
        <v/>
      </c>
      <c r="AG1831" s="110" t="str">
        <f t="shared" si="5676"/>
        <v/>
      </c>
      <c r="AH1831" s="110" t="str">
        <f t="shared" si="5676"/>
        <v/>
      </c>
      <c r="AI1831" s="110" t="str">
        <f t="shared" si="5676"/>
        <v/>
      </c>
    </row>
    <row r="1832" spans="2:35" hidden="1" x14ac:dyDescent="0.25">
      <c r="B1832" s="131" t="e">
        <f t="shared" si="5593"/>
        <v>#VALUE!</v>
      </c>
      <c r="C1832" s="131" t="e">
        <f t="shared" si="5594"/>
        <v>#VALUE!</v>
      </c>
      <c r="D1832" s="130">
        <f t="shared" si="5594"/>
        <v>1</v>
      </c>
      <c r="E1832" s="168"/>
      <c r="F1832" s="96"/>
      <c r="G1832" s="170"/>
      <c r="H1832"/>
      <c r="I1832"/>
      <c r="J1832"/>
      <c r="K1832" s="69"/>
      <c r="L1832" s="29" t="s">
        <v>422</v>
      </c>
      <c r="M1832" s="30" t="e">
        <f t="shared" ref="M1832" si="5677">HARMEAN($P1826:$XX1827)</f>
        <v>#N/A</v>
      </c>
      <c r="N1832" s="74"/>
      <c r="O1832" s="27" t="str">
        <f t="shared" ref="O1832" si="5678">"3 POND"</f>
        <v>3 POND</v>
      </c>
      <c r="P1832" s="110" t="str">
        <f>IF(IFERROR(VLOOKUP(P1823,'Tabela de Apoio'!$D:$E,2,FALSE),1)=1,"",P1833)</f>
        <v/>
      </c>
      <c r="Q1832" s="110" t="str">
        <f>IF(IFERROR(VLOOKUP(Q1823,'Tabela de Apoio'!$D:$E,2,FALSE),1)=1,"",Q1833)</f>
        <v/>
      </c>
      <c r="R1832" s="110" t="str">
        <f>IF(IFERROR(VLOOKUP(R1823,'Tabela de Apoio'!$D:$E,2,FALSE),1)=1,"",R1833)</f>
        <v/>
      </c>
      <c r="S1832" s="110" t="str">
        <f>IF(IFERROR(VLOOKUP(S1823,'Tabela de Apoio'!$D:$E,2,FALSE),1)=1,"",S1833)</f>
        <v/>
      </c>
      <c r="T1832" s="110" t="str">
        <f>IF(IFERROR(VLOOKUP(T1823,'Tabela de Apoio'!$D:$E,2,FALSE),1)=1,"",T1833)</f>
        <v/>
      </c>
      <c r="U1832" s="110" t="str">
        <f>IF(IFERROR(VLOOKUP(U1823,'Tabela de Apoio'!$D:$E,2,FALSE),1)=1,"",U1833)</f>
        <v/>
      </c>
      <c r="V1832" s="110" t="str">
        <f>IF(IFERROR(VLOOKUP(V1823,'Tabela de Apoio'!$D:$E,2,FALSE),1)=1,"",V1833)</f>
        <v/>
      </c>
      <c r="W1832" s="110" t="str">
        <f>IF(IFERROR(VLOOKUP(W1823,'Tabela de Apoio'!$D:$E,2,FALSE),1)=1,"",W1833)</f>
        <v/>
      </c>
      <c r="X1832" s="110" t="str">
        <f>IF(IFERROR(VLOOKUP(X1823,'Tabela de Apoio'!$D:$E,2,FALSE),1)=1,"",X1833)</f>
        <v/>
      </c>
      <c r="Y1832" s="110" t="str">
        <f>IF(IFERROR(VLOOKUP(Y1823,'Tabela de Apoio'!$D:$E,2,FALSE),1)=1,"",Y1833)</f>
        <v/>
      </c>
      <c r="Z1832" s="110" t="str">
        <f>IF(IFERROR(VLOOKUP(Z1823,'Tabela de Apoio'!$D:$E,2,FALSE),1)=1,"",Z1833)</f>
        <v/>
      </c>
      <c r="AA1832" s="110" t="str">
        <f>IF(IFERROR(VLOOKUP(AA1823,'Tabela de Apoio'!$D:$E,2,FALSE),1)=1,"",AA1833)</f>
        <v/>
      </c>
      <c r="AB1832" s="110" t="str">
        <f>IF(IFERROR(VLOOKUP(AB1823,'Tabela de Apoio'!$D:$E,2,FALSE),1)=1,"",AB1833)</f>
        <v/>
      </c>
      <c r="AC1832" s="110" t="str">
        <f>IF(IFERROR(VLOOKUP(AC1823,'Tabela de Apoio'!$D:$E,2,FALSE),1)=1,"",AC1833)</f>
        <v/>
      </c>
      <c r="AD1832" s="110" t="str">
        <f>IF(IFERROR(VLOOKUP(AD1823,'Tabela de Apoio'!$D:$E,2,FALSE),1)=1,"",AD1833)</f>
        <v/>
      </c>
      <c r="AE1832" s="110" t="str">
        <f>IF(IFERROR(VLOOKUP(AE1823,'Tabela de Apoio'!$D:$E,2,FALSE),1)=1,"",AE1833)</f>
        <v/>
      </c>
      <c r="AF1832" s="110" t="str">
        <f>IF(IFERROR(VLOOKUP(AF1823,'Tabela de Apoio'!$D:$E,2,FALSE),1)=1,"",AF1833)</f>
        <v/>
      </c>
      <c r="AG1832" s="110" t="str">
        <f>IF(IFERROR(VLOOKUP(AG1823,'Tabela de Apoio'!$D:$E,2,FALSE),1)=1,"",AG1833)</f>
        <v/>
      </c>
      <c r="AH1832" s="110" t="str">
        <f>IF(IFERROR(VLOOKUP(AH1823,'Tabela de Apoio'!$D:$E,2,FALSE),1)=1,"",AH1833)</f>
        <v/>
      </c>
      <c r="AI1832" s="110" t="str">
        <f>IF(IFERROR(VLOOKUP(AI1823,'Tabela de Apoio'!$D:$E,2,FALSE),1)=1,"",AI1833)</f>
        <v/>
      </c>
    </row>
    <row r="1833" spans="2:35" hidden="1" x14ac:dyDescent="0.25">
      <c r="B1833" s="131" t="e">
        <f t="shared" si="5593"/>
        <v>#VALUE!</v>
      </c>
      <c r="C1833" s="131" t="e">
        <f t="shared" si="5594"/>
        <v>#VALUE!</v>
      </c>
      <c r="D1833" s="130">
        <f t="shared" si="5594"/>
        <v>1</v>
      </c>
      <c r="E1833" s="168"/>
      <c r="F1833" s="96"/>
      <c r="G1833" s="170"/>
      <c r="H1833" s="137">
        <f t="shared" ref="H1833" si="5679">COUNT($P1833:$XX1833)</f>
        <v>0</v>
      </c>
      <c r="I1833" s="135" t="e">
        <f t="shared" ref="I1833" si="5680">_xlfn.STDEV.P($P1832:$XX1833)/AVERAGE($P1832:$XX1833)</f>
        <v>#DIV/0!</v>
      </c>
      <c r="J1833" s="7">
        <f t="shared" ref="J1833" si="5681">IF(AND(H1833&gt;2,
OR(L1821="MÉDIA SANEADA",L1821="MEDIANA SANEADA",
AND(L1821="PREÇO REFERÊNCIA",NOT(AND(P1823="Orçamento",COUNTA(P1821:XX1821)=COUNTIF(P1823:XX1823,"Orçamento")))))),
ROW(),0)</f>
        <v>0</v>
      </c>
      <c r="K1833" s="69"/>
      <c r="L1833" s="29" t="s">
        <v>53</v>
      </c>
      <c r="M1833" s="30" t="str">
        <f t="shared" ref="M1833" si="5682">IFERROR(_xlfn.QUARTILE.EXC($P1827:$XX1827,1),"")</f>
        <v/>
      </c>
      <c r="N1833" s="74"/>
      <c r="O1833" s="27" t="str">
        <f t="shared" ref="O1833" si="5683">"3 RODADA"</f>
        <v>3 RODADA</v>
      </c>
      <c r="P1833" s="110" t="str">
        <f t="shared" ref="P1833:AI1833" si="5684">IF(P1831="","",IF((_xlfn.STDEV.P($P1830:$XX1831)/AVERAGE($P1830:$XX1831))&lt;=25%,P1831,IF(OR(P1831&gt;(AVERAGE($P1830:$XX1831)+_xlfn.STDEV.P($P1830:$XX1831)),P1831&lt;(AVERAGE($P1830:$XX1831)-_xlfn.STDEV.P($P1830:$XX1831))),"DESCARTADO",P1831)))</f>
        <v/>
      </c>
      <c r="Q1833" s="110" t="str">
        <f t="shared" si="5684"/>
        <v/>
      </c>
      <c r="R1833" s="110" t="str">
        <f t="shared" si="5684"/>
        <v/>
      </c>
      <c r="S1833" s="110" t="str">
        <f t="shared" si="5684"/>
        <v/>
      </c>
      <c r="T1833" s="110" t="str">
        <f t="shared" si="5684"/>
        <v/>
      </c>
      <c r="U1833" s="110" t="str">
        <f t="shared" si="5684"/>
        <v/>
      </c>
      <c r="V1833" s="110" t="str">
        <f t="shared" si="5684"/>
        <v/>
      </c>
      <c r="W1833" s="110" t="str">
        <f t="shared" si="5684"/>
        <v/>
      </c>
      <c r="X1833" s="110" t="str">
        <f t="shared" si="5684"/>
        <v/>
      </c>
      <c r="Y1833" s="110" t="str">
        <f t="shared" si="5684"/>
        <v/>
      </c>
      <c r="Z1833" s="110" t="str">
        <f t="shared" si="5684"/>
        <v/>
      </c>
      <c r="AA1833" s="110" t="str">
        <f t="shared" si="5684"/>
        <v/>
      </c>
      <c r="AB1833" s="110" t="str">
        <f t="shared" si="5684"/>
        <v/>
      </c>
      <c r="AC1833" s="110" t="str">
        <f t="shared" si="5684"/>
        <v/>
      </c>
      <c r="AD1833" s="110" t="str">
        <f t="shared" si="5684"/>
        <v/>
      </c>
      <c r="AE1833" s="110" t="str">
        <f t="shared" si="5684"/>
        <v/>
      </c>
      <c r="AF1833" s="110" t="str">
        <f t="shared" si="5684"/>
        <v/>
      </c>
      <c r="AG1833" s="110" t="str">
        <f t="shared" si="5684"/>
        <v/>
      </c>
      <c r="AH1833" s="110" t="str">
        <f t="shared" si="5684"/>
        <v/>
      </c>
      <c r="AI1833" s="110" t="str">
        <f t="shared" si="5684"/>
        <v/>
      </c>
    </row>
    <row r="1834" spans="2:35" hidden="1" x14ac:dyDescent="0.25">
      <c r="B1834" s="131" t="e">
        <f t="shared" si="5593"/>
        <v>#VALUE!</v>
      </c>
      <c r="C1834" s="131" t="e">
        <f t="shared" si="5594"/>
        <v>#VALUE!</v>
      </c>
      <c r="D1834" s="130">
        <f t="shared" si="5594"/>
        <v>1</v>
      </c>
      <c r="E1834" s="168"/>
      <c r="F1834" s="96"/>
      <c r="G1834" s="170"/>
      <c r="H1834"/>
      <c r="I1834"/>
      <c r="J1834"/>
      <c r="K1834" s="69"/>
      <c r="L1834" s="29" t="s">
        <v>51</v>
      </c>
      <c r="M1834" s="30" t="str">
        <f t="shared" ref="M1834" si="5685">IFERROR(_xlfn.QUARTILE.EXC($P1827:$XX1827,3),"")</f>
        <v/>
      </c>
      <c r="N1834" s="74"/>
      <c r="O1834" s="27" t="str">
        <f t="shared" ref="O1834" si="5686">"4 POND"</f>
        <v>4 POND</v>
      </c>
      <c r="P1834" s="110" t="str">
        <f>IF(IFERROR(VLOOKUP(P1823,'Tabela de Apoio'!$D:$E,2,FALSE),1)=1,"",P1835)</f>
        <v/>
      </c>
      <c r="Q1834" s="110" t="str">
        <f>IF(IFERROR(VLOOKUP(Q1823,'Tabela de Apoio'!$D:$E,2,FALSE),1)=1,"",Q1835)</f>
        <v/>
      </c>
      <c r="R1834" s="110" t="str">
        <f>IF(IFERROR(VLOOKUP(R1823,'Tabela de Apoio'!$D:$E,2,FALSE),1)=1,"",R1835)</f>
        <v/>
      </c>
      <c r="S1834" s="110" t="str">
        <f>IF(IFERROR(VLOOKUP(S1823,'Tabela de Apoio'!$D:$E,2,FALSE),1)=1,"",S1835)</f>
        <v/>
      </c>
      <c r="T1834" s="110" t="str">
        <f>IF(IFERROR(VLOOKUP(T1823,'Tabela de Apoio'!$D:$E,2,FALSE),1)=1,"",T1835)</f>
        <v/>
      </c>
      <c r="U1834" s="110" t="str">
        <f>IF(IFERROR(VLOOKUP(U1823,'Tabela de Apoio'!$D:$E,2,FALSE),1)=1,"",U1835)</f>
        <v/>
      </c>
      <c r="V1834" s="110" t="str">
        <f>IF(IFERROR(VLOOKUP(V1823,'Tabela de Apoio'!$D:$E,2,FALSE),1)=1,"",V1835)</f>
        <v/>
      </c>
      <c r="W1834" s="110" t="str">
        <f>IF(IFERROR(VLOOKUP(W1823,'Tabela de Apoio'!$D:$E,2,FALSE),1)=1,"",W1835)</f>
        <v/>
      </c>
      <c r="X1834" s="110" t="str">
        <f>IF(IFERROR(VLOOKUP(X1823,'Tabela de Apoio'!$D:$E,2,FALSE),1)=1,"",X1835)</f>
        <v/>
      </c>
      <c r="Y1834" s="110" t="str">
        <f>IF(IFERROR(VLOOKUP(Y1823,'Tabela de Apoio'!$D:$E,2,FALSE),1)=1,"",Y1835)</f>
        <v/>
      </c>
      <c r="Z1834" s="110" t="str">
        <f>IF(IFERROR(VLOOKUP(Z1823,'Tabela de Apoio'!$D:$E,2,FALSE),1)=1,"",Z1835)</f>
        <v/>
      </c>
      <c r="AA1834" s="110" t="str">
        <f>IF(IFERROR(VLOOKUP(AA1823,'Tabela de Apoio'!$D:$E,2,FALSE),1)=1,"",AA1835)</f>
        <v/>
      </c>
      <c r="AB1834" s="110" t="str">
        <f>IF(IFERROR(VLOOKUP(AB1823,'Tabela de Apoio'!$D:$E,2,FALSE),1)=1,"",AB1835)</f>
        <v/>
      </c>
      <c r="AC1834" s="110" t="str">
        <f>IF(IFERROR(VLOOKUP(AC1823,'Tabela de Apoio'!$D:$E,2,FALSE),1)=1,"",AC1835)</f>
        <v/>
      </c>
      <c r="AD1834" s="110" t="str">
        <f>IF(IFERROR(VLOOKUP(AD1823,'Tabela de Apoio'!$D:$E,2,FALSE),1)=1,"",AD1835)</f>
        <v/>
      </c>
      <c r="AE1834" s="110" t="str">
        <f>IF(IFERROR(VLOOKUP(AE1823,'Tabela de Apoio'!$D:$E,2,FALSE),1)=1,"",AE1835)</f>
        <v/>
      </c>
      <c r="AF1834" s="110" t="str">
        <f>IF(IFERROR(VLOOKUP(AF1823,'Tabela de Apoio'!$D:$E,2,FALSE),1)=1,"",AF1835)</f>
        <v/>
      </c>
      <c r="AG1834" s="110" t="str">
        <f>IF(IFERROR(VLOOKUP(AG1823,'Tabela de Apoio'!$D:$E,2,FALSE),1)=1,"",AG1835)</f>
        <v/>
      </c>
      <c r="AH1834" s="110" t="str">
        <f>IF(IFERROR(VLOOKUP(AH1823,'Tabela de Apoio'!$D:$E,2,FALSE),1)=1,"",AH1835)</f>
        <v/>
      </c>
      <c r="AI1834" s="110" t="str">
        <f>IF(IFERROR(VLOOKUP(AI1823,'Tabela de Apoio'!$D:$E,2,FALSE),1)=1,"",AI1835)</f>
        <v/>
      </c>
    </row>
    <row r="1835" spans="2:35" hidden="1" x14ac:dyDescent="0.25">
      <c r="B1835" s="131" t="e">
        <f t="shared" si="5593"/>
        <v>#VALUE!</v>
      </c>
      <c r="C1835" s="131" t="e">
        <f t="shared" si="5594"/>
        <v>#VALUE!</v>
      </c>
      <c r="D1835" s="130">
        <f t="shared" si="5594"/>
        <v>1</v>
      </c>
      <c r="E1835" s="168"/>
      <c r="F1835" s="96"/>
      <c r="G1835" s="170"/>
      <c r="H1835" s="137">
        <f t="shared" ref="H1835" si="5687">COUNT($P1835:$XX1835)</f>
        <v>0</v>
      </c>
      <c r="I1835" s="135" t="e">
        <f t="shared" ref="I1835" si="5688">_xlfn.STDEV.P($P1834:$XX1835)/AVERAGE($P1834:$XX1835)</f>
        <v>#DIV/0!</v>
      </c>
      <c r="J1835" s="7">
        <f t="shared" ref="J1835" si="5689">IF(AND(H1835&gt;2,
OR(L1821="MÉDIA SANEADA",L1821="MEDIANA SANEADA",
AND(L1821="PREÇO REFERÊNCIA",NOT(AND(P1823="Orçamento",COUNTA(P1821:XX1821)=COUNTIF(P1823:XX1823,"Orçamento")))))),
ROW(),0)</f>
        <v>0</v>
      </c>
      <c r="K1835" s="69"/>
      <c r="L1835" s="29" t="s">
        <v>55</v>
      </c>
      <c r="M1835" s="30">
        <f t="shared" ref="M1835" si="5690">MIN($P1827:$XX1827)</f>
        <v>0</v>
      </c>
      <c r="N1835" s="74"/>
      <c r="O1835" s="27" t="str">
        <f t="shared" ref="O1835" si="5691">"4 RODADA"</f>
        <v>4 RODADA</v>
      </c>
      <c r="P1835" s="110" t="str">
        <f t="shared" ref="P1835:AI1835" si="5692">IF(P1833="","",IF((_xlfn.STDEV.P($P1832:$XX1833)/AVERAGE($P1832:$XX1833))&lt;=25%,P1833,IF(OR(P1833&gt;(AVERAGE($P1832:$XX1833)+_xlfn.STDEV.P($P1832:$XX1833)),P1833&lt;(AVERAGE($P1832:$XX1833)-_xlfn.STDEV.P($P1832:$XX1833))),"DESCARTADO",P1833)))</f>
        <v/>
      </c>
      <c r="Q1835" s="110" t="str">
        <f t="shared" si="5692"/>
        <v/>
      </c>
      <c r="R1835" s="110" t="str">
        <f t="shared" si="5692"/>
        <v/>
      </c>
      <c r="S1835" s="110" t="str">
        <f t="shared" si="5692"/>
        <v/>
      </c>
      <c r="T1835" s="110" t="str">
        <f t="shared" si="5692"/>
        <v/>
      </c>
      <c r="U1835" s="110" t="str">
        <f t="shared" si="5692"/>
        <v/>
      </c>
      <c r="V1835" s="110" t="str">
        <f t="shared" si="5692"/>
        <v/>
      </c>
      <c r="W1835" s="110" t="str">
        <f t="shared" si="5692"/>
        <v/>
      </c>
      <c r="X1835" s="110" t="str">
        <f t="shared" si="5692"/>
        <v/>
      </c>
      <c r="Y1835" s="110" t="str">
        <f t="shared" si="5692"/>
        <v/>
      </c>
      <c r="Z1835" s="110" t="str">
        <f t="shared" si="5692"/>
        <v/>
      </c>
      <c r="AA1835" s="110" t="str">
        <f t="shared" si="5692"/>
        <v/>
      </c>
      <c r="AB1835" s="110" t="str">
        <f t="shared" si="5692"/>
        <v/>
      </c>
      <c r="AC1835" s="110" t="str">
        <f t="shared" si="5692"/>
        <v/>
      </c>
      <c r="AD1835" s="110" t="str">
        <f t="shared" si="5692"/>
        <v/>
      </c>
      <c r="AE1835" s="110" t="str">
        <f t="shared" si="5692"/>
        <v/>
      </c>
      <c r="AF1835" s="110" t="str">
        <f t="shared" si="5692"/>
        <v/>
      </c>
      <c r="AG1835" s="110" t="str">
        <f t="shared" si="5692"/>
        <v/>
      </c>
      <c r="AH1835" s="110" t="str">
        <f t="shared" si="5692"/>
        <v/>
      </c>
      <c r="AI1835" s="110" t="str">
        <f t="shared" si="5692"/>
        <v/>
      </c>
    </row>
    <row r="1836" spans="2:35" hidden="1" x14ac:dyDescent="0.25">
      <c r="B1836" s="131" t="e">
        <f t="shared" si="5593"/>
        <v>#VALUE!</v>
      </c>
      <c r="C1836" s="131" t="e">
        <f t="shared" si="5594"/>
        <v>#VALUE!</v>
      </c>
      <c r="D1836" s="130">
        <f t="shared" si="5594"/>
        <v>1</v>
      </c>
      <c r="E1836" s="168"/>
      <c r="F1836" s="96"/>
      <c r="G1836" s="170"/>
      <c r="H1836"/>
      <c r="I1836"/>
      <c r="J1836"/>
      <c r="K1836" s="69"/>
      <c r="L1836" s="29" t="s">
        <v>52</v>
      </c>
      <c r="M1836" s="30">
        <f t="shared" ref="M1836" si="5693">MAX($P1827:$XX1827)</f>
        <v>0</v>
      </c>
      <c r="N1836" s="74"/>
      <c r="O1836" s="27" t="str">
        <f t="shared" ref="O1836" si="5694">"5 POND"</f>
        <v>5 POND</v>
      </c>
      <c r="P1836" s="110" t="str">
        <f>IF(IFERROR(VLOOKUP(P1823,'Tabela de Apoio'!$D:$E,2,FALSE),1)=1,"",P1837)</f>
        <v/>
      </c>
      <c r="Q1836" s="110" t="str">
        <f>IF(IFERROR(VLOOKUP(Q1823,'Tabela de Apoio'!$D:$E,2,FALSE),1)=1,"",Q1837)</f>
        <v/>
      </c>
      <c r="R1836" s="110" t="str">
        <f>IF(IFERROR(VLOOKUP(R1823,'Tabela de Apoio'!$D:$E,2,FALSE),1)=1,"",R1837)</f>
        <v/>
      </c>
      <c r="S1836" s="110" t="str">
        <f>IF(IFERROR(VLOOKUP(S1823,'Tabela de Apoio'!$D:$E,2,FALSE),1)=1,"",S1837)</f>
        <v/>
      </c>
      <c r="T1836" s="110" t="str">
        <f>IF(IFERROR(VLOOKUP(T1823,'Tabela de Apoio'!$D:$E,2,FALSE),1)=1,"",T1837)</f>
        <v/>
      </c>
      <c r="U1836" s="110" t="str">
        <f>IF(IFERROR(VLOOKUP(U1823,'Tabela de Apoio'!$D:$E,2,FALSE),1)=1,"",U1837)</f>
        <v/>
      </c>
      <c r="V1836" s="110" t="str">
        <f>IF(IFERROR(VLOOKUP(V1823,'Tabela de Apoio'!$D:$E,2,FALSE),1)=1,"",V1837)</f>
        <v/>
      </c>
      <c r="W1836" s="110" t="str">
        <f>IF(IFERROR(VLOOKUP(W1823,'Tabela de Apoio'!$D:$E,2,FALSE),1)=1,"",W1837)</f>
        <v/>
      </c>
      <c r="X1836" s="110" t="str">
        <f>IF(IFERROR(VLOOKUP(X1823,'Tabela de Apoio'!$D:$E,2,FALSE),1)=1,"",X1837)</f>
        <v/>
      </c>
      <c r="Y1836" s="110" t="str">
        <f>IF(IFERROR(VLOOKUP(Y1823,'Tabela de Apoio'!$D:$E,2,FALSE),1)=1,"",Y1837)</f>
        <v/>
      </c>
      <c r="Z1836" s="110" t="str">
        <f>IF(IFERROR(VLOOKUP(Z1823,'Tabela de Apoio'!$D:$E,2,FALSE),1)=1,"",Z1837)</f>
        <v/>
      </c>
      <c r="AA1836" s="110" t="str">
        <f>IF(IFERROR(VLOOKUP(AA1823,'Tabela de Apoio'!$D:$E,2,FALSE),1)=1,"",AA1837)</f>
        <v/>
      </c>
      <c r="AB1836" s="110" t="str">
        <f>IF(IFERROR(VLOOKUP(AB1823,'Tabela de Apoio'!$D:$E,2,FALSE),1)=1,"",AB1837)</f>
        <v/>
      </c>
      <c r="AC1836" s="110" t="str">
        <f>IF(IFERROR(VLOOKUP(AC1823,'Tabela de Apoio'!$D:$E,2,FALSE),1)=1,"",AC1837)</f>
        <v/>
      </c>
      <c r="AD1836" s="110" t="str">
        <f>IF(IFERROR(VLOOKUP(AD1823,'Tabela de Apoio'!$D:$E,2,FALSE),1)=1,"",AD1837)</f>
        <v/>
      </c>
      <c r="AE1836" s="110" t="str">
        <f>IF(IFERROR(VLOOKUP(AE1823,'Tabela de Apoio'!$D:$E,2,FALSE),1)=1,"",AE1837)</f>
        <v/>
      </c>
      <c r="AF1836" s="110" t="str">
        <f>IF(IFERROR(VLOOKUP(AF1823,'Tabela de Apoio'!$D:$E,2,FALSE),1)=1,"",AF1837)</f>
        <v/>
      </c>
      <c r="AG1836" s="110" t="str">
        <f>IF(IFERROR(VLOOKUP(AG1823,'Tabela de Apoio'!$D:$E,2,FALSE),1)=1,"",AG1837)</f>
        <v/>
      </c>
      <c r="AH1836" s="110" t="str">
        <f>IF(IFERROR(VLOOKUP(AH1823,'Tabela de Apoio'!$D:$E,2,FALSE),1)=1,"",AH1837)</f>
        <v/>
      </c>
      <c r="AI1836" s="110" t="str">
        <f>IF(IFERROR(VLOOKUP(AI1823,'Tabela de Apoio'!$D:$E,2,FALSE),1)=1,"",AI1837)</f>
        <v/>
      </c>
    </row>
    <row r="1837" spans="2:35" hidden="1" x14ac:dyDescent="0.25">
      <c r="B1837" s="131" t="e">
        <f t="shared" si="5593"/>
        <v>#VALUE!</v>
      </c>
      <c r="C1837" s="131" t="e">
        <f t="shared" si="5594"/>
        <v>#VALUE!</v>
      </c>
      <c r="D1837" s="130">
        <f t="shared" si="5594"/>
        <v>1</v>
      </c>
      <c r="E1837" s="168"/>
      <c r="F1837" s="96"/>
      <c r="G1837" s="170"/>
      <c r="H1837" s="137">
        <f t="shared" ref="H1837" si="5695">COUNT($P1837:$XX1837)</f>
        <v>0</v>
      </c>
      <c r="I1837" s="135" t="e">
        <f t="shared" ref="I1837" si="5696">_xlfn.STDEV.P($P1836:$XX1837)/AVERAGE($P1836:$XX1837)</f>
        <v>#DIV/0!</v>
      </c>
      <c r="J1837" s="7">
        <f t="shared" ref="J1837" si="5697">IF(AND(H1837&gt;2,
OR(L1821="MÉDIA SANEADA",L1821="MEDIANA SANEADA",
AND(L1821="PREÇO REFERÊNCIA",NOT(AND(P1823="Orçamento",COUNTA(P1821:XX1821)=COUNTIF(P1823:XX1823,"Orçamento")))))),
ROW(),0)</f>
        <v>0</v>
      </c>
      <c r="K1837" s="69"/>
      <c r="N1837" s="74"/>
      <c r="O1837" s="27" t="str">
        <f t="shared" ref="O1837" si="5698">"5 RODADA"</f>
        <v>5 RODADA</v>
      </c>
      <c r="P1837" s="110" t="str">
        <f t="shared" ref="P1837:AI1837" si="5699">IF(P1835="","",IF((_xlfn.STDEV.P($P1834:$XX1835)/AVERAGE($P1834:$XX1835))&lt;=25%,P1835,IF(OR(P1835&gt;(AVERAGE($P1834:$XX1835)+_xlfn.STDEV.P($P1834:$XX1835)),P1835&lt;(AVERAGE($P1834:$XX1835)-_xlfn.STDEV.P($P1834:$XX1835))),"DESCARTADO",P1835)))</f>
        <v/>
      </c>
      <c r="Q1837" s="110" t="str">
        <f t="shared" si="5699"/>
        <v/>
      </c>
      <c r="R1837" s="110" t="str">
        <f t="shared" si="5699"/>
        <v/>
      </c>
      <c r="S1837" s="110" t="str">
        <f t="shared" si="5699"/>
        <v/>
      </c>
      <c r="T1837" s="110" t="str">
        <f t="shared" si="5699"/>
        <v/>
      </c>
      <c r="U1837" s="110" t="str">
        <f t="shared" si="5699"/>
        <v/>
      </c>
      <c r="V1837" s="110" t="str">
        <f t="shared" si="5699"/>
        <v/>
      </c>
      <c r="W1837" s="110" t="str">
        <f t="shared" si="5699"/>
        <v/>
      </c>
      <c r="X1837" s="110" t="str">
        <f t="shared" si="5699"/>
        <v/>
      </c>
      <c r="Y1837" s="110" t="str">
        <f t="shared" si="5699"/>
        <v/>
      </c>
      <c r="Z1837" s="110" t="str">
        <f t="shared" si="5699"/>
        <v/>
      </c>
      <c r="AA1837" s="110" t="str">
        <f t="shared" si="5699"/>
        <v/>
      </c>
      <c r="AB1837" s="110" t="str">
        <f t="shared" si="5699"/>
        <v/>
      </c>
      <c r="AC1837" s="110" t="str">
        <f t="shared" si="5699"/>
        <v/>
      </c>
      <c r="AD1837" s="110" t="str">
        <f t="shared" si="5699"/>
        <v/>
      </c>
      <c r="AE1837" s="110" t="str">
        <f t="shared" si="5699"/>
        <v/>
      </c>
      <c r="AF1837" s="110" t="str">
        <f t="shared" si="5699"/>
        <v/>
      </c>
      <c r="AG1837" s="110" t="str">
        <f t="shared" si="5699"/>
        <v/>
      </c>
      <c r="AH1837" s="110" t="str">
        <f t="shared" si="5699"/>
        <v/>
      </c>
      <c r="AI1837" s="110" t="str">
        <f t="shared" si="5699"/>
        <v/>
      </c>
    </row>
    <row r="1838" spans="2:35" hidden="1" x14ac:dyDescent="0.25">
      <c r="B1838" s="131" t="e">
        <f t="shared" si="5593"/>
        <v>#VALUE!</v>
      </c>
      <c r="C1838" s="131" t="e">
        <f t="shared" si="5594"/>
        <v>#VALUE!</v>
      </c>
      <c r="D1838" s="130">
        <f t="shared" si="5594"/>
        <v>1</v>
      </c>
      <c r="E1838" s="168"/>
      <c r="F1838" s="96"/>
      <c r="G1838" s="170"/>
      <c r="H1838"/>
      <c r="I1838"/>
      <c r="J1838"/>
      <c r="K1838" s="69"/>
      <c r="L1838" s="22"/>
      <c r="M1838" s="22"/>
      <c r="N1838" s="74"/>
      <c r="O1838" s="27" t="str">
        <f t="shared" ref="O1838" si="5700">"6 POND"</f>
        <v>6 POND</v>
      </c>
      <c r="P1838" s="110" t="str">
        <f>IF(IFERROR(VLOOKUP(P1823,'Tabela de Apoio'!$D:$E,2,FALSE),1)=1,"",P1839)</f>
        <v/>
      </c>
      <c r="Q1838" s="110" t="str">
        <f>IF(IFERROR(VLOOKUP(Q1823,'Tabela de Apoio'!$D:$E,2,FALSE),1)=1,"",Q1839)</f>
        <v/>
      </c>
      <c r="R1838" s="110" t="str">
        <f>IF(IFERROR(VLOOKUP(R1823,'Tabela de Apoio'!$D:$E,2,FALSE),1)=1,"",R1839)</f>
        <v/>
      </c>
      <c r="S1838" s="110" t="str">
        <f>IF(IFERROR(VLOOKUP(S1823,'Tabela de Apoio'!$D:$E,2,FALSE),1)=1,"",S1839)</f>
        <v/>
      </c>
      <c r="T1838" s="110" t="str">
        <f>IF(IFERROR(VLOOKUP(T1823,'Tabela de Apoio'!$D:$E,2,FALSE),1)=1,"",T1839)</f>
        <v/>
      </c>
      <c r="U1838" s="110" t="str">
        <f>IF(IFERROR(VLOOKUP(U1823,'Tabela de Apoio'!$D:$E,2,FALSE),1)=1,"",U1839)</f>
        <v/>
      </c>
      <c r="V1838" s="110" t="str">
        <f>IF(IFERROR(VLOOKUP(V1823,'Tabela de Apoio'!$D:$E,2,FALSE),1)=1,"",V1839)</f>
        <v/>
      </c>
      <c r="W1838" s="110" t="str">
        <f>IF(IFERROR(VLOOKUP(W1823,'Tabela de Apoio'!$D:$E,2,FALSE),1)=1,"",W1839)</f>
        <v/>
      </c>
      <c r="X1838" s="110" t="str">
        <f>IF(IFERROR(VLOOKUP(X1823,'Tabela de Apoio'!$D:$E,2,FALSE),1)=1,"",X1839)</f>
        <v/>
      </c>
      <c r="Y1838" s="110" t="str">
        <f>IF(IFERROR(VLOOKUP(Y1823,'Tabela de Apoio'!$D:$E,2,FALSE),1)=1,"",Y1839)</f>
        <v/>
      </c>
      <c r="Z1838" s="110" t="str">
        <f>IF(IFERROR(VLOOKUP(Z1823,'Tabela de Apoio'!$D:$E,2,FALSE),1)=1,"",Z1839)</f>
        <v/>
      </c>
      <c r="AA1838" s="110" t="str">
        <f>IF(IFERROR(VLOOKUP(AA1823,'Tabela de Apoio'!$D:$E,2,FALSE),1)=1,"",AA1839)</f>
        <v/>
      </c>
      <c r="AB1838" s="110" t="str">
        <f>IF(IFERROR(VLOOKUP(AB1823,'Tabela de Apoio'!$D:$E,2,FALSE),1)=1,"",AB1839)</f>
        <v/>
      </c>
      <c r="AC1838" s="110" t="str">
        <f>IF(IFERROR(VLOOKUP(AC1823,'Tabela de Apoio'!$D:$E,2,FALSE),1)=1,"",AC1839)</f>
        <v/>
      </c>
      <c r="AD1838" s="110" t="str">
        <f>IF(IFERROR(VLOOKUP(AD1823,'Tabela de Apoio'!$D:$E,2,FALSE),1)=1,"",AD1839)</f>
        <v/>
      </c>
      <c r="AE1838" s="110" t="str">
        <f>IF(IFERROR(VLOOKUP(AE1823,'Tabela de Apoio'!$D:$E,2,FALSE),1)=1,"",AE1839)</f>
        <v/>
      </c>
      <c r="AF1838" s="110" t="str">
        <f>IF(IFERROR(VLOOKUP(AF1823,'Tabela de Apoio'!$D:$E,2,FALSE),1)=1,"",AF1839)</f>
        <v/>
      </c>
      <c r="AG1838" s="110" t="str">
        <f>IF(IFERROR(VLOOKUP(AG1823,'Tabela de Apoio'!$D:$E,2,FALSE),1)=1,"",AG1839)</f>
        <v/>
      </c>
      <c r="AH1838" s="110" t="str">
        <f>IF(IFERROR(VLOOKUP(AH1823,'Tabela de Apoio'!$D:$E,2,FALSE),1)=1,"",AH1839)</f>
        <v/>
      </c>
      <c r="AI1838" s="110" t="str">
        <f>IF(IFERROR(VLOOKUP(AI1823,'Tabela de Apoio'!$D:$E,2,FALSE),1)=1,"",AI1839)</f>
        <v/>
      </c>
    </row>
    <row r="1839" spans="2:35" hidden="1" x14ac:dyDescent="0.25">
      <c r="B1839" s="131" t="e">
        <f t="shared" si="5593"/>
        <v>#VALUE!</v>
      </c>
      <c r="C1839" s="131" t="e">
        <f t="shared" si="5594"/>
        <v>#VALUE!</v>
      </c>
      <c r="D1839" s="130">
        <f t="shared" si="5594"/>
        <v>1</v>
      </c>
      <c r="E1839" s="168"/>
      <c r="F1839" s="96"/>
      <c r="G1839" s="170"/>
      <c r="H1839" s="137">
        <f t="shared" ref="H1839" si="5701">COUNT($P1839:$XX1839)</f>
        <v>0</v>
      </c>
      <c r="I1839" s="135" t="e">
        <f t="shared" ref="I1839" si="5702">_xlfn.STDEV.P($P1838:$XX1839)/AVERAGE($P1838:$XX1839)</f>
        <v>#DIV/0!</v>
      </c>
      <c r="J1839" s="7">
        <f t="shared" ref="J1839" si="5703">IF(AND(H1839&gt;2,
OR(L1821="MÉDIA SANEADA",L1821="MEDIANA SANEADA",
AND(L1821="PREÇO REFERÊNCIA",NOT(AND(P1823="Orçamento",COUNTA(P1821:XX1821)=COUNTIF(P1823:XX1823,"Orçamento")))))),
ROW(),0)</f>
        <v>0</v>
      </c>
      <c r="N1839" s="74"/>
      <c r="O1839" s="27" t="str">
        <f t="shared" ref="O1839" si="5704">"6 RODADA"</f>
        <v>6 RODADA</v>
      </c>
      <c r="P1839" s="110" t="str">
        <f t="shared" ref="P1839:AI1839" si="5705">IFERROR(IF(P1837="","",IF((_xlfn.STDEV.P($P1836:$XX1837)/AVERAGE($P1836:$XX1837))&lt;=25%,P1837,IF(OR(P1837&gt;(AVERAGE($P1836:$XX1837)+_xlfn.STDEV.P($P1836:$XX1837)),P1837&lt;(AVERAGE($P1836:$XX1837)-_xlfn.STDEV.P($P1836:$XX1837))),"DESCARTADO",P1837))),)</f>
        <v/>
      </c>
      <c r="Q1839" s="110" t="str">
        <f t="shared" si="5705"/>
        <v/>
      </c>
      <c r="R1839" s="110" t="str">
        <f t="shared" si="5705"/>
        <v/>
      </c>
      <c r="S1839" s="110" t="str">
        <f t="shared" si="5705"/>
        <v/>
      </c>
      <c r="T1839" s="110" t="str">
        <f t="shared" si="5705"/>
        <v/>
      </c>
      <c r="U1839" s="110" t="str">
        <f t="shared" si="5705"/>
        <v/>
      </c>
      <c r="V1839" s="110" t="str">
        <f t="shared" si="5705"/>
        <v/>
      </c>
      <c r="W1839" s="110" t="str">
        <f t="shared" si="5705"/>
        <v/>
      </c>
      <c r="X1839" s="110" t="str">
        <f t="shared" si="5705"/>
        <v/>
      </c>
      <c r="Y1839" s="110" t="str">
        <f t="shared" si="5705"/>
        <v/>
      </c>
      <c r="Z1839" s="110" t="str">
        <f t="shared" si="5705"/>
        <v/>
      </c>
      <c r="AA1839" s="110" t="str">
        <f t="shared" si="5705"/>
        <v/>
      </c>
      <c r="AB1839" s="110" t="str">
        <f t="shared" si="5705"/>
        <v/>
      </c>
      <c r="AC1839" s="110" t="str">
        <f t="shared" si="5705"/>
        <v/>
      </c>
      <c r="AD1839" s="110" t="str">
        <f t="shared" si="5705"/>
        <v/>
      </c>
      <c r="AE1839" s="110" t="str">
        <f t="shared" si="5705"/>
        <v/>
      </c>
      <c r="AF1839" s="110" t="str">
        <f t="shared" si="5705"/>
        <v/>
      </c>
      <c r="AG1839" s="110" t="str">
        <f t="shared" si="5705"/>
        <v/>
      </c>
      <c r="AH1839" s="110" t="str">
        <f t="shared" si="5705"/>
        <v/>
      </c>
      <c r="AI1839" s="110" t="str">
        <f t="shared" si="5705"/>
        <v/>
      </c>
    </row>
    <row r="1840" spans="2:35" x14ac:dyDescent="0.25">
      <c r="B1840" s="131" t="e">
        <f t="shared" si="5593"/>
        <v>#VALUE!</v>
      </c>
      <c r="C1840" s="131" t="e">
        <f t="shared" si="5594"/>
        <v>#VALUE!</v>
      </c>
      <c r="D1840" s="130">
        <f t="shared" si="5594"/>
        <v>1</v>
      </c>
      <c r="E1840" s="168"/>
      <c r="F1840" s="139"/>
      <c r="G1840" s="170"/>
      <c r="H1840" s="173"/>
      <c r="I1840" s="173"/>
      <c r="J1840" s="174"/>
      <c r="K1840" s="70"/>
      <c r="L1840" s="1" t="s">
        <v>56</v>
      </c>
      <c r="M1840" s="147" t="str">
        <f t="shared" ref="M1840" si="5706">IFERROR(ROUND(M1821*M1823,2),"")</f>
        <v/>
      </c>
      <c r="O1840" s="27" t="s">
        <v>426</v>
      </c>
      <c r="P1840" s="110" t="str">
        <f t="shared" ref="P1840:R1840" si="5707">INDEX(P1827:P1839,MATCH(MAX($J1827:$J1839),$J1827:$J1839,0))</f>
        <v/>
      </c>
      <c r="Q1840" s="110" t="str">
        <f t="shared" si="5707"/>
        <v/>
      </c>
      <c r="R1840" s="110" t="str">
        <f t="shared" si="5707"/>
        <v/>
      </c>
      <c r="S1840" s="110" t="str">
        <f t="shared" si="5641"/>
        <v/>
      </c>
      <c r="T1840" s="110" t="str">
        <f t="shared" si="5641"/>
        <v/>
      </c>
      <c r="U1840" s="110" t="str">
        <f t="shared" si="5641"/>
        <v/>
      </c>
      <c r="V1840" s="110" t="str">
        <f t="shared" si="5641"/>
        <v/>
      </c>
      <c r="W1840" s="110" t="str">
        <f t="shared" si="5641"/>
        <v/>
      </c>
      <c r="X1840" s="110" t="str">
        <f t="shared" si="5641"/>
        <v/>
      </c>
      <c r="Y1840" s="110" t="str">
        <f t="shared" si="5641"/>
        <v/>
      </c>
      <c r="Z1840" s="110" t="str">
        <f t="shared" si="5641"/>
        <v/>
      </c>
      <c r="AA1840" s="110" t="str">
        <f t="shared" si="5641"/>
        <v/>
      </c>
      <c r="AB1840" s="110" t="str">
        <f t="shared" si="5641"/>
        <v/>
      </c>
      <c r="AC1840" s="110" t="str">
        <f t="shared" si="5641"/>
        <v/>
      </c>
      <c r="AD1840" s="110" t="str">
        <f t="shared" si="5641"/>
        <v/>
      </c>
      <c r="AE1840" s="110" t="str">
        <f t="shared" si="5641"/>
        <v/>
      </c>
      <c r="AF1840" s="110" t="str">
        <f t="shared" si="5641"/>
        <v/>
      </c>
      <c r="AG1840" s="110" t="str">
        <f t="shared" si="5641"/>
        <v/>
      </c>
      <c r="AH1840" s="110" t="str">
        <f t="shared" si="5641"/>
        <v/>
      </c>
      <c r="AI1840" s="110" t="str">
        <f t="shared" si="5641"/>
        <v/>
      </c>
    </row>
    <row r="1842" spans="1:167" s="120" customFormat="1" ht="15" customHeight="1" x14ac:dyDescent="0.25">
      <c r="A1842" s="123"/>
      <c r="B1842" s="130" t="e">
        <f t="shared" ref="B1842" si="5708">LARGE(IFERROR(IF(B1840+1&gt;$H$8,"",B1840+1),""),1)</f>
        <v>#VALUE!</v>
      </c>
      <c r="C1842" s="130" t="e">
        <f>IF(_xlfn.ISFORMULA(E1846),MAX(INDEX('BASE FORMAÇÃO'!A:A,B1842+1),1),E1846)</f>
        <v>#VALUE!</v>
      </c>
      <c r="D1842" s="130">
        <f t="shared" ref="D1842" si="5709">IFERROR(IF(C1842=C1832,D1832+1,1),1)</f>
        <v>1</v>
      </c>
      <c r="E1842" s="41" t="s">
        <v>9</v>
      </c>
      <c r="F1842" s="76"/>
      <c r="G1842" s="41" t="s">
        <v>15</v>
      </c>
      <c r="H1842" s="138" t="e">
        <f>INDEX('BASE FORMAÇÃO'!B:B,B1842+1)</f>
        <v>#VALUE!</v>
      </c>
      <c r="I1842" s="146" t="s">
        <v>16</v>
      </c>
      <c r="J1842" s="6" t="e">
        <f>INDEX('BASE FORMAÇÃO'!K:K,B1842+1)</f>
        <v>#VALUE!</v>
      </c>
      <c r="K1842" s="68"/>
      <c r="L1842" s="175" t="s">
        <v>54</v>
      </c>
      <c r="M1842" s="177" t="str">
        <f t="shared" ref="M1842" si="5710">IF(OR(ISBLANK($O$8),ISBLANK($O$7),ISBLANK($H$8),ISBLANK($O$6),ISBLANK($O$5),ISBLANK($H$5)),"",IFERROR(IF(VLOOKUP(L1842,L1848:M1857,2,FALSE)&lt;1,ROUND(VLOOKUP(L1842,L1848:M1857,2,FALSE),4),ROUND(VLOOKUP(L1842,L1848:M1857,2,FALSE),2)),""))</f>
        <v/>
      </c>
      <c r="N1842" s="72"/>
      <c r="O1842" s="27" t="s">
        <v>17</v>
      </c>
      <c r="P1842" s="116"/>
      <c r="Q1842" s="116"/>
      <c r="R1842" s="116"/>
      <c r="S1842" s="116"/>
      <c r="T1842" s="116"/>
      <c r="U1842" s="108"/>
      <c r="V1842" s="108"/>
      <c r="W1842" s="108"/>
      <c r="X1842" s="108"/>
      <c r="Y1842" s="108"/>
      <c r="Z1842" s="108"/>
      <c r="AA1842" s="108"/>
      <c r="AB1842" s="108"/>
      <c r="AC1842" s="108"/>
      <c r="AD1842" s="108"/>
      <c r="AE1842" s="108"/>
      <c r="AF1842" s="108"/>
      <c r="AG1842" s="108"/>
      <c r="AH1842" s="108"/>
      <c r="AI1842" s="108"/>
      <c r="AJ1842" s="119"/>
      <c r="AK1842" s="119"/>
      <c r="AL1842" s="119"/>
      <c r="AM1842" s="119"/>
      <c r="AN1842" s="119"/>
      <c r="AO1842" s="119"/>
      <c r="AP1842" s="119"/>
      <c r="AQ1842" s="119"/>
      <c r="AR1842" s="119"/>
      <c r="AS1842" s="119"/>
      <c r="AT1842" s="119"/>
      <c r="AU1842" s="119"/>
      <c r="AV1842" s="119"/>
      <c r="AW1842" s="119"/>
      <c r="AX1842" s="119"/>
      <c r="AY1842" s="119"/>
      <c r="AZ1842" s="119"/>
      <c r="BA1842" s="119"/>
      <c r="BB1842" s="119"/>
      <c r="BC1842" s="119"/>
      <c r="BD1842" s="119"/>
      <c r="BE1842" s="119"/>
      <c r="BF1842" s="119"/>
      <c r="BG1842" s="119"/>
      <c r="BH1842" s="119"/>
      <c r="BI1842" s="119"/>
      <c r="BJ1842" s="119"/>
      <c r="BK1842" s="119"/>
      <c r="BL1842" s="119"/>
      <c r="BM1842" s="119"/>
      <c r="BN1842" s="119"/>
      <c r="BO1842" s="119"/>
      <c r="BP1842" s="119"/>
      <c r="BQ1842" s="119"/>
      <c r="BR1842" s="119"/>
      <c r="BS1842" s="119"/>
      <c r="BT1842" s="119"/>
      <c r="BU1842" s="119"/>
      <c r="BV1842" s="119"/>
      <c r="BW1842" s="119"/>
      <c r="BX1842" s="119"/>
      <c r="BY1842" s="119"/>
      <c r="BZ1842" s="119"/>
      <c r="CA1842" s="119"/>
      <c r="CB1842" s="119"/>
      <c r="CC1842" s="119"/>
      <c r="CD1842" s="119"/>
      <c r="CE1842" s="119"/>
      <c r="CF1842" s="119"/>
      <c r="CG1842" s="119"/>
      <c r="CH1842" s="119"/>
      <c r="CI1842" s="119"/>
      <c r="CJ1842" s="119"/>
      <c r="CK1842" s="119"/>
      <c r="CL1842" s="119"/>
      <c r="CM1842" s="119"/>
      <c r="CN1842" s="119"/>
      <c r="CO1842" s="119"/>
      <c r="CP1842" s="119"/>
      <c r="CQ1842" s="119"/>
      <c r="CR1842" s="119"/>
      <c r="CS1842" s="119"/>
      <c r="CT1842" s="119"/>
      <c r="CU1842" s="119"/>
      <c r="CV1842" s="119"/>
      <c r="CW1842" s="119"/>
      <c r="CX1842" s="119"/>
      <c r="CY1842" s="119"/>
      <c r="CZ1842" s="119"/>
      <c r="DA1842" s="119"/>
      <c r="DB1842" s="119"/>
      <c r="DC1842" s="119"/>
      <c r="DD1842" s="119"/>
      <c r="DE1842" s="119"/>
      <c r="DF1842" s="119"/>
      <c r="DG1842" s="119"/>
      <c r="DH1842" s="119"/>
      <c r="DI1842" s="119"/>
      <c r="DJ1842" s="119"/>
      <c r="DK1842" s="119"/>
      <c r="DL1842" s="119"/>
      <c r="DM1842" s="119"/>
      <c r="DN1842" s="119"/>
      <c r="DO1842" s="119"/>
      <c r="DP1842" s="119"/>
      <c r="DQ1842" s="119"/>
      <c r="DR1842" s="119"/>
      <c r="DS1842" s="119"/>
      <c r="DT1842" s="119"/>
      <c r="DU1842" s="119"/>
      <c r="DV1842" s="119"/>
      <c r="DW1842" s="119"/>
      <c r="DX1842" s="119"/>
      <c r="DY1842" s="119"/>
      <c r="DZ1842" s="119"/>
      <c r="EA1842" s="119"/>
      <c r="EB1842" s="119"/>
      <c r="EC1842" s="119"/>
      <c r="ED1842" s="119"/>
      <c r="EE1842" s="119"/>
      <c r="EF1842" s="119"/>
      <c r="EG1842" s="119"/>
      <c r="EH1842" s="119"/>
      <c r="EI1842" s="119"/>
      <c r="EJ1842" s="119"/>
      <c r="EK1842" s="119"/>
      <c r="EL1842" s="119"/>
      <c r="EM1842" s="119"/>
      <c r="EN1842" s="119"/>
      <c r="EO1842" s="119"/>
      <c r="EP1842" s="119"/>
      <c r="EQ1842" s="119"/>
      <c r="ER1842" s="119"/>
      <c r="ES1842" s="119"/>
      <c r="ET1842" s="119"/>
      <c r="EU1842" s="119"/>
      <c r="EV1842" s="119"/>
      <c r="EW1842" s="119"/>
      <c r="EX1842" s="119"/>
      <c r="EY1842" s="119"/>
      <c r="EZ1842" s="119"/>
      <c r="FA1842" s="119"/>
      <c r="FB1842" s="119"/>
      <c r="FC1842" s="119"/>
      <c r="FD1842" s="119"/>
      <c r="FE1842" s="119"/>
      <c r="FF1842" s="119"/>
      <c r="FG1842" s="119"/>
      <c r="FH1842" s="119"/>
      <c r="FI1842" s="119"/>
      <c r="FJ1842" s="119"/>
      <c r="FK1842" s="119"/>
    </row>
    <row r="1843" spans="1:167" s="120" customFormat="1" ht="15" customHeight="1" x14ac:dyDescent="0.25">
      <c r="A1843" s="69"/>
      <c r="B1843" s="131" t="e">
        <f t="shared" ref="B1843:D1843" si="5711">B1842</f>
        <v>#VALUE!</v>
      </c>
      <c r="C1843" s="131" t="e">
        <f t="shared" si="5711"/>
        <v>#VALUE!</v>
      </c>
      <c r="D1843" s="130">
        <f t="shared" si="5711"/>
        <v>1</v>
      </c>
      <c r="E1843" s="179">
        <f t="shared" ref="E1843" si="5712">D1842</f>
        <v>1</v>
      </c>
      <c r="F1843" s="95"/>
      <c r="G1843" s="181" t="s">
        <v>1</v>
      </c>
      <c r="H1843" s="184" t="e">
        <f>INDEX('BASE FORMAÇÃO'!C:C,B1842+1)</f>
        <v>#VALUE!</v>
      </c>
      <c r="I1843" s="184"/>
      <c r="J1843" s="185"/>
      <c r="K1843" s="69"/>
      <c r="L1843" s="176"/>
      <c r="M1843" s="178"/>
      <c r="N1843" s="73"/>
      <c r="O1843" s="27" t="s">
        <v>13</v>
      </c>
      <c r="P1843" s="125"/>
      <c r="Q1843" s="125"/>
      <c r="R1843" s="125"/>
      <c r="S1843" s="125"/>
      <c r="T1843" s="125"/>
      <c r="U1843" s="125"/>
      <c r="V1843" s="125"/>
      <c r="W1843" s="125"/>
      <c r="X1843" s="125"/>
      <c r="Y1843" s="125"/>
      <c r="Z1843" s="125"/>
      <c r="AA1843" s="125"/>
      <c r="AB1843" s="125"/>
      <c r="AC1843" s="125"/>
      <c r="AD1843" s="125"/>
      <c r="AE1843" s="125"/>
      <c r="AF1843" s="125"/>
      <c r="AG1843" s="125"/>
      <c r="AH1843" s="125"/>
      <c r="AI1843" s="125"/>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19"/>
      <c r="BC1843" s="119"/>
      <c r="BD1843" s="119"/>
      <c r="BE1843" s="119"/>
      <c r="BF1843" s="119"/>
      <c r="BG1843" s="119"/>
      <c r="BH1843" s="119"/>
      <c r="BI1843" s="119"/>
      <c r="BJ1843" s="119"/>
      <c r="BK1843" s="119"/>
      <c r="BL1843" s="119"/>
      <c r="BM1843" s="119"/>
      <c r="BN1843" s="119"/>
      <c r="BO1843" s="119"/>
      <c r="BP1843" s="119"/>
      <c r="BQ1843" s="119"/>
      <c r="BR1843" s="119"/>
      <c r="BS1843" s="119"/>
      <c r="BT1843" s="119"/>
      <c r="BU1843" s="119"/>
      <c r="BV1843" s="119"/>
      <c r="BW1843" s="119"/>
      <c r="BX1843" s="119"/>
      <c r="BY1843" s="119"/>
      <c r="BZ1843" s="119"/>
      <c r="CA1843" s="119"/>
      <c r="CB1843" s="119"/>
      <c r="CC1843" s="119"/>
      <c r="CD1843" s="119"/>
      <c r="CE1843" s="119"/>
      <c r="CF1843" s="119"/>
      <c r="CG1843" s="119"/>
      <c r="CH1843" s="119"/>
      <c r="CI1843" s="119"/>
      <c r="CJ1843" s="119"/>
      <c r="CK1843" s="119"/>
      <c r="CL1843" s="119"/>
      <c r="CM1843" s="119"/>
      <c r="CN1843" s="119"/>
      <c r="CO1843" s="119"/>
      <c r="CP1843" s="119"/>
      <c r="CQ1843" s="119"/>
      <c r="CR1843" s="119"/>
      <c r="CS1843" s="119"/>
      <c r="CT1843" s="119"/>
      <c r="CU1843" s="119"/>
      <c r="CV1843" s="119"/>
      <c r="CW1843" s="119"/>
      <c r="CX1843" s="119"/>
      <c r="CY1843" s="119"/>
      <c r="CZ1843" s="119"/>
      <c r="DA1843" s="119"/>
      <c r="DB1843" s="119"/>
      <c r="DC1843" s="119"/>
      <c r="DD1843" s="119"/>
      <c r="DE1843" s="119"/>
      <c r="DF1843" s="119"/>
      <c r="DG1843" s="119"/>
      <c r="DH1843" s="119"/>
      <c r="DI1843" s="119"/>
      <c r="DJ1843" s="119"/>
      <c r="DK1843" s="119"/>
      <c r="DL1843" s="119"/>
      <c r="DM1843" s="119"/>
      <c r="DN1843" s="119"/>
      <c r="DO1843" s="119"/>
      <c r="DP1843" s="119"/>
      <c r="DQ1843" s="119"/>
      <c r="DR1843" s="119"/>
      <c r="DS1843" s="119"/>
      <c r="DT1843" s="119"/>
      <c r="DU1843" s="119"/>
      <c r="DV1843" s="119"/>
      <c r="DW1843" s="119"/>
      <c r="DX1843" s="119"/>
      <c r="DY1843" s="119"/>
      <c r="DZ1843" s="119"/>
      <c r="EA1843" s="119"/>
      <c r="EB1843" s="119"/>
      <c r="EC1843" s="119"/>
      <c r="ED1843" s="119"/>
      <c r="EE1843" s="119"/>
      <c r="EF1843" s="119"/>
      <c r="EG1843" s="119"/>
      <c r="EH1843" s="119"/>
      <c r="EI1843" s="119"/>
      <c r="EJ1843" s="119"/>
      <c r="EK1843" s="119"/>
      <c r="EL1843" s="119"/>
      <c r="EM1843" s="119"/>
      <c r="EN1843" s="119"/>
      <c r="EO1843" s="119"/>
      <c r="EP1843" s="119"/>
      <c r="EQ1843" s="119"/>
      <c r="ER1843" s="119"/>
      <c r="ES1843" s="119"/>
      <c r="ET1843" s="119"/>
      <c r="EU1843" s="119"/>
      <c r="EV1843" s="119"/>
      <c r="EW1843" s="119"/>
      <c r="EX1843" s="119"/>
      <c r="EY1843" s="119"/>
      <c r="EZ1843" s="119"/>
      <c r="FA1843" s="119"/>
      <c r="FB1843" s="119"/>
      <c r="FC1843" s="119"/>
      <c r="FD1843" s="119"/>
      <c r="FE1843" s="119"/>
      <c r="FF1843" s="119"/>
      <c r="FG1843" s="119"/>
      <c r="FH1843" s="119"/>
      <c r="FI1843" s="119"/>
      <c r="FJ1843" s="119"/>
      <c r="FK1843" s="119"/>
    </row>
    <row r="1844" spans="1:167" s="119" customFormat="1" x14ac:dyDescent="0.25">
      <c r="A1844" s="77"/>
      <c r="B1844" s="131" t="e">
        <f t="shared" ref="B1844:D1844" si="5713">B1843</f>
        <v>#VALUE!</v>
      </c>
      <c r="C1844" s="131" t="e">
        <f t="shared" si="5713"/>
        <v>#VALUE!</v>
      </c>
      <c r="D1844" s="130">
        <f t="shared" si="5713"/>
        <v>1</v>
      </c>
      <c r="E1844" s="180"/>
      <c r="F1844" s="96"/>
      <c r="G1844" s="182"/>
      <c r="H1844" s="186"/>
      <c r="I1844" s="186"/>
      <c r="J1844" s="187"/>
      <c r="K1844" s="67"/>
      <c r="L1844" s="133" t="s">
        <v>57</v>
      </c>
      <c r="M1844" s="134" t="e">
        <f>INDEX('BASE FORMAÇÃO'!H:H,B1846+1)</f>
        <v>#VALUE!</v>
      </c>
      <c r="N1844" s="74"/>
      <c r="O1844" s="27" t="s">
        <v>445</v>
      </c>
      <c r="P1844" s="117"/>
      <c r="Q1844" s="117"/>
      <c r="R1844" s="117"/>
      <c r="S1844" s="117"/>
      <c r="T1844" s="117"/>
      <c r="U1844" s="117"/>
      <c r="V1844" s="117"/>
      <c r="W1844" s="117"/>
      <c r="X1844" s="117"/>
      <c r="Y1844" s="117"/>
      <c r="Z1844" s="117"/>
      <c r="AA1844" s="121"/>
      <c r="AB1844" s="121"/>
      <c r="AC1844" s="121"/>
      <c r="AD1844" s="121"/>
      <c r="AE1844" s="121"/>
      <c r="AF1844" s="121"/>
      <c r="AG1844" s="121"/>
      <c r="AH1844" s="121"/>
      <c r="AI1844" s="121"/>
    </row>
    <row r="1845" spans="1:167" s="119" customFormat="1" x14ac:dyDescent="0.25">
      <c r="A1845" s="77"/>
      <c r="B1845" s="131" t="e">
        <f t="shared" ref="B1845:C1845" si="5714">B1844</f>
        <v>#VALUE!</v>
      </c>
      <c r="C1845" s="131" t="e">
        <f t="shared" si="5714"/>
        <v>#VALUE!</v>
      </c>
      <c r="D1845" s="130">
        <f t="shared" si="5594"/>
        <v>1</v>
      </c>
      <c r="E1845" s="41" t="s">
        <v>344</v>
      </c>
      <c r="F1845" s="96"/>
      <c r="G1845" s="183"/>
      <c r="H1845" s="188"/>
      <c r="I1845" s="188"/>
      <c r="J1845" s="189"/>
      <c r="K1845" s="67"/>
      <c r="L1845" s="1" t="s">
        <v>2</v>
      </c>
      <c r="M1845" s="6" t="e">
        <f>INDEX('BASE FORMAÇÃO'!D:D,B1846+1)</f>
        <v>#VALUE!</v>
      </c>
      <c r="N1845" s="74"/>
      <c r="O1845" s="27" t="s">
        <v>446</v>
      </c>
      <c r="P1845" s="118"/>
      <c r="Q1845" s="118"/>
      <c r="R1845" s="118"/>
      <c r="S1845" s="118"/>
      <c r="T1845" s="118"/>
      <c r="U1845" s="121"/>
      <c r="V1845" s="121"/>
      <c r="W1845" s="121"/>
      <c r="X1845" s="121"/>
      <c r="Y1845" s="121"/>
      <c r="Z1845" s="121"/>
      <c r="AA1845" s="121"/>
      <c r="AB1845" s="121"/>
      <c r="AC1845" s="121"/>
      <c r="AD1845" s="121"/>
      <c r="AE1845" s="121"/>
      <c r="AF1845" s="121"/>
      <c r="AG1845" s="121"/>
      <c r="AH1845" s="121"/>
      <c r="AI1845" s="121"/>
    </row>
    <row r="1846" spans="1:167" x14ac:dyDescent="0.25">
      <c r="B1846" s="131" t="e">
        <f t="shared" ref="B1846:C1846" si="5715">B1844</f>
        <v>#VALUE!</v>
      </c>
      <c r="C1846" s="131" t="e">
        <f t="shared" si="5715"/>
        <v>#VALUE!</v>
      </c>
      <c r="D1846" s="130">
        <f t="shared" si="5594"/>
        <v>1</v>
      </c>
      <c r="E1846" s="167" t="e">
        <f t="shared" ref="E1846" si="5716">C1842</f>
        <v>#VALUE!</v>
      </c>
      <c r="F1846" s="96"/>
      <c r="G1846" s="169" t="s">
        <v>334</v>
      </c>
      <c r="H1846" s="171"/>
      <c r="I1846" s="172"/>
      <c r="J1846" s="172"/>
      <c r="K1846" s="70"/>
      <c r="L1846" s="28" t="s">
        <v>333</v>
      </c>
      <c r="M1846" s="136" t="str">
        <f t="shared" ref="M1846" si="5717">IFERROR(INDEX(I1848:I1860,MATCH(MAX(J1848:J1860),J1848:J1860,0)),"")</f>
        <v/>
      </c>
      <c r="N1846" s="74"/>
      <c r="O1846" s="27" t="s">
        <v>18</v>
      </c>
      <c r="P1846" s="109" t="str">
        <f>IF(P1842="","",
IF(OR(P1844="Orçamento",P1843="",MAX('Tabela de Apoio'!$A:$A)&lt;=P1843),
P1842,
(INDEX('Tabela de Apoio'!$B:$B,MATCH('MAPA DE PREÇOS'!$O$8,'Tabela de Apoio'!$A:$A,1))/INDEX('Tabela de Apoio'!$B:$B,MATCH('MAPA DE PREÇOS'!P1843,'Tabela de Apoio'!$A:$A,1)-1))*P1842))</f>
        <v/>
      </c>
      <c r="Q1846" s="109" t="str">
        <f>IF(Q1842="","",
IF(OR(Q1844="Orçamento",Q1843="",MAX('Tabela de Apoio'!$A:$A)&lt;=Q1843),
Q1842,
(INDEX('Tabela de Apoio'!$B:$B,MATCH('MAPA DE PREÇOS'!$O$8,'Tabela de Apoio'!$A:$A,1))/INDEX('Tabela de Apoio'!$B:$B,MATCH('MAPA DE PREÇOS'!Q1843,'Tabela de Apoio'!$A:$A,1)-1))*Q1842))</f>
        <v/>
      </c>
      <c r="R1846" s="109" t="str">
        <f>IF(R1842="","",
IF(OR(R1844="Orçamento",R1843="",MAX('Tabela de Apoio'!$A:$A)&lt;=R1843),
R1842,
(INDEX('Tabela de Apoio'!$B:$B,MATCH('MAPA DE PREÇOS'!$O$8,'Tabela de Apoio'!$A:$A,1))/INDEX('Tabela de Apoio'!$B:$B,MATCH('MAPA DE PREÇOS'!R1843,'Tabela de Apoio'!$A:$A,1)-1))*R1842))</f>
        <v/>
      </c>
      <c r="S1846" s="109" t="str">
        <f>IF(S1842="","",
IF(OR(S1844="Orçamento",S1843="",MAX('Tabela de Apoio'!$A:$A)&lt;=S1843),
S1842,
(INDEX('Tabela de Apoio'!$B:$B,MATCH('MAPA DE PREÇOS'!$O$8,'Tabela de Apoio'!$A:$A,1))/INDEX('Tabela de Apoio'!$B:$B,MATCH('MAPA DE PREÇOS'!S1843,'Tabela de Apoio'!$A:$A,1)-1))*S1842))</f>
        <v/>
      </c>
      <c r="T1846" s="109" t="str">
        <f>IF(T1842="","",
IF(OR(T1844="Orçamento",T1843="",MAX('Tabela de Apoio'!$A:$A)&lt;=T1843),
T1842,
(INDEX('Tabela de Apoio'!$B:$B,MATCH('MAPA DE PREÇOS'!$O$8,'Tabela de Apoio'!$A:$A,1))/INDEX('Tabela de Apoio'!$B:$B,MATCH('MAPA DE PREÇOS'!T1843,'Tabela de Apoio'!$A:$A,1)-1))*T1842))</f>
        <v/>
      </c>
      <c r="U1846" s="109" t="str">
        <f>IF(U1842="","",
IF(OR(U1844="Orçamento",U1843="",MAX('Tabela de Apoio'!$A:$A)&lt;=U1843),
U1842,
(INDEX('Tabela de Apoio'!$B:$B,MATCH('MAPA DE PREÇOS'!$O$8,'Tabela de Apoio'!$A:$A,1))/INDEX('Tabela de Apoio'!$B:$B,MATCH('MAPA DE PREÇOS'!U1843,'Tabela de Apoio'!$A:$A,1)-1))*U1842))</f>
        <v/>
      </c>
      <c r="V1846" s="109" t="str">
        <f>IF(V1842="","",
IF(OR(V1844="Orçamento",V1843="",MAX('Tabela de Apoio'!$A:$A)&lt;=V1843),
V1842,
(INDEX('Tabela de Apoio'!$B:$B,MATCH('MAPA DE PREÇOS'!$O$8,'Tabela de Apoio'!$A:$A,1))/INDEX('Tabela de Apoio'!$B:$B,MATCH('MAPA DE PREÇOS'!V1843,'Tabela de Apoio'!$A:$A,1)-1))*V1842))</f>
        <v/>
      </c>
      <c r="W1846" s="109" t="str">
        <f>IF(W1842="","",
IF(OR(W1844="Orçamento",W1843="",MAX('Tabela de Apoio'!$A:$A)&lt;=W1843),
W1842,
(INDEX('Tabela de Apoio'!$B:$B,MATCH('MAPA DE PREÇOS'!$O$8,'Tabela de Apoio'!$A:$A,1))/INDEX('Tabela de Apoio'!$B:$B,MATCH('MAPA DE PREÇOS'!W1843,'Tabela de Apoio'!$A:$A,1)-1))*W1842))</f>
        <v/>
      </c>
      <c r="X1846" s="109" t="str">
        <f>IF(X1842="","",
IF(OR(X1844="Orçamento",X1843="",MAX('Tabela de Apoio'!$A:$A)&lt;=X1843),
X1842,
(INDEX('Tabela de Apoio'!$B:$B,MATCH('MAPA DE PREÇOS'!$O$8,'Tabela de Apoio'!$A:$A,1))/INDEX('Tabela de Apoio'!$B:$B,MATCH('MAPA DE PREÇOS'!X1843,'Tabela de Apoio'!$A:$A,1)-1))*X1842))</f>
        <v/>
      </c>
      <c r="Y1846" s="109" t="str">
        <f>IF(Y1842="","",
IF(OR(Y1844="Orçamento",Y1843="",MAX('Tabela de Apoio'!$A:$A)&lt;=Y1843),
Y1842,
(INDEX('Tabela de Apoio'!$B:$B,MATCH('MAPA DE PREÇOS'!$O$8,'Tabela de Apoio'!$A:$A,1))/INDEX('Tabela de Apoio'!$B:$B,MATCH('MAPA DE PREÇOS'!Y1843,'Tabela de Apoio'!$A:$A,1)-1))*Y1842))</f>
        <v/>
      </c>
      <c r="Z1846" s="109" t="str">
        <f>IF(Z1842="","",
IF(OR(Z1844="Orçamento",Z1843="",MAX('Tabela de Apoio'!$A:$A)&lt;=Z1843),
Z1842,
(INDEX('Tabela de Apoio'!$B:$B,MATCH('MAPA DE PREÇOS'!$O$8,'Tabela de Apoio'!$A:$A,1))/INDEX('Tabela de Apoio'!$B:$B,MATCH('MAPA DE PREÇOS'!Z1843,'Tabela de Apoio'!$A:$A,1)-1))*Z1842))</f>
        <v/>
      </c>
      <c r="AA1846" s="109" t="str">
        <f>IF(AA1842="","",
IF(OR(AA1844="Orçamento",AA1843="",MAX('Tabela de Apoio'!$A:$A)&lt;=AA1843),
AA1842,
(INDEX('Tabela de Apoio'!$B:$B,MATCH('MAPA DE PREÇOS'!$O$8,'Tabela de Apoio'!$A:$A,1))/INDEX('Tabela de Apoio'!$B:$B,MATCH('MAPA DE PREÇOS'!AA1843,'Tabela de Apoio'!$A:$A,1)-1))*AA1842))</f>
        <v/>
      </c>
      <c r="AB1846" s="109" t="str">
        <f>IF(AB1842="","",
IF(OR(AB1844="Orçamento",AB1843="",MAX('Tabela de Apoio'!$A:$A)&lt;=AB1843),
AB1842,
(INDEX('Tabela de Apoio'!$B:$B,MATCH('MAPA DE PREÇOS'!$O$8,'Tabela de Apoio'!$A:$A,1))/INDEX('Tabela de Apoio'!$B:$B,MATCH('MAPA DE PREÇOS'!AB1843,'Tabela de Apoio'!$A:$A,1)-1))*AB1842))</f>
        <v/>
      </c>
      <c r="AC1846" s="109" t="str">
        <f>IF(AC1842="","",
IF(OR(AC1844="Orçamento",AC1843="",MAX('Tabela de Apoio'!$A:$A)&lt;=AC1843),
AC1842,
(INDEX('Tabela de Apoio'!$B:$B,MATCH('MAPA DE PREÇOS'!$O$8,'Tabela de Apoio'!$A:$A,1))/INDEX('Tabela de Apoio'!$B:$B,MATCH('MAPA DE PREÇOS'!AC1843,'Tabela de Apoio'!$A:$A,1)-1))*AC1842))</f>
        <v/>
      </c>
      <c r="AD1846" s="109" t="str">
        <f>IF(AD1842="","",
IF(OR(AD1844="Orçamento",AD1843="",MAX('Tabela de Apoio'!$A:$A)&lt;=AD1843),
AD1842,
(INDEX('Tabela de Apoio'!$B:$B,MATCH('MAPA DE PREÇOS'!$O$8,'Tabela de Apoio'!$A:$A,1))/INDEX('Tabela de Apoio'!$B:$B,MATCH('MAPA DE PREÇOS'!AD1843,'Tabela de Apoio'!$A:$A,1)-1))*AD1842))</f>
        <v/>
      </c>
      <c r="AE1846" s="109" t="str">
        <f>IF(AE1842="","",
IF(OR(AE1844="Orçamento",AE1843="",MAX('Tabela de Apoio'!$A:$A)&lt;=AE1843),
AE1842,
(INDEX('Tabela de Apoio'!$B:$B,MATCH('MAPA DE PREÇOS'!$O$8,'Tabela de Apoio'!$A:$A,1))/INDEX('Tabela de Apoio'!$B:$B,MATCH('MAPA DE PREÇOS'!AE1843,'Tabela de Apoio'!$A:$A,1)-1))*AE1842))</f>
        <v/>
      </c>
      <c r="AF1846" s="109" t="str">
        <f>IF(AF1842="","",
IF(OR(AF1844="Orçamento",AF1843="",MAX('Tabela de Apoio'!$A:$A)&lt;=AF1843),
AF1842,
(INDEX('Tabela de Apoio'!$B:$B,MATCH('MAPA DE PREÇOS'!$O$8,'Tabela de Apoio'!$A:$A,1))/INDEX('Tabela de Apoio'!$B:$B,MATCH('MAPA DE PREÇOS'!AF1843,'Tabela de Apoio'!$A:$A,1)-1))*AF1842))</f>
        <v/>
      </c>
      <c r="AG1846" s="109" t="str">
        <f>IF(AG1842="","",
IF(OR(AG1844="Orçamento",AG1843="",MAX('Tabela de Apoio'!$A:$A)&lt;=AG1843),
AG1842,
(INDEX('Tabela de Apoio'!$B:$B,MATCH('MAPA DE PREÇOS'!$O$8,'Tabela de Apoio'!$A:$A,1))/INDEX('Tabela de Apoio'!$B:$B,MATCH('MAPA DE PREÇOS'!AG1843,'Tabela de Apoio'!$A:$A,1)-1))*AG1842))</f>
        <v/>
      </c>
      <c r="AH1846" s="109" t="str">
        <f>IF(AH1842="","",
IF(OR(AH1844="Orçamento",AH1843="",MAX('Tabela de Apoio'!$A:$A)&lt;=AH1843),
AH1842,
(INDEX('Tabela de Apoio'!$B:$B,MATCH('MAPA DE PREÇOS'!$O$8,'Tabela de Apoio'!$A:$A,1))/INDEX('Tabela de Apoio'!$B:$B,MATCH('MAPA DE PREÇOS'!AH1843,'Tabela de Apoio'!$A:$A,1)-1))*AH1842))</f>
        <v/>
      </c>
      <c r="AI1846" s="109" t="str">
        <f>IF(AI1842="","",
IF(OR(AI1844="Orçamento",AI1843="",MAX('Tabela de Apoio'!$A:$A)&lt;=AI1843),
AI1842,
(INDEX('Tabela de Apoio'!$B:$B,MATCH('MAPA DE PREÇOS'!$O$8,'Tabela de Apoio'!$A:$A,1))/INDEX('Tabela de Apoio'!$B:$B,MATCH('MAPA DE PREÇOS'!AI1843,'Tabela de Apoio'!$A:$A,1)-1))*AI1842))</f>
        <v/>
      </c>
    </row>
    <row r="1847" spans="1:167" hidden="1" x14ac:dyDescent="0.25">
      <c r="B1847" s="131" t="e">
        <f t="shared" ref="B1847" si="5718">B1846</f>
        <v>#VALUE!</v>
      </c>
      <c r="C1847" s="131" t="e">
        <f t="shared" ref="C1847" si="5719">C1846</f>
        <v>#VALUE!</v>
      </c>
      <c r="D1847" s="130">
        <f t="shared" si="5594"/>
        <v>1</v>
      </c>
      <c r="E1847" s="168"/>
      <c r="F1847" s="96"/>
      <c r="G1847" s="170"/>
      <c r="H1847"/>
      <c r="I1847"/>
      <c r="J1847"/>
      <c r="N1847" s="74"/>
      <c r="O1847" s="27" t="s">
        <v>439</v>
      </c>
      <c r="P1847" s="110" t="str">
        <f>IF(IFERROR(VLOOKUP(P1844,'Tabela de Apoio'!$D:$E,2,FALSE),1)=1,"",P1848)</f>
        <v/>
      </c>
      <c r="Q1847" s="110" t="str">
        <f>IF(IFERROR(VLOOKUP(Q1844,'Tabela de Apoio'!$D:$E,2,FALSE),1)=1,"",Q1848)</f>
        <v/>
      </c>
      <c r="R1847" s="110" t="str">
        <f>IF(IFERROR(VLOOKUP(R1844,'Tabela de Apoio'!$D:$E,2,FALSE),1)=1,"",R1848)</f>
        <v/>
      </c>
      <c r="S1847" s="110" t="str">
        <f>IF(IFERROR(VLOOKUP(S1844,'Tabela de Apoio'!$D:$E,2,FALSE),1)=1,"",S1848)</f>
        <v/>
      </c>
      <c r="T1847" s="110" t="str">
        <f>IF(IFERROR(VLOOKUP(T1844,'Tabela de Apoio'!$D:$E,2,FALSE),1)=1,"",T1848)</f>
        <v/>
      </c>
      <c r="U1847" s="110" t="str">
        <f>IF(IFERROR(VLOOKUP(U1844,'Tabela de Apoio'!$D:$E,2,FALSE),1)=1,"",U1848)</f>
        <v/>
      </c>
      <c r="V1847" s="110" t="str">
        <f>IF(IFERROR(VLOOKUP(V1844,'Tabela de Apoio'!$D:$E,2,FALSE),1)=1,"",V1848)</f>
        <v/>
      </c>
      <c r="W1847" s="110" t="str">
        <f>IF(IFERROR(VLOOKUP(W1844,'Tabela de Apoio'!$D:$E,2,FALSE),1)=1,"",W1848)</f>
        <v/>
      </c>
      <c r="X1847" s="110" t="str">
        <f>IF(IFERROR(VLOOKUP(X1844,'Tabela de Apoio'!$D:$E,2,FALSE),1)=1,"",X1848)</f>
        <v/>
      </c>
      <c r="Y1847" s="110" t="str">
        <f>IF(IFERROR(VLOOKUP(Y1844,'Tabela de Apoio'!$D:$E,2,FALSE),1)=1,"",Y1848)</f>
        <v/>
      </c>
      <c r="Z1847" s="110" t="str">
        <f>IF(IFERROR(VLOOKUP(Z1844,'Tabela de Apoio'!$D:$E,2,FALSE),1)=1,"",Z1848)</f>
        <v/>
      </c>
      <c r="AA1847" s="110" t="str">
        <f>IF(IFERROR(VLOOKUP(AA1844,'Tabela de Apoio'!$D:$E,2,FALSE),1)=1,"",AA1848)</f>
        <v/>
      </c>
      <c r="AB1847" s="110" t="str">
        <f>IF(IFERROR(VLOOKUP(AB1844,'Tabela de Apoio'!$D:$E,2,FALSE),1)=1,"",AB1848)</f>
        <v/>
      </c>
      <c r="AC1847" s="110" t="str">
        <f>IF(IFERROR(VLOOKUP(AC1844,'Tabela de Apoio'!$D:$E,2,FALSE),1)=1,"",AC1848)</f>
        <v/>
      </c>
      <c r="AD1847" s="110" t="str">
        <f>IF(IFERROR(VLOOKUP(AD1844,'Tabela de Apoio'!$D:$E,2,FALSE),1)=1,"",AD1848)</f>
        <v/>
      </c>
      <c r="AE1847" s="110" t="str">
        <f>IF(IFERROR(VLOOKUP(AE1844,'Tabela de Apoio'!$D:$E,2,FALSE),1)=1,"",AE1848)</f>
        <v/>
      </c>
      <c r="AF1847" s="110" t="str">
        <f>IF(IFERROR(VLOOKUP(AF1844,'Tabela de Apoio'!$D:$E,2,FALSE),1)=1,"",AF1848)</f>
        <v/>
      </c>
      <c r="AG1847" s="110" t="str">
        <f>IF(IFERROR(VLOOKUP(AG1844,'Tabela de Apoio'!$D:$E,2,FALSE),1)=1,"",AG1848)</f>
        <v/>
      </c>
      <c r="AH1847" s="110" t="str">
        <f>IF(IFERROR(VLOOKUP(AH1844,'Tabela de Apoio'!$D:$E,2,FALSE),1)=1,"",AH1848)</f>
        <v/>
      </c>
      <c r="AI1847" s="110" t="str">
        <f>IF(IFERROR(VLOOKUP(AI1844,'Tabela de Apoio'!$D:$E,2,FALSE),1)=1,"",AI1848)</f>
        <v/>
      </c>
    </row>
    <row r="1848" spans="1:167" hidden="1" x14ac:dyDescent="0.25">
      <c r="B1848" s="131" t="e">
        <f t="shared" ref="B1848:C1848" si="5720">B1847</f>
        <v>#VALUE!</v>
      </c>
      <c r="C1848" s="131" t="e">
        <f t="shared" si="5720"/>
        <v>#VALUE!</v>
      </c>
      <c r="D1848" s="130">
        <f t="shared" si="5594"/>
        <v>1</v>
      </c>
      <c r="E1848" s="168"/>
      <c r="F1848" s="96"/>
      <c r="G1848" s="170"/>
      <c r="H1848" s="137">
        <f t="shared" ref="H1848" si="5721">COUNT($P1848:$XX1848)</f>
        <v>0</v>
      </c>
      <c r="I1848" s="135" t="e">
        <f t="shared" ref="I1848" si="5722">_xlfn.STDEV.P($P1847:$XX1848)/AVERAGE($P1847:$XX1848)</f>
        <v>#DIV/0!</v>
      </c>
      <c r="J1848" s="7">
        <f>ROW()</f>
        <v>1848</v>
      </c>
      <c r="K1848" s="70"/>
      <c r="L1848" s="29" t="s">
        <v>54</v>
      </c>
      <c r="M1848" s="30" t="str">
        <f t="shared" ref="M1848" si="5723">IFERROR(
IF(AND(P1844="Orçamento",COUNTA(P1842:AI1842)=COUNTIF(P1844:XX1844,"Orçamento")),MIN(M1853,M1850),
IF(M1851&lt;&gt;"",M1851,
IF(M1852&lt;&gt;"",M1852,
M1850
))),"")</f>
        <v/>
      </c>
      <c r="N1848" s="74"/>
      <c r="O1848" s="27" t="s">
        <v>440</v>
      </c>
      <c r="P1848" s="109" t="str">
        <f t="shared" ref="P1848:AI1848" si="5724">IFERROR(IF(P1846="",
            "",
            IF(COUNT($P1846:$XX1846)&lt;=4,
               P1846,
               IF(OR(P1846&gt;(QUARTILE($P1846:$XX1846,3)+(QUARTILE($P1846:$XX1846,3)-QUARTILE($P1846:$XX1846,1))),
                     P1846&lt;(QUARTILE($P1846:$XX1846,1)-(QUARTILE($P1846:$XX1846,3)-QUARTILE($P1846:$XX1846,1)))
                  ),
               "DESCARTADO",P1846)
             )
  ),P1846)</f>
        <v/>
      </c>
      <c r="Q1848" s="109" t="str">
        <f t="shared" si="5724"/>
        <v/>
      </c>
      <c r="R1848" s="109" t="str">
        <f t="shared" si="5724"/>
        <v/>
      </c>
      <c r="S1848" s="109" t="str">
        <f t="shared" si="5724"/>
        <v/>
      </c>
      <c r="T1848" s="109" t="str">
        <f t="shared" si="5724"/>
        <v/>
      </c>
      <c r="U1848" s="109" t="str">
        <f t="shared" si="5724"/>
        <v/>
      </c>
      <c r="V1848" s="109" t="str">
        <f t="shared" si="5724"/>
        <v/>
      </c>
      <c r="W1848" s="109" t="str">
        <f t="shared" si="5724"/>
        <v/>
      </c>
      <c r="X1848" s="109" t="str">
        <f t="shared" si="5724"/>
        <v/>
      </c>
      <c r="Y1848" s="109" t="str">
        <f t="shared" si="5724"/>
        <v/>
      </c>
      <c r="Z1848" s="109" t="str">
        <f t="shared" si="5724"/>
        <v/>
      </c>
      <c r="AA1848" s="109" t="str">
        <f t="shared" si="5724"/>
        <v/>
      </c>
      <c r="AB1848" s="109" t="str">
        <f t="shared" si="5724"/>
        <v/>
      </c>
      <c r="AC1848" s="109" t="str">
        <f t="shared" si="5724"/>
        <v/>
      </c>
      <c r="AD1848" s="109" t="str">
        <f t="shared" si="5724"/>
        <v/>
      </c>
      <c r="AE1848" s="109" t="str">
        <f t="shared" si="5724"/>
        <v/>
      </c>
      <c r="AF1848" s="109" t="str">
        <f t="shared" si="5724"/>
        <v/>
      </c>
      <c r="AG1848" s="109" t="str">
        <f t="shared" si="5724"/>
        <v/>
      </c>
      <c r="AH1848" s="109" t="str">
        <f t="shared" si="5724"/>
        <v/>
      </c>
      <c r="AI1848" s="109" t="str">
        <f t="shared" si="5724"/>
        <v/>
      </c>
    </row>
    <row r="1849" spans="1:167" hidden="1" x14ac:dyDescent="0.25">
      <c r="B1849" s="131" t="e">
        <f t="shared" ref="B1849" si="5725">B1848</f>
        <v>#VALUE!</v>
      </c>
      <c r="C1849" s="131" t="e">
        <f t="shared" ref="C1849" si="5726">C1848</f>
        <v>#VALUE!</v>
      </c>
      <c r="D1849" s="130">
        <f t="shared" si="5594"/>
        <v>1</v>
      </c>
      <c r="E1849" s="168"/>
      <c r="F1849" s="96"/>
      <c r="G1849" s="170"/>
      <c r="H1849"/>
      <c r="I1849"/>
      <c r="J1849"/>
      <c r="K1849" s="69"/>
      <c r="L1849" s="29" t="s">
        <v>423</v>
      </c>
      <c r="M1849" s="30" t="e">
        <f t="shared" ref="M1849" si="5727">AVERAGE($P1848:$XX1848)</f>
        <v>#DIV/0!</v>
      </c>
      <c r="N1849" s="74"/>
      <c r="O1849" s="27" t="str">
        <f t="shared" ref="O1849" si="5728">"1 POND"</f>
        <v>1 POND</v>
      </c>
      <c r="P1849" s="110" t="str">
        <f>IF(IFERROR(VLOOKUP(P1844,'Tabela de Apoio'!$D:$E,2,FALSE),1)=1,"",P1850)</f>
        <v/>
      </c>
      <c r="Q1849" s="110" t="str">
        <f>IF(IFERROR(VLOOKUP(Q1844,'Tabela de Apoio'!$D:$E,2,FALSE),1)=1,"",Q1850)</f>
        <v/>
      </c>
      <c r="R1849" s="110" t="str">
        <f>IF(IFERROR(VLOOKUP(R1844,'Tabela de Apoio'!$D:$E,2,FALSE),1)=1,"",R1850)</f>
        <v/>
      </c>
      <c r="S1849" s="110" t="str">
        <f>IF(IFERROR(VLOOKUP(S1844,'Tabela de Apoio'!$D:$E,2,FALSE),1)=1,"",S1850)</f>
        <v/>
      </c>
      <c r="T1849" s="110" t="str">
        <f>IF(IFERROR(VLOOKUP(T1844,'Tabela de Apoio'!$D:$E,2,FALSE),1)=1,"",T1850)</f>
        <v/>
      </c>
      <c r="U1849" s="110" t="str">
        <f>IF(IFERROR(VLOOKUP(U1844,'Tabela de Apoio'!$D:$E,2,FALSE),1)=1,"",U1850)</f>
        <v/>
      </c>
      <c r="V1849" s="110" t="str">
        <f>IF(IFERROR(VLOOKUP(V1844,'Tabela de Apoio'!$D:$E,2,FALSE),1)=1,"",V1850)</f>
        <v/>
      </c>
      <c r="W1849" s="110" t="str">
        <f>IF(IFERROR(VLOOKUP(W1844,'Tabela de Apoio'!$D:$E,2,FALSE),1)=1,"",W1850)</f>
        <v/>
      </c>
      <c r="X1849" s="110" t="str">
        <f>IF(IFERROR(VLOOKUP(X1844,'Tabela de Apoio'!$D:$E,2,FALSE),1)=1,"",X1850)</f>
        <v/>
      </c>
      <c r="Y1849" s="110" t="str">
        <f>IF(IFERROR(VLOOKUP(Y1844,'Tabela de Apoio'!$D:$E,2,FALSE),1)=1,"",Y1850)</f>
        <v/>
      </c>
      <c r="Z1849" s="110" t="str">
        <f>IF(IFERROR(VLOOKUP(Z1844,'Tabela de Apoio'!$D:$E,2,FALSE),1)=1,"",Z1850)</f>
        <v/>
      </c>
      <c r="AA1849" s="110" t="str">
        <f>IF(IFERROR(VLOOKUP(AA1844,'Tabela de Apoio'!$D:$E,2,FALSE),1)=1,"",AA1850)</f>
        <v/>
      </c>
      <c r="AB1849" s="110" t="str">
        <f>IF(IFERROR(VLOOKUP(AB1844,'Tabela de Apoio'!$D:$E,2,FALSE),1)=1,"",AB1850)</f>
        <v/>
      </c>
      <c r="AC1849" s="110" t="str">
        <f>IF(IFERROR(VLOOKUP(AC1844,'Tabela de Apoio'!$D:$E,2,FALSE),1)=1,"",AC1850)</f>
        <v/>
      </c>
      <c r="AD1849" s="110" t="str">
        <f>IF(IFERROR(VLOOKUP(AD1844,'Tabela de Apoio'!$D:$E,2,FALSE),1)=1,"",AD1850)</f>
        <v/>
      </c>
      <c r="AE1849" s="110" t="str">
        <f>IF(IFERROR(VLOOKUP(AE1844,'Tabela de Apoio'!$D:$E,2,FALSE),1)=1,"",AE1850)</f>
        <v/>
      </c>
      <c r="AF1849" s="110" t="str">
        <f>IF(IFERROR(VLOOKUP(AF1844,'Tabela de Apoio'!$D:$E,2,FALSE),1)=1,"",AF1850)</f>
        <v/>
      </c>
      <c r="AG1849" s="110" t="str">
        <f>IF(IFERROR(VLOOKUP(AG1844,'Tabela de Apoio'!$D:$E,2,FALSE),1)=1,"",AG1850)</f>
        <v/>
      </c>
      <c r="AH1849" s="110" t="str">
        <f>IF(IFERROR(VLOOKUP(AH1844,'Tabela de Apoio'!$D:$E,2,FALSE),1)=1,"",AH1850)</f>
        <v/>
      </c>
      <c r="AI1849" s="110" t="str">
        <f>IF(IFERROR(VLOOKUP(AI1844,'Tabela de Apoio'!$D:$E,2,FALSE),1)=1,"",AI1850)</f>
        <v/>
      </c>
    </row>
    <row r="1850" spans="1:167" hidden="1" x14ac:dyDescent="0.25">
      <c r="B1850" s="131" t="e">
        <f t="shared" si="5593"/>
        <v>#VALUE!</v>
      </c>
      <c r="C1850" s="131" t="e">
        <f t="shared" si="5594"/>
        <v>#VALUE!</v>
      </c>
      <c r="D1850" s="130">
        <f t="shared" si="5594"/>
        <v>1</v>
      </c>
      <c r="E1850" s="168"/>
      <c r="F1850" s="96"/>
      <c r="G1850" s="170"/>
      <c r="H1850" s="137">
        <f t="shared" ref="H1850" si="5729">COUNT($P1850:$XX1850)</f>
        <v>0</v>
      </c>
      <c r="I1850" s="135" t="e">
        <f t="shared" ref="I1850" si="5730">_xlfn.STDEV.P($P1849:$XX1850)/AVERAGE($P1849:$XX1850)</f>
        <v>#DIV/0!</v>
      </c>
      <c r="J1850" s="7">
        <f t="shared" ref="J1850" si="5731">IF(AND(H1850&gt;2,
OR(L1842="MÉDIA SANEADA",L1842="MEDIANA SANEADA",
AND(L1842="PREÇO REFERÊNCIA",NOT(AND(P1844="Orçamento",COUNTA(P1842:XX1842)=COUNTIF(P1844:XX1844,"Orçamento")))))),
ROW(),0)</f>
        <v>0</v>
      </c>
      <c r="K1850" s="69"/>
      <c r="L1850" s="29" t="s">
        <v>424</v>
      </c>
      <c r="M1850" s="30" t="e">
        <f t="shared" ref="M1850" si="5732">MEDIAN($P1848:$XX1848)</f>
        <v>#NUM!</v>
      </c>
      <c r="N1850" s="74"/>
      <c r="O1850" s="27" t="str">
        <f t="shared" ref="O1850" si="5733">"1 RODADA"</f>
        <v>1 RODADA</v>
      </c>
      <c r="P1850" s="110" t="str">
        <f t="shared" ref="P1850:AI1850" si="5734">IF(P1848="","",IF((_xlfn.STDEV.P($P1847:$XX1848)/AVERAGE($P1847:$XX1848))&lt;=25%,P1848,IF(OR(P1848&gt;(AVERAGE($P1847:$XX1848)+_xlfn.STDEV.P($P1847:$XX1848)),P1848&lt;(AVERAGE($P1847:$XX1848)-_xlfn.STDEV.P($P1847:$XX1848))),"DESCARTADO",P1848)))</f>
        <v/>
      </c>
      <c r="Q1850" s="110" t="str">
        <f t="shared" si="5734"/>
        <v/>
      </c>
      <c r="R1850" s="110" t="str">
        <f t="shared" si="5734"/>
        <v/>
      </c>
      <c r="S1850" s="110" t="str">
        <f t="shared" si="5734"/>
        <v/>
      </c>
      <c r="T1850" s="110" t="str">
        <f t="shared" si="5734"/>
        <v/>
      </c>
      <c r="U1850" s="110" t="str">
        <f t="shared" si="5734"/>
        <v/>
      </c>
      <c r="V1850" s="110" t="str">
        <f t="shared" si="5734"/>
        <v/>
      </c>
      <c r="W1850" s="110" t="str">
        <f t="shared" si="5734"/>
        <v/>
      </c>
      <c r="X1850" s="110" t="str">
        <f t="shared" si="5734"/>
        <v/>
      </c>
      <c r="Y1850" s="110" t="str">
        <f t="shared" si="5734"/>
        <v/>
      </c>
      <c r="Z1850" s="110" t="str">
        <f t="shared" si="5734"/>
        <v/>
      </c>
      <c r="AA1850" s="110" t="str">
        <f t="shared" si="5734"/>
        <v/>
      </c>
      <c r="AB1850" s="110" t="str">
        <f t="shared" si="5734"/>
        <v/>
      </c>
      <c r="AC1850" s="110" t="str">
        <f t="shared" si="5734"/>
        <v/>
      </c>
      <c r="AD1850" s="110" t="str">
        <f t="shared" si="5734"/>
        <v/>
      </c>
      <c r="AE1850" s="110" t="str">
        <f t="shared" si="5734"/>
        <v/>
      </c>
      <c r="AF1850" s="110" t="str">
        <f t="shared" si="5734"/>
        <v/>
      </c>
      <c r="AG1850" s="110" t="str">
        <f t="shared" si="5734"/>
        <v/>
      </c>
      <c r="AH1850" s="110" t="str">
        <f t="shared" si="5734"/>
        <v/>
      </c>
      <c r="AI1850" s="110" t="str">
        <f t="shared" si="5734"/>
        <v/>
      </c>
    </row>
    <row r="1851" spans="1:167" hidden="1" x14ac:dyDescent="0.25">
      <c r="B1851" s="131" t="e">
        <f t="shared" si="5593"/>
        <v>#VALUE!</v>
      </c>
      <c r="C1851" s="131" t="e">
        <f t="shared" si="5594"/>
        <v>#VALUE!</v>
      </c>
      <c r="D1851" s="130">
        <f t="shared" si="5594"/>
        <v>1</v>
      </c>
      <c r="E1851" s="168"/>
      <c r="F1851" s="96"/>
      <c r="G1851" s="170"/>
      <c r="H1851"/>
      <c r="I1851"/>
      <c r="J1851"/>
      <c r="L1851" s="29" t="s">
        <v>50</v>
      </c>
      <c r="M1851" s="30" t="str">
        <f t="shared" ref="M1851" si="5735">IFERROR(
IF(AND(H1850&gt;2,I1850&lt;=25%),AVERAGE(P1849:XX1850),
IF(AND(H1852&gt;2,I1852&lt;=25%),AVERAGE(P1851:XX1852),
IF(AND(H1854&gt;2,I1854&lt;=25%),AVERAGE(P1853:XX1854),
IF(AND(H1856&gt;2,I1856&lt;=25%),AVERAGE(P1855:XX1856),
IF(AND(H1858&gt;2,I1858&lt;=25%),AVERAGE(P1857:XX1858),
IF(AND(H1860&gt;2,I1860&lt;=25%),AVERAGE(P1859:XX1860),
IF(I1848&lt;=25%,AVERAGE(P1847:XX1848),""))))))),"")</f>
        <v/>
      </c>
      <c r="N1851" s="74"/>
      <c r="O1851" s="27" t="str">
        <f t="shared" ref="O1851" si="5736">"2 POND"</f>
        <v>2 POND</v>
      </c>
      <c r="P1851" s="110" t="str">
        <f>IF(IFERROR(VLOOKUP(P1844,'Tabela de Apoio'!$D:$E,2,FALSE),1)=1,"",P1852)</f>
        <v/>
      </c>
      <c r="Q1851" s="110" t="str">
        <f>IF(IFERROR(VLOOKUP(Q1844,'Tabela de Apoio'!$D:$E,2,FALSE),1)=1,"",Q1852)</f>
        <v/>
      </c>
      <c r="R1851" s="110" t="str">
        <f>IF(IFERROR(VLOOKUP(R1844,'Tabela de Apoio'!$D:$E,2,FALSE),1)=1,"",R1852)</f>
        <v/>
      </c>
      <c r="S1851" s="110" t="str">
        <f>IF(IFERROR(VLOOKUP(S1844,'Tabela de Apoio'!$D:$E,2,FALSE),1)=1,"",S1852)</f>
        <v/>
      </c>
      <c r="T1851" s="110" t="str">
        <f>IF(IFERROR(VLOOKUP(T1844,'Tabela de Apoio'!$D:$E,2,FALSE),1)=1,"",T1852)</f>
        <v/>
      </c>
      <c r="U1851" s="110" t="str">
        <f>IF(IFERROR(VLOOKUP(U1844,'Tabela de Apoio'!$D:$E,2,FALSE),1)=1,"",U1852)</f>
        <v/>
      </c>
      <c r="V1851" s="110" t="str">
        <f>IF(IFERROR(VLOOKUP(V1844,'Tabela de Apoio'!$D:$E,2,FALSE),1)=1,"",V1852)</f>
        <v/>
      </c>
      <c r="W1851" s="110" t="str">
        <f>IF(IFERROR(VLOOKUP(W1844,'Tabela de Apoio'!$D:$E,2,FALSE),1)=1,"",W1852)</f>
        <v/>
      </c>
      <c r="X1851" s="110" t="str">
        <f>IF(IFERROR(VLOOKUP(X1844,'Tabela de Apoio'!$D:$E,2,FALSE),1)=1,"",X1852)</f>
        <v/>
      </c>
      <c r="Y1851" s="110" t="str">
        <f>IF(IFERROR(VLOOKUP(Y1844,'Tabela de Apoio'!$D:$E,2,FALSE),1)=1,"",Y1852)</f>
        <v/>
      </c>
      <c r="Z1851" s="110" t="str">
        <f>IF(IFERROR(VLOOKUP(Z1844,'Tabela de Apoio'!$D:$E,2,FALSE),1)=1,"",Z1852)</f>
        <v/>
      </c>
      <c r="AA1851" s="110" t="str">
        <f>IF(IFERROR(VLOOKUP(AA1844,'Tabela de Apoio'!$D:$E,2,FALSE),1)=1,"",AA1852)</f>
        <v/>
      </c>
      <c r="AB1851" s="110" t="str">
        <f>IF(IFERROR(VLOOKUP(AB1844,'Tabela de Apoio'!$D:$E,2,FALSE),1)=1,"",AB1852)</f>
        <v/>
      </c>
      <c r="AC1851" s="110" t="str">
        <f>IF(IFERROR(VLOOKUP(AC1844,'Tabela de Apoio'!$D:$E,2,FALSE),1)=1,"",AC1852)</f>
        <v/>
      </c>
      <c r="AD1851" s="110" t="str">
        <f>IF(IFERROR(VLOOKUP(AD1844,'Tabela de Apoio'!$D:$E,2,FALSE),1)=1,"",AD1852)</f>
        <v/>
      </c>
      <c r="AE1851" s="110" t="str">
        <f>IF(IFERROR(VLOOKUP(AE1844,'Tabela de Apoio'!$D:$E,2,FALSE),1)=1,"",AE1852)</f>
        <v/>
      </c>
      <c r="AF1851" s="110" t="str">
        <f>IF(IFERROR(VLOOKUP(AF1844,'Tabela de Apoio'!$D:$E,2,FALSE),1)=1,"",AF1852)</f>
        <v/>
      </c>
      <c r="AG1851" s="110" t="str">
        <f>IF(IFERROR(VLOOKUP(AG1844,'Tabela de Apoio'!$D:$E,2,FALSE),1)=1,"",AG1852)</f>
        <v/>
      </c>
      <c r="AH1851" s="110" t="str">
        <f>IF(IFERROR(VLOOKUP(AH1844,'Tabela de Apoio'!$D:$E,2,FALSE),1)=1,"",AH1852)</f>
        <v/>
      </c>
      <c r="AI1851" s="110" t="str">
        <f>IF(IFERROR(VLOOKUP(AI1844,'Tabela de Apoio'!$D:$E,2,FALSE),1)=1,"",AI1852)</f>
        <v/>
      </c>
    </row>
    <row r="1852" spans="1:167" hidden="1" x14ac:dyDescent="0.25">
      <c r="B1852" s="131" t="e">
        <f t="shared" si="5593"/>
        <v>#VALUE!</v>
      </c>
      <c r="C1852" s="131" t="e">
        <f t="shared" si="5594"/>
        <v>#VALUE!</v>
      </c>
      <c r="D1852" s="130">
        <f t="shared" si="5594"/>
        <v>1</v>
      </c>
      <c r="E1852" s="168"/>
      <c r="F1852" s="96"/>
      <c r="G1852" s="170"/>
      <c r="H1852" s="137">
        <f t="shared" ref="H1852" si="5737">COUNT($P1852:$XX1852)</f>
        <v>0</v>
      </c>
      <c r="I1852" s="135" t="e">
        <f t="shared" ref="I1852" si="5738">_xlfn.STDEV.P($P1851:$XX1852)/AVERAGE($P1851:$XX1852)</f>
        <v>#DIV/0!</v>
      </c>
      <c r="J1852" s="7">
        <f t="shared" ref="J1852" si="5739">IF(AND(H1852&gt;2,
OR(L1842="MÉDIA SANEADA",L1842="MEDIANA SANEADA",
AND(L1842="PREÇO REFERÊNCIA",NOT(AND(P1844="Orçamento",COUNTA(P1842:XX1842)=COUNTIF(P1844:XX1844,"Orçamento")))))),
ROW(),0)</f>
        <v>0</v>
      </c>
      <c r="K1852" s="69"/>
      <c r="L1852" s="29" t="s">
        <v>425</v>
      </c>
      <c r="M1852" s="30" t="e">
        <f t="shared" ref="M1852" si="5740" xml:space="preserve">
IF(H1850&gt;2,MEDIAN(P1849:XX1850),
IF(H1852&gt;2,MEDIAN(P1851:XX1852),
IF(H1854&gt;2,MEDIAN(P1853:XX1854),
IF(H1856&gt;2,MEDIAN(P1855:XX1856),
IF(H1858&gt;2,MEDIAN(P1857:XX1858),
IF(H1860&gt;2,MEDIAN(P1859:XX1860),
MEDIAN(P1847:XX1848)))))))</f>
        <v>#NUM!</v>
      </c>
      <c r="N1852" s="74"/>
      <c r="O1852" s="27" t="str">
        <f t="shared" ref="O1852" si="5741">"2 RODADA"</f>
        <v>2 RODADA</v>
      </c>
      <c r="P1852" s="110" t="str">
        <f t="shared" ref="P1852:AI1852" si="5742">IF(P1850="","",IF((_xlfn.STDEV.P($P1849:$XX1850)/AVERAGE($P1849:$XX1850))&lt;=25%,P1850,IF(OR(P1850&gt;(AVERAGE($P1849:$XX1850)+_xlfn.STDEV.P($P1849:$XX1850)),P1850&lt;(AVERAGE($P1849:$XX1850)-_xlfn.STDEV.P($P1849:$XX1850))),"DESCARTADO",P1850)))</f>
        <v/>
      </c>
      <c r="Q1852" s="110" t="str">
        <f t="shared" si="5742"/>
        <v/>
      </c>
      <c r="R1852" s="110" t="str">
        <f t="shared" si="5742"/>
        <v/>
      </c>
      <c r="S1852" s="110" t="str">
        <f t="shared" si="5742"/>
        <v/>
      </c>
      <c r="T1852" s="110" t="str">
        <f t="shared" si="5742"/>
        <v/>
      </c>
      <c r="U1852" s="110" t="str">
        <f t="shared" si="5742"/>
        <v/>
      </c>
      <c r="V1852" s="110" t="str">
        <f t="shared" si="5742"/>
        <v/>
      </c>
      <c r="W1852" s="110" t="str">
        <f t="shared" si="5742"/>
        <v/>
      </c>
      <c r="X1852" s="110" t="str">
        <f t="shared" si="5742"/>
        <v/>
      </c>
      <c r="Y1852" s="110" t="str">
        <f t="shared" si="5742"/>
        <v/>
      </c>
      <c r="Z1852" s="110" t="str">
        <f t="shared" si="5742"/>
        <v/>
      </c>
      <c r="AA1852" s="110" t="str">
        <f t="shared" si="5742"/>
        <v/>
      </c>
      <c r="AB1852" s="110" t="str">
        <f t="shared" si="5742"/>
        <v/>
      </c>
      <c r="AC1852" s="110" t="str">
        <f t="shared" si="5742"/>
        <v/>
      </c>
      <c r="AD1852" s="110" t="str">
        <f t="shared" si="5742"/>
        <v/>
      </c>
      <c r="AE1852" s="110" t="str">
        <f t="shared" si="5742"/>
        <v/>
      </c>
      <c r="AF1852" s="110" t="str">
        <f t="shared" si="5742"/>
        <v/>
      </c>
      <c r="AG1852" s="110" t="str">
        <f t="shared" si="5742"/>
        <v/>
      </c>
      <c r="AH1852" s="110" t="str">
        <f t="shared" si="5742"/>
        <v/>
      </c>
      <c r="AI1852" s="110" t="str">
        <f t="shared" si="5742"/>
        <v/>
      </c>
    </row>
    <row r="1853" spans="1:167" hidden="1" x14ac:dyDescent="0.25">
      <c r="B1853" s="131" t="e">
        <f t="shared" si="5593"/>
        <v>#VALUE!</v>
      </c>
      <c r="C1853" s="131" t="e">
        <f t="shared" si="5594"/>
        <v>#VALUE!</v>
      </c>
      <c r="D1853" s="130">
        <f t="shared" si="5594"/>
        <v>1</v>
      </c>
      <c r="E1853" s="168"/>
      <c r="F1853" s="96"/>
      <c r="G1853" s="170"/>
      <c r="H1853"/>
      <c r="I1853"/>
      <c r="J1853"/>
      <c r="K1853" s="69"/>
      <c r="L1853" s="29" t="s">
        <v>422</v>
      </c>
      <c r="M1853" s="30" t="e">
        <f t="shared" ref="M1853" si="5743">HARMEAN($P1847:$XX1848)</f>
        <v>#N/A</v>
      </c>
      <c r="N1853" s="74"/>
      <c r="O1853" s="27" t="str">
        <f t="shared" ref="O1853" si="5744">"3 POND"</f>
        <v>3 POND</v>
      </c>
      <c r="P1853" s="110" t="str">
        <f>IF(IFERROR(VLOOKUP(P1844,'Tabela de Apoio'!$D:$E,2,FALSE),1)=1,"",P1854)</f>
        <v/>
      </c>
      <c r="Q1853" s="110" t="str">
        <f>IF(IFERROR(VLOOKUP(Q1844,'Tabela de Apoio'!$D:$E,2,FALSE),1)=1,"",Q1854)</f>
        <v/>
      </c>
      <c r="R1853" s="110" t="str">
        <f>IF(IFERROR(VLOOKUP(R1844,'Tabela de Apoio'!$D:$E,2,FALSE),1)=1,"",R1854)</f>
        <v/>
      </c>
      <c r="S1853" s="110" t="str">
        <f>IF(IFERROR(VLOOKUP(S1844,'Tabela de Apoio'!$D:$E,2,FALSE),1)=1,"",S1854)</f>
        <v/>
      </c>
      <c r="T1853" s="110" t="str">
        <f>IF(IFERROR(VLOOKUP(T1844,'Tabela de Apoio'!$D:$E,2,FALSE),1)=1,"",T1854)</f>
        <v/>
      </c>
      <c r="U1853" s="110" t="str">
        <f>IF(IFERROR(VLOOKUP(U1844,'Tabela de Apoio'!$D:$E,2,FALSE),1)=1,"",U1854)</f>
        <v/>
      </c>
      <c r="V1853" s="110" t="str">
        <f>IF(IFERROR(VLOOKUP(V1844,'Tabela de Apoio'!$D:$E,2,FALSE),1)=1,"",V1854)</f>
        <v/>
      </c>
      <c r="W1853" s="110" t="str">
        <f>IF(IFERROR(VLOOKUP(W1844,'Tabela de Apoio'!$D:$E,2,FALSE),1)=1,"",W1854)</f>
        <v/>
      </c>
      <c r="X1853" s="110" t="str">
        <f>IF(IFERROR(VLOOKUP(X1844,'Tabela de Apoio'!$D:$E,2,FALSE),1)=1,"",X1854)</f>
        <v/>
      </c>
      <c r="Y1853" s="110" t="str">
        <f>IF(IFERROR(VLOOKUP(Y1844,'Tabela de Apoio'!$D:$E,2,FALSE),1)=1,"",Y1854)</f>
        <v/>
      </c>
      <c r="Z1853" s="110" t="str">
        <f>IF(IFERROR(VLOOKUP(Z1844,'Tabela de Apoio'!$D:$E,2,FALSE),1)=1,"",Z1854)</f>
        <v/>
      </c>
      <c r="AA1853" s="110" t="str">
        <f>IF(IFERROR(VLOOKUP(AA1844,'Tabela de Apoio'!$D:$E,2,FALSE),1)=1,"",AA1854)</f>
        <v/>
      </c>
      <c r="AB1853" s="110" t="str">
        <f>IF(IFERROR(VLOOKUP(AB1844,'Tabela de Apoio'!$D:$E,2,FALSE),1)=1,"",AB1854)</f>
        <v/>
      </c>
      <c r="AC1853" s="110" t="str">
        <f>IF(IFERROR(VLOOKUP(AC1844,'Tabela de Apoio'!$D:$E,2,FALSE),1)=1,"",AC1854)</f>
        <v/>
      </c>
      <c r="AD1853" s="110" t="str">
        <f>IF(IFERROR(VLOOKUP(AD1844,'Tabela de Apoio'!$D:$E,2,FALSE),1)=1,"",AD1854)</f>
        <v/>
      </c>
      <c r="AE1853" s="110" t="str">
        <f>IF(IFERROR(VLOOKUP(AE1844,'Tabela de Apoio'!$D:$E,2,FALSE),1)=1,"",AE1854)</f>
        <v/>
      </c>
      <c r="AF1853" s="110" t="str">
        <f>IF(IFERROR(VLOOKUP(AF1844,'Tabela de Apoio'!$D:$E,2,FALSE),1)=1,"",AF1854)</f>
        <v/>
      </c>
      <c r="AG1853" s="110" t="str">
        <f>IF(IFERROR(VLOOKUP(AG1844,'Tabela de Apoio'!$D:$E,2,FALSE),1)=1,"",AG1854)</f>
        <v/>
      </c>
      <c r="AH1853" s="110" t="str">
        <f>IF(IFERROR(VLOOKUP(AH1844,'Tabela de Apoio'!$D:$E,2,FALSE),1)=1,"",AH1854)</f>
        <v/>
      </c>
      <c r="AI1853" s="110" t="str">
        <f>IF(IFERROR(VLOOKUP(AI1844,'Tabela de Apoio'!$D:$E,2,FALSE),1)=1,"",AI1854)</f>
        <v/>
      </c>
    </row>
    <row r="1854" spans="1:167" hidden="1" x14ac:dyDescent="0.25">
      <c r="B1854" s="131" t="e">
        <f t="shared" si="5593"/>
        <v>#VALUE!</v>
      </c>
      <c r="C1854" s="131" t="e">
        <f t="shared" si="5594"/>
        <v>#VALUE!</v>
      </c>
      <c r="D1854" s="130">
        <f t="shared" si="5594"/>
        <v>1</v>
      </c>
      <c r="E1854" s="168"/>
      <c r="F1854" s="96"/>
      <c r="G1854" s="170"/>
      <c r="H1854" s="137">
        <f t="shared" ref="H1854" si="5745">COUNT($P1854:$XX1854)</f>
        <v>0</v>
      </c>
      <c r="I1854" s="135" t="e">
        <f t="shared" ref="I1854" si="5746">_xlfn.STDEV.P($P1853:$XX1854)/AVERAGE($P1853:$XX1854)</f>
        <v>#DIV/0!</v>
      </c>
      <c r="J1854" s="7">
        <f t="shared" ref="J1854" si="5747">IF(AND(H1854&gt;2,
OR(L1842="MÉDIA SANEADA",L1842="MEDIANA SANEADA",
AND(L1842="PREÇO REFERÊNCIA",NOT(AND(P1844="Orçamento",COUNTA(P1842:XX1842)=COUNTIF(P1844:XX1844,"Orçamento")))))),
ROW(),0)</f>
        <v>0</v>
      </c>
      <c r="K1854" s="69"/>
      <c r="L1854" s="29" t="s">
        <v>53</v>
      </c>
      <c r="M1854" s="30" t="str">
        <f t="shared" ref="M1854" si="5748">IFERROR(_xlfn.QUARTILE.EXC($P1848:$XX1848,1),"")</f>
        <v/>
      </c>
      <c r="N1854" s="74"/>
      <c r="O1854" s="27" t="str">
        <f t="shared" ref="O1854" si="5749">"3 RODADA"</f>
        <v>3 RODADA</v>
      </c>
      <c r="P1854" s="110" t="str">
        <f t="shared" ref="P1854:AI1854" si="5750">IF(P1852="","",IF((_xlfn.STDEV.P($P1851:$XX1852)/AVERAGE($P1851:$XX1852))&lt;=25%,P1852,IF(OR(P1852&gt;(AVERAGE($P1851:$XX1852)+_xlfn.STDEV.P($P1851:$XX1852)),P1852&lt;(AVERAGE($P1851:$XX1852)-_xlfn.STDEV.P($P1851:$XX1852))),"DESCARTADO",P1852)))</f>
        <v/>
      </c>
      <c r="Q1854" s="110" t="str">
        <f t="shared" si="5750"/>
        <v/>
      </c>
      <c r="R1854" s="110" t="str">
        <f t="shared" si="5750"/>
        <v/>
      </c>
      <c r="S1854" s="110" t="str">
        <f t="shared" si="5750"/>
        <v/>
      </c>
      <c r="T1854" s="110" t="str">
        <f t="shared" si="5750"/>
        <v/>
      </c>
      <c r="U1854" s="110" t="str">
        <f t="shared" si="5750"/>
        <v/>
      </c>
      <c r="V1854" s="110" t="str">
        <f t="shared" si="5750"/>
        <v/>
      </c>
      <c r="W1854" s="110" t="str">
        <f t="shared" si="5750"/>
        <v/>
      </c>
      <c r="X1854" s="110" t="str">
        <f t="shared" si="5750"/>
        <v/>
      </c>
      <c r="Y1854" s="110" t="str">
        <f t="shared" si="5750"/>
        <v/>
      </c>
      <c r="Z1854" s="110" t="str">
        <f t="shared" si="5750"/>
        <v/>
      </c>
      <c r="AA1854" s="110" t="str">
        <f t="shared" si="5750"/>
        <v/>
      </c>
      <c r="AB1854" s="110" t="str">
        <f t="shared" si="5750"/>
        <v/>
      </c>
      <c r="AC1854" s="110" t="str">
        <f t="shared" si="5750"/>
        <v/>
      </c>
      <c r="AD1854" s="110" t="str">
        <f t="shared" si="5750"/>
        <v/>
      </c>
      <c r="AE1854" s="110" t="str">
        <f t="shared" si="5750"/>
        <v/>
      </c>
      <c r="AF1854" s="110" t="str">
        <f t="shared" si="5750"/>
        <v/>
      </c>
      <c r="AG1854" s="110" t="str">
        <f t="shared" si="5750"/>
        <v/>
      </c>
      <c r="AH1854" s="110" t="str">
        <f t="shared" si="5750"/>
        <v/>
      </c>
      <c r="AI1854" s="110" t="str">
        <f t="shared" si="5750"/>
        <v/>
      </c>
    </row>
    <row r="1855" spans="1:167" hidden="1" x14ac:dyDescent="0.25">
      <c r="B1855" s="131" t="e">
        <f t="shared" si="5593"/>
        <v>#VALUE!</v>
      </c>
      <c r="C1855" s="131" t="e">
        <f t="shared" si="5594"/>
        <v>#VALUE!</v>
      </c>
      <c r="D1855" s="130">
        <f t="shared" si="5594"/>
        <v>1</v>
      </c>
      <c r="E1855" s="168"/>
      <c r="F1855" s="96"/>
      <c r="G1855" s="170"/>
      <c r="H1855"/>
      <c r="I1855"/>
      <c r="J1855"/>
      <c r="K1855" s="69"/>
      <c r="L1855" s="29" t="s">
        <v>51</v>
      </c>
      <c r="M1855" s="30" t="str">
        <f t="shared" ref="M1855" si="5751">IFERROR(_xlfn.QUARTILE.EXC($P1848:$XX1848,3),"")</f>
        <v/>
      </c>
      <c r="N1855" s="74"/>
      <c r="O1855" s="27" t="str">
        <f t="shared" ref="O1855" si="5752">"4 POND"</f>
        <v>4 POND</v>
      </c>
      <c r="P1855" s="110" t="str">
        <f>IF(IFERROR(VLOOKUP(P1844,'Tabela de Apoio'!$D:$E,2,FALSE),1)=1,"",P1856)</f>
        <v/>
      </c>
      <c r="Q1855" s="110" t="str">
        <f>IF(IFERROR(VLOOKUP(Q1844,'Tabela de Apoio'!$D:$E,2,FALSE),1)=1,"",Q1856)</f>
        <v/>
      </c>
      <c r="R1855" s="110" t="str">
        <f>IF(IFERROR(VLOOKUP(R1844,'Tabela de Apoio'!$D:$E,2,FALSE),1)=1,"",R1856)</f>
        <v/>
      </c>
      <c r="S1855" s="110" t="str">
        <f>IF(IFERROR(VLOOKUP(S1844,'Tabela de Apoio'!$D:$E,2,FALSE),1)=1,"",S1856)</f>
        <v/>
      </c>
      <c r="T1855" s="110" t="str">
        <f>IF(IFERROR(VLOOKUP(T1844,'Tabela de Apoio'!$D:$E,2,FALSE),1)=1,"",T1856)</f>
        <v/>
      </c>
      <c r="U1855" s="110" t="str">
        <f>IF(IFERROR(VLOOKUP(U1844,'Tabela de Apoio'!$D:$E,2,FALSE),1)=1,"",U1856)</f>
        <v/>
      </c>
      <c r="V1855" s="110" t="str">
        <f>IF(IFERROR(VLOOKUP(V1844,'Tabela de Apoio'!$D:$E,2,FALSE),1)=1,"",V1856)</f>
        <v/>
      </c>
      <c r="W1855" s="110" t="str">
        <f>IF(IFERROR(VLOOKUP(W1844,'Tabela de Apoio'!$D:$E,2,FALSE),1)=1,"",W1856)</f>
        <v/>
      </c>
      <c r="X1855" s="110" t="str">
        <f>IF(IFERROR(VLOOKUP(X1844,'Tabela de Apoio'!$D:$E,2,FALSE),1)=1,"",X1856)</f>
        <v/>
      </c>
      <c r="Y1855" s="110" t="str">
        <f>IF(IFERROR(VLOOKUP(Y1844,'Tabela de Apoio'!$D:$E,2,FALSE),1)=1,"",Y1856)</f>
        <v/>
      </c>
      <c r="Z1855" s="110" t="str">
        <f>IF(IFERROR(VLOOKUP(Z1844,'Tabela de Apoio'!$D:$E,2,FALSE),1)=1,"",Z1856)</f>
        <v/>
      </c>
      <c r="AA1855" s="110" t="str">
        <f>IF(IFERROR(VLOOKUP(AA1844,'Tabela de Apoio'!$D:$E,2,FALSE),1)=1,"",AA1856)</f>
        <v/>
      </c>
      <c r="AB1855" s="110" t="str">
        <f>IF(IFERROR(VLOOKUP(AB1844,'Tabela de Apoio'!$D:$E,2,FALSE),1)=1,"",AB1856)</f>
        <v/>
      </c>
      <c r="AC1855" s="110" t="str">
        <f>IF(IFERROR(VLOOKUP(AC1844,'Tabela de Apoio'!$D:$E,2,FALSE),1)=1,"",AC1856)</f>
        <v/>
      </c>
      <c r="AD1855" s="110" t="str">
        <f>IF(IFERROR(VLOOKUP(AD1844,'Tabela de Apoio'!$D:$E,2,FALSE),1)=1,"",AD1856)</f>
        <v/>
      </c>
      <c r="AE1855" s="110" t="str">
        <f>IF(IFERROR(VLOOKUP(AE1844,'Tabela de Apoio'!$D:$E,2,FALSE),1)=1,"",AE1856)</f>
        <v/>
      </c>
      <c r="AF1855" s="110" t="str">
        <f>IF(IFERROR(VLOOKUP(AF1844,'Tabela de Apoio'!$D:$E,2,FALSE),1)=1,"",AF1856)</f>
        <v/>
      </c>
      <c r="AG1855" s="110" t="str">
        <f>IF(IFERROR(VLOOKUP(AG1844,'Tabela de Apoio'!$D:$E,2,FALSE),1)=1,"",AG1856)</f>
        <v/>
      </c>
      <c r="AH1855" s="110" t="str">
        <f>IF(IFERROR(VLOOKUP(AH1844,'Tabela de Apoio'!$D:$E,2,FALSE),1)=1,"",AH1856)</f>
        <v/>
      </c>
      <c r="AI1855" s="110" t="str">
        <f>IF(IFERROR(VLOOKUP(AI1844,'Tabela de Apoio'!$D:$E,2,FALSE),1)=1,"",AI1856)</f>
        <v/>
      </c>
    </row>
    <row r="1856" spans="1:167" hidden="1" x14ac:dyDescent="0.25">
      <c r="B1856" s="131" t="e">
        <f t="shared" si="5593"/>
        <v>#VALUE!</v>
      </c>
      <c r="C1856" s="131" t="e">
        <f t="shared" si="5594"/>
        <v>#VALUE!</v>
      </c>
      <c r="D1856" s="130">
        <f t="shared" si="5594"/>
        <v>1</v>
      </c>
      <c r="E1856" s="168"/>
      <c r="F1856" s="96"/>
      <c r="G1856" s="170"/>
      <c r="H1856" s="137">
        <f t="shared" ref="H1856" si="5753">COUNT($P1856:$XX1856)</f>
        <v>0</v>
      </c>
      <c r="I1856" s="135" t="e">
        <f t="shared" ref="I1856" si="5754">_xlfn.STDEV.P($P1855:$XX1856)/AVERAGE($P1855:$XX1856)</f>
        <v>#DIV/0!</v>
      </c>
      <c r="J1856" s="7">
        <f t="shared" ref="J1856" si="5755">IF(AND(H1856&gt;2,
OR(L1842="MÉDIA SANEADA",L1842="MEDIANA SANEADA",
AND(L1842="PREÇO REFERÊNCIA",NOT(AND(P1844="Orçamento",COUNTA(P1842:XX1842)=COUNTIF(P1844:XX1844,"Orçamento")))))),
ROW(),0)</f>
        <v>0</v>
      </c>
      <c r="K1856" s="69"/>
      <c r="L1856" s="29" t="s">
        <v>55</v>
      </c>
      <c r="M1856" s="30">
        <f t="shared" ref="M1856" si="5756">MIN($P1848:$XX1848)</f>
        <v>0</v>
      </c>
      <c r="N1856" s="74"/>
      <c r="O1856" s="27" t="str">
        <f t="shared" ref="O1856" si="5757">"4 RODADA"</f>
        <v>4 RODADA</v>
      </c>
      <c r="P1856" s="110" t="str">
        <f t="shared" ref="P1856:AI1856" si="5758">IF(P1854="","",IF((_xlfn.STDEV.P($P1853:$XX1854)/AVERAGE($P1853:$XX1854))&lt;=25%,P1854,IF(OR(P1854&gt;(AVERAGE($P1853:$XX1854)+_xlfn.STDEV.P($P1853:$XX1854)),P1854&lt;(AVERAGE($P1853:$XX1854)-_xlfn.STDEV.P($P1853:$XX1854))),"DESCARTADO",P1854)))</f>
        <v/>
      </c>
      <c r="Q1856" s="110" t="str">
        <f t="shared" si="5758"/>
        <v/>
      </c>
      <c r="R1856" s="110" t="str">
        <f t="shared" si="5758"/>
        <v/>
      </c>
      <c r="S1856" s="110" t="str">
        <f t="shared" si="5758"/>
        <v/>
      </c>
      <c r="T1856" s="110" t="str">
        <f t="shared" si="5758"/>
        <v/>
      </c>
      <c r="U1856" s="110" t="str">
        <f t="shared" si="5758"/>
        <v/>
      </c>
      <c r="V1856" s="110" t="str">
        <f t="shared" si="5758"/>
        <v/>
      </c>
      <c r="W1856" s="110" t="str">
        <f t="shared" si="5758"/>
        <v/>
      </c>
      <c r="X1856" s="110" t="str">
        <f t="shared" si="5758"/>
        <v/>
      </c>
      <c r="Y1856" s="110" t="str">
        <f t="shared" si="5758"/>
        <v/>
      </c>
      <c r="Z1856" s="110" t="str">
        <f t="shared" si="5758"/>
        <v/>
      </c>
      <c r="AA1856" s="110" t="str">
        <f t="shared" si="5758"/>
        <v/>
      </c>
      <c r="AB1856" s="110" t="str">
        <f t="shared" si="5758"/>
        <v/>
      </c>
      <c r="AC1856" s="110" t="str">
        <f t="shared" si="5758"/>
        <v/>
      </c>
      <c r="AD1856" s="110" t="str">
        <f t="shared" si="5758"/>
        <v/>
      </c>
      <c r="AE1856" s="110" t="str">
        <f t="shared" si="5758"/>
        <v/>
      </c>
      <c r="AF1856" s="110" t="str">
        <f t="shared" si="5758"/>
        <v/>
      </c>
      <c r="AG1856" s="110" t="str">
        <f t="shared" si="5758"/>
        <v/>
      </c>
      <c r="AH1856" s="110" t="str">
        <f t="shared" si="5758"/>
        <v/>
      </c>
      <c r="AI1856" s="110" t="str">
        <f t="shared" si="5758"/>
        <v/>
      </c>
    </row>
    <row r="1857" spans="1:167" hidden="1" x14ac:dyDescent="0.25">
      <c r="B1857" s="131" t="e">
        <f t="shared" si="5593"/>
        <v>#VALUE!</v>
      </c>
      <c r="C1857" s="131" t="e">
        <f t="shared" si="5594"/>
        <v>#VALUE!</v>
      </c>
      <c r="D1857" s="130">
        <f t="shared" si="5594"/>
        <v>1</v>
      </c>
      <c r="E1857" s="168"/>
      <c r="F1857" s="96"/>
      <c r="G1857" s="170"/>
      <c r="H1857"/>
      <c r="I1857"/>
      <c r="J1857"/>
      <c r="K1857" s="69"/>
      <c r="L1857" s="29" t="s">
        <v>52</v>
      </c>
      <c r="M1857" s="30">
        <f t="shared" ref="M1857" si="5759">MAX($P1848:$XX1848)</f>
        <v>0</v>
      </c>
      <c r="N1857" s="74"/>
      <c r="O1857" s="27" t="str">
        <f t="shared" ref="O1857" si="5760">"5 POND"</f>
        <v>5 POND</v>
      </c>
      <c r="P1857" s="110" t="str">
        <f>IF(IFERROR(VLOOKUP(P1844,'Tabela de Apoio'!$D:$E,2,FALSE),1)=1,"",P1858)</f>
        <v/>
      </c>
      <c r="Q1857" s="110" t="str">
        <f>IF(IFERROR(VLOOKUP(Q1844,'Tabela de Apoio'!$D:$E,2,FALSE),1)=1,"",Q1858)</f>
        <v/>
      </c>
      <c r="R1857" s="110" t="str">
        <f>IF(IFERROR(VLOOKUP(R1844,'Tabela de Apoio'!$D:$E,2,FALSE),1)=1,"",R1858)</f>
        <v/>
      </c>
      <c r="S1857" s="110" t="str">
        <f>IF(IFERROR(VLOOKUP(S1844,'Tabela de Apoio'!$D:$E,2,FALSE),1)=1,"",S1858)</f>
        <v/>
      </c>
      <c r="T1857" s="110" t="str">
        <f>IF(IFERROR(VLOOKUP(T1844,'Tabela de Apoio'!$D:$E,2,FALSE),1)=1,"",T1858)</f>
        <v/>
      </c>
      <c r="U1857" s="110" t="str">
        <f>IF(IFERROR(VLOOKUP(U1844,'Tabela de Apoio'!$D:$E,2,FALSE),1)=1,"",U1858)</f>
        <v/>
      </c>
      <c r="V1857" s="110" t="str">
        <f>IF(IFERROR(VLOOKUP(V1844,'Tabela de Apoio'!$D:$E,2,FALSE),1)=1,"",V1858)</f>
        <v/>
      </c>
      <c r="W1857" s="110" t="str">
        <f>IF(IFERROR(VLOOKUP(W1844,'Tabela de Apoio'!$D:$E,2,FALSE),1)=1,"",W1858)</f>
        <v/>
      </c>
      <c r="X1857" s="110" t="str">
        <f>IF(IFERROR(VLOOKUP(X1844,'Tabela de Apoio'!$D:$E,2,FALSE),1)=1,"",X1858)</f>
        <v/>
      </c>
      <c r="Y1857" s="110" t="str">
        <f>IF(IFERROR(VLOOKUP(Y1844,'Tabela de Apoio'!$D:$E,2,FALSE),1)=1,"",Y1858)</f>
        <v/>
      </c>
      <c r="Z1857" s="110" t="str">
        <f>IF(IFERROR(VLOOKUP(Z1844,'Tabela de Apoio'!$D:$E,2,FALSE),1)=1,"",Z1858)</f>
        <v/>
      </c>
      <c r="AA1857" s="110" t="str">
        <f>IF(IFERROR(VLOOKUP(AA1844,'Tabela de Apoio'!$D:$E,2,FALSE),1)=1,"",AA1858)</f>
        <v/>
      </c>
      <c r="AB1857" s="110" t="str">
        <f>IF(IFERROR(VLOOKUP(AB1844,'Tabela de Apoio'!$D:$E,2,FALSE),1)=1,"",AB1858)</f>
        <v/>
      </c>
      <c r="AC1857" s="110" t="str">
        <f>IF(IFERROR(VLOOKUP(AC1844,'Tabela de Apoio'!$D:$E,2,FALSE),1)=1,"",AC1858)</f>
        <v/>
      </c>
      <c r="AD1857" s="110" t="str">
        <f>IF(IFERROR(VLOOKUP(AD1844,'Tabela de Apoio'!$D:$E,2,FALSE),1)=1,"",AD1858)</f>
        <v/>
      </c>
      <c r="AE1857" s="110" t="str">
        <f>IF(IFERROR(VLOOKUP(AE1844,'Tabela de Apoio'!$D:$E,2,FALSE),1)=1,"",AE1858)</f>
        <v/>
      </c>
      <c r="AF1857" s="110" t="str">
        <f>IF(IFERROR(VLOOKUP(AF1844,'Tabela de Apoio'!$D:$E,2,FALSE),1)=1,"",AF1858)</f>
        <v/>
      </c>
      <c r="AG1857" s="110" t="str">
        <f>IF(IFERROR(VLOOKUP(AG1844,'Tabela de Apoio'!$D:$E,2,FALSE),1)=1,"",AG1858)</f>
        <v/>
      </c>
      <c r="AH1857" s="110" t="str">
        <f>IF(IFERROR(VLOOKUP(AH1844,'Tabela de Apoio'!$D:$E,2,FALSE),1)=1,"",AH1858)</f>
        <v/>
      </c>
      <c r="AI1857" s="110" t="str">
        <f>IF(IFERROR(VLOOKUP(AI1844,'Tabela de Apoio'!$D:$E,2,FALSE),1)=1,"",AI1858)</f>
        <v/>
      </c>
    </row>
    <row r="1858" spans="1:167" hidden="1" x14ac:dyDescent="0.25">
      <c r="B1858" s="131" t="e">
        <f t="shared" si="5593"/>
        <v>#VALUE!</v>
      </c>
      <c r="C1858" s="131" t="e">
        <f t="shared" si="5594"/>
        <v>#VALUE!</v>
      </c>
      <c r="D1858" s="130">
        <f t="shared" si="5594"/>
        <v>1</v>
      </c>
      <c r="E1858" s="168"/>
      <c r="F1858" s="96"/>
      <c r="G1858" s="170"/>
      <c r="H1858" s="137">
        <f t="shared" ref="H1858" si="5761">COUNT($P1858:$XX1858)</f>
        <v>0</v>
      </c>
      <c r="I1858" s="135" t="e">
        <f t="shared" ref="I1858" si="5762">_xlfn.STDEV.P($P1857:$XX1858)/AVERAGE($P1857:$XX1858)</f>
        <v>#DIV/0!</v>
      </c>
      <c r="J1858" s="7">
        <f t="shared" ref="J1858" si="5763">IF(AND(H1858&gt;2,
OR(L1842="MÉDIA SANEADA",L1842="MEDIANA SANEADA",
AND(L1842="PREÇO REFERÊNCIA",NOT(AND(P1844="Orçamento",COUNTA(P1842:XX1842)=COUNTIF(P1844:XX1844,"Orçamento")))))),
ROW(),0)</f>
        <v>0</v>
      </c>
      <c r="K1858" s="69"/>
      <c r="N1858" s="74"/>
      <c r="O1858" s="27" t="str">
        <f t="shared" ref="O1858" si="5764">"5 RODADA"</f>
        <v>5 RODADA</v>
      </c>
      <c r="P1858" s="110" t="str">
        <f t="shared" ref="P1858:AI1858" si="5765">IF(P1856="","",IF((_xlfn.STDEV.P($P1855:$XX1856)/AVERAGE($P1855:$XX1856))&lt;=25%,P1856,IF(OR(P1856&gt;(AVERAGE($P1855:$XX1856)+_xlfn.STDEV.P($P1855:$XX1856)),P1856&lt;(AVERAGE($P1855:$XX1856)-_xlfn.STDEV.P($P1855:$XX1856))),"DESCARTADO",P1856)))</f>
        <v/>
      </c>
      <c r="Q1858" s="110" t="str">
        <f t="shared" si="5765"/>
        <v/>
      </c>
      <c r="R1858" s="110" t="str">
        <f t="shared" si="5765"/>
        <v/>
      </c>
      <c r="S1858" s="110" t="str">
        <f t="shared" si="5765"/>
        <v/>
      </c>
      <c r="T1858" s="110" t="str">
        <f t="shared" si="5765"/>
        <v/>
      </c>
      <c r="U1858" s="110" t="str">
        <f t="shared" si="5765"/>
        <v/>
      </c>
      <c r="V1858" s="110" t="str">
        <f t="shared" si="5765"/>
        <v/>
      </c>
      <c r="W1858" s="110" t="str">
        <f t="shared" si="5765"/>
        <v/>
      </c>
      <c r="X1858" s="110" t="str">
        <f t="shared" si="5765"/>
        <v/>
      </c>
      <c r="Y1858" s="110" t="str">
        <f t="shared" si="5765"/>
        <v/>
      </c>
      <c r="Z1858" s="110" t="str">
        <f t="shared" si="5765"/>
        <v/>
      </c>
      <c r="AA1858" s="110" t="str">
        <f t="shared" si="5765"/>
        <v/>
      </c>
      <c r="AB1858" s="110" t="str">
        <f t="shared" si="5765"/>
        <v/>
      </c>
      <c r="AC1858" s="110" t="str">
        <f t="shared" si="5765"/>
        <v/>
      </c>
      <c r="AD1858" s="110" t="str">
        <f t="shared" si="5765"/>
        <v/>
      </c>
      <c r="AE1858" s="110" t="str">
        <f t="shared" si="5765"/>
        <v/>
      </c>
      <c r="AF1858" s="110" t="str">
        <f t="shared" si="5765"/>
        <v/>
      </c>
      <c r="AG1858" s="110" t="str">
        <f t="shared" si="5765"/>
        <v/>
      </c>
      <c r="AH1858" s="110" t="str">
        <f t="shared" si="5765"/>
        <v/>
      </c>
      <c r="AI1858" s="110" t="str">
        <f t="shared" si="5765"/>
        <v/>
      </c>
    </row>
    <row r="1859" spans="1:167" hidden="1" x14ac:dyDescent="0.25">
      <c r="B1859" s="131" t="e">
        <f t="shared" si="5593"/>
        <v>#VALUE!</v>
      </c>
      <c r="C1859" s="131" t="e">
        <f t="shared" si="5594"/>
        <v>#VALUE!</v>
      </c>
      <c r="D1859" s="130">
        <f t="shared" si="5594"/>
        <v>1</v>
      </c>
      <c r="E1859" s="168"/>
      <c r="F1859" s="96"/>
      <c r="G1859" s="170"/>
      <c r="H1859"/>
      <c r="I1859"/>
      <c r="J1859"/>
      <c r="K1859" s="69"/>
      <c r="L1859" s="22"/>
      <c r="M1859" s="22"/>
      <c r="N1859" s="74"/>
      <c r="O1859" s="27" t="str">
        <f t="shared" ref="O1859" si="5766">"6 POND"</f>
        <v>6 POND</v>
      </c>
      <c r="P1859" s="110" t="str">
        <f>IF(IFERROR(VLOOKUP(P1844,'Tabela de Apoio'!$D:$E,2,FALSE),1)=1,"",P1860)</f>
        <v/>
      </c>
      <c r="Q1859" s="110" t="str">
        <f>IF(IFERROR(VLOOKUP(Q1844,'Tabela de Apoio'!$D:$E,2,FALSE),1)=1,"",Q1860)</f>
        <v/>
      </c>
      <c r="R1859" s="110" t="str">
        <f>IF(IFERROR(VLOOKUP(R1844,'Tabela de Apoio'!$D:$E,2,FALSE),1)=1,"",R1860)</f>
        <v/>
      </c>
      <c r="S1859" s="110" t="str">
        <f>IF(IFERROR(VLOOKUP(S1844,'Tabela de Apoio'!$D:$E,2,FALSE),1)=1,"",S1860)</f>
        <v/>
      </c>
      <c r="T1859" s="110" t="str">
        <f>IF(IFERROR(VLOOKUP(T1844,'Tabela de Apoio'!$D:$E,2,FALSE),1)=1,"",T1860)</f>
        <v/>
      </c>
      <c r="U1859" s="110" t="str">
        <f>IF(IFERROR(VLOOKUP(U1844,'Tabela de Apoio'!$D:$E,2,FALSE),1)=1,"",U1860)</f>
        <v/>
      </c>
      <c r="V1859" s="110" t="str">
        <f>IF(IFERROR(VLOOKUP(V1844,'Tabela de Apoio'!$D:$E,2,FALSE),1)=1,"",V1860)</f>
        <v/>
      </c>
      <c r="W1859" s="110" t="str">
        <f>IF(IFERROR(VLOOKUP(W1844,'Tabela de Apoio'!$D:$E,2,FALSE),1)=1,"",W1860)</f>
        <v/>
      </c>
      <c r="X1859" s="110" t="str">
        <f>IF(IFERROR(VLOOKUP(X1844,'Tabela de Apoio'!$D:$E,2,FALSE),1)=1,"",X1860)</f>
        <v/>
      </c>
      <c r="Y1859" s="110" t="str">
        <f>IF(IFERROR(VLOOKUP(Y1844,'Tabela de Apoio'!$D:$E,2,FALSE),1)=1,"",Y1860)</f>
        <v/>
      </c>
      <c r="Z1859" s="110" t="str">
        <f>IF(IFERROR(VLOOKUP(Z1844,'Tabela de Apoio'!$D:$E,2,FALSE),1)=1,"",Z1860)</f>
        <v/>
      </c>
      <c r="AA1859" s="110" t="str">
        <f>IF(IFERROR(VLOOKUP(AA1844,'Tabela de Apoio'!$D:$E,2,FALSE),1)=1,"",AA1860)</f>
        <v/>
      </c>
      <c r="AB1859" s="110" t="str">
        <f>IF(IFERROR(VLOOKUP(AB1844,'Tabela de Apoio'!$D:$E,2,FALSE),1)=1,"",AB1860)</f>
        <v/>
      </c>
      <c r="AC1859" s="110" t="str">
        <f>IF(IFERROR(VLOOKUP(AC1844,'Tabela de Apoio'!$D:$E,2,FALSE),1)=1,"",AC1860)</f>
        <v/>
      </c>
      <c r="AD1859" s="110" t="str">
        <f>IF(IFERROR(VLOOKUP(AD1844,'Tabela de Apoio'!$D:$E,2,FALSE),1)=1,"",AD1860)</f>
        <v/>
      </c>
      <c r="AE1859" s="110" t="str">
        <f>IF(IFERROR(VLOOKUP(AE1844,'Tabela de Apoio'!$D:$E,2,FALSE),1)=1,"",AE1860)</f>
        <v/>
      </c>
      <c r="AF1859" s="110" t="str">
        <f>IF(IFERROR(VLOOKUP(AF1844,'Tabela de Apoio'!$D:$E,2,FALSE),1)=1,"",AF1860)</f>
        <v/>
      </c>
      <c r="AG1859" s="110" t="str">
        <f>IF(IFERROR(VLOOKUP(AG1844,'Tabela de Apoio'!$D:$E,2,FALSE),1)=1,"",AG1860)</f>
        <v/>
      </c>
      <c r="AH1859" s="110" t="str">
        <f>IF(IFERROR(VLOOKUP(AH1844,'Tabela de Apoio'!$D:$E,2,FALSE),1)=1,"",AH1860)</f>
        <v/>
      </c>
      <c r="AI1859" s="110" t="str">
        <f>IF(IFERROR(VLOOKUP(AI1844,'Tabela de Apoio'!$D:$E,2,FALSE),1)=1,"",AI1860)</f>
        <v/>
      </c>
    </row>
    <row r="1860" spans="1:167" hidden="1" x14ac:dyDescent="0.25">
      <c r="B1860" s="131" t="e">
        <f t="shared" si="5593"/>
        <v>#VALUE!</v>
      </c>
      <c r="C1860" s="131" t="e">
        <f t="shared" si="5594"/>
        <v>#VALUE!</v>
      </c>
      <c r="D1860" s="130">
        <f t="shared" si="5594"/>
        <v>1</v>
      </c>
      <c r="E1860" s="168"/>
      <c r="F1860" s="96"/>
      <c r="G1860" s="170"/>
      <c r="H1860" s="137">
        <f t="shared" ref="H1860" si="5767">COUNT($P1860:$XX1860)</f>
        <v>0</v>
      </c>
      <c r="I1860" s="135" t="e">
        <f t="shared" ref="I1860" si="5768">_xlfn.STDEV.P($P1859:$XX1860)/AVERAGE($P1859:$XX1860)</f>
        <v>#DIV/0!</v>
      </c>
      <c r="J1860" s="7">
        <f t="shared" ref="J1860" si="5769">IF(AND(H1860&gt;2,
OR(L1842="MÉDIA SANEADA",L1842="MEDIANA SANEADA",
AND(L1842="PREÇO REFERÊNCIA",NOT(AND(P1844="Orçamento",COUNTA(P1842:XX1842)=COUNTIF(P1844:XX1844,"Orçamento")))))),
ROW(),0)</f>
        <v>0</v>
      </c>
      <c r="N1860" s="74"/>
      <c r="O1860" s="27" t="str">
        <f t="shared" ref="O1860" si="5770">"6 RODADA"</f>
        <v>6 RODADA</v>
      </c>
      <c r="P1860" s="110" t="str">
        <f t="shared" ref="P1860:AI1860" si="5771">IFERROR(IF(P1858="","",IF((_xlfn.STDEV.P($P1857:$XX1858)/AVERAGE($P1857:$XX1858))&lt;=25%,P1858,IF(OR(P1858&gt;(AVERAGE($P1857:$XX1858)+_xlfn.STDEV.P($P1857:$XX1858)),P1858&lt;(AVERAGE($P1857:$XX1858)-_xlfn.STDEV.P($P1857:$XX1858))),"DESCARTADO",P1858))),)</f>
        <v/>
      </c>
      <c r="Q1860" s="110" t="str">
        <f t="shared" si="5771"/>
        <v/>
      </c>
      <c r="R1860" s="110" t="str">
        <f t="shared" si="5771"/>
        <v/>
      </c>
      <c r="S1860" s="110" t="str">
        <f t="shared" si="5771"/>
        <v/>
      </c>
      <c r="T1860" s="110" t="str">
        <f t="shared" si="5771"/>
        <v/>
      </c>
      <c r="U1860" s="110" t="str">
        <f t="shared" si="5771"/>
        <v/>
      </c>
      <c r="V1860" s="110" t="str">
        <f t="shared" si="5771"/>
        <v/>
      </c>
      <c r="W1860" s="110" t="str">
        <f t="shared" si="5771"/>
        <v/>
      </c>
      <c r="X1860" s="110" t="str">
        <f t="shared" si="5771"/>
        <v/>
      </c>
      <c r="Y1860" s="110" t="str">
        <f t="shared" si="5771"/>
        <v/>
      </c>
      <c r="Z1860" s="110" t="str">
        <f t="shared" si="5771"/>
        <v/>
      </c>
      <c r="AA1860" s="110" t="str">
        <f t="shared" si="5771"/>
        <v/>
      </c>
      <c r="AB1860" s="110" t="str">
        <f t="shared" si="5771"/>
        <v/>
      </c>
      <c r="AC1860" s="110" t="str">
        <f t="shared" si="5771"/>
        <v/>
      </c>
      <c r="AD1860" s="110" t="str">
        <f t="shared" si="5771"/>
        <v/>
      </c>
      <c r="AE1860" s="110" t="str">
        <f t="shared" si="5771"/>
        <v/>
      </c>
      <c r="AF1860" s="110" t="str">
        <f t="shared" si="5771"/>
        <v/>
      </c>
      <c r="AG1860" s="110" t="str">
        <f t="shared" si="5771"/>
        <v/>
      </c>
      <c r="AH1860" s="110" t="str">
        <f t="shared" si="5771"/>
        <v/>
      </c>
      <c r="AI1860" s="110" t="str">
        <f t="shared" si="5771"/>
        <v/>
      </c>
    </row>
    <row r="1861" spans="1:167" x14ac:dyDescent="0.25">
      <c r="B1861" s="131" t="e">
        <f t="shared" si="5593"/>
        <v>#VALUE!</v>
      </c>
      <c r="C1861" s="131" t="e">
        <f t="shared" si="5594"/>
        <v>#VALUE!</v>
      </c>
      <c r="D1861" s="130">
        <f t="shared" si="5594"/>
        <v>1</v>
      </c>
      <c r="E1861" s="168"/>
      <c r="F1861" s="139"/>
      <c r="G1861" s="170"/>
      <c r="H1861" s="173"/>
      <c r="I1861" s="173"/>
      <c r="J1861" s="174"/>
      <c r="K1861" s="70"/>
      <c r="L1861" s="1" t="s">
        <v>56</v>
      </c>
      <c r="M1861" s="147" t="str">
        <f t="shared" ref="M1861" si="5772">IFERROR(ROUND(M1842*M1844,2),"")</f>
        <v/>
      </c>
      <c r="O1861" s="27" t="s">
        <v>426</v>
      </c>
      <c r="P1861" s="110" t="str">
        <f t="shared" ref="P1861:AI1882" si="5773">INDEX(P1848:P1860,MATCH(MAX($J1848:$J1860),$J1848:$J1860,0))</f>
        <v/>
      </c>
      <c r="Q1861" s="110" t="str">
        <f t="shared" si="5773"/>
        <v/>
      </c>
      <c r="R1861" s="110" t="str">
        <f t="shared" si="5773"/>
        <v/>
      </c>
      <c r="S1861" s="110" t="str">
        <f t="shared" si="5773"/>
        <v/>
      </c>
      <c r="T1861" s="110" t="str">
        <f t="shared" si="5773"/>
        <v/>
      </c>
      <c r="U1861" s="110" t="str">
        <f t="shared" si="5773"/>
        <v/>
      </c>
      <c r="V1861" s="110" t="str">
        <f t="shared" si="5773"/>
        <v/>
      </c>
      <c r="W1861" s="110" t="str">
        <f t="shared" si="5773"/>
        <v/>
      </c>
      <c r="X1861" s="110" t="str">
        <f t="shared" si="5773"/>
        <v/>
      </c>
      <c r="Y1861" s="110" t="str">
        <f t="shared" si="5773"/>
        <v/>
      </c>
      <c r="Z1861" s="110" t="str">
        <f t="shared" si="5773"/>
        <v/>
      </c>
      <c r="AA1861" s="110" t="str">
        <f t="shared" si="5773"/>
        <v/>
      </c>
      <c r="AB1861" s="110" t="str">
        <f t="shared" si="5773"/>
        <v/>
      </c>
      <c r="AC1861" s="110" t="str">
        <f t="shared" si="5773"/>
        <v/>
      </c>
      <c r="AD1861" s="110" t="str">
        <f t="shared" si="5773"/>
        <v/>
      </c>
      <c r="AE1861" s="110" t="str">
        <f t="shared" si="5773"/>
        <v/>
      </c>
      <c r="AF1861" s="110" t="str">
        <f t="shared" si="5773"/>
        <v/>
      </c>
      <c r="AG1861" s="110" t="str">
        <f t="shared" si="5773"/>
        <v/>
      </c>
      <c r="AH1861" s="110" t="str">
        <f t="shared" si="5773"/>
        <v/>
      </c>
      <c r="AI1861" s="110" t="str">
        <f t="shared" si="5773"/>
        <v/>
      </c>
    </row>
    <row r="1863" spans="1:167" s="120" customFormat="1" ht="15" customHeight="1" x14ac:dyDescent="0.25">
      <c r="A1863" s="123"/>
      <c r="B1863" s="130" t="e">
        <f t="shared" ref="B1863" si="5774">LARGE(IFERROR(IF(B1861+1&gt;$H$8,"",B1861+1),""),1)</f>
        <v>#VALUE!</v>
      </c>
      <c r="C1863" s="130" t="e">
        <f>IF(_xlfn.ISFORMULA(E1867),MAX(INDEX('BASE FORMAÇÃO'!A:A,B1863+1),1),E1867)</f>
        <v>#VALUE!</v>
      </c>
      <c r="D1863" s="130">
        <f t="shared" ref="D1863" si="5775">IFERROR(IF(C1863=C1853,D1853+1,1),1)</f>
        <v>1</v>
      </c>
      <c r="E1863" s="41" t="s">
        <v>9</v>
      </c>
      <c r="F1863" s="76"/>
      <c r="G1863" s="41" t="s">
        <v>15</v>
      </c>
      <c r="H1863" s="138" t="e">
        <f>INDEX('BASE FORMAÇÃO'!B:B,B1863+1)</f>
        <v>#VALUE!</v>
      </c>
      <c r="I1863" s="146" t="s">
        <v>16</v>
      </c>
      <c r="J1863" s="6" t="e">
        <f>INDEX('BASE FORMAÇÃO'!K:K,B1863+1)</f>
        <v>#VALUE!</v>
      </c>
      <c r="K1863" s="68"/>
      <c r="L1863" s="175" t="s">
        <v>54</v>
      </c>
      <c r="M1863" s="177" t="str">
        <f t="shared" ref="M1863" si="5776">IF(OR(ISBLANK($O$8),ISBLANK($O$7),ISBLANK($H$8),ISBLANK($O$6),ISBLANK($O$5),ISBLANK($H$5)),"",IFERROR(IF(VLOOKUP(L1863,L1869:M1878,2,FALSE)&lt;1,ROUND(VLOOKUP(L1863,L1869:M1878,2,FALSE),4),ROUND(VLOOKUP(L1863,L1869:M1878,2,FALSE),2)),""))</f>
        <v/>
      </c>
      <c r="N1863" s="72"/>
      <c r="O1863" s="27" t="s">
        <v>17</v>
      </c>
      <c r="P1863" s="116"/>
      <c r="Q1863" s="116"/>
      <c r="R1863" s="116"/>
      <c r="S1863" s="116"/>
      <c r="T1863" s="116"/>
      <c r="U1863" s="108"/>
      <c r="V1863" s="108"/>
      <c r="W1863" s="108"/>
      <c r="X1863" s="108"/>
      <c r="Y1863" s="108"/>
      <c r="Z1863" s="108"/>
      <c r="AA1863" s="108"/>
      <c r="AB1863" s="108"/>
      <c r="AC1863" s="108"/>
      <c r="AD1863" s="108"/>
      <c r="AE1863" s="108"/>
      <c r="AF1863" s="108"/>
      <c r="AG1863" s="108"/>
      <c r="AH1863" s="108"/>
      <c r="AI1863" s="108"/>
      <c r="AJ1863" s="119"/>
      <c r="AK1863" s="119"/>
      <c r="AL1863" s="119"/>
      <c r="AM1863" s="119"/>
      <c r="AN1863" s="119"/>
      <c r="AO1863" s="119"/>
      <c r="AP1863" s="119"/>
      <c r="AQ1863" s="119"/>
      <c r="AR1863" s="119"/>
      <c r="AS1863" s="119"/>
      <c r="AT1863" s="119"/>
      <c r="AU1863" s="119"/>
      <c r="AV1863" s="119"/>
      <c r="AW1863" s="119"/>
      <c r="AX1863" s="119"/>
      <c r="AY1863" s="119"/>
      <c r="AZ1863" s="119"/>
      <c r="BA1863" s="119"/>
      <c r="BB1863" s="119"/>
      <c r="BC1863" s="119"/>
      <c r="BD1863" s="119"/>
      <c r="BE1863" s="119"/>
      <c r="BF1863" s="119"/>
      <c r="BG1863" s="119"/>
      <c r="BH1863" s="119"/>
      <c r="BI1863" s="119"/>
      <c r="BJ1863" s="119"/>
      <c r="BK1863" s="119"/>
      <c r="BL1863" s="119"/>
      <c r="BM1863" s="119"/>
      <c r="BN1863" s="119"/>
      <c r="BO1863" s="119"/>
      <c r="BP1863" s="119"/>
      <c r="BQ1863" s="119"/>
      <c r="BR1863" s="119"/>
      <c r="BS1863" s="119"/>
      <c r="BT1863" s="119"/>
      <c r="BU1863" s="119"/>
      <c r="BV1863" s="119"/>
      <c r="BW1863" s="119"/>
      <c r="BX1863" s="119"/>
      <c r="BY1863" s="119"/>
      <c r="BZ1863" s="119"/>
      <c r="CA1863" s="119"/>
      <c r="CB1863" s="119"/>
      <c r="CC1863" s="119"/>
      <c r="CD1863" s="119"/>
      <c r="CE1863" s="119"/>
      <c r="CF1863" s="119"/>
      <c r="CG1863" s="119"/>
      <c r="CH1863" s="119"/>
      <c r="CI1863" s="119"/>
      <c r="CJ1863" s="119"/>
      <c r="CK1863" s="119"/>
      <c r="CL1863" s="119"/>
      <c r="CM1863" s="119"/>
      <c r="CN1863" s="119"/>
      <c r="CO1863" s="119"/>
      <c r="CP1863" s="119"/>
      <c r="CQ1863" s="119"/>
      <c r="CR1863" s="119"/>
      <c r="CS1863" s="119"/>
      <c r="CT1863" s="119"/>
      <c r="CU1863" s="119"/>
      <c r="CV1863" s="119"/>
      <c r="CW1863" s="119"/>
      <c r="CX1863" s="119"/>
      <c r="CY1863" s="119"/>
      <c r="CZ1863" s="119"/>
      <c r="DA1863" s="119"/>
      <c r="DB1863" s="119"/>
      <c r="DC1863" s="119"/>
      <c r="DD1863" s="119"/>
      <c r="DE1863" s="119"/>
      <c r="DF1863" s="119"/>
      <c r="DG1863" s="119"/>
      <c r="DH1863" s="119"/>
      <c r="DI1863" s="119"/>
      <c r="DJ1863" s="119"/>
      <c r="DK1863" s="119"/>
      <c r="DL1863" s="119"/>
      <c r="DM1863" s="119"/>
      <c r="DN1863" s="119"/>
      <c r="DO1863" s="119"/>
      <c r="DP1863" s="119"/>
      <c r="DQ1863" s="119"/>
      <c r="DR1863" s="119"/>
      <c r="DS1863" s="119"/>
      <c r="DT1863" s="119"/>
      <c r="DU1863" s="119"/>
      <c r="DV1863" s="119"/>
      <c r="DW1863" s="119"/>
      <c r="DX1863" s="119"/>
      <c r="DY1863" s="119"/>
      <c r="DZ1863" s="119"/>
      <c r="EA1863" s="119"/>
      <c r="EB1863" s="119"/>
      <c r="EC1863" s="119"/>
      <c r="ED1863" s="119"/>
      <c r="EE1863" s="119"/>
      <c r="EF1863" s="119"/>
      <c r="EG1863" s="119"/>
      <c r="EH1863" s="119"/>
      <c r="EI1863" s="119"/>
      <c r="EJ1863" s="119"/>
      <c r="EK1863" s="119"/>
      <c r="EL1863" s="119"/>
      <c r="EM1863" s="119"/>
      <c r="EN1863" s="119"/>
      <c r="EO1863" s="119"/>
      <c r="EP1863" s="119"/>
      <c r="EQ1863" s="119"/>
      <c r="ER1863" s="119"/>
      <c r="ES1863" s="119"/>
      <c r="ET1863" s="119"/>
      <c r="EU1863" s="119"/>
      <c r="EV1863" s="119"/>
      <c r="EW1863" s="119"/>
      <c r="EX1863" s="119"/>
      <c r="EY1863" s="119"/>
      <c r="EZ1863" s="119"/>
      <c r="FA1863" s="119"/>
      <c r="FB1863" s="119"/>
      <c r="FC1863" s="119"/>
      <c r="FD1863" s="119"/>
      <c r="FE1863" s="119"/>
      <c r="FF1863" s="119"/>
      <c r="FG1863" s="119"/>
      <c r="FH1863" s="119"/>
      <c r="FI1863" s="119"/>
      <c r="FJ1863" s="119"/>
      <c r="FK1863" s="119"/>
    </row>
    <row r="1864" spans="1:167" s="120" customFormat="1" ht="15" customHeight="1" x14ac:dyDescent="0.25">
      <c r="A1864" s="69"/>
      <c r="B1864" s="131" t="e">
        <f t="shared" ref="B1864:D1864" si="5777">B1863</f>
        <v>#VALUE!</v>
      </c>
      <c r="C1864" s="131" t="e">
        <f t="shared" si="5777"/>
        <v>#VALUE!</v>
      </c>
      <c r="D1864" s="130">
        <f t="shared" si="5777"/>
        <v>1</v>
      </c>
      <c r="E1864" s="179">
        <f t="shared" ref="E1864" si="5778">D1863</f>
        <v>1</v>
      </c>
      <c r="F1864" s="95"/>
      <c r="G1864" s="181" t="s">
        <v>1</v>
      </c>
      <c r="H1864" s="184" t="e">
        <f>INDEX('BASE FORMAÇÃO'!C:C,B1863+1)</f>
        <v>#VALUE!</v>
      </c>
      <c r="I1864" s="184"/>
      <c r="J1864" s="185"/>
      <c r="K1864" s="69"/>
      <c r="L1864" s="176"/>
      <c r="M1864" s="178"/>
      <c r="N1864" s="73"/>
      <c r="O1864" s="27" t="s">
        <v>13</v>
      </c>
      <c r="P1864" s="125"/>
      <c r="Q1864" s="125"/>
      <c r="R1864" s="125"/>
      <c r="S1864" s="125"/>
      <c r="T1864" s="125"/>
      <c r="U1864" s="125"/>
      <c r="V1864" s="125"/>
      <c r="W1864" s="125"/>
      <c r="X1864" s="125"/>
      <c r="Y1864" s="125"/>
      <c r="Z1864" s="125"/>
      <c r="AA1864" s="125"/>
      <c r="AB1864" s="125"/>
      <c r="AC1864" s="125"/>
      <c r="AD1864" s="125"/>
      <c r="AE1864" s="125"/>
      <c r="AF1864" s="125"/>
      <c r="AG1864" s="125"/>
      <c r="AH1864" s="125"/>
      <c r="AI1864" s="125"/>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19"/>
      <c r="BC1864" s="119"/>
      <c r="BD1864" s="119"/>
      <c r="BE1864" s="119"/>
      <c r="BF1864" s="119"/>
      <c r="BG1864" s="119"/>
      <c r="BH1864" s="119"/>
      <c r="BI1864" s="119"/>
      <c r="BJ1864" s="119"/>
      <c r="BK1864" s="119"/>
      <c r="BL1864" s="119"/>
      <c r="BM1864" s="119"/>
      <c r="BN1864" s="119"/>
      <c r="BO1864" s="119"/>
      <c r="BP1864" s="119"/>
      <c r="BQ1864" s="119"/>
      <c r="BR1864" s="119"/>
      <c r="BS1864" s="119"/>
      <c r="BT1864" s="119"/>
      <c r="BU1864" s="119"/>
      <c r="BV1864" s="119"/>
      <c r="BW1864" s="119"/>
      <c r="BX1864" s="119"/>
      <c r="BY1864" s="119"/>
      <c r="BZ1864" s="119"/>
      <c r="CA1864" s="119"/>
      <c r="CB1864" s="119"/>
      <c r="CC1864" s="119"/>
      <c r="CD1864" s="119"/>
      <c r="CE1864" s="119"/>
      <c r="CF1864" s="119"/>
      <c r="CG1864" s="119"/>
      <c r="CH1864" s="119"/>
      <c r="CI1864" s="119"/>
      <c r="CJ1864" s="119"/>
      <c r="CK1864" s="119"/>
      <c r="CL1864" s="119"/>
      <c r="CM1864" s="119"/>
      <c r="CN1864" s="119"/>
      <c r="CO1864" s="119"/>
      <c r="CP1864" s="119"/>
      <c r="CQ1864" s="119"/>
      <c r="CR1864" s="119"/>
      <c r="CS1864" s="119"/>
      <c r="CT1864" s="119"/>
      <c r="CU1864" s="119"/>
      <c r="CV1864" s="119"/>
      <c r="CW1864" s="119"/>
      <c r="CX1864" s="119"/>
      <c r="CY1864" s="119"/>
      <c r="CZ1864" s="119"/>
      <c r="DA1864" s="119"/>
      <c r="DB1864" s="119"/>
      <c r="DC1864" s="119"/>
      <c r="DD1864" s="119"/>
      <c r="DE1864" s="119"/>
      <c r="DF1864" s="119"/>
      <c r="DG1864" s="119"/>
      <c r="DH1864" s="119"/>
      <c r="DI1864" s="119"/>
      <c r="DJ1864" s="119"/>
      <c r="DK1864" s="119"/>
      <c r="DL1864" s="119"/>
      <c r="DM1864" s="119"/>
      <c r="DN1864" s="119"/>
      <c r="DO1864" s="119"/>
      <c r="DP1864" s="119"/>
      <c r="DQ1864" s="119"/>
      <c r="DR1864" s="119"/>
      <c r="DS1864" s="119"/>
      <c r="DT1864" s="119"/>
      <c r="DU1864" s="119"/>
      <c r="DV1864" s="119"/>
      <c r="DW1864" s="119"/>
      <c r="DX1864" s="119"/>
      <c r="DY1864" s="119"/>
      <c r="DZ1864" s="119"/>
      <c r="EA1864" s="119"/>
      <c r="EB1864" s="119"/>
      <c r="EC1864" s="119"/>
      <c r="ED1864" s="119"/>
      <c r="EE1864" s="119"/>
      <c r="EF1864" s="119"/>
      <c r="EG1864" s="119"/>
      <c r="EH1864" s="119"/>
      <c r="EI1864" s="119"/>
      <c r="EJ1864" s="119"/>
      <c r="EK1864" s="119"/>
      <c r="EL1864" s="119"/>
      <c r="EM1864" s="119"/>
      <c r="EN1864" s="119"/>
      <c r="EO1864" s="119"/>
      <c r="EP1864" s="119"/>
      <c r="EQ1864" s="119"/>
      <c r="ER1864" s="119"/>
      <c r="ES1864" s="119"/>
      <c r="ET1864" s="119"/>
      <c r="EU1864" s="119"/>
      <c r="EV1864" s="119"/>
      <c r="EW1864" s="119"/>
      <c r="EX1864" s="119"/>
      <c r="EY1864" s="119"/>
      <c r="EZ1864" s="119"/>
      <c r="FA1864" s="119"/>
      <c r="FB1864" s="119"/>
      <c r="FC1864" s="119"/>
      <c r="FD1864" s="119"/>
      <c r="FE1864" s="119"/>
      <c r="FF1864" s="119"/>
      <c r="FG1864" s="119"/>
      <c r="FH1864" s="119"/>
      <c r="FI1864" s="119"/>
      <c r="FJ1864" s="119"/>
      <c r="FK1864" s="119"/>
    </row>
    <row r="1865" spans="1:167" s="119" customFormat="1" x14ac:dyDescent="0.25">
      <c r="A1865" s="77"/>
      <c r="B1865" s="131" t="e">
        <f t="shared" ref="B1865:D1865" si="5779">B1864</f>
        <v>#VALUE!</v>
      </c>
      <c r="C1865" s="131" t="e">
        <f t="shared" si="5779"/>
        <v>#VALUE!</v>
      </c>
      <c r="D1865" s="130">
        <f t="shared" si="5779"/>
        <v>1</v>
      </c>
      <c r="E1865" s="180"/>
      <c r="F1865" s="96"/>
      <c r="G1865" s="182"/>
      <c r="H1865" s="186"/>
      <c r="I1865" s="186"/>
      <c r="J1865" s="187"/>
      <c r="K1865" s="67"/>
      <c r="L1865" s="133" t="s">
        <v>57</v>
      </c>
      <c r="M1865" s="134" t="e">
        <f>INDEX('BASE FORMAÇÃO'!H:H,B1867+1)</f>
        <v>#VALUE!</v>
      </c>
      <c r="N1865" s="74"/>
      <c r="O1865" s="27" t="s">
        <v>445</v>
      </c>
      <c r="P1865" s="117"/>
      <c r="Q1865" s="117"/>
      <c r="R1865" s="117"/>
      <c r="S1865" s="117"/>
      <c r="T1865" s="117"/>
      <c r="U1865" s="117"/>
      <c r="V1865" s="117"/>
      <c r="W1865" s="117"/>
      <c r="X1865" s="117"/>
      <c r="Y1865" s="117"/>
      <c r="Z1865" s="117"/>
      <c r="AA1865" s="121"/>
      <c r="AB1865" s="121"/>
      <c r="AC1865" s="121"/>
      <c r="AD1865" s="121"/>
      <c r="AE1865" s="121"/>
      <c r="AF1865" s="121"/>
      <c r="AG1865" s="121"/>
      <c r="AH1865" s="121"/>
      <c r="AI1865" s="121"/>
    </row>
    <row r="1866" spans="1:167" s="119" customFormat="1" x14ac:dyDescent="0.25">
      <c r="A1866" s="77"/>
      <c r="B1866" s="131" t="e">
        <f t="shared" ref="B1866:C1866" si="5780">B1865</f>
        <v>#VALUE!</v>
      </c>
      <c r="C1866" s="131" t="e">
        <f t="shared" si="5780"/>
        <v>#VALUE!</v>
      </c>
      <c r="D1866" s="130">
        <f t="shared" si="5594"/>
        <v>1</v>
      </c>
      <c r="E1866" s="41" t="s">
        <v>344</v>
      </c>
      <c r="F1866" s="96"/>
      <c r="G1866" s="183"/>
      <c r="H1866" s="188"/>
      <c r="I1866" s="188"/>
      <c r="J1866" s="189"/>
      <c r="K1866" s="67"/>
      <c r="L1866" s="1" t="s">
        <v>2</v>
      </c>
      <c r="M1866" s="6" t="e">
        <f>INDEX('BASE FORMAÇÃO'!D:D,B1867+1)</f>
        <v>#VALUE!</v>
      </c>
      <c r="N1866" s="74"/>
      <c r="O1866" s="27" t="s">
        <v>446</v>
      </c>
      <c r="P1866" s="118"/>
      <c r="Q1866" s="118"/>
      <c r="R1866" s="118"/>
      <c r="S1866" s="118"/>
      <c r="T1866" s="118"/>
      <c r="U1866" s="121"/>
      <c r="V1866" s="121"/>
      <c r="W1866" s="121"/>
      <c r="X1866" s="121"/>
      <c r="Y1866" s="121"/>
      <c r="Z1866" s="121"/>
      <c r="AA1866" s="121"/>
      <c r="AB1866" s="121"/>
      <c r="AC1866" s="121"/>
      <c r="AD1866" s="121"/>
      <c r="AE1866" s="121"/>
      <c r="AF1866" s="121"/>
      <c r="AG1866" s="121"/>
      <c r="AH1866" s="121"/>
      <c r="AI1866" s="121"/>
    </row>
    <row r="1867" spans="1:167" x14ac:dyDescent="0.25">
      <c r="B1867" s="131" t="e">
        <f t="shared" ref="B1867:C1867" si="5781">B1865</f>
        <v>#VALUE!</v>
      </c>
      <c r="C1867" s="131" t="e">
        <f t="shared" si="5781"/>
        <v>#VALUE!</v>
      </c>
      <c r="D1867" s="130">
        <f t="shared" si="5594"/>
        <v>1</v>
      </c>
      <c r="E1867" s="167" t="e">
        <f t="shared" ref="E1867" si="5782">C1863</f>
        <v>#VALUE!</v>
      </c>
      <c r="F1867" s="96"/>
      <c r="G1867" s="169" t="s">
        <v>334</v>
      </c>
      <c r="H1867" s="171"/>
      <c r="I1867" s="172"/>
      <c r="J1867" s="172"/>
      <c r="K1867" s="70"/>
      <c r="L1867" s="28" t="s">
        <v>333</v>
      </c>
      <c r="M1867" s="136" t="str">
        <f t="shared" ref="M1867" si="5783">IFERROR(INDEX(I1869:I1881,MATCH(MAX(J1869:J1881),J1869:J1881,0)),"")</f>
        <v/>
      </c>
      <c r="N1867" s="74"/>
      <c r="O1867" s="27" t="s">
        <v>18</v>
      </c>
      <c r="P1867" s="109" t="str">
        <f>IF(P1863="","",
IF(OR(P1865="Orçamento",P1864="",MAX('Tabela de Apoio'!$A:$A)&lt;=P1864),
P1863,
(INDEX('Tabela de Apoio'!$B:$B,MATCH('MAPA DE PREÇOS'!$O$8,'Tabela de Apoio'!$A:$A,1))/INDEX('Tabela de Apoio'!$B:$B,MATCH('MAPA DE PREÇOS'!P1864,'Tabela de Apoio'!$A:$A,1)-1))*P1863))</f>
        <v/>
      </c>
      <c r="Q1867" s="109" t="str">
        <f>IF(Q1863="","",
IF(OR(Q1865="Orçamento",Q1864="",MAX('Tabela de Apoio'!$A:$A)&lt;=Q1864),
Q1863,
(INDEX('Tabela de Apoio'!$B:$B,MATCH('MAPA DE PREÇOS'!$O$8,'Tabela de Apoio'!$A:$A,1))/INDEX('Tabela de Apoio'!$B:$B,MATCH('MAPA DE PREÇOS'!Q1864,'Tabela de Apoio'!$A:$A,1)-1))*Q1863))</f>
        <v/>
      </c>
      <c r="R1867" s="109" t="str">
        <f>IF(R1863="","",
IF(OR(R1865="Orçamento",R1864="",MAX('Tabela de Apoio'!$A:$A)&lt;=R1864),
R1863,
(INDEX('Tabela de Apoio'!$B:$B,MATCH('MAPA DE PREÇOS'!$O$8,'Tabela de Apoio'!$A:$A,1))/INDEX('Tabela de Apoio'!$B:$B,MATCH('MAPA DE PREÇOS'!R1864,'Tabela de Apoio'!$A:$A,1)-1))*R1863))</f>
        <v/>
      </c>
      <c r="S1867" s="109" t="str">
        <f>IF(S1863="","",
IF(OR(S1865="Orçamento",S1864="",MAX('Tabela de Apoio'!$A:$A)&lt;=S1864),
S1863,
(INDEX('Tabela de Apoio'!$B:$B,MATCH('MAPA DE PREÇOS'!$O$8,'Tabela de Apoio'!$A:$A,1))/INDEX('Tabela de Apoio'!$B:$B,MATCH('MAPA DE PREÇOS'!S1864,'Tabela de Apoio'!$A:$A,1)-1))*S1863))</f>
        <v/>
      </c>
      <c r="T1867" s="109" t="str">
        <f>IF(T1863="","",
IF(OR(T1865="Orçamento",T1864="",MAX('Tabela de Apoio'!$A:$A)&lt;=T1864),
T1863,
(INDEX('Tabela de Apoio'!$B:$B,MATCH('MAPA DE PREÇOS'!$O$8,'Tabela de Apoio'!$A:$A,1))/INDEX('Tabela de Apoio'!$B:$B,MATCH('MAPA DE PREÇOS'!T1864,'Tabela de Apoio'!$A:$A,1)-1))*T1863))</f>
        <v/>
      </c>
      <c r="U1867" s="109" t="str">
        <f>IF(U1863="","",
IF(OR(U1865="Orçamento",U1864="",MAX('Tabela de Apoio'!$A:$A)&lt;=U1864),
U1863,
(INDEX('Tabela de Apoio'!$B:$B,MATCH('MAPA DE PREÇOS'!$O$8,'Tabela de Apoio'!$A:$A,1))/INDEX('Tabela de Apoio'!$B:$B,MATCH('MAPA DE PREÇOS'!U1864,'Tabela de Apoio'!$A:$A,1)-1))*U1863))</f>
        <v/>
      </c>
      <c r="V1867" s="109" t="str">
        <f>IF(V1863="","",
IF(OR(V1865="Orçamento",V1864="",MAX('Tabela de Apoio'!$A:$A)&lt;=V1864),
V1863,
(INDEX('Tabela de Apoio'!$B:$B,MATCH('MAPA DE PREÇOS'!$O$8,'Tabela de Apoio'!$A:$A,1))/INDEX('Tabela de Apoio'!$B:$B,MATCH('MAPA DE PREÇOS'!V1864,'Tabela de Apoio'!$A:$A,1)-1))*V1863))</f>
        <v/>
      </c>
      <c r="W1867" s="109" t="str">
        <f>IF(W1863="","",
IF(OR(W1865="Orçamento",W1864="",MAX('Tabela de Apoio'!$A:$A)&lt;=W1864),
W1863,
(INDEX('Tabela de Apoio'!$B:$B,MATCH('MAPA DE PREÇOS'!$O$8,'Tabela de Apoio'!$A:$A,1))/INDEX('Tabela de Apoio'!$B:$B,MATCH('MAPA DE PREÇOS'!W1864,'Tabela de Apoio'!$A:$A,1)-1))*W1863))</f>
        <v/>
      </c>
      <c r="X1867" s="109" t="str">
        <f>IF(X1863="","",
IF(OR(X1865="Orçamento",X1864="",MAX('Tabela de Apoio'!$A:$A)&lt;=X1864),
X1863,
(INDEX('Tabela de Apoio'!$B:$B,MATCH('MAPA DE PREÇOS'!$O$8,'Tabela de Apoio'!$A:$A,1))/INDEX('Tabela de Apoio'!$B:$B,MATCH('MAPA DE PREÇOS'!X1864,'Tabela de Apoio'!$A:$A,1)-1))*X1863))</f>
        <v/>
      </c>
      <c r="Y1867" s="109" t="str">
        <f>IF(Y1863="","",
IF(OR(Y1865="Orçamento",Y1864="",MAX('Tabela de Apoio'!$A:$A)&lt;=Y1864),
Y1863,
(INDEX('Tabela de Apoio'!$B:$B,MATCH('MAPA DE PREÇOS'!$O$8,'Tabela de Apoio'!$A:$A,1))/INDEX('Tabela de Apoio'!$B:$B,MATCH('MAPA DE PREÇOS'!Y1864,'Tabela de Apoio'!$A:$A,1)-1))*Y1863))</f>
        <v/>
      </c>
      <c r="Z1867" s="109" t="str">
        <f>IF(Z1863="","",
IF(OR(Z1865="Orçamento",Z1864="",MAX('Tabela de Apoio'!$A:$A)&lt;=Z1864),
Z1863,
(INDEX('Tabela de Apoio'!$B:$B,MATCH('MAPA DE PREÇOS'!$O$8,'Tabela de Apoio'!$A:$A,1))/INDEX('Tabela de Apoio'!$B:$B,MATCH('MAPA DE PREÇOS'!Z1864,'Tabela de Apoio'!$A:$A,1)-1))*Z1863))</f>
        <v/>
      </c>
      <c r="AA1867" s="109" t="str">
        <f>IF(AA1863="","",
IF(OR(AA1865="Orçamento",AA1864="",MAX('Tabela de Apoio'!$A:$A)&lt;=AA1864),
AA1863,
(INDEX('Tabela de Apoio'!$B:$B,MATCH('MAPA DE PREÇOS'!$O$8,'Tabela de Apoio'!$A:$A,1))/INDEX('Tabela de Apoio'!$B:$B,MATCH('MAPA DE PREÇOS'!AA1864,'Tabela de Apoio'!$A:$A,1)-1))*AA1863))</f>
        <v/>
      </c>
      <c r="AB1867" s="109" t="str">
        <f>IF(AB1863="","",
IF(OR(AB1865="Orçamento",AB1864="",MAX('Tabela de Apoio'!$A:$A)&lt;=AB1864),
AB1863,
(INDEX('Tabela de Apoio'!$B:$B,MATCH('MAPA DE PREÇOS'!$O$8,'Tabela de Apoio'!$A:$A,1))/INDEX('Tabela de Apoio'!$B:$B,MATCH('MAPA DE PREÇOS'!AB1864,'Tabela de Apoio'!$A:$A,1)-1))*AB1863))</f>
        <v/>
      </c>
      <c r="AC1867" s="109" t="str">
        <f>IF(AC1863="","",
IF(OR(AC1865="Orçamento",AC1864="",MAX('Tabela de Apoio'!$A:$A)&lt;=AC1864),
AC1863,
(INDEX('Tabela de Apoio'!$B:$B,MATCH('MAPA DE PREÇOS'!$O$8,'Tabela de Apoio'!$A:$A,1))/INDEX('Tabela de Apoio'!$B:$B,MATCH('MAPA DE PREÇOS'!AC1864,'Tabela de Apoio'!$A:$A,1)-1))*AC1863))</f>
        <v/>
      </c>
      <c r="AD1867" s="109" t="str">
        <f>IF(AD1863="","",
IF(OR(AD1865="Orçamento",AD1864="",MAX('Tabela de Apoio'!$A:$A)&lt;=AD1864),
AD1863,
(INDEX('Tabela de Apoio'!$B:$B,MATCH('MAPA DE PREÇOS'!$O$8,'Tabela de Apoio'!$A:$A,1))/INDEX('Tabela de Apoio'!$B:$B,MATCH('MAPA DE PREÇOS'!AD1864,'Tabela de Apoio'!$A:$A,1)-1))*AD1863))</f>
        <v/>
      </c>
      <c r="AE1867" s="109" t="str">
        <f>IF(AE1863="","",
IF(OR(AE1865="Orçamento",AE1864="",MAX('Tabela de Apoio'!$A:$A)&lt;=AE1864),
AE1863,
(INDEX('Tabela de Apoio'!$B:$B,MATCH('MAPA DE PREÇOS'!$O$8,'Tabela de Apoio'!$A:$A,1))/INDEX('Tabela de Apoio'!$B:$B,MATCH('MAPA DE PREÇOS'!AE1864,'Tabela de Apoio'!$A:$A,1)-1))*AE1863))</f>
        <v/>
      </c>
      <c r="AF1867" s="109" t="str">
        <f>IF(AF1863="","",
IF(OR(AF1865="Orçamento",AF1864="",MAX('Tabela de Apoio'!$A:$A)&lt;=AF1864),
AF1863,
(INDEX('Tabela de Apoio'!$B:$B,MATCH('MAPA DE PREÇOS'!$O$8,'Tabela de Apoio'!$A:$A,1))/INDEX('Tabela de Apoio'!$B:$B,MATCH('MAPA DE PREÇOS'!AF1864,'Tabela de Apoio'!$A:$A,1)-1))*AF1863))</f>
        <v/>
      </c>
      <c r="AG1867" s="109" t="str">
        <f>IF(AG1863="","",
IF(OR(AG1865="Orçamento",AG1864="",MAX('Tabela de Apoio'!$A:$A)&lt;=AG1864),
AG1863,
(INDEX('Tabela de Apoio'!$B:$B,MATCH('MAPA DE PREÇOS'!$O$8,'Tabela de Apoio'!$A:$A,1))/INDEX('Tabela de Apoio'!$B:$B,MATCH('MAPA DE PREÇOS'!AG1864,'Tabela de Apoio'!$A:$A,1)-1))*AG1863))</f>
        <v/>
      </c>
      <c r="AH1867" s="109" t="str">
        <f>IF(AH1863="","",
IF(OR(AH1865="Orçamento",AH1864="",MAX('Tabela de Apoio'!$A:$A)&lt;=AH1864),
AH1863,
(INDEX('Tabela de Apoio'!$B:$B,MATCH('MAPA DE PREÇOS'!$O$8,'Tabela de Apoio'!$A:$A,1))/INDEX('Tabela de Apoio'!$B:$B,MATCH('MAPA DE PREÇOS'!AH1864,'Tabela de Apoio'!$A:$A,1)-1))*AH1863))</f>
        <v/>
      </c>
      <c r="AI1867" s="109" t="str">
        <f>IF(AI1863="","",
IF(OR(AI1865="Orçamento",AI1864="",MAX('Tabela de Apoio'!$A:$A)&lt;=AI1864),
AI1863,
(INDEX('Tabela de Apoio'!$B:$B,MATCH('MAPA DE PREÇOS'!$O$8,'Tabela de Apoio'!$A:$A,1))/INDEX('Tabela de Apoio'!$B:$B,MATCH('MAPA DE PREÇOS'!AI1864,'Tabela de Apoio'!$A:$A,1)-1))*AI1863))</f>
        <v/>
      </c>
    </row>
    <row r="1868" spans="1:167" hidden="1" x14ac:dyDescent="0.25">
      <c r="B1868" s="131" t="e">
        <f t="shared" ref="B1868" si="5784">B1867</f>
        <v>#VALUE!</v>
      </c>
      <c r="C1868" s="131" t="e">
        <f t="shared" ref="C1868" si="5785">C1867</f>
        <v>#VALUE!</v>
      </c>
      <c r="D1868" s="130">
        <f t="shared" si="5594"/>
        <v>1</v>
      </c>
      <c r="E1868" s="168"/>
      <c r="F1868" s="96"/>
      <c r="G1868" s="170"/>
      <c r="H1868"/>
      <c r="I1868"/>
      <c r="J1868"/>
      <c r="N1868" s="74"/>
      <c r="O1868" s="27" t="s">
        <v>439</v>
      </c>
      <c r="P1868" s="110" t="str">
        <f>IF(IFERROR(VLOOKUP(P1865,'Tabela de Apoio'!$D:$E,2,FALSE),1)=1,"",P1869)</f>
        <v/>
      </c>
      <c r="Q1868" s="110" t="str">
        <f>IF(IFERROR(VLOOKUP(Q1865,'Tabela de Apoio'!$D:$E,2,FALSE),1)=1,"",Q1869)</f>
        <v/>
      </c>
      <c r="R1868" s="110" t="str">
        <f>IF(IFERROR(VLOOKUP(R1865,'Tabela de Apoio'!$D:$E,2,FALSE),1)=1,"",R1869)</f>
        <v/>
      </c>
      <c r="S1868" s="110" t="str">
        <f>IF(IFERROR(VLOOKUP(S1865,'Tabela de Apoio'!$D:$E,2,FALSE),1)=1,"",S1869)</f>
        <v/>
      </c>
      <c r="T1868" s="110" t="str">
        <f>IF(IFERROR(VLOOKUP(T1865,'Tabela de Apoio'!$D:$E,2,FALSE),1)=1,"",T1869)</f>
        <v/>
      </c>
      <c r="U1868" s="110" t="str">
        <f>IF(IFERROR(VLOOKUP(U1865,'Tabela de Apoio'!$D:$E,2,FALSE),1)=1,"",U1869)</f>
        <v/>
      </c>
      <c r="V1868" s="110" t="str">
        <f>IF(IFERROR(VLOOKUP(V1865,'Tabela de Apoio'!$D:$E,2,FALSE),1)=1,"",V1869)</f>
        <v/>
      </c>
      <c r="W1868" s="110" t="str">
        <f>IF(IFERROR(VLOOKUP(W1865,'Tabela de Apoio'!$D:$E,2,FALSE),1)=1,"",W1869)</f>
        <v/>
      </c>
      <c r="X1868" s="110" t="str">
        <f>IF(IFERROR(VLOOKUP(X1865,'Tabela de Apoio'!$D:$E,2,FALSE),1)=1,"",X1869)</f>
        <v/>
      </c>
      <c r="Y1868" s="110" t="str">
        <f>IF(IFERROR(VLOOKUP(Y1865,'Tabela de Apoio'!$D:$E,2,FALSE),1)=1,"",Y1869)</f>
        <v/>
      </c>
      <c r="Z1868" s="110" t="str">
        <f>IF(IFERROR(VLOOKUP(Z1865,'Tabela de Apoio'!$D:$E,2,FALSE),1)=1,"",Z1869)</f>
        <v/>
      </c>
      <c r="AA1868" s="110" t="str">
        <f>IF(IFERROR(VLOOKUP(AA1865,'Tabela de Apoio'!$D:$E,2,FALSE),1)=1,"",AA1869)</f>
        <v/>
      </c>
      <c r="AB1868" s="110" t="str">
        <f>IF(IFERROR(VLOOKUP(AB1865,'Tabela de Apoio'!$D:$E,2,FALSE),1)=1,"",AB1869)</f>
        <v/>
      </c>
      <c r="AC1868" s="110" t="str">
        <f>IF(IFERROR(VLOOKUP(AC1865,'Tabela de Apoio'!$D:$E,2,FALSE),1)=1,"",AC1869)</f>
        <v/>
      </c>
      <c r="AD1868" s="110" t="str">
        <f>IF(IFERROR(VLOOKUP(AD1865,'Tabela de Apoio'!$D:$E,2,FALSE),1)=1,"",AD1869)</f>
        <v/>
      </c>
      <c r="AE1868" s="110" t="str">
        <f>IF(IFERROR(VLOOKUP(AE1865,'Tabela de Apoio'!$D:$E,2,FALSE),1)=1,"",AE1869)</f>
        <v/>
      </c>
      <c r="AF1868" s="110" t="str">
        <f>IF(IFERROR(VLOOKUP(AF1865,'Tabela de Apoio'!$D:$E,2,FALSE),1)=1,"",AF1869)</f>
        <v/>
      </c>
      <c r="AG1868" s="110" t="str">
        <f>IF(IFERROR(VLOOKUP(AG1865,'Tabela de Apoio'!$D:$E,2,FALSE),1)=1,"",AG1869)</f>
        <v/>
      </c>
      <c r="AH1868" s="110" t="str">
        <f>IF(IFERROR(VLOOKUP(AH1865,'Tabela de Apoio'!$D:$E,2,FALSE),1)=1,"",AH1869)</f>
        <v/>
      </c>
      <c r="AI1868" s="110" t="str">
        <f>IF(IFERROR(VLOOKUP(AI1865,'Tabela de Apoio'!$D:$E,2,FALSE),1)=1,"",AI1869)</f>
        <v/>
      </c>
    </row>
    <row r="1869" spans="1:167" hidden="1" x14ac:dyDescent="0.25">
      <c r="B1869" s="131" t="e">
        <f t="shared" ref="B1869:C1869" si="5786">B1868</f>
        <v>#VALUE!</v>
      </c>
      <c r="C1869" s="131" t="e">
        <f t="shared" si="5786"/>
        <v>#VALUE!</v>
      </c>
      <c r="D1869" s="130">
        <f t="shared" si="5594"/>
        <v>1</v>
      </c>
      <c r="E1869" s="168"/>
      <c r="F1869" s="96"/>
      <c r="G1869" s="170"/>
      <c r="H1869" s="137">
        <f t="shared" ref="H1869" si="5787">COUNT($P1869:$XX1869)</f>
        <v>0</v>
      </c>
      <c r="I1869" s="135" t="e">
        <f t="shared" ref="I1869" si="5788">_xlfn.STDEV.P($P1868:$XX1869)/AVERAGE($P1868:$XX1869)</f>
        <v>#DIV/0!</v>
      </c>
      <c r="J1869" s="7">
        <f>ROW()</f>
        <v>1869</v>
      </c>
      <c r="K1869" s="70"/>
      <c r="L1869" s="29" t="s">
        <v>54</v>
      </c>
      <c r="M1869" s="30" t="str">
        <f t="shared" ref="M1869" si="5789">IFERROR(
IF(AND(P1865="Orçamento",COUNTA(P1863:AI1863)=COUNTIF(P1865:XX1865,"Orçamento")),MIN(M1874,M1871),
IF(M1872&lt;&gt;"",M1872,
IF(M1873&lt;&gt;"",M1873,
M1871
))),"")</f>
        <v/>
      </c>
      <c r="N1869" s="74"/>
      <c r="O1869" s="27" t="s">
        <v>440</v>
      </c>
      <c r="P1869" s="109" t="str">
        <f t="shared" ref="P1869:AI1869" si="5790">IFERROR(IF(P1867="",
            "",
            IF(COUNT($P1867:$XX1867)&lt;=4,
               P1867,
               IF(OR(P1867&gt;(QUARTILE($P1867:$XX1867,3)+(QUARTILE($P1867:$XX1867,3)-QUARTILE($P1867:$XX1867,1))),
                     P1867&lt;(QUARTILE($P1867:$XX1867,1)-(QUARTILE($P1867:$XX1867,3)-QUARTILE($P1867:$XX1867,1)))
                  ),
               "DESCARTADO",P1867)
             )
  ),P1867)</f>
        <v/>
      </c>
      <c r="Q1869" s="109" t="str">
        <f t="shared" si="5790"/>
        <v/>
      </c>
      <c r="R1869" s="109" t="str">
        <f t="shared" si="5790"/>
        <v/>
      </c>
      <c r="S1869" s="109" t="str">
        <f t="shared" si="5790"/>
        <v/>
      </c>
      <c r="T1869" s="109" t="str">
        <f t="shared" si="5790"/>
        <v/>
      </c>
      <c r="U1869" s="109" t="str">
        <f t="shared" si="5790"/>
        <v/>
      </c>
      <c r="V1869" s="109" t="str">
        <f t="shared" si="5790"/>
        <v/>
      </c>
      <c r="W1869" s="109" t="str">
        <f t="shared" si="5790"/>
        <v/>
      </c>
      <c r="X1869" s="109" t="str">
        <f t="shared" si="5790"/>
        <v/>
      </c>
      <c r="Y1869" s="109" t="str">
        <f t="shared" si="5790"/>
        <v/>
      </c>
      <c r="Z1869" s="109" t="str">
        <f t="shared" si="5790"/>
        <v/>
      </c>
      <c r="AA1869" s="109" t="str">
        <f t="shared" si="5790"/>
        <v/>
      </c>
      <c r="AB1869" s="109" t="str">
        <f t="shared" si="5790"/>
        <v/>
      </c>
      <c r="AC1869" s="109" t="str">
        <f t="shared" si="5790"/>
        <v/>
      </c>
      <c r="AD1869" s="109" t="str">
        <f t="shared" si="5790"/>
        <v/>
      </c>
      <c r="AE1869" s="109" t="str">
        <f t="shared" si="5790"/>
        <v/>
      </c>
      <c r="AF1869" s="109" t="str">
        <f t="shared" si="5790"/>
        <v/>
      </c>
      <c r="AG1869" s="109" t="str">
        <f t="shared" si="5790"/>
        <v/>
      </c>
      <c r="AH1869" s="109" t="str">
        <f t="shared" si="5790"/>
        <v/>
      </c>
      <c r="AI1869" s="109" t="str">
        <f t="shared" si="5790"/>
        <v/>
      </c>
    </row>
    <row r="1870" spans="1:167" hidden="1" x14ac:dyDescent="0.25">
      <c r="B1870" s="131" t="e">
        <f t="shared" ref="B1870:B1924" si="5791">B1869</f>
        <v>#VALUE!</v>
      </c>
      <c r="C1870" s="131" t="e">
        <f t="shared" ref="C1870:D1933" si="5792">C1869</f>
        <v>#VALUE!</v>
      </c>
      <c r="D1870" s="130">
        <f t="shared" si="5594"/>
        <v>1</v>
      </c>
      <c r="E1870" s="168"/>
      <c r="F1870" s="96"/>
      <c r="G1870" s="170"/>
      <c r="H1870"/>
      <c r="I1870"/>
      <c r="J1870"/>
      <c r="K1870" s="69"/>
      <c r="L1870" s="29" t="s">
        <v>423</v>
      </c>
      <c r="M1870" s="30" t="e">
        <f t="shared" ref="M1870" si="5793">AVERAGE($P1869:$XX1869)</f>
        <v>#DIV/0!</v>
      </c>
      <c r="N1870" s="74"/>
      <c r="O1870" s="27" t="str">
        <f t="shared" ref="O1870" si="5794">"1 POND"</f>
        <v>1 POND</v>
      </c>
      <c r="P1870" s="110" t="str">
        <f>IF(IFERROR(VLOOKUP(P1865,'Tabela de Apoio'!$D:$E,2,FALSE),1)=1,"",P1871)</f>
        <v/>
      </c>
      <c r="Q1870" s="110" t="str">
        <f>IF(IFERROR(VLOOKUP(Q1865,'Tabela de Apoio'!$D:$E,2,FALSE),1)=1,"",Q1871)</f>
        <v/>
      </c>
      <c r="R1870" s="110" t="str">
        <f>IF(IFERROR(VLOOKUP(R1865,'Tabela de Apoio'!$D:$E,2,FALSE),1)=1,"",R1871)</f>
        <v/>
      </c>
      <c r="S1870" s="110" t="str">
        <f>IF(IFERROR(VLOOKUP(S1865,'Tabela de Apoio'!$D:$E,2,FALSE),1)=1,"",S1871)</f>
        <v/>
      </c>
      <c r="T1870" s="110" t="str">
        <f>IF(IFERROR(VLOOKUP(T1865,'Tabela de Apoio'!$D:$E,2,FALSE),1)=1,"",T1871)</f>
        <v/>
      </c>
      <c r="U1870" s="110" t="str">
        <f>IF(IFERROR(VLOOKUP(U1865,'Tabela de Apoio'!$D:$E,2,FALSE),1)=1,"",U1871)</f>
        <v/>
      </c>
      <c r="V1870" s="110" t="str">
        <f>IF(IFERROR(VLOOKUP(V1865,'Tabela de Apoio'!$D:$E,2,FALSE),1)=1,"",V1871)</f>
        <v/>
      </c>
      <c r="W1870" s="110" t="str">
        <f>IF(IFERROR(VLOOKUP(W1865,'Tabela de Apoio'!$D:$E,2,FALSE),1)=1,"",W1871)</f>
        <v/>
      </c>
      <c r="X1870" s="110" t="str">
        <f>IF(IFERROR(VLOOKUP(X1865,'Tabela de Apoio'!$D:$E,2,FALSE),1)=1,"",X1871)</f>
        <v/>
      </c>
      <c r="Y1870" s="110" t="str">
        <f>IF(IFERROR(VLOOKUP(Y1865,'Tabela de Apoio'!$D:$E,2,FALSE),1)=1,"",Y1871)</f>
        <v/>
      </c>
      <c r="Z1870" s="110" t="str">
        <f>IF(IFERROR(VLOOKUP(Z1865,'Tabela de Apoio'!$D:$E,2,FALSE),1)=1,"",Z1871)</f>
        <v/>
      </c>
      <c r="AA1870" s="110" t="str">
        <f>IF(IFERROR(VLOOKUP(AA1865,'Tabela de Apoio'!$D:$E,2,FALSE),1)=1,"",AA1871)</f>
        <v/>
      </c>
      <c r="AB1870" s="110" t="str">
        <f>IF(IFERROR(VLOOKUP(AB1865,'Tabela de Apoio'!$D:$E,2,FALSE),1)=1,"",AB1871)</f>
        <v/>
      </c>
      <c r="AC1870" s="110" t="str">
        <f>IF(IFERROR(VLOOKUP(AC1865,'Tabela de Apoio'!$D:$E,2,FALSE),1)=1,"",AC1871)</f>
        <v/>
      </c>
      <c r="AD1870" s="110" t="str">
        <f>IF(IFERROR(VLOOKUP(AD1865,'Tabela de Apoio'!$D:$E,2,FALSE),1)=1,"",AD1871)</f>
        <v/>
      </c>
      <c r="AE1870" s="110" t="str">
        <f>IF(IFERROR(VLOOKUP(AE1865,'Tabela de Apoio'!$D:$E,2,FALSE),1)=1,"",AE1871)</f>
        <v/>
      </c>
      <c r="AF1870" s="110" t="str">
        <f>IF(IFERROR(VLOOKUP(AF1865,'Tabela de Apoio'!$D:$E,2,FALSE),1)=1,"",AF1871)</f>
        <v/>
      </c>
      <c r="AG1870" s="110" t="str">
        <f>IF(IFERROR(VLOOKUP(AG1865,'Tabela de Apoio'!$D:$E,2,FALSE),1)=1,"",AG1871)</f>
        <v/>
      </c>
      <c r="AH1870" s="110" t="str">
        <f>IF(IFERROR(VLOOKUP(AH1865,'Tabela de Apoio'!$D:$E,2,FALSE),1)=1,"",AH1871)</f>
        <v/>
      </c>
      <c r="AI1870" s="110" t="str">
        <f>IF(IFERROR(VLOOKUP(AI1865,'Tabela de Apoio'!$D:$E,2,FALSE),1)=1,"",AI1871)</f>
        <v/>
      </c>
    </row>
    <row r="1871" spans="1:167" hidden="1" x14ac:dyDescent="0.25">
      <c r="B1871" s="131" t="e">
        <f t="shared" si="5791"/>
        <v>#VALUE!</v>
      </c>
      <c r="C1871" s="131" t="e">
        <f t="shared" si="5792"/>
        <v>#VALUE!</v>
      </c>
      <c r="D1871" s="130">
        <f t="shared" si="5792"/>
        <v>1</v>
      </c>
      <c r="E1871" s="168"/>
      <c r="F1871" s="96"/>
      <c r="G1871" s="170"/>
      <c r="H1871" s="137">
        <f t="shared" ref="H1871" si="5795">COUNT($P1871:$XX1871)</f>
        <v>0</v>
      </c>
      <c r="I1871" s="135" t="e">
        <f t="shared" ref="I1871" si="5796">_xlfn.STDEV.P($P1870:$XX1871)/AVERAGE($P1870:$XX1871)</f>
        <v>#DIV/0!</v>
      </c>
      <c r="J1871" s="7">
        <f t="shared" ref="J1871" si="5797">IF(AND(H1871&gt;2,
OR(L1863="MÉDIA SANEADA",L1863="MEDIANA SANEADA",
AND(L1863="PREÇO REFERÊNCIA",NOT(AND(P1865="Orçamento",COUNTA(P1863:XX1863)=COUNTIF(P1865:XX1865,"Orçamento")))))),
ROW(),0)</f>
        <v>0</v>
      </c>
      <c r="K1871" s="69"/>
      <c r="L1871" s="29" t="s">
        <v>424</v>
      </c>
      <c r="M1871" s="30" t="e">
        <f t="shared" ref="M1871" si="5798">MEDIAN($P1869:$XX1869)</f>
        <v>#NUM!</v>
      </c>
      <c r="N1871" s="74"/>
      <c r="O1871" s="27" t="str">
        <f t="shared" ref="O1871" si="5799">"1 RODADA"</f>
        <v>1 RODADA</v>
      </c>
      <c r="P1871" s="110" t="str">
        <f t="shared" ref="P1871:AI1871" si="5800">IF(P1869="","",IF((_xlfn.STDEV.P($P1868:$XX1869)/AVERAGE($P1868:$XX1869))&lt;=25%,P1869,IF(OR(P1869&gt;(AVERAGE($P1868:$XX1869)+_xlfn.STDEV.P($P1868:$XX1869)),P1869&lt;(AVERAGE($P1868:$XX1869)-_xlfn.STDEV.P($P1868:$XX1869))),"DESCARTADO",P1869)))</f>
        <v/>
      </c>
      <c r="Q1871" s="110" t="str">
        <f t="shared" si="5800"/>
        <v/>
      </c>
      <c r="R1871" s="110" t="str">
        <f t="shared" si="5800"/>
        <v/>
      </c>
      <c r="S1871" s="110" t="str">
        <f t="shared" si="5800"/>
        <v/>
      </c>
      <c r="T1871" s="110" t="str">
        <f t="shared" si="5800"/>
        <v/>
      </c>
      <c r="U1871" s="110" t="str">
        <f t="shared" si="5800"/>
        <v/>
      </c>
      <c r="V1871" s="110" t="str">
        <f t="shared" si="5800"/>
        <v/>
      </c>
      <c r="W1871" s="110" t="str">
        <f t="shared" si="5800"/>
        <v/>
      </c>
      <c r="X1871" s="110" t="str">
        <f t="shared" si="5800"/>
        <v/>
      </c>
      <c r="Y1871" s="110" t="str">
        <f t="shared" si="5800"/>
        <v/>
      </c>
      <c r="Z1871" s="110" t="str">
        <f t="shared" si="5800"/>
        <v/>
      </c>
      <c r="AA1871" s="110" t="str">
        <f t="shared" si="5800"/>
        <v/>
      </c>
      <c r="AB1871" s="110" t="str">
        <f t="shared" si="5800"/>
        <v/>
      </c>
      <c r="AC1871" s="110" t="str">
        <f t="shared" si="5800"/>
        <v/>
      </c>
      <c r="AD1871" s="110" t="str">
        <f t="shared" si="5800"/>
        <v/>
      </c>
      <c r="AE1871" s="110" t="str">
        <f t="shared" si="5800"/>
        <v/>
      </c>
      <c r="AF1871" s="110" t="str">
        <f t="shared" si="5800"/>
        <v/>
      </c>
      <c r="AG1871" s="110" t="str">
        <f t="shared" si="5800"/>
        <v/>
      </c>
      <c r="AH1871" s="110" t="str">
        <f t="shared" si="5800"/>
        <v/>
      </c>
      <c r="AI1871" s="110" t="str">
        <f t="shared" si="5800"/>
        <v/>
      </c>
    </row>
    <row r="1872" spans="1:167" hidden="1" x14ac:dyDescent="0.25">
      <c r="B1872" s="131" t="e">
        <f t="shared" si="5791"/>
        <v>#VALUE!</v>
      </c>
      <c r="C1872" s="131" t="e">
        <f t="shared" si="5792"/>
        <v>#VALUE!</v>
      </c>
      <c r="D1872" s="130">
        <f t="shared" si="5792"/>
        <v>1</v>
      </c>
      <c r="E1872" s="168"/>
      <c r="F1872" s="96"/>
      <c r="G1872" s="170"/>
      <c r="H1872"/>
      <c r="I1872"/>
      <c r="J1872"/>
      <c r="L1872" s="29" t="s">
        <v>50</v>
      </c>
      <c r="M1872" s="30" t="str">
        <f t="shared" ref="M1872" si="5801">IFERROR(
IF(AND(H1871&gt;2,I1871&lt;=25%),AVERAGE(P1870:XX1871),
IF(AND(H1873&gt;2,I1873&lt;=25%),AVERAGE(P1872:XX1873),
IF(AND(H1875&gt;2,I1875&lt;=25%),AVERAGE(P1874:XX1875),
IF(AND(H1877&gt;2,I1877&lt;=25%),AVERAGE(P1876:XX1877),
IF(AND(H1879&gt;2,I1879&lt;=25%),AVERAGE(P1878:XX1879),
IF(AND(H1881&gt;2,I1881&lt;=25%),AVERAGE(P1880:XX1881),
IF(I1869&lt;=25%,AVERAGE(P1868:XX1869),""))))))),"")</f>
        <v/>
      </c>
      <c r="N1872" s="74"/>
      <c r="O1872" s="27" t="str">
        <f t="shared" ref="O1872" si="5802">"2 POND"</f>
        <v>2 POND</v>
      </c>
      <c r="P1872" s="110" t="str">
        <f>IF(IFERROR(VLOOKUP(P1865,'Tabela de Apoio'!$D:$E,2,FALSE),1)=1,"",P1873)</f>
        <v/>
      </c>
      <c r="Q1872" s="110" t="str">
        <f>IF(IFERROR(VLOOKUP(Q1865,'Tabela de Apoio'!$D:$E,2,FALSE),1)=1,"",Q1873)</f>
        <v/>
      </c>
      <c r="R1872" s="110" t="str">
        <f>IF(IFERROR(VLOOKUP(R1865,'Tabela de Apoio'!$D:$E,2,FALSE),1)=1,"",R1873)</f>
        <v/>
      </c>
      <c r="S1872" s="110" t="str">
        <f>IF(IFERROR(VLOOKUP(S1865,'Tabela de Apoio'!$D:$E,2,FALSE),1)=1,"",S1873)</f>
        <v/>
      </c>
      <c r="T1872" s="110" t="str">
        <f>IF(IFERROR(VLOOKUP(T1865,'Tabela de Apoio'!$D:$E,2,FALSE),1)=1,"",T1873)</f>
        <v/>
      </c>
      <c r="U1872" s="110" t="str">
        <f>IF(IFERROR(VLOOKUP(U1865,'Tabela de Apoio'!$D:$E,2,FALSE),1)=1,"",U1873)</f>
        <v/>
      </c>
      <c r="V1872" s="110" t="str">
        <f>IF(IFERROR(VLOOKUP(V1865,'Tabela de Apoio'!$D:$E,2,FALSE),1)=1,"",V1873)</f>
        <v/>
      </c>
      <c r="W1872" s="110" t="str">
        <f>IF(IFERROR(VLOOKUP(W1865,'Tabela de Apoio'!$D:$E,2,FALSE),1)=1,"",W1873)</f>
        <v/>
      </c>
      <c r="X1872" s="110" t="str">
        <f>IF(IFERROR(VLOOKUP(X1865,'Tabela de Apoio'!$D:$E,2,FALSE),1)=1,"",X1873)</f>
        <v/>
      </c>
      <c r="Y1872" s="110" t="str">
        <f>IF(IFERROR(VLOOKUP(Y1865,'Tabela de Apoio'!$D:$E,2,FALSE),1)=1,"",Y1873)</f>
        <v/>
      </c>
      <c r="Z1872" s="110" t="str">
        <f>IF(IFERROR(VLOOKUP(Z1865,'Tabela de Apoio'!$D:$E,2,FALSE),1)=1,"",Z1873)</f>
        <v/>
      </c>
      <c r="AA1872" s="110" t="str">
        <f>IF(IFERROR(VLOOKUP(AA1865,'Tabela de Apoio'!$D:$E,2,FALSE),1)=1,"",AA1873)</f>
        <v/>
      </c>
      <c r="AB1872" s="110" t="str">
        <f>IF(IFERROR(VLOOKUP(AB1865,'Tabela de Apoio'!$D:$E,2,FALSE),1)=1,"",AB1873)</f>
        <v/>
      </c>
      <c r="AC1872" s="110" t="str">
        <f>IF(IFERROR(VLOOKUP(AC1865,'Tabela de Apoio'!$D:$E,2,FALSE),1)=1,"",AC1873)</f>
        <v/>
      </c>
      <c r="AD1872" s="110" t="str">
        <f>IF(IFERROR(VLOOKUP(AD1865,'Tabela de Apoio'!$D:$E,2,FALSE),1)=1,"",AD1873)</f>
        <v/>
      </c>
      <c r="AE1872" s="110" t="str">
        <f>IF(IFERROR(VLOOKUP(AE1865,'Tabela de Apoio'!$D:$E,2,FALSE),1)=1,"",AE1873)</f>
        <v/>
      </c>
      <c r="AF1872" s="110" t="str">
        <f>IF(IFERROR(VLOOKUP(AF1865,'Tabela de Apoio'!$D:$E,2,FALSE),1)=1,"",AF1873)</f>
        <v/>
      </c>
      <c r="AG1872" s="110" t="str">
        <f>IF(IFERROR(VLOOKUP(AG1865,'Tabela de Apoio'!$D:$E,2,FALSE),1)=1,"",AG1873)</f>
        <v/>
      </c>
      <c r="AH1872" s="110" t="str">
        <f>IF(IFERROR(VLOOKUP(AH1865,'Tabela de Apoio'!$D:$E,2,FALSE),1)=1,"",AH1873)</f>
        <v/>
      </c>
      <c r="AI1872" s="110" t="str">
        <f>IF(IFERROR(VLOOKUP(AI1865,'Tabela de Apoio'!$D:$E,2,FALSE),1)=1,"",AI1873)</f>
        <v/>
      </c>
    </row>
    <row r="1873" spans="1:167" hidden="1" x14ac:dyDescent="0.25">
      <c r="B1873" s="131" t="e">
        <f t="shared" si="5791"/>
        <v>#VALUE!</v>
      </c>
      <c r="C1873" s="131" t="e">
        <f t="shared" si="5792"/>
        <v>#VALUE!</v>
      </c>
      <c r="D1873" s="130">
        <f t="shared" si="5792"/>
        <v>1</v>
      </c>
      <c r="E1873" s="168"/>
      <c r="F1873" s="96"/>
      <c r="G1873" s="170"/>
      <c r="H1873" s="137">
        <f t="shared" ref="H1873" si="5803">COUNT($P1873:$XX1873)</f>
        <v>0</v>
      </c>
      <c r="I1873" s="135" t="e">
        <f t="shared" ref="I1873" si="5804">_xlfn.STDEV.P($P1872:$XX1873)/AVERAGE($P1872:$XX1873)</f>
        <v>#DIV/0!</v>
      </c>
      <c r="J1873" s="7">
        <f t="shared" ref="J1873" si="5805">IF(AND(H1873&gt;2,
OR(L1863="MÉDIA SANEADA",L1863="MEDIANA SANEADA",
AND(L1863="PREÇO REFERÊNCIA",NOT(AND(P1865="Orçamento",COUNTA(P1863:XX1863)=COUNTIF(P1865:XX1865,"Orçamento")))))),
ROW(),0)</f>
        <v>0</v>
      </c>
      <c r="K1873" s="69"/>
      <c r="L1873" s="29" t="s">
        <v>425</v>
      </c>
      <c r="M1873" s="30" t="e">
        <f t="shared" ref="M1873" si="5806" xml:space="preserve">
IF(H1871&gt;2,MEDIAN(P1870:XX1871),
IF(H1873&gt;2,MEDIAN(P1872:XX1873),
IF(H1875&gt;2,MEDIAN(P1874:XX1875),
IF(H1877&gt;2,MEDIAN(P1876:XX1877),
IF(H1879&gt;2,MEDIAN(P1878:XX1879),
IF(H1881&gt;2,MEDIAN(P1880:XX1881),
MEDIAN(P1868:XX1869)))))))</f>
        <v>#NUM!</v>
      </c>
      <c r="N1873" s="74"/>
      <c r="O1873" s="27" t="str">
        <f t="shared" ref="O1873" si="5807">"2 RODADA"</f>
        <v>2 RODADA</v>
      </c>
      <c r="P1873" s="110" t="str">
        <f t="shared" ref="P1873:AI1873" si="5808">IF(P1871="","",IF((_xlfn.STDEV.P($P1870:$XX1871)/AVERAGE($P1870:$XX1871))&lt;=25%,P1871,IF(OR(P1871&gt;(AVERAGE($P1870:$XX1871)+_xlfn.STDEV.P($P1870:$XX1871)),P1871&lt;(AVERAGE($P1870:$XX1871)-_xlfn.STDEV.P($P1870:$XX1871))),"DESCARTADO",P1871)))</f>
        <v/>
      </c>
      <c r="Q1873" s="110" t="str">
        <f t="shared" si="5808"/>
        <v/>
      </c>
      <c r="R1873" s="110" t="str">
        <f t="shared" si="5808"/>
        <v/>
      </c>
      <c r="S1873" s="110" t="str">
        <f t="shared" si="5808"/>
        <v/>
      </c>
      <c r="T1873" s="110" t="str">
        <f t="shared" si="5808"/>
        <v/>
      </c>
      <c r="U1873" s="110" t="str">
        <f t="shared" si="5808"/>
        <v/>
      </c>
      <c r="V1873" s="110" t="str">
        <f t="shared" si="5808"/>
        <v/>
      </c>
      <c r="W1873" s="110" t="str">
        <f t="shared" si="5808"/>
        <v/>
      </c>
      <c r="X1873" s="110" t="str">
        <f t="shared" si="5808"/>
        <v/>
      </c>
      <c r="Y1873" s="110" t="str">
        <f t="shared" si="5808"/>
        <v/>
      </c>
      <c r="Z1873" s="110" t="str">
        <f t="shared" si="5808"/>
        <v/>
      </c>
      <c r="AA1873" s="110" t="str">
        <f t="shared" si="5808"/>
        <v/>
      </c>
      <c r="AB1873" s="110" t="str">
        <f t="shared" si="5808"/>
        <v/>
      </c>
      <c r="AC1873" s="110" t="str">
        <f t="shared" si="5808"/>
        <v/>
      </c>
      <c r="AD1873" s="110" t="str">
        <f t="shared" si="5808"/>
        <v/>
      </c>
      <c r="AE1873" s="110" t="str">
        <f t="shared" si="5808"/>
        <v/>
      </c>
      <c r="AF1873" s="110" t="str">
        <f t="shared" si="5808"/>
        <v/>
      </c>
      <c r="AG1873" s="110" t="str">
        <f t="shared" si="5808"/>
        <v/>
      </c>
      <c r="AH1873" s="110" t="str">
        <f t="shared" si="5808"/>
        <v/>
      </c>
      <c r="AI1873" s="110" t="str">
        <f t="shared" si="5808"/>
        <v/>
      </c>
    </row>
    <row r="1874" spans="1:167" hidden="1" x14ac:dyDescent="0.25">
      <c r="B1874" s="131" t="e">
        <f t="shared" si="5791"/>
        <v>#VALUE!</v>
      </c>
      <c r="C1874" s="131" t="e">
        <f t="shared" si="5792"/>
        <v>#VALUE!</v>
      </c>
      <c r="D1874" s="130">
        <f t="shared" si="5792"/>
        <v>1</v>
      </c>
      <c r="E1874" s="168"/>
      <c r="F1874" s="96"/>
      <c r="G1874" s="170"/>
      <c r="H1874"/>
      <c r="I1874"/>
      <c r="J1874"/>
      <c r="K1874" s="69"/>
      <c r="L1874" s="29" t="s">
        <v>422</v>
      </c>
      <c r="M1874" s="30" t="e">
        <f t="shared" ref="M1874" si="5809">HARMEAN($P1868:$XX1869)</f>
        <v>#N/A</v>
      </c>
      <c r="N1874" s="74"/>
      <c r="O1874" s="27" t="str">
        <f t="shared" ref="O1874" si="5810">"3 POND"</f>
        <v>3 POND</v>
      </c>
      <c r="P1874" s="110" t="str">
        <f>IF(IFERROR(VLOOKUP(P1865,'Tabela de Apoio'!$D:$E,2,FALSE),1)=1,"",P1875)</f>
        <v/>
      </c>
      <c r="Q1874" s="110" t="str">
        <f>IF(IFERROR(VLOOKUP(Q1865,'Tabela de Apoio'!$D:$E,2,FALSE),1)=1,"",Q1875)</f>
        <v/>
      </c>
      <c r="R1874" s="110" t="str">
        <f>IF(IFERROR(VLOOKUP(R1865,'Tabela de Apoio'!$D:$E,2,FALSE),1)=1,"",R1875)</f>
        <v/>
      </c>
      <c r="S1874" s="110" t="str">
        <f>IF(IFERROR(VLOOKUP(S1865,'Tabela de Apoio'!$D:$E,2,FALSE),1)=1,"",S1875)</f>
        <v/>
      </c>
      <c r="T1874" s="110" t="str">
        <f>IF(IFERROR(VLOOKUP(T1865,'Tabela de Apoio'!$D:$E,2,FALSE),1)=1,"",T1875)</f>
        <v/>
      </c>
      <c r="U1874" s="110" t="str">
        <f>IF(IFERROR(VLOOKUP(U1865,'Tabela de Apoio'!$D:$E,2,FALSE),1)=1,"",U1875)</f>
        <v/>
      </c>
      <c r="V1874" s="110" t="str">
        <f>IF(IFERROR(VLOOKUP(V1865,'Tabela de Apoio'!$D:$E,2,FALSE),1)=1,"",V1875)</f>
        <v/>
      </c>
      <c r="W1874" s="110" t="str">
        <f>IF(IFERROR(VLOOKUP(W1865,'Tabela de Apoio'!$D:$E,2,FALSE),1)=1,"",W1875)</f>
        <v/>
      </c>
      <c r="X1874" s="110" t="str">
        <f>IF(IFERROR(VLOOKUP(X1865,'Tabela de Apoio'!$D:$E,2,FALSE),1)=1,"",X1875)</f>
        <v/>
      </c>
      <c r="Y1874" s="110" t="str">
        <f>IF(IFERROR(VLOOKUP(Y1865,'Tabela de Apoio'!$D:$E,2,FALSE),1)=1,"",Y1875)</f>
        <v/>
      </c>
      <c r="Z1874" s="110" t="str">
        <f>IF(IFERROR(VLOOKUP(Z1865,'Tabela de Apoio'!$D:$E,2,FALSE),1)=1,"",Z1875)</f>
        <v/>
      </c>
      <c r="AA1874" s="110" t="str">
        <f>IF(IFERROR(VLOOKUP(AA1865,'Tabela de Apoio'!$D:$E,2,FALSE),1)=1,"",AA1875)</f>
        <v/>
      </c>
      <c r="AB1874" s="110" t="str">
        <f>IF(IFERROR(VLOOKUP(AB1865,'Tabela de Apoio'!$D:$E,2,FALSE),1)=1,"",AB1875)</f>
        <v/>
      </c>
      <c r="AC1874" s="110" t="str">
        <f>IF(IFERROR(VLOOKUP(AC1865,'Tabela de Apoio'!$D:$E,2,FALSE),1)=1,"",AC1875)</f>
        <v/>
      </c>
      <c r="AD1874" s="110" t="str">
        <f>IF(IFERROR(VLOOKUP(AD1865,'Tabela de Apoio'!$D:$E,2,FALSE),1)=1,"",AD1875)</f>
        <v/>
      </c>
      <c r="AE1874" s="110" t="str">
        <f>IF(IFERROR(VLOOKUP(AE1865,'Tabela de Apoio'!$D:$E,2,FALSE),1)=1,"",AE1875)</f>
        <v/>
      </c>
      <c r="AF1874" s="110" t="str">
        <f>IF(IFERROR(VLOOKUP(AF1865,'Tabela de Apoio'!$D:$E,2,FALSE),1)=1,"",AF1875)</f>
        <v/>
      </c>
      <c r="AG1874" s="110" t="str">
        <f>IF(IFERROR(VLOOKUP(AG1865,'Tabela de Apoio'!$D:$E,2,FALSE),1)=1,"",AG1875)</f>
        <v/>
      </c>
      <c r="AH1874" s="110" t="str">
        <f>IF(IFERROR(VLOOKUP(AH1865,'Tabela de Apoio'!$D:$E,2,FALSE),1)=1,"",AH1875)</f>
        <v/>
      </c>
      <c r="AI1874" s="110" t="str">
        <f>IF(IFERROR(VLOOKUP(AI1865,'Tabela de Apoio'!$D:$E,2,FALSE),1)=1,"",AI1875)</f>
        <v/>
      </c>
    </row>
    <row r="1875" spans="1:167" hidden="1" x14ac:dyDescent="0.25">
      <c r="B1875" s="131" t="e">
        <f t="shared" si="5791"/>
        <v>#VALUE!</v>
      </c>
      <c r="C1875" s="131" t="e">
        <f t="shared" si="5792"/>
        <v>#VALUE!</v>
      </c>
      <c r="D1875" s="130">
        <f t="shared" si="5792"/>
        <v>1</v>
      </c>
      <c r="E1875" s="168"/>
      <c r="F1875" s="96"/>
      <c r="G1875" s="170"/>
      <c r="H1875" s="137">
        <f t="shared" ref="H1875" si="5811">COUNT($P1875:$XX1875)</f>
        <v>0</v>
      </c>
      <c r="I1875" s="135" t="e">
        <f t="shared" ref="I1875" si="5812">_xlfn.STDEV.P($P1874:$XX1875)/AVERAGE($P1874:$XX1875)</f>
        <v>#DIV/0!</v>
      </c>
      <c r="J1875" s="7">
        <f t="shared" ref="J1875" si="5813">IF(AND(H1875&gt;2,
OR(L1863="MÉDIA SANEADA",L1863="MEDIANA SANEADA",
AND(L1863="PREÇO REFERÊNCIA",NOT(AND(P1865="Orçamento",COUNTA(P1863:XX1863)=COUNTIF(P1865:XX1865,"Orçamento")))))),
ROW(),0)</f>
        <v>0</v>
      </c>
      <c r="K1875" s="69"/>
      <c r="L1875" s="29" t="s">
        <v>53</v>
      </c>
      <c r="M1875" s="30" t="str">
        <f t="shared" ref="M1875" si="5814">IFERROR(_xlfn.QUARTILE.EXC($P1869:$XX1869,1),"")</f>
        <v/>
      </c>
      <c r="N1875" s="74"/>
      <c r="O1875" s="27" t="str">
        <f t="shared" ref="O1875" si="5815">"3 RODADA"</f>
        <v>3 RODADA</v>
      </c>
      <c r="P1875" s="110" t="str">
        <f t="shared" ref="P1875:AI1875" si="5816">IF(P1873="","",IF((_xlfn.STDEV.P($P1872:$XX1873)/AVERAGE($P1872:$XX1873))&lt;=25%,P1873,IF(OR(P1873&gt;(AVERAGE($P1872:$XX1873)+_xlfn.STDEV.P($P1872:$XX1873)),P1873&lt;(AVERAGE($P1872:$XX1873)-_xlfn.STDEV.P($P1872:$XX1873))),"DESCARTADO",P1873)))</f>
        <v/>
      </c>
      <c r="Q1875" s="110" t="str">
        <f t="shared" si="5816"/>
        <v/>
      </c>
      <c r="R1875" s="110" t="str">
        <f t="shared" si="5816"/>
        <v/>
      </c>
      <c r="S1875" s="110" t="str">
        <f t="shared" si="5816"/>
        <v/>
      </c>
      <c r="T1875" s="110" t="str">
        <f t="shared" si="5816"/>
        <v/>
      </c>
      <c r="U1875" s="110" t="str">
        <f t="shared" si="5816"/>
        <v/>
      </c>
      <c r="V1875" s="110" t="str">
        <f t="shared" si="5816"/>
        <v/>
      </c>
      <c r="W1875" s="110" t="str">
        <f t="shared" si="5816"/>
        <v/>
      </c>
      <c r="X1875" s="110" t="str">
        <f t="shared" si="5816"/>
        <v/>
      </c>
      <c r="Y1875" s="110" t="str">
        <f t="shared" si="5816"/>
        <v/>
      </c>
      <c r="Z1875" s="110" t="str">
        <f t="shared" si="5816"/>
        <v/>
      </c>
      <c r="AA1875" s="110" t="str">
        <f t="shared" si="5816"/>
        <v/>
      </c>
      <c r="AB1875" s="110" t="str">
        <f t="shared" si="5816"/>
        <v/>
      </c>
      <c r="AC1875" s="110" t="str">
        <f t="shared" si="5816"/>
        <v/>
      </c>
      <c r="AD1875" s="110" t="str">
        <f t="shared" si="5816"/>
        <v/>
      </c>
      <c r="AE1875" s="110" t="str">
        <f t="shared" si="5816"/>
        <v/>
      </c>
      <c r="AF1875" s="110" t="str">
        <f t="shared" si="5816"/>
        <v/>
      </c>
      <c r="AG1875" s="110" t="str">
        <f t="shared" si="5816"/>
        <v/>
      </c>
      <c r="AH1875" s="110" t="str">
        <f t="shared" si="5816"/>
        <v/>
      </c>
      <c r="AI1875" s="110" t="str">
        <f t="shared" si="5816"/>
        <v/>
      </c>
    </row>
    <row r="1876" spans="1:167" hidden="1" x14ac:dyDescent="0.25">
      <c r="B1876" s="131" t="e">
        <f t="shared" si="5791"/>
        <v>#VALUE!</v>
      </c>
      <c r="C1876" s="131" t="e">
        <f t="shared" si="5792"/>
        <v>#VALUE!</v>
      </c>
      <c r="D1876" s="130">
        <f t="shared" si="5792"/>
        <v>1</v>
      </c>
      <c r="E1876" s="168"/>
      <c r="F1876" s="96"/>
      <c r="G1876" s="170"/>
      <c r="H1876"/>
      <c r="I1876"/>
      <c r="J1876"/>
      <c r="K1876" s="69"/>
      <c r="L1876" s="29" t="s">
        <v>51</v>
      </c>
      <c r="M1876" s="30" t="str">
        <f t="shared" ref="M1876" si="5817">IFERROR(_xlfn.QUARTILE.EXC($P1869:$XX1869,3),"")</f>
        <v/>
      </c>
      <c r="N1876" s="74"/>
      <c r="O1876" s="27" t="str">
        <f t="shared" ref="O1876" si="5818">"4 POND"</f>
        <v>4 POND</v>
      </c>
      <c r="P1876" s="110" t="str">
        <f>IF(IFERROR(VLOOKUP(P1865,'Tabela de Apoio'!$D:$E,2,FALSE),1)=1,"",P1877)</f>
        <v/>
      </c>
      <c r="Q1876" s="110" t="str">
        <f>IF(IFERROR(VLOOKUP(Q1865,'Tabela de Apoio'!$D:$E,2,FALSE),1)=1,"",Q1877)</f>
        <v/>
      </c>
      <c r="R1876" s="110" t="str">
        <f>IF(IFERROR(VLOOKUP(R1865,'Tabela de Apoio'!$D:$E,2,FALSE),1)=1,"",R1877)</f>
        <v/>
      </c>
      <c r="S1876" s="110" t="str">
        <f>IF(IFERROR(VLOOKUP(S1865,'Tabela de Apoio'!$D:$E,2,FALSE),1)=1,"",S1877)</f>
        <v/>
      </c>
      <c r="T1876" s="110" t="str">
        <f>IF(IFERROR(VLOOKUP(T1865,'Tabela de Apoio'!$D:$E,2,FALSE),1)=1,"",T1877)</f>
        <v/>
      </c>
      <c r="U1876" s="110" t="str">
        <f>IF(IFERROR(VLOOKUP(U1865,'Tabela de Apoio'!$D:$E,2,FALSE),1)=1,"",U1877)</f>
        <v/>
      </c>
      <c r="V1876" s="110" t="str">
        <f>IF(IFERROR(VLOOKUP(V1865,'Tabela de Apoio'!$D:$E,2,FALSE),1)=1,"",V1877)</f>
        <v/>
      </c>
      <c r="W1876" s="110" t="str">
        <f>IF(IFERROR(VLOOKUP(W1865,'Tabela de Apoio'!$D:$E,2,FALSE),1)=1,"",W1877)</f>
        <v/>
      </c>
      <c r="X1876" s="110" t="str">
        <f>IF(IFERROR(VLOOKUP(X1865,'Tabela de Apoio'!$D:$E,2,FALSE),1)=1,"",X1877)</f>
        <v/>
      </c>
      <c r="Y1876" s="110" t="str">
        <f>IF(IFERROR(VLOOKUP(Y1865,'Tabela de Apoio'!$D:$E,2,FALSE),1)=1,"",Y1877)</f>
        <v/>
      </c>
      <c r="Z1876" s="110" t="str">
        <f>IF(IFERROR(VLOOKUP(Z1865,'Tabela de Apoio'!$D:$E,2,FALSE),1)=1,"",Z1877)</f>
        <v/>
      </c>
      <c r="AA1876" s="110" t="str">
        <f>IF(IFERROR(VLOOKUP(AA1865,'Tabela de Apoio'!$D:$E,2,FALSE),1)=1,"",AA1877)</f>
        <v/>
      </c>
      <c r="AB1876" s="110" t="str">
        <f>IF(IFERROR(VLOOKUP(AB1865,'Tabela de Apoio'!$D:$E,2,FALSE),1)=1,"",AB1877)</f>
        <v/>
      </c>
      <c r="AC1876" s="110" t="str">
        <f>IF(IFERROR(VLOOKUP(AC1865,'Tabela de Apoio'!$D:$E,2,FALSE),1)=1,"",AC1877)</f>
        <v/>
      </c>
      <c r="AD1876" s="110" t="str">
        <f>IF(IFERROR(VLOOKUP(AD1865,'Tabela de Apoio'!$D:$E,2,FALSE),1)=1,"",AD1877)</f>
        <v/>
      </c>
      <c r="AE1876" s="110" t="str">
        <f>IF(IFERROR(VLOOKUP(AE1865,'Tabela de Apoio'!$D:$E,2,FALSE),1)=1,"",AE1877)</f>
        <v/>
      </c>
      <c r="AF1876" s="110" t="str">
        <f>IF(IFERROR(VLOOKUP(AF1865,'Tabela de Apoio'!$D:$E,2,FALSE),1)=1,"",AF1877)</f>
        <v/>
      </c>
      <c r="AG1876" s="110" t="str">
        <f>IF(IFERROR(VLOOKUP(AG1865,'Tabela de Apoio'!$D:$E,2,FALSE),1)=1,"",AG1877)</f>
        <v/>
      </c>
      <c r="AH1876" s="110" t="str">
        <f>IF(IFERROR(VLOOKUP(AH1865,'Tabela de Apoio'!$D:$E,2,FALSE),1)=1,"",AH1877)</f>
        <v/>
      </c>
      <c r="AI1876" s="110" t="str">
        <f>IF(IFERROR(VLOOKUP(AI1865,'Tabela de Apoio'!$D:$E,2,FALSE),1)=1,"",AI1877)</f>
        <v/>
      </c>
    </row>
    <row r="1877" spans="1:167" hidden="1" x14ac:dyDescent="0.25">
      <c r="B1877" s="131" t="e">
        <f t="shared" si="5791"/>
        <v>#VALUE!</v>
      </c>
      <c r="C1877" s="131" t="e">
        <f t="shared" si="5792"/>
        <v>#VALUE!</v>
      </c>
      <c r="D1877" s="130">
        <f t="shared" si="5792"/>
        <v>1</v>
      </c>
      <c r="E1877" s="168"/>
      <c r="F1877" s="96"/>
      <c r="G1877" s="170"/>
      <c r="H1877" s="137">
        <f t="shared" ref="H1877" si="5819">COUNT($P1877:$XX1877)</f>
        <v>0</v>
      </c>
      <c r="I1877" s="135" t="e">
        <f t="shared" ref="I1877" si="5820">_xlfn.STDEV.P($P1876:$XX1877)/AVERAGE($P1876:$XX1877)</f>
        <v>#DIV/0!</v>
      </c>
      <c r="J1877" s="7">
        <f t="shared" ref="J1877" si="5821">IF(AND(H1877&gt;2,
OR(L1863="MÉDIA SANEADA",L1863="MEDIANA SANEADA",
AND(L1863="PREÇO REFERÊNCIA",NOT(AND(P1865="Orçamento",COUNTA(P1863:XX1863)=COUNTIF(P1865:XX1865,"Orçamento")))))),
ROW(),0)</f>
        <v>0</v>
      </c>
      <c r="K1877" s="69"/>
      <c r="L1877" s="29" t="s">
        <v>55</v>
      </c>
      <c r="M1877" s="30">
        <f t="shared" ref="M1877" si="5822">MIN($P1869:$XX1869)</f>
        <v>0</v>
      </c>
      <c r="N1877" s="74"/>
      <c r="O1877" s="27" t="str">
        <f t="shared" ref="O1877" si="5823">"4 RODADA"</f>
        <v>4 RODADA</v>
      </c>
      <c r="P1877" s="110" t="str">
        <f t="shared" ref="P1877:AI1877" si="5824">IF(P1875="","",IF((_xlfn.STDEV.P($P1874:$XX1875)/AVERAGE($P1874:$XX1875))&lt;=25%,P1875,IF(OR(P1875&gt;(AVERAGE($P1874:$XX1875)+_xlfn.STDEV.P($P1874:$XX1875)),P1875&lt;(AVERAGE($P1874:$XX1875)-_xlfn.STDEV.P($P1874:$XX1875))),"DESCARTADO",P1875)))</f>
        <v/>
      </c>
      <c r="Q1877" s="110" t="str">
        <f t="shared" si="5824"/>
        <v/>
      </c>
      <c r="R1877" s="110" t="str">
        <f t="shared" si="5824"/>
        <v/>
      </c>
      <c r="S1877" s="110" t="str">
        <f t="shared" si="5824"/>
        <v/>
      </c>
      <c r="T1877" s="110" t="str">
        <f t="shared" si="5824"/>
        <v/>
      </c>
      <c r="U1877" s="110" t="str">
        <f t="shared" si="5824"/>
        <v/>
      </c>
      <c r="V1877" s="110" t="str">
        <f t="shared" si="5824"/>
        <v/>
      </c>
      <c r="W1877" s="110" t="str">
        <f t="shared" si="5824"/>
        <v/>
      </c>
      <c r="X1877" s="110" t="str">
        <f t="shared" si="5824"/>
        <v/>
      </c>
      <c r="Y1877" s="110" t="str">
        <f t="shared" si="5824"/>
        <v/>
      </c>
      <c r="Z1877" s="110" t="str">
        <f t="shared" si="5824"/>
        <v/>
      </c>
      <c r="AA1877" s="110" t="str">
        <f t="shared" si="5824"/>
        <v/>
      </c>
      <c r="AB1877" s="110" t="str">
        <f t="shared" si="5824"/>
        <v/>
      </c>
      <c r="AC1877" s="110" t="str">
        <f t="shared" si="5824"/>
        <v/>
      </c>
      <c r="AD1877" s="110" t="str">
        <f t="shared" si="5824"/>
        <v/>
      </c>
      <c r="AE1877" s="110" t="str">
        <f t="shared" si="5824"/>
        <v/>
      </c>
      <c r="AF1877" s="110" t="str">
        <f t="shared" si="5824"/>
        <v/>
      </c>
      <c r="AG1877" s="110" t="str">
        <f t="shared" si="5824"/>
        <v/>
      </c>
      <c r="AH1877" s="110" t="str">
        <f t="shared" si="5824"/>
        <v/>
      </c>
      <c r="AI1877" s="110" t="str">
        <f t="shared" si="5824"/>
        <v/>
      </c>
    </row>
    <row r="1878" spans="1:167" hidden="1" x14ac:dyDescent="0.25">
      <c r="B1878" s="131" t="e">
        <f t="shared" si="5791"/>
        <v>#VALUE!</v>
      </c>
      <c r="C1878" s="131" t="e">
        <f t="shared" si="5792"/>
        <v>#VALUE!</v>
      </c>
      <c r="D1878" s="130">
        <f t="shared" si="5792"/>
        <v>1</v>
      </c>
      <c r="E1878" s="168"/>
      <c r="F1878" s="96"/>
      <c r="G1878" s="170"/>
      <c r="H1878"/>
      <c r="I1878"/>
      <c r="J1878"/>
      <c r="K1878" s="69"/>
      <c r="L1878" s="29" t="s">
        <v>52</v>
      </c>
      <c r="M1878" s="30">
        <f t="shared" ref="M1878" si="5825">MAX($P1869:$XX1869)</f>
        <v>0</v>
      </c>
      <c r="N1878" s="74"/>
      <c r="O1878" s="27" t="str">
        <f t="shared" ref="O1878" si="5826">"5 POND"</f>
        <v>5 POND</v>
      </c>
      <c r="P1878" s="110" t="str">
        <f>IF(IFERROR(VLOOKUP(P1865,'Tabela de Apoio'!$D:$E,2,FALSE),1)=1,"",P1879)</f>
        <v/>
      </c>
      <c r="Q1878" s="110" t="str">
        <f>IF(IFERROR(VLOOKUP(Q1865,'Tabela de Apoio'!$D:$E,2,FALSE),1)=1,"",Q1879)</f>
        <v/>
      </c>
      <c r="R1878" s="110" t="str">
        <f>IF(IFERROR(VLOOKUP(R1865,'Tabela de Apoio'!$D:$E,2,FALSE),1)=1,"",R1879)</f>
        <v/>
      </c>
      <c r="S1878" s="110" t="str">
        <f>IF(IFERROR(VLOOKUP(S1865,'Tabela de Apoio'!$D:$E,2,FALSE),1)=1,"",S1879)</f>
        <v/>
      </c>
      <c r="T1878" s="110" t="str">
        <f>IF(IFERROR(VLOOKUP(T1865,'Tabela de Apoio'!$D:$E,2,FALSE),1)=1,"",T1879)</f>
        <v/>
      </c>
      <c r="U1878" s="110" t="str">
        <f>IF(IFERROR(VLOOKUP(U1865,'Tabela de Apoio'!$D:$E,2,FALSE),1)=1,"",U1879)</f>
        <v/>
      </c>
      <c r="V1878" s="110" t="str">
        <f>IF(IFERROR(VLOOKUP(V1865,'Tabela de Apoio'!$D:$E,2,FALSE),1)=1,"",V1879)</f>
        <v/>
      </c>
      <c r="W1878" s="110" t="str">
        <f>IF(IFERROR(VLOOKUP(W1865,'Tabela de Apoio'!$D:$E,2,FALSE),1)=1,"",W1879)</f>
        <v/>
      </c>
      <c r="X1878" s="110" t="str">
        <f>IF(IFERROR(VLOOKUP(X1865,'Tabela de Apoio'!$D:$E,2,FALSE),1)=1,"",X1879)</f>
        <v/>
      </c>
      <c r="Y1878" s="110" t="str">
        <f>IF(IFERROR(VLOOKUP(Y1865,'Tabela de Apoio'!$D:$E,2,FALSE),1)=1,"",Y1879)</f>
        <v/>
      </c>
      <c r="Z1878" s="110" t="str">
        <f>IF(IFERROR(VLOOKUP(Z1865,'Tabela de Apoio'!$D:$E,2,FALSE),1)=1,"",Z1879)</f>
        <v/>
      </c>
      <c r="AA1878" s="110" t="str">
        <f>IF(IFERROR(VLOOKUP(AA1865,'Tabela de Apoio'!$D:$E,2,FALSE),1)=1,"",AA1879)</f>
        <v/>
      </c>
      <c r="AB1878" s="110" t="str">
        <f>IF(IFERROR(VLOOKUP(AB1865,'Tabela de Apoio'!$D:$E,2,FALSE),1)=1,"",AB1879)</f>
        <v/>
      </c>
      <c r="AC1878" s="110" t="str">
        <f>IF(IFERROR(VLOOKUP(AC1865,'Tabela de Apoio'!$D:$E,2,FALSE),1)=1,"",AC1879)</f>
        <v/>
      </c>
      <c r="AD1878" s="110" t="str">
        <f>IF(IFERROR(VLOOKUP(AD1865,'Tabela de Apoio'!$D:$E,2,FALSE),1)=1,"",AD1879)</f>
        <v/>
      </c>
      <c r="AE1878" s="110" t="str">
        <f>IF(IFERROR(VLOOKUP(AE1865,'Tabela de Apoio'!$D:$E,2,FALSE),1)=1,"",AE1879)</f>
        <v/>
      </c>
      <c r="AF1878" s="110" t="str">
        <f>IF(IFERROR(VLOOKUP(AF1865,'Tabela de Apoio'!$D:$E,2,FALSE),1)=1,"",AF1879)</f>
        <v/>
      </c>
      <c r="AG1878" s="110" t="str">
        <f>IF(IFERROR(VLOOKUP(AG1865,'Tabela de Apoio'!$D:$E,2,FALSE),1)=1,"",AG1879)</f>
        <v/>
      </c>
      <c r="AH1878" s="110" t="str">
        <f>IF(IFERROR(VLOOKUP(AH1865,'Tabela de Apoio'!$D:$E,2,FALSE),1)=1,"",AH1879)</f>
        <v/>
      </c>
      <c r="AI1878" s="110" t="str">
        <f>IF(IFERROR(VLOOKUP(AI1865,'Tabela de Apoio'!$D:$E,2,FALSE),1)=1,"",AI1879)</f>
        <v/>
      </c>
    </row>
    <row r="1879" spans="1:167" hidden="1" x14ac:dyDescent="0.25">
      <c r="B1879" s="131" t="e">
        <f t="shared" si="5791"/>
        <v>#VALUE!</v>
      </c>
      <c r="C1879" s="131" t="e">
        <f t="shared" si="5792"/>
        <v>#VALUE!</v>
      </c>
      <c r="D1879" s="130">
        <f t="shared" si="5792"/>
        <v>1</v>
      </c>
      <c r="E1879" s="168"/>
      <c r="F1879" s="96"/>
      <c r="G1879" s="170"/>
      <c r="H1879" s="137">
        <f t="shared" ref="H1879" si="5827">COUNT($P1879:$XX1879)</f>
        <v>0</v>
      </c>
      <c r="I1879" s="135" t="e">
        <f t="shared" ref="I1879" si="5828">_xlfn.STDEV.P($P1878:$XX1879)/AVERAGE($P1878:$XX1879)</f>
        <v>#DIV/0!</v>
      </c>
      <c r="J1879" s="7">
        <f t="shared" ref="J1879" si="5829">IF(AND(H1879&gt;2,
OR(L1863="MÉDIA SANEADA",L1863="MEDIANA SANEADA",
AND(L1863="PREÇO REFERÊNCIA",NOT(AND(P1865="Orçamento",COUNTA(P1863:XX1863)=COUNTIF(P1865:XX1865,"Orçamento")))))),
ROW(),0)</f>
        <v>0</v>
      </c>
      <c r="K1879" s="69"/>
      <c r="N1879" s="74"/>
      <c r="O1879" s="27" t="str">
        <f t="shared" ref="O1879" si="5830">"5 RODADA"</f>
        <v>5 RODADA</v>
      </c>
      <c r="P1879" s="110" t="str">
        <f t="shared" ref="P1879:AI1879" si="5831">IF(P1877="","",IF((_xlfn.STDEV.P($P1876:$XX1877)/AVERAGE($P1876:$XX1877))&lt;=25%,P1877,IF(OR(P1877&gt;(AVERAGE($P1876:$XX1877)+_xlfn.STDEV.P($P1876:$XX1877)),P1877&lt;(AVERAGE($P1876:$XX1877)-_xlfn.STDEV.P($P1876:$XX1877))),"DESCARTADO",P1877)))</f>
        <v/>
      </c>
      <c r="Q1879" s="110" t="str">
        <f t="shared" si="5831"/>
        <v/>
      </c>
      <c r="R1879" s="110" t="str">
        <f t="shared" si="5831"/>
        <v/>
      </c>
      <c r="S1879" s="110" t="str">
        <f t="shared" si="5831"/>
        <v/>
      </c>
      <c r="T1879" s="110" t="str">
        <f t="shared" si="5831"/>
        <v/>
      </c>
      <c r="U1879" s="110" t="str">
        <f t="shared" si="5831"/>
        <v/>
      </c>
      <c r="V1879" s="110" t="str">
        <f t="shared" si="5831"/>
        <v/>
      </c>
      <c r="W1879" s="110" t="str">
        <f t="shared" si="5831"/>
        <v/>
      </c>
      <c r="X1879" s="110" t="str">
        <f t="shared" si="5831"/>
        <v/>
      </c>
      <c r="Y1879" s="110" t="str">
        <f t="shared" si="5831"/>
        <v/>
      </c>
      <c r="Z1879" s="110" t="str">
        <f t="shared" si="5831"/>
        <v/>
      </c>
      <c r="AA1879" s="110" t="str">
        <f t="shared" si="5831"/>
        <v/>
      </c>
      <c r="AB1879" s="110" t="str">
        <f t="shared" si="5831"/>
        <v/>
      </c>
      <c r="AC1879" s="110" t="str">
        <f t="shared" si="5831"/>
        <v/>
      </c>
      <c r="AD1879" s="110" t="str">
        <f t="shared" si="5831"/>
        <v/>
      </c>
      <c r="AE1879" s="110" t="str">
        <f t="shared" si="5831"/>
        <v/>
      </c>
      <c r="AF1879" s="110" t="str">
        <f t="shared" si="5831"/>
        <v/>
      </c>
      <c r="AG1879" s="110" t="str">
        <f t="shared" si="5831"/>
        <v/>
      </c>
      <c r="AH1879" s="110" t="str">
        <f t="shared" si="5831"/>
        <v/>
      </c>
      <c r="AI1879" s="110" t="str">
        <f t="shared" si="5831"/>
        <v/>
      </c>
    </row>
    <row r="1880" spans="1:167" hidden="1" x14ac:dyDescent="0.25">
      <c r="B1880" s="131" t="e">
        <f t="shared" si="5791"/>
        <v>#VALUE!</v>
      </c>
      <c r="C1880" s="131" t="e">
        <f t="shared" si="5792"/>
        <v>#VALUE!</v>
      </c>
      <c r="D1880" s="130">
        <f t="shared" si="5792"/>
        <v>1</v>
      </c>
      <c r="E1880" s="168"/>
      <c r="F1880" s="96"/>
      <c r="G1880" s="170"/>
      <c r="H1880"/>
      <c r="I1880"/>
      <c r="J1880"/>
      <c r="K1880" s="69"/>
      <c r="L1880" s="22"/>
      <c r="M1880" s="22"/>
      <c r="N1880" s="74"/>
      <c r="O1880" s="27" t="str">
        <f t="shared" ref="O1880" si="5832">"6 POND"</f>
        <v>6 POND</v>
      </c>
      <c r="P1880" s="110" t="str">
        <f>IF(IFERROR(VLOOKUP(P1865,'Tabela de Apoio'!$D:$E,2,FALSE),1)=1,"",P1881)</f>
        <v/>
      </c>
      <c r="Q1880" s="110" t="str">
        <f>IF(IFERROR(VLOOKUP(Q1865,'Tabela de Apoio'!$D:$E,2,FALSE),1)=1,"",Q1881)</f>
        <v/>
      </c>
      <c r="R1880" s="110" t="str">
        <f>IF(IFERROR(VLOOKUP(R1865,'Tabela de Apoio'!$D:$E,2,FALSE),1)=1,"",R1881)</f>
        <v/>
      </c>
      <c r="S1880" s="110" t="str">
        <f>IF(IFERROR(VLOOKUP(S1865,'Tabela de Apoio'!$D:$E,2,FALSE),1)=1,"",S1881)</f>
        <v/>
      </c>
      <c r="T1880" s="110" t="str">
        <f>IF(IFERROR(VLOOKUP(T1865,'Tabela de Apoio'!$D:$E,2,FALSE),1)=1,"",T1881)</f>
        <v/>
      </c>
      <c r="U1880" s="110" t="str">
        <f>IF(IFERROR(VLOOKUP(U1865,'Tabela de Apoio'!$D:$E,2,FALSE),1)=1,"",U1881)</f>
        <v/>
      </c>
      <c r="V1880" s="110" t="str">
        <f>IF(IFERROR(VLOOKUP(V1865,'Tabela de Apoio'!$D:$E,2,FALSE),1)=1,"",V1881)</f>
        <v/>
      </c>
      <c r="W1880" s="110" t="str">
        <f>IF(IFERROR(VLOOKUP(W1865,'Tabela de Apoio'!$D:$E,2,FALSE),1)=1,"",W1881)</f>
        <v/>
      </c>
      <c r="X1880" s="110" t="str">
        <f>IF(IFERROR(VLOOKUP(X1865,'Tabela de Apoio'!$D:$E,2,FALSE),1)=1,"",X1881)</f>
        <v/>
      </c>
      <c r="Y1880" s="110" t="str">
        <f>IF(IFERROR(VLOOKUP(Y1865,'Tabela de Apoio'!$D:$E,2,FALSE),1)=1,"",Y1881)</f>
        <v/>
      </c>
      <c r="Z1880" s="110" t="str">
        <f>IF(IFERROR(VLOOKUP(Z1865,'Tabela de Apoio'!$D:$E,2,FALSE),1)=1,"",Z1881)</f>
        <v/>
      </c>
      <c r="AA1880" s="110" t="str">
        <f>IF(IFERROR(VLOOKUP(AA1865,'Tabela de Apoio'!$D:$E,2,FALSE),1)=1,"",AA1881)</f>
        <v/>
      </c>
      <c r="AB1880" s="110" t="str">
        <f>IF(IFERROR(VLOOKUP(AB1865,'Tabela de Apoio'!$D:$E,2,FALSE),1)=1,"",AB1881)</f>
        <v/>
      </c>
      <c r="AC1880" s="110" t="str">
        <f>IF(IFERROR(VLOOKUP(AC1865,'Tabela de Apoio'!$D:$E,2,FALSE),1)=1,"",AC1881)</f>
        <v/>
      </c>
      <c r="AD1880" s="110" t="str">
        <f>IF(IFERROR(VLOOKUP(AD1865,'Tabela de Apoio'!$D:$E,2,FALSE),1)=1,"",AD1881)</f>
        <v/>
      </c>
      <c r="AE1880" s="110" t="str">
        <f>IF(IFERROR(VLOOKUP(AE1865,'Tabela de Apoio'!$D:$E,2,FALSE),1)=1,"",AE1881)</f>
        <v/>
      </c>
      <c r="AF1880" s="110" t="str">
        <f>IF(IFERROR(VLOOKUP(AF1865,'Tabela de Apoio'!$D:$E,2,FALSE),1)=1,"",AF1881)</f>
        <v/>
      </c>
      <c r="AG1880" s="110" t="str">
        <f>IF(IFERROR(VLOOKUP(AG1865,'Tabela de Apoio'!$D:$E,2,FALSE),1)=1,"",AG1881)</f>
        <v/>
      </c>
      <c r="AH1880" s="110" t="str">
        <f>IF(IFERROR(VLOOKUP(AH1865,'Tabela de Apoio'!$D:$E,2,FALSE),1)=1,"",AH1881)</f>
        <v/>
      </c>
      <c r="AI1880" s="110" t="str">
        <f>IF(IFERROR(VLOOKUP(AI1865,'Tabela de Apoio'!$D:$E,2,FALSE),1)=1,"",AI1881)</f>
        <v/>
      </c>
    </row>
    <row r="1881" spans="1:167" hidden="1" x14ac:dyDescent="0.25">
      <c r="B1881" s="131" t="e">
        <f t="shared" si="5791"/>
        <v>#VALUE!</v>
      </c>
      <c r="C1881" s="131" t="e">
        <f t="shared" si="5792"/>
        <v>#VALUE!</v>
      </c>
      <c r="D1881" s="130">
        <f t="shared" si="5792"/>
        <v>1</v>
      </c>
      <c r="E1881" s="168"/>
      <c r="F1881" s="96"/>
      <c r="G1881" s="170"/>
      <c r="H1881" s="137">
        <f t="shared" ref="H1881" si="5833">COUNT($P1881:$XX1881)</f>
        <v>0</v>
      </c>
      <c r="I1881" s="135" t="e">
        <f t="shared" ref="I1881" si="5834">_xlfn.STDEV.P($P1880:$XX1881)/AVERAGE($P1880:$XX1881)</f>
        <v>#DIV/0!</v>
      </c>
      <c r="J1881" s="7">
        <f t="shared" ref="J1881" si="5835">IF(AND(H1881&gt;2,
OR(L1863="MÉDIA SANEADA",L1863="MEDIANA SANEADA",
AND(L1863="PREÇO REFERÊNCIA",NOT(AND(P1865="Orçamento",COUNTA(P1863:XX1863)=COUNTIF(P1865:XX1865,"Orçamento")))))),
ROW(),0)</f>
        <v>0</v>
      </c>
      <c r="N1881" s="74"/>
      <c r="O1881" s="27" t="str">
        <f t="shared" ref="O1881" si="5836">"6 RODADA"</f>
        <v>6 RODADA</v>
      </c>
      <c r="P1881" s="110" t="str">
        <f t="shared" ref="P1881:AI1881" si="5837">IFERROR(IF(P1879="","",IF((_xlfn.STDEV.P($P1878:$XX1879)/AVERAGE($P1878:$XX1879))&lt;=25%,P1879,IF(OR(P1879&gt;(AVERAGE($P1878:$XX1879)+_xlfn.STDEV.P($P1878:$XX1879)),P1879&lt;(AVERAGE($P1878:$XX1879)-_xlfn.STDEV.P($P1878:$XX1879))),"DESCARTADO",P1879))),)</f>
        <v/>
      </c>
      <c r="Q1881" s="110" t="str">
        <f t="shared" si="5837"/>
        <v/>
      </c>
      <c r="R1881" s="110" t="str">
        <f t="shared" si="5837"/>
        <v/>
      </c>
      <c r="S1881" s="110" t="str">
        <f t="shared" si="5837"/>
        <v/>
      </c>
      <c r="T1881" s="110" t="str">
        <f t="shared" si="5837"/>
        <v/>
      </c>
      <c r="U1881" s="110" t="str">
        <f t="shared" si="5837"/>
        <v/>
      </c>
      <c r="V1881" s="110" t="str">
        <f t="shared" si="5837"/>
        <v/>
      </c>
      <c r="W1881" s="110" t="str">
        <f t="shared" si="5837"/>
        <v/>
      </c>
      <c r="X1881" s="110" t="str">
        <f t="shared" si="5837"/>
        <v/>
      </c>
      <c r="Y1881" s="110" t="str">
        <f t="shared" si="5837"/>
        <v/>
      </c>
      <c r="Z1881" s="110" t="str">
        <f t="shared" si="5837"/>
        <v/>
      </c>
      <c r="AA1881" s="110" t="str">
        <f t="shared" si="5837"/>
        <v/>
      </c>
      <c r="AB1881" s="110" t="str">
        <f t="shared" si="5837"/>
        <v/>
      </c>
      <c r="AC1881" s="110" t="str">
        <f t="shared" si="5837"/>
        <v/>
      </c>
      <c r="AD1881" s="110" t="str">
        <f t="shared" si="5837"/>
        <v/>
      </c>
      <c r="AE1881" s="110" t="str">
        <f t="shared" si="5837"/>
        <v/>
      </c>
      <c r="AF1881" s="110" t="str">
        <f t="shared" si="5837"/>
        <v/>
      </c>
      <c r="AG1881" s="110" t="str">
        <f t="shared" si="5837"/>
        <v/>
      </c>
      <c r="AH1881" s="110" t="str">
        <f t="shared" si="5837"/>
        <v/>
      </c>
      <c r="AI1881" s="110" t="str">
        <f t="shared" si="5837"/>
        <v/>
      </c>
    </row>
    <row r="1882" spans="1:167" x14ac:dyDescent="0.25">
      <c r="B1882" s="131" t="e">
        <f t="shared" si="5791"/>
        <v>#VALUE!</v>
      </c>
      <c r="C1882" s="131" t="e">
        <f t="shared" si="5792"/>
        <v>#VALUE!</v>
      </c>
      <c r="D1882" s="130">
        <f t="shared" si="5792"/>
        <v>1</v>
      </c>
      <c r="E1882" s="168"/>
      <c r="F1882" s="139"/>
      <c r="G1882" s="170"/>
      <c r="H1882" s="173"/>
      <c r="I1882" s="173"/>
      <c r="J1882" s="174"/>
      <c r="K1882" s="70"/>
      <c r="L1882" s="1" t="s">
        <v>56</v>
      </c>
      <c r="M1882" s="147" t="str">
        <f t="shared" ref="M1882" si="5838">IFERROR(ROUND(M1863*M1865,2),"")</f>
        <v/>
      </c>
      <c r="O1882" s="27" t="s">
        <v>426</v>
      </c>
      <c r="P1882" s="110" t="str">
        <f t="shared" ref="P1882:R1882" si="5839">INDEX(P1869:P1881,MATCH(MAX($J1869:$J1881),$J1869:$J1881,0))</f>
        <v/>
      </c>
      <c r="Q1882" s="110" t="str">
        <f t="shared" si="5839"/>
        <v/>
      </c>
      <c r="R1882" s="110" t="str">
        <f t="shared" si="5839"/>
        <v/>
      </c>
      <c r="S1882" s="110" t="str">
        <f t="shared" si="5773"/>
        <v/>
      </c>
      <c r="T1882" s="110" t="str">
        <f t="shared" si="5773"/>
        <v/>
      </c>
      <c r="U1882" s="110" t="str">
        <f t="shared" si="5773"/>
        <v/>
      </c>
      <c r="V1882" s="110" t="str">
        <f t="shared" si="5773"/>
        <v/>
      </c>
      <c r="W1882" s="110" t="str">
        <f t="shared" si="5773"/>
        <v/>
      </c>
      <c r="X1882" s="110" t="str">
        <f t="shared" si="5773"/>
        <v/>
      </c>
      <c r="Y1882" s="110" t="str">
        <f t="shared" si="5773"/>
        <v/>
      </c>
      <c r="Z1882" s="110" t="str">
        <f t="shared" si="5773"/>
        <v/>
      </c>
      <c r="AA1882" s="110" t="str">
        <f t="shared" si="5773"/>
        <v/>
      </c>
      <c r="AB1882" s="110" t="str">
        <f t="shared" si="5773"/>
        <v/>
      </c>
      <c r="AC1882" s="110" t="str">
        <f t="shared" si="5773"/>
        <v/>
      </c>
      <c r="AD1882" s="110" t="str">
        <f t="shared" si="5773"/>
        <v/>
      </c>
      <c r="AE1882" s="110" t="str">
        <f t="shared" si="5773"/>
        <v/>
      </c>
      <c r="AF1882" s="110" t="str">
        <f t="shared" si="5773"/>
        <v/>
      </c>
      <c r="AG1882" s="110" t="str">
        <f t="shared" si="5773"/>
        <v/>
      </c>
      <c r="AH1882" s="110" t="str">
        <f t="shared" si="5773"/>
        <v/>
      </c>
      <c r="AI1882" s="110" t="str">
        <f t="shared" si="5773"/>
        <v/>
      </c>
    </row>
    <row r="1884" spans="1:167" s="120" customFormat="1" ht="15" customHeight="1" x14ac:dyDescent="0.25">
      <c r="A1884" s="123"/>
      <c r="B1884" s="130" t="e">
        <f t="shared" ref="B1884" si="5840">LARGE(IFERROR(IF(B1882+1&gt;$H$8,"",B1882+1),""),1)</f>
        <v>#VALUE!</v>
      </c>
      <c r="C1884" s="130" t="e">
        <f>IF(_xlfn.ISFORMULA(E1888),MAX(INDEX('BASE FORMAÇÃO'!A:A,B1884+1),1),E1888)</f>
        <v>#VALUE!</v>
      </c>
      <c r="D1884" s="130">
        <f t="shared" ref="D1884" si="5841">IFERROR(IF(C1884=C1874,D1874+1,1),1)</f>
        <v>1</v>
      </c>
      <c r="E1884" s="41" t="s">
        <v>9</v>
      </c>
      <c r="F1884" s="76"/>
      <c r="G1884" s="41" t="s">
        <v>15</v>
      </c>
      <c r="H1884" s="138" t="e">
        <f>INDEX('BASE FORMAÇÃO'!B:B,B1884+1)</f>
        <v>#VALUE!</v>
      </c>
      <c r="I1884" s="146" t="s">
        <v>16</v>
      </c>
      <c r="J1884" s="6" t="e">
        <f>INDEX('BASE FORMAÇÃO'!K:K,B1884+1)</f>
        <v>#VALUE!</v>
      </c>
      <c r="K1884" s="68"/>
      <c r="L1884" s="175" t="s">
        <v>54</v>
      </c>
      <c r="M1884" s="177" t="str">
        <f t="shared" ref="M1884" si="5842">IF(OR(ISBLANK($O$8),ISBLANK($O$7),ISBLANK($H$8),ISBLANK($O$6),ISBLANK($O$5),ISBLANK($H$5)),"",IFERROR(IF(VLOOKUP(L1884,L1890:M1899,2,FALSE)&lt;1,ROUND(VLOOKUP(L1884,L1890:M1899,2,FALSE),4),ROUND(VLOOKUP(L1884,L1890:M1899,2,FALSE),2)),""))</f>
        <v/>
      </c>
      <c r="N1884" s="72"/>
      <c r="O1884" s="27" t="s">
        <v>17</v>
      </c>
      <c r="P1884" s="116"/>
      <c r="Q1884" s="116"/>
      <c r="R1884" s="116"/>
      <c r="S1884" s="116"/>
      <c r="T1884" s="116"/>
      <c r="U1884" s="108"/>
      <c r="V1884" s="108"/>
      <c r="W1884" s="108"/>
      <c r="X1884" s="108"/>
      <c r="Y1884" s="108"/>
      <c r="Z1884" s="108"/>
      <c r="AA1884" s="108"/>
      <c r="AB1884" s="108"/>
      <c r="AC1884" s="108"/>
      <c r="AD1884" s="108"/>
      <c r="AE1884" s="108"/>
      <c r="AF1884" s="108"/>
      <c r="AG1884" s="108"/>
      <c r="AH1884" s="108"/>
      <c r="AI1884" s="108"/>
      <c r="AJ1884" s="119"/>
      <c r="AK1884" s="119"/>
      <c r="AL1884" s="119"/>
      <c r="AM1884" s="119"/>
      <c r="AN1884" s="119"/>
      <c r="AO1884" s="119"/>
      <c r="AP1884" s="119"/>
      <c r="AQ1884" s="119"/>
      <c r="AR1884" s="119"/>
      <c r="AS1884" s="119"/>
      <c r="AT1884" s="119"/>
      <c r="AU1884" s="119"/>
      <c r="AV1884" s="119"/>
      <c r="AW1884" s="119"/>
      <c r="AX1884" s="119"/>
      <c r="AY1884" s="119"/>
      <c r="AZ1884" s="119"/>
      <c r="BA1884" s="119"/>
      <c r="BB1884" s="119"/>
      <c r="BC1884" s="119"/>
      <c r="BD1884" s="119"/>
      <c r="BE1884" s="119"/>
      <c r="BF1884" s="119"/>
      <c r="BG1884" s="119"/>
      <c r="BH1884" s="119"/>
      <c r="BI1884" s="119"/>
      <c r="BJ1884" s="119"/>
      <c r="BK1884" s="119"/>
      <c r="BL1884" s="119"/>
      <c r="BM1884" s="119"/>
      <c r="BN1884" s="119"/>
      <c r="BO1884" s="119"/>
      <c r="BP1884" s="119"/>
      <c r="BQ1884" s="119"/>
      <c r="BR1884" s="119"/>
      <c r="BS1884" s="119"/>
      <c r="BT1884" s="119"/>
      <c r="BU1884" s="119"/>
      <c r="BV1884" s="119"/>
      <c r="BW1884" s="119"/>
      <c r="BX1884" s="119"/>
      <c r="BY1884" s="119"/>
      <c r="BZ1884" s="119"/>
      <c r="CA1884" s="119"/>
      <c r="CB1884" s="119"/>
      <c r="CC1884" s="119"/>
      <c r="CD1884" s="119"/>
      <c r="CE1884" s="119"/>
      <c r="CF1884" s="119"/>
      <c r="CG1884" s="119"/>
      <c r="CH1884" s="119"/>
      <c r="CI1884" s="119"/>
      <c r="CJ1884" s="119"/>
      <c r="CK1884" s="119"/>
      <c r="CL1884" s="119"/>
      <c r="CM1884" s="119"/>
      <c r="CN1884" s="119"/>
      <c r="CO1884" s="119"/>
      <c r="CP1884" s="119"/>
      <c r="CQ1884" s="119"/>
      <c r="CR1884" s="119"/>
      <c r="CS1884" s="119"/>
      <c r="CT1884" s="119"/>
      <c r="CU1884" s="119"/>
      <c r="CV1884" s="119"/>
      <c r="CW1884" s="119"/>
      <c r="CX1884" s="119"/>
      <c r="CY1884" s="119"/>
      <c r="CZ1884" s="119"/>
      <c r="DA1884" s="119"/>
      <c r="DB1884" s="119"/>
      <c r="DC1884" s="119"/>
      <c r="DD1884" s="119"/>
      <c r="DE1884" s="119"/>
      <c r="DF1884" s="119"/>
      <c r="DG1884" s="119"/>
      <c r="DH1884" s="119"/>
      <c r="DI1884" s="119"/>
      <c r="DJ1884" s="119"/>
      <c r="DK1884" s="119"/>
      <c r="DL1884" s="119"/>
      <c r="DM1884" s="119"/>
      <c r="DN1884" s="119"/>
      <c r="DO1884" s="119"/>
      <c r="DP1884" s="119"/>
      <c r="DQ1884" s="119"/>
      <c r="DR1884" s="119"/>
      <c r="DS1884" s="119"/>
      <c r="DT1884" s="119"/>
      <c r="DU1884" s="119"/>
      <c r="DV1884" s="119"/>
      <c r="DW1884" s="119"/>
      <c r="DX1884" s="119"/>
      <c r="DY1884" s="119"/>
      <c r="DZ1884" s="119"/>
      <c r="EA1884" s="119"/>
      <c r="EB1884" s="119"/>
      <c r="EC1884" s="119"/>
      <c r="ED1884" s="119"/>
      <c r="EE1884" s="119"/>
      <c r="EF1884" s="119"/>
      <c r="EG1884" s="119"/>
      <c r="EH1884" s="119"/>
      <c r="EI1884" s="119"/>
      <c r="EJ1884" s="119"/>
      <c r="EK1884" s="119"/>
      <c r="EL1884" s="119"/>
      <c r="EM1884" s="119"/>
      <c r="EN1884" s="119"/>
      <c r="EO1884" s="119"/>
      <c r="EP1884" s="119"/>
      <c r="EQ1884" s="119"/>
      <c r="ER1884" s="119"/>
      <c r="ES1884" s="119"/>
      <c r="ET1884" s="119"/>
      <c r="EU1884" s="119"/>
      <c r="EV1884" s="119"/>
      <c r="EW1884" s="119"/>
      <c r="EX1884" s="119"/>
      <c r="EY1884" s="119"/>
      <c r="EZ1884" s="119"/>
      <c r="FA1884" s="119"/>
      <c r="FB1884" s="119"/>
      <c r="FC1884" s="119"/>
      <c r="FD1884" s="119"/>
      <c r="FE1884" s="119"/>
      <c r="FF1884" s="119"/>
      <c r="FG1884" s="119"/>
      <c r="FH1884" s="119"/>
      <c r="FI1884" s="119"/>
      <c r="FJ1884" s="119"/>
      <c r="FK1884" s="119"/>
    </row>
    <row r="1885" spans="1:167" s="120" customFormat="1" ht="15" customHeight="1" x14ac:dyDescent="0.25">
      <c r="A1885" s="69"/>
      <c r="B1885" s="131" t="e">
        <f t="shared" ref="B1885:D1885" si="5843">B1884</f>
        <v>#VALUE!</v>
      </c>
      <c r="C1885" s="131" t="e">
        <f t="shared" si="5843"/>
        <v>#VALUE!</v>
      </c>
      <c r="D1885" s="130">
        <f t="shared" si="5843"/>
        <v>1</v>
      </c>
      <c r="E1885" s="179">
        <f t="shared" ref="E1885" si="5844">D1884</f>
        <v>1</v>
      </c>
      <c r="F1885" s="95"/>
      <c r="G1885" s="181" t="s">
        <v>1</v>
      </c>
      <c r="H1885" s="184" t="e">
        <f>INDEX('BASE FORMAÇÃO'!C:C,B1884+1)</f>
        <v>#VALUE!</v>
      </c>
      <c r="I1885" s="184"/>
      <c r="J1885" s="185"/>
      <c r="K1885" s="69"/>
      <c r="L1885" s="176"/>
      <c r="M1885" s="178"/>
      <c r="N1885" s="73"/>
      <c r="O1885" s="27" t="s">
        <v>13</v>
      </c>
      <c r="P1885" s="125"/>
      <c r="Q1885" s="125"/>
      <c r="R1885" s="125"/>
      <c r="S1885" s="125"/>
      <c r="T1885" s="125"/>
      <c r="U1885" s="125"/>
      <c r="V1885" s="125"/>
      <c r="W1885" s="125"/>
      <c r="X1885" s="125"/>
      <c r="Y1885" s="125"/>
      <c r="Z1885" s="125"/>
      <c r="AA1885" s="125"/>
      <c r="AB1885" s="125"/>
      <c r="AC1885" s="125"/>
      <c r="AD1885" s="125"/>
      <c r="AE1885" s="125"/>
      <c r="AF1885" s="125"/>
      <c r="AG1885" s="125"/>
      <c r="AH1885" s="125"/>
      <c r="AI1885" s="125"/>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19"/>
      <c r="BC1885" s="119"/>
      <c r="BD1885" s="119"/>
      <c r="BE1885" s="119"/>
      <c r="BF1885" s="119"/>
      <c r="BG1885" s="119"/>
      <c r="BH1885" s="119"/>
      <c r="BI1885" s="119"/>
      <c r="BJ1885" s="119"/>
      <c r="BK1885" s="119"/>
      <c r="BL1885" s="119"/>
      <c r="BM1885" s="119"/>
      <c r="BN1885" s="119"/>
      <c r="BO1885" s="119"/>
      <c r="BP1885" s="119"/>
      <c r="BQ1885" s="119"/>
      <c r="BR1885" s="119"/>
      <c r="BS1885" s="119"/>
      <c r="BT1885" s="119"/>
      <c r="BU1885" s="119"/>
      <c r="BV1885" s="119"/>
      <c r="BW1885" s="119"/>
      <c r="BX1885" s="119"/>
      <c r="BY1885" s="119"/>
      <c r="BZ1885" s="119"/>
      <c r="CA1885" s="119"/>
      <c r="CB1885" s="119"/>
      <c r="CC1885" s="119"/>
      <c r="CD1885" s="119"/>
      <c r="CE1885" s="119"/>
      <c r="CF1885" s="119"/>
      <c r="CG1885" s="119"/>
      <c r="CH1885" s="119"/>
      <c r="CI1885" s="119"/>
      <c r="CJ1885" s="119"/>
      <c r="CK1885" s="119"/>
      <c r="CL1885" s="119"/>
      <c r="CM1885" s="119"/>
      <c r="CN1885" s="119"/>
      <c r="CO1885" s="119"/>
      <c r="CP1885" s="119"/>
      <c r="CQ1885" s="119"/>
      <c r="CR1885" s="119"/>
      <c r="CS1885" s="119"/>
      <c r="CT1885" s="119"/>
      <c r="CU1885" s="119"/>
      <c r="CV1885" s="119"/>
      <c r="CW1885" s="119"/>
      <c r="CX1885" s="119"/>
      <c r="CY1885" s="119"/>
      <c r="CZ1885" s="119"/>
      <c r="DA1885" s="119"/>
      <c r="DB1885" s="119"/>
      <c r="DC1885" s="119"/>
      <c r="DD1885" s="119"/>
      <c r="DE1885" s="119"/>
      <c r="DF1885" s="119"/>
      <c r="DG1885" s="119"/>
      <c r="DH1885" s="119"/>
      <c r="DI1885" s="119"/>
      <c r="DJ1885" s="119"/>
      <c r="DK1885" s="119"/>
      <c r="DL1885" s="119"/>
      <c r="DM1885" s="119"/>
      <c r="DN1885" s="119"/>
      <c r="DO1885" s="119"/>
      <c r="DP1885" s="119"/>
      <c r="DQ1885" s="119"/>
      <c r="DR1885" s="119"/>
      <c r="DS1885" s="119"/>
      <c r="DT1885" s="119"/>
      <c r="DU1885" s="119"/>
      <c r="DV1885" s="119"/>
      <c r="DW1885" s="119"/>
      <c r="DX1885" s="119"/>
      <c r="DY1885" s="119"/>
      <c r="DZ1885" s="119"/>
      <c r="EA1885" s="119"/>
      <c r="EB1885" s="119"/>
      <c r="EC1885" s="119"/>
      <c r="ED1885" s="119"/>
      <c r="EE1885" s="119"/>
      <c r="EF1885" s="119"/>
      <c r="EG1885" s="119"/>
      <c r="EH1885" s="119"/>
      <c r="EI1885" s="119"/>
      <c r="EJ1885" s="119"/>
      <c r="EK1885" s="119"/>
      <c r="EL1885" s="119"/>
      <c r="EM1885" s="119"/>
      <c r="EN1885" s="119"/>
      <c r="EO1885" s="119"/>
      <c r="EP1885" s="119"/>
      <c r="EQ1885" s="119"/>
      <c r="ER1885" s="119"/>
      <c r="ES1885" s="119"/>
      <c r="ET1885" s="119"/>
      <c r="EU1885" s="119"/>
      <c r="EV1885" s="119"/>
      <c r="EW1885" s="119"/>
      <c r="EX1885" s="119"/>
      <c r="EY1885" s="119"/>
      <c r="EZ1885" s="119"/>
      <c r="FA1885" s="119"/>
      <c r="FB1885" s="119"/>
      <c r="FC1885" s="119"/>
      <c r="FD1885" s="119"/>
      <c r="FE1885" s="119"/>
      <c r="FF1885" s="119"/>
      <c r="FG1885" s="119"/>
      <c r="FH1885" s="119"/>
      <c r="FI1885" s="119"/>
      <c r="FJ1885" s="119"/>
      <c r="FK1885" s="119"/>
    </row>
    <row r="1886" spans="1:167" s="119" customFormat="1" x14ac:dyDescent="0.25">
      <c r="A1886" s="77"/>
      <c r="B1886" s="131" t="e">
        <f t="shared" ref="B1886:D1886" si="5845">B1885</f>
        <v>#VALUE!</v>
      </c>
      <c r="C1886" s="131" t="e">
        <f t="shared" si="5845"/>
        <v>#VALUE!</v>
      </c>
      <c r="D1886" s="130">
        <f t="shared" si="5845"/>
        <v>1</v>
      </c>
      <c r="E1886" s="180"/>
      <c r="F1886" s="96"/>
      <c r="G1886" s="182"/>
      <c r="H1886" s="186"/>
      <c r="I1886" s="186"/>
      <c r="J1886" s="187"/>
      <c r="K1886" s="67"/>
      <c r="L1886" s="133" t="s">
        <v>57</v>
      </c>
      <c r="M1886" s="134" t="e">
        <f>INDEX('BASE FORMAÇÃO'!H:H,B1888+1)</f>
        <v>#VALUE!</v>
      </c>
      <c r="N1886" s="74"/>
      <c r="O1886" s="27" t="s">
        <v>445</v>
      </c>
      <c r="P1886" s="117"/>
      <c r="Q1886" s="117"/>
      <c r="R1886" s="117"/>
      <c r="S1886" s="117"/>
      <c r="T1886" s="117"/>
      <c r="U1886" s="117"/>
      <c r="V1886" s="117"/>
      <c r="W1886" s="117"/>
      <c r="X1886" s="117"/>
      <c r="Y1886" s="117"/>
      <c r="Z1886" s="117"/>
      <c r="AA1886" s="121"/>
      <c r="AB1886" s="121"/>
      <c r="AC1886" s="121"/>
      <c r="AD1886" s="121"/>
      <c r="AE1886" s="121"/>
      <c r="AF1886" s="121"/>
      <c r="AG1886" s="121"/>
      <c r="AH1886" s="121"/>
      <c r="AI1886" s="121"/>
    </row>
    <row r="1887" spans="1:167" s="119" customFormat="1" x14ac:dyDescent="0.25">
      <c r="A1887" s="77"/>
      <c r="B1887" s="131" t="e">
        <f t="shared" ref="B1887:C1887" si="5846">B1886</f>
        <v>#VALUE!</v>
      </c>
      <c r="C1887" s="131" t="e">
        <f t="shared" si="5846"/>
        <v>#VALUE!</v>
      </c>
      <c r="D1887" s="130">
        <f t="shared" si="5792"/>
        <v>1</v>
      </c>
      <c r="E1887" s="41" t="s">
        <v>344</v>
      </c>
      <c r="F1887" s="96"/>
      <c r="G1887" s="183"/>
      <c r="H1887" s="188"/>
      <c r="I1887" s="188"/>
      <c r="J1887" s="189"/>
      <c r="K1887" s="67"/>
      <c r="L1887" s="1" t="s">
        <v>2</v>
      </c>
      <c r="M1887" s="6" t="e">
        <f>INDEX('BASE FORMAÇÃO'!D:D,B1888+1)</f>
        <v>#VALUE!</v>
      </c>
      <c r="N1887" s="74"/>
      <c r="O1887" s="27" t="s">
        <v>446</v>
      </c>
      <c r="P1887" s="118"/>
      <c r="Q1887" s="118"/>
      <c r="R1887" s="118"/>
      <c r="S1887" s="118"/>
      <c r="T1887" s="118"/>
      <c r="U1887" s="121"/>
      <c r="V1887" s="121"/>
      <c r="W1887" s="121"/>
      <c r="X1887" s="121"/>
      <c r="Y1887" s="121"/>
      <c r="Z1887" s="121"/>
      <c r="AA1887" s="121"/>
      <c r="AB1887" s="121"/>
      <c r="AC1887" s="121"/>
      <c r="AD1887" s="121"/>
      <c r="AE1887" s="121"/>
      <c r="AF1887" s="121"/>
      <c r="AG1887" s="121"/>
      <c r="AH1887" s="121"/>
      <c r="AI1887" s="121"/>
    </row>
    <row r="1888" spans="1:167" x14ac:dyDescent="0.25">
      <c r="B1888" s="131" t="e">
        <f t="shared" ref="B1888:C1888" si="5847">B1886</f>
        <v>#VALUE!</v>
      </c>
      <c r="C1888" s="131" t="e">
        <f t="shared" si="5847"/>
        <v>#VALUE!</v>
      </c>
      <c r="D1888" s="130">
        <f t="shared" si="5792"/>
        <v>1</v>
      </c>
      <c r="E1888" s="167" t="e">
        <f t="shared" ref="E1888" si="5848">C1884</f>
        <v>#VALUE!</v>
      </c>
      <c r="F1888" s="96"/>
      <c r="G1888" s="169" t="s">
        <v>334</v>
      </c>
      <c r="H1888" s="171"/>
      <c r="I1888" s="172"/>
      <c r="J1888" s="172"/>
      <c r="K1888" s="70"/>
      <c r="L1888" s="28" t="s">
        <v>333</v>
      </c>
      <c r="M1888" s="136" t="str">
        <f t="shared" ref="M1888" si="5849">IFERROR(INDEX(I1890:I1902,MATCH(MAX(J1890:J1902),J1890:J1902,0)),"")</f>
        <v/>
      </c>
      <c r="N1888" s="74"/>
      <c r="O1888" s="27" t="s">
        <v>18</v>
      </c>
      <c r="P1888" s="109" t="str">
        <f>IF(P1884="","",
IF(OR(P1886="Orçamento",P1885="",MAX('Tabela de Apoio'!$A:$A)&lt;=P1885),
P1884,
(INDEX('Tabela de Apoio'!$B:$B,MATCH('MAPA DE PREÇOS'!$O$8,'Tabela de Apoio'!$A:$A,1))/INDEX('Tabela de Apoio'!$B:$B,MATCH('MAPA DE PREÇOS'!P1885,'Tabela de Apoio'!$A:$A,1)-1))*P1884))</f>
        <v/>
      </c>
      <c r="Q1888" s="109" t="str">
        <f>IF(Q1884="","",
IF(OR(Q1886="Orçamento",Q1885="",MAX('Tabela de Apoio'!$A:$A)&lt;=Q1885),
Q1884,
(INDEX('Tabela de Apoio'!$B:$B,MATCH('MAPA DE PREÇOS'!$O$8,'Tabela de Apoio'!$A:$A,1))/INDEX('Tabela de Apoio'!$B:$B,MATCH('MAPA DE PREÇOS'!Q1885,'Tabela de Apoio'!$A:$A,1)-1))*Q1884))</f>
        <v/>
      </c>
      <c r="R1888" s="109" t="str">
        <f>IF(R1884="","",
IF(OR(R1886="Orçamento",R1885="",MAX('Tabela de Apoio'!$A:$A)&lt;=R1885),
R1884,
(INDEX('Tabela de Apoio'!$B:$B,MATCH('MAPA DE PREÇOS'!$O$8,'Tabela de Apoio'!$A:$A,1))/INDEX('Tabela de Apoio'!$B:$B,MATCH('MAPA DE PREÇOS'!R1885,'Tabela de Apoio'!$A:$A,1)-1))*R1884))</f>
        <v/>
      </c>
      <c r="S1888" s="109" t="str">
        <f>IF(S1884="","",
IF(OR(S1886="Orçamento",S1885="",MAX('Tabela de Apoio'!$A:$A)&lt;=S1885),
S1884,
(INDEX('Tabela de Apoio'!$B:$B,MATCH('MAPA DE PREÇOS'!$O$8,'Tabela de Apoio'!$A:$A,1))/INDEX('Tabela de Apoio'!$B:$B,MATCH('MAPA DE PREÇOS'!S1885,'Tabela de Apoio'!$A:$A,1)-1))*S1884))</f>
        <v/>
      </c>
      <c r="T1888" s="109" t="str">
        <f>IF(T1884="","",
IF(OR(T1886="Orçamento",T1885="",MAX('Tabela de Apoio'!$A:$A)&lt;=T1885),
T1884,
(INDEX('Tabela de Apoio'!$B:$B,MATCH('MAPA DE PREÇOS'!$O$8,'Tabela de Apoio'!$A:$A,1))/INDEX('Tabela de Apoio'!$B:$B,MATCH('MAPA DE PREÇOS'!T1885,'Tabela de Apoio'!$A:$A,1)-1))*T1884))</f>
        <v/>
      </c>
      <c r="U1888" s="109" t="str">
        <f>IF(U1884="","",
IF(OR(U1886="Orçamento",U1885="",MAX('Tabela de Apoio'!$A:$A)&lt;=U1885),
U1884,
(INDEX('Tabela de Apoio'!$B:$B,MATCH('MAPA DE PREÇOS'!$O$8,'Tabela de Apoio'!$A:$A,1))/INDEX('Tabela de Apoio'!$B:$B,MATCH('MAPA DE PREÇOS'!U1885,'Tabela de Apoio'!$A:$A,1)-1))*U1884))</f>
        <v/>
      </c>
      <c r="V1888" s="109" t="str">
        <f>IF(V1884="","",
IF(OR(V1886="Orçamento",V1885="",MAX('Tabela de Apoio'!$A:$A)&lt;=V1885),
V1884,
(INDEX('Tabela de Apoio'!$B:$B,MATCH('MAPA DE PREÇOS'!$O$8,'Tabela de Apoio'!$A:$A,1))/INDEX('Tabela de Apoio'!$B:$B,MATCH('MAPA DE PREÇOS'!V1885,'Tabela de Apoio'!$A:$A,1)-1))*V1884))</f>
        <v/>
      </c>
      <c r="W1888" s="109" t="str">
        <f>IF(W1884="","",
IF(OR(W1886="Orçamento",W1885="",MAX('Tabela de Apoio'!$A:$A)&lt;=W1885),
W1884,
(INDEX('Tabela de Apoio'!$B:$B,MATCH('MAPA DE PREÇOS'!$O$8,'Tabela de Apoio'!$A:$A,1))/INDEX('Tabela de Apoio'!$B:$B,MATCH('MAPA DE PREÇOS'!W1885,'Tabela de Apoio'!$A:$A,1)-1))*W1884))</f>
        <v/>
      </c>
      <c r="X1888" s="109" t="str">
        <f>IF(X1884="","",
IF(OR(X1886="Orçamento",X1885="",MAX('Tabela de Apoio'!$A:$A)&lt;=X1885),
X1884,
(INDEX('Tabela de Apoio'!$B:$B,MATCH('MAPA DE PREÇOS'!$O$8,'Tabela de Apoio'!$A:$A,1))/INDEX('Tabela de Apoio'!$B:$B,MATCH('MAPA DE PREÇOS'!X1885,'Tabela de Apoio'!$A:$A,1)-1))*X1884))</f>
        <v/>
      </c>
      <c r="Y1888" s="109" t="str">
        <f>IF(Y1884="","",
IF(OR(Y1886="Orçamento",Y1885="",MAX('Tabela de Apoio'!$A:$A)&lt;=Y1885),
Y1884,
(INDEX('Tabela de Apoio'!$B:$B,MATCH('MAPA DE PREÇOS'!$O$8,'Tabela de Apoio'!$A:$A,1))/INDEX('Tabela de Apoio'!$B:$B,MATCH('MAPA DE PREÇOS'!Y1885,'Tabela de Apoio'!$A:$A,1)-1))*Y1884))</f>
        <v/>
      </c>
      <c r="Z1888" s="109" t="str">
        <f>IF(Z1884="","",
IF(OR(Z1886="Orçamento",Z1885="",MAX('Tabela de Apoio'!$A:$A)&lt;=Z1885),
Z1884,
(INDEX('Tabela de Apoio'!$B:$B,MATCH('MAPA DE PREÇOS'!$O$8,'Tabela de Apoio'!$A:$A,1))/INDEX('Tabela de Apoio'!$B:$B,MATCH('MAPA DE PREÇOS'!Z1885,'Tabela de Apoio'!$A:$A,1)-1))*Z1884))</f>
        <v/>
      </c>
      <c r="AA1888" s="109" t="str">
        <f>IF(AA1884="","",
IF(OR(AA1886="Orçamento",AA1885="",MAX('Tabela de Apoio'!$A:$A)&lt;=AA1885),
AA1884,
(INDEX('Tabela de Apoio'!$B:$B,MATCH('MAPA DE PREÇOS'!$O$8,'Tabela de Apoio'!$A:$A,1))/INDEX('Tabela de Apoio'!$B:$B,MATCH('MAPA DE PREÇOS'!AA1885,'Tabela de Apoio'!$A:$A,1)-1))*AA1884))</f>
        <v/>
      </c>
      <c r="AB1888" s="109" t="str">
        <f>IF(AB1884="","",
IF(OR(AB1886="Orçamento",AB1885="",MAX('Tabela de Apoio'!$A:$A)&lt;=AB1885),
AB1884,
(INDEX('Tabela de Apoio'!$B:$B,MATCH('MAPA DE PREÇOS'!$O$8,'Tabela de Apoio'!$A:$A,1))/INDEX('Tabela de Apoio'!$B:$B,MATCH('MAPA DE PREÇOS'!AB1885,'Tabela de Apoio'!$A:$A,1)-1))*AB1884))</f>
        <v/>
      </c>
      <c r="AC1888" s="109" t="str">
        <f>IF(AC1884="","",
IF(OR(AC1886="Orçamento",AC1885="",MAX('Tabela de Apoio'!$A:$A)&lt;=AC1885),
AC1884,
(INDEX('Tabela de Apoio'!$B:$B,MATCH('MAPA DE PREÇOS'!$O$8,'Tabela de Apoio'!$A:$A,1))/INDEX('Tabela de Apoio'!$B:$B,MATCH('MAPA DE PREÇOS'!AC1885,'Tabela de Apoio'!$A:$A,1)-1))*AC1884))</f>
        <v/>
      </c>
      <c r="AD1888" s="109" t="str">
        <f>IF(AD1884="","",
IF(OR(AD1886="Orçamento",AD1885="",MAX('Tabela de Apoio'!$A:$A)&lt;=AD1885),
AD1884,
(INDEX('Tabela de Apoio'!$B:$B,MATCH('MAPA DE PREÇOS'!$O$8,'Tabela de Apoio'!$A:$A,1))/INDEX('Tabela de Apoio'!$B:$B,MATCH('MAPA DE PREÇOS'!AD1885,'Tabela de Apoio'!$A:$A,1)-1))*AD1884))</f>
        <v/>
      </c>
      <c r="AE1888" s="109" t="str">
        <f>IF(AE1884="","",
IF(OR(AE1886="Orçamento",AE1885="",MAX('Tabela de Apoio'!$A:$A)&lt;=AE1885),
AE1884,
(INDEX('Tabela de Apoio'!$B:$B,MATCH('MAPA DE PREÇOS'!$O$8,'Tabela de Apoio'!$A:$A,1))/INDEX('Tabela de Apoio'!$B:$B,MATCH('MAPA DE PREÇOS'!AE1885,'Tabela de Apoio'!$A:$A,1)-1))*AE1884))</f>
        <v/>
      </c>
      <c r="AF1888" s="109" t="str">
        <f>IF(AF1884="","",
IF(OR(AF1886="Orçamento",AF1885="",MAX('Tabela de Apoio'!$A:$A)&lt;=AF1885),
AF1884,
(INDEX('Tabela de Apoio'!$B:$B,MATCH('MAPA DE PREÇOS'!$O$8,'Tabela de Apoio'!$A:$A,1))/INDEX('Tabela de Apoio'!$B:$B,MATCH('MAPA DE PREÇOS'!AF1885,'Tabela de Apoio'!$A:$A,1)-1))*AF1884))</f>
        <v/>
      </c>
      <c r="AG1888" s="109" t="str">
        <f>IF(AG1884="","",
IF(OR(AG1886="Orçamento",AG1885="",MAX('Tabela de Apoio'!$A:$A)&lt;=AG1885),
AG1884,
(INDEX('Tabela de Apoio'!$B:$B,MATCH('MAPA DE PREÇOS'!$O$8,'Tabela de Apoio'!$A:$A,1))/INDEX('Tabela de Apoio'!$B:$B,MATCH('MAPA DE PREÇOS'!AG1885,'Tabela de Apoio'!$A:$A,1)-1))*AG1884))</f>
        <v/>
      </c>
      <c r="AH1888" s="109" t="str">
        <f>IF(AH1884="","",
IF(OR(AH1886="Orçamento",AH1885="",MAX('Tabela de Apoio'!$A:$A)&lt;=AH1885),
AH1884,
(INDEX('Tabela de Apoio'!$B:$B,MATCH('MAPA DE PREÇOS'!$O$8,'Tabela de Apoio'!$A:$A,1))/INDEX('Tabela de Apoio'!$B:$B,MATCH('MAPA DE PREÇOS'!AH1885,'Tabela de Apoio'!$A:$A,1)-1))*AH1884))</f>
        <v/>
      </c>
      <c r="AI1888" s="109" t="str">
        <f>IF(AI1884="","",
IF(OR(AI1886="Orçamento",AI1885="",MAX('Tabela de Apoio'!$A:$A)&lt;=AI1885),
AI1884,
(INDEX('Tabela de Apoio'!$B:$B,MATCH('MAPA DE PREÇOS'!$O$8,'Tabela de Apoio'!$A:$A,1))/INDEX('Tabela de Apoio'!$B:$B,MATCH('MAPA DE PREÇOS'!AI1885,'Tabela de Apoio'!$A:$A,1)-1))*AI1884))</f>
        <v/>
      </c>
    </row>
    <row r="1889" spans="2:35" hidden="1" x14ac:dyDescent="0.25">
      <c r="B1889" s="131" t="e">
        <f t="shared" ref="B1889" si="5850">B1888</f>
        <v>#VALUE!</v>
      </c>
      <c r="C1889" s="131" t="e">
        <f t="shared" ref="C1889" si="5851">C1888</f>
        <v>#VALUE!</v>
      </c>
      <c r="D1889" s="130">
        <f t="shared" si="5792"/>
        <v>1</v>
      </c>
      <c r="E1889" s="168"/>
      <c r="F1889" s="96"/>
      <c r="G1889" s="170"/>
      <c r="H1889"/>
      <c r="I1889"/>
      <c r="J1889"/>
      <c r="N1889" s="74"/>
      <c r="O1889" s="27" t="s">
        <v>439</v>
      </c>
      <c r="P1889" s="110" t="str">
        <f>IF(IFERROR(VLOOKUP(P1886,'Tabela de Apoio'!$D:$E,2,FALSE),1)=1,"",P1890)</f>
        <v/>
      </c>
      <c r="Q1889" s="110" t="str">
        <f>IF(IFERROR(VLOOKUP(Q1886,'Tabela de Apoio'!$D:$E,2,FALSE),1)=1,"",Q1890)</f>
        <v/>
      </c>
      <c r="R1889" s="110" t="str">
        <f>IF(IFERROR(VLOOKUP(R1886,'Tabela de Apoio'!$D:$E,2,FALSE),1)=1,"",R1890)</f>
        <v/>
      </c>
      <c r="S1889" s="110" t="str">
        <f>IF(IFERROR(VLOOKUP(S1886,'Tabela de Apoio'!$D:$E,2,FALSE),1)=1,"",S1890)</f>
        <v/>
      </c>
      <c r="T1889" s="110" t="str">
        <f>IF(IFERROR(VLOOKUP(T1886,'Tabela de Apoio'!$D:$E,2,FALSE),1)=1,"",T1890)</f>
        <v/>
      </c>
      <c r="U1889" s="110" t="str">
        <f>IF(IFERROR(VLOOKUP(U1886,'Tabela de Apoio'!$D:$E,2,FALSE),1)=1,"",U1890)</f>
        <v/>
      </c>
      <c r="V1889" s="110" t="str">
        <f>IF(IFERROR(VLOOKUP(V1886,'Tabela de Apoio'!$D:$E,2,FALSE),1)=1,"",V1890)</f>
        <v/>
      </c>
      <c r="W1889" s="110" t="str">
        <f>IF(IFERROR(VLOOKUP(W1886,'Tabela de Apoio'!$D:$E,2,FALSE),1)=1,"",W1890)</f>
        <v/>
      </c>
      <c r="X1889" s="110" t="str">
        <f>IF(IFERROR(VLOOKUP(X1886,'Tabela de Apoio'!$D:$E,2,FALSE),1)=1,"",X1890)</f>
        <v/>
      </c>
      <c r="Y1889" s="110" t="str">
        <f>IF(IFERROR(VLOOKUP(Y1886,'Tabela de Apoio'!$D:$E,2,FALSE),1)=1,"",Y1890)</f>
        <v/>
      </c>
      <c r="Z1889" s="110" t="str">
        <f>IF(IFERROR(VLOOKUP(Z1886,'Tabela de Apoio'!$D:$E,2,FALSE),1)=1,"",Z1890)</f>
        <v/>
      </c>
      <c r="AA1889" s="110" t="str">
        <f>IF(IFERROR(VLOOKUP(AA1886,'Tabela de Apoio'!$D:$E,2,FALSE),1)=1,"",AA1890)</f>
        <v/>
      </c>
      <c r="AB1889" s="110" t="str">
        <f>IF(IFERROR(VLOOKUP(AB1886,'Tabela de Apoio'!$D:$E,2,FALSE),1)=1,"",AB1890)</f>
        <v/>
      </c>
      <c r="AC1889" s="110" t="str">
        <f>IF(IFERROR(VLOOKUP(AC1886,'Tabela de Apoio'!$D:$E,2,FALSE),1)=1,"",AC1890)</f>
        <v/>
      </c>
      <c r="AD1889" s="110" t="str">
        <f>IF(IFERROR(VLOOKUP(AD1886,'Tabela de Apoio'!$D:$E,2,FALSE),1)=1,"",AD1890)</f>
        <v/>
      </c>
      <c r="AE1889" s="110" t="str">
        <f>IF(IFERROR(VLOOKUP(AE1886,'Tabela de Apoio'!$D:$E,2,FALSE),1)=1,"",AE1890)</f>
        <v/>
      </c>
      <c r="AF1889" s="110" t="str">
        <f>IF(IFERROR(VLOOKUP(AF1886,'Tabela de Apoio'!$D:$E,2,FALSE),1)=1,"",AF1890)</f>
        <v/>
      </c>
      <c r="AG1889" s="110" t="str">
        <f>IF(IFERROR(VLOOKUP(AG1886,'Tabela de Apoio'!$D:$E,2,FALSE),1)=1,"",AG1890)</f>
        <v/>
      </c>
      <c r="AH1889" s="110" t="str">
        <f>IF(IFERROR(VLOOKUP(AH1886,'Tabela de Apoio'!$D:$E,2,FALSE),1)=1,"",AH1890)</f>
        <v/>
      </c>
      <c r="AI1889" s="110" t="str">
        <f>IF(IFERROR(VLOOKUP(AI1886,'Tabela de Apoio'!$D:$E,2,FALSE),1)=1,"",AI1890)</f>
        <v/>
      </c>
    </row>
    <row r="1890" spans="2:35" hidden="1" x14ac:dyDescent="0.25">
      <c r="B1890" s="131" t="e">
        <f t="shared" ref="B1890:C1890" si="5852">B1889</f>
        <v>#VALUE!</v>
      </c>
      <c r="C1890" s="131" t="e">
        <f t="shared" si="5852"/>
        <v>#VALUE!</v>
      </c>
      <c r="D1890" s="130">
        <f t="shared" si="5792"/>
        <v>1</v>
      </c>
      <c r="E1890" s="168"/>
      <c r="F1890" s="96"/>
      <c r="G1890" s="170"/>
      <c r="H1890" s="137">
        <f t="shared" ref="H1890" si="5853">COUNT($P1890:$XX1890)</f>
        <v>0</v>
      </c>
      <c r="I1890" s="135" t="e">
        <f t="shared" ref="I1890" si="5854">_xlfn.STDEV.P($P1889:$XX1890)/AVERAGE($P1889:$XX1890)</f>
        <v>#DIV/0!</v>
      </c>
      <c r="J1890" s="7">
        <f>ROW()</f>
        <v>1890</v>
      </c>
      <c r="K1890" s="70"/>
      <c r="L1890" s="29" t="s">
        <v>54</v>
      </c>
      <c r="M1890" s="30" t="str">
        <f t="shared" ref="M1890" si="5855">IFERROR(
IF(AND(P1886="Orçamento",COUNTA(P1884:AI1884)=COUNTIF(P1886:XX1886,"Orçamento")),MIN(M1895,M1892),
IF(M1893&lt;&gt;"",M1893,
IF(M1894&lt;&gt;"",M1894,
M1892
))),"")</f>
        <v/>
      </c>
      <c r="N1890" s="74"/>
      <c r="O1890" s="27" t="s">
        <v>440</v>
      </c>
      <c r="P1890" s="109" t="str">
        <f t="shared" ref="P1890:AI1890" si="5856">IFERROR(IF(P1888="",
            "",
            IF(COUNT($P1888:$XX1888)&lt;=4,
               P1888,
               IF(OR(P1888&gt;(QUARTILE($P1888:$XX1888,3)+(QUARTILE($P1888:$XX1888,3)-QUARTILE($P1888:$XX1888,1))),
                     P1888&lt;(QUARTILE($P1888:$XX1888,1)-(QUARTILE($P1888:$XX1888,3)-QUARTILE($P1888:$XX1888,1)))
                  ),
               "DESCARTADO",P1888)
             )
  ),P1888)</f>
        <v/>
      </c>
      <c r="Q1890" s="109" t="str">
        <f t="shared" si="5856"/>
        <v/>
      </c>
      <c r="R1890" s="109" t="str">
        <f t="shared" si="5856"/>
        <v/>
      </c>
      <c r="S1890" s="109" t="str">
        <f t="shared" si="5856"/>
        <v/>
      </c>
      <c r="T1890" s="109" t="str">
        <f t="shared" si="5856"/>
        <v/>
      </c>
      <c r="U1890" s="109" t="str">
        <f t="shared" si="5856"/>
        <v/>
      </c>
      <c r="V1890" s="109" t="str">
        <f t="shared" si="5856"/>
        <v/>
      </c>
      <c r="W1890" s="109" t="str">
        <f t="shared" si="5856"/>
        <v/>
      </c>
      <c r="X1890" s="109" t="str">
        <f t="shared" si="5856"/>
        <v/>
      </c>
      <c r="Y1890" s="109" t="str">
        <f t="shared" si="5856"/>
        <v/>
      </c>
      <c r="Z1890" s="109" t="str">
        <f t="shared" si="5856"/>
        <v/>
      </c>
      <c r="AA1890" s="109" t="str">
        <f t="shared" si="5856"/>
        <v/>
      </c>
      <c r="AB1890" s="109" t="str">
        <f t="shared" si="5856"/>
        <v/>
      </c>
      <c r="AC1890" s="109" t="str">
        <f t="shared" si="5856"/>
        <v/>
      </c>
      <c r="AD1890" s="109" t="str">
        <f t="shared" si="5856"/>
        <v/>
      </c>
      <c r="AE1890" s="109" t="str">
        <f t="shared" si="5856"/>
        <v/>
      </c>
      <c r="AF1890" s="109" t="str">
        <f t="shared" si="5856"/>
        <v/>
      </c>
      <c r="AG1890" s="109" t="str">
        <f t="shared" si="5856"/>
        <v/>
      </c>
      <c r="AH1890" s="109" t="str">
        <f t="shared" si="5856"/>
        <v/>
      </c>
      <c r="AI1890" s="109" t="str">
        <f t="shared" si="5856"/>
        <v/>
      </c>
    </row>
    <row r="1891" spans="2:35" hidden="1" x14ac:dyDescent="0.25">
      <c r="B1891" s="131" t="e">
        <f t="shared" ref="B1891" si="5857">B1890</f>
        <v>#VALUE!</v>
      </c>
      <c r="C1891" s="131" t="e">
        <f t="shared" ref="C1891" si="5858">C1890</f>
        <v>#VALUE!</v>
      </c>
      <c r="D1891" s="130">
        <f t="shared" si="5792"/>
        <v>1</v>
      </c>
      <c r="E1891" s="168"/>
      <c r="F1891" s="96"/>
      <c r="G1891" s="170"/>
      <c r="H1891"/>
      <c r="I1891"/>
      <c r="J1891"/>
      <c r="K1891" s="69"/>
      <c r="L1891" s="29" t="s">
        <v>423</v>
      </c>
      <c r="M1891" s="30" t="e">
        <f t="shared" ref="M1891" si="5859">AVERAGE($P1890:$XX1890)</f>
        <v>#DIV/0!</v>
      </c>
      <c r="N1891" s="74"/>
      <c r="O1891" s="27" t="str">
        <f t="shared" ref="O1891" si="5860">"1 POND"</f>
        <v>1 POND</v>
      </c>
      <c r="P1891" s="110" t="str">
        <f>IF(IFERROR(VLOOKUP(P1886,'Tabela de Apoio'!$D:$E,2,FALSE),1)=1,"",P1892)</f>
        <v/>
      </c>
      <c r="Q1891" s="110" t="str">
        <f>IF(IFERROR(VLOOKUP(Q1886,'Tabela de Apoio'!$D:$E,2,FALSE),1)=1,"",Q1892)</f>
        <v/>
      </c>
      <c r="R1891" s="110" t="str">
        <f>IF(IFERROR(VLOOKUP(R1886,'Tabela de Apoio'!$D:$E,2,FALSE),1)=1,"",R1892)</f>
        <v/>
      </c>
      <c r="S1891" s="110" t="str">
        <f>IF(IFERROR(VLOOKUP(S1886,'Tabela de Apoio'!$D:$E,2,FALSE),1)=1,"",S1892)</f>
        <v/>
      </c>
      <c r="T1891" s="110" t="str">
        <f>IF(IFERROR(VLOOKUP(T1886,'Tabela de Apoio'!$D:$E,2,FALSE),1)=1,"",T1892)</f>
        <v/>
      </c>
      <c r="U1891" s="110" t="str">
        <f>IF(IFERROR(VLOOKUP(U1886,'Tabela de Apoio'!$D:$E,2,FALSE),1)=1,"",U1892)</f>
        <v/>
      </c>
      <c r="V1891" s="110" t="str">
        <f>IF(IFERROR(VLOOKUP(V1886,'Tabela de Apoio'!$D:$E,2,FALSE),1)=1,"",V1892)</f>
        <v/>
      </c>
      <c r="W1891" s="110" t="str">
        <f>IF(IFERROR(VLOOKUP(W1886,'Tabela de Apoio'!$D:$E,2,FALSE),1)=1,"",W1892)</f>
        <v/>
      </c>
      <c r="X1891" s="110" t="str">
        <f>IF(IFERROR(VLOOKUP(X1886,'Tabela de Apoio'!$D:$E,2,FALSE),1)=1,"",X1892)</f>
        <v/>
      </c>
      <c r="Y1891" s="110" t="str">
        <f>IF(IFERROR(VLOOKUP(Y1886,'Tabela de Apoio'!$D:$E,2,FALSE),1)=1,"",Y1892)</f>
        <v/>
      </c>
      <c r="Z1891" s="110" t="str">
        <f>IF(IFERROR(VLOOKUP(Z1886,'Tabela de Apoio'!$D:$E,2,FALSE),1)=1,"",Z1892)</f>
        <v/>
      </c>
      <c r="AA1891" s="110" t="str">
        <f>IF(IFERROR(VLOOKUP(AA1886,'Tabela de Apoio'!$D:$E,2,FALSE),1)=1,"",AA1892)</f>
        <v/>
      </c>
      <c r="AB1891" s="110" t="str">
        <f>IF(IFERROR(VLOOKUP(AB1886,'Tabela de Apoio'!$D:$E,2,FALSE),1)=1,"",AB1892)</f>
        <v/>
      </c>
      <c r="AC1891" s="110" t="str">
        <f>IF(IFERROR(VLOOKUP(AC1886,'Tabela de Apoio'!$D:$E,2,FALSE),1)=1,"",AC1892)</f>
        <v/>
      </c>
      <c r="AD1891" s="110" t="str">
        <f>IF(IFERROR(VLOOKUP(AD1886,'Tabela de Apoio'!$D:$E,2,FALSE),1)=1,"",AD1892)</f>
        <v/>
      </c>
      <c r="AE1891" s="110" t="str">
        <f>IF(IFERROR(VLOOKUP(AE1886,'Tabela de Apoio'!$D:$E,2,FALSE),1)=1,"",AE1892)</f>
        <v/>
      </c>
      <c r="AF1891" s="110" t="str">
        <f>IF(IFERROR(VLOOKUP(AF1886,'Tabela de Apoio'!$D:$E,2,FALSE),1)=1,"",AF1892)</f>
        <v/>
      </c>
      <c r="AG1891" s="110" t="str">
        <f>IF(IFERROR(VLOOKUP(AG1886,'Tabela de Apoio'!$D:$E,2,FALSE),1)=1,"",AG1892)</f>
        <v/>
      </c>
      <c r="AH1891" s="110" t="str">
        <f>IF(IFERROR(VLOOKUP(AH1886,'Tabela de Apoio'!$D:$E,2,FALSE),1)=1,"",AH1892)</f>
        <v/>
      </c>
      <c r="AI1891" s="110" t="str">
        <f>IF(IFERROR(VLOOKUP(AI1886,'Tabela de Apoio'!$D:$E,2,FALSE),1)=1,"",AI1892)</f>
        <v/>
      </c>
    </row>
    <row r="1892" spans="2:35" hidden="1" x14ac:dyDescent="0.25">
      <c r="B1892" s="131" t="e">
        <f t="shared" si="5791"/>
        <v>#VALUE!</v>
      </c>
      <c r="C1892" s="131" t="e">
        <f t="shared" si="5792"/>
        <v>#VALUE!</v>
      </c>
      <c r="D1892" s="130">
        <f t="shared" si="5792"/>
        <v>1</v>
      </c>
      <c r="E1892" s="168"/>
      <c r="F1892" s="96"/>
      <c r="G1892" s="170"/>
      <c r="H1892" s="137">
        <f t="shared" ref="H1892" si="5861">COUNT($P1892:$XX1892)</f>
        <v>0</v>
      </c>
      <c r="I1892" s="135" t="e">
        <f t="shared" ref="I1892" si="5862">_xlfn.STDEV.P($P1891:$XX1892)/AVERAGE($P1891:$XX1892)</f>
        <v>#DIV/0!</v>
      </c>
      <c r="J1892" s="7">
        <f t="shared" ref="J1892" si="5863">IF(AND(H1892&gt;2,
OR(L1884="MÉDIA SANEADA",L1884="MEDIANA SANEADA",
AND(L1884="PREÇO REFERÊNCIA",NOT(AND(P1886="Orçamento",COUNTA(P1884:XX1884)=COUNTIF(P1886:XX1886,"Orçamento")))))),
ROW(),0)</f>
        <v>0</v>
      </c>
      <c r="K1892" s="69"/>
      <c r="L1892" s="29" t="s">
        <v>424</v>
      </c>
      <c r="M1892" s="30" t="e">
        <f t="shared" ref="M1892" si="5864">MEDIAN($P1890:$XX1890)</f>
        <v>#NUM!</v>
      </c>
      <c r="N1892" s="74"/>
      <c r="O1892" s="27" t="str">
        <f t="shared" ref="O1892" si="5865">"1 RODADA"</f>
        <v>1 RODADA</v>
      </c>
      <c r="P1892" s="110" t="str">
        <f t="shared" ref="P1892:AI1892" si="5866">IF(P1890="","",IF((_xlfn.STDEV.P($P1889:$XX1890)/AVERAGE($P1889:$XX1890))&lt;=25%,P1890,IF(OR(P1890&gt;(AVERAGE($P1889:$XX1890)+_xlfn.STDEV.P($P1889:$XX1890)),P1890&lt;(AVERAGE($P1889:$XX1890)-_xlfn.STDEV.P($P1889:$XX1890))),"DESCARTADO",P1890)))</f>
        <v/>
      </c>
      <c r="Q1892" s="110" t="str">
        <f t="shared" si="5866"/>
        <v/>
      </c>
      <c r="R1892" s="110" t="str">
        <f t="shared" si="5866"/>
        <v/>
      </c>
      <c r="S1892" s="110" t="str">
        <f t="shared" si="5866"/>
        <v/>
      </c>
      <c r="T1892" s="110" t="str">
        <f t="shared" si="5866"/>
        <v/>
      </c>
      <c r="U1892" s="110" t="str">
        <f t="shared" si="5866"/>
        <v/>
      </c>
      <c r="V1892" s="110" t="str">
        <f t="shared" si="5866"/>
        <v/>
      </c>
      <c r="W1892" s="110" t="str">
        <f t="shared" si="5866"/>
        <v/>
      </c>
      <c r="X1892" s="110" t="str">
        <f t="shared" si="5866"/>
        <v/>
      </c>
      <c r="Y1892" s="110" t="str">
        <f t="shared" si="5866"/>
        <v/>
      </c>
      <c r="Z1892" s="110" t="str">
        <f t="shared" si="5866"/>
        <v/>
      </c>
      <c r="AA1892" s="110" t="str">
        <f t="shared" si="5866"/>
        <v/>
      </c>
      <c r="AB1892" s="110" t="str">
        <f t="shared" si="5866"/>
        <v/>
      </c>
      <c r="AC1892" s="110" t="str">
        <f t="shared" si="5866"/>
        <v/>
      </c>
      <c r="AD1892" s="110" t="str">
        <f t="shared" si="5866"/>
        <v/>
      </c>
      <c r="AE1892" s="110" t="str">
        <f t="shared" si="5866"/>
        <v/>
      </c>
      <c r="AF1892" s="110" t="str">
        <f t="shared" si="5866"/>
        <v/>
      </c>
      <c r="AG1892" s="110" t="str">
        <f t="shared" si="5866"/>
        <v/>
      </c>
      <c r="AH1892" s="110" t="str">
        <f t="shared" si="5866"/>
        <v/>
      </c>
      <c r="AI1892" s="110" t="str">
        <f t="shared" si="5866"/>
        <v/>
      </c>
    </row>
    <row r="1893" spans="2:35" hidden="1" x14ac:dyDescent="0.25">
      <c r="B1893" s="131" t="e">
        <f t="shared" si="5791"/>
        <v>#VALUE!</v>
      </c>
      <c r="C1893" s="131" t="e">
        <f t="shared" si="5792"/>
        <v>#VALUE!</v>
      </c>
      <c r="D1893" s="130">
        <f t="shared" si="5792"/>
        <v>1</v>
      </c>
      <c r="E1893" s="168"/>
      <c r="F1893" s="96"/>
      <c r="G1893" s="170"/>
      <c r="H1893"/>
      <c r="I1893"/>
      <c r="J1893"/>
      <c r="L1893" s="29" t="s">
        <v>50</v>
      </c>
      <c r="M1893" s="30" t="str">
        <f t="shared" ref="M1893" si="5867">IFERROR(
IF(AND(H1892&gt;2,I1892&lt;=25%),AVERAGE(P1891:XX1892),
IF(AND(H1894&gt;2,I1894&lt;=25%),AVERAGE(P1893:XX1894),
IF(AND(H1896&gt;2,I1896&lt;=25%),AVERAGE(P1895:XX1896),
IF(AND(H1898&gt;2,I1898&lt;=25%),AVERAGE(P1897:XX1898),
IF(AND(H1900&gt;2,I1900&lt;=25%),AVERAGE(P1899:XX1900),
IF(AND(H1902&gt;2,I1902&lt;=25%),AVERAGE(P1901:XX1902),
IF(I1890&lt;=25%,AVERAGE(P1889:XX1890),""))))))),"")</f>
        <v/>
      </c>
      <c r="N1893" s="74"/>
      <c r="O1893" s="27" t="str">
        <f t="shared" ref="O1893" si="5868">"2 POND"</f>
        <v>2 POND</v>
      </c>
      <c r="P1893" s="110" t="str">
        <f>IF(IFERROR(VLOOKUP(P1886,'Tabela de Apoio'!$D:$E,2,FALSE),1)=1,"",P1894)</f>
        <v/>
      </c>
      <c r="Q1893" s="110" t="str">
        <f>IF(IFERROR(VLOOKUP(Q1886,'Tabela de Apoio'!$D:$E,2,FALSE),1)=1,"",Q1894)</f>
        <v/>
      </c>
      <c r="R1893" s="110" t="str">
        <f>IF(IFERROR(VLOOKUP(R1886,'Tabela de Apoio'!$D:$E,2,FALSE),1)=1,"",R1894)</f>
        <v/>
      </c>
      <c r="S1893" s="110" t="str">
        <f>IF(IFERROR(VLOOKUP(S1886,'Tabela de Apoio'!$D:$E,2,FALSE),1)=1,"",S1894)</f>
        <v/>
      </c>
      <c r="T1893" s="110" t="str">
        <f>IF(IFERROR(VLOOKUP(T1886,'Tabela de Apoio'!$D:$E,2,FALSE),1)=1,"",T1894)</f>
        <v/>
      </c>
      <c r="U1893" s="110" t="str">
        <f>IF(IFERROR(VLOOKUP(U1886,'Tabela de Apoio'!$D:$E,2,FALSE),1)=1,"",U1894)</f>
        <v/>
      </c>
      <c r="V1893" s="110" t="str">
        <f>IF(IFERROR(VLOOKUP(V1886,'Tabela de Apoio'!$D:$E,2,FALSE),1)=1,"",V1894)</f>
        <v/>
      </c>
      <c r="W1893" s="110" t="str">
        <f>IF(IFERROR(VLOOKUP(W1886,'Tabela de Apoio'!$D:$E,2,FALSE),1)=1,"",W1894)</f>
        <v/>
      </c>
      <c r="X1893" s="110" t="str">
        <f>IF(IFERROR(VLOOKUP(X1886,'Tabela de Apoio'!$D:$E,2,FALSE),1)=1,"",X1894)</f>
        <v/>
      </c>
      <c r="Y1893" s="110" t="str">
        <f>IF(IFERROR(VLOOKUP(Y1886,'Tabela de Apoio'!$D:$E,2,FALSE),1)=1,"",Y1894)</f>
        <v/>
      </c>
      <c r="Z1893" s="110" t="str">
        <f>IF(IFERROR(VLOOKUP(Z1886,'Tabela de Apoio'!$D:$E,2,FALSE),1)=1,"",Z1894)</f>
        <v/>
      </c>
      <c r="AA1893" s="110" t="str">
        <f>IF(IFERROR(VLOOKUP(AA1886,'Tabela de Apoio'!$D:$E,2,FALSE),1)=1,"",AA1894)</f>
        <v/>
      </c>
      <c r="AB1893" s="110" t="str">
        <f>IF(IFERROR(VLOOKUP(AB1886,'Tabela de Apoio'!$D:$E,2,FALSE),1)=1,"",AB1894)</f>
        <v/>
      </c>
      <c r="AC1893" s="110" t="str">
        <f>IF(IFERROR(VLOOKUP(AC1886,'Tabela de Apoio'!$D:$E,2,FALSE),1)=1,"",AC1894)</f>
        <v/>
      </c>
      <c r="AD1893" s="110" t="str">
        <f>IF(IFERROR(VLOOKUP(AD1886,'Tabela de Apoio'!$D:$E,2,FALSE),1)=1,"",AD1894)</f>
        <v/>
      </c>
      <c r="AE1893" s="110" t="str">
        <f>IF(IFERROR(VLOOKUP(AE1886,'Tabela de Apoio'!$D:$E,2,FALSE),1)=1,"",AE1894)</f>
        <v/>
      </c>
      <c r="AF1893" s="110" t="str">
        <f>IF(IFERROR(VLOOKUP(AF1886,'Tabela de Apoio'!$D:$E,2,FALSE),1)=1,"",AF1894)</f>
        <v/>
      </c>
      <c r="AG1893" s="110" t="str">
        <f>IF(IFERROR(VLOOKUP(AG1886,'Tabela de Apoio'!$D:$E,2,FALSE),1)=1,"",AG1894)</f>
        <v/>
      </c>
      <c r="AH1893" s="110" t="str">
        <f>IF(IFERROR(VLOOKUP(AH1886,'Tabela de Apoio'!$D:$E,2,FALSE),1)=1,"",AH1894)</f>
        <v/>
      </c>
      <c r="AI1893" s="110" t="str">
        <f>IF(IFERROR(VLOOKUP(AI1886,'Tabela de Apoio'!$D:$E,2,FALSE),1)=1,"",AI1894)</f>
        <v/>
      </c>
    </row>
    <row r="1894" spans="2:35" hidden="1" x14ac:dyDescent="0.25">
      <c r="B1894" s="131" t="e">
        <f t="shared" si="5791"/>
        <v>#VALUE!</v>
      </c>
      <c r="C1894" s="131" t="e">
        <f t="shared" si="5792"/>
        <v>#VALUE!</v>
      </c>
      <c r="D1894" s="130">
        <f t="shared" si="5792"/>
        <v>1</v>
      </c>
      <c r="E1894" s="168"/>
      <c r="F1894" s="96"/>
      <c r="G1894" s="170"/>
      <c r="H1894" s="137">
        <f t="shared" ref="H1894" si="5869">COUNT($P1894:$XX1894)</f>
        <v>0</v>
      </c>
      <c r="I1894" s="135" t="e">
        <f t="shared" ref="I1894" si="5870">_xlfn.STDEV.P($P1893:$XX1894)/AVERAGE($P1893:$XX1894)</f>
        <v>#DIV/0!</v>
      </c>
      <c r="J1894" s="7">
        <f t="shared" ref="J1894" si="5871">IF(AND(H1894&gt;2,
OR(L1884="MÉDIA SANEADA",L1884="MEDIANA SANEADA",
AND(L1884="PREÇO REFERÊNCIA",NOT(AND(P1886="Orçamento",COUNTA(P1884:XX1884)=COUNTIF(P1886:XX1886,"Orçamento")))))),
ROW(),0)</f>
        <v>0</v>
      </c>
      <c r="K1894" s="69"/>
      <c r="L1894" s="29" t="s">
        <v>425</v>
      </c>
      <c r="M1894" s="30" t="e">
        <f t="shared" ref="M1894" si="5872" xml:space="preserve">
IF(H1892&gt;2,MEDIAN(P1891:XX1892),
IF(H1894&gt;2,MEDIAN(P1893:XX1894),
IF(H1896&gt;2,MEDIAN(P1895:XX1896),
IF(H1898&gt;2,MEDIAN(P1897:XX1898),
IF(H1900&gt;2,MEDIAN(P1899:XX1900),
IF(H1902&gt;2,MEDIAN(P1901:XX1902),
MEDIAN(P1889:XX1890)))))))</f>
        <v>#NUM!</v>
      </c>
      <c r="N1894" s="74"/>
      <c r="O1894" s="27" t="str">
        <f t="shared" ref="O1894" si="5873">"2 RODADA"</f>
        <v>2 RODADA</v>
      </c>
      <c r="P1894" s="110" t="str">
        <f t="shared" ref="P1894:AI1894" si="5874">IF(P1892="","",IF((_xlfn.STDEV.P($P1891:$XX1892)/AVERAGE($P1891:$XX1892))&lt;=25%,P1892,IF(OR(P1892&gt;(AVERAGE($P1891:$XX1892)+_xlfn.STDEV.P($P1891:$XX1892)),P1892&lt;(AVERAGE($P1891:$XX1892)-_xlfn.STDEV.P($P1891:$XX1892))),"DESCARTADO",P1892)))</f>
        <v/>
      </c>
      <c r="Q1894" s="110" t="str">
        <f t="shared" si="5874"/>
        <v/>
      </c>
      <c r="R1894" s="110" t="str">
        <f t="shared" si="5874"/>
        <v/>
      </c>
      <c r="S1894" s="110" t="str">
        <f t="shared" si="5874"/>
        <v/>
      </c>
      <c r="T1894" s="110" t="str">
        <f t="shared" si="5874"/>
        <v/>
      </c>
      <c r="U1894" s="110" t="str">
        <f t="shared" si="5874"/>
        <v/>
      </c>
      <c r="V1894" s="110" t="str">
        <f t="shared" si="5874"/>
        <v/>
      </c>
      <c r="W1894" s="110" t="str">
        <f t="shared" si="5874"/>
        <v/>
      </c>
      <c r="X1894" s="110" t="str">
        <f t="shared" si="5874"/>
        <v/>
      </c>
      <c r="Y1894" s="110" t="str">
        <f t="shared" si="5874"/>
        <v/>
      </c>
      <c r="Z1894" s="110" t="str">
        <f t="shared" si="5874"/>
        <v/>
      </c>
      <c r="AA1894" s="110" t="str">
        <f t="shared" si="5874"/>
        <v/>
      </c>
      <c r="AB1894" s="110" t="str">
        <f t="shared" si="5874"/>
        <v/>
      </c>
      <c r="AC1894" s="110" t="str">
        <f t="shared" si="5874"/>
        <v/>
      </c>
      <c r="AD1894" s="110" t="str">
        <f t="shared" si="5874"/>
        <v/>
      </c>
      <c r="AE1894" s="110" t="str">
        <f t="shared" si="5874"/>
        <v/>
      </c>
      <c r="AF1894" s="110" t="str">
        <f t="shared" si="5874"/>
        <v/>
      </c>
      <c r="AG1894" s="110" t="str">
        <f t="shared" si="5874"/>
        <v/>
      </c>
      <c r="AH1894" s="110" t="str">
        <f t="shared" si="5874"/>
        <v/>
      </c>
      <c r="AI1894" s="110" t="str">
        <f t="shared" si="5874"/>
        <v/>
      </c>
    </row>
    <row r="1895" spans="2:35" hidden="1" x14ac:dyDescent="0.25">
      <c r="B1895" s="131" t="e">
        <f t="shared" si="5791"/>
        <v>#VALUE!</v>
      </c>
      <c r="C1895" s="131" t="e">
        <f t="shared" si="5792"/>
        <v>#VALUE!</v>
      </c>
      <c r="D1895" s="130">
        <f t="shared" si="5792"/>
        <v>1</v>
      </c>
      <c r="E1895" s="168"/>
      <c r="F1895" s="96"/>
      <c r="G1895" s="170"/>
      <c r="H1895"/>
      <c r="I1895"/>
      <c r="J1895"/>
      <c r="K1895" s="69"/>
      <c r="L1895" s="29" t="s">
        <v>422</v>
      </c>
      <c r="M1895" s="30" t="e">
        <f t="shared" ref="M1895" si="5875">HARMEAN($P1889:$XX1890)</f>
        <v>#N/A</v>
      </c>
      <c r="N1895" s="74"/>
      <c r="O1895" s="27" t="str">
        <f t="shared" ref="O1895" si="5876">"3 POND"</f>
        <v>3 POND</v>
      </c>
      <c r="P1895" s="110" t="str">
        <f>IF(IFERROR(VLOOKUP(P1886,'Tabela de Apoio'!$D:$E,2,FALSE),1)=1,"",P1896)</f>
        <v/>
      </c>
      <c r="Q1895" s="110" t="str">
        <f>IF(IFERROR(VLOOKUP(Q1886,'Tabela de Apoio'!$D:$E,2,FALSE),1)=1,"",Q1896)</f>
        <v/>
      </c>
      <c r="R1895" s="110" t="str">
        <f>IF(IFERROR(VLOOKUP(R1886,'Tabela de Apoio'!$D:$E,2,FALSE),1)=1,"",R1896)</f>
        <v/>
      </c>
      <c r="S1895" s="110" t="str">
        <f>IF(IFERROR(VLOOKUP(S1886,'Tabela de Apoio'!$D:$E,2,FALSE),1)=1,"",S1896)</f>
        <v/>
      </c>
      <c r="T1895" s="110" t="str">
        <f>IF(IFERROR(VLOOKUP(T1886,'Tabela de Apoio'!$D:$E,2,FALSE),1)=1,"",T1896)</f>
        <v/>
      </c>
      <c r="U1895" s="110" t="str">
        <f>IF(IFERROR(VLOOKUP(U1886,'Tabela de Apoio'!$D:$E,2,FALSE),1)=1,"",U1896)</f>
        <v/>
      </c>
      <c r="V1895" s="110" t="str">
        <f>IF(IFERROR(VLOOKUP(V1886,'Tabela de Apoio'!$D:$E,2,FALSE),1)=1,"",V1896)</f>
        <v/>
      </c>
      <c r="W1895" s="110" t="str">
        <f>IF(IFERROR(VLOOKUP(W1886,'Tabela de Apoio'!$D:$E,2,FALSE),1)=1,"",W1896)</f>
        <v/>
      </c>
      <c r="X1895" s="110" t="str">
        <f>IF(IFERROR(VLOOKUP(X1886,'Tabela de Apoio'!$D:$E,2,FALSE),1)=1,"",X1896)</f>
        <v/>
      </c>
      <c r="Y1895" s="110" t="str">
        <f>IF(IFERROR(VLOOKUP(Y1886,'Tabela de Apoio'!$D:$E,2,FALSE),1)=1,"",Y1896)</f>
        <v/>
      </c>
      <c r="Z1895" s="110" t="str">
        <f>IF(IFERROR(VLOOKUP(Z1886,'Tabela de Apoio'!$D:$E,2,FALSE),1)=1,"",Z1896)</f>
        <v/>
      </c>
      <c r="AA1895" s="110" t="str">
        <f>IF(IFERROR(VLOOKUP(AA1886,'Tabela de Apoio'!$D:$E,2,FALSE),1)=1,"",AA1896)</f>
        <v/>
      </c>
      <c r="AB1895" s="110" t="str">
        <f>IF(IFERROR(VLOOKUP(AB1886,'Tabela de Apoio'!$D:$E,2,FALSE),1)=1,"",AB1896)</f>
        <v/>
      </c>
      <c r="AC1895" s="110" t="str">
        <f>IF(IFERROR(VLOOKUP(AC1886,'Tabela de Apoio'!$D:$E,2,FALSE),1)=1,"",AC1896)</f>
        <v/>
      </c>
      <c r="AD1895" s="110" t="str">
        <f>IF(IFERROR(VLOOKUP(AD1886,'Tabela de Apoio'!$D:$E,2,FALSE),1)=1,"",AD1896)</f>
        <v/>
      </c>
      <c r="AE1895" s="110" t="str">
        <f>IF(IFERROR(VLOOKUP(AE1886,'Tabela de Apoio'!$D:$E,2,FALSE),1)=1,"",AE1896)</f>
        <v/>
      </c>
      <c r="AF1895" s="110" t="str">
        <f>IF(IFERROR(VLOOKUP(AF1886,'Tabela de Apoio'!$D:$E,2,FALSE),1)=1,"",AF1896)</f>
        <v/>
      </c>
      <c r="AG1895" s="110" t="str">
        <f>IF(IFERROR(VLOOKUP(AG1886,'Tabela de Apoio'!$D:$E,2,FALSE),1)=1,"",AG1896)</f>
        <v/>
      </c>
      <c r="AH1895" s="110" t="str">
        <f>IF(IFERROR(VLOOKUP(AH1886,'Tabela de Apoio'!$D:$E,2,FALSE),1)=1,"",AH1896)</f>
        <v/>
      </c>
      <c r="AI1895" s="110" t="str">
        <f>IF(IFERROR(VLOOKUP(AI1886,'Tabela de Apoio'!$D:$E,2,FALSE),1)=1,"",AI1896)</f>
        <v/>
      </c>
    </row>
    <row r="1896" spans="2:35" hidden="1" x14ac:dyDescent="0.25">
      <c r="B1896" s="131" t="e">
        <f t="shared" si="5791"/>
        <v>#VALUE!</v>
      </c>
      <c r="C1896" s="131" t="e">
        <f t="shared" si="5792"/>
        <v>#VALUE!</v>
      </c>
      <c r="D1896" s="130">
        <f t="shared" si="5792"/>
        <v>1</v>
      </c>
      <c r="E1896" s="168"/>
      <c r="F1896" s="96"/>
      <c r="G1896" s="170"/>
      <c r="H1896" s="137">
        <f t="shared" ref="H1896" si="5877">COUNT($P1896:$XX1896)</f>
        <v>0</v>
      </c>
      <c r="I1896" s="135" t="e">
        <f t="shared" ref="I1896" si="5878">_xlfn.STDEV.P($P1895:$XX1896)/AVERAGE($P1895:$XX1896)</f>
        <v>#DIV/0!</v>
      </c>
      <c r="J1896" s="7">
        <f t="shared" ref="J1896" si="5879">IF(AND(H1896&gt;2,
OR(L1884="MÉDIA SANEADA",L1884="MEDIANA SANEADA",
AND(L1884="PREÇO REFERÊNCIA",NOT(AND(P1886="Orçamento",COUNTA(P1884:XX1884)=COUNTIF(P1886:XX1886,"Orçamento")))))),
ROW(),0)</f>
        <v>0</v>
      </c>
      <c r="K1896" s="69"/>
      <c r="L1896" s="29" t="s">
        <v>53</v>
      </c>
      <c r="M1896" s="30" t="str">
        <f t="shared" ref="M1896" si="5880">IFERROR(_xlfn.QUARTILE.EXC($P1890:$XX1890,1),"")</f>
        <v/>
      </c>
      <c r="N1896" s="74"/>
      <c r="O1896" s="27" t="str">
        <f t="shared" ref="O1896" si="5881">"3 RODADA"</f>
        <v>3 RODADA</v>
      </c>
      <c r="P1896" s="110" t="str">
        <f t="shared" ref="P1896:AI1896" si="5882">IF(P1894="","",IF((_xlfn.STDEV.P($P1893:$XX1894)/AVERAGE($P1893:$XX1894))&lt;=25%,P1894,IF(OR(P1894&gt;(AVERAGE($P1893:$XX1894)+_xlfn.STDEV.P($P1893:$XX1894)),P1894&lt;(AVERAGE($P1893:$XX1894)-_xlfn.STDEV.P($P1893:$XX1894))),"DESCARTADO",P1894)))</f>
        <v/>
      </c>
      <c r="Q1896" s="110" t="str">
        <f t="shared" si="5882"/>
        <v/>
      </c>
      <c r="R1896" s="110" t="str">
        <f t="shared" si="5882"/>
        <v/>
      </c>
      <c r="S1896" s="110" t="str">
        <f t="shared" si="5882"/>
        <v/>
      </c>
      <c r="T1896" s="110" t="str">
        <f t="shared" si="5882"/>
        <v/>
      </c>
      <c r="U1896" s="110" t="str">
        <f t="shared" si="5882"/>
        <v/>
      </c>
      <c r="V1896" s="110" t="str">
        <f t="shared" si="5882"/>
        <v/>
      </c>
      <c r="W1896" s="110" t="str">
        <f t="shared" si="5882"/>
        <v/>
      </c>
      <c r="X1896" s="110" t="str">
        <f t="shared" si="5882"/>
        <v/>
      </c>
      <c r="Y1896" s="110" t="str">
        <f t="shared" si="5882"/>
        <v/>
      </c>
      <c r="Z1896" s="110" t="str">
        <f t="shared" si="5882"/>
        <v/>
      </c>
      <c r="AA1896" s="110" t="str">
        <f t="shared" si="5882"/>
        <v/>
      </c>
      <c r="AB1896" s="110" t="str">
        <f t="shared" si="5882"/>
        <v/>
      </c>
      <c r="AC1896" s="110" t="str">
        <f t="shared" si="5882"/>
        <v/>
      </c>
      <c r="AD1896" s="110" t="str">
        <f t="shared" si="5882"/>
        <v/>
      </c>
      <c r="AE1896" s="110" t="str">
        <f t="shared" si="5882"/>
        <v/>
      </c>
      <c r="AF1896" s="110" t="str">
        <f t="shared" si="5882"/>
        <v/>
      </c>
      <c r="AG1896" s="110" t="str">
        <f t="shared" si="5882"/>
        <v/>
      </c>
      <c r="AH1896" s="110" t="str">
        <f t="shared" si="5882"/>
        <v/>
      </c>
      <c r="AI1896" s="110" t="str">
        <f t="shared" si="5882"/>
        <v/>
      </c>
    </row>
    <row r="1897" spans="2:35" hidden="1" x14ac:dyDescent="0.25">
      <c r="B1897" s="131" t="e">
        <f t="shared" si="5791"/>
        <v>#VALUE!</v>
      </c>
      <c r="C1897" s="131" t="e">
        <f t="shared" si="5792"/>
        <v>#VALUE!</v>
      </c>
      <c r="D1897" s="130">
        <f t="shared" si="5792"/>
        <v>1</v>
      </c>
      <c r="E1897" s="168"/>
      <c r="F1897" s="96"/>
      <c r="G1897" s="170"/>
      <c r="H1897"/>
      <c r="I1897"/>
      <c r="J1897"/>
      <c r="K1897" s="69"/>
      <c r="L1897" s="29" t="s">
        <v>51</v>
      </c>
      <c r="M1897" s="30" t="str">
        <f t="shared" ref="M1897" si="5883">IFERROR(_xlfn.QUARTILE.EXC($P1890:$XX1890,3),"")</f>
        <v/>
      </c>
      <c r="N1897" s="74"/>
      <c r="O1897" s="27" t="str">
        <f t="shared" ref="O1897" si="5884">"4 POND"</f>
        <v>4 POND</v>
      </c>
      <c r="P1897" s="110" t="str">
        <f>IF(IFERROR(VLOOKUP(P1886,'Tabela de Apoio'!$D:$E,2,FALSE),1)=1,"",P1898)</f>
        <v/>
      </c>
      <c r="Q1897" s="110" t="str">
        <f>IF(IFERROR(VLOOKUP(Q1886,'Tabela de Apoio'!$D:$E,2,FALSE),1)=1,"",Q1898)</f>
        <v/>
      </c>
      <c r="R1897" s="110" t="str">
        <f>IF(IFERROR(VLOOKUP(R1886,'Tabela de Apoio'!$D:$E,2,FALSE),1)=1,"",R1898)</f>
        <v/>
      </c>
      <c r="S1897" s="110" t="str">
        <f>IF(IFERROR(VLOOKUP(S1886,'Tabela de Apoio'!$D:$E,2,FALSE),1)=1,"",S1898)</f>
        <v/>
      </c>
      <c r="T1897" s="110" t="str">
        <f>IF(IFERROR(VLOOKUP(T1886,'Tabela de Apoio'!$D:$E,2,FALSE),1)=1,"",T1898)</f>
        <v/>
      </c>
      <c r="U1897" s="110" t="str">
        <f>IF(IFERROR(VLOOKUP(U1886,'Tabela de Apoio'!$D:$E,2,FALSE),1)=1,"",U1898)</f>
        <v/>
      </c>
      <c r="V1897" s="110" t="str">
        <f>IF(IFERROR(VLOOKUP(V1886,'Tabela de Apoio'!$D:$E,2,FALSE),1)=1,"",V1898)</f>
        <v/>
      </c>
      <c r="W1897" s="110" t="str">
        <f>IF(IFERROR(VLOOKUP(W1886,'Tabela de Apoio'!$D:$E,2,FALSE),1)=1,"",W1898)</f>
        <v/>
      </c>
      <c r="X1897" s="110" t="str">
        <f>IF(IFERROR(VLOOKUP(X1886,'Tabela de Apoio'!$D:$E,2,FALSE),1)=1,"",X1898)</f>
        <v/>
      </c>
      <c r="Y1897" s="110" t="str">
        <f>IF(IFERROR(VLOOKUP(Y1886,'Tabela de Apoio'!$D:$E,2,FALSE),1)=1,"",Y1898)</f>
        <v/>
      </c>
      <c r="Z1897" s="110" t="str">
        <f>IF(IFERROR(VLOOKUP(Z1886,'Tabela de Apoio'!$D:$E,2,FALSE),1)=1,"",Z1898)</f>
        <v/>
      </c>
      <c r="AA1897" s="110" t="str">
        <f>IF(IFERROR(VLOOKUP(AA1886,'Tabela de Apoio'!$D:$E,2,FALSE),1)=1,"",AA1898)</f>
        <v/>
      </c>
      <c r="AB1897" s="110" t="str">
        <f>IF(IFERROR(VLOOKUP(AB1886,'Tabela de Apoio'!$D:$E,2,FALSE),1)=1,"",AB1898)</f>
        <v/>
      </c>
      <c r="AC1897" s="110" t="str">
        <f>IF(IFERROR(VLOOKUP(AC1886,'Tabela de Apoio'!$D:$E,2,FALSE),1)=1,"",AC1898)</f>
        <v/>
      </c>
      <c r="AD1897" s="110" t="str">
        <f>IF(IFERROR(VLOOKUP(AD1886,'Tabela de Apoio'!$D:$E,2,FALSE),1)=1,"",AD1898)</f>
        <v/>
      </c>
      <c r="AE1897" s="110" t="str">
        <f>IF(IFERROR(VLOOKUP(AE1886,'Tabela de Apoio'!$D:$E,2,FALSE),1)=1,"",AE1898)</f>
        <v/>
      </c>
      <c r="AF1897" s="110" t="str">
        <f>IF(IFERROR(VLOOKUP(AF1886,'Tabela de Apoio'!$D:$E,2,FALSE),1)=1,"",AF1898)</f>
        <v/>
      </c>
      <c r="AG1897" s="110" t="str">
        <f>IF(IFERROR(VLOOKUP(AG1886,'Tabela de Apoio'!$D:$E,2,FALSE),1)=1,"",AG1898)</f>
        <v/>
      </c>
      <c r="AH1897" s="110" t="str">
        <f>IF(IFERROR(VLOOKUP(AH1886,'Tabela de Apoio'!$D:$E,2,FALSE),1)=1,"",AH1898)</f>
        <v/>
      </c>
      <c r="AI1897" s="110" t="str">
        <f>IF(IFERROR(VLOOKUP(AI1886,'Tabela de Apoio'!$D:$E,2,FALSE),1)=1,"",AI1898)</f>
        <v/>
      </c>
    </row>
    <row r="1898" spans="2:35" hidden="1" x14ac:dyDescent="0.25">
      <c r="B1898" s="131" t="e">
        <f t="shared" si="5791"/>
        <v>#VALUE!</v>
      </c>
      <c r="C1898" s="131" t="e">
        <f t="shared" si="5792"/>
        <v>#VALUE!</v>
      </c>
      <c r="D1898" s="130">
        <f t="shared" si="5792"/>
        <v>1</v>
      </c>
      <c r="E1898" s="168"/>
      <c r="F1898" s="96"/>
      <c r="G1898" s="170"/>
      <c r="H1898" s="137">
        <f t="shared" ref="H1898" si="5885">COUNT($P1898:$XX1898)</f>
        <v>0</v>
      </c>
      <c r="I1898" s="135" t="e">
        <f t="shared" ref="I1898" si="5886">_xlfn.STDEV.P($P1897:$XX1898)/AVERAGE($P1897:$XX1898)</f>
        <v>#DIV/0!</v>
      </c>
      <c r="J1898" s="7">
        <f t="shared" ref="J1898" si="5887">IF(AND(H1898&gt;2,
OR(L1884="MÉDIA SANEADA",L1884="MEDIANA SANEADA",
AND(L1884="PREÇO REFERÊNCIA",NOT(AND(P1886="Orçamento",COUNTA(P1884:XX1884)=COUNTIF(P1886:XX1886,"Orçamento")))))),
ROW(),0)</f>
        <v>0</v>
      </c>
      <c r="K1898" s="69"/>
      <c r="L1898" s="29" t="s">
        <v>55</v>
      </c>
      <c r="M1898" s="30">
        <f t="shared" ref="M1898" si="5888">MIN($P1890:$XX1890)</f>
        <v>0</v>
      </c>
      <c r="N1898" s="74"/>
      <c r="O1898" s="27" t="str">
        <f t="shared" ref="O1898" si="5889">"4 RODADA"</f>
        <v>4 RODADA</v>
      </c>
      <c r="P1898" s="110" t="str">
        <f t="shared" ref="P1898:AI1898" si="5890">IF(P1896="","",IF((_xlfn.STDEV.P($P1895:$XX1896)/AVERAGE($P1895:$XX1896))&lt;=25%,P1896,IF(OR(P1896&gt;(AVERAGE($P1895:$XX1896)+_xlfn.STDEV.P($P1895:$XX1896)),P1896&lt;(AVERAGE($P1895:$XX1896)-_xlfn.STDEV.P($P1895:$XX1896))),"DESCARTADO",P1896)))</f>
        <v/>
      </c>
      <c r="Q1898" s="110" t="str">
        <f t="shared" si="5890"/>
        <v/>
      </c>
      <c r="R1898" s="110" t="str">
        <f t="shared" si="5890"/>
        <v/>
      </c>
      <c r="S1898" s="110" t="str">
        <f t="shared" si="5890"/>
        <v/>
      </c>
      <c r="T1898" s="110" t="str">
        <f t="shared" si="5890"/>
        <v/>
      </c>
      <c r="U1898" s="110" t="str">
        <f t="shared" si="5890"/>
        <v/>
      </c>
      <c r="V1898" s="110" t="str">
        <f t="shared" si="5890"/>
        <v/>
      </c>
      <c r="W1898" s="110" t="str">
        <f t="shared" si="5890"/>
        <v/>
      </c>
      <c r="X1898" s="110" t="str">
        <f t="shared" si="5890"/>
        <v/>
      </c>
      <c r="Y1898" s="110" t="str">
        <f t="shared" si="5890"/>
        <v/>
      </c>
      <c r="Z1898" s="110" t="str">
        <f t="shared" si="5890"/>
        <v/>
      </c>
      <c r="AA1898" s="110" t="str">
        <f t="shared" si="5890"/>
        <v/>
      </c>
      <c r="AB1898" s="110" t="str">
        <f t="shared" si="5890"/>
        <v/>
      </c>
      <c r="AC1898" s="110" t="str">
        <f t="shared" si="5890"/>
        <v/>
      </c>
      <c r="AD1898" s="110" t="str">
        <f t="shared" si="5890"/>
        <v/>
      </c>
      <c r="AE1898" s="110" t="str">
        <f t="shared" si="5890"/>
        <v/>
      </c>
      <c r="AF1898" s="110" t="str">
        <f t="shared" si="5890"/>
        <v/>
      </c>
      <c r="AG1898" s="110" t="str">
        <f t="shared" si="5890"/>
        <v/>
      </c>
      <c r="AH1898" s="110" t="str">
        <f t="shared" si="5890"/>
        <v/>
      </c>
      <c r="AI1898" s="110" t="str">
        <f t="shared" si="5890"/>
        <v/>
      </c>
    </row>
    <row r="1899" spans="2:35" hidden="1" x14ac:dyDescent="0.25">
      <c r="B1899" s="131" t="e">
        <f t="shared" si="5791"/>
        <v>#VALUE!</v>
      </c>
      <c r="C1899" s="131" t="e">
        <f t="shared" si="5792"/>
        <v>#VALUE!</v>
      </c>
      <c r="D1899" s="130">
        <f t="shared" si="5792"/>
        <v>1</v>
      </c>
      <c r="E1899" s="168"/>
      <c r="F1899" s="96"/>
      <c r="G1899" s="170"/>
      <c r="H1899"/>
      <c r="I1899"/>
      <c r="J1899"/>
      <c r="K1899" s="69"/>
      <c r="L1899" s="29" t="s">
        <v>52</v>
      </c>
      <c r="M1899" s="30">
        <f t="shared" ref="M1899" si="5891">MAX($P1890:$XX1890)</f>
        <v>0</v>
      </c>
      <c r="N1899" s="74"/>
      <c r="O1899" s="27" t="str">
        <f t="shared" ref="O1899" si="5892">"5 POND"</f>
        <v>5 POND</v>
      </c>
      <c r="P1899" s="110" t="str">
        <f>IF(IFERROR(VLOOKUP(P1886,'Tabela de Apoio'!$D:$E,2,FALSE),1)=1,"",P1900)</f>
        <v/>
      </c>
      <c r="Q1899" s="110" t="str">
        <f>IF(IFERROR(VLOOKUP(Q1886,'Tabela de Apoio'!$D:$E,2,FALSE),1)=1,"",Q1900)</f>
        <v/>
      </c>
      <c r="R1899" s="110" t="str">
        <f>IF(IFERROR(VLOOKUP(R1886,'Tabela de Apoio'!$D:$E,2,FALSE),1)=1,"",R1900)</f>
        <v/>
      </c>
      <c r="S1899" s="110" t="str">
        <f>IF(IFERROR(VLOOKUP(S1886,'Tabela de Apoio'!$D:$E,2,FALSE),1)=1,"",S1900)</f>
        <v/>
      </c>
      <c r="T1899" s="110" t="str">
        <f>IF(IFERROR(VLOOKUP(T1886,'Tabela de Apoio'!$D:$E,2,FALSE),1)=1,"",T1900)</f>
        <v/>
      </c>
      <c r="U1899" s="110" t="str">
        <f>IF(IFERROR(VLOOKUP(U1886,'Tabela de Apoio'!$D:$E,2,FALSE),1)=1,"",U1900)</f>
        <v/>
      </c>
      <c r="V1899" s="110" t="str">
        <f>IF(IFERROR(VLOOKUP(V1886,'Tabela de Apoio'!$D:$E,2,FALSE),1)=1,"",V1900)</f>
        <v/>
      </c>
      <c r="W1899" s="110" t="str">
        <f>IF(IFERROR(VLOOKUP(W1886,'Tabela de Apoio'!$D:$E,2,FALSE),1)=1,"",W1900)</f>
        <v/>
      </c>
      <c r="X1899" s="110" t="str">
        <f>IF(IFERROR(VLOOKUP(X1886,'Tabela de Apoio'!$D:$E,2,FALSE),1)=1,"",X1900)</f>
        <v/>
      </c>
      <c r="Y1899" s="110" t="str">
        <f>IF(IFERROR(VLOOKUP(Y1886,'Tabela de Apoio'!$D:$E,2,FALSE),1)=1,"",Y1900)</f>
        <v/>
      </c>
      <c r="Z1899" s="110" t="str">
        <f>IF(IFERROR(VLOOKUP(Z1886,'Tabela de Apoio'!$D:$E,2,FALSE),1)=1,"",Z1900)</f>
        <v/>
      </c>
      <c r="AA1899" s="110" t="str">
        <f>IF(IFERROR(VLOOKUP(AA1886,'Tabela de Apoio'!$D:$E,2,FALSE),1)=1,"",AA1900)</f>
        <v/>
      </c>
      <c r="AB1899" s="110" t="str">
        <f>IF(IFERROR(VLOOKUP(AB1886,'Tabela de Apoio'!$D:$E,2,FALSE),1)=1,"",AB1900)</f>
        <v/>
      </c>
      <c r="AC1899" s="110" t="str">
        <f>IF(IFERROR(VLOOKUP(AC1886,'Tabela de Apoio'!$D:$E,2,FALSE),1)=1,"",AC1900)</f>
        <v/>
      </c>
      <c r="AD1899" s="110" t="str">
        <f>IF(IFERROR(VLOOKUP(AD1886,'Tabela de Apoio'!$D:$E,2,FALSE),1)=1,"",AD1900)</f>
        <v/>
      </c>
      <c r="AE1899" s="110" t="str">
        <f>IF(IFERROR(VLOOKUP(AE1886,'Tabela de Apoio'!$D:$E,2,FALSE),1)=1,"",AE1900)</f>
        <v/>
      </c>
      <c r="AF1899" s="110" t="str">
        <f>IF(IFERROR(VLOOKUP(AF1886,'Tabela de Apoio'!$D:$E,2,FALSE),1)=1,"",AF1900)</f>
        <v/>
      </c>
      <c r="AG1899" s="110" t="str">
        <f>IF(IFERROR(VLOOKUP(AG1886,'Tabela de Apoio'!$D:$E,2,FALSE),1)=1,"",AG1900)</f>
        <v/>
      </c>
      <c r="AH1899" s="110" t="str">
        <f>IF(IFERROR(VLOOKUP(AH1886,'Tabela de Apoio'!$D:$E,2,FALSE),1)=1,"",AH1900)</f>
        <v/>
      </c>
      <c r="AI1899" s="110" t="str">
        <f>IF(IFERROR(VLOOKUP(AI1886,'Tabela de Apoio'!$D:$E,2,FALSE),1)=1,"",AI1900)</f>
        <v/>
      </c>
    </row>
    <row r="1900" spans="2:35" hidden="1" x14ac:dyDescent="0.25">
      <c r="B1900" s="131" t="e">
        <f t="shared" si="5791"/>
        <v>#VALUE!</v>
      </c>
      <c r="C1900" s="131" t="e">
        <f t="shared" si="5792"/>
        <v>#VALUE!</v>
      </c>
      <c r="D1900" s="130">
        <f t="shared" si="5792"/>
        <v>1</v>
      </c>
      <c r="E1900" s="168"/>
      <c r="F1900" s="96"/>
      <c r="G1900" s="170"/>
      <c r="H1900" s="137">
        <f t="shared" ref="H1900" si="5893">COUNT($P1900:$XX1900)</f>
        <v>0</v>
      </c>
      <c r="I1900" s="135" t="e">
        <f t="shared" ref="I1900" si="5894">_xlfn.STDEV.P($P1899:$XX1900)/AVERAGE($P1899:$XX1900)</f>
        <v>#DIV/0!</v>
      </c>
      <c r="J1900" s="7">
        <f t="shared" ref="J1900" si="5895">IF(AND(H1900&gt;2,
OR(L1884="MÉDIA SANEADA",L1884="MEDIANA SANEADA",
AND(L1884="PREÇO REFERÊNCIA",NOT(AND(P1886="Orçamento",COUNTA(P1884:XX1884)=COUNTIF(P1886:XX1886,"Orçamento")))))),
ROW(),0)</f>
        <v>0</v>
      </c>
      <c r="K1900" s="69"/>
      <c r="N1900" s="74"/>
      <c r="O1900" s="27" t="str">
        <f t="shared" ref="O1900" si="5896">"5 RODADA"</f>
        <v>5 RODADA</v>
      </c>
      <c r="P1900" s="110" t="str">
        <f t="shared" ref="P1900:AI1900" si="5897">IF(P1898="","",IF((_xlfn.STDEV.P($P1897:$XX1898)/AVERAGE($P1897:$XX1898))&lt;=25%,P1898,IF(OR(P1898&gt;(AVERAGE($P1897:$XX1898)+_xlfn.STDEV.P($P1897:$XX1898)),P1898&lt;(AVERAGE($P1897:$XX1898)-_xlfn.STDEV.P($P1897:$XX1898))),"DESCARTADO",P1898)))</f>
        <v/>
      </c>
      <c r="Q1900" s="110" t="str">
        <f t="shared" si="5897"/>
        <v/>
      </c>
      <c r="R1900" s="110" t="str">
        <f t="shared" si="5897"/>
        <v/>
      </c>
      <c r="S1900" s="110" t="str">
        <f t="shared" si="5897"/>
        <v/>
      </c>
      <c r="T1900" s="110" t="str">
        <f t="shared" si="5897"/>
        <v/>
      </c>
      <c r="U1900" s="110" t="str">
        <f t="shared" si="5897"/>
        <v/>
      </c>
      <c r="V1900" s="110" t="str">
        <f t="shared" si="5897"/>
        <v/>
      </c>
      <c r="W1900" s="110" t="str">
        <f t="shared" si="5897"/>
        <v/>
      </c>
      <c r="X1900" s="110" t="str">
        <f t="shared" si="5897"/>
        <v/>
      </c>
      <c r="Y1900" s="110" t="str">
        <f t="shared" si="5897"/>
        <v/>
      </c>
      <c r="Z1900" s="110" t="str">
        <f t="shared" si="5897"/>
        <v/>
      </c>
      <c r="AA1900" s="110" t="str">
        <f t="shared" si="5897"/>
        <v/>
      </c>
      <c r="AB1900" s="110" t="str">
        <f t="shared" si="5897"/>
        <v/>
      </c>
      <c r="AC1900" s="110" t="str">
        <f t="shared" si="5897"/>
        <v/>
      </c>
      <c r="AD1900" s="110" t="str">
        <f t="shared" si="5897"/>
        <v/>
      </c>
      <c r="AE1900" s="110" t="str">
        <f t="shared" si="5897"/>
        <v/>
      </c>
      <c r="AF1900" s="110" t="str">
        <f t="shared" si="5897"/>
        <v/>
      </c>
      <c r="AG1900" s="110" t="str">
        <f t="shared" si="5897"/>
        <v/>
      </c>
      <c r="AH1900" s="110" t="str">
        <f t="shared" si="5897"/>
        <v/>
      </c>
      <c r="AI1900" s="110" t="str">
        <f t="shared" si="5897"/>
        <v/>
      </c>
    </row>
    <row r="1901" spans="2:35" hidden="1" x14ac:dyDescent="0.25">
      <c r="B1901" s="131" t="e">
        <f t="shared" si="5791"/>
        <v>#VALUE!</v>
      </c>
      <c r="C1901" s="131" t="e">
        <f t="shared" si="5792"/>
        <v>#VALUE!</v>
      </c>
      <c r="D1901" s="130">
        <f t="shared" si="5792"/>
        <v>1</v>
      </c>
      <c r="E1901" s="168"/>
      <c r="F1901" s="96"/>
      <c r="G1901" s="170"/>
      <c r="H1901"/>
      <c r="I1901"/>
      <c r="J1901"/>
      <c r="K1901" s="69"/>
      <c r="L1901" s="22"/>
      <c r="M1901" s="22"/>
      <c r="N1901" s="74"/>
      <c r="O1901" s="27" t="str">
        <f t="shared" ref="O1901" si="5898">"6 POND"</f>
        <v>6 POND</v>
      </c>
      <c r="P1901" s="110" t="str">
        <f>IF(IFERROR(VLOOKUP(P1886,'Tabela de Apoio'!$D:$E,2,FALSE),1)=1,"",P1902)</f>
        <v/>
      </c>
      <c r="Q1901" s="110" t="str">
        <f>IF(IFERROR(VLOOKUP(Q1886,'Tabela de Apoio'!$D:$E,2,FALSE),1)=1,"",Q1902)</f>
        <v/>
      </c>
      <c r="R1901" s="110" t="str">
        <f>IF(IFERROR(VLOOKUP(R1886,'Tabela de Apoio'!$D:$E,2,FALSE),1)=1,"",R1902)</f>
        <v/>
      </c>
      <c r="S1901" s="110" t="str">
        <f>IF(IFERROR(VLOOKUP(S1886,'Tabela de Apoio'!$D:$E,2,FALSE),1)=1,"",S1902)</f>
        <v/>
      </c>
      <c r="T1901" s="110" t="str">
        <f>IF(IFERROR(VLOOKUP(T1886,'Tabela de Apoio'!$D:$E,2,FALSE),1)=1,"",T1902)</f>
        <v/>
      </c>
      <c r="U1901" s="110" t="str">
        <f>IF(IFERROR(VLOOKUP(U1886,'Tabela de Apoio'!$D:$E,2,FALSE),1)=1,"",U1902)</f>
        <v/>
      </c>
      <c r="V1901" s="110" t="str">
        <f>IF(IFERROR(VLOOKUP(V1886,'Tabela de Apoio'!$D:$E,2,FALSE),1)=1,"",V1902)</f>
        <v/>
      </c>
      <c r="W1901" s="110" t="str">
        <f>IF(IFERROR(VLOOKUP(W1886,'Tabela de Apoio'!$D:$E,2,FALSE),1)=1,"",W1902)</f>
        <v/>
      </c>
      <c r="X1901" s="110" t="str">
        <f>IF(IFERROR(VLOOKUP(X1886,'Tabela de Apoio'!$D:$E,2,FALSE),1)=1,"",X1902)</f>
        <v/>
      </c>
      <c r="Y1901" s="110" t="str">
        <f>IF(IFERROR(VLOOKUP(Y1886,'Tabela de Apoio'!$D:$E,2,FALSE),1)=1,"",Y1902)</f>
        <v/>
      </c>
      <c r="Z1901" s="110" t="str">
        <f>IF(IFERROR(VLOOKUP(Z1886,'Tabela de Apoio'!$D:$E,2,FALSE),1)=1,"",Z1902)</f>
        <v/>
      </c>
      <c r="AA1901" s="110" t="str">
        <f>IF(IFERROR(VLOOKUP(AA1886,'Tabela de Apoio'!$D:$E,2,FALSE),1)=1,"",AA1902)</f>
        <v/>
      </c>
      <c r="AB1901" s="110" t="str">
        <f>IF(IFERROR(VLOOKUP(AB1886,'Tabela de Apoio'!$D:$E,2,FALSE),1)=1,"",AB1902)</f>
        <v/>
      </c>
      <c r="AC1901" s="110" t="str">
        <f>IF(IFERROR(VLOOKUP(AC1886,'Tabela de Apoio'!$D:$E,2,FALSE),1)=1,"",AC1902)</f>
        <v/>
      </c>
      <c r="AD1901" s="110" t="str">
        <f>IF(IFERROR(VLOOKUP(AD1886,'Tabela de Apoio'!$D:$E,2,FALSE),1)=1,"",AD1902)</f>
        <v/>
      </c>
      <c r="AE1901" s="110" t="str">
        <f>IF(IFERROR(VLOOKUP(AE1886,'Tabela de Apoio'!$D:$E,2,FALSE),1)=1,"",AE1902)</f>
        <v/>
      </c>
      <c r="AF1901" s="110" t="str">
        <f>IF(IFERROR(VLOOKUP(AF1886,'Tabela de Apoio'!$D:$E,2,FALSE),1)=1,"",AF1902)</f>
        <v/>
      </c>
      <c r="AG1901" s="110" t="str">
        <f>IF(IFERROR(VLOOKUP(AG1886,'Tabela de Apoio'!$D:$E,2,FALSE),1)=1,"",AG1902)</f>
        <v/>
      </c>
      <c r="AH1901" s="110" t="str">
        <f>IF(IFERROR(VLOOKUP(AH1886,'Tabela de Apoio'!$D:$E,2,FALSE),1)=1,"",AH1902)</f>
        <v/>
      </c>
      <c r="AI1901" s="110" t="str">
        <f>IF(IFERROR(VLOOKUP(AI1886,'Tabela de Apoio'!$D:$E,2,FALSE),1)=1,"",AI1902)</f>
        <v/>
      </c>
    </row>
    <row r="1902" spans="2:35" hidden="1" x14ac:dyDescent="0.25">
      <c r="B1902" s="131" t="e">
        <f t="shared" si="5791"/>
        <v>#VALUE!</v>
      </c>
      <c r="C1902" s="131" t="e">
        <f t="shared" si="5792"/>
        <v>#VALUE!</v>
      </c>
      <c r="D1902" s="130">
        <f t="shared" si="5792"/>
        <v>1</v>
      </c>
      <c r="E1902" s="168"/>
      <c r="F1902" s="96"/>
      <c r="G1902" s="170"/>
      <c r="H1902" s="137">
        <f t="shared" ref="H1902" si="5899">COUNT($P1902:$XX1902)</f>
        <v>0</v>
      </c>
      <c r="I1902" s="135" t="e">
        <f t="shared" ref="I1902" si="5900">_xlfn.STDEV.P($P1901:$XX1902)/AVERAGE($P1901:$XX1902)</f>
        <v>#DIV/0!</v>
      </c>
      <c r="J1902" s="7">
        <f t="shared" ref="J1902" si="5901">IF(AND(H1902&gt;2,
OR(L1884="MÉDIA SANEADA",L1884="MEDIANA SANEADA",
AND(L1884="PREÇO REFERÊNCIA",NOT(AND(P1886="Orçamento",COUNTA(P1884:XX1884)=COUNTIF(P1886:XX1886,"Orçamento")))))),
ROW(),0)</f>
        <v>0</v>
      </c>
      <c r="N1902" s="74"/>
      <c r="O1902" s="27" t="str">
        <f t="shared" ref="O1902" si="5902">"6 RODADA"</f>
        <v>6 RODADA</v>
      </c>
      <c r="P1902" s="110" t="str">
        <f t="shared" ref="P1902:AI1902" si="5903">IFERROR(IF(P1900="","",IF((_xlfn.STDEV.P($P1899:$XX1900)/AVERAGE($P1899:$XX1900))&lt;=25%,P1900,IF(OR(P1900&gt;(AVERAGE($P1899:$XX1900)+_xlfn.STDEV.P($P1899:$XX1900)),P1900&lt;(AVERAGE($P1899:$XX1900)-_xlfn.STDEV.P($P1899:$XX1900))),"DESCARTADO",P1900))),)</f>
        <v/>
      </c>
      <c r="Q1902" s="110" t="str">
        <f t="shared" si="5903"/>
        <v/>
      </c>
      <c r="R1902" s="110" t="str">
        <f t="shared" si="5903"/>
        <v/>
      </c>
      <c r="S1902" s="110" t="str">
        <f t="shared" si="5903"/>
        <v/>
      </c>
      <c r="T1902" s="110" t="str">
        <f t="shared" si="5903"/>
        <v/>
      </c>
      <c r="U1902" s="110" t="str">
        <f t="shared" si="5903"/>
        <v/>
      </c>
      <c r="V1902" s="110" t="str">
        <f t="shared" si="5903"/>
        <v/>
      </c>
      <c r="W1902" s="110" t="str">
        <f t="shared" si="5903"/>
        <v/>
      </c>
      <c r="X1902" s="110" t="str">
        <f t="shared" si="5903"/>
        <v/>
      </c>
      <c r="Y1902" s="110" t="str">
        <f t="shared" si="5903"/>
        <v/>
      </c>
      <c r="Z1902" s="110" t="str">
        <f t="shared" si="5903"/>
        <v/>
      </c>
      <c r="AA1902" s="110" t="str">
        <f t="shared" si="5903"/>
        <v/>
      </c>
      <c r="AB1902" s="110" t="str">
        <f t="shared" si="5903"/>
        <v/>
      </c>
      <c r="AC1902" s="110" t="str">
        <f t="shared" si="5903"/>
        <v/>
      </c>
      <c r="AD1902" s="110" t="str">
        <f t="shared" si="5903"/>
        <v/>
      </c>
      <c r="AE1902" s="110" t="str">
        <f t="shared" si="5903"/>
        <v/>
      </c>
      <c r="AF1902" s="110" t="str">
        <f t="shared" si="5903"/>
        <v/>
      </c>
      <c r="AG1902" s="110" t="str">
        <f t="shared" si="5903"/>
        <v/>
      </c>
      <c r="AH1902" s="110" t="str">
        <f t="shared" si="5903"/>
        <v/>
      </c>
      <c r="AI1902" s="110" t="str">
        <f t="shared" si="5903"/>
        <v/>
      </c>
    </row>
    <row r="1903" spans="2:35" x14ac:dyDescent="0.25">
      <c r="B1903" s="131" t="e">
        <f t="shared" si="5791"/>
        <v>#VALUE!</v>
      </c>
      <c r="C1903" s="131" t="e">
        <f t="shared" si="5792"/>
        <v>#VALUE!</v>
      </c>
      <c r="D1903" s="130">
        <f t="shared" si="5792"/>
        <v>1</v>
      </c>
      <c r="E1903" s="168"/>
      <c r="F1903" s="139"/>
      <c r="G1903" s="170"/>
      <c r="H1903" s="173"/>
      <c r="I1903" s="173"/>
      <c r="J1903" s="174"/>
      <c r="K1903" s="70"/>
      <c r="L1903" s="1" t="s">
        <v>56</v>
      </c>
      <c r="M1903" s="147" t="str">
        <f t="shared" ref="M1903" si="5904">IFERROR(ROUND(M1884*M1886,2),"")</f>
        <v/>
      </c>
      <c r="O1903" s="27" t="s">
        <v>426</v>
      </c>
      <c r="P1903" s="110" t="str">
        <f t="shared" ref="P1903:AI1924" si="5905">INDEX(P1890:P1902,MATCH(MAX($J1890:$J1902),$J1890:$J1902,0))</f>
        <v/>
      </c>
      <c r="Q1903" s="110" t="str">
        <f t="shared" si="5905"/>
        <v/>
      </c>
      <c r="R1903" s="110" t="str">
        <f t="shared" si="5905"/>
        <v/>
      </c>
      <c r="S1903" s="110" t="str">
        <f t="shared" si="5905"/>
        <v/>
      </c>
      <c r="T1903" s="110" t="str">
        <f t="shared" si="5905"/>
        <v/>
      </c>
      <c r="U1903" s="110" t="str">
        <f t="shared" si="5905"/>
        <v/>
      </c>
      <c r="V1903" s="110" t="str">
        <f t="shared" si="5905"/>
        <v/>
      </c>
      <c r="W1903" s="110" t="str">
        <f t="shared" si="5905"/>
        <v/>
      </c>
      <c r="X1903" s="110" t="str">
        <f t="shared" si="5905"/>
        <v/>
      </c>
      <c r="Y1903" s="110" t="str">
        <f t="shared" si="5905"/>
        <v/>
      </c>
      <c r="Z1903" s="110" t="str">
        <f t="shared" si="5905"/>
        <v/>
      </c>
      <c r="AA1903" s="110" t="str">
        <f t="shared" si="5905"/>
        <v/>
      </c>
      <c r="AB1903" s="110" t="str">
        <f t="shared" si="5905"/>
        <v/>
      </c>
      <c r="AC1903" s="110" t="str">
        <f t="shared" si="5905"/>
        <v/>
      </c>
      <c r="AD1903" s="110" t="str">
        <f t="shared" si="5905"/>
        <v/>
      </c>
      <c r="AE1903" s="110" t="str">
        <f t="shared" si="5905"/>
        <v/>
      </c>
      <c r="AF1903" s="110" t="str">
        <f t="shared" si="5905"/>
        <v/>
      </c>
      <c r="AG1903" s="110" t="str">
        <f t="shared" si="5905"/>
        <v/>
      </c>
      <c r="AH1903" s="110" t="str">
        <f t="shared" si="5905"/>
        <v/>
      </c>
      <c r="AI1903" s="110" t="str">
        <f t="shared" si="5905"/>
        <v/>
      </c>
    </row>
    <row r="1905" spans="1:167" s="120" customFormat="1" ht="15" customHeight="1" x14ac:dyDescent="0.25">
      <c r="A1905" s="123"/>
      <c r="B1905" s="130" t="e">
        <f t="shared" ref="B1905" si="5906">LARGE(IFERROR(IF(B1903+1&gt;$H$8,"",B1903+1),""),1)</f>
        <v>#VALUE!</v>
      </c>
      <c r="C1905" s="130" t="e">
        <f>IF(_xlfn.ISFORMULA(E1909),MAX(INDEX('BASE FORMAÇÃO'!A:A,B1905+1),1),E1909)</f>
        <v>#VALUE!</v>
      </c>
      <c r="D1905" s="130">
        <f t="shared" ref="D1905" si="5907">IFERROR(IF(C1905=C1895,D1895+1,1),1)</f>
        <v>1</v>
      </c>
      <c r="E1905" s="41" t="s">
        <v>9</v>
      </c>
      <c r="F1905" s="76"/>
      <c r="G1905" s="41" t="s">
        <v>15</v>
      </c>
      <c r="H1905" s="138" t="e">
        <f>INDEX('BASE FORMAÇÃO'!B:B,B1905+1)</f>
        <v>#VALUE!</v>
      </c>
      <c r="I1905" s="146" t="s">
        <v>16</v>
      </c>
      <c r="J1905" s="6" t="e">
        <f>INDEX('BASE FORMAÇÃO'!K:K,B1905+1)</f>
        <v>#VALUE!</v>
      </c>
      <c r="K1905" s="68"/>
      <c r="L1905" s="175" t="s">
        <v>54</v>
      </c>
      <c r="M1905" s="177" t="str">
        <f t="shared" ref="M1905" si="5908">IF(OR(ISBLANK($O$8),ISBLANK($O$7),ISBLANK($H$8),ISBLANK($O$6),ISBLANK($O$5),ISBLANK($H$5)),"",IFERROR(IF(VLOOKUP(L1905,L1911:M1920,2,FALSE)&lt;1,ROUND(VLOOKUP(L1905,L1911:M1920,2,FALSE),4),ROUND(VLOOKUP(L1905,L1911:M1920,2,FALSE),2)),""))</f>
        <v/>
      </c>
      <c r="N1905" s="72"/>
      <c r="O1905" s="27" t="s">
        <v>17</v>
      </c>
      <c r="P1905" s="116"/>
      <c r="Q1905" s="116"/>
      <c r="R1905" s="116"/>
      <c r="S1905" s="116"/>
      <c r="T1905" s="116"/>
      <c r="U1905" s="108"/>
      <c r="V1905" s="108"/>
      <c r="W1905" s="108"/>
      <c r="X1905" s="108"/>
      <c r="Y1905" s="108"/>
      <c r="Z1905" s="108"/>
      <c r="AA1905" s="108"/>
      <c r="AB1905" s="108"/>
      <c r="AC1905" s="108"/>
      <c r="AD1905" s="108"/>
      <c r="AE1905" s="108"/>
      <c r="AF1905" s="108"/>
      <c r="AG1905" s="108"/>
      <c r="AH1905" s="108"/>
      <c r="AI1905" s="108"/>
      <c r="AJ1905" s="119"/>
      <c r="AK1905" s="119"/>
      <c r="AL1905" s="119"/>
      <c r="AM1905" s="119"/>
      <c r="AN1905" s="119"/>
      <c r="AO1905" s="119"/>
      <c r="AP1905" s="119"/>
      <c r="AQ1905" s="119"/>
      <c r="AR1905" s="119"/>
      <c r="AS1905" s="119"/>
      <c r="AT1905" s="119"/>
      <c r="AU1905" s="119"/>
      <c r="AV1905" s="119"/>
      <c r="AW1905" s="119"/>
      <c r="AX1905" s="119"/>
      <c r="AY1905" s="119"/>
      <c r="AZ1905" s="119"/>
      <c r="BA1905" s="119"/>
      <c r="BB1905" s="119"/>
      <c r="BC1905" s="119"/>
      <c r="BD1905" s="119"/>
      <c r="BE1905" s="119"/>
      <c r="BF1905" s="119"/>
      <c r="BG1905" s="119"/>
      <c r="BH1905" s="119"/>
      <c r="BI1905" s="119"/>
      <c r="BJ1905" s="119"/>
      <c r="BK1905" s="119"/>
      <c r="BL1905" s="119"/>
      <c r="BM1905" s="119"/>
      <c r="BN1905" s="119"/>
      <c r="BO1905" s="119"/>
      <c r="BP1905" s="119"/>
      <c r="BQ1905" s="119"/>
      <c r="BR1905" s="119"/>
      <c r="BS1905" s="119"/>
      <c r="BT1905" s="119"/>
      <c r="BU1905" s="119"/>
      <c r="BV1905" s="119"/>
      <c r="BW1905" s="119"/>
      <c r="BX1905" s="119"/>
      <c r="BY1905" s="119"/>
      <c r="BZ1905" s="119"/>
      <c r="CA1905" s="119"/>
      <c r="CB1905" s="119"/>
      <c r="CC1905" s="119"/>
      <c r="CD1905" s="119"/>
      <c r="CE1905" s="119"/>
      <c r="CF1905" s="119"/>
      <c r="CG1905" s="119"/>
      <c r="CH1905" s="119"/>
      <c r="CI1905" s="119"/>
      <c r="CJ1905" s="119"/>
      <c r="CK1905" s="119"/>
      <c r="CL1905" s="119"/>
      <c r="CM1905" s="119"/>
      <c r="CN1905" s="119"/>
      <c r="CO1905" s="119"/>
      <c r="CP1905" s="119"/>
      <c r="CQ1905" s="119"/>
      <c r="CR1905" s="119"/>
      <c r="CS1905" s="119"/>
      <c r="CT1905" s="119"/>
      <c r="CU1905" s="119"/>
      <c r="CV1905" s="119"/>
      <c r="CW1905" s="119"/>
      <c r="CX1905" s="119"/>
      <c r="CY1905" s="119"/>
      <c r="CZ1905" s="119"/>
      <c r="DA1905" s="119"/>
      <c r="DB1905" s="119"/>
      <c r="DC1905" s="119"/>
      <c r="DD1905" s="119"/>
      <c r="DE1905" s="119"/>
      <c r="DF1905" s="119"/>
      <c r="DG1905" s="119"/>
      <c r="DH1905" s="119"/>
      <c r="DI1905" s="119"/>
      <c r="DJ1905" s="119"/>
      <c r="DK1905" s="119"/>
      <c r="DL1905" s="119"/>
      <c r="DM1905" s="119"/>
      <c r="DN1905" s="119"/>
      <c r="DO1905" s="119"/>
      <c r="DP1905" s="119"/>
      <c r="DQ1905" s="119"/>
      <c r="DR1905" s="119"/>
      <c r="DS1905" s="119"/>
      <c r="DT1905" s="119"/>
      <c r="DU1905" s="119"/>
      <c r="DV1905" s="119"/>
      <c r="DW1905" s="119"/>
      <c r="DX1905" s="119"/>
      <c r="DY1905" s="119"/>
      <c r="DZ1905" s="119"/>
      <c r="EA1905" s="119"/>
      <c r="EB1905" s="119"/>
      <c r="EC1905" s="119"/>
      <c r="ED1905" s="119"/>
      <c r="EE1905" s="119"/>
      <c r="EF1905" s="119"/>
      <c r="EG1905" s="119"/>
      <c r="EH1905" s="119"/>
      <c r="EI1905" s="119"/>
      <c r="EJ1905" s="119"/>
      <c r="EK1905" s="119"/>
      <c r="EL1905" s="119"/>
      <c r="EM1905" s="119"/>
      <c r="EN1905" s="119"/>
      <c r="EO1905" s="119"/>
      <c r="EP1905" s="119"/>
      <c r="EQ1905" s="119"/>
      <c r="ER1905" s="119"/>
      <c r="ES1905" s="119"/>
      <c r="ET1905" s="119"/>
      <c r="EU1905" s="119"/>
      <c r="EV1905" s="119"/>
      <c r="EW1905" s="119"/>
      <c r="EX1905" s="119"/>
      <c r="EY1905" s="119"/>
      <c r="EZ1905" s="119"/>
      <c r="FA1905" s="119"/>
      <c r="FB1905" s="119"/>
      <c r="FC1905" s="119"/>
      <c r="FD1905" s="119"/>
      <c r="FE1905" s="119"/>
      <c r="FF1905" s="119"/>
      <c r="FG1905" s="119"/>
      <c r="FH1905" s="119"/>
      <c r="FI1905" s="119"/>
      <c r="FJ1905" s="119"/>
      <c r="FK1905" s="119"/>
    </row>
    <row r="1906" spans="1:167" s="120" customFormat="1" ht="15" customHeight="1" x14ac:dyDescent="0.25">
      <c r="A1906" s="69"/>
      <c r="B1906" s="131" t="e">
        <f t="shared" ref="B1906:D1906" si="5909">B1905</f>
        <v>#VALUE!</v>
      </c>
      <c r="C1906" s="131" t="e">
        <f t="shared" si="5909"/>
        <v>#VALUE!</v>
      </c>
      <c r="D1906" s="130">
        <f t="shared" si="5909"/>
        <v>1</v>
      </c>
      <c r="E1906" s="179">
        <f t="shared" ref="E1906" si="5910">D1905</f>
        <v>1</v>
      </c>
      <c r="F1906" s="95"/>
      <c r="G1906" s="181" t="s">
        <v>1</v>
      </c>
      <c r="H1906" s="184" t="e">
        <f>INDEX('BASE FORMAÇÃO'!C:C,B1905+1)</f>
        <v>#VALUE!</v>
      </c>
      <c r="I1906" s="184"/>
      <c r="J1906" s="185"/>
      <c r="K1906" s="69"/>
      <c r="L1906" s="176"/>
      <c r="M1906" s="178"/>
      <c r="N1906" s="73"/>
      <c r="O1906" s="27" t="s">
        <v>13</v>
      </c>
      <c r="P1906" s="125"/>
      <c r="Q1906" s="125"/>
      <c r="R1906" s="125"/>
      <c r="S1906" s="125"/>
      <c r="T1906" s="125"/>
      <c r="U1906" s="125"/>
      <c r="V1906" s="125"/>
      <c r="W1906" s="125"/>
      <c r="X1906" s="125"/>
      <c r="Y1906" s="125"/>
      <c r="Z1906" s="125"/>
      <c r="AA1906" s="125"/>
      <c r="AB1906" s="125"/>
      <c r="AC1906" s="125"/>
      <c r="AD1906" s="125"/>
      <c r="AE1906" s="125"/>
      <c r="AF1906" s="125"/>
      <c r="AG1906" s="125"/>
      <c r="AH1906" s="125"/>
      <c r="AI1906" s="125"/>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19"/>
      <c r="BC1906" s="119"/>
      <c r="BD1906" s="119"/>
      <c r="BE1906" s="119"/>
      <c r="BF1906" s="119"/>
      <c r="BG1906" s="119"/>
      <c r="BH1906" s="119"/>
      <c r="BI1906" s="119"/>
      <c r="BJ1906" s="119"/>
      <c r="BK1906" s="119"/>
      <c r="BL1906" s="119"/>
      <c r="BM1906" s="119"/>
      <c r="BN1906" s="119"/>
      <c r="BO1906" s="119"/>
      <c r="BP1906" s="119"/>
      <c r="BQ1906" s="119"/>
      <c r="BR1906" s="119"/>
      <c r="BS1906" s="119"/>
      <c r="BT1906" s="119"/>
      <c r="BU1906" s="119"/>
      <c r="BV1906" s="119"/>
      <c r="BW1906" s="119"/>
      <c r="BX1906" s="119"/>
      <c r="BY1906" s="119"/>
      <c r="BZ1906" s="119"/>
      <c r="CA1906" s="119"/>
      <c r="CB1906" s="119"/>
      <c r="CC1906" s="119"/>
      <c r="CD1906" s="119"/>
      <c r="CE1906" s="119"/>
      <c r="CF1906" s="119"/>
      <c r="CG1906" s="119"/>
      <c r="CH1906" s="119"/>
      <c r="CI1906" s="119"/>
      <c r="CJ1906" s="119"/>
      <c r="CK1906" s="119"/>
      <c r="CL1906" s="119"/>
      <c r="CM1906" s="119"/>
      <c r="CN1906" s="119"/>
      <c r="CO1906" s="119"/>
      <c r="CP1906" s="119"/>
      <c r="CQ1906" s="119"/>
      <c r="CR1906" s="119"/>
      <c r="CS1906" s="119"/>
      <c r="CT1906" s="119"/>
      <c r="CU1906" s="119"/>
      <c r="CV1906" s="119"/>
      <c r="CW1906" s="119"/>
      <c r="CX1906" s="119"/>
      <c r="CY1906" s="119"/>
      <c r="CZ1906" s="119"/>
      <c r="DA1906" s="119"/>
      <c r="DB1906" s="119"/>
      <c r="DC1906" s="119"/>
      <c r="DD1906" s="119"/>
      <c r="DE1906" s="119"/>
      <c r="DF1906" s="119"/>
      <c r="DG1906" s="119"/>
      <c r="DH1906" s="119"/>
      <c r="DI1906" s="119"/>
      <c r="DJ1906" s="119"/>
      <c r="DK1906" s="119"/>
      <c r="DL1906" s="119"/>
      <c r="DM1906" s="119"/>
      <c r="DN1906" s="119"/>
      <c r="DO1906" s="119"/>
      <c r="DP1906" s="119"/>
      <c r="DQ1906" s="119"/>
      <c r="DR1906" s="119"/>
      <c r="DS1906" s="119"/>
      <c r="DT1906" s="119"/>
      <c r="DU1906" s="119"/>
      <c r="DV1906" s="119"/>
      <c r="DW1906" s="119"/>
      <c r="DX1906" s="119"/>
      <c r="DY1906" s="119"/>
      <c r="DZ1906" s="119"/>
      <c r="EA1906" s="119"/>
      <c r="EB1906" s="119"/>
      <c r="EC1906" s="119"/>
      <c r="ED1906" s="119"/>
      <c r="EE1906" s="119"/>
      <c r="EF1906" s="119"/>
      <c r="EG1906" s="119"/>
      <c r="EH1906" s="119"/>
      <c r="EI1906" s="119"/>
      <c r="EJ1906" s="119"/>
      <c r="EK1906" s="119"/>
      <c r="EL1906" s="119"/>
      <c r="EM1906" s="119"/>
      <c r="EN1906" s="119"/>
      <c r="EO1906" s="119"/>
      <c r="EP1906" s="119"/>
      <c r="EQ1906" s="119"/>
      <c r="ER1906" s="119"/>
      <c r="ES1906" s="119"/>
      <c r="ET1906" s="119"/>
      <c r="EU1906" s="119"/>
      <c r="EV1906" s="119"/>
      <c r="EW1906" s="119"/>
      <c r="EX1906" s="119"/>
      <c r="EY1906" s="119"/>
      <c r="EZ1906" s="119"/>
      <c r="FA1906" s="119"/>
      <c r="FB1906" s="119"/>
      <c r="FC1906" s="119"/>
      <c r="FD1906" s="119"/>
      <c r="FE1906" s="119"/>
      <c r="FF1906" s="119"/>
      <c r="FG1906" s="119"/>
      <c r="FH1906" s="119"/>
      <c r="FI1906" s="119"/>
      <c r="FJ1906" s="119"/>
      <c r="FK1906" s="119"/>
    </row>
    <row r="1907" spans="1:167" s="119" customFormat="1" x14ac:dyDescent="0.25">
      <c r="A1907" s="77"/>
      <c r="B1907" s="131" t="e">
        <f t="shared" ref="B1907:D1907" si="5911">B1906</f>
        <v>#VALUE!</v>
      </c>
      <c r="C1907" s="131" t="e">
        <f t="shared" si="5911"/>
        <v>#VALUE!</v>
      </c>
      <c r="D1907" s="130">
        <f t="shared" si="5911"/>
        <v>1</v>
      </c>
      <c r="E1907" s="180"/>
      <c r="F1907" s="96"/>
      <c r="G1907" s="182"/>
      <c r="H1907" s="186"/>
      <c r="I1907" s="186"/>
      <c r="J1907" s="187"/>
      <c r="K1907" s="67"/>
      <c r="L1907" s="133" t="s">
        <v>57</v>
      </c>
      <c r="M1907" s="134" t="e">
        <f>INDEX('BASE FORMAÇÃO'!H:H,B1909+1)</f>
        <v>#VALUE!</v>
      </c>
      <c r="N1907" s="74"/>
      <c r="O1907" s="27" t="s">
        <v>445</v>
      </c>
      <c r="P1907" s="117"/>
      <c r="Q1907" s="117"/>
      <c r="R1907" s="117"/>
      <c r="S1907" s="117"/>
      <c r="T1907" s="117"/>
      <c r="U1907" s="117"/>
      <c r="V1907" s="117"/>
      <c r="W1907" s="117"/>
      <c r="X1907" s="117"/>
      <c r="Y1907" s="117"/>
      <c r="Z1907" s="117"/>
      <c r="AA1907" s="121"/>
      <c r="AB1907" s="121"/>
      <c r="AC1907" s="121"/>
      <c r="AD1907" s="121"/>
      <c r="AE1907" s="121"/>
      <c r="AF1907" s="121"/>
      <c r="AG1907" s="121"/>
      <c r="AH1907" s="121"/>
      <c r="AI1907" s="121"/>
    </row>
    <row r="1908" spans="1:167" s="119" customFormat="1" x14ac:dyDescent="0.25">
      <c r="A1908" s="77"/>
      <c r="B1908" s="131" t="e">
        <f t="shared" ref="B1908:C1908" si="5912">B1907</f>
        <v>#VALUE!</v>
      </c>
      <c r="C1908" s="131" t="e">
        <f t="shared" si="5912"/>
        <v>#VALUE!</v>
      </c>
      <c r="D1908" s="130">
        <f t="shared" si="5792"/>
        <v>1</v>
      </c>
      <c r="E1908" s="41" t="s">
        <v>344</v>
      </c>
      <c r="F1908" s="96"/>
      <c r="G1908" s="183"/>
      <c r="H1908" s="188"/>
      <c r="I1908" s="188"/>
      <c r="J1908" s="189"/>
      <c r="K1908" s="67"/>
      <c r="L1908" s="1" t="s">
        <v>2</v>
      </c>
      <c r="M1908" s="6" t="e">
        <f>INDEX('BASE FORMAÇÃO'!D:D,B1909+1)</f>
        <v>#VALUE!</v>
      </c>
      <c r="N1908" s="74"/>
      <c r="O1908" s="27" t="s">
        <v>446</v>
      </c>
      <c r="P1908" s="118"/>
      <c r="Q1908" s="118"/>
      <c r="R1908" s="118"/>
      <c r="S1908" s="118"/>
      <c r="T1908" s="118"/>
      <c r="U1908" s="121"/>
      <c r="V1908" s="121"/>
      <c r="W1908" s="121"/>
      <c r="X1908" s="121"/>
      <c r="Y1908" s="121"/>
      <c r="Z1908" s="121"/>
      <c r="AA1908" s="121"/>
      <c r="AB1908" s="121"/>
      <c r="AC1908" s="121"/>
      <c r="AD1908" s="121"/>
      <c r="AE1908" s="121"/>
      <c r="AF1908" s="121"/>
      <c r="AG1908" s="121"/>
      <c r="AH1908" s="121"/>
      <c r="AI1908" s="121"/>
    </row>
    <row r="1909" spans="1:167" x14ac:dyDescent="0.25">
      <c r="B1909" s="131" t="e">
        <f t="shared" ref="B1909:C1909" si="5913">B1907</f>
        <v>#VALUE!</v>
      </c>
      <c r="C1909" s="131" t="e">
        <f t="shared" si="5913"/>
        <v>#VALUE!</v>
      </c>
      <c r="D1909" s="130">
        <f t="shared" si="5792"/>
        <v>1</v>
      </c>
      <c r="E1909" s="167" t="e">
        <f t="shared" ref="E1909" si="5914">C1905</f>
        <v>#VALUE!</v>
      </c>
      <c r="F1909" s="96"/>
      <c r="G1909" s="169" t="s">
        <v>334</v>
      </c>
      <c r="H1909" s="171"/>
      <c r="I1909" s="172"/>
      <c r="J1909" s="172"/>
      <c r="K1909" s="70"/>
      <c r="L1909" s="28" t="s">
        <v>333</v>
      </c>
      <c r="M1909" s="136" t="str">
        <f t="shared" ref="M1909" si="5915">IFERROR(INDEX(I1911:I1923,MATCH(MAX(J1911:J1923),J1911:J1923,0)),"")</f>
        <v/>
      </c>
      <c r="N1909" s="74"/>
      <c r="O1909" s="27" t="s">
        <v>18</v>
      </c>
      <c r="P1909" s="109" t="str">
        <f>IF(P1905="","",
IF(OR(P1907="Orçamento",P1906="",MAX('Tabela de Apoio'!$A:$A)&lt;=P1906),
P1905,
(INDEX('Tabela de Apoio'!$B:$B,MATCH('MAPA DE PREÇOS'!$O$8,'Tabela de Apoio'!$A:$A,1))/INDEX('Tabela de Apoio'!$B:$B,MATCH('MAPA DE PREÇOS'!P1906,'Tabela de Apoio'!$A:$A,1)-1))*P1905))</f>
        <v/>
      </c>
      <c r="Q1909" s="109" t="str">
        <f>IF(Q1905="","",
IF(OR(Q1907="Orçamento",Q1906="",MAX('Tabela de Apoio'!$A:$A)&lt;=Q1906),
Q1905,
(INDEX('Tabela de Apoio'!$B:$B,MATCH('MAPA DE PREÇOS'!$O$8,'Tabela de Apoio'!$A:$A,1))/INDEX('Tabela de Apoio'!$B:$B,MATCH('MAPA DE PREÇOS'!Q1906,'Tabela de Apoio'!$A:$A,1)-1))*Q1905))</f>
        <v/>
      </c>
      <c r="R1909" s="109" t="str">
        <f>IF(R1905="","",
IF(OR(R1907="Orçamento",R1906="",MAX('Tabela de Apoio'!$A:$A)&lt;=R1906),
R1905,
(INDEX('Tabela de Apoio'!$B:$B,MATCH('MAPA DE PREÇOS'!$O$8,'Tabela de Apoio'!$A:$A,1))/INDEX('Tabela de Apoio'!$B:$B,MATCH('MAPA DE PREÇOS'!R1906,'Tabela de Apoio'!$A:$A,1)-1))*R1905))</f>
        <v/>
      </c>
      <c r="S1909" s="109" t="str">
        <f>IF(S1905="","",
IF(OR(S1907="Orçamento",S1906="",MAX('Tabela de Apoio'!$A:$A)&lt;=S1906),
S1905,
(INDEX('Tabela de Apoio'!$B:$B,MATCH('MAPA DE PREÇOS'!$O$8,'Tabela de Apoio'!$A:$A,1))/INDEX('Tabela de Apoio'!$B:$B,MATCH('MAPA DE PREÇOS'!S1906,'Tabela de Apoio'!$A:$A,1)-1))*S1905))</f>
        <v/>
      </c>
      <c r="T1909" s="109" t="str">
        <f>IF(T1905="","",
IF(OR(T1907="Orçamento",T1906="",MAX('Tabela de Apoio'!$A:$A)&lt;=T1906),
T1905,
(INDEX('Tabela de Apoio'!$B:$B,MATCH('MAPA DE PREÇOS'!$O$8,'Tabela de Apoio'!$A:$A,1))/INDEX('Tabela de Apoio'!$B:$B,MATCH('MAPA DE PREÇOS'!T1906,'Tabela de Apoio'!$A:$A,1)-1))*T1905))</f>
        <v/>
      </c>
      <c r="U1909" s="109" t="str">
        <f>IF(U1905="","",
IF(OR(U1907="Orçamento",U1906="",MAX('Tabela de Apoio'!$A:$A)&lt;=U1906),
U1905,
(INDEX('Tabela de Apoio'!$B:$B,MATCH('MAPA DE PREÇOS'!$O$8,'Tabela de Apoio'!$A:$A,1))/INDEX('Tabela de Apoio'!$B:$B,MATCH('MAPA DE PREÇOS'!U1906,'Tabela de Apoio'!$A:$A,1)-1))*U1905))</f>
        <v/>
      </c>
      <c r="V1909" s="109" t="str">
        <f>IF(V1905="","",
IF(OR(V1907="Orçamento",V1906="",MAX('Tabela de Apoio'!$A:$A)&lt;=V1906),
V1905,
(INDEX('Tabela de Apoio'!$B:$B,MATCH('MAPA DE PREÇOS'!$O$8,'Tabela de Apoio'!$A:$A,1))/INDEX('Tabela de Apoio'!$B:$B,MATCH('MAPA DE PREÇOS'!V1906,'Tabela de Apoio'!$A:$A,1)-1))*V1905))</f>
        <v/>
      </c>
      <c r="W1909" s="109" t="str">
        <f>IF(W1905="","",
IF(OR(W1907="Orçamento",W1906="",MAX('Tabela de Apoio'!$A:$A)&lt;=W1906),
W1905,
(INDEX('Tabela de Apoio'!$B:$B,MATCH('MAPA DE PREÇOS'!$O$8,'Tabela de Apoio'!$A:$A,1))/INDEX('Tabela de Apoio'!$B:$B,MATCH('MAPA DE PREÇOS'!W1906,'Tabela de Apoio'!$A:$A,1)-1))*W1905))</f>
        <v/>
      </c>
      <c r="X1909" s="109" t="str">
        <f>IF(X1905="","",
IF(OR(X1907="Orçamento",X1906="",MAX('Tabela de Apoio'!$A:$A)&lt;=X1906),
X1905,
(INDEX('Tabela de Apoio'!$B:$B,MATCH('MAPA DE PREÇOS'!$O$8,'Tabela de Apoio'!$A:$A,1))/INDEX('Tabela de Apoio'!$B:$B,MATCH('MAPA DE PREÇOS'!X1906,'Tabela de Apoio'!$A:$A,1)-1))*X1905))</f>
        <v/>
      </c>
      <c r="Y1909" s="109" t="str">
        <f>IF(Y1905="","",
IF(OR(Y1907="Orçamento",Y1906="",MAX('Tabela de Apoio'!$A:$A)&lt;=Y1906),
Y1905,
(INDEX('Tabela de Apoio'!$B:$B,MATCH('MAPA DE PREÇOS'!$O$8,'Tabela de Apoio'!$A:$A,1))/INDEX('Tabela de Apoio'!$B:$B,MATCH('MAPA DE PREÇOS'!Y1906,'Tabela de Apoio'!$A:$A,1)-1))*Y1905))</f>
        <v/>
      </c>
      <c r="Z1909" s="109" t="str">
        <f>IF(Z1905="","",
IF(OR(Z1907="Orçamento",Z1906="",MAX('Tabela de Apoio'!$A:$A)&lt;=Z1906),
Z1905,
(INDEX('Tabela de Apoio'!$B:$B,MATCH('MAPA DE PREÇOS'!$O$8,'Tabela de Apoio'!$A:$A,1))/INDEX('Tabela de Apoio'!$B:$B,MATCH('MAPA DE PREÇOS'!Z1906,'Tabela de Apoio'!$A:$A,1)-1))*Z1905))</f>
        <v/>
      </c>
      <c r="AA1909" s="109" t="str">
        <f>IF(AA1905="","",
IF(OR(AA1907="Orçamento",AA1906="",MAX('Tabela de Apoio'!$A:$A)&lt;=AA1906),
AA1905,
(INDEX('Tabela de Apoio'!$B:$B,MATCH('MAPA DE PREÇOS'!$O$8,'Tabela de Apoio'!$A:$A,1))/INDEX('Tabela de Apoio'!$B:$B,MATCH('MAPA DE PREÇOS'!AA1906,'Tabela de Apoio'!$A:$A,1)-1))*AA1905))</f>
        <v/>
      </c>
      <c r="AB1909" s="109" t="str">
        <f>IF(AB1905="","",
IF(OR(AB1907="Orçamento",AB1906="",MAX('Tabela de Apoio'!$A:$A)&lt;=AB1906),
AB1905,
(INDEX('Tabela de Apoio'!$B:$B,MATCH('MAPA DE PREÇOS'!$O$8,'Tabela de Apoio'!$A:$A,1))/INDEX('Tabela de Apoio'!$B:$B,MATCH('MAPA DE PREÇOS'!AB1906,'Tabela de Apoio'!$A:$A,1)-1))*AB1905))</f>
        <v/>
      </c>
      <c r="AC1909" s="109" t="str">
        <f>IF(AC1905="","",
IF(OR(AC1907="Orçamento",AC1906="",MAX('Tabela de Apoio'!$A:$A)&lt;=AC1906),
AC1905,
(INDEX('Tabela de Apoio'!$B:$B,MATCH('MAPA DE PREÇOS'!$O$8,'Tabela de Apoio'!$A:$A,1))/INDEX('Tabela de Apoio'!$B:$B,MATCH('MAPA DE PREÇOS'!AC1906,'Tabela de Apoio'!$A:$A,1)-1))*AC1905))</f>
        <v/>
      </c>
      <c r="AD1909" s="109" t="str">
        <f>IF(AD1905="","",
IF(OR(AD1907="Orçamento",AD1906="",MAX('Tabela de Apoio'!$A:$A)&lt;=AD1906),
AD1905,
(INDEX('Tabela de Apoio'!$B:$B,MATCH('MAPA DE PREÇOS'!$O$8,'Tabela de Apoio'!$A:$A,1))/INDEX('Tabela de Apoio'!$B:$B,MATCH('MAPA DE PREÇOS'!AD1906,'Tabela de Apoio'!$A:$A,1)-1))*AD1905))</f>
        <v/>
      </c>
      <c r="AE1909" s="109" t="str">
        <f>IF(AE1905="","",
IF(OR(AE1907="Orçamento",AE1906="",MAX('Tabela de Apoio'!$A:$A)&lt;=AE1906),
AE1905,
(INDEX('Tabela de Apoio'!$B:$B,MATCH('MAPA DE PREÇOS'!$O$8,'Tabela de Apoio'!$A:$A,1))/INDEX('Tabela de Apoio'!$B:$B,MATCH('MAPA DE PREÇOS'!AE1906,'Tabela de Apoio'!$A:$A,1)-1))*AE1905))</f>
        <v/>
      </c>
      <c r="AF1909" s="109" t="str">
        <f>IF(AF1905="","",
IF(OR(AF1907="Orçamento",AF1906="",MAX('Tabela de Apoio'!$A:$A)&lt;=AF1906),
AF1905,
(INDEX('Tabela de Apoio'!$B:$B,MATCH('MAPA DE PREÇOS'!$O$8,'Tabela de Apoio'!$A:$A,1))/INDEX('Tabela de Apoio'!$B:$B,MATCH('MAPA DE PREÇOS'!AF1906,'Tabela de Apoio'!$A:$A,1)-1))*AF1905))</f>
        <v/>
      </c>
      <c r="AG1909" s="109" t="str">
        <f>IF(AG1905="","",
IF(OR(AG1907="Orçamento",AG1906="",MAX('Tabela de Apoio'!$A:$A)&lt;=AG1906),
AG1905,
(INDEX('Tabela de Apoio'!$B:$B,MATCH('MAPA DE PREÇOS'!$O$8,'Tabela de Apoio'!$A:$A,1))/INDEX('Tabela de Apoio'!$B:$B,MATCH('MAPA DE PREÇOS'!AG1906,'Tabela de Apoio'!$A:$A,1)-1))*AG1905))</f>
        <v/>
      </c>
      <c r="AH1909" s="109" t="str">
        <f>IF(AH1905="","",
IF(OR(AH1907="Orçamento",AH1906="",MAX('Tabela de Apoio'!$A:$A)&lt;=AH1906),
AH1905,
(INDEX('Tabela de Apoio'!$B:$B,MATCH('MAPA DE PREÇOS'!$O$8,'Tabela de Apoio'!$A:$A,1))/INDEX('Tabela de Apoio'!$B:$B,MATCH('MAPA DE PREÇOS'!AH1906,'Tabela de Apoio'!$A:$A,1)-1))*AH1905))</f>
        <v/>
      </c>
      <c r="AI1909" s="109" t="str">
        <f>IF(AI1905="","",
IF(OR(AI1907="Orçamento",AI1906="",MAX('Tabela de Apoio'!$A:$A)&lt;=AI1906),
AI1905,
(INDEX('Tabela de Apoio'!$B:$B,MATCH('MAPA DE PREÇOS'!$O$8,'Tabela de Apoio'!$A:$A,1))/INDEX('Tabela de Apoio'!$B:$B,MATCH('MAPA DE PREÇOS'!AI1906,'Tabela de Apoio'!$A:$A,1)-1))*AI1905))</f>
        <v/>
      </c>
    </row>
    <row r="1910" spans="1:167" hidden="1" x14ac:dyDescent="0.25">
      <c r="B1910" s="131" t="e">
        <f t="shared" ref="B1910" si="5916">B1909</f>
        <v>#VALUE!</v>
      </c>
      <c r="C1910" s="131" t="e">
        <f t="shared" ref="C1910" si="5917">C1909</f>
        <v>#VALUE!</v>
      </c>
      <c r="D1910" s="130">
        <f t="shared" si="5792"/>
        <v>1</v>
      </c>
      <c r="E1910" s="168"/>
      <c r="F1910" s="96"/>
      <c r="G1910" s="170"/>
      <c r="H1910"/>
      <c r="I1910"/>
      <c r="J1910"/>
      <c r="N1910" s="74"/>
      <c r="O1910" s="27" t="s">
        <v>439</v>
      </c>
      <c r="P1910" s="110" t="str">
        <f>IF(IFERROR(VLOOKUP(P1907,'Tabela de Apoio'!$D:$E,2,FALSE),1)=1,"",P1911)</f>
        <v/>
      </c>
      <c r="Q1910" s="110" t="str">
        <f>IF(IFERROR(VLOOKUP(Q1907,'Tabela de Apoio'!$D:$E,2,FALSE),1)=1,"",Q1911)</f>
        <v/>
      </c>
      <c r="R1910" s="110" t="str">
        <f>IF(IFERROR(VLOOKUP(R1907,'Tabela de Apoio'!$D:$E,2,FALSE),1)=1,"",R1911)</f>
        <v/>
      </c>
      <c r="S1910" s="110" t="str">
        <f>IF(IFERROR(VLOOKUP(S1907,'Tabela de Apoio'!$D:$E,2,FALSE),1)=1,"",S1911)</f>
        <v/>
      </c>
      <c r="T1910" s="110" t="str">
        <f>IF(IFERROR(VLOOKUP(T1907,'Tabela de Apoio'!$D:$E,2,FALSE),1)=1,"",T1911)</f>
        <v/>
      </c>
      <c r="U1910" s="110" t="str">
        <f>IF(IFERROR(VLOOKUP(U1907,'Tabela de Apoio'!$D:$E,2,FALSE),1)=1,"",U1911)</f>
        <v/>
      </c>
      <c r="V1910" s="110" t="str">
        <f>IF(IFERROR(VLOOKUP(V1907,'Tabela de Apoio'!$D:$E,2,FALSE),1)=1,"",V1911)</f>
        <v/>
      </c>
      <c r="W1910" s="110" t="str">
        <f>IF(IFERROR(VLOOKUP(W1907,'Tabela de Apoio'!$D:$E,2,FALSE),1)=1,"",W1911)</f>
        <v/>
      </c>
      <c r="X1910" s="110" t="str">
        <f>IF(IFERROR(VLOOKUP(X1907,'Tabela de Apoio'!$D:$E,2,FALSE),1)=1,"",X1911)</f>
        <v/>
      </c>
      <c r="Y1910" s="110" t="str">
        <f>IF(IFERROR(VLOOKUP(Y1907,'Tabela de Apoio'!$D:$E,2,FALSE),1)=1,"",Y1911)</f>
        <v/>
      </c>
      <c r="Z1910" s="110" t="str">
        <f>IF(IFERROR(VLOOKUP(Z1907,'Tabela de Apoio'!$D:$E,2,FALSE),1)=1,"",Z1911)</f>
        <v/>
      </c>
      <c r="AA1910" s="110" t="str">
        <f>IF(IFERROR(VLOOKUP(AA1907,'Tabela de Apoio'!$D:$E,2,FALSE),1)=1,"",AA1911)</f>
        <v/>
      </c>
      <c r="AB1910" s="110" t="str">
        <f>IF(IFERROR(VLOOKUP(AB1907,'Tabela de Apoio'!$D:$E,2,FALSE),1)=1,"",AB1911)</f>
        <v/>
      </c>
      <c r="AC1910" s="110" t="str">
        <f>IF(IFERROR(VLOOKUP(AC1907,'Tabela de Apoio'!$D:$E,2,FALSE),1)=1,"",AC1911)</f>
        <v/>
      </c>
      <c r="AD1910" s="110" t="str">
        <f>IF(IFERROR(VLOOKUP(AD1907,'Tabela de Apoio'!$D:$E,2,FALSE),1)=1,"",AD1911)</f>
        <v/>
      </c>
      <c r="AE1910" s="110" t="str">
        <f>IF(IFERROR(VLOOKUP(AE1907,'Tabela de Apoio'!$D:$E,2,FALSE),1)=1,"",AE1911)</f>
        <v/>
      </c>
      <c r="AF1910" s="110" t="str">
        <f>IF(IFERROR(VLOOKUP(AF1907,'Tabela de Apoio'!$D:$E,2,FALSE),1)=1,"",AF1911)</f>
        <v/>
      </c>
      <c r="AG1910" s="110" t="str">
        <f>IF(IFERROR(VLOOKUP(AG1907,'Tabela de Apoio'!$D:$E,2,FALSE),1)=1,"",AG1911)</f>
        <v/>
      </c>
      <c r="AH1910" s="110" t="str">
        <f>IF(IFERROR(VLOOKUP(AH1907,'Tabela de Apoio'!$D:$E,2,FALSE),1)=1,"",AH1911)</f>
        <v/>
      </c>
      <c r="AI1910" s="110" t="str">
        <f>IF(IFERROR(VLOOKUP(AI1907,'Tabela de Apoio'!$D:$E,2,FALSE),1)=1,"",AI1911)</f>
        <v/>
      </c>
    </row>
    <row r="1911" spans="1:167" hidden="1" x14ac:dyDescent="0.25">
      <c r="B1911" s="131" t="e">
        <f t="shared" ref="B1911:C1911" si="5918">B1910</f>
        <v>#VALUE!</v>
      </c>
      <c r="C1911" s="131" t="e">
        <f t="shared" si="5918"/>
        <v>#VALUE!</v>
      </c>
      <c r="D1911" s="130">
        <f t="shared" si="5792"/>
        <v>1</v>
      </c>
      <c r="E1911" s="168"/>
      <c r="F1911" s="96"/>
      <c r="G1911" s="170"/>
      <c r="H1911" s="137">
        <f t="shared" ref="H1911" si="5919">COUNT($P1911:$XX1911)</f>
        <v>0</v>
      </c>
      <c r="I1911" s="135" t="e">
        <f t="shared" ref="I1911" si="5920">_xlfn.STDEV.P($P1910:$XX1911)/AVERAGE($P1910:$XX1911)</f>
        <v>#DIV/0!</v>
      </c>
      <c r="J1911" s="7">
        <f>ROW()</f>
        <v>1911</v>
      </c>
      <c r="K1911" s="70"/>
      <c r="L1911" s="29" t="s">
        <v>54</v>
      </c>
      <c r="M1911" s="30" t="str">
        <f t="shared" ref="M1911" si="5921">IFERROR(
IF(AND(P1907="Orçamento",COUNTA(P1905:AI1905)=COUNTIF(P1907:XX1907,"Orçamento")),MIN(M1916,M1913),
IF(M1914&lt;&gt;"",M1914,
IF(M1915&lt;&gt;"",M1915,
M1913
))),"")</f>
        <v/>
      </c>
      <c r="N1911" s="74"/>
      <c r="O1911" s="27" t="s">
        <v>440</v>
      </c>
      <c r="P1911" s="109" t="str">
        <f t="shared" ref="P1911:AI1911" si="5922">IFERROR(IF(P1909="",
            "",
            IF(COUNT($P1909:$XX1909)&lt;=4,
               P1909,
               IF(OR(P1909&gt;(QUARTILE($P1909:$XX1909,3)+(QUARTILE($P1909:$XX1909,3)-QUARTILE($P1909:$XX1909,1))),
                     P1909&lt;(QUARTILE($P1909:$XX1909,1)-(QUARTILE($P1909:$XX1909,3)-QUARTILE($P1909:$XX1909,1)))
                  ),
               "DESCARTADO",P1909)
             )
  ),P1909)</f>
        <v/>
      </c>
      <c r="Q1911" s="109" t="str">
        <f t="shared" si="5922"/>
        <v/>
      </c>
      <c r="R1911" s="109" t="str">
        <f t="shared" si="5922"/>
        <v/>
      </c>
      <c r="S1911" s="109" t="str">
        <f t="shared" si="5922"/>
        <v/>
      </c>
      <c r="T1911" s="109" t="str">
        <f t="shared" si="5922"/>
        <v/>
      </c>
      <c r="U1911" s="109" t="str">
        <f t="shared" si="5922"/>
        <v/>
      </c>
      <c r="V1911" s="109" t="str">
        <f t="shared" si="5922"/>
        <v/>
      </c>
      <c r="W1911" s="109" t="str">
        <f t="shared" si="5922"/>
        <v/>
      </c>
      <c r="X1911" s="109" t="str">
        <f t="shared" si="5922"/>
        <v/>
      </c>
      <c r="Y1911" s="109" t="str">
        <f t="shared" si="5922"/>
        <v/>
      </c>
      <c r="Z1911" s="109" t="str">
        <f t="shared" si="5922"/>
        <v/>
      </c>
      <c r="AA1911" s="109" t="str">
        <f t="shared" si="5922"/>
        <v/>
      </c>
      <c r="AB1911" s="109" t="str">
        <f t="shared" si="5922"/>
        <v/>
      </c>
      <c r="AC1911" s="109" t="str">
        <f t="shared" si="5922"/>
        <v/>
      </c>
      <c r="AD1911" s="109" t="str">
        <f t="shared" si="5922"/>
        <v/>
      </c>
      <c r="AE1911" s="109" t="str">
        <f t="shared" si="5922"/>
        <v/>
      </c>
      <c r="AF1911" s="109" t="str">
        <f t="shared" si="5922"/>
        <v/>
      </c>
      <c r="AG1911" s="109" t="str">
        <f t="shared" si="5922"/>
        <v/>
      </c>
      <c r="AH1911" s="109" t="str">
        <f t="shared" si="5922"/>
        <v/>
      </c>
      <c r="AI1911" s="109" t="str">
        <f t="shared" si="5922"/>
        <v/>
      </c>
    </row>
    <row r="1912" spans="1:167" hidden="1" x14ac:dyDescent="0.25">
      <c r="B1912" s="131" t="e">
        <f t="shared" ref="B1912" si="5923">B1911</f>
        <v>#VALUE!</v>
      </c>
      <c r="C1912" s="131" t="e">
        <f t="shared" ref="C1912" si="5924">C1911</f>
        <v>#VALUE!</v>
      </c>
      <c r="D1912" s="130">
        <f t="shared" si="5792"/>
        <v>1</v>
      </c>
      <c r="E1912" s="168"/>
      <c r="F1912" s="96"/>
      <c r="G1912" s="170"/>
      <c r="H1912"/>
      <c r="I1912"/>
      <c r="J1912"/>
      <c r="K1912" s="69"/>
      <c r="L1912" s="29" t="s">
        <v>423</v>
      </c>
      <c r="M1912" s="30" t="e">
        <f t="shared" ref="M1912" si="5925">AVERAGE($P1911:$XX1911)</f>
        <v>#DIV/0!</v>
      </c>
      <c r="N1912" s="74"/>
      <c r="O1912" s="27" t="str">
        <f t="shared" ref="O1912" si="5926">"1 POND"</f>
        <v>1 POND</v>
      </c>
      <c r="P1912" s="110" t="str">
        <f>IF(IFERROR(VLOOKUP(P1907,'Tabela de Apoio'!$D:$E,2,FALSE),1)=1,"",P1913)</f>
        <v/>
      </c>
      <c r="Q1912" s="110" t="str">
        <f>IF(IFERROR(VLOOKUP(Q1907,'Tabela de Apoio'!$D:$E,2,FALSE),1)=1,"",Q1913)</f>
        <v/>
      </c>
      <c r="R1912" s="110" t="str">
        <f>IF(IFERROR(VLOOKUP(R1907,'Tabela de Apoio'!$D:$E,2,FALSE),1)=1,"",R1913)</f>
        <v/>
      </c>
      <c r="S1912" s="110" t="str">
        <f>IF(IFERROR(VLOOKUP(S1907,'Tabela de Apoio'!$D:$E,2,FALSE),1)=1,"",S1913)</f>
        <v/>
      </c>
      <c r="T1912" s="110" t="str">
        <f>IF(IFERROR(VLOOKUP(T1907,'Tabela de Apoio'!$D:$E,2,FALSE),1)=1,"",T1913)</f>
        <v/>
      </c>
      <c r="U1912" s="110" t="str">
        <f>IF(IFERROR(VLOOKUP(U1907,'Tabela de Apoio'!$D:$E,2,FALSE),1)=1,"",U1913)</f>
        <v/>
      </c>
      <c r="V1912" s="110" t="str">
        <f>IF(IFERROR(VLOOKUP(V1907,'Tabela de Apoio'!$D:$E,2,FALSE),1)=1,"",V1913)</f>
        <v/>
      </c>
      <c r="W1912" s="110" t="str">
        <f>IF(IFERROR(VLOOKUP(W1907,'Tabela de Apoio'!$D:$E,2,FALSE),1)=1,"",W1913)</f>
        <v/>
      </c>
      <c r="X1912" s="110" t="str">
        <f>IF(IFERROR(VLOOKUP(X1907,'Tabela de Apoio'!$D:$E,2,FALSE),1)=1,"",X1913)</f>
        <v/>
      </c>
      <c r="Y1912" s="110" t="str">
        <f>IF(IFERROR(VLOOKUP(Y1907,'Tabela de Apoio'!$D:$E,2,FALSE),1)=1,"",Y1913)</f>
        <v/>
      </c>
      <c r="Z1912" s="110" t="str">
        <f>IF(IFERROR(VLOOKUP(Z1907,'Tabela de Apoio'!$D:$E,2,FALSE),1)=1,"",Z1913)</f>
        <v/>
      </c>
      <c r="AA1912" s="110" t="str">
        <f>IF(IFERROR(VLOOKUP(AA1907,'Tabela de Apoio'!$D:$E,2,FALSE),1)=1,"",AA1913)</f>
        <v/>
      </c>
      <c r="AB1912" s="110" t="str">
        <f>IF(IFERROR(VLOOKUP(AB1907,'Tabela de Apoio'!$D:$E,2,FALSE),1)=1,"",AB1913)</f>
        <v/>
      </c>
      <c r="AC1912" s="110" t="str">
        <f>IF(IFERROR(VLOOKUP(AC1907,'Tabela de Apoio'!$D:$E,2,FALSE),1)=1,"",AC1913)</f>
        <v/>
      </c>
      <c r="AD1912" s="110" t="str">
        <f>IF(IFERROR(VLOOKUP(AD1907,'Tabela de Apoio'!$D:$E,2,FALSE),1)=1,"",AD1913)</f>
        <v/>
      </c>
      <c r="AE1912" s="110" t="str">
        <f>IF(IFERROR(VLOOKUP(AE1907,'Tabela de Apoio'!$D:$E,2,FALSE),1)=1,"",AE1913)</f>
        <v/>
      </c>
      <c r="AF1912" s="110" t="str">
        <f>IF(IFERROR(VLOOKUP(AF1907,'Tabela de Apoio'!$D:$E,2,FALSE),1)=1,"",AF1913)</f>
        <v/>
      </c>
      <c r="AG1912" s="110" t="str">
        <f>IF(IFERROR(VLOOKUP(AG1907,'Tabela de Apoio'!$D:$E,2,FALSE),1)=1,"",AG1913)</f>
        <v/>
      </c>
      <c r="AH1912" s="110" t="str">
        <f>IF(IFERROR(VLOOKUP(AH1907,'Tabela de Apoio'!$D:$E,2,FALSE),1)=1,"",AH1913)</f>
        <v/>
      </c>
      <c r="AI1912" s="110" t="str">
        <f>IF(IFERROR(VLOOKUP(AI1907,'Tabela de Apoio'!$D:$E,2,FALSE),1)=1,"",AI1913)</f>
        <v/>
      </c>
    </row>
    <row r="1913" spans="1:167" hidden="1" x14ac:dyDescent="0.25">
      <c r="B1913" s="131" t="e">
        <f t="shared" si="5791"/>
        <v>#VALUE!</v>
      </c>
      <c r="C1913" s="131" t="e">
        <f t="shared" si="5792"/>
        <v>#VALUE!</v>
      </c>
      <c r="D1913" s="130">
        <f t="shared" si="5792"/>
        <v>1</v>
      </c>
      <c r="E1913" s="168"/>
      <c r="F1913" s="96"/>
      <c r="G1913" s="170"/>
      <c r="H1913" s="137">
        <f t="shared" ref="H1913" si="5927">COUNT($P1913:$XX1913)</f>
        <v>0</v>
      </c>
      <c r="I1913" s="135" t="e">
        <f t="shared" ref="I1913" si="5928">_xlfn.STDEV.P($P1912:$XX1913)/AVERAGE($P1912:$XX1913)</f>
        <v>#DIV/0!</v>
      </c>
      <c r="J1913" s="7">
        <f t="shared" ref="J1913" si="5929">IF(AND(H1913&gt;2,
OR(L1905="MÉDIA SANEADA",L1905="MEDIANA SANEADA",
AND(L1905="PREÇO REFERÊNCIA",NOT(AND(P1907="Orçamento",COUNTA(P1905:XX1905)=COUNTIF(P1907:XX1907,"Orçamento")))))),
ROW(),0)</f>
        <v>0</v>
      </c>
      <c r="K1913" s="69"/>
      <c r="L1913" s="29" t="s">
        <v>424</v>
      </c>
      <c r="M1913" s="30" t="e">
        <f t="shared" ref="M1913" si="5930">MEDIAN($P1911:$XX1911)</f>
        <v>#NUM!</v>
      </c>
      <c r="N1913" s="74"/>
      <c r="O1913" s="27" t="str">
        <f t="shared" ref="O1913" si="5931">"1 RODADA"</f>
        <v>1 RODADA</v>
      </c>
      <c r="P1913" s="110" t="str">
        <f t="shared" ref="P1913:AI1913" si="5932">IF(P1911="","",IF((_xlfn.STDEV.P($P1910:$XX1911)/AVERAGE($P1910:$XX1911))&lt;=25%,P1911,IF(OR(P1911&gt;(AVERAGE($P1910:$XX1911)+_xlfn.STDEV.P($P1910:$XX1911)),P1911&lt;(AVERAGE($P1910:$XX1911)-_xlfn.STDEV.P($P1910:$XX1911))),"DESCARTADO",P1911)))</f>
        <v/>
      </c>
      <c r="Q1913" s="110" t="str">
        <f t="shared" si="5932"/>
        <v/>
      </c>
      <c r="R1913" s="110" t="str">
        <f t="shared" si="5932"/>
        <v/>
      </c>
      <c r="S1913" s="110" t="str">
        <f t="shared" si="5932"/>
        <v/>
      </c>
      <c r="T1913" s="110" t="str">
        <f t="shared" si="5932"/>
        <v/>
      </c>
      <c r="U1913" s="110" t="str">
        <f t="shared" si="5932"/>
        <v/>
      </c>
      <c r="V1913" s="110" t="str">
        <f t="shared" si="5932"/>
        <v/>
      </c>
      <c r="W1913" s="110" t="str">
        <f t="shared" si="5932"/>
        <v/>
      </c>
      <c r="X1913" s="110" t="str">
        <f t="shared" si="5932"/>
        <v/>
      </c>
      <c r="Y1913" s="110" t="str">
        <f t="shared" si="5932"/>
        <v/>
      </c>
      <c r="Z1913" s="110" t="str">
        <f t="shared" si="5932"/>
        <v/>
      </c>
      <c r="AA1913" s="110" t="str">
        <f t="shared" si="5932"/>
        <v/>
      </c>
      <c r="AB1913" s="110" t="str">
        <f t="shared" si="5932"/>
        <v/>
      </c>
      <c r="AC1913" s="110" t="str">
        <f t="shared" si="5932"/>
        <v/>
      </c>
      <c r="AD1913" s="110" t="str">
        <f t="shared" si="5932"/>
        <v/>
      </c>
      <c r="AE1913" s="110" t="str">
        <f t="shared" si="5932"/>
        <v/>
      </c>
      <c r="AF1913" s="110" t="str">
        <f t="shared" si="5932"/>
        <v/>
      </c>
      <c r="AG1913" s="110" t="str">
        <f t="shared" si="5932"/>
        <v/>
      </c>
      <c r="AH1913" s="110" t="str">
        <f t="shared" si="5932"/>
        <v/>
      </c>
      <c r="AI1913" s="110" t="str">
        <f t="shared" si="5932"/>
        <v/>
      </c>
    </row>
    <row r="1914" spans="1:167" hidden="1" x14ac:dyDescent="0.25">
      <c r="B1914" s="131" t="e">
        <f t="shared" si="5791"/>
        <v>#VALUE!</v>
      </c>
      <c r="C1914" s="131" t="e">
        <f t="shared" si="5792"/>
        <v>#VALUE!</v>
      </c>
      <c r="D1914" s="130">
        <f t="shared" si="5792"/>
        <v>1</v>
      </c>
      <c r="E1914" s="168"/>
      <c r="F1914" s="96"/>
      <c r="G1914" s="170"/>
      <c r="H1914"/>
      <c r="I1914"/>
      <c r="J1914"/>
      <c r="L1914" s="29" t="s">
        <v>50</v>
      </c>
      <c r="M1914" s="30" t="str">
        <f t="shared" ref="M1914" si="5933">IFERROR(
IF(AND(H1913&gt;2,I1913&lt;=25%),AVERAGE(P1912:XX1913),
IF(AND(H1915&gt;2,I1915&lt;=25%),AVERAGE(P1914:XX1915),
IF(AND(H1917&gt;2,I1917&lt;=25%),AVERAGE(P1916:XX1917),
IF(AND(H1919&gt;2,I1919&lt;=25%),AVERAGE(P1918:XX1919),
IF(AND(H1921&gt;2,I1921&lt;=25%),AVERAGE(P1920:XX1921),
IF(AND(H1923&gt;2,I1923&lt;=25%),AVERAGE(P1922:XX1923),
IF(I1911&lt;=25%,AVERAGE(P1910:XX1911),""))))))),"")</f>
        <v/>
      </c>
      <c r="N1914" s="74"/>
      <c r="O1914" s="27" t="str">
        <f t="shared" ref="O1914" si="5934">"2 POND"</f>
        <v>2 POND</v>
      </c>
      <c r="P1914" s="110" t="str">
        <f>IF(IFERROR(VLOOKUP(P1907,'Tabela de Apoio'!$D:$E,2,FALSE),1)=1,"",P1915)</f>
        <v/>
      </c>
      <c r="Q1914" s="110" t="str">
        <f>IF(IFERROR(VLOOKUP(Q1907,'Tabela de Apoio'!$D:$E,2,FALSE),1)=1,"",Q1915)</f>
        <v/>
      </c>
      <c r="R1914" s="110" t="str">
        <f>IF(IFERROR(VLOOKUP(R1907,'Tabela de Apoio'!$D:$E,2,FALSE),1)=1,"",R1915)</f>
        <v/>
      </c>
      <c r="S1914" s="110" t="str">
        <f>IF(IFERROR(VLOOKUP(S1907,'Tabela de Apoio'!$D:$E,2,FALSE),1)=1,"",S1915)</f>
        <v/>
      </c>
      <c r="T1914" s="110" t="str">
        <f>IF(IFERROR(VLOOKUP(T1907,'Tabela de Apoio'!$D:$E,2,FALSE),1)=1,"",T1915)</f>
        <v/>
      </c>
      <c r="U1914" s="110" t="str">
        <f>IF(IFERROR(VLOOKUP(U1907,'Tabela de Apoio'!$D:$E,2,FALSE),1)=1,"",U1915)</f>
        <v/>
      </c>
      <c r="V1914" s="110" t="str">
        <f>IF(IFERROR(VLOOKUP(V1907,'Tabela de Apoio'!$D:$E,2,FALSE),1)=1,"",V1915)</f>
        <v/>
      </c>
      <c r="W1914" s="110" t="str">
        <f>IF(IFERROR(VLOOKUP(W1907,'Tabela de Apoio'!$D:$E,2,FALSE),1)=1,"",W1915)</f>
        <v/>
      </c>
      <c r="X1914" s="110" t="str">
        <f>IF(IFERROR(VLOOKUP(X1907,'Tabela de Apoio'!$D:$E,2,FALSE),1)=1,"",X1915)</f>
        <v/>
      </c>
      <c r="Y1914" s="110" t="str">
        <f>IF(IFERROR(VLOOKUP(Y1907,'Tabela de Apoio'!$D:$E,2,FALSE),1)=1,"",Y1915)</f>
        <v/>
      </c>
      <c r="Z1914" s="110" t="str">
        <f>IF(IFERROR(VLOOKUP(Z1907,'Tabela de Apoio'!$D:$E,2,FALSE),1)=1,"",Z1915)</f>
        <v/>
      </c>
      <c r="AA1914" s="110" t="str">
        <f>IF(IFERROR(VLOOKUP(AA1907,'Tabela de Apoio'!$D:$E,2,FALSE),1)=1,"",AA1915)</f>
        <v/>
      </c>
      <c r="AB1914" s="110" t="str">
        <f>IF(IFERROR(VLOOKUP(AB1907,'Tabela de Apoio'!$D:$E,2,FALSE),1)=1,"",AB1915)</f>
        <v/>
      </c>
      <c r="AC1914" s="110" t="str">
        <f>IF(IFERROR(VLOOKUP(AC1907,'Tabela de Apoio'!$D:$E,2,FALSE),1)=1,"",AC1915)</f>
        <v/>
      </c>
      <c r="AD1914" s="110" t="str">
        <f>IF(IFERROR(VLOOKUP(AD1907,'Tabela de Apoio'!$D:$E,2,FALSE),1)=1,"",AD1915)</f>
        <v/>
      </c>
      <c r="AE1914" s="110" t="str">
        <f>IF(IFERROR(VLOOKUP(AE1907,'Tabela de Apoio'!$D:$E,2,FALSE),1)=1,"",AE1915)</f>
        <v/>
      </c>
      <c r="AF1914" s="110" t="str">
        <f>IF(IFERROR(VLOOKUP(AF1907,'Tabela de Apoio'!$D:$E,2,FALSE),1)=1,"",AF1915)</f>
        <v/>
      </c>
      <c r="AG1914" s="110" t="str">
        <f>IF(IFERROR(VLOOKUP(AG1907,'Tabela de Apoio'!$D:$E,2,FALSE),1)=1,"",AG1915)</f>
        <v/>
      </c>
      <c r="AH1914" s="110" t="str">
        <f>IF(IFERROR(VLOOKUP(AH1907,'Tabela de Apoio'!$D:$E,2,FALSE),1)=1,"",AH1915)</f>
        <v/>
      </c>
      <c r="AI1914" s="110" t="str">
        <f>IF(IFERROR(VLOOKUP(AI1907,'Tabela de Apoio'!$D:$E,2,FALSE),1)=1,"",AI1915)</f>
        <v/>
      </c>
    </row>
    <row r="1915" spans="1:167" hidden="1" x14ac:dyDescent="0.25">
      <c r="B1915" s="131" t="e">
        <f t="shared" si="5791"/>
        <v>#VALUE!</v>
      </c>
      <c r="C1915" s="131" t="e">
        <f t="shared" si="5792"/>
        <v>#VALUE!</v>
      </c>
      <c r="D1915" s="130">
        <f t="shared" si="5792"/>
        <v>1</v>
      </c>
      <c r="E1915" s="168"/>
      <c r="F1915" s="96"/>
      <c r="G1915" s="170"/>
      <c r="H1915" s="137">
        <f t="shared" ref="H1915" si="5935">COUNT($P1915:$XX1915)</f>
        <v>0</v>
      </c>
      <c r="I1915" s="135" t="e">
        <f t="shared" ref="I1915" si="5936">_xlfn.STDEV.P($P1914:$XX1915)/AVERAGE($P1914:$XX1915)</f>
        <v>#DIV/0!</v>
      </c>
      <c r="J1915" s="7">
        <f t="shared" ref="J1915" si="5937">IF(AND(H1915&gt;2,
OR(L1905="MÉDIA SANEADA",L1905="MEDIANA SANEADA",
AND(L1905="PREÇO REFERÊNCIA",NOT(AND(P1907="Orçamento",COUNTA(P1905:XX1905)=COUNTIF(P1907:XX1907,"Orçamento")))))),
ROW(),0)</f>
        <v>0</v>
      </c>
      <c r="K1915" s="69"/>
      <c r="L1915" s="29" t="s">
        <v>425</v>
      </c>
      <c r="M1915" s="30" t="e">
        <f t="shared" ref="M1915" si="5938" xml:space="preserve">
IF(H1913&gt;2,MEDIAN(P1912:XX1913),
IF(H1915&gt;2,MEDIAN(P1914:XX1915),
IF(H1917&gt;2,MEDIAN(P1916:XX1917),
IF(H1919&gt;2,MEDIAN(P1918:XX1919),
IF(H1921&gt;2,MEDIAN(P1920:XX1921),
IF(H1923&gt;2,MEDIAN(P1922:XX1923),
MEDIAN(P1910:XX1911)))))))</f>
        <v>#NUM!</v>
      </c>
      <c r="N1915" s="74"/>
      <c r="O1915" s="27" t="str">
        <f t="shared" ref="O1915" si="5939">"2 RODADA"</f>
        <v>2 RODADA</v>
      </c>
      <c r="P1915" s="110" t="str">
        <f t="shared" ref="P1915:AI1915" si="5940">IF(P1913="","",IF((_xlfn.STDEV.P($P1912:$XX1913)/AVERAGE($P1912:$XX1913))&lt;=25%,P1913,IF(OR(P1913&gt;(AVERAGE($P1912:$XX1913)+_xlfn.STDEV.P($P1912:$XX1913)),P1913&lt;(AVERAGE($P1912:$XX1913)-_xlfn.STDEV.P($P1912:$XX1913))),"DESCARTADO",P1913)))</f>
        <v/>
      </c>
      <c r="Q1915" s="110" t="str">
        <f t="shared" si="5940"/>
        <v/>
      </c>
      <c r="R1915" s="110" t="str">
        <f t="shared" si="5940"/>
        <v/>
      </c>
      <c r="S1915" s="110" t="str">
        <f t="shared" si="5940"/>
        <v/>
      </c>
      <c r="T1915" s="110" t="str">
        <f t="shared" si="5940"/>
        <v/>
      </c>
      <c r="U1915" s="110" t="str">
        <f t="shared" si="5940"/>
        <v/>
      </c>
      <c r="V1915" s="110" t="str">
        <f t="shared" si="5940"/>
        <v/>
      </c>
      <c r="W1915" s="110" t="str">
        <f t="shared" si="5940"/>
        <v/>
      </c>
      <c r="X1915" s="110" t="str">
        <f t="shared" si="5940"/>
        <v/>
      </c>
      <c r="Y1915" s="110" t="str">
        <f t="shared" si="5940"/>
        <v/>
      </c>
      <c r="Z1915" s="110" t="str">
        <f t="shared" si="5940"/>
        <v/>
      </c>
      <c r="AA1915" s="110" t="str">
        <f t="shared" si="5940"/>
        <v/>
      </c>
      <c r="AB1915" s="110" t="str">
        <f t="shared" si="5940"/>
        <v/>
      </c>
      <c r="AC1915" s="110" t="str">
        <f t="shared" si="5940"/>
        <v/>
      </c>
      <c r="AD1915" s="110" t="str">
        <f t="shared" si="5940"/>
        <v/>
      </c>
      <c r="AE1915" s="110" t="str">
        <f t="shared" si="5940"/>
        <v/>
      </c>
      <c r="AF1915" s="110" t="str">
        <f t="shared" si="5940"/>
        <v/>
      </c>
      <c r="AG1915" s="110" t="str">
        <f t="shared" si="5940"/>
        <v/>
      </c>
      <c r="AH1915" s="110" t="str">
        <f t="shared" si="5940"/>
        <v/>
      </c>
      <c r="AI1915" s="110" t="str">
        <f t="shared" si="5940"/>
        <v/>
      </c>
    </row>
    <row r="1916" spans="1:167" hidden="1" x14ac:dyDescent="0.25">
      <c r="B1916" s="131" t="e">
        <f t="shared" si="5791"/>
        <v>#VALUE!</v>
      </c>
      <c r="C1916" s="131" t="e">
        <f t="shared" si="5792"/>
        <v>#VALUE!</v>
      </c>
      <c r="D1916" s="130">
        <f t="shared" si="5792"/>
        <v>1</v>
      </c>
      <c r="E1916" s="168"/>
      <c r="F1916" s="96"/>
      <c r="G1916" s="170"/>
      <c r="H1916"/>
      <c r="I1916"/>
      <c r="J1916"/>
      <c r="K1916" s="69"/>
      <c r="L1916" s="29" t="s">
        <v>422</v>
      </c>
      <c r="M1916" s="30" t="e">
        <f t="shared" ref="M1916" si="5941">HARMEAN($P1910:$XX1911)</f>
        <v>#N/A</v>
      </c>
      <c r="N1916" s="74"/>
      <c r="O1916" s="27" t="str">
        <f t="shared" ref="O1916" si="5942">"3 POND"</f>
        <v>3 POND</v>
      </c>
      <c r="P1916" s="110" t="str">
        <f>IF(IFERROR(VLOOKUP(P1907,'Tabela de Apoio'!$D:$E,2,FALSE),1)=1,"",P1917)</f>
        <v/>
      </c>
      <c r="Q1916" s="110" t="str">
        <f>IF(IFERROR(VLOOKUP(Q1907,'Tabela de Apoio'!$D:$E,2,FALSE),1)=1,"",Q1917)</f>
        <v/>
      </c>
      <c r="R1916" s="110" t="str">
        <f>IF(IFERROR(VLOOKUP(R1907,'Tabela de Apoio'!$D:$E,2,FALSE),1)=1,"",R1917)</f>
        <v/>
      </c>
      <c r="S1916" s="110" t="str">
        <f>IF(IFERROR(VLOOKUP(S1907,'Tabela de Apoio'!$D:$E,2,FALSE),1)=1,"",S1917)</f>
        <v/>
      </c>
      <c r="T1916" s="110" t="str">
        <f>IF(IFERROR(VLOOKUP(T1907,'Tabela de Apoio'!$D:$E,2,FALSE),1)=1,"",T1917)</f>
        <v/>
      </c>
      <c r="U1916" s="110" t="str">
        <f>IF(IFERROR(VLOOKUP(U1907,'Tabela de Apoio'!$D:$E,2,FALSE),1)=1,"",U1917)</f>
        <v/>
      </c>
      <c r="V1916" s="110" t="str">
        <f>IF(IFERROR(VLOOKUP(V1907,'Tabela de Apoio'!$D:$E,2,FALSE),1)=1,"",V1917)</f>
        <v/>
      </c>
      <c r="W1916" s="110" t="str">
        <f>IF(IFERROR(VLOOKUP(W1907,'Tabela de Apoio'!$D:$E,2,FALSE),1)=1,"",W1917)</f>
        <v/>
      </c>
      <c r="X1916" s="110" t="str">
        <f>IF(IFERROR(VLOOKUP(X1907,'Tabela de Apoio'!$D:$E,2,FALSE),1)=1,"",X1917)</f>
        <v/>
      </c>
      <c r="Y1916" s="110" t="str">
        <f>IF(IFERROR(VLOOKUP(Y1907,'Tabela de Apoio'!$D:$E,2,FALSE),1)=1,"",Y1917)</f>
        <v/>
      </c>
      <c r="Z1916" s="110" t="str">
        <f>IF(IFERROR(VLOOKUP(Z1907,'Tabela de Apoio'!$D:$E,2,FALSE),1)=1,"",Z1917)</f>
        <v/>
      </c>
      <c r="AA1916" s="110" t="str">
        <f>IF(IFERROR(VLOOKUP(AA1907,'Tabela de Apoio'!$D:$E,2,FALSE),1)=1,"",AA1917)</f>
        <v/>
      </c>
      <c r="AB1916" s="110" t="str">
        <f>IF(IFERROR(VLOOKUP(AB1907,'Tabela de Apoio'!$D:$E,2,FALSE),1)=1,"",AB1917)</f>
        <v/>
      </c>
      <c r="AC1916" s="110" t="str">
        <f>IF(IFERROR(VLOOKUP(AC1907,'Tabela de Apoio'!$D:$E,2,FALSE),1)=1,"",AC1917)</f>
        <v/>
      </c>
      <c r="AD1916" s="110" t="str">
        <f>IF(IFERROR(VLOOKUP(AD1907,'Tabela de Apoio'!$D:$E,2,FALSE),1)=1,"",AD1917)</f>
        <v/>
      </c>
      <c r="AE1916" s="110" t="str">
        <f>IF(IFERROR(VLOOKUP(AE1907,'Tabela de Apoio'!$D:$E,2,FALSE),1)=1,"",AE1917)</f>
        <v/>
      </c>
      <c r="AF1916" s="110" t="str">
        <f>IF(IFERROR(VLOOKUP(AF1907,'Tabela de Apoio'!$D:$E,2,FALSE),1)=1,"",AF1917)</f>
        <v/>
      </c>
      <c r="AG1916" s="110" t="str">
        <f>IF(IFERROR(VLOOKUP(AG1907,'Tabela de Apoio'!$D:$E,2,FALSE),1)=1,"",AG1917)</f>
        <v/>
      </c>
      <c r="AH1916" s="110" t="str">
        <f>IF(IFERROR(VLOOKUP(AH1907,'Tabela de Apoio'!$D:$E,2,FALSE),1)=1,"",AH1917)</f>
        <v/>
      </c>
      <c r="AI1916" s="110" t="str">
        <f>IF(IFERROR(VLOOKUP(AI1907,'Tabela de Apoio'!$D:$E,2,FALSE),1)=1,"",AI1917)</f>
        <v/>
      </c>
    </row>
    <row r="1917" spans="1:167" hidden="1" x14ac:dyDescent="0.25">
      <c r="B1917" s="131" t="e">
        <f t="shared" si="5791"/>
        <v>#VALUE!</v>
      </c>
      <c r="C1917" s="131" t="e">
        <f t="shared" si="5792"/>
        <v>#VALUE!</v>
      </c>
      <c r="D1917" s="130">
        <f t="shared" si="5792"/>
        <v>1</v>
      </c>
      <c r="E1917" s="168"/>
      <c r="F1917" s="96"/>
      <c r="G1917" s="170"/>
      <c r="H1917" s="137">
        <f t="shared" ref="H1917" si="5943">COUNT($P1917:$XX1917)</f>
        <v>0</v>
      </c>
      <c r="I1917" s="135" t="e">
        <f t="shared" ref="I1917" si="5944">_xlfn.STDEV.P($P1916:$XX1917)/AVERAGE($P1916:$XX1917)</f>
        <v>#DIV/0!</v>
      </c>
      <c r="J1917" s="7">
        <f t="shared" ref="J1917" si="5945">IF(AND(H1917&gt;2,
OR(L1905="MÉDIA SANEADA",L1905="MEDIANA SANEADA",
AND(L1905="PREÇO REFERÊNCIA",NOT(AND(P1907="Orçamento",COUNTA(P1905:XX1905)=COUNTIF(P1907:XX1907,"Orçamento")))))),
ROW(),0)</f>
        <v>0</v>
      </c>
      <c r="K1917" s="69"/>
      <c r="L1917" s="29" t="s">
        <v>53</v>
      </c>
      <c r="M1917" s="30" t="str">
        <f t="shared" ref="M1917" si="5946">IFERROR(_xlfn.QUARTILE.EXC($P1911:$XX1911,1),"")</f>
        <v/>
      </c>
      <c r="N1917" s="74"/>
      <c r="O1917" s="27" t="str">
        <f t="shared" ref="O1917" si="5947">"3 RODADA"</f>
        <v>3 RODADA</v>
      </c>
      <c r="P1917" s="110" t="str">
        <f t="shared" ref="P1917:AI1917" si="5948">IF(P1915="","",IF((_xlfn.STDEV.P($P1914:$XX1915)/AVERAGE($P1914:$XX1915))&lt;=25%,P1915,IF(OR(P1915&gt;(AVERAGE($P1914:$XX1915)+_xlfn.STDEV.P($P1914:$XX1915)),P1915&lt;(AVERAGE($P1914:$XX1915)-_xlfn.STDEV.P($P1914:$XX1915))),"DESCARTADO",P1915)))</f>
        <v/>
      </c>
      <c r="Q1917" s="110" t="str">
        <f t="shared" si="5948"/>
        <v/>
      </c>
      <c r="R1917" s="110" t="str">
        <f t="shared" si="5948"/>
        <v/>
      </c>
      <c r="S1917" s="110" t="str">
        <f t="shared" si="5948"/>
        <v/>
      </c>
      <c r="T1917" s="110" t="str">
        <f t="shared" si="5948"/>
        <v/>
      </c>
      <c r="U1917" s="110" t="str">
        <f t="shared" si="5948"/>
        <v/>
      </c>
      <c r="V1917" s="110" t="str">
        <f t="shared" si="5948"/>
        <v/>
      </c>
      <c r="W1917" s="110" t="str">
        <f t="shared" si="5948"/>
        <v/>
      </c>
      <c r="X1917" s="110" t="str">
        <f t="shared" si="5948"/>
        <v/>
      </c>
      <c r="Y1917" s="110" t="str">
        <f t="shared" si="5948"/>
        <v/>
      </c>
      <c r="Z1917" s="110" t="str">
        <f t="shared" si="5948"/>
        <v/>
      </c>
      <c r="AA1917" s="110" t="str">
        <f t="shared" si="5948"/>
        <v/>
      </c>
      <c r="AB1917" s="110" t="str">
        <f t="shared" si="5948"/>
        <v/>
      </c>
      <c r="AC1917" s="110" t="str">
        <f t="shared" si="5948"/>
        <v/>
      </c>
      <c r="AD1917" s="110" t="str">
        <f t="shared" si="5948"/>
        <v/>
      </c>
      <c r="AE1917" s="110" t="str">
        <f t="shared" si="5948"/>
        <v/>
      </c>
      <c r="AF1917" s="110" t="str">
        <f t="shared" si="5948"/>
        <v/>
      </c>
      <c r="AG1917" s="110" t="str">
        <f t="shared" si="5948"/>
        <v/>
      </c>
      <c r="AH1917" s="110" t="str">
        <f t="shared" si="5948"/>
        <v/>
      </c>
      <c r="AI1917" s="110" t="str">
        <f t="shared" si="5948"/>
        <v/>
      </c>
    </row>
    <row r="1918" spans="1:167" hidden="1" x14ac:dyDescent="0.25">
      <c r="B1918" s="131" t="e">
        <f t="shared" si="5791"/>
        <v>#VALUE!</v>
      </c>
      <c r="C1918" s="131" t="e">
        <f t="shared" si="5792"/>
        <v>#VALUE!</v>
      </c>
      <c r="D1918" s="130">
        <f t="shared" si="5792"/>
        <v>1</v>
      </c>
      <c r="E1918" s="168"/>
      <c r="F1918" s="96"/>
      <c r="G1918" s="170"/>
      <c r="H1918"/>
      <c r="I1918"/>
      <c r="J1918"/>
      <c r="K1918" s="69"/>
      <c r="L1918" s="29" t="s">
        <v>51</v>
      </c>
      <c r="M1918" s="30" t="str">
        <f t="shared" ref="M1918" si="5949">IFERROR(_xlfn.QUARTILE.EXC($P1911:$XX1911,3),"")</f>
        <v/>
      </c>
      <c r="N1918" s="74"/>
      <c r="O1918" s="27" t="str">
        <f t="shared" ref="O1918" si="5950">"4 POND"</f>
        <v>4 POND</v>
      </c>
      <c r="P1918" s="110" t="str">
        <f>IF(IFERROR(VLOOKUP(P1907,'Tabela de Apoio'!$D:$E,2,FALSE),1)=1,"",P1919)</f>
        <v/>
      </c>
      <c r="Q1918" s="110" t="str">
        <f>IF(IFERROR(VLOOKUP(Q1907,'Tabela de Apoio'!$D:$E,2,FALSE),1)=1,"",Q1919)</f>
        <v/>
      </c>
      <c r="R1918" s="110" t="str">
        <f>IF(IFERROR(VLOOKUP(R1907,'Tabela de Apoio'!$D:$E,2,FALSE),1)=1,"",R1919)</f>
        <v/>
      </c>
      <c r="S1918" s="110" t="str">
        <f>IF(IFERROR(VLOOKUP(S1907,'Tabela de Apoio'!$D:$E,2,FALSE),1)=1,"",S1919)</f>
        <v/>
      </c>
      <c r="T1918" s="110" t="str">
        <f>IF(IFERROR(VLOOKUP(T1907,'Tabela de Apoio'!$D:$E,2,FALSE),1)=1,"",T1919)</f>
        <v/>
      </c>
      <c r="U1918" s="110" t="str">
        <f>IF(IFERROR(VLOOKUP(U1907,'Tabela de Apoio'!$D:$E,2,FALSE),1)=1,"",U1919)</f>
        <v/>
      </c>
      <c r="V1918" s="110" t="str">
        <f>IF(IFERROR(VLOOKUP(V1907,'Tabela de Apoio'!$D:$E,2,FALSE),1)=1,"",V1919)</f>
        <v/>
      </c>
      <c r="W1918" s="110" t="str">
        <f>IF(IFERROR(VLOOKUP(W1907,'Tabela de Apoio'!$D:$E,2,FALSE),1)=1,"",W1919)</f>
        <v/>
      </c>
      <c r="X1918" s="110" t="str">
        <f>IF(IFERROR(VLOOKUP(X1907,'Tabela de Apoio'!$D:$E,2,FALSE),1)=1,"",X1919)</f>
        <v/>
      </c>
      <c r="Y1918" s="110" t="str">
        <f>IF(IFERROR(VLOOKUP(Y1907,'Tabela de Apoio'!$D:$E,2,FALSE),1)=1,"",Y1919)</f>
        <v/>
      </c>
      <c r="Z1918" s="110" t="str">
        <f>IF(IFERROR(VLOOKUP(Z1907,'Tabela de Apoio'!$D:$E,2,FALSE),1)=1,"",Z1919)</f>
        <v/>
      </c>
      <c r="AA1918" s="110" t="str">
        <f>IF(IFERROR(VLOOKUP(AA1907,'Tabela de Apoio'!$D:$E,2,FALSE),1)=1,"",AA1919)</f>
        <v/>
      </c>
      <c r="AB1918" s="110" t="str">
        <f>IF(IFERROR(VLOOKUP(AB1907,'Tabela de Apoio'!$D:$E,2,FALSE),1)=1,"",AB1919)</f>
        <v/>
      </c>
      <c r="AC1918" s="110" t="str">
        <f>IF(IFERROR(VLOOKUP(AC1907,'Tabela de Apoio'!$D:$E,2,FALSE),1)=1,"",AC1919)</f>
        <v/>
      </c>
      <c r="AD1918" s="110" t="str">
        <f>IF(IFERROR(VLOOKUP(AD1907,'Tabela de Apoio'!$D:$E,2,FALSE),1)=1,"",AD1919)</f>
        <v/>
      </c>
      <c r="AE1918" s="110" t="str">
        <f>IF(IFERROR(VLOOKUP(AE1907,'Tabela de Apoio'!$D:$E,2,FALSE),1)=1,"",AE1919)</f>
        <v/>
      </c>
      <c r="AF1918" s="110" t="str">
        <f>IF(IFERROR(VLOOKUP(AF1907,'Tabela de Apoio'!$D:$E,2,FALSE),1)=1,"",AF1919)</f>
        <v/>
      </c>
      <c r="AG1918" s="110" t="str">
        <f>IF(IFERROR(VLOOKUP(AG1907,'Tabela de Apoio'!$D:$E,2,FALSE),1)=1,"",AG1919)</f>
        <v/>
      </c>
      <c r="AH1918" s="110" t="str">
        <f>IF(IFERROR(VLOOKUP(AH1907,'Tabela de Apoio'!$D:$E,2,FALSE),1)=1,"",AH1919)</f>
        <v/>
      </c>
      <c r="AI1918" s="110" t="str">
        <f>IF(IFERROR(VLOOKUP(AI1907,'Tabela de Apoio'!$D:$E,2,FALSE),1)=1,"",AI1919)</f>
        <v/>
      </c>
    </row>
    <row r="1919" spans="1:167" hidden="1" x14ac:dyDescent="0.25">
      <c r="B1919" s="131" t="e">
        <f t="shared" si="5791"/>
        <v>#VALUE!</v>
      </c>
      <c r="C1919" s="131" t="e">
        <f t="shared" si="5792"/>
        <v>#VALUE!</v>
      </c>
      <c r="D1919" s="130">
        <f t="shared" si="5792"/>
        <v>1</v>
      </c>
      <c r="E1919" s="168"/>
      <c r="F1919" s="96"/>
      <c r="G1919" s="170"/>
      <c r="H1919" s="137">
        <f t="shared" ref="H1919" si="5951">COUNT($P1919:$XX1919)</f>
        <v>0</v>
      </c>
      <c r="I1919" s="135" t="e">
        <f t="shared" ref="I1919" si="5952">_xlfn.STDEV.P($P1918:$XX1919)/AVERAGE($P1918:$XX1919)</f>
        <v>#DIV/0!</v>
      </c>
      <c r="J1919" s="7">
        <f t="shared" ref="J1919" si="5953">IF(AND(H1919&gt;2,
OR(L1905="MÉDIA SANEADA",L1905="MEDIANA SANEADA",
AND(L1905="PREÇO REFERÊNCIA",NOT(AND(P1907="Orçamento",COUNTA(P1905:XX1905)=COUNTIF(P1907:XX1907,"Orçamento")))))),
ROW(),0)</f>
        <v>0</v>
      </c>
      <c r="K1919" s="69"/>
      <c r="L1919" s="29" t="s">
        <v>55</v>
      </c>
      <c r="M1919" s="30">
        <f t="shared" ref="M1919" si="5954">MIN($P1911:$XX1911)</f>
        <v>0</v>
      </c>
      <c r="N1919" s="74"/>
      <c r="O1919" s="27" t="str">
        <f t="shared" ref="O1919" si="5955">"4 RODADA"</f>
        <v>4 RODADA</v>
      </c>
      <c r="P1919" s="110" t="str">
        <f t="shared" ref="P1919:AI1919" si="5956">IF(P1917="","",IF((_xlfn.STDEV.P($P1916:$XX1917)/AVERAGE($P1916:$XX1917))&lt;=25%,P1917,IF(OR(P1917&gt;(AVERAGE($P1916:$XX1917)+_xlfn.STDEV.P($P1916:$XX1917)),P1917&lt;(AVERAGE($P1916:$XX1917)-_xlfn.STDEV.P($P1916:$XX1917))),"DESCARTADO",P1917)))</f>
        <v/>
      </c>
      <c r="Q1919" s="110" t="str">
        <f t="shared" si="5956"/>
        <v/>
      </c>
      <c r="R1919" s="110" t="str">
        <f t="shared" si="5956"/>
        <v/>
      </c>
      <c r="S1919" s="110" t="str">
        <f t="shared" si="5956"/>
        <v/>
      </c>
      <c r="T1919" s="110" t="str">
        <f t="shared" si="5956"/>
        <v/>
      </c>
      <c r="U1919" s="110" t="str">
        <f t="shared" si="5956"/>
        <v/>
      </c>
      <c r="V1919" s="110" t="str">
        <f t="shared" si="5956"/>
        <v/>
      </c>
      <c r="W1919" s="110" t="str">
        <f t="shared" si="5956"/>
        <v/>
      </c>
      <c r="X1919" s="110" t="str">
        <f t="shared" si="5956"/>
        <v/>
      </c>
      <c r="Y1919" s="110" t="str">
        <f t="shared" si="5956"/>
        <v/>
      </c>
      <c r="Z1919" s="110" t="str">
        <f t="shared" si="5956"/>
        <v/>
      </c>
      <c r="AA1919" s="110" t="str">
        <f t="shared" si="5956"/>
        <v/>
      </c>
      <c r="AB1919" s="110" t="str">
        <f t="shared" si="5956"/>
        <v/>
      </c>
      <c r="AC1919" s="110" t="str">
        <f t="shared" si="5956"/>
        <v/>
      </c>
      <c r="AD1919" s="110" t="str">
        <f t="shared" si="5956"/>
        <v/>
      </c>
      <c r="AE1919" s="110" t="str">
        <f t="shared" si="5956"/>
        <v/>
      </c>
      <c r="AF1919" s="110" t="str">
        <f t="shared" si="5956"/>
        <v/>
      </c>
      <c r="AG1919" s="110" t="str">
        <f t="shared" si="5956"/>
        <v/>
      </c>
      <c r="AH1919" s="110" t="str">
        <f t="shared" si="5956"/>
        <v/>
      </c>
      <c r="AI1919" s="110" t="str">
        <f t="shared" si="5956"/>
        <v/>
      </c>
    </row>
    <row r="1920" spans="1:167" hidden="1" x14ac:dyDescent="0.25">
      <c r="B1920" s="131" t="e">
        <f t="shared" si="5791"/>
        <v>#VALUE!</v>
      </c>
      <c r="C1920" s="131" t="e">
        <f t="shared" si="5792"/>
        <v>#VALUE!</v>
      </c>
      <c r="D1920" s="130">
        <f t="shared" si="5792"/>
        <v>1</v>
      </c>
      <c r="E1920" s="168"/>
      <c r="F1920" s="96"/>
      <c r="G1920" s="170"/>
      <c r="H1920"/>
      <c r="I1920"/>
      <c r="J1920"/>
      <c r="K1920" s="69"/>
      <c r="L1920" s="29" t="s">
        <v>52</v>
      </c>
      <c r="M1920" s="30">
        <f t="shared" ref="M1920" si="5957">MAX($P1911:$XX1911)</f>
        <v>0</v>
      </c>
      <c r="N1920" s="74"/>
      <c r="O1920" s="27" t="str">
        <f t="shared" ref="O1920" si="5958">"5 POND"</f>
        <v>5 POND</v>
      </c>
      <c r="P1920" s="110" t="str">
        <f>IF(IFERROR(VLOOKUP(P1907,'Tabela de Apoio'!$D:$E,2,FALSE),1)=1,"",P1921)</f>
        <v/>
      </c>
      <c r="Q1920" s="110" t="str">
        <f>IF(IFERROR(VLOOKUP(Q1907,'Tabela de Apoio'!$D:$E,2,FALSE),1)=1,"",Q1921)</f>
        <v/>
      </c>
      <c r="R1920" s="110" t="str">
        <f>IF(IFERROR(VLOOKUP(R1907,'Tabela de Apoio'!$D:$E,2,FALSE),1)=1,"",R1921)</f>
        <v/>
      </c>
      <c r="S1920" s="110" t="str">
        <f>IF(IFERROR(VLOOKUP(S1907,'Tabela de Apoio'!$D:$E,2,FALSE),1)=1,"",S1921)</f>
        <v/>
      </c>
      <c r="T1920" s="110" t="str">
        <f>IF(IFERROR(VLOOKUP(T1907,'Tabela de Apoio'!$D:$E,2,FALSE),1)=1,"",T1921)</f>
        <v/>
      </c>
      <c r="U1920" s="110" t="str">
        <f>IF(IFERROR(VLOOKUP(U1907,'Tabela de Apoio'!$D:$E,2,FALSE),1)=1,"",U1921)</f>
        <v/>
      </c>
      <c r="V1920" s="110" t="str">
        <f>IF(IFERROR(VLOOKUP(V1907,'Tabela de Apoio'!$D:$E,2,FALSE),1)=1,"",V1921)</f>
        <v/>
      </c>
      <c r="W1920" s="110" t="str">
        <f>IF(IFERROR(VLOOKUP(W1907,'Tabela de Apoio'!$D:$E,2,FALSE),1)=1,"",W1921)</f>
        <v/>
      </c>
      <c r="X1920" s="110" t="str">
        <f>IF(IFERROR(VLOOKUP(X1907,'Tabela de Apoio'!$D:$E,2,FALSE),1)=1,"",X1921)</f>
        <v/>
      </c>
      <c r="Y1920" s="110" t="str">
        <f>IF(IFERROR(VLOOKUP(Y1907,'Tabela de Apoio'!$D:$E,2,FALSE),1)=1,"",Y1921)</f>
        <v/>
      </c>
      <c r="Z1920" s="110" t="str">
        <f>IF(IFERROR(VLOOKUP(Z1907,'Tabela de Apoio'!$D:$E,2,FALSE),1)=1,"",Z1921)</f>
        <v/>
      </c>
      <c r="AA1920" s="110" t="str">
        <f>IF(IFERROR(VLOOKUP(AA1907,'Tabela de Apoio'!$D:$E,2,FALSE),1)=1,"",AA1921)</f>
        <v/>
      </c>
      <c r="AB1920" s="110" t="str">
        <f>IF(IFERROR(VLOOKUP(AB1907,'Tabela de Apoio'!$D:$E,2,FALSE),1)=1,"",AB1921)</f>
        <v/>
      </c>
      <c r="AC1920" s="110" t="str">
        <f>IF(IFERROR(VLOOKUP(AC1907,'Tabela de Apoio'!$D:$E,2,FALSE),1)=1,"",AC1921)</f>
        <v/>
      </c>
      <c r="AD1920" s="110" t="str">
        <f>IF(IFERROR(VLOOKUP(AD1907,'Tabela de Apoio'!$D:$E,2,FALSE),1)=1,"",AD1921)</f>
        <v/>
      </c>
      <c r="AE1920" s="110" t="str">
        <f>IF(IFERROR(VLOOKUP(AE1907,'Tabela de Apoio'!$D:$E,2,FALSE),1)=1,"",AE1921)</f>
        <v/>
      </c>
      <c r="AF1920" s="110" t="str">
        <f>IF(IFERROR(VLOOKUP(AF1907,'Tabela de Apoio'!$D:$E,2,FALSE),1)=1,"",AF1921)</f>
        <v/>
      </c>
      <c r="AG1920" s="110" t="str">
        <f>IF(IFERROR(VLOOKUP(AG1907,'Tabela de Apoio'!$D:$E,2,FALSE),1)=1,"",AG1921)</f>
        <v/>
      </c>
      <c r="AH1920" s="110" t="str">
        <f>IF(IFERROR(VLOOKUP(AH1907,'Tabela de Apoio'!$D:$E,2,FALSE),1)=1,"",AH1921)</f>
        <v/>
      </c>
      <c r="AI1920" s="110" t="str">
        <f>IF(IFERROR(VLOOKUP(AI1907,'Tabela de Apoio'!$D:$E,2,FALSE),1)=1,"",AI1921)</f>
        <v/>
      </c>
    </row>
    <row r="1921" spans="1:167" hidden="1" x14ac:dyDescent="0.25">
      <c r="B1921" s="131" t="e">
        <f t="shared" si="5791"/>
        <v>#VALUE!</v>
      </c>
      <c r="C1921" s="131" t="e">
        <f t="shared" si="5792"/>
        <v>#VALUE!</v>
      </c>
      <c r="D1921" s="130">
        <f t="shared" si="5792"/>
        <v>1</v>
      </c>
      <c r="E1921" s="168"/>
      <c r="F1921" s="96"/>
      <c r="G1921" s="170"/>
      <c r="H1921" s="137">
        <f t="shared" ref="H1921" si="5959">COUNT($P1921:$XX1921)</f>
        <v>0</v>
      </c>
      <c r="I1921" s="135" t="e">
        <f t="shared" ref="I1921" si="5960">_xlfn.STDEV.P($P1920:$XX1921)/AVERAGE($P1920:$XX1921)</f>
        <v>#DIV/0!</v>
      </c>
      <c r="J1921" s="7">
        <f t="shared" ref="J1921" si="5961">IF(AND(H1921&gt;2,
OR(L1905="MÉDIA SANEADA",L1905="MEDIANA SANEADA",
AND(L1905="PREÇO REFERÊNCIA",NOT(AND(P1907="Orçamento",COUNTA(P1905:XX1905)=COUNTIF(P1907:XX1907,"Orçamento")))))),
ROW(),0)</f>
        <v>0</v>
      </c>
      <c r="K1921" s="69"/>
      <c r="N1921" s="74"/>
      <c r="O1921" s="27" t="str">
        <f t="shared" ref="O1921" si="5962">"5 RODADA"</f>
        <v>5 RODADA</v>
      </c>
      <c r="P1921" s="110" t="str">
        <f t="shared" ref="P1921:AI1921" si="5963">IF(P1919="","",IF((_xlfn.STDEV.P($P1918:$XX1919)/AVERAGE($P1918:$XX1919))&lt;=25%,P1919,IF(OR(P1919&gt;(AVERAGE($P1918:$XX1919)+_xlfn.STDEV.P($P1918:$XX1919)),P1919&lt;(AVERAGE($P1918:$XX1919)-_xlfn.STDEV.P($P1918:$XX1919))),"DESCARTADO",P1919)))</f>
        <v/>
      </c>
      <c r="Q1921" s="110" t="str">
        <f t="shared" si="5963"/>
        <v/>
      </c>
      <c r="R1921" s="110" t="str">
        <f t="shared" si="5963"/>
        <v/>
      </c>
      <c r="S1921" s="110" t="str">
        <f t="shared" si="5963"/>
        <v/>
      </c>
      <c r="T1921" s="110" t="str">
        <f t="shared" si="5963"/>
        <v/>
      </c>
      <c r="U1921" s="110" t="str">
        <f t="shared" si="5963"/>
        <v/>
      </c>
      <c r="V1921" s="110" t="str">
        <f t="shared" si="5963"/>
        <v/>
      </c>
      <c r="W1921" s="110" t="str">
        <f t="shared" si="5963"/>
        <v/>
      </c>
      <c r="X1921" s="110" t="str">
        <f t="shared" si="5963"/>
        <v/>
      </c>
      <c r="Y1921" s="110" t="str">
        <f t="shared" si="5963"/>
        <v/>
      </c>
      <c r="Z1921" s="110" t="str">
        <f t="shared" si="5963"/>
        <v/>
      </c>
      <c r="AA1921" s="110" t="str">
        <f t="shared" si="5963"/>
        <v/>
      </c>
      <c r="AB1921" s="110" t="str">
        <f t="shared" si="5963"/>
        <v/>
      </c>
      <c r="AC1921" s="110" t="str">
        <f t="shared" si="5963"/>
        <v/>
      </c>
      <c r="AD1921" s="110" t="str">
        <f t="shared" si="5963"/>
        <v/>
      </c>
      <c r="AE1921" s="110" t="str">
        <f t="shared" si="5963"/>
        <v/>
      </c>
      <c r="AF1921" s="110" t="str">
        <f t="shared" si="5963"/>
        <v/>
      </c>
      <c r="AG1921" s="110" t="str">
        <f t="shared" si="5963"/>
        <v/>
      </c>
      <c r="AH1921" s="110" t="str">
        <f t="shared" si="5963"/>
        <v/>
      </c>
      <c r="AI1921" s="110" t="str">
        <f t="shared" si="5963"/>
        <v/>
      </c>
    </row>
    <row r="1922" spans="1:167" hidden="1" x14ac:dyDescent="0.25">
      <c r="B1922" s="131" t="e">
        <f t="shared" si="5791"/>
        <v>#VALUE!</v>
      </c>
      <c r="C1922" s="131" t="e">
        <f t="shared" si="5792"/>
        <v>#VALUE!</v>
      </c>
      <c r="D1922" s="130">
        <f t="shared" si="5792"/>
        <v>1</v>
      </c>
      <c r="E1922" s="168"/>
      <c r="F1922" s="96"/>
      <c r="G1922" s="170"/>
      <c r="H1922"/>
      <c r="I1922"/>
      <c r="J1922"/>
      <c r="K1922" s="69"/>
      <c r="L1922" s="22"/>
      <c r="M1922" s="22"/>
      <c r="N1922" s="74"/>
      <c r="O1922" s="27" t="str">
        <f t="shared" ref="O1922" si="5964">"6 POND"</f>
        <v>6 POND</v>
      </c>
      <c r="P1922" s="110" t="str">
        <f>IF(IFERROR(VLOOKUP(P1907,'Tabela de Apoio'!$D:$E,2,FALSE),1)=1,"",P1923)</f>
        <v/>
      </c>
      <c r="Q1922" s="110" t="str">
        <f>IF(IFERROR(VLOOKUP(Q1907,'Tabela de Apoio'!$D:$E,2,FALSE),1)=1,"",Q1923)</f>
        <v/>
      </c>
      <c r="R1922" s="110" t="str">
        <f>IF(IFERROR(VLOOKUP(R1907,'Tabela de Apoio'!$D:$E,2,FALSE),1)=1,"",R1923)</f>
        <v/>
      </c>
      <c r="S1922" s="110" t="str">
        <f>IF(IFERROR(VLOOKUP(S1907,'Tabela de Apoio'!$D:$E,2,FALSE),1)=1,"",S1923)</f>
        <v/>
      </c>
      <c r="T1922" s="110" t="str">
        <f>IF(IFERROR(VLOOKUP(T1907,'Tabela de Apoio'!$D:$E,2,FALSE),1)=1,"",T1923)</f>
        <v/>
      </c>
      <c r="U1922" s="110" t="str">
        <f>IF(IFERROR(VLOOKUP(U1907,'Tabela de Apoio'!$D:$E,2,FALSE),1)=1,"",U1923)</f>
        <v/>
      </c>
      <c r="V1922" s="110" t="str">
        <f>IF(IFERROR(VLOOKUP(V1907,'Tabela de Apoio'!$D:$E,2,FALSE),1)=1,"",V1923)</f>
        <v/>
      </c>
      <c r="W1922" s="110" t="str">
        <f>IF(IFERROR(VLOOKUP(W1907,'Tabela de Apoio'!$D:$E,2,FALSE),1)=1,"",W1923)</f>
        <v/>
      </c>
      <c r="X1922" s="110" t="str">
        <f>IF(IFERROR(VLOOKUP(X1907,'Tabela de Apoio'!$D:$E,2,FALSE),1)=1,"",X1923)</f>
        <v/>
      </c>
      <c r="Y1922" s="110" t="str">
        <f>IF(IFERROR(VLOOKUP(Y1907,'Tabela de Apoio'!$D:$E,2,FALSE),1)=1,"",Y1923)</f>
        <v/>
      </c>
      <c r="Z1922" s="110" t="str">
        <f>IF(IFERROR(VLOOKUP(Z1907,'Tabela de Apoio'!$D:$E,2,FALSE),1)=1,"",Z1923)</f>
        <v/>
      </c>
      <c r="AA1922" s="110" t="str">
        <f>IF(IFERROR(VLOOKUP(AA1907,'Tabela de Apoio'!$D:$E,2,FALSE),1)=1,"",AA1923)</f>
        <v/>
      </c>
      <c r="AB1922" s="110" t="str">
        <f>IF(IFERROR(VLOOKUP(AB1907,'Tabela de Apoio'!$D:$E,2,FALSE),1)=1,"",AB1923)</f>
        <v/>
      </c>
      <c r="AC1922" s="110" t="str">
        <f>IF(IFERROR(VLOOKUP(AC1907,'Tabela de Apoio'!$D:$E,2,FALSE),1)=1,"",AC1923)</f>
        <v/>
      </c>
      <c r="AD1922" s="110" t="str">
        <f>IF(IFERROR(VLOOKUP(AD1907,'Tabela de Apoio'!$D:$E,2,FALSE),1)=1,"",AD1923)</f>
        <v/>
      </c>
      <c r="AE1922" s="110" t="str">
        <f>IF(IFERROR(VLOOKUP(AE1907,'Tabela de Apoio'!$D:$E,2,FALSE),1)=1,"",AE1923)</f>
        <v/>
      </c>
      <c r="AF1922" s="110" t="str">
        <f>IF(IFERROR(VLOOKUP(AF1907,'Tabela de Apoio'!$D:$E,2,FALSE),1)=1,"",AF1923)</f>
        <v/>
      </c>
      <c r="AG1922" s="110" t="str">
        <f>IF(IFERROR(VLOOKUP(AG1907,'Tabela de Apoio'!$D:$E,2,FALSE),1)=1,"",AG1923)</f>
        <v/>
      </c>
      <c r="AH1922" s="110" t="str">
        <f>IF(IFERROR(VLOOKUP(AH1907,'Tabela de Apoio'!$D:$E,2,FALSE),1)=1,"",AH1923)</f>
        <v/>
      </c>
      <c r="AI1922" s="110" t="str">
        <f>IF(IFERROR(VLOOKUP(AI1907,'Tabela de Apoio'!$D:$E,2,FALSE),1)=1,"",AI1923)</f>
        <v/>
      </c>
    </row>
    <row r="1923" spans="1:167" hidden="1" x14ac:dyDescent="0.25">
      <c r="B1923" s="131" t="e">
        <f t="shared" si="5791"/>
        <v>#VALUE!</v>
      </c>
      <c r="C1923" s="131" t="e">
        <f t="shared" si="5792"/>
        <v>#VALUE!</v>
      </c>
      <c r="D1923" s="130">
        <f t="shared" si="5792"/>
        <v>1</v>
      </c>
      <c r="E1923" s="168"/>
      <c r="F1923" s="96"/>
      <c r="G1923" s="170"/>
      <c r="H1923" s="137">
        <f t="shared" ref="H1923" si="5965">COUNT($P1923:$XX1923)</f>
        <v>0</v>
      </c>
      <c r="I1923" s="135" t="e">
        <f t="shared" ref="I1923" si="5966">_xlfn.STDEV.P($P1922:$XX1923)/AVERAGE($P1922:$XX1923)</f>
        <v>#DIV/0!</v>
      </c>
      <c r="J1923" s="7">
        <f t="shared" ref="J1923" si="5967">IF(AND(H1923&gt;2,
OR(L1905="MÉDIA SANEADA",L1905="MEDIANA SANEADA",
AND(L1905="PREÇO REFERÊNCIA",NOT(AND(P1907="Orçamento",COUNTA(P1905:XX1905)=COUNTIF(P1907:XX1907,"Orçamento")))))),
ROW(),0)</f>
        <v>0</v>
      </c>
      <c r="N1923" s="74"/>
      <c r="O1923" s="27" t="str">
        <f t="shared" ref="O1923" si="5968">"6 RODADA"</f>
        <v>6 RODADA</v>
      </c>
      <c r="P1923" s="110" t="str">
        <f t="shared" ref="P1923:AI1923" si="5969">IFERROR(IF(P1921="","",IF((_xlfn.STDEV.P($P1920:$XX1921)/AVERAGE($P1920:$XX1921))&lt;=25%,P1921,IF(OR(P1921&gt;(AVERAGE($P1920:$XX1921)+_xlfn.STDEV.P($P1920:$XX1921)),P1921&lt;(AVERAGE($P1920:$XX1921)-_xlfn.STDEV.P($P1920:$XX1921))),"DESCARTADO",P1921))),)</f>
        <v/>
      </c>
      <c r="Q1923" s="110" t="str">
        <f t="shared" si="5969"/>
        <v/>
      </c>
      <c r="R1923" s="110" t="str">
        <f t="shared" si="5969"/>
        <v/>
      </c>
      <c r="S1923" s="110" t="str">
        <f t="shared" si="5969"/>
        <v/>
      </c>
      <c r="T1923" s="110" t="str">
        <f t="shared" si="5969"/>
        <v/>
      </c>
      <c r="U1923" s="110" t="str">
        <f t="shared" si="5969"/>
        <v/>
      </c>
      <c r="V1923" s="110" t="str">
        <f t="shared" si="5969"/>
        <v/>
      </c>
      <c r="W1923" s="110" t="str">
        <f t="shared" si="5969"/>
        <v/>
      </c>
      <c r="X1923" s="110" t="str">
        <f t="shared" si="5969"/>
        <v/>
      </c>
      <c r="Y1923" s="110" t="str">
        <f t="shared" si="5969"/>
        <v/>
      </c>
      <c r="Z1923" s="110" t="str">
        <f t="shared" si="5969"/>
        <v/>
      </c>
      <c r="AA1923" s="110" t="str">
        <f t="shared" si="5969"/>
        <v/>
      </c>
      <c r="AB1923" s="110" t="str">
        <f t="shared" si="5969"/>
        <v/>
      </c>
      <c r="AC1923" s="110" t="str">
        <f t="shared" si="5969"/>
        <v/>
      </c>
      <c r="AD1923" s="110" t="str">
        <f t="shared" si="5969"/>
        <v/>
      </c>
      <c r="AE1923" s="110" t="str">
        <f t="shared" si="5969"/>
        <v/>
      </c>
      <c r="AF1923" s="110" t="str">
        <f t="shared" si="5969"/>
        <v/>
      </c>
      <c r="AG1923" s="110" t="str">
        <f t="shared" si="5969"/>
        <v/>
      </c>
      <c r="AH1923" s="110" t="str">
        <f t="shared" si="5969"/>
        <v/>
      </c>
      <c r="AI1923" s="110" t="str">
        <f t="shared" si="5969"/>
        <v/>
      </c>
    </row>
    <row r="1924" spans="1:167" x14ac:dyDescent="0.25">
      <c r="B1924" s="131" t="e">
        <f t="shared" si="5791"/>
        <v>#VALUE!</v>
      </c>
      <c r="C1924" s="131" t="e">
        <f t="shared" si="5792"/>
        <v>#VALUE!</v>
      </c>
      <c r="D1924" s="130">
        <f t="shared" si="5792"/>
        <v>1</v>
      </c>
      <c r="E1924" s="168"/>
      <c r="F1924" s="139"/>
      <c r="G1924" s="170"/>
      <c r="H1924" s="173"/>
      <c r="I1924" s="173"/>
      <c r="J1924" s="174"/>
      <c r="K1924" s="70"/>
      <c r="L1924" s="1" t="s">
        <v>56</v>
      </c>
      <c r="M1924" s="147" t="str">
        <f t="shared" ref="M1924" si="5970">IFERROR(ROUND(M1905*M1907,2),"")</f>
        <v/>
      </c>
      <c r="O1924" s="27" t="s">
        <v>426</v>
      </c>
      <c r="P1924" s="110" t="str">
        <f t="shared" ref="P1924:R1924" si="5971">INDEX(P1911:P1923,MATCH(MAX($J1911:$J1923),$J1911:$J1923,0))</f>
        <v/>
      </c>
      <c r="Q1924" s="110" t="str">
        <f t="shared" si="5971"/>
        <v/>
      </c>
      <c r="R1924" s="110" t="str">
        <f t="shared" si="5971"/>
        <v/>
      </c>
      <c r="S1924" s="110" t="str">
        <f t="shared" si="5905"/>
        <v/>
      </c>
      <c r="T1924" s="110" t="str">
        <f t="shared" si="5905"/>
        <v/>
      </c>
      <c r="U1924" s="110" t="str">
        <f t="shared" si="5905"/>
        <v/>
      </c>
      <c r="V1924" s="110" t="str">
        <f t="shared" si="5905"/>
        <v/>
      </c>
      <c r="W1924" s="110" t="str">
        <f t="shared" si="5905"/>
        <v/>
      </c>
      <c r="X1924" s="110" t="str">
        <f t="shared" si="5905"/>
        <v/>
      </c>
      <c r="Y1924" s="110" t="str">
        <f t="shared" si="5905"/>
        <v/>
      </c>
      <c r="Z1924" s="110" t="str">
        <f t="shared" si="5905"/>
        <v/>
      </c>
      <c r="AA1924" s="110" t="str">
        <f t="shared" si="5905"/>
        <v/>
      </c>
      <c r="AB1924" s="110" t="str">
        <f t="shared" si="5905"/>
        <v/>
      </c>
      <c r="AC1924" s="110" t="str">
        <f t="shared" si="5905"/>
        <v/>
      </c>
      <c r="AD1924" s="110" t="str">
        <f t="shared" si="5905"/>
        <v/>
      </c>
      <c r="AE1924" s="110" t="str">
        <f t="shared" si="5905"/>
        <v/>
      </c>
      <c r="AF1924" s="110" t="str">
        <f t="shared" si="5905"/>
        <v/>
      </c>
      <c r="AG1924" s="110" t="str">
        <f t="shared" si="5905"/>
        <v/>
      </c>
      <c r="AH1924" s="110" t="str">
        <f t="shared" si="5905"/>
        <v/>
      </c>
      <c r="AI1924" s="110" t="str">
        <f t="shared" si="5905"/>
        <v/>
      </c>
    </row>
    <row r="1926" spans="1:167" s="120" customFormat="1" ht="15" customHeight="1" x14ac:dyDescent="0.25">
      <c r="A1926" s="123"/>
      <c r="B1926" s="130" t="e">
        <f t="shared" ref="B1926" si="5972">LARGE(IFERROR(IF(B1924+1&gt;$H$8,"",B1924+1),""),1)</f>
        <v>#VALUE!</v>
      </c>
      <c r="C1926" s="130" t="e">
        <f>IF(_xlfn.ISFORMULA(E1930),MAX(INDEX('BASE FORMAÇÃO'!A:A,B1926+1),1),E1930)</f>
        <v>#VALUE!</v>
      </c>
      <c r="D1926" s="130">
        <f t="shared" ref="D1926" si="5973">IFERROR(IF(C1926=C1916,D1916+1,1),1)</f>
        <v>1</v>
      </c>
      <c r="E1926" s="41" t="s">
        <v>9</v>
      </c>
      <c r="F1926" s="76"/>
      <c r="G1926" s="41" t="s">
        <v>15</v>
      </c>
      <c r="H1926" s="138" t="e">
        <f>INDEX('BASE FORMAÇÃO'!B:B,B1926+1)</f>
        <v>#VALUE!</v>
      </c>
      <c r="I1926" s="146" t="s">
        <v>16</v>
      </c>
      <c r="J1926" s="6" t="e">
        <f>INDEX('BASE FORMAÇÃO'!K:K,B1926+1)</f>
        <v>#VALUE!</v>
      </c>
      <c r="K1926" s="68"/>
      <c r="L1926" s="175" t="s">
        <v>54</v>
      </c>
      <c r="M1926" s="177" t="str">
        <f t="shared" ref="M1926" si="5974">IF(OR(ISBLANK($O$8),ISBLANK($O$7),ISBLANK($H$8),ISBLANK($O$6),ISBLANK($O$5),ISBLANK($H$5)),"",IFERROR(IF(VLOOKUP(L1926,L1932:M1941,2,FALSE)&lt;1,ROUND(VLOOKUP(L1926,L1932:M1941,2,FALSE),4),ROUND(VLOOKUP(L1926,L1932:M1941,2,FALSE),2)),""))</f>
        <v/>
      </c>
      <c r="N1926" s="72"/>
      <c r="O1926" s="27" t="s">
        <v>17</v>
      </c>
      <c r="P1926" s="116"/>
      <c r="Q1926" s="116"/>
      <c r="R1926" s="116"/>
      <c r="S1926" s="116"/>
      <c r="T1926" s="116"/>
      <c r="U1926" s="108"/>
      <c r="V1926" s="108"/>
      <c r="W1926" s="108"/>
      <c r="X1926" s="108"/>
      <c r="Y1926" s="108"/>
      <c r="Z1926" s="108"/>
      <c r="AA1926" s="108"/>
      <c r="AB1926" s="108"/>
      <c r="AC1926" s="108"/>
      <c r="AD1926" s="108"/>
      <c r="AE1926" s="108"/>
      <c r="AF1926" s="108"/>
      <c r="AG1926" s="108"/>
      <c r="AH1926" s="108"/>
      <c r="AI1926" s="108"/>
      <c r="AJ1926" s="119"/>
      <c r="AK1926" s="119"/>
      <c r="AL1926" s="119"/>
      <c r="AM1926" s="119"/>
      <c r="AN1926" s="119"/>
      <c r="AO1926" s="119"/>
      <c r="AP1926" s="119"/>
      <c r="AQ1926" s="119"/>
      <c r="AR1926" s="119"/>
      <c r="AS1926" s="119"/>
      <c r="AT1926" s="119"/>
      <c r="AU1926" s="119"/>
      <c r="AV1926" s="119"/>
      <c r="AW1926" s="119"/>
      <c r="AX1926" s="119"/>
      <c r="AY1926" s="119"/>
      <c r="AZ1926" s="119"/>
      <c r="BA1926" s="119"/>
      <c r="BB1926" s="119"/>
      <c r="BC1926" s="119"/>
      <c r="BD1926" s="119"/>
      <c r="BE1926" s="119"/>
      <c r="BF1926" s="119"/>
      <c r="BG1926" s="119"/>
      <c r="BH1926" s="119"/>
      <c r="BI1926" s="119"/>
      <c r="BJ1926" s="119"/>
      <c r="BK1926" s="119"/>
      <c r="BL1926" s="119"/>
      <c r="BM1926" s="119"/>
      <c r="BN1926" s="119"/>
      <c r="BO1926" s="119"/>
      <c r="BP1926" s="119"/>
      <c r="BQ1926" s="119"/>
      <c r="BR1926" s="119"/>
      <c r="BS1926" s="119"/>
      <c r="BT1926" s="119"/>
      <c r="BU1926" s="119"/>
      <c r="BV1926" s="119"/>
      <c r="BW1926" s="119"/>
      <c r="BX1926" s="119"/>
      <c r="BY1926" s="119"/>
      <c r="BZ1926" s="119"/>
      <c r="CA1926" s="119"/>
      <c r="CB1926" s="119"/>
      <c r="CC1926" s="119"/>
      <c r="CD1926" s="119"/>
      <c r="CE1926" s="119"/>
      <c r="CF1926" s="119"/>
      <c r="CG1926" s="119"/>
      <c r="CH1926" s="119"/>
      <c r="CI1926" s="119"/>
      <c r="CJ1926" s="119"/>
      <c r="CK1926" s="119"/>
      <c r="CL1926" s="119"/>
      <c r="CM1926" s="119"/>
      <c r="CN1926" s="119"/>
      <c r="CO1926" s="119"/>
      <c r="CP1926" s="119"/>
      <c r="CQ1926" s="119"/>
      <c r="CR1926" s="119"/>
      <c r="CS1926" s="119"/>
      <c r="CT1926" s="119"/>
      <c r="CU1926" s="119"/>
      <c r="CV1926" s="119"/>
      <c r="CW1926" s="119"/>
      <c r="CX1926" s="119"/>
      <c r="CY1926" s="119"/>
      <c r="CZ1926" s="119"/>
      <c r="DA1926" s="119"/>
      <c r="DB1926" s="119"/>
      <c r="DC1926" s="119"/>
      <c r="DD1926" s="119"/>
      <c r="DE1926" s="119"/>
      <c r="DF1926" s="119"/>
      <c r="DG1926" s="119"/>
      <c r="DH1926" s="119"/>
      <c r="DI1926" s="119"/>
      <c r="DJ1926" s="119"/>
      <c r="DK1926" s="119"/>
      <c r="DL1926" s="119"/>
      <c r="DM1926" s="119"/>
      <c r="DN1926" s="119"/>
      <c r="DO1926" s="119"/>
      <c r="DP1926" s="119"/>
      <c r="DQ1926" s="119"/>
      <c r="DR1926" s="119"/>
      <c r="DS1926" s="119"/>
      <c r="DT1926" s="119"/>
      <c r="DU1926" s="119"/>
      <c r="DV1926" s="119"/>
      <c r="DW1926" s="119"/>
      <c r="DX1926" s="119"/>
      <c r="DY1926" s="119"/>
      <c r="DZ1926" s="119"/>
      <c r="EA1926" s="119"/>
      <c r="EB1926" s="119"/>
      <c r="EC1926" s="119"/>
      <c r="ED1926" s="119"/>
      <c r="EE1926" s="119"/>
      <c r="EF1926" s="119"/>
      <c r="EG1926" s="119"/>
      <c r="EH1926" s="119"/>
      <c r="EI1926" s="119"/>
      <c r="EJ1926" s="119"/>
      <c r="EK1926" s="119"/>
      <c r="EL1926" s="119"/>
      <c r="EM1926" s="119"/>
      <c r="EN1926" s="119"/>
      <c r="EO1926" s="119"/>
      <c r="EP1926" s="119"/>
      <c r="EQ1926" s="119"/>
      <c r="ER1926" s="119"/>
      <c r="ES1926" s="119"/>
      <c r="ET1926" s="119"/>
      <c r="EU1926" s="119"/>
      <c r="EV1926" s="119"/>
      <c r="EW1926" s="119"/>
      <c r="EX1926" s="119"/>
      <c r="EY1926" s="119"/>
      <c r="EZ1926" s="119"/>
      <c r="FA1926" s="119"/>
      <c r="FB1926" s="119"/>
      <c r="FC1926" s="119"/>
      <c r="FD1926" s="119"/>
      <c r="FE1926" s="119"/>
      <c r="FF1926" s="119"/>
      <c r="FG1926" s="119"/>
      <c r="FH1926" s="119"/>
      <c r="FI1926" s="119"/>
      <c r="FJ1926" s="119"/>
      <c r="FK1926" s="119"/>
    </row>
    <row r="1927" spans="1:167" s="120" customFormat="1" ht="15" customHeight="1" x14ac:dyDescent="0.25">
      <c r="A1927" s="69"/>
      <c r="B1927" s="131" t="e">
        <f t="shared" ref="B1927:D1927" si="5975">B1926</f>
        <v>#VALUE!</v>
      </c>
      <c r="C1927" s="131" t="e">
        <f t="shared" si="5975"/>
        <v>#VALUE!</v>
      </c>
      <c r="D1927" s="130">
        <f t="shared" si="5975"/>
        <v>1</v>
      </c>
      <c r="E1927" s="179">
        <f t="shared" ref="E1927" si="5976">D1926</f>
        <v>1</v>
      </c>
      <c r="F1927" s="95"/>
      <c r="G1927" s="181" t="s">
        <v>1</v>
      </c>
      <c r="H1927" s="184" t="e">
        <f>INDEX('BASE FORMAÇÃO'!C:C,B1926+1)</f>
        <v>#VALUE!</v>
      </c>
      <c r="I1927" s="184"/>
      <c r="J1927" s="185"/>
      <c r="K1927" s="69"/>
      <c r="L1927" s="176"/>
      <c r="M1927" s="178"/>
      <c r="N1927" s="73"/>
      <c r="O1927" s="27" t="s">
        <v>13</v>
      </c>
      <c r="P1927" s="125"/>
      <c r="Q1927" s="125"/>
      <c r="R1927" s="125"/>
      <c r="S1927" s="125"/>
      <c r="T1927" s="125"/>
      <c r="U1927" s="125"/>
      <c r="V1927" s="125"/>
      <c r="W1927" s="125"/>
      <c r="X1927" s="125"/>
      <c r="Y1927" s="125"/>
      <c r="Z1927" s="125"/>
      <c r="AA1927" s="125"/>
      <c r="AB1927" s="125"/>
      <c r="AC1927" s="125"/>
      <c r="AD1927" s="125"/>
      <c r="AE1927" s="125"/>
      <c r="AF1927" s="125"/>
      <c r="AG1927" s="125"/>
      <c r="AH1927" s="125"/>
      <c r="AI1927" s="125"/>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19"/>
      <c r="BC1927" s="119"/>
      <c r="BD1927" s="119"/>
      <c r="BE1927" s="119"/>
      <c r="BF1927" s="119"/>
      <c r="BG1927" s="119"/>
      <c r="BH1927" s="119"/>
      <c r="BI1927" s="119"/>
      <c r="BJ1927" s="119"/>
      <c r="BK1927" s="119"/>
      <c r="BL1927" s="119"/>
      <c r="BM1927" s="119"/>
      <c r="BN1927" s="119"/>
      <c r="BO1927" s="119"/>
      <c r="BP1927" s="119"/>
      <c r="BQ1927" s="119"/>
      <c r="BR1927" s="119"/>
      <c r="BS1927" s="119"/>
      <c r="BT1927" s="119"/>
      <c r="BU1927" s="119"/>
      <c r="BV1927" s="119"/>
      <c r="BW1927" s="119"/>
      <c r="BX1927" s="119"/>
      <c r="BY1927" s="119"/>
      <c r="BZ1927" s="119"/>
      <c r="CA1927" s="119"/>
      <c r="CB1927" s="119"/>
      <c r="CC1927" s="119"/>
      <c r="CD1927" s="119"/>
      <c r="CE1927" s="119"/>
      <c r="CF1927" s="119"/>
      <c r="CG1927" s="119"/>
      <c r="CH1927" s="119"/>
      <c r="CI1927" s="119"/>
      <c r="CJ1927" s="119"/>
      <c r="CK1927" s="119"/>
      <c r="CL1927" s="119"/>
      <c r="CM1927" s="119"/>
      <c r="CN1927" s="119"/>
      <c r="CO1927" s="119"/>
      <c r="CP1927" s="119"/>
      <c r="CQ1927" s="119"/>
      <c r="CR1927" s="119"/>
      <c r="CS1927" s="119"/>
      <c r="CT1927" s="119"/>
      <c r="CU1927" s="119"/>
      <c r="CV1927" s="119"/>
      <c r="CW1927" s="119"/>
      <c r="CX1927" s="119"/>
      <c r="CY1927" s="119"/>
      <c r="CZ1927" s="119"/>
      <c r="DA1927" s="119"/>
      <c r="DB1927" s="119"/>
      <c r="DC1927" s="119"/>
      <c r="DD1927" s="119"/>
      <c r="DE1927" s="119"/>
      <c r="DF1927" s="119"/>
      <c r="DG1927" s="119"/>
      <c r="DH1927" s="119"/>
      <c r="DI1927" s="119"/>
      <c r="DJ1927" s="119"/>
      <c r="DK1927" s="119"/>
      <c r="DL1927" s="119"/>
      <c r="DM1927" s="119"/>
      <c r="DN1927" s="119"/>
      <c r="DO1927" s="119"/>
      <c r="DP1927" s="119"/>
      <c r="DQ1927" s="119"/>
      <c r="DR1927" s="119"/>
      <c r="DS1927" s="119"/>
      <c r="DT1927" s="119"/>
      <c r="DU1927" s="119"/>
      <c r="DV1927" s="119"/>
      <c r="DW1927" s="119"/>
      <c r="DX1927" s="119"/>
      <c r="DY1927" s="119"/>
      <c r="DZ1927" s="119"/>
      <c r="EA1927" s="119"/>
      <c r="EB1927" s="119"/>
      <c r="EC1927" s="119"/>
      <c r="ED1927" s="119"/>
      <c r="EE1927" s="119"/>
      <c r="EF1927" s="119"/>
      <c r="EG1927" s="119"/>
      <c r="EH1927" s="119"/>
      <c r="EI1927" s="119"/>
      <c r="EJ1927" s="119"/>
      <c r="EK1927" s="119"/>
      <c r="EL1927" s="119"/>
      <c r="EM1927" s="119"/>
      <c r="EN1927" s="119"/>
      <c r="EO1927" s="119"/>
      <c r="EP1927" s="119"/>
      <c r="EQ1927" s="119"/>
      <c r="ER1927" s="119"/>
      <c r="ES1927" s="119"/>
      <c r="ET1927" s="119"/>
      <c r="EU1927" s="119"/>
      <c r="EV1927" s="119"/>
      <c r="EW1927" s="119"/>
      <c r="EX1927" s="119"/>
      <c r="EY1927" s="119"/>
      <c r="EZ1927" s="119"/>
      <c r="FA1927" s="119"/>
      <c r="FB1927" s="119"/>
      <c r="FC1927" s="119"/>
      <c r="FD1927" s="119"/>
      <c r="FE1927" s="119"/>
      <c r="FF1927" s="119"/>
      <c r="FG1927" s="119"/>
      <c r="FH1927" s="119"/>
      <c r="FI1927" s="119"/>
      <c r="FJ1927" s="119"/>
      <c r="FK1927" s="119"/>
    </row>
    <row r="1928" spans="1:167" s="119" customFormat="1" x14ac:dyDescent="0.25">
      <c r="A1928" s="77"/>
      <c r="B1928" s="131" t="e">
        <f t="shared" ref="B1928:D1928" si="5977">B1927</f>
        <v>#VALUE!</v>
      </c>
      <c r="C1928" s="131" t="e">
        <f t="shared" si="5977"/>
        <v>#VALUE!</v>
      </c>
      <c r="D1928" s="130">
        <f t="shared" si="5977"/>
        <v>1</v>
      </c>
      <c r="E1928" s="180"/>
      <c r="F1928" s="96"/>
      <c r="G1928" s="182"/>
      <c r="H1928" s="186"/>
      <c r="I1928" s="186"/>
      <c r="J1928" s="187"/>
      <c r="K1928" s="67"/>
      <c r="L1928" s="133" t="s">
        <v>57</v>
      </c>
      <c r="M1928" s="134" t="e">
        <f>INDEX('BASE FORMAÇÃO'!H:H,B1930+1)</f>
        <v>#VALUE!</v>
      </c>
      <c r="N1928" s="74"/>
      <c r="O1928" s="27" t="s">
        <v>445</v>
      </c>
      <c r="P1928" s="117"/>
      <c r="Q1928" s="117"/>
      <c r="R1928" s="117"/>
      <c r="S1928" s="117"/>
      <c r="T1928" s="117"/>
      <c r="U1928" s="117"/>
      <c r="V1928" s="117"/>
      <c r="W1928" s="117"/>
      <c r="X1928" s="117"/>
      <c r="Y1928" s="117"/>
      <c r="Z1928" s="117"/>
      <c r="AA1928" s="121"/>
      <c r="AB1928" s="121"/>
      <c r="AC1928" s="121"/>
      <c r="AD1928" s="121"/>
      <c r="AE1928" s="121"/>
      <c r="AF1928" s="121"/>
      <c r="AG1928" s="121"/>
      <c r="AH1928" s="121"/>
      <c r="AI1928" s="121"/>
    </row>
    <row r="1929" spans="1:167" s="119" customFormat="1" x14ac:dyDescent="0.25">
      <c r="A1929" s="77"/>
      <c r="B1929" s="131" t="e">
        <f t="shared" ref="B1929:C1929" si="5978">B1928</f>
        <v>#VALUE!</v>
      </c>
      <c r="C1929" s="131" t="e">
        <f t="shared" si="5978"/>
        <v>#VALUE!</v>
      </c>
      <c r="D1929" s="130">
        <f t="shared" si="5792"/>
        <v>1</v>
      </c>
      <c r="E1929" s="41" t="s">
        <v>344</v>
      </c>
      <c r="F1929" s="96"/>
      <c r="G1929" s="183"/>
      <c r="H1929" s="188"/>
      <c r="I1929" s="188"/>
      <c r="J1929" s="189"/>
      <c r="K1929" s="67"/>
      <c r="L1929" s="1" t="s">
        <v>2</v>
      </c>
      <c r="M1929" s="6" t="e">
        <f>INDEX('BASE FORMAÇÃO'!D:D,B1930+1)</f>
        <v>#VALUE!</v>
      </c>
      <c r="N1929" s="74"/>
      <c r="O1929" s="27" t="s">
        <v>446</v>
      </c>
      <c r="P1929" s="118"/>
      <c r="Q1929" s="118"/>
      <c r="R1929" s="118"/>
      <c r="S1929" s="118"/>
      <c r="T1929" s="118"/>
      <c r="U1929" s="121"/>
      <c r="V1929" s="121"/>
      <c r="W1929" s="121"/>
      <c r="X1929" s="121"/>
      <c r="Y1929" s="121"/>
      <c r="Z1929" s="121"/>
      <c r="AA1929" s="121"/>
      <c r="AB1929" s="121"/>
      <c r="AC1929" s="121"/>
      <c r="AD1929" s="121"/>
      <c r="AE1929" s="121"/>
      <c r="AF1929" s="121"/>
      <c r="AG1929" s="121"/>
      <c r="AH1929" s="121"/>
      <c r="AI1929" s="121"/>
    </row>
    <row r="1930" spans="1:167" x14ac:dyDescent="0.25">
      <c r="B1930" s="131" t="e">
        <f t="shared" ref="B1930:C1930" si="5979">B1928</f>
        <v>#VALUE!</v>
      </c>
      <c r="C1930" s="131" t="e">
        <f t="shared" si="5979"/>
        <v>#VALUE!</v>
      </c>
      <c r="D1930" s="130">
        <f t="shared" si="5792"/>
        <v>1</v>
      </c>
      <c r="E1930" s="167" t="e">
        <f t="shared" ref="E1930" si="5980">C1926</f>
        <v>#VALUE!</v>
      </c>
      <c r="F1930" s="96"/>
      <c r="G1930" s="169" t="s">
        <v>334</v>
      </c>
      <c r="H1930" s="171"/>
      <c r="I1930" s="172"/>
      <c r="J1930" s="172"/>
      <c r="K1930" s="70"/>
      <c r="L1930" s="28" t="s">
        <v>333</v>
      </c>
      <c r="M1930" s="136" t="str">
        <f t="shared" ref="M1930" si="5981">IFERROR(INDEX(I1932:I1944,MATCH(MAX(J1932:J1944),J1932:J1944,0)),"")</f>
        <v/>
      </c>
      <c r="N1930" s="74"/>
      <c r="O1930" s="27" t="s">
        <v>18</v>
      </c>
      <c r="P1930" s="109" t="str">
        <f>IF(P1926="","",
IF(OR(P1928="Orçamento",P1927="",MAX('Tabela de Apoio'!$A:$A)&lt;=P1927),
P1926,
(INDEX('Tabela de Apoio'!$B:$B,MATCH('MAPA DE PREÇOS'!$O$8,'Tabela de Apoio'!$A:$A,1))/INDEX('Tabela de Apoio'!$B:$B,MATCH('MAPA DE PREÇOS'!P1927,'Tabela de Apoio'!$A:$A,1)-1))*P1926))</f>
        <v/>
      </c>
      <c r="Q1930" s="109" t="str">
        <f>IF(Q1926="","",
IF(OR(Q1928="Orçamento",Q1927="",MAX('Tabela de Apoio'!$A:$A)&lt;=Q1927),
Q1926,
(INDEX('Tabela de Apoio'!$B:$B,MATCH('MAPA DE PREÇOS'!$O$8,'Tabela de Apoio'!$A:$A,1))/INDEX('Tabela de Apoio'!$B:$B,MATCH('MAPA DE PREÇOS'!Q1927,'Tabela de Apoio'!$A:$A,1)-1))*Q1926))</f>
        <v/>
      </c>
      <c r="R1930" s="109" t="str">
        <f>IF(R1926="","",
IF(OR(R1928="Orçamento",R1927="",MAX('Tabela de Apoio'!$A:$A)&lt;=R1927),
R1926,
(INDEX('Tabela de Apoio'!$B:$B,MATCH('MAPA DE PREÇOS'!$O$8,'Tabela de Apoio'!$A:$A,1))/INDEX('Tabela de Apoio'!$B:$B,MATCH('MAPA DE PREÇOS'!R1927,'Tabela de Apoio'!$A:$A,1)-1))*R1926))</f>
        <v/>
      </c>
      <c r="S1930" s="109" t="str">
        <f>IF(S1926="","",
IF(OR(S1928="Orçamento",S1927="",MAX('Tabela de Apoio'!$A:$A)&lt;=S1927),
S1926,
(INDEX('Tabela de Apoio'!$B:$B,MATCH('MAPA DE PREÇOS'!$O$8,'Tabela de Apoio'!$A:$A,1))/INDEX('Tabela de Apoio'!$B:$B,MATCH('MAPA DE PREÇOS'!S1927,'Tabela de Apoio'!$A:$A,1)-1))*S1926))</f>
        <v/>
      </c>
      <c r="T1930" s="109" t="str">
        <f>IF(T1926="","",
IF(OR(T1928="Orçamento",T1927="",MAX('Tabela de Apoio'!$A:$A)&lt;=T1927),
T1926,
(INDEX('Tabela de Apoio'!$B:$B,MATCH('MAPA DE PREÇOS'!$O$8,'Tabela de Apoio'!$A:$A,1))/INDEX('Tabela de Apoio'!$B:$B,MATCH('MAPA DE PREÇOS'!T1927,'Tabela de Apoio'!$A:$A,1)-1))*T1926))</f>
        <v/>
      </c>
      <c r="U1930" s="109" t="str">
        <f>IF(U1926="","",
IF(OR(U1928="Orçamento",U1927="",MAX('Tabela de Apoio'!$A:$A)&lt;=U1927),
U1926,
(INDEX('Tabela de Apoio'!$B:$B,MATCH('MAPA DE PREÇOS'!$O$8,'Tabela de Apoio'!$A:$A,1))/INDEX('Tabela de Apoio'!$B:$B,MATCH('MAPA DE PREÇOS'!U1927,'Tabela de Apoio'!$A:$A,1)-1))*U1926))</f>
        <v/>
      </c>
      <c r="V1930" s="109" t="str">
        <f>IF(V1926="","",
IF(OR(V1928="Orçamento",V1927="",MAX('Tabela de Apoio'!$A:$A)&lt;=V1927),
V1926,
(INDEX('Tabela de Apoio'!$B:$B,MATCH('MAPA DE PREÇOS'!$O$8,'Tabela de Apoio'!$A:$A,1))/INDEX('Tabela de Apoio'!$B:$B,MATCH('MAPA DE PREÇOS'!V1927,'Tabela de Apoio'!$A:$A,1)-1))*V1926))</f>
        <v/>
      </c>
      <c r="W1930" s="109" t="str">
        <f>IF(W1926="","",
IF(OR(W1928="Orçamento",W1927="",MAX('Tabela de Apoio'!$A:$A)&lt;=W1927),
W1926,
(INDEX('Tabela de Apoio'!$B:$B,MATCH('MAPA DE PREÇOS'!$O$8,'Tabela de Apoio'!$A:$A,1))/INDEX('Tabela de Apoio'!$B:$B,MATCH('MAPA DE PREÇOS'!W1927,'Tabela de Apoio'!$A:$A,1)-1))*W1926))</f>
        <v/>
      </c>
      <c r="X1930" s="109" t="str">
        <f>IF(X1926="","",
IF(OR(X1928="Orçamento",X1927="",MAX('Tabela de Apoio'!$A:$A)&lt;=X1927),
X1926,
(INDEX('Tabela de Apoio'!$B:$B,MATCH('MAPA DE PREÇOS'!$O$8,'Tabela de Apoio'!$A:$A,1))/INDEX('Tabela de Apoio'!$B:$B,MATCH('MAPA DE PREÇOS'!X1927,'Tabela de Apoio'!$A:$A,1)-1))*X1926))</f>
        <v/>
      </c>
      <c r="Y1930" s="109" t="str">
        <f>IF(Y1926="","",
IF(OR(Y1928="Orçamento",Y1927="",MAX('Tabela de Apoio'!$A:$A)&lt;=Y1927),
Y1926,
(INDEX('Tabela de Apoio'!$B:$B,MATCH('MAPA DE PREÇOS'!$O$8,'Tabela de Apoio'!$A:$A,1))/INDEX('Tabela de Apoio'!$B:$B,MATCH('MAPA DE PREÇOS'!Y1927,'Tabela de Apoio'!$A:$A,1)-1))*Y1926))</f>
        <v/>
      </c>
      <c r="Z1930" s="109" t="str">
        <f>IF(Z1926="","",
IF(OR(Z1928="Orçamento",Z1927="",MAX('Tabela de Apoio'!$A:$A)&lt;=Z1927),
Z1926,
(INDEX('Tabela de Apoio'!$B:$B,MATCH('MAPA DE PREÇOS'!$O$8,'Tabela de Apoio'!$A:$A,1))/INDEX('Tabela de Apoio'!$B:$B,MATCH('MAPA DE PREÇOS'!Z1927,'Tabela de Apoio'!$A:$A,1)-1))*Z1926))</f>
        <v/>
      </c>
      <c r="AA1930" s="109" t="str">
        <f>IF(AA1926="","",
IF(OR(AA1928="Orçamento",AA1927="",MAX('Tabela de Apoio'!$A:$A)&lt;=AA1927),
AA1926,
(INDEX('Tabela de Apoio'!$B:$B,MATCH('MAPA DE PREÇOS'!$O$8,'Tabela de Apoio'!$A:$A,1))/INDEX('Tabela de Apoio'!$B:$B,MATCH('MAPA DE PREÇOS'!AA1927,'Tabela de Apoio'!$A:$A,1)-1))*AA1926))</f>
        <v/>
      </c>
      <c r="AB1930" s="109" t="str">
        <f>IF(AB1926="","",
IF(OR(AB1928="Orçamento",AB1927="",MAX('Tabela de Apoio'!$A:$A)&lt;=AB1927),
AB1926,
(INDEX('Tabela de Apoio'!$B:$B,MATCH('MAPA DE PREÇOS'!$O$8,'Tabela de Apoio'!$A:$A,1))/INDEX('Tabela de Apoio'!$B:$B,MATCH('MAPA DE PREÇOS'!AB1927,'Tabela de Apoio'!$A:$A,1)-1))*AB1926))</f>
        <v/>
      </c>
      <c r="AC1930" s="109" t="str">
        <f>IF(AC1926="","",
IF(OR(AC1928="Orçamento",AC1927="",MAX('Tabela de Apoio'!$A:$A)&lt;=AC1927),
AC1926,
(INDEX('Tabela de Apoio'!$B:$B,MATCH('MAPA DE PREÇOS'!$O$8,'Tabela de Apoio'!$A:$A,1))/INDEX('Tabela de Apoio'!$B:$B,MATCH('MAPA DE PREÇOS'!AC1927,'Tabela de Apoio'!$A:$A,1)-1))*AC1926))</f>
        <v/>
      </c>
      <c r="AD1930" s="109" t="str">
        <f>IF(AD1926="","",
IF(OR(AD1928="Orçamento",AD1927="",MAX('Tabela de Apoio'!$A:$A)&lt;=AD1927),
AD1926,
(INDEX('Tabela de Apoio'!$B:$B,MATCH('MAPA DE PREÇOS'!$O$8,'Tabela de Apoio'!$A:$A,1))/INDEX('Tabela de Apoio'!$B:$B,MATCH('MAPA DE PREÇOS'!AD1927,'Tabela de Apoio'!$A:$A,1)-1))*AD1926))</f>
        <v/>
      </c>
      <c r="AE1930" s="109" t="str">
        <f>IF(AE1926="","",
IF(OR(AE1928="Orçamento",AE1927="",MAX('Tabela de Apoio'!$A:$A)&lt;=AE1927),
AE1926,
(INDEX('Tabela de Apoio'!$B:$B,MATCH('MAPA DE PREÇOS'!$O$8,'Tabela de Apoio'!$A:$A,1))/INDEX('Tabela de Apoio'!$B:$B,MATCH('MAPA DE PREÇOS'!AE1927,'Tabela de Apoio'!$A:$A,1)-1))*AE1926))</f>
        <v/>
      </c>
      <c r="AF1930" s="109" t="str">
        <f>IF(AF1926="","",
IF(OR(AF1928="Orçamento",AF1927="",MAX('Tabela de Apoio'!$A:$A)&lt;=AF1927),
AF1926,
(INDEX('Tabela de Apoio'!$B:$B,MATCH('MAPA DE PREÇOS'!$O$8,'Tabela de Apoio'!$A:$A,1))/INDEX('Tabela de Apoio'!$B:$B,MATCH('MAPA DE PREÇOS'!AF1927,'Tabela de Apoio'!$A:$A,1)-1))*AF1926))</f>
        <v/>
      </c>
      <c r="AG1930" s="109" t="str">
        <f>IF(AG1926="","",
IF(OR(AG1928="Orçamento",AG1927="",MAX('Tabela de Apoio'!$A:$A)&lt;=AG1927),
AG1926,
(INDEX('Tabela de Apoio'!$B:$B,MATCH('MAPA DE PREÇOS'!$O$8,'Tabela de Apoio'!$A:$A,1))/INDEX('Tabela de Apoio'!$B:$B,MATCH('MAPA DE PREÇOS'!AG1927,'Tabela de Apoio'!$A:$A,1)-1))*AG1926))</f>
        <v/>
      </c>
      <c r="AH1930" s="109" t="str">
        <f>IF(AH1926="","",
IF(OR(AH1928="Orçamento",AH1927="",MAX('Tabela de Apoio'!$A:$A)&lt;=AH1927),
AH1926,
(INDEX('Tabela de Apoio'!$B:$B,MATCH('MAPA DE PREÇOS'!$O$8,'Tabela de Apoio'!$A:$A,1))/INDEX('Tabela de Apoio'!$B:$B,MATCH('MAPA DE PREÇOS'!AH1927,'Tabela de Apoio'!$A:$A,1)-1))*AH1926))</f>
        <v/>
      </c>
      <c r="AI1930" s="109" t="str">
        <f>IF(AI1926="","",
IF(OR(AI1928="Orçamento",AI1927="",MAX('Tabela de Apoio'!$A:$A)&lt;=AI1927),
AI1926,
(INDEX('Tabela de Apoio'!$B:$B,MATCH('MAPA DE PREÇOS'!$O$8,'Tabela de Apoio'!$A:$A,1))/INDEX('Tabela de Apoio'!$B:$B,MATCH('MAPA DE PREÇOS'!AI1927,'Tabela de Apoio'!$A:$A,1)-1))*AI1926))</f>
        <v/>
      </c>
    </row>
    <row r="1931" spans="1:167" hidden="1" x14ac:dyDescent="0.25">
      <c r="B1931" s="131" t="e">
        <f t="shared" ref="B1931" si="5982">B1930</f>
        <v>#VALUE!</v>
      </c>
      <c r="C1931" s="131" t="e">
        <f t="shared" ref="C1931" si="5983">C1930</f>
        <v>#VALUE!</v>
      </c>
      <c r="D1931" s="130">
        <f t="shared" si="5792"/>
        <v>1</v>
      </c>
      <c r="E1931" s="168"/>
      <c r="F1931" s="96"/>
      <c r="G1931" s="170"/>
      <c r="H1931"/>
      <c r="I1931"/>
      <c r="J1931"/>
      <c r="N1931" s="74"/>
      <c r="O1931" s="27" t="s">
        <v>439</v>
      </c>
      <c r="P1931" s="110" t="str">
        <f>IF(IFERROR(VLOOKUP(P1928,'Tabela de Apoio'!$D:$E,2,FALSE),1)=1,"",P1932)</f>
        <v/>
      </c>
      <c r="Q1931" s="110" t="str">
        <f>IF(IFERROR(VLOOKUP(Q1928,'Tabela de Apoio'!$D:$E,2,FALSE),1)=1,"",Q1932)</f>
        <v/>
      </c>
      <c r="R1931" s="110" t="str">
        <f>IF(IFERROR(VLOOKUP(R1928,'Tabela de Apoio'!$D:$E,2,FALSE),1)=1,"",R1932)</f>
        <v/>
      </c>
      <c r="S1931" s="110" t="str">
        <f>IF(IFERROR(VLOOKUP(S1928,'Tabela de Apoio'!$D:$E,2,FALSE),1)=1,"",S1932)</f>
        <v/>
      </c>
      <c r="T1931" s="110" t="str">
        <f>IF(IFERROR(VLOOKUP(T1928,'Tabela de Apoio'!$D:$E,2,FALSE),1)=1,"",T1932)</f>
        <v/>
      </c>
      <c r="U1931" s="110" t="str">
        <f>IF(IFERROR(VLOOKUP(U1928,'Tabela de Apoio'!$D:$E,2,FALSE),1)=1,"",U1932)</f>
        <v/>
      </c>
      <c r="V1931" s="110" t="str">
        <f>IF(IFERROR(VLOOKUP(V1928,'Tabela de Apoio'!$D:$E,2,FALSE),1)=1,"",V1932)</f>
        <v/>
      </c>
      <c r="W1931" s="110" t="str">
        <f>IF(IFERROR(VLOOKUP(W1928,'Tabela de Apoio'!$D:$E,2,FALSE),1)=1,"",W1932)</f>
        <v/>
      </c>
      <c r="X1931" s="110" t="str">
        <f>IF(IFERROR(VLOOKUP(X1928,'Tabela de Apoio'!$D:$E,2,FALSE),1)=1,"",X1932)</f>
        <v/>
      </c>
      <c r="Y1931" s="110" t="str">
        <f>IF(IFERROR(VLOOKUP(Y1928,'Tabela de Apoio'!$D:$E,2,FALSE),1)=1,"",Y1932)</f>
        <v/>
      </c>
      <c r="Z1931" s="110" t="str">
        <f>IF(IFERROR(VLOOKUP(Z1928,'Tabela de Apoio'!$D:$E,2,FALSE),1)=1,"",Z1932)</f>
        <v/>
      </c>
      <c r="AA1931" s="110" t="str">
        <f>IF(IFERROR(VLOOKUP(AA1928,'Tabela de Apoio'!$D:$E,2,FALSE),1)=1,"",AA1932)</f>
        <v/>
      </c>
      <c r="AB1931" s="110" t="str">
        <f>IF(IFERROR(VLOOKUP(AB1928,'Tabela de Apoio'!$D:$E,2,FALSE),1)=1,"",AB1932)</f>
        <v/>
      </c>
      <c r="AC1931" s="110" t="str">
        <f>IF(IFERROR(VLOOKUP(AC1928,'Tabela de Apoio'!$D:$E,2,FALSE),1)=1,"",AC1932)</f>
        <v/>
      </c>
      <c r="AD1931" s="110" t="str">
        <f>IF(IFERROR(VLOOKUP(AD1928,'Tabela de Apoio'!$D:$E,2,FALSE),1)=1,"",AD1932)</f>
        <v/>
      </c>
      <c r="AE1931" s="110" t="str">
        <f>IF(IFERROR(VLOOKUP(AE1928,'Tabela de Apoio'!$D:$E,2,FALSE),1)=1,"",AE1932)</f>
        <v/>
      </c>
      <c r="AF1931" s="110" t="str">
        <f>IF(IFERROR(VLOOKUP(AF1928,'Tabela de Apoio'!$D:$E,2,FALSE),1)=1,"",AF1932)</f>
        <v/>
      </c>
      <c r="AG1931" s="110" t="str">
        <f>IF(IFERROR(VLOOKUP(AG1928,'Tabela de Apoio'!$D:$E,2,FALSE),1)=1,"",AG1932)</f>
        <v/>
      </c>
      <c r="AH1931" s="110" t="str">
        <f>IF(IFERROR(VLOOKUP(AH1928,'Tabela de Apoio'!$D:$E,2,FALSE),1)=1,"",AH1932)</f>
        <v/>
      </c>
      <c r="AI1931" s="110" t="str">
        <f>IF(IFERROR(VLOOKUP(AI1928,'Tabela de Apoio'!$D:$E,2,FALSE),1)=1,"",AI1932)</f>
        <v/>
      </c>
    </row>
    <row r="1932" spans="1:167" hidden="1" x14ac:dyDescent="0.25">
      <c r="B1932" s="131" t="e">
        <f t="shared" ref="B1932:C1932" si="5984">B1931</f>
        <v>#VALUE!</v>
      </c>
      <c r="C1932" s="131" t="e">
        <f t="shared" si="5984"/>
        <v>#VALUE!</v>
      </c>
      <c r="D1932" s="130">
        <f t="shared" si="5792"/>
        <v>1</v>
      </c>
      <c r="E1932" s="168"/>
      <c r="F1932" s="96"/>
      <c r="G1932" s="170"/>
      <c r="H1932" s="137">
        <f t="shared" ref="H1932" si="5985">COUNT($P1932:$XX1932)</f>
        <v>0</v>
      </c>
      <c r="I1932" s="135" t="e">
        <f t="shared" ref="I1932" si="5986">_xlfn.STDEV.P($P1931:$XX1932)/AVERAGE($P1931:$XX1932)</f>
        <v>#DIV/0!</v>
      </c>
      <c r="J1932" s="7">
        <f>ROW()</f>
        <v>1932</v>
      </c>
      <c r="K1932" s="70"/>
      <c r="L1932" s="29" t="s">
        <v>54</v>
      </c>
      <c r="M1932" s="30" t="str">
        <f t="shared" ref="M1932" si="5987">IFERROR(
IF(AND(P1928="Orçamento",COUNTA(P1926:AI1926)=COUNTIF(P1928:XX1928,"Orçamento")),MIN(M1937,M1934),
IF(M1935&lt;&gt;"",M1935,
IF(M1936&lt;&gt;"",M1936,
M1934
))),"")</f>
        <v/>
      </c>
      <c r="N1932" s="74"/>
      <c r="O1932" s="27" t="s">
        <v>440</v>
      </c>
      <c r="P1932" s="109" t="str">
        <f t="shared" ref="P1932:AI1932" si="5988">IFERROR(IF(P1930="",
            "",
            IF(COUNT($P1930:$XX1930)&lt;=4,
               P1930,
               IF(OR(P1930&gt;(QUARTILE($P1930:$XX1930,3)+(QUARTILE($P1930:$XX1930,3)-QUARTILE($P1930:$XX1930,1))),
                     P1930&lt;(QUARTILE($P1930:$XX1930,1)-(QUARTILE($P1930:$XX1930,3)-QUARTILE($P1930:$XX1930,1)))
                  ),
               "DESCARTADO",P1930)
             )
  ),P1930)</f>
        <v/>
      </c>
      <c r="Q1932" s="109" t="str">
        <f t="shared" si="5988"/>
        <v/>
      </c>
      <c r="R1932" s="109" t="str">
        <f t="shared" si="5988"/>
        <v/>
      </c>
      <c r="S1932" s="109" t="str">
        <f t="shared" si="5988"/>
        <v/>
      </c>
      <c r="T1932" s="109" t="str">
        <f t="shared" si="5988"/>
        <v/>
      </c>
      <c r="U1932" s="109" t="str">
        <f t="shared" si="5988"/>
        <v/>
      </c>
      <c r="V1932" s="109" t="str">
        <f t="shared" si="5988"/>
        <v/>
      </c>
      <c r="W1932" s="109" t="str">
        <f t="shared" si="5988"/>
        <v/>
      </c>
      <c r="X1932" s="109" t="str">
        <f t="shared" si="5988"/>
        <v/>
      </c>
      <c r="Y1932" s="109" t="str">
        <f t="shared" si="5988"/>
        <v/>
      </c>
      <c r="Z1932" s="109" t="str">
        <f t="shared" si="5988"/>
        <v/>
      </c>
      <c r="AA1932" s="109" t="str">
        <f t="shared" si="5988"/>
        <v/>
      </c>
      <c r="AB1932" s="109" t="str">
        <f t="shared" si="5988"/>
        <v/>
      </c>
      <c r="AC1932" s="109" t="str">
        <f t="shared" si="5988"/>
        <v/>
      </c>
      <c r="AD1932" s="109" t="str">
        <f t="shared" si="5988"/>
        <v/>
      </c>
      <c r="AE1932" s="109" t="str">
        <f t="shared" si="5988"/>
        <v/>
      </c>
      <c r="AF1932" s="109" t="str">
        <f t="shared" si="5988"/>
        <v/>
      </c>
      <c r="AG1932" s="109" t="str">
        <f t="shared" si="5988"/>
        <v/>
      </c>
      <c r="AH1932" s="109" t="str">
        <f t="shared" si="5988"/>
        <v/>
      </c>
      <c r="AI1932" s="109" t="str">
        <f t="shared" si="5988"/>
        <v/>
      </c>
    </row>
    <row r="1933" spans="1:167" hidden="1" x14ac:dyDescent="0.25">
      <c r="B1933" s="131" t="e">
        <f t="shared" ref="B1933:B1987" si="5989">B1932</f>
        <v>#VALUE!</v>
      </c>
      <c r="C1933" s="131" t="e">
        <f t="shared" ref="C1933:D1996" si="5990">C1932</f>
        <v>#VALUE!</v>
      </c>
      <c r="D1933" s="130">
        <f t="shared" si="5792"/>
        <v>1</v>
      </c>
      <c r="E1933" s="168"/>
      <c r="F1933" s="96"/>
      <c r="G1933" s="170"/>
      <c r="H1933"/>
      <c r="I1933"/>
      <c r="J1933"/>
      <c r="K1933" s="69"/>
      <c r="L1933" s="29" t="s">
        <v>423</v>
      </c>
      <c r="M1933" s="30" t="e">
        <f t="shared" ref="M1933" si="5991">AVERAGE($P1932:$XX1932)</f>
        <v>#DIV/0!</v>
      </c>
      <c r="N1933" s="74"/>
      <c r="O1933" s="27" t="str">
        <f t="shared" ref="O1933" si="5992">"1 POND"</f>
        <v>1 POND</v>
      </c>
      <c r="P1933" s="110" t="str">
        <f>IF(IFERROR(VLOOKUP(P1928,'Tabela de Apoio'!$D:$E,2,FALSE),1)=1,"",P1934)</f>
        <v/>
      </c>
      <c r="Q1933" s="110" t="str">
        <f>IF(IFERROR(VLOOKUP(Q1928,'Tabela de Apoio'!$D:$E,2,FALSE),1)=1,"",Q1934)</f>
        <v/>
      </c>
      <c r="R1933" s="110" t="str">
        <f>IF(IFERROR(VLOOKUP(R1928,'Tabela de Apoio'!$D:$E,2,FALSE),1)=1,"",R1934)</f>
        <v/>
      </c>
      <c r="S1933" s="110" t="str">
        <f>IF(IFERROR(VLOOKUP(S1928,'Tabela de Apoio'!$D:$E,2,FALSE),1)=1,"",S1934)</f>
        <v/>
      </c>
      <c r="T1933" s="110" t="str">
        <f>IF(IFERROR(VLOOKUP(T1928,'Tabela de Apoio'!$D:$E,2,FALSE),1)=1,"",T1934)</f>
        <v/>
      </c>
      <c r="U1933" s="110" t="str">
        <f>IF(IFERROR(VLOOKUP(U1928,'Tabela de Apoio'!$D:$E,2,FALSE),1)=1,"",U1934)</f>
        <v/>
      </c>
      <c r="V1933" s="110" t="str">
        <f>IF(IFERROR(VLOOKUP(V1928,'Tabela de Apoio'!$D:$E,2,FALSE),1)=1,"",V1934)</f>
        <v/>
      </c>
      <c r="W1933" s="110" t="str">
        <f>IF(IFERROR(VLOOKUP(W1928,'Tabela de Apoio'!$D:$E,2,FALSE),1)=1,"",W1934)</f>
        <v/>
      </c>
      <c r="X1933" s="110" t="str">
        <f>IF(IFERROR(VLOOKUP(X1928,'Tabela de Apoio'!$D:$E,2,FALSE),1)=1,"",X1934)</f>
        <v/>
      </c>
      <c r="Y1933" s="110" t="str">
        <f>IF(IFERROR(VLOOKUP(Y1928,'Tabela de Apoio'!$D:$E,2,FALSE),1)=1,"",Y1934)</f>
        <v/>
      </c>
      <c r="Z1933" s="110" t="str">
        <f>IF(IFERROR(VLOOKUP(Z1928,'Tabela de Apoio'!$D:$E,2,FALSE),1)=1,"",Z1934)</f>
        <v/>
      </c>
      <c r="AA1933" s="110" t="str">
        <f>IF(IFERROR(VLOOKUP(AA1928,'Tabela de Apoio'!$D:$E,2,FALSE),1)=1,"",AA1934)</f>
        <v/>
      </c>
      <c r="AB1933" s="110" t="str">
        <f>IF(IFERROR(VLOOKUP(AB1928,'Tabela de Apoio'!$D:$E,2,FALSE),1)=1,"",AB1934)</f>
        <v/>
      </c>
      <c r="AC1933" s="110" t="str">
        <f>IF(IFERROR(VLOOKUP(AC1928,'Tabela de Apoio'!$D:$E,2,FALSE),1)=1,"",AC1934)</f>
        <v/>
      </c>
      <c r="AD1933" s="110" t="str">
        <f>IF(IFERROR(VLOOKUP(AD1928,'Tabela de Apoio'!$D:$E,2,FALSE),1)=1,"",AD1934)</f>
        <v/>
      </c>
      <c r="AE1933" s="110" t="str">
        <f>IF(IFERROR(VLOOKUP(AE1928,'Tabela de Apoio'!$D:$E,2,FALSE),1)=1,"",AE1934)</f>
        <v/>
      </c>
      <c r="AF1933" s="110" t="str">
        <f>IF(IFERROR(VLOOKUP(AF1928,'Tabela de Apoio'!$D:$E,2,FALSE),1)=1,"",AF1934)</f>
        <v/>
      </c>
      <c r="AG1933" s="110" t="str">
        <f>IF(IFERROR(VLOOKUP(AG1928,'Tabela de Apoio'!$D:$E,2,FALSE),1)=1,"",AG1934)</f>
        <v/>
      </c>
      <c r="AH1933" s="110" t="str">
        <f>IF(IFERROR(VLOOKUP(AH1928,'Tabela de Apoio'!$D:$E,2,FALSE),1)=1,"",AH1934)</f>
        <v/>
      </c>
      <c r="AI1933" s="110" t="str">
        <f>IF(IFERROR(VLOOKUP(AI1928,'Tabela de Apoio'!$D:$E,2,FALSE),1)=1,"",AI1934)</f>
        <v/>
      </c>
    </row>
    <row r="1934" spans="1:167" hidden="1" x14ac:dyDescent="0.25">
      <c r="B1934" s="131" t="e">
        <f t="shared" si="5989"/>
        <v>#VALUE!</v>
      </c>
      <c r="C1934" s="131" t="e">
        <f t="shared" si="5990"/>
        <v>#VALUE!</v>
      </c>
      <c r="D1934" s="130">
        <f t="shared" si="5990"/>
        <v>1</v>
      </c>
      <c r="E1934" s="168"/>
      <c r="F1934" s="96"/>
      <c r="G1934" s="170"/>
      <c r="H1934" s="137">
        <f t="shared" ref="H1934" si="5993">COUNT($P1934:$XX1934)</f>
        <v>0</v>
      </c>
      <c r="I1934" s="135" t="e">
        <f t="shared" ref="I1934" si="5994">_xlfn.STDEV.P($P1933:$XX1934)/AVERAGE($P1933:$XX1934)</f>
        <v>#DIV/0!</v>
      </c>
      <c r="J1934" s="7">
        <f t="shared" ref="J1934" si="5995">IF(AND(H1934&gt;2,
OR(L1926="MÉDIA SANEADA",L1926="MEDIANA SANEADA",
AND(L1926="PREÇO REFERÊNCIA",NOT(AND(P1928="Orçamento",COUNTA(P1926:XX1926)=COUNTIF(P1928:XX1928,"Orçamento")))))),
ROW(),0)</f>
        <v>0</v>
      </c>
      <c r="K1934" s="69"/>
      <c r="L1934" s="29" t="s">
        <v>424</v>
      </c>
      <c r="M1934" s="30" t="e">
        <f t="shared" ref="M1934" si="5996">MEDIAN($P1932:$XX1932)</f>
        <v>#NUM!</v>
      </c>
      <c r="N1934" s="74"/>
      <c r="O1934" s="27" t="str">
        <f t="shared" ref="O1934" si="5997">"1 RODADA"</f>
        <v>1 RODADA</v>
      </c>
      <c r="P1934" s="110" t="str">
        <f t="shared" ref="P1934:AI1934" si="5998">IF(P1932="","",IF((_xlfn.STDEV.P($P1931:$XX1932)/AVERAGE($P1931:$XX1932))&lt;=25%,P1932,IF(OR(P1932&gt;(AVERAGE($P1931:$XX1932)+_xlfn.STDEV.P($P1931:$XX1932)),P1932&lt;(AVERAGE($P1931:$XX1932)-_xlfn.STDEV.P($P1931:$XX1932))),"DESCARTADO",P1932)))</f>
        <v/>
      </c>
      <c r="Q1934" s="110" t="str">
        <f t="shared" si="5998"/>
        <v/>
      </c>
      <c r="R1934" s="110" t="str">
        <f t="shared" si="5998"/>
        <v/>
      </c>
      <c r="S1934" s="110" t="str">
        <f t="shared" si="5998"/>
        <v/>
      </c>
      <c r="T1934" s="110" t="str">
        <f t="shared" si="5998"/>
        <v/>
      </c>
      <c r="U1934" s="110" t="str">
        <f t="shared" si="5998"/>
        <v/>
      </c>
      <c r="V1934" s="110" t="str">
        <f t="shared" si="5998"/>
        <v/>
      </c>
      <c r="W1934" s="110" t="str">
        <f t="shared" si="5998"/>
        <v/>
      </c>
      <c r="X1934" s="110" t="str">
        <f t="shared" si="5998"/>
        <v/>
      </c>
      <c r="Y1934" s="110" t="str">
        <f t="shared" si="5998"/>
        <v/>
      </c>
      <c r="Z1934" s="110" t="str">
        <f t="shared" si="5998"/>
        <v/>
      </c>
      <c r="AA1934" s="110" t="str">
        <f t="shared" si="5998"/>
        <v/>
      </c>
      <c r="AB1934" s="110" t="str">
        <f t="shared" si="5998"/>
        <v/>
      </c>
      <c r="AC1934" s="110" t="str">
        <f t="shared" si="5998"/>
        <v/>
      </c>
      <c r="AD1934" s="110" t="str">
        <f t="shared" si="5998"/>
        <v/>
      </c>
      <c r="AE1934" s="110" t="str">
        <f t="shared" si="5998"/>
        <v/>
      </c>
      <c r="AF1934" s="110" t="str">
        <f t="shared" si="5998"/>
        <v/>
      </c>
      <c r="AG1934" s="110" t="str">
        <f t="shared" si="5998"/>
        <v/>
      </c>
      <c r="AH1934" s="110" t="str">
        <f t="shared" si="5998"/>
        <v/>
      </c>
      <c r="AI1934" s="110" t="str">
        <f t="shared" si="5998"/>
        <v/>
      </c>
    </row>
    <row r="1935" spans="1:167" hidden="1" x14ac:dyDescent="0.25">
      <c r="B1935" s="131" t="e">
        <f t="shared" si="5989"/>
        <v>#VALUE!</v>
      </c>
      <c r="C1935" s="131" t="e">
        <f t="shared" si="5990"/>
        <v>#VALUE!</v>
      </c>
      <c r="D1935" s="130">
        <f t="shared" si="5990"/>
        <v>1</v>
      </c>
      <c r="E1935" s="168"/>
      <c r="F1935" s="96"/>
      <c r="G1935" s="170"/>
      <c r="H1935"/>
      <c r="I1935"/>
      <c r="J1935"/>
      <c r="L1935" s="29" t="s">
        <v>50</v>
      </c>
      <c r="M1935" s="30" t="str">
        <f t="shared" ref="M1935" si="5999">IFERROR(
IF(AND(H1934&gt;2,I1934&lt;=25%),AVERAGE(P1933:XX1934),
IF(AND(H1936&gt;2,I1936&lt;=25%),AVERAGE(P1935:XX1936),
IF(AND(H1938&gt;2,I1938&lt;=25%),AVERAGE(P1937:XX1938),
IF(AND(H1940&gt;2,I1940&lt;=25%),AVERAGE(P1939:XX1940),
IF(AND(H1942&gt;2,I1942&lt;=25%),AVERAGE(P1941:XX1942),
IF(AND(H1944&gt;2,I1944&lt;=25%),AVERAGE(P1943:XX1944),
IF(I1932&lt;=25%,AVERAGE(P1931:XX1932),""))))))),"")</f>
        <v/>
      </c>
      <c r="N1935" s="74"/>
      <c r="O1935" s="27" t="str">
        <f t="shared" ref="O1935" si="6000">"2 POND"</f>
        <v>2 POND</v>
      </c>
      <c r="P1935" s="110" t="str">
        <f>IF(IFERROR(VLOOKUP(P1928,'Tabela de Apoio'!$D:$E,2,FALSE),1)=1,"",P1936)</f>
        <v/>
      </c>
      <c r="Q1935" s="110" t="str">
        <f>IF(IFERROR(VLOOKUP(Q1928,'Tabela de Apoio'!$D:$E,2,FALSE),1)=1,"",Q1936)</f>
        <v/>
      </c>
      <c r="R1935" s="110" t="str">
        <f>IF(IFERROR(VLOOKUP(R1928,'Tabela de Apoio'!$D:$E,2,FALSE),1)=1,"",R1936)</f>
        <v/>
      </c>
      <c r="S1935" s="110" t="str">
        <f>IF(IFERROR(VLOOKUP(S1928,'Tabela de Apoio'!$D:$E,2,FALSE),1)=1,"",S1936)</f>
        <v/>
      </c>
      <c r="T1935" s="110" t="str">
        <f>IF(IFERROR(VLOOKUP(T1928,'Tabela de Apoio'!$D:$E,2,FALSE),1)=1,"",T1936)</f>
        <v/>
      </c>
      <c r="U1935" s="110" t="str">
        <f>IF(IFERROR(VLOOKUP(U1928,'Tabela de Apoio'!$D:$E,2,FALSE),1)=1,"",U1936)</f>
        <v/>
      </c>
      <c r="V1935" s="110" t="str">
        <f>IF(IFERROR(VLOOKUP(V1928,'Tabela de Apoio'!$D:$E,2,FALSE),1)=1,"",V1936)</f>
        <v/>
      </c>
      <c r="W1935" s="110" t="str">
        <f>IF(IFERROR(VLOOKUP(W1928,'Tabela de Apoio'!$D:$E,2,FALSE),1)=1,"",W1936)</f>
        <v/>
      </c>
      <c r="X1935" s="110" t="str">
        <f>IF(IFERROR(VLOOKUP(X1928,'Tabela de Apoio'!$D:$E,2,FALSE),1)=1,"",X1936)</f>
        <v/>
      </c>
      <c r="Y1935" s="110" t="str">
        <f>IF(IFERROR(VLOOKUP(Y1928,'Tabela de Apoio'!$D:$E,2,FALSE),1)=1,"",Y1936)</f>
        <v/>
      </c>
      <c r="Z1935" s="110" t="str">
        <f>IF(IFERROR(VLOOKUP(Z1928,'Tabela de Apoio'!$D:$E,2,FALSE),1)=1,"",Z1936)</f>
        <v/>
      </c>
      <c r="AA1935" s="110" t="str">
        <f>IF(IFERROR(VLOOKUP(AA1928,'Tabela de Apoio'!$D:$E,2,FALSE),1)=1,"",AA1936)</f>
        <v/>
      </c>
      <c r="AB1935" s="110" t="str">
        <f>IF(IFERROR(VLOOKUP(AB1928,'Tabela de Apoio'!$D:$E,2,FALSE),1)=1,"",AB1936)</f>
        <v/>
      </c>
      <c r="AC1935" s="110" t="str">
        <f>IF(IFERROR(VLOOKUP(AC1928,'Tabela de Apoio'!$D:$E,2,FALSE),1)=1,"",AC1936)</f>
        <v/>
      </c>
      <c r="AD1935" s="110" t="str">
        <f>IF(IFERROR(VLOOKUP(AD1928,'Tabela de Apoio'!$D:$E,2,FALSE),1)=1,"",AD1936)</f>
        <v/>
      </c>
      <c r="AE1935" s="110" t="str">
        <f>IF(IFERROR(VLOOKUP(AE1928,'Tabela de Apoio'!$D:$E,2,FALSE),1)=1,"",AE1936)</f>
        <v/>
      </c>
      <c r="AF1935" s="110" t="str">
        <f>IF(IFERROR(VLOOKUP(AF1928,'Tabela de Apoio'!$D:$E,2,FALSE),1)=1,"",AF1936)</f>
        <v/>
      </c>
      <c r="AG1935" s="110" t="str">
        <f>IF(IFERROR(VLOOKUP(AG1928,'Tabela de Apoio'!$D:$E,2,FALSE),1)=1,"",AG1936)</f>
        <v/>
      </c>
      <c r="AH1935" s="110" t="str">
        <f>IF(IFERROR(VLOOKUP(AH1928,'Tabela de Apoio'!$D:$E,2,FALSE),1)=1,"",AH1936)</f>
        <v/>
      </c>
      <c r="AI1935" s="110" t="str">
        <f>IF(IFERROR(VLOOKUP(AI1928,'Tabela de Apoio'!$D:$E,2,FALSE),1)=1,"",AI1936)</f>
        <v/>
      </c>
    </row>
    <row r="1936" spans="1:167" hidden="1" x14ac:dyDescent="0.25">
      <c r="B1936" s="131" t="e">
        <f t="shared" si="5989"/>
        <v>#VALUE!</v>
      </c>
      <c r="C1936" s="131" t="e">
        <f t="shared" si="5990"/>
        <v>#VALUE!</v>
      </c>
      <c r="D1936" s="130">
        <f t="shared" si="5990"/>
        <v>1</v>
      </c>
      <c r="E1936" s="168"/>
      <c r="F1936" s="96"/>
      <c r="G1936" s="170"/>
      <c r="H1936" s="137">
        <f t="shared" ref="H1936" si="6001">COUNT($P1936:$XX1936)</f>
        <v>0</v>
      </c>
      <c r="I1936" s="135" t="e">
        <f t="shared" ref="I1936" si="6002">_xlfn.STDEV.P($P1935:$XX1936)/AVERAGE($P1935:$XX1936)</f>
        <v>#DIV/0!</v>
      </c>
      <c r="J1936" s="7">
        <f t="shared" ref="J1936" si="6003">IF(AND(H1936&gt;2,
OR(L1926="MÉDIA SANEADA",L1926="MEDIANA SANEADA",
AND(L1926="PREÇO REFERÊNCIA",NOT(AND(P1928="Orçamento",COUNTA(P1926:XX1926)=COUNTIF(P1928:XX1928,"Orçamento")))))),
ROW(),0)</f>
        <v>0</v>
      </c>
      <c r="K1936" s="69"/>
      <c r="L1936" s="29" t="s">
        <v>425</v>
      </c>
      <c r="M1936" s="30" t="e">
        <f t="shared" ref="M1936" si="6004" xml:space="preserve">
IF(H1934&gt;2,MEDIAN(P1933:XX1934),
IF(H1936&gt;2,MEDIAN(P1935:XX1936),
IF(H1938&gt;2,MEDIAN(P1937:XX1938),
IF(H1940&gt;2,MEDIAN(P1939:XX1940),
IF(H1942&gt;2,MEDIAN(P1941:XX1942),
IF(H1944&gt;2,MEDIAN(P1943:XX1944),
MEDIAN(P1931:XX1932)))))))</f>
        <v>#NUM!</v>
      </c>
      <c r="N1936" s="74"/>
      <c r="O1936" s="27" t="str">
        <f t="shared" ref="O1936" si="6005">"2 RODADA"</f>
        <v>2 RODADA</v>
      </c>
      <c r="P1936" s="110" t="str">
        <f t="shared" ref="P1936:AI1936" si="6006">IF(P1934="","",IF((_xlfn.STDEV.P($P1933:$XX1934)/AVERAGE($P1933:$XX1934))&lt;=25%,P1934,IF(OR(P1934&gt;(AVERAGE($P1933:$XX1934)+_xlfn.STDEV.P($P1933:$XX1934)),P1934&lt;(AVERAGE($P1933:$XX1934)-_xlfn.STDEV.P($P1933:$XX1934))),"DESCARTADO",P1934)))</f>
        <v/>
      </c>
      <c r="Q1936" s="110" t="str">
        <f t="shared" si="6006"/>
        <v/>
      </c>
      <c r="R1936" s="110" t="str">
        <f t="shared" si="6006"/>
        <v/>
      </c>
      <c r="S1936" s="110" t="str">
        <f t="shared" si="6006"/>
        <v/>
      </c>
      <c r="T1936" s="110" t="str">
        <f t="shared" si="6006"/>
        <v/>
      </c>
      <c r="U1936" s="110" t="str">
        <f t="shared" si="6006"/>
        <v/>
      </c>
      <c r="V1936" s="110" t="str">
        <f t="shared" si="6006"/>
        <v/>
      </c>
      <c r="W1936" s="110" t="str">
        <f t="shared" si="6006"/>
        <v/>
      </c>
      <c r="X1936" s="110" t="str">
        <f t="shared" si="6006"/>
        <v/>
      </c>
      <c r="Y1936" s="110" t="str">
        <f t="shared" si="6006"/>
        <v/>
      </c>
      <c r="Z1936" s="110" t="str">
        <f t="shared" si="6006"/>
        <v/>
      </c>
      <c r="AA1936" s="110" t="str">
        <f t="shared" si="6006"/>
        <v/>
      </c>
      <c r="AB1936" s="110" t="str">
        <f t="shared" si="6006"/>
        <v/>
      </c>
      <c r="AC1936" s="110" t="str">
        <f t="shared" si="6006"/>
        <v/>
      </c>
      <c r="AD1936" s="110" t="str">
        <f t="shared" si="6006"/>
        <v/>
      </c>
      <c r="AE1936" s="110" t="str">
        <f t="shared" si="6006"/>
        <v/>
      </c>
      <c r="AF1936" s="110" t="str">
        <f t="shared" si="6006"/>
        <v/>
      </c>
      <c r="AG1936" s="110" t="str">
        <f t="shared" si="6006"/>
        <v/>
      </c>
      <c r="AH1936" s="110" t="str">
        <f t="shared" si="6006"/>
        <v/>
      </c>
      <c r="AI1936" s="110" t="str">
        <f t="shared" si="6006"/>
        <v/>
      </c>
    </row>
    <row r="1937" spans="1:167" hidden="1" x14ac:dyDescent="0.25">
      <c r="B1937" s="131" t="e">
        <f t="shared" si="5989"/>
        <v>#VALUE!</v>
      </c>
      <c r="C1937" s="131" t="e">
        <f t="shared" si="5990"/>
        <v>#VALUE!</v>
      </c>
      <c r="D1937" s="130">
        <f t="shared" si="5990"/>
        <v>1</v>
      </c>
      <c r="E1937" s="168"/>
      <c r="F1937" s="96"/>
      <c r="G1937" s="170"/>
      <c r="H1937"/>
      <c r="I1937"/>
      <c r="J1937"/>
      <c r="K1937" s="69"/>
      <c r="L1937" s="29" t="s">
        <v>422</v>
      </c>
      <c r="M1937" s="30" t="e">
        <f t="shared" ref="M1937" si="6007">HARMEAN($P1931:$XX1932)</f>
        <v>#N/A</v>
      </c>
      <c r="N1937" s="74"/>
      <c r="O1937" s="27" t="str">
        <f t="shared" ref="O1937" si="6008">"3 POND"</f>
        <v>3 POND</v>
      </c>
      <c r="P1937" s="110" t="str">
        <f>IF(IFERROR(VLOOKUP(P1928,'Tabela de Apoio'!$D:$E,2,FALSE),1)=1,"",P1938)</f>
        <v/>
      </c>
      <c r="Q1937" s="110" t="str">
        <f>IF(IFERROR(VLOOKUP(Q1928,'Tabela de Apoio'!$D:$E,2,FALSE),1)=1,"",Q1938)</f>
        <v/>
      </c>
      <c r="R1937" s="110" t="str">
        <f>IF(IFERROR(VLOOKUP(R1928,'Tabela de Apoio'!$D:$E,2,FALSE),1)=1,"",R1938)</f>
        <v/>
      </c>
      <c r="S1937" s="110" t="str">
        <f>IF(IFERROR(VLOOKUP(S1928,'Tabela de Apoio'!$D:$E,2,FALSE),1)=1,"",S1938)</f>
        <v/>
      </c>
      <c r="T1937" s="110" t="str">
        <f>IF(IFERROR(VLOOKUP(T1928,'Tabela de Apoio'!$D:$E,2,FALSE),1)=1,"",T1938)</f>
        <v/>
      </c>
      <c r="U1937" s="110" t="str">
        <f>IF(IFERROR(VLOOKUP(U1928,'Tabela de Apoio'!$D:$E,2,FALSE),1)=1,"",U1938)</f>
        <v/>
      </c>
      <c r="V1937" s="110" t="str">
        <f>IF(IFERROR(VLOOKUP(V1928,'Tabela de Apoio'!$D:$E,2,FALSE),1)=1,"",V1938)</f>
        <v/>
      </c>
      <c r="W1937" s="110" t="str">
        <f>IF(IFERROR(VLOOKUP(W1928,'Tabela de Apoio'!$D:$E,2,FALSE),1)=1,"",W1938)</f>
        <v/>
      </c>
      <c r="X1937" s="110" t="str">
        <f>IF(IFERROR(VLOOKUP(X1928,'Tabela de Apoio'!$D:$E,2,FALSE),1)=1,"",X1938)</f>
        <v/>
      </c>
      <c r="Y1937" s="110" t="str">
        <f>IF(IFERROR(VLOOKUP(Y1928,'Tabela de Apoio'!$D:$E,2,FALSE),1)=1,"",Y1938)</f>
        <v/>
      </c>
      <c r="Z1937" s="110" t="str">
        <f>IF(IFERROR(VLOOKUP(Z1928,'Tabela de Apoio'!$D:$E,2,FALSE),1)=1,"",Z1938)</f>
        <v/>
      </c>
      <c r="AA1937" s="110" t="str">
        <f>IF(IFERROR(VLOOKUP(AA1928,'Tabela de Apoio'!$D:$E,2,FALSE),1)=1,"",AA1938)</f>
        <v/>
      </c>
      <c r="AB1937" s="110" t="str">
        <f>IF(IFERROR(VLOOKUP(AB1928,'Tabela de Apoio'!$D:$E,2,FALSE),1)=1,"",AB1938)</f>
        <v/>
      </c>
      <c r="AC1937" s="110" t="str">
        <f>IF(IFERROR(VLOOKUP(AC1928,'Tabela de Apoio'!$D:$E,2,FALSE),1)=1,"",AC1938)</f>
        <v/>
      </c>
      <c r="AD1937" s="110" t="str">
        <f>IF(IFERROR(VLOOKUP(AD1928,'Tabela de Apoio'!$D:$E,2,FALSE),1)=1,"",AD1938)</f>
        <v/>
      </c>
      <c r="AE1937" s="110" t="str">
        <f>IF(IFERROR(VLOOKUP(AE1928,'Tabela de Apoio'!$D:$E,2,FALSE),1)=1,"",AE1938)</f>
        <v/>
      </c>
      <c r="AF1937" s="110" t="str">
        <f>IF(IFERROR(VLOOKUP(AF1928,'Tabela de Apoio'!$D:$E,2,FALSE),1)=1,"",AF1938)</f>
        <v/>
      </c>
      <c r="AG1937" s="110" t="str">
        <f>IF(IFERROR(VLOOKUP(AG1928,'Tabela de Apoio'!$D:$E,2,FALSE),1)=1,"",AG1938)</f>
        <v/>
      </c>
      <c r="AH1937" s="110" t="str">
        <f>IF(IFERROR(VLOOKUP(AH1928,'Tabela de Apoio'!$D:$E,2,FALSE),1)=1,"",AH1938)</f>
        <v/>
      </c>
      <c r="AI1937" s="110" t="str">
        <f>IF(IFERROR(VLOOKUP(AI1928,'Tabela de Apoio'!$D:$E,2,FALSE),1)=1,"",AI1938)</f>
        <v/>
      </c>
    </row>
    <row r="1938" spans="1:167" hidden="1" x14ac:dyDescent="0.25">
      <c r="B1938" s="131" t="e">
        <f t="shared" si="5989"/>
        <v>#VALUE!</v>
      </c>
      <c r="C1938" s="131" t="e">
        <f t="shared" si="5990"/>
        <v>#VALUE!</v>
      </c>
      <c r="D1938" s="130">
        <f t="shared" si="5990"/>
        <v>1</v>
      </c>
      <c r="E1938" s="168"/>
      <c r="F1938" s="96"/>
      <c r="G1938" s="170"/>
      <c r="H1938" s="137">
        <f t="shared" ref="H1938" si="6009">COUNT($P1938:$XX1938)</f>
        <v>0</v>
      </c>
      <c r="I1938" s="135" t="e">
        <f t="shared" ref="I1938" si="6010">_xlfn.STDEV.P($P1937:$XX1938)/AVERAGE($P1937:$XX1938)</f>
        <v>#DIV/0!</v>
      </c>
      <c r="J1938" s="7">
        <f t="shared" ref="J1938" si="6011">IF(AND(H1938&gt;2,
OR(L1926="MÉDIA SANEADA",L1926="MEDIANA SANEADA",
AND(L1926="PREÇO REFERÊNCIA",NOT(AND(P1928="Orçamento",COUNTA(P1926:XX1926)=COUNTIF(P1928:XX1928,"Orçamento")))))),
ROW(),0)</f>
        <v>0</v>
      </c>
      <c r="K1938" s="69"/>
      <c r="L1938" s="29" t="s">
        <v>53</v>
      </c>
      <c r="M1938" s="30" t="str">
        <f t="shared" ref="M1938" si="6012">IFERROR(_xlfn.QUARTILE.EXC($P1932:$XX1932,1),"")</f>
        <v/>
      </c>
      <c r="N1938" s="74"/>
      <c r="O1938" s="27" t="str">
        <f t="shared" ref="O1938" si="6013">"3 RODADA"</f>
        <v>3 RODADA</v>
      </c>
      <c r="P1938" s="110" t="str">
        <f t="shared" ref="P1938:AI1938" si="6014">IF(P1936="","",IF((_xlfn.STDEV.P($P1935:$XX1936)/AVERAGE($P1935:$XX1936))&lt;=25%,P1936,IF(OR(P1936&gt;(AVERAGE($P1935:$XX1936)+_xlfn.STDEV.P($P1935:$XX1936)),P1936&lt;(AVERAGE($P1935:$XX1936)-_xlfn.STDEV.P($P1935:$XX1936))),"DESCARTADO",P1936)))</f>
        <v/>
      </c>
      <c r="Q1938" s="110" t="str">
        <f t="shared" si="6014"/>
        <v/>
      </c>
      <c r="R1938" s="110" t="str">
        <f t="shared" si="6014"/>
        <v/>
      </c>
      <c r="S1938" s="110" t="str">
        <f t="shared" si="6014"/>
        <v/>
      </c>
      <c r="T1938" s="110" t="str">
        <f t="shared" si="6014"/>
        <v/>
      </c>
      <c r="U1938" s="110" t="str">
        <f t="shared" si="6014"/>
        <v/>
      </c>
      <c r="V1938" s="110" t="str">
        <f t="shared" si="6014"/>
        <v/>
      </c>
      <c r="W1938" s="110" t="str">
        <f t="shared" si="6014"/>
        <v/>
      </c>
      <c r="X1938" s="110" t="str">
        <f t="shared" si="6014"/>
        <v/>
      </c>
      <c r="Y1938" s="110" t="str">
        <f t="shared" si="6014"/>
        <v/>
      </c>
      <c r="Z1938" s="110" t="str">
        <f t="shared" si="6014"/>
        <v/>
      </c>
      <c r="AA1938" s="110" t="str">
        <f t="shared" si="6014"/>
        <v/>
      </c>
      <c r="AB1938" s="110" t="str">
        <f t="shared" si="6014"/>
        <v/>
      </c>
      <c r="AC1938" s="110" t="str">
        <f t="shared" si="6014"/>
        <v/>
      </c>
      <c r="AD1938" s="110" t="str">
        <f t="shared" si="6014"/>
        <v/>
      </c>
      <c r="AE1938" s="110" t="str">
        <f t="shared" si="6014"/>
        <v/>
      </c>
      <c r="AF1938" s="110" t="str">
        <f t="shared" si="6014"/>
        <v/>
      </c>
      <c r="AG1938" s="110" t="str">
        <f t="shared" si="6014"/>
        <v/>
      </c>
      <c r="AH1938" s="110" t="str">
        <f t="shared" si="6014"/>
        <v/>
      </c>
      <c r="AI1938" s="110" t="str">
        <f t="shared" si="6014"/>
        <v/>
      </c>
    </row>
    <row r="1939" spans="1:167" hidden="1" x14ac:dyDescent="0.25">
      <c r="B1939" s="131" t="e">
        <f t="shared" si="5989"/>
        <v>#VALUE!</v>
      </c>
      <c r="C1939" s="131" t="e">
        <f t="shared" si="5990"/>
        <v>#VALUE!</v>
      </c>
      <c r="D1939" s="130">
        <f t="shared" si="5990"/>
        <v>1</v>
      </c>
      <c r="E1939" s="168"/>
      <c r="F1939" s="96"/>
      <c r="G1939" s="170"/>
      <c r="H1939"/>
      <c r="I1939"/>
      <c r="J1939"/>
      <c r="K1939" s="69"/>
      <c r="L1939" s="29" t="s">
        <v>51</v>
      </c>
      <c r="M1939" s="30" t="str">
        <f t="shared" ref="M1939" si="6015">IFERROR(_xlfn.QUARTILE.EXC($P1932:$XX1932,3),"")</f>
        <v/>
      </c>
      <c r="N1939" s="74"/>
      <c r="O1939" s="27" t="str">
        <f t="shared" ref="O1939" si="6016">"4 POND"</f>
        <v>4 POND</v>
      </c>
      <c r="P1939" s="110" t="str">
        <f>IF(IFERROR(VLOOKUP(P1928,'Tabela de Apoio'!$D:$E,2,FALSE),1)=1,"",P1940)</f>
        <v/>
      </c>
      <c r="Q1939" s="110" t="str">
        <f>IF(IFERROR(VLOOKUP(Q1928,'Tabela de Apoio'!$D:$E,2,FALSE),1)=1,"",Q1940)</f>
        <v/>
      </c>
      <c r="R1939" s="110" t="str">
        <f>IF(IFERROR(VLOOKUP(R1928,'Tabela de Apoio'!$D:$E,2,FALSE),1)=1,"",R1940)</f>
        <v/>
      </c>
      <c r="S1939" s="110" t="str">
        <f>IF(IFERROR(VLOOKUP(S1928,'Tabela de Apoio'!$D:$E,2,FALSE),1)=1,"",S1940)</f>
        <v/>
      </c>
      <c r="T1939" s="110" t="str">
        <f>IF(IFERROR(VLOOKUP(T1928,'Tabela de Apoio'!$D:$E,2,FALSE),1)=1,"",T1940)</f>
        <v/>
      </c>
      <c r="U1939" s="110" t="str">
        <f>IF(IFERROR(VLOOKUP(U1928,'Tabela de Apoio'!$D:$E,2,FALSE),1)=1,"",U1940)</f>
        <v/>
      </c>
      <c r="V1939" s="110" t="str">
        <f>IF(IFERROR(VLOOKUP(V1928,'Tabela de Apoio'!$D:$E,2,FALSE),1)=1,"",V1940)</f>
        <v/>
      </c>
      <c r="W1939" s="110" t="str">
        <f>IF(IFERROR(VLOOKUP(W1928,'Tabela de Apoio'!$D:$E,2,FALSE),1)=1,"",W1940)</f>
        <v/>
      </c>
      <c r="X1939" s="110" t="str">
        <f>IF(IFERROR(VLOOKUP(X1928,'Tabela de Apoio'!$D:$E,2,FALSE),1)=1,"",X1940)</f>
        <v/>
      </c>
      <c r="Y1939" s="110" t="str">
        <f>IF(IFERROR(VLOOKUP(Y1928,'Tabela de Apoio'!$D:$E,2,FALSE),1)=1,"",Y1940)</f>
        <v/>
      </c>
      <c r="Z1939" s="110" t="str">
        <f>IF(IFERROR(VLOOKUP(Z1928,'Tabela de Apoio'!$D:$E,2,FALSE),1)=1,"",Z1940)</f>
        <v/>
      </c>
      <c r="AA1939" s="110" t="str">
        <f>IF(IFERROR(VLOOKUP(AA1928,'Tabela de Apoio'!$D:$E,2,FALSE),1)=1,"",AA1940)</f>
        <v/>
      </c>
      <c r="AB1939" s="110" t="str">
        <f>IF(IFERROR(VLOOKUP(AB1928,'Tabela de Apoio'!$D:$E,2,FALSE),1)=1,"",AB1940)</f>
        <v/>
      </c>
      <c r="AC1939" s="110" t="str">
        <f>IF(IFERROR(VLOOKUP(AC1928,'Tabela de Apoio'!$D:$E,2,FALSE),1)=1,"",AC1940)</f>
        <v/>
      </c>
      <c r="AD1939" s="110" t="str">
        <f>IF(IFERROR(VLOOKUP(AD1928,'Tabela de Apoio'!$D:$E,2,FALSE),1)=1,"",AD1940)</f>
        <v/>
      </c>
      <c r="AE1939" s="110" t="str">
        <f>IF(IFERROR(VLOOKUP(AE1928,'Tabela de Apoio'!$D:$E,2,FALSE),1)=1,"",AE1940)</f>
        <v/>
      </c>
      <c r="AF1939" s="110" t="str">
        <f>IF(IFERROR(VLOOKUP(AF1928,'Tabela de Apoio'!$D:$E,2,FALSE),1)=1,"",AF1940)</f>
        <v/>
      </c>
      <c r="AG1939" s="110" t="str">
        <f>IF(IFERROR(VLOOKUP(AG1928,'Tabela de Apoio'!$D:$E,2,FALSE),1)=1,"",AG1940)</f>
        <v/>
      </c>
      <c r="AH1939" s="110" t="str">
        <f>IF(IFERROR(VLOOKUP(AH1928,'Tabela de Apoio'!$D:$E,2,FALSE),1)=1,"",AH1940)</f>
        <v/>
      </c>
      <c r="AI1939" s="110" t="str">
        <f>IF(IFERROR(VLOOKUP(AI1928,'Tabela de Apoio'!$D:$E,2,FALSE),1)=1,"",AI1940)</f>
        <v/>
      </c>
    </row>
    <row r="1940" spans="1:167" hidden="1" x14ac:dyDescent="0.25">
      <c r="B1940" s="131" t="e">
        <f t="shared" si="5989"/>
        <v>#VALUE!</v>
      </c>
      <c r="C1940" s="131" t="e">
        <f t="shared" si="5990"/>
        <v>#VALUE!</v>
      </c>
      <c r="D1940" s="130">
        <f t="shared" si="5990"/>
        <v>1</v>
      </c>
      <c r="E1940" s="168"/>
      <c r="F1940" s="96"/>
      <c r="G1940" s="170"/>
      <c r="H1940" s="137">
        <f t="shared" ref="H1940" si="6017">COUNT($P1940:$XX1940)</f>
        <v>0</v>
      </c>
      <c r="I1940" s="135" t="e">
        <f t="shared" ref="I1940" si="6018">_xlfn.STDEV.P($P1939:$XX1940)/AVERAGE($P1939:$XX1940)</f>
        <v>#DIV/0!</v>
      </c>
      <c r="J1940" s="7">
        <f t="shared" ref="J1940" si="6019">IF(AND(H1940&gt;2,
OR(L1926="MÉDIA SANEADA",L1926="MEDIANA SANEADA",
AND(L1926="PREÇO REFERÊNCIA",NOT(AND(P1928="Orçamento",COUNTA(P1926:XX1926)=COUNTIF(P1928:XX1928,"Orçamento")))))),
ROW(),0)</f>
        <v>0</v>
      </c>
      <c r="K1940" s="69"/>
      <c r="L1940" s="29" t="s">
        <v>55</v>
      </c>
      <c r="M1940" s="30">
        <f t="shared" ref="M1940" si="6020">MIN($P1932:$XX1932)</f>
        <v>0</v>
      </c>
      <c r="N1940" s="74"/>
      <c r="O1940" s="27" t="str">
        <f t="shared" ref="O1940" si="6021">"4 RODADA"</f>
        <v>4 RODADA</v>
      </c>
      <c r="P1940" s="110" t="str">
        <f t="shared" ref="P1940:AI1940" si="6022">IF(P1938="","",IF((_xlfn.STDEV.P($P1937:$XX1938)/AVERAGE($P1937:$XX1938))&lt;=25%,P1938,IF(OR(P1938&gt;(AVERAGE($P1937:$XX1938)+_xlfn.STDEV.P($P1937:$XX1938)),P1938&lt;(AVERAGE($P1937:$XX1938)-_xlfn.STDEV.P($P1937:$XX1938))),"DESCARTADO",P1938)))</f>
        <v/>
      </c>
      <c r="Q1940" s="110" t="str">
        <f t="shared" si="6022"/>
        <v/>
      </c>
      <c r="R1940" s="110" t="str">
        <f t="shared" si="6022"/>
        <v/>
      </c>
      <c r="S1940" s="110" t="str">
        <f t="shared" si="6022"/>
        <v/>
      </c>
      <c r="T1940" s="110" t="str">
        <f t="shared" si="6022"/>
        <v/>
      </c>
      <c r="U1940" s="110" t="str">
        <f t="shared" si="6022"/>
        <v/>
      </c>
      <c r="V1940" s="110" t="str">
        <f t="shared" si="6022"/>
        <v/>
      </c>
      <c r="W1940" s="110" t="str">
        <f t="shared" si="6022"/>
        <v/>
      </c>
      <c r="X1940" s="110" t="str">
        <f t="shared" si="6022"/>
        <v/>
      </c>
      <c r="Y1940" s="110" t="str">
        <f t="shared" si="6022"/>
        <v/>
      </c>
      <c r="Z1940" s="110" t="str">
        <f t="shared" si="6022"/>
        <v/>
      </c>
      <c r="AA1940" s="110" t="str">
        <f t="shared" si="6022"/>
        <v/>
      </c>
      <c r="AB1940" s="110" t="str">
        <f t="shared" si="6022"/>
        <v/>
      </c>
      <c r="AC1940" s="110" t="str">
        <f t="shared" si="6022"/>
        <v/>
      </c>
      <c r="AD1940" s="110" t="str">
        <f t="shared" si="6022"/>
        <v/>
      </c>
      <c r="AE1940" s="110" t="str">
        <f t="shared" si="6022"/>
        <v/>
      </c>
      <c r="AF1940" s="110" t="str">
        <f t="shared" si="6022"/>
        <v/>
      </c>
      <c r="AG1940" s="110" t="str">
        <f t="shared" si="6022"/>
        <v/>
      </c>
      <c r="AH1940" s="110" t="str">
        <f t="shared" si="6022"/>
        <v/>
      </c>
      <c r="AI1940" s="110" t="str">
        <f t="shared" si="6022"/>
        <v/>
      </c>
    </row>
    <row r="1941" spans="1:167" hidden="1" x14ac:dyDescent="0.25">
      <c r="B1941" s="131" t="e">
        <f t="shared" si="5989"/>
        <v>#VALUE!</v>
      </c>
      <c r="C1941" s="131" t="e">
        <f t="shared" si="5990"/>
        <v>#VALUE!</v>
      </c>
      <c r="D1941" s="130">
        <f t="shared" si="5990"/>
        <v>1</v>
      </c>
      <c r="E1941" s="168"/>
      <c r="F1941" s="96"/>
      <c r="G1941" s="170"/>
      <c r="H1941"/>
      <c r="I1941"/>
      <c r="J1941"/>
      <c r="K1941" s="69"/>
      <c r="L1941" s="29" t="s">
        <v>52</v>
      </c>
      <c r="M1941" s="30">
        <f t="shared" ref="M1941" si="6023">MAX($P1932:$XX1932)</f>
        <v>0</v>
      </c>
      <c r="N1941" s="74"/>
      <c r="O1941" s="27" t="str">
        <f t="shared" ref="O1941" si="6024">"5 POND"</f>
        <v>5 POND</v>
      </c>
      <c r="P1941" s="110" t="str">
        <f>IF(IFERROR(VLOOKUP(P1928,'Tabela de Apoio'!$D:$E,2,FALSE),1)=1,"",P1942)</f>
        <v/>
      </c>
      <c r="Q1941" s="110" t="str">
        <f>IF(IFERROR(VLOOKUP(Q1928,'Tabela de Apoio'!$D:$E,2,FALSE),1)=1,"",Q1942)</f>
        <v/>
      </c>
      <c r="R1941" s="110" t="str">
        <f>IF(IFERROR(VLOOKUP(R1928,'Tabela de Apoio'!$D:$E,2,FALSE),1)=1,"",R1942)</f>
        <v/>
      </c>
      <c r="S1941" s="110" t="str">
        <f>IF(IFERROR(VLOOKUP(S1928,'Tabela de Apoio'!$D:$E,2,FALSE),1)=1,"",S1942)</f>
        <v/>
      </c>
      <c r="T1941" s="110" t="str">
        <f>IF(IFERROR(VLOOKUP(T1928,'Tabela de Apoio'!$D:$E,2,FALSE),1)=1,"",T1942)</f>
        <v/>
      </c>
      <c r="U1941" s="110" t="str">
        <f>IF(IFERROR(VLOOKUP(U1928,'Tabela de Apoio'!$D:$E,2,FALSE),1)=1,"",U1942)</f>
        <v/>
      </c>
      <c r="V1941" s="110" t="str">
        <f>IF(IFERROR(VLOOKUP(V1928,'Tabela de Apoio'!$D:$E,2,FALSE),1)=1,"",V1942)</f>
        <v/>
      </c>
      <c r="W1941" s="110" t="str">
        <f>IF(IFERROR(VLOOKUP(W1928,'Tabela de Apoio'!$D:$E,2,FALSE),1)=1,"",W1942)</f>
        <v/>
      </c>
      <c r="X1941" s="110" t="str">
        <f>IF(IFERROR(VLOOKUP(X1928,'Tabela de Apoio'!$D:$E,2,FALSE),1)=1,"",X1942)</f>
        <v/>
      </c>
      <c r="Y1941" s="110" t="str">
        <f>IF(IFERROR(VLOOKUP(Y1928,'Tabela de Apoio'!$D:$E,2,FALSE),1)=1,"",Y1942)</f>
        <v/>
      </c>
      <c r="Z1941" s="110" t="str">
        <f>IF(IFERROR(VLOOKUP(Z1928,'Tabela de Apoio'!$D:$E,2,FALSE),1)=1,"",Z1942)</f>
        <v/>
      </c>
      <c r="AA1941" s="110" t="str">
        <f>IF(IFERROR(VLOOKUP(AA1928,'Tabela de Apoio'!$D:$E,2,FALSE),1)=1,"",AA1942)</f>
        <v/>
      </c>
      <c r="AB1941" s="110" t="str">
        <f>IF(IFERROR(VLOOKUP(AB1928,'Tabela de Apoio'!$D:$E,2,FALSE),1)=1,"",AB1942)</f>
        <v/>
      </c>
      <c r="AC1941" s="110" t="str">
        <f>IF(IFERROR(VLOOKUP(AC1928,'Tabela de Apoio'!$D:$E,2,FALSE),1)=1,"",AC1942)</f>
        <v/>
      </c>
      <c r="AD1941" s="110" t="str">
        <f>IF(IFERROR(VLOOKUP(AD1928,'Tabela de Apoio'!$D:$E,2,FALSE),1)=1,"",AD1942)</f>
        <v/>
      </c>
      <c r="AE1941" s="110" t="str">
        <f>IF(IFERROR(VLOOKUP(AE1928,'Tabela de Apoio'!$D:$E,2,FALSE),1)=1,"",AE1942)</f>
        <v/>
      </c>
      <c r="AF1941" s="110" t="str">
        <f>IF(IFERROR(VLOOKUP(AF1928,'Tabela de Apoio'!$D:$E,2,FALSE),1)=1,"",AF1942)</f>
        <v/>
      </c>
      <c r="AG1941" s="110" t="str">
        <f>IF(IFERROR(VLOOKUP(AG1928,'Tabela de Apoio'!$D:$E,2,FALSE),1)=1,"",AG1942)</f>
        <v/>
      </c>
      <c r="AH1941" s="110" t="str">
        <f>IF(IFERROR(VLOOKUP(AH1928,'Tabela de Apoio'!$D:$E,2,FALSE),1)=1,"",AH1942)</f>
        <v/>
      </c>
      <c r="AI1941" s="110" t="str">
        <f>IF(IFERROR(VLOOKUP(AI1928,'Tabela de Apoio'!$D:$E,2,FALSE),1)=1,"",AI1942)</f>
        <v/>
      </c>
    </row>
    <row r="1942" spans="1:167" hidden="1" x14ac:dyDescent="0.25">
      <c r="B1942" s="131" t="e">
        <f t="shared" si="5989"/>
        <v>#VALUE!</v>
      </c>
      <c r="C1942" s="131" t="e">
        <f t="shared" si="5990"/>
        <v>#VALUE!</v>
      </c>
      <c r="D1942" s="130">
        <f t="shared" si="5990"/>
        <v>1</v>
      </c>
      <c r="E1942" s="168"/>
      <c r="F1942" s="96"/>
      <c r="G1942" s="170"/>
      <c r="H1942" s="137">
        <f t="shared" ref="H1942" si="6025">COUNT($P1942:$XX1942)</f>
        <v>0</v>
      </c>
      <c r="I1942" s="135" t="e">
        <f t="shared" ref="I1942" si="6026">_xlfn.STDEV.P($P1941:$XX1942)/AVERAGE($P1941:$XX1942)</f>
        <v>#DIV/0!</v>
      </c>
      <c r="J1942" s="7">
        <f t="shared" ref="J1942" si="6027">IF(AND(H1942&gt;2,
OR(L1926="MÉDIA SANEADA",L1926="MEDIANA SANEADA",
AND(L1926="PREÇO REFERÊNCIA",NOT(AND(P1928="Orçamento",COUNTA(P1926:XX1926)=COUNTIF(P1928:XX1928,"Orçamento")))))),
ROW(),0)</f>
        <v>0</v>
      </c>
      <c r="K1942" s="69"/>
      <c r="N1942" s="74"/>
      <c r="O1942" s="27" t="str">
        <f t="shared" ref="O1942" si="6028">"5 RODADA"</f>
        <v>5 RODADA</v>
      </c>
      <c r="P1942" s="110" t="str">
        <f t="shared" ref="P1942:AI1942" si="6029">IF(P1940="","",IF((_xlfn.STDEV.P($P1939:$XX1940)/AVERAGE($P1939:$XX1940))&lt;=25%,P1940,IF(OR(P1940&gt;(AVERAGE($P1939:$XX1940)+_xlfn.STDEV.P($P1939:$XX1940)),P1940&lt;(AVERAGE($P1939:$XX1940)-_xlfn.STDEV.P($P1939:$XX1940))),"DESCARTADO",P1940)))</f>
        <v/>
      </c>
      <c r="Q1942" s="110" t="str">
        <f t="shared" si="6029"/>
        <v/>
      </c>
      <c r="R1942" s="110" t="str">
        <f t="shared" si="6029"/>
        <v/>
      </c>
      <c r="S1942" s="110" t="str">
        <f t="shared" si="6029"/>
        <v/>
      </c>
      <c r="T1942" s="110" t="str">
        <f t="shared" si="6029"/>
        <v/>
      </c>
      <c r="U1942" s="110" t="str">
        <f t="shared" si="6029"/>
        <v/>
      </c>
      <c r="V1942" s="110" t="str">
        <f t="shared" si="6029"/>
        <v/>
      </c>
      <c r="W1942" s="110" t="str">
        <f t="shared" si="6029"/>
        <v/>
      </c>
      <c r="X1942" s="110" t="str">
        <f t="shared" si="6029"/>
        <v/>
      </c>
      <c r="Y1942" s="110" t="str">
        <f t="shared" si="6029"/>
        <v/>
      </c>
      <c r="Z1942" s="110" t="str">
        <f t="shared" si="6029"/>
        <v/>
      </c>
      <c r="AA1942" s="110" t="str">
        <f t="shared" si="6029"/>
        <v/>
      </c>
      <c r="AB1942" s="110" t="str">
        <f t="shared" si="6029"/>
        <v/>
      </c>
      <c r="AC1942" s="110" t="str">
        <f t="shared" si="6029"/>
        <v/>
      </c>
      <c r="AD1942" s="110" t="str">
        <f t="shared" si="6029"/>
        <v/>
      </c>
      <c r="AE1942" s="110" t="str">
        <f t="shared" si="6029"/>
        <v/>
      </c>
      <c r="AF1942" s="110" t="str">
        <f t="shared" si="6029"/>
        <v/>
      </c>
      <c r="AG1942" s="110" t="str">
        <f t="shared" si="6029"/>
        <v/>
      </c>
      <c r="AH1942" s="110" t="str">
        <f t="shared" si="6029"/>
        <v/>
      </c>
      <c r="AI1942" s="110" t="str">
        <f t="shared" si="6029"/>
        <v/>
      </c>
    </row>
    <row r="1943" spans="1:167" hidden="1" x14ac:dyDescent="0.25">
      <c r="B1943" s="131" t="e">
        <f t="shared" si="5989"/>
        <v>#VALUE!</v>
      </c>
      <c r="C1943" s="131" t="e">
        <f t="shared" si="5990"/>
        <v>#VALUE!</v>
      </c>
      <c r="D1943" s="130">
        <f t="shared" si="5990"/>
        <v>1</v>
      </c>
      <c r="E1943" s="168"/>
      <c r="F1943" s="96"/>
      <c r="G1943" s="170"/>
      <c r="H1943"/>
      <c r="I1943"/>
      <c r="J1943"/>
      <c r="K1943" s="69"/>
      <c r="L1943" s="22"/>
      <c r="M1943" s="22"/>
      <c r="N1943" s="74"/>
      <c r="O1943" s="27" t="str">
        <f t="shared" ref="O1943" si="6030">"6 POND"</f>
        <v>6 POND</v>
      </c>
      <c r="P1943" s="110" t="str">
        <f>IF(IFERROR(VLOOKUP(P1928,'Tabela de Apoio'!$D:$E,2,FALSE),1)=1,"",P1944)</f>
        <v/>
      </c>
      <c r="Q1943" s="110" t="str">
        <f>IF(IFERROR(VLOOKUP(Q1928,'Tabela de Apoio'!$D:$E,2,FALSE),1)=1,"",Q1944)</f>
        <v/>
      </c>
      <c r="R1943" s="110" t="str">
        <f>IF(IFERROR(VLOOKUP(R1928,'Tabela de Apoio'!$D:$E,2,FALSE),1)=1,"",R1944)</f>
        <v/>
      </c>
      <c r="S1943" s="110" t="str">
        <f>IF(IFERROR(VLOOKUP(S1928,'Tabela de Apoio'!$D:$E,2,FALSE),1)=1,"",S1944)</f>
        <v/>
      </c>
      <c r="T1943" s="110" t="str">
        <f>IF(IFERROR(VLOOKUP(T1928,'Tabela de Apoio'!$D:$E,2,FALSE),1)=1,"",T1944)</f>
        <v/>
      </c>
      <c r="U1943" s="110" t="str">
        <f>IF(IFERROR(VLOOKUP(U1928,'Tabela de Apoio'!$D:$E,2,FALSE),1)=1,"",U1944)</f>
        <v/>
      </c>
      <c r="V1943" s="110" t="str">
        <f>IF(IFERROR(VLOOKUP(V1928,'Tabela de Apoio'!$D:$E,2,FALSE),1)=1,"",V1944)</f>
        <v/>
      </c>
      <c r="W1943" s="110" t="str">
        <f>IF(IFERROR(VLOOKUP(W1928,'Tabela de Apoio'!$D:$E,2,FALSE),1)=1,"",W1944)</f>
        <v/>
      </c>
      <c r="X1943" s="110" t="str">
        <f>IF(IFERROR(VLOOKUP(X1928,'Tabela de Apoio'!$D:$E,2,FALSE),1)=1,"",X1944)</f>
        <v/>
      </c>
      <c r="Y1943" s="110" t="str">
        <f>IF(IFERROR(VLOOKUP(Y1928,'Tabela de Apoio'!$D:$E,2,FALSE),1)=1,"",Y1944)</f>
        <v/>
      </c>
      <c r="Z1943" s="110" t="str">
        <f>IF(IFERROR(VLOOKUP(Z1928,'Tabela de Apoio'!$D:$E,2,FALSE),1)=1,"",Z1944)</f>
        <v/>
      </c>
      <c r="AA1943" s="110" t="str">
        <f>IF(IFERROR(VLOOKUP(AA1928,'Tabela de Apoio'!$D:$E,2,FALSE),1)=1,"",AA1944)</f>
        <v/>
      </c>
      <c r="AB1943" s="110" t="str">
        <f>IF(IFERROR(VLOOKUP(AB1928,'Tabela de Apoio'!$D:$E,2,FALSE),1)=1,"",AB1944)</f>
        <v/>
      </c>
      <c r="AC1943" s="110" t="str">
        <f>IF(IFERROR(VLOOKUP(AC1928,'Tabela de Apoio'!$D:$E,2,FALSE),1)=1,"",AC1944)</f>
        <v/>
      </c>
      <c r="AD1943" s="110" t="str">
        <f>IF(IFERROR(VLOOKUP(AD1928,'Tabela de Apoio'!$D:$E,2,FALSE),1)=1,"",AD1944)</f>
        <v/>
      </c>
      <c r="AE1943" s="110" t="str">
        <f>IF(IFERROR(VLOOKUP(AE1928,'Tabela de Apoio'!$D:$E,2,FALSE),1)=1,"",AE1944)</f>
        <v/>
      </c>
      <c r="AF1943" s="110" t="str">
        <f>IF(IFERROR(VLOOKUP(AF1928,'Tabela de Apoio'!$D:$E,2,FALSE),1)=1,"",AF1944)</f>
        <v/>
      </c>
      <c r="AG1943" s="110" t="str">
        <f>IF(IFERROR(VLOOKUP(AG1928,'Tabela de Apoio'!$D:$E,2,FALSE),1)=1,"",AG1944)</f>
        <v/>
      </c>
      <c r="AH1943" s="110" t="str">
        <f>IF(IFERROR(VLOOKUP(AH1928,'Tabela de Apoio'!$D:$E,2,FALSE),1)=1,"",AH1944)</f>
        <v/>
      </c>
      <c r="AI1943" s="110" t="str">
        <f>IF(IFERROR(VLOOKUP(AI1928,'Tabela de Apoio'!$D:$E,2,FALSE),1)=1,"",AI1944)</f>
        <v/>
      </c>
    </row>
    <row r="1944" spans="1:167" hidden="1" x14ac:dyDescent="0.25">
      <c r="B1944" s="131" t="e">
        <f t="shared" si="5989"/>
        <v>#VALUE!</v>
      </c>
      <c r="C1944" s="131" t="e">
        <f t="shared" si="5990"/>
        <v>#VALUE!</v>
      </c>
      <c r="D1944" s="130">
        <f t="shared" si="5990"/>
        <v>1</v>
      </c>
      <c r="E1944" s="168"/>
      <c r="F1944" s="96"/>
      <c r="G1944" s="170"/>
      <c r="H1944" s="137">
        <f t="shared" ref="H1944" si="6031">COUNT($P1944:$XX1944)</f>
        <v>0</v>
      </c>
      <c r="I1944" s="135" t="e">
        <f t="shared" ref="I1944" si="6032">_xlfn.STDEV.P($P1943:$XX1944)/AVERAGE($P1943:$XX1944)</f>
        <v>#DIV/0!</v>
      </c>
      <c r="J1944" s="7">
        <f t="shared" ref="J1944" si="6033">IF(AND(H1944&gt;2,
OR(L1926="MÉDIA SANEADA",L1926="MEDIANA SANEADA",
AND(L1926="PREÇO REFERÊNCIA",NOT(AND(P1928="Orçamento",COUNTA(P1926:XX1926)=COUNTIF(P1928:XX1928,"Orçamento")))))),
ROW(),0)</f>
        <v>0</v>
      </c>
      <c r="N1944" s="74"/>
      <c r="O1944" s="27" t="str">
        <f t="shared" ref="O1944" si="6034">"6 RODADA"</f>
        <v>6 RODADA</v>
      </c>
      <c r="P1944" s="110" t="str">
        <f t="shared" ref="P1944:AI1944" si="6035">IFERROR(IF(P1942="","",IF((_xlfn.STDEV.P($P1941:$XX1942)/AVERAGE($P1941:$XX1942))&lt;=25%,P1942,IF(OR(P1942&gt;(AVERAGE($P1941:$XX1942)+_xlfn.STDEV.P($P1941:$XX1942)),P1942&lt;(AVERAGE($P1941:$XX1942)-_xlfn.STDEV.P($P1941:$XX1942))),"DESCARTADO",P1942))),)</f>
        <v/>
      </c>
      <c r="Q1944" s="110" t="str">
        <f t="shared" si="6035"/>
        <v/>
      </c>
      <c r="R1944" s="110" t="str">
        <f t="shared" si="6035"/>
        <v/>
      </c>
      <c r="S1944" s="110" t="str">
        <f t="shared" si="6035"/>
        <v/>
      </c>
      <c r="T1944" s="110" t="str">
        <f t="shared" si="6035"/>
        <v/>
      </c>
      <c r="U1944" s="110" t="str">
        <f t="shared" si="6035"/>
        <v/>
      </c>
      <c r="V1944" s="110" t="str">
        <f t="shared" si="6035"/>
        <v/>
      </c>
      <c r="W1944" s="110" t="str">
        <f t="shared" si="6035"/>
        <v/>
      </c>
      <c r="X1944" s="110" t="str">
        <f t="shared" si="6035"/>
        <v/>
      </c>
      <c r="Y1944" s="110" t="str">
        <f t="shared" si="6035"/>
        <v/>
      </c>
      <c r="Z1944" s="110" t="str">
        <f t="shared" si="6035"/>
        <v/>
      </c>
      <c r="AA1944" s="110" t="str">
        <f t="shared" si="6035"/>
        <v/>
      </c>
      <c r="AB1944" s="110" t="str">
        <f t="shared" si="6035"/>
        <v/>
      </c>
      <c r="AC1944" s="110" t="str">
        <f t="shared" si="6035"/>
        <v/>
      </c>
      <c r="AD1944" s="110" t="str">
        <f t="shared" si="6035"/>
        <v/>
      </c>
      <c r="AE1944" s="110" t="str">
        <f t="shared" si="6035"/>
        <v/>
      </c>
      <c r="AF1944" s="110" t="str">
        <f t="shared" si="6035"/>
        <v/>
      </c>
      <c r="AG1944" s="110" t="str">
        <f t="shared" si="6035"/>
        <v/>
      </c>
      <c r="AH1944" s="110" t="str">
        <f t="shared" si="6035"/>
        <v/>
      </c>
      <c r="AI1944" s="110" t="str">
        <f t="shared" si="6035"/>
        <v/>
      </c>
    </row>
    <row r="1945" spans="1:167" x14ac:dyDescent="0.25">
      <c r="B1945" s="131" t="e">
        <f t="shared" si="5989"/>
        <v>#VALUE!</v>
      </c>
      <c r="C1945" s="131" t="e">
        <f t="shared" si="5990"/>
        <v>#VALUE!</v>
      </c>
      <c r="D1945" s="130">
        <f t="shared" si="5990"/>
        <v>1</v>
      </c>
      <c r="E1945" s="168"/>
      <c r="F1945" s="139"/>
      <c r="G1945" s="170"/>
      <c r="H1945" s="173"/>
      <c r="I1945" s="173"/>
      <c r="J1945" s="174"/>
      <c r="K1945" s="70"/>
      <c r="L1945" s="1" t="s">
        <v>56</v>
      </c>
      <c r="M1945" s="147" t="str">
        <f t="shared" ref="M1945" si="6036">IFERROR(ROUND(M1926*M1928,2),"")</f>
        <v/>
      </c>
      <c r="O1945" s="27" t="s">
        <v>426</v>
      </c>
      <c r="P1945" s="110" t="str">
        <f t="shared" ref="P1945:AI1966" si="6037">INDEX(P1932:P1944,MATCH(MAX($J1932:$J1944),$J1932:$J1944,0))</f>
        <v/>
      </c>
      <c r="Q1945" s="110" t="str">
        <f t="shared" si="6037"/>
        <v/>
      </c>
      <c r="R1945" s="110" t="str">
        <f t="shared" si="6037"/>
        <v/>
      </c>
      <c r="S1945" s="110" t="str">
        <f t="shared" si="6037"/>
        <v/>
      </c>
      <c r="T1945" s="110" t="str">
        <f t="shared" si="6037"/>
        <v/>
      </c>
      <c r="U1945" s="110" t="str">
        <f t="shared" si="6037"/>
        <v/>
      </c>
      <c r="V1945" s="110" t="str">
        <f t="shared" si="6037"/>
        <v/>
      </c>
      <c r="W1945" s="110" t="str">
        <f t="shared" si="6037"/>
        <v/>
      </c>
      <c r="X1945" s="110" t="str">
        <f t="shared" si="6037"/>
        <v/>
      </c>
      <c r="Y1945" s="110" t="str">
        <f t="shared" si="6037"/>
        <v/>
      </c>
      <c r="Z1945" s="110" t="str">
        <f t="shared" si="6037"/>
        <v/>
      </c>
      <c r="AA1945" s="110" t="str">
        <f t="shared" si="6037"/>
        <v/>
      </c>
      <c r="AB1945" s="110" t="str">
        <f t="shared" si="6037"/>
        <v/>
      </c>
      <c r="AC1945" s="110" t="str">
        <f t="shared" si="6037"/>
        <v/>
      </c>
      <c r="AD1945" s="110" t="str">
        <f t="shared" si="6037"/>
        <v/>
      </c>
      <c r="AE1945" s="110" t="str">
        <f t="shared" si="6037"/>
        <v/>
      </c>
      <c r="AF1945" s="110" t="str">
        <f t="shared" si="6037"/>
        <v/>
      </c>
      <c r="AG1945" s="110" t="str">
        <f t="shared" si="6037"/>
        <v/>
      </c>
      <c r="AH1945" s="110" t="str">
        <f t="shared" si="6037"/>
        <v/>
      </c>
      <c r="AI1945" s="110" t="str">
        <f t="shared" si="6037"/>
        <v/>
      </c>
    </row>
    <row r="1947" spans="1:167" s="120" customFormat="1" ht="15" customHeight="1" x14ac:dyDescent="0.25">
      <c r="A1947" s="123"/>
      <c r="B1947" s="130" t="e">
        <f t="shared" ref="B1947" si="6038">LARGE(IFERROR(IF(B1945+1&gt;$H$8,"",B1945+1),""),1)</f>
        <v>#VALUE!</v>
      </c>
      <c r="C1947" s="130" t="e">
        <f>IF(_xlfn.ISFORMULA(E1951),MAX(INDEX('BASE FORMAÇÃO'!A:A,B1947+1),1),E1951)</f>
        <v>#VALUE!</v>
      </c>
      <c r="D1947" s="130">
        <f t="shared" ref="D1947" si="6039">IFERROR(IF(C1947=C1937,D1937+1,1),1)</f>
        <v>1</v>
      </c>
      <c r="E1947" s="41" t="s">
        <v>9</v>
      </c>
      <c r="F1947" s="76"/>
      <c r="G1947" s="41" t="s">
        <v>15</v>
      </c>
      <c r="H1947" s="138" t="e">
        <f>INDEX('BASE FORMAÇÃO'!B:B,B1947+1)</f>
        <v>#VALUE!</v>
      </c>
      <c r="I1947" s="146" t="s">
        <v>16</v>
      </c>
      <c r="J1947" s="6" t="e">
        <f>INDEX('BASE FORMAÇÃO'!K:K,B1947+1)</f>
        <v>#VALUE!</v>
      </c>
      <c r="K1947" s="68"/>
      <c r="L1947" s="175" t="s">
        <v>54</v>
      </c>
      <c r="M1947" s="177" t="str">
        <f t="shared" ref="M1947" si="6040">IF(OR(ISBLANK($O$8),ISBLANK($O$7),ISBLANK($H$8),ISBLANK($O$6),ISBLANK($O$5),ISBLANK($H$5)),"",IFERROR(IF(VLOOKUP(L1947,L1953:M1962,2,FALSE)&lt;1,ROUND(VLOOKUP(L1947,L1953:M1962,2,FALSE),4),ROUND(VLOOKUP(L1947,L1953:M1962,2,FALSE),2)),""))</f>
        <v/>
      </c>
      <c r="N1947" s="72"/>
      <c r="O1947" s="27" t="s">
        <v>17</v>
      </c>
      <c r="P1947" s="116"/>
      <c r="Q1947" s="116"/>
      <c r="R1947" s="116"/>
      <c r="S1947" s="116"/>
      <c r="T1947" s="116"/>
      <c r="U1947" s="108"/>
      <c r="V1947" s="108"/>
      <c r="W1947" s="108"/>
      <c r="X1947" s="108"/>
      <c r="Y1947" s="108"/>
      <c r="Z1947" s="108"/>
      <c r="AA1947" s="108"/>
      <c r="AB1947" s="108"/>
      <c r="AC1947" s="108"/>
      <c r="AD1947" s="108"/>
      <c r="AE1947" s="108"/>
      <c r="AF1947" s="108"/>
      <c r="AG1947" s="108"/>
      <c r="AH1947" s="108"/>
      <c r="AI1947" s="108"/>
      <c r="AJ1947" s="119"/>
      <c r="AK1947" s="119"/>
      <c r="AL1947" s="119"/>
      <c r="AM1947" s="119"/>
      <c r="AN1947" s="119"/>
      <c r="AO1947" s="119"/>
      <c r="AP1947" s="119"/>
      <c r="AQ1947" s="119"/>
      <c r="AR1947" s="119"/>
      <c r="AS1947" s="119"/>
      <c r="AT1947" s="119"/>
      <c r="AU1947" s="119"/>
      <c r="AV1947" s="119"/>
      <c r="AW1947" s="119"/>
      <c r="AX1947" s="119"/>
      <c r="AY1947" s="119"/>
      <c r="AZ1947" s="119"/>
      <c r="BA1947" s="119"/>
      <c r="BB1947" s="119"/>
      <c r="BC1947" s="119"/>
      <c r="BD1947" s="119"/>
      <c r="BE1947" s="119"/>
      <c r="BF1947" s="119"/>
      <c r="BG1947" s="119"/>
      <c r="BH1947" s="119"/>
      <c r="BI1947" s="119"/>
      <c r="BJ1947" s="119"/>
      <c r="BK1947" s="119"/>
      <c r="BL1947" s="119"/>
      <c r="BM1947" s="119"/>
      <c r="BN1947" s="119"/>
      <c r="BO1947" s="119"/>
      <c r="BP1947" s="119"/>
      <c r="BQ1947" s="119"/>
      <c r="BR1947" s="119"/>
      <c r="BS1947" s="119"/>
      <c r="BT1947" s="119"/>
      <c r="BU1947" s="119"/>
      <c r="BV1947" s="119"/>
      <c r="BW1947" s="119"/>
      <c r="BX1947" s="119"/>
      <c r="BY1947" s="119"/>
      <c r="BZ1947" s="119"/>
      <c r="CA1947" s="119"/>
      <c r="CB1947" s="119"/>
      <c r="CC1947" s="119"/>
      <c r="CD1947" s="119"/>
      <c r="CE1947" s="119"/>
      <c r="CF1947" s="119"/>
      <c r="CG1947" s="119"/>
      <c r="CH1947" s="119"/>
      <c r="CI1947" s="119"/>
      <c r="CJ1947" s="119"/>
      <c r="CK1947" s="119"/>
      <c r="CL1947" s="119"/>
      <c r="CM1947" s="119"/>
      <c r="CN1947" s="119"/>
      <c r="CO1947" s="119"/>
      <c r="CP1947" s="119"/>
      <c r="CQ1947" s="119"/>
      <c r="CR1947" s="119"/>
      <c r="CS1947" s="119"/>
      <c r="CT1947" s="119"/>
      <c r="CU1947" s="119"/>
      <c r="CV1947" s="119"/>
      <c r="CW1947" s="119"/>
      <c r="CX1947" s="119"/>
      <c r="CY1947" s="119"/>
      <c r="CZ1947" s="119"/>
      <c r="DA1947" s="119"/>
      <c r="DB1947" s="119"/>
      <c r="DC1947" s="119"/>
      <c r="DD1947" s="119"/>
      <c r="DE1947" s="119"/>
      <c r="DF1947" s="119"/>
      <c r="DG1947" s="119"/>
      <c r="DH1947" s="119"/>
      <c r="DI1947" s="119"/>
      <c r="DJ1947" s="119"/>
      <c r="DK1947" s="119"/>
      <c r="DL1947" s="119"/>
      <c r="DM1947" s="119"/>
      <c r="DN1947" s="119"/>
      <c r="DO1947" s="119"/>
      <c r="DP1947" s="119"/>
      <c r="DQ1947" s="119"/>
      <c r="DR1947" s="119"/>
      <c r="DS1947" s="119"/>
      <c r="DT1947" s="119"/>
      <c r="DU1947" s="119"/>
      <c r="DV1947" s="119"/>
      <c r="DW1947" s="119"/>
      <c r="DX1947" s="119"/>
      <c r="DY1947" s="119"/>
      <c r="DZ1947" s="119"/>
      <c r="EA1947" s="119"/>
      <c r="EB1947" s="119"/>
      <c r="EC1947" s="119"/>
      <c r="ED1947" s="119"/>
      <c r="EE1947" s="119"/>
      <c r="EF1947" s="119"/>
      <c r="EG1947" s="119"/>
      <c r="EH1947" s="119"/>
      <c r="EI1947" s="119"/>
      <c r="EJ1947" s="119"/>
      <c r="EK1947" s="119"/>
      <c r="EL1947" s="119"/>
      <c r="EM1947" s="119"/>
      <c r="EN1947" s="119"/>
      <c r="EO1947" s="119"/>
      <c r="EP1947" s="119"/>
      <c r="EQ1947" s="119"/>
      <c r="ER1947" s="119"/>
      <c r="ES1947" s="119"/>
      <c r="ET1947" s="119"/>
      <c r="EU1947" s="119"/>
      <c r="EV1947" s="119"/>
      <c r="EW1947" s="119"/>
      <c r="EX1947" s="119"/>
      <c r="EY1947" s="119"/>
      <c r="EZ1947" s="119"/>
      <c r="FA1947" s="119"/>
      <c r="FB1947" s="119"/>
      <c r="FC1947" s="119"/>
      <c r="FD1947" s="119"/>
      <c r="FE1947" s="119"/>
      <c r="FF1947" s="119"/>
      <c r="FG1947" s="119"/>
      <c r="FH1947" s="119"/>
      <c r="FI1947" s="119"/>
      <c r="FJ1947" s="119"/>
      <c r="FK1947" s="119"/>
    </row>
    <row r="1948" spans="1:167" s="120" customFormat="1" ht="15" customHeight="1" x14ac:dyDescent="0.25">
      <c r="A1948" s="69"/>
      <c r="B1948" s="131" t="e">
        <f t="shared" ref="B1948:D1948" si="6041">B1947</f>
        <v>#VALUE!</v>
      </c>
      <c r="C1948" s="131" t="e">
        <f t="shared" si="6041"/>
        <v>#VALUE!</v>
      </c>
      <c r="D1948" s="130">
        <f t="shared" si="6041"/>
        <v>1</v>
      </c>
      <c r="E1948" s="179">
        <f t="shared" ref="E1948" si="6042">D1947</f>
        <v>1</v>
      </c>
      <c r="F1948" s="95"/>
      <c r="G1948" s="181" t="s">
        <v>1</v>
      </c>
      <c r="H1948" s="184" t="e">
        <f>INDEX('BASE FORMAÇÃO'!C:C,B1947+1)</f>
        <v>#VALUE!</v>
      </c>
      <c r="I1948" s="184"/>
      <c r="J1948" s="185"/>
      <c r="K1948" s="69"/>
      <c r="L1948" s="176"/>
      <c r="M1948" s="178"/>
      <c r="N1948" s="73"/>
      <c r="O1948" s="27" t="s">
        <v>13</v>
      </c>
      <c r="P1948" s="125"/>
      <c r="Q1948" s="125"/>
      <c r="R1948" s="125"/>
      <c r="S1948" s="125"/>
      <c r="T1948" s="125"/>
      <c r="U1948" s="125"/>
      <c r="V1948" s="125"/>
      <c r="W1948" s="125"/>
      <c r="X1948" s="125"/>
      <c r="Y1948" s="125"/>
      <c r="Z1948" s="125"/>
      <c r="AA1948" s="125"/>
      <c r="AB1948" s="125"/>
      <c r="AC1948" s="125"/>
      <c r="AD1948" s="125"/>
      <c r="AE1948" s="125"/>
      <c r="AF1948" s="125"/>
      <c r="AG1948" s="125"/>
      <c r="AH1948" s="125"/>
      <c r="AI1948" s="125"/>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19"/>
      <c r="BC1948" s="119"/>
      <c r="BD1948" s="119"/>
      <c r="BE1948" s="119"/>
      <c r="BF1948" s="119"/>
      <c r="BG1948" s="119"/>
      <c r="BH1948" s="119"/>
      <c r="BI1948" s="119"/>
      <c r="BJ1948" s="119"/>
      <c r="BK1948" s="119"/>
      <c r="BL1948" s="119"/>
      <c r="BM1948" s="119"/>
      <c r="BN1948" s="119"/>
      <c r="BO1948" s="119"/>
      <c r="BP1948" s="119"/>
      <c r="BQ1948" s="119"/>
      <c r="BR1948" s="119"/>
      <c r="BS1948" s="119"/>
      <c r="BT1948" s="119"/>
      <c r="BU1948" s="119"/>
      <c r="BV1948" s="119"/>
      <c r="BW1948" s="119"/>
      <c r="BX1948" s="119"/>
      <c r="BY1948" s="119"/>
      <c r="BZ1948" s="119"/>
      <c r="CA1948" s="119"/>
      <c r="CB1948" s="119"/>
      <c r="CC1948" s="119"/>
      <c r="CD1948" s="119"/>
      <c r="CE1948" s="119"/>
      <c r="CF1948" s="119"/>
      <c r="CG1948" s="119"/>
      <c r="CH1948" s="119"/>
      <c r="CI1948" s="119"/>
      <c r="CJ1948" s="119"/>
      <c r="CK1948" s="119"/>
      <c r="CL1948" s="119"/>
      <c r="CM1948" s="119"/>
      <c r="CN1948" s="119"/>
      <c r="CO1948" s="119"/>
      <c r="CP1948" s="119"/>
      <c r="CQ1948" s="119"/>
      <c r="CR1948" s="119"/>
      <c r="CS1948" s="119"/>
      <c r="CT1948" s="119"/>
      <c r="CU1948" s="119"/>
      <c r="CV1948" s="119"/>
      <c r="CW1948" s="119"/>
      <c r="CX1948" s="119"/>
      <c r="CY1948" s="119"/>
      <c r="CZ1948" s="119"/>
      <c r="DA1948" s="119"/>
      <c r="DB1948" s="119"/>
      <c r="DC1948" s="119"/>
      <c r="DD1948" s="119"/>
      <c r="DE1948" s="119"/>
      <c r="DF1948" s="119"/>
      <c r="DG1948" s="119"/>
      <c r="DH1948" s="119"/>
      <c r="DI1948" s="119"/>
      <c r="DJ1948" s="119"/>
      <c r="DK1948" s="119"/>
      <c r="DL1948" s="119"/>
      <c r="DM1948" s="119"/>
      <c r="DN1948" s="119"/>
      <c r="DO1948" s="119"/>
      <c r="DP1948" s="119"/>
      <c r="DQ1948" s="119"/>
      <c r="DR1948" s="119"/>
      <c r="DS1948" s="119"/>
      <c r="DT1948" s="119"/>
      <c r="DU1948" s="119"/>
      <c r="DV1948" s="119"/>
      <c r="DW1948" s="119"/>
      <c r="DX1948" s="119"/>
      <c r="DY1948" s="119"/>
      <c r="DZ1948" s="119"/>
      <c r="EA1948" s="119"/>
      <c r="EB1948" s="119"/>
      <c r="EC1948" s="119"/>
      <c r="ED1948" s="119"/>
      <c r="EE1948" s="119"/>
      <c r="EF1948" s="119"/>
      <c r="EG1948" s="119"/>
      <c r="EH1948" s="119"/>
      <c r="EI1948" s="119"/>
      <c r="EJ1948" s="119"/>
      <c r="EK1948" s="119"/>
      <c r="EL1948" s="119"/>
      <c r="EM1948" s="119"/>
      <c r="EN1948" s="119"/>
      <c r="EO1948" s="119"/>
      <c r="EP1948" s="119"/>
      <c r="EQ1948" s="119"/>
      <c r="ER1948" s="119"/>
      <c r="ES1948" s="119"/>
      <c r="ET1948" s="119"/>
      <c r="EU1948" s="119"/>
      <c r="EV1948" s="119"/>
      <c r="EW1948" s="119"/>
      <c r="EX1948" s="119"/>
      <c r="EY1948" s="119"/>
      <c r="EZ1948" s="119"/>
      <c r="FA1948" s="119"/>
      <c r="FB1948" s="119"/>
      <c r="FC1948" s="119"/>
      <c r="FD1948" s="119"/>
      <c r="FE1948" s="119"/>
      <c r="FF1948" s="119"/>
      <c r="FG1948" s="119"/>
      <c r="FH1948" s="119"/>
      <c r="FI1948" s="119"/>
      <c r="FJ1948" s="119"/>
      <c r="FK1948" s="119"/>
    </row>
    <row r="1949" spans="1:167" s="119" customFormat="1" x14ac:dyDescent="0.25">
      <c r="A1949" s="77"/>
      <c r="B1949" s="131" t="e">
        <f t="shared" ref="B1949:D1949" si="6043">B1948</f>
        <v>#VALUE!</v>
      </c>
      <c r="C1949" s="131" t="e">
        <f t="shared" si="6043"/>
        <v>#VALUE!</v>
      </c>
      <c r="D1949" s="130">
        <f t="shared" si="6043"/>
        <v>1</v>
      </c>
      <c r="E1949" s="180"/>
      <c r="F1949" s="96"/>
      <c r="G1949" s="182"/>
      <c r="H1949" s="186"/>
      <c r="I1949" s="186"/>
      <c r="J1949" s="187"/>
      <c r="K1949" s="67"/>
      <c r="L1949" s="133" t="s">
        <v>57</v>
      </c>
      <c r="M1949" s="134" t="e">
        <f>INDEX('BASE FORMAÇÃO'!H:H,B1951+1)</f>
        <v>#VALUE!</v>
      </c>
      <c r="N1949" s="74"/>
      <c r="O1949" s="27" t="s">
        <v>445</v>
      </c>
      <c r="P1949" s="117"/>
      <c r="Q1949" s="117"/>
      <c r="R1949" s="117"/>
      <c r="S1949" s="117"/>
      <c r="T1949" s="117"/>
      <c r="U1949" s="117"/>
      <c r="V1949" s="117"/>
      <c r="W1949" s="117"/>
      <c r="X1949" s="117"/>
      <c r="Y1949" s="117"/>
      <c r="Z1949" s="117"/>
      <c r="AA1949" s="121"/>
      <c r="AB1949" s="121"/>
      <c r="AC1949" s="121"/>
      <c r="AD1949" s="121"/>
      <c r="AE1949" s="121"/>
      <c r="AF1949" s="121"/>
      <c r="AG1949" s="121"/>
      <c r="AH1949" s="121"/>
      <c r="AI1949" s="121"/>
    </row>
    <row r="1950" spans="1:167" s="119" customFormat="1" x14ac:dyDescent="0.25">
      <c r="A1950" s="77"/>
      <c r="B1950" s="131" t="e">
        <f t="shared" ref="B1950:C1950" si="6044">B1949</f>
        <v>#VALUE!</v>
      </c>
      <c r="C1950" s="131" t="e">
        <f t="shared" si="6044"/>
        <v>#VALUE!</v>
      </c>
      <c r="D1950" s="130">
        <f t="shared" si="5990"/>
        <v>1</v>
      </c>
      <c r="E1950" s="41" t="s">
        <v>344</v>
      </c>
      <c r="F1950" s="96"/>
      <c r="G1950" s="183"/>
      <c r="H1950" s="188"/>
      <c r="I1950" s="188"/>
      <c r="J1950" s="189"/>
      <c r="K1950" s="67"/>
      <c r="L1950" s="1" t="s">
        <v>2</v>
      </c>
      <c r="M1950" s="6" t="e">
        <f>INDEX('BASE FORMAÇÃO'!D:D,B1951+1)</f>
        <v>#VALUE!</v>
      </c>
      <c r="N1950" s="74"/>
      <c r="O1950" s="27" t="s">
        <v>446</v>
      </c>
      <c r="P1950" s="118"/>
      <c r="Q1950" s="118"/>
      <c r="R1950" s="118"/>
      <c r="S1950" s="118"/>
      <c r="T1950" s="118"/>
      <c r="U1950" s="121"/>
      <c r="V1950" s="121"/>
      <c r="W1950" s="121"/>
      <c r="X1950" s="121"/>
      <c r="Y1950" s="121"/>
      <c r="Z1950" s="121"/>
      <c r="AA1950" s="121"/>
      <c r="AB1950" s="121"/>
      <c r="AC1950" s="121"/>
      <c r="AD1950" s="121"/>
      <c r="AE1950" s="121"/>
      <c r="AF1950" s="121"/>
      <c r="AG1950" s="121"/>
      <c r="AH1950" s="121"/>
      <c r="AI1950" s="121"/>
    </row>
    <row r="1951" spans="1:167" x14ac:dyDescent="0.25">
      <c r="B1951" s="131" t="e">
        <f t="shared" ref="B1951:C1951" si="6045">B1949</f>
        <v>#VALUE!</v>
      </c>
      <c r="C1951" s="131" t="e">
        <f t="shared" si="6045"/>
        <v>#VALUE!</v>
      </c>
      <c r="D1951" s="130">
        <f t="shared" si="5990"/>
        <v>1</v>
      </c>
      <c r="E1951" s="167" t="e">
        <f t="shared" ref="E1951" si="6046">C1947</f>
        <v>#VALUE!</v>
      </c>
      <c r="F1951" s="96"/>
      <c r="G1951" s="169" t="s">
        <v>334</v>
      </c>
      <c r="H1951" s="171"/>
      <c r="I1951" s="172"/>
      <c r="J1951" s="172"/>
      <c r="K1951" s="70"/>
      <c r="L1951" s="28" t="s">
        <v>333</v>
      </c>
      <c r="M1951" s="136" t="str">
        <f t="shared" ref="M1951" si="6047">IFERROR(INDEX(I1953:I1965,MATCH(MAX(J1953:J1965),J1953:J1965,0)),"")</f>
        <v/>
      </c>
      <c r="N1951" s="74"/>
      <c r="O1951" s="27" t="s">
        <v>18</v>
      </c>
      <c r="P1951" s="109" t="str">
        <f>IF(P1947="","",
IF(OR(P1949="Orçamento",P1948="",MAX('Tabela de Apoio'!$A:$A)&lt;=P1948),
P1947,
(INDEX('Tabela de Apoio'!$B:$B,MATCH('MAPA DE PREÇOS'!$O$8,'Tabela de Apoio'!$A:$A,1))/INDEX('Tabela de Apoio'!$B:$B,MATCH('MAPA DE PREÇOS'!P1948,'Tabela de Apoio'!$A:$A,1)-1))*P1947))</f>
        <v/>
      </c>
      <c r="Q1951" s="109" t="str">
        <f>IF(Q1947="","",
IF(OR(Q1949="Orçamento",Q1948="",MAX('Tabela de Apoio'!$A:$A)&lt;=Q1948),
Q1947,
(INDEX('Tabela de Apoio'!$B:$B,MATCH('MAPA DE PREÇOS'!$O$8,'Tabela de Apoio'!$A:$A,1))/INDEX('Tabela de Apoio'!$B:$B,MATCH('MAPA DE PREÇOS'!Q1948,'Tabela de Apoio'!$A:$A,1)-1))*Q1947))</f>
        <v/>
      </c>
      <c r="R1951" s="109" t="str">
        <f>IF(R1947="","",
IF(OR(R1949="Orçamento",R1948="",MAX('Tabela de Apoio'!$A:$A)&lt;=R1948),
R1947,
(INDEX('Tabela de Apoio'!$B:$B,MATCH('MAPA DE PREÇOS'!$O$8,'Tabela de Apoio'!$A:$A,1))/INDEX('Tabela de Apoio'!$B:$B,MATCH('MAPA DE PREÇOS'!R1948,'Tabela de Apoio'!$A:$A,1)-1))*R1947))</f>
        <v/>
      </c>
      <c r="S1951" s="109" t="str">
        <f>IF(S1947="","",
IF(OR(S1949="Orçamento",S1948="",MAX('Tabela de Apoio'!$A:$A)&lt;=S1948),
S1947,
(INDEX('Tabela de Apoio'!$B:$B,MATCH('MAPA DE PREÇOS'!$O$8,'Tabela de Apoio'!$A:$A,1))/INDEX('Tabela de Apoio'!$B:$B,MATCH('MAPA DE PREÇOS'!S1948,'Tabela de Apoio'!$A:$A,1)-1))*S1947))</f>
        <v/>
      </c>
      <c r="T1951" s="109" t="str">
        <f>IF(T1947="","",
IF(OR(T1949="Orçamento",T1948="",MAX('Tabela de Apoio'!$A:$A)&lt;=T1948),
T1947,
(INDEX('Tabela de Apoio'!$B:$B,MATCH('MAPA DE PREÇOS'!$O$8,'Tabela de Apoio'!$A:$A,1))/INDEX('Tabela de Apoio'!$B:$B,MATCH('MAPA DE PREÇOS'!T1948,'Tabela de Apoio'!$A:$A,1)-1))*T1947))</f>
        <v/>
      </c>
      <c r="U1951" s="109" t="str">
        <f>IF(U1947="","",
IF(OR(U1949="Orçamento",U1948="",MAX('Tabela de Apoio'!$A:$A)&lt;=U1948),
U1947,
(INDEX('Tabela de Apoio'!$B:$B,MATCH('MAPA DE PREÇOS'!$O$8,'Tabela de Apoio'!$A:$A,1))/INDEX('Tabela de Apoio'!$B:$B,MATCH('MAPA DE PREÇOS'!U1948,'Tabela de Apoio'!$A:$A,1)-1))*U1947))</f>
        <v/>
      </c>
      <c r="V1951" s="109" t="str">
        <f>IF(V1947="","",
IF(OR(V1949="Orçamento",V1948="",MAX('Tabela de Apoio'!$A:$A)&lt;=V1948),
V1947,
(INDEX('Tabela de Apoio'!$B:$B,MATCH('MAPA DE PREÇOS'!$O$8,'Tabela de Apoio'!$A:$A,1))/INDEX('Tabela de Apoio'!$B:$B,MATCH('MAPA DE PREÇOS'!V1948,'Tabela de Apoio'!$A:$A,1)-1))*V1947))</f>
        <v/>
      </c>
      <c r="W1951" s="109" t="str">
        <f>IF(W1947="","",
IF(OR(W1949="Orçamento",W1948="",MAX('Tabela de Apoio'!$A:$A)&lt;=W1948),
W1947,
(INDEX('Tabela de Apoio'!$B:$B,MATCH('MAPA DE PREÇOS'!$O$8,'Tabela de Apoio'!$A:$A,1))/INDEX('Tabela de Apoio'!$B:$B,MATCH('MAPA DE PREÇOS'!W1948,'Tabela de Apoio'!$A:$A,1)-1))*W1947))</f>
        <v/>
      </c>
      <c r="X1951" s="109" t="str">
        <f>IF(X1947="","",
IF(OR(X1949="Orçamento",X1948="",MAX('Tabela de Apoio'!$A:$A)&lt;=X1948),
X1947,
(INDEX('Tabela de Apoio'!$B:$B,MATCH('MAPA DE PREÇOS'!$O$8,'Tabela de Apoio'!$A:$A,1))/INDEX('Tabela de Apoio'!$B:$B,MATCH('MAPA DE PREÇOS'!X1948,'Tabela de Apoio'!$A:$A,1)-1))*X1947))</f>
        <v/>
      </c>
      <c r="Y1951" s="109" t="str">
        <f>IF(Y1947="","",
IF(OR(Y1949="Orçamento",Y1948="",MAX('Tabela de Apoio'!$A:$A)&lt;=Y1948),
Y1947,
(INDEX('Tabela de Apoio'!$B:$B,MATCH('MAPA DE PREÇOS'!$O$8,'Tabela de Apoio'!$A:$A,1))/INDEX('Tabela de Apoio'!$B:$B,MATCH('MAPA DE PREÇOS'!Y1948,'Tabela de Apoio'!$A:$A,1)-1))*Y1947))</f>
        <v/>
      </c>
      <c r="Z1951" s="109" t="str">
        <f>IF(Z1947="","",
IF(OR(Z1949="Orçamento",Z1948="",MAX('Tabela de Apoio'!$A:$A)&lt;=Z1948),
Z1947,
(INDEX('Tabela de Apoio'!$B:$B,MATCH('MAPA DE PREÇOS'!$O$8,'Tabela de Apoio'!$A:$A,1))/INDEX('Tabela de Apoio'!$B:$B,MATCH('MAPA DE PREÇOS'!Z1948,'Tabela de Apoio'!$A:$A,1)-1))*Z1947))</f>
        <v/>
      </c>
      <c r="AA1951" s="109" t="str">
        <f>IF(AA1947="","",
IF(OR(AA1949="Orçamento",AA1948="",MAX('Tabela de Apoio'!$A:$A)&lt;=AA1948),
AA1947,
(INDEX('Tabela de Apoio'!$B:$B,MATCH('MAPA DE PREÇOS'!$O$8,'Tabela de Apoio'!$A:$A,1))/INDEX('Tabela de Apoio'!$B:$B,MATCH('MAPA DE PREÇOS'!AA1948,'Tabela de Apoio'!$A:$A,1)-1))*AA1947))</f>
        <v/>
      </c>
      <c r="AB1951" s="109" t="str">
        <f>IF(AB1947="","",
IF(OR(AB1949="Orçamento",AB1948="",MAX('Tabela de Apoio'!$A:$A)&lt;=AB1948),
AB1947,
(INDEX('Tabela de Apoio'!$B:$B,MATCH('MAPA DE PREÇOS'!$O$8,'Tabela de Apoio'!$A:$A,1))/INDEX('Tabela de Apoio'!$B:$B,MATCH('MAPA DE PREÇOS'!AB1948,'Tabela de Apoio'!$A:$A,1)-1))*AB1947))</f>
        <v/>
      </c>
      <c r="AC1951" s="109" t="str">
        <f>IF(AC1947="","",
IF(OR(AC1949="Orçamento",AC1948="",MAX('Tabela de Apoio'!$A:$A)&lt;=AC1948),
AC1947,
(INDEX('Tabela de Apoio'!$B:$B,MATCH('MAPA DE PREÇOS'!$O$8,'Tabela de Apoio'!$A:$A,1))/INDEX('Tabela de Apoio'!$B:$B,MATCH('MAPA DE PREÇOS'!AC1948,'Tabela de Apoio'!$A:$A,1)-1))*AC1947))</f>
        <v/>
      </c>
      <c r="AD1951" s="109" t="str">
        <f>IF(AD1947="","",
IF(OR(AD1949="Orçamento",AD1948="",MAX('Tabela de Apoio'!$A:$A)&lt;=AD1948),
AD1947,
(INDEX('Tabela de Apoio'!$B:$B,MATCH('MAPA DE PREÇOS'!$O$8,'Tabela de Apoio'!$A:$A,1))/INDEX('Tabela de Apoio'!$B:$B,MATCH('MAPA DE PREÇOS'!AD1948,'Tabela de Apoio'!$A:$A,1)-1))*AD1947))</f>
        <v/>
      </c>
      <c r="AE1951" s="109" t="str">
        <f>IF(AE1947="","",
IF(OR(AE1949="Orçamento",AE1948="",MAX('Tabela de Apoio'!$A:$A)&lt;=AE1948),
AE1947,
(INDEX('Tabela de Apoio'!$B:$B,MATCH('MAPA DE PREÇOS'!$O$8,'Tabela de Apoio'!$A:$A,1))/INDEX('Tabela de Apoio'!$B:$B,MATCH('MAPA DE PREÇOS'!AE1948,'Tabela de Apoio'!$A:$A,1)-1))*AE1947))</f>
        <v/>
      </c>
      <c r="AF1951" s="109" t="str">
        <f>IF(AF1947="","",
IF(OR(AF1949="Orçamento",AF1948="",MAX('Tabela de Apoio'!$A:$A)&lt;=AF1948),
AF1947,
(INDEX('Tabela de Apoio'!$B:$B,MATCH('MAPA DE PREÇOS'!$O$8,'Tabela de Apoio'!$A:$A,1))/INDEX('Tabela de Apoio'!$B:$B,MATCH('MAPA DE PREÇOS'!AF1948,'Tabela de Apoio'!$A:$A,1)-1))*AF1947))</f>
        <v/>
      </c>
      <c r="AG1951" s="109" t="str">
        <f>IF(AG1947="","",
IF(OR(AG1949="Orçamento",AG1948="",MAX('Tabela de Apoio'!$A:$A)&lt;=AG1948),
AG1947,
(INDEX('Tabela de Apoio'!$B:$B,MATCH('MAPA DE PREÇOS'!$O$8,'Tabela de Apoio'!$A:$A,1))/INDEX('Tabela de Apoio'!$B:$B,MATCH('MAPA DE PREÇOS'!AG1948,'Tabela de Apoio'!$A:$A,1)-1))*AG1947))</f>
        <v/>
      </c>
      <c r="AH1951" s="109" t="str">
        <f>IF(AH1947="","",
IF(OR(AH1949="Orçamento",AH1948="",MAX('Tabela de Apoio'!$A:$A)&lt;=AH1948),
AH1947,
(INDEX('Tabela de Apoio'!$B:$B,MATCH('MAPA DE PREÇOS'!$O$8,'Tabela de Apoio'!$A:$A,1))/INDEX('Tabela de Apoio'!$B:$B,MATCH('MAPA DE PREÇOS'!AH1948,'Tabela de Apoio'!$A:$A,1)-1))*AH1947))</f>
        <v/>
      </c>
      <c r="AI1951" s="109" t="str">
        <f>IF(AI1947="","",
IF(OR(AI1949="Orçamento",AI1948="",MAX('Tabela de Apoio'!$A:$A)&lt;=AI1948),
AI1947,
(INDEX('Tabela de Apoio'!$B:$B,MATCH('MAPA DE PREÇOS'!$O$8,'Tabela de Apoio'!$A:$A,1))/INDEX('Tabela de Apoio'!$B:$B,MATCH('MAPA DE PREÇOS'!AI1948,'Tabela de Apoio'!$A:$A,1)-1))*AI1947))</f>
        <v/>
      </c>
    </row>
    <row r="1952" spans="1:167" hidden="1" x14ac:dyDescent="0.25">
      <c r="B1952" s="131" t="e">
        <f t="shared" ref="B1952" si="6048">B1951</f>
        <v>#VALUE!</v>
      </c>
      <c r="C1952" s="131" t="e">
        <f t="shared" ref="C1952" si="6049">C1951</f>
        <v>#VALUE!</v>
      </c>
      <c r="D1952" s="130">
        <f t="shared" si="5990"/>
        <v>1</v>
      </c>
      <c r="E1952" s="168"/>
      <c r="F1952" s="96"/>
      <c r="G1952" s="170"/>
      <c r="H1952"/>
      <c r="I1952"/>
      <c r="J1952"/>
      <c r="N1952" s="74"/>
      <c r="O1952" s="27" t="s">
        <v>439</v>
      </c>
      <c r="P1952" s="110" t="str">
        <f>IF(IFERROR(VLOOKUP(P1949,'Tabela de Apoio'!$D:$E,2,FALSE),1)=1,"",P1953)</f>
        <v/>
      </c>
      <c r="Q1952" s="110" t="str">
        <f>IF(IFERROR(VLOOKUP(Q1949,'Tabela de Apoio'!$D:$E,2,FALSE),1)=1,"",Q1953)</f>
        <v/>
      </c>
      <c r="R1952" s="110" t="str">
        <f>IF(IFERROR(VLOOKUP(R1949,'Tabela de Apoio'!$D:$E,2,FALSE),1)=1,"",R1953)</f>
        <v/>
      </c>
      <c r="S1952" s="110" t="str">
        <f>IF(IFERROR(VLOOKUP(S1949,'Tabela de Apoio'!$D:$E,2,FALSE),1)=1,"",S1953)</f>
        <v/>
      </c>
      <c r="T1952" s="110" t="str">
        <f>IF(IFERROR(VLOOKUP(T1949,'Tabela de Apoio'!$D:$E,2,FALSE),1)=1,"",T1953)</f>
        <v/>
      </c>
      <c r="U1952" s="110" t="str">
        <f>IF(IFERROR(VLOOKUP(U1949,'Tabela de Apoio'!$D:$E,2,FALSE),1)=1,"",U1953)</f>
        <v/>
      </c>
      <c r="V1952" s="110" t="str">
        <f>IF(IFERROR(VLOOKUP(V1949,'Tabela de Apoio'!$D:$E,2,FALSE),1)=1,"",V1953)</f>
        <v/>
      </c>
      <c r="W1952" s="110" t="str">
        <f>IF(IFERROR(VLOOKUP(W1949,'Tabela de Apoio'!$D:$E,2,FALSE),1)=1,"",W1953)</f>
        <v/>
      </c>
      <c r="X1952" s="110" t="str">
        <f>IF(IFERROR(VLOOKUP(X1949,'Tabela de Apoio'!$D:$E,2,FALSE),1)=1,"",X1953)</f>
        <v/>
      </c>
      <c r="Y1952" s="110" t="str">
        <f>IF(IFERROR(VLOOKUP(Y1949,'Tabela de Apoio'!$D:$E,2,FALSE),1)=1,"",Y1953)</f>
        <v/>
      </c>
      <c r="Z1952" s="110" t="str">
        <f>IF(IFERROR(VLOOKUP(Z1949,'Tabela de Apoio'!$D:$E,2,FALSE),1)=1,"",Z1953)</f>
        <v/>
      </c>
      <c r="AA1952" s="110" t="str">
        <f>IF(IFERROR(VLOOKUP(AA1949,'Tabela de Apoio'!$D:$E,2,FALSE),1)=1,"",AA1953)</f>
        <v/>
      </c>
      <c r="AB1952" s="110" t="str">
        <f>IF(IFERROR(VLOOKUP(AB1949,'Tabela de Apoio'!$D:$E,2,FALSE),1)=1,"",AB1953)</f>
        <v/>
      </c>
      <c r="AC1952" s="110" t="str">
        <f>IF(IFERROR(VLOOKUP(AC1949,'Tabela de Apoio'!$D:$E,2,FALSE),1)=1,"",AC1953)</f>
        <v/>
      </c>
      <c r="AD1952" s="110" t="str">
        <f>IF(IFERROR(VLOOKUP(AD1949,'Tabela de Apoio'!$D:$E,2,FALSE),1)=1,"",AD1953)</f>
        <v/>
      </c>
      <c r="AE1952" s="110" t="str">
        <f>IF(IFERROR(VLOOKUP(AE1949,'Tabela de Apoio'!$D:$E,2,FALSE),1)=1,"",AE1953)</f>
        <v/>
      </c>
      <c r="AF1952" s="110" t="str">
        <f>IF(IFERROR(VLOOKUP(AF1949,'Tabela de Apoio'!$D:$E,2,FALSE),1)=1,"",AF1953)</f>
        <v/>
      </c>
      <c r="AG1952" s="110" t="str">
        <f>IF(IFERROR(VLOOKUP(AG1949,'Tabela de Apoio'!$D:$E,2,FALSE),1)=1,"",AG1953)</f>
        <v/>
      </c>
      <c r="AH1952" s="110" t="str">
        <f>IF(IFERROR(VLOOKUP(AH1949,'Tabela de Apoio'!$D:$E,2,FALSE),1)=1,"",AH1953)</f>
        <v/>
      </c>
      <c r="AI1952" s="110" t="str">
        <f>IF(IFERROR(VLOOKUP(AI1949,'Tabela de Apoio'!$D:$E,2,FALSE),1)=1,"",AI1953)</f>
        <v/>
      </c>
    </row>
    <row r="1953" spans="1:167" hidden="1" x14ac:dyDescent="0.25">
      <c r="B1953" s="131" t="e">
        <f t="shared" ref="B1953:C1953" si="6050">B1952</f>
        <v>#VALUE!</v>
      </c>
      <c r="C1953" s="131" t="e">
        <f t="shared" si="6050"/>
        <v>#VALUE!</v>
      </c>
      <c r="D1953" s="130">
        <f t="shared" si="5990"/>
        <v>1</v>
      </c>
      <c r="E1953" s="168"/>
      <c r="F1953" s="96"/>
      <c r="G1953" s="170"/>
      <c r="H1953" s="137">
        <f t="shared" ref="H1953" si="6051">COUNT($P1953:$XX1953)</f>
        <v>0</v>
      </c>
      <c r="I1953" s="135" t="e">
        <f t="shared" ref="I1953" si="6052">_xlfn.STDEV.P($P1952:$XX1953)/AVERAGE($P1952:$XX1953)</f>
        <v>#DIV/0!</v>
      </c>
      <c r="J1953" s="7">
        <f>ROW()</f>
        <v>1953</v>
      </c>
      <c r="K1953" s="70"/>
      <c r="L1953" s="29" t="s">
        <v>54</v>
      </c>
      <c r="M1953" s="30" t="str">
        <f t="shared" ref="M1953" si="6053">IFERROR(
IF(AND(P1949="Orçamento",COUNTA(P1947:AI1947)=COUNTIF(P1949:XX1949,"Orçamento")),MIN(M1958,M1955),
IF(M1956&lt;&gt;"",M1956,
IF(M1957&lt;&gt;"",M1957,
M1955
))),"")</f>
        <v/>
      </c>
      <c r="N1953" s="74"/>
      <c r="O1953" s="27" t="s">
        <v>440</v>
      </c>
      <c r="P1953" s="109" t="str">
        <f t="shared" ref="P1953:AI1953" si="6054">IFERROR(IF(P1951="",
            "",
            IF(COUNT($P1951:$XX1951)&lt;=4,
               P1951,
               IF(OR(P1951&gt;(QUARTILE($P1951:$XX1951,3)+(QUARTILE($P1951:$XX1951,3)-QUARTILE($P1951:$XX1951,1))),
                     P1951&lt;(QUARTILE($P1951:$XX1951,1)-(QUARTILE($P1951:$XX1951,3)-QUARTILE($P1951:$XX1951,1)))
                  ),
               "DESCARTADO",P1951)
             )
  ),P1951)</f>
        <v/>
      </c>
      <c r="Q1953" s="109" t="str">
        <f t="shared" si="6054"/>
        <v/>
      </c>
      <c r="R1953" s="109" t="str">
        <f t="shared" si="6054"/>
        <v/>
      </c>
      <c r="S1953" s="109" t="str">
        <f t="shared" si="6054"/>
        <v/>
      </c>
      <c r="T1953" s="109" t="str">
        <f t="shared" si="6054"/>
        <v/>
      </c>
      <c r="U1953" s="109" t="str">
        <f t="shared" si="6054"/>
        <v/>
      </c>
      <c r="V1953" s="109" t="str">
        <f t="shared" si="6054"/>
        <v/>
      </c>
      <c r="W1953" s="109" t="str">
        <f t="shared" si="6054"/>
        <v/>
      </c>
      <c r="X1953" s="109" t="str">
        <f t="shared" si="6054"/>
        <v/>
      </c>
      <c r="Y1953" s="109" t="str">
        <f t="shared" si="6054"/>
        <v/>
      </c>
      <c r="Z1953" s="109" t="str">
        <f t="shared" si="6054"/>
        <v/>
      </c>
      <c r="AA1953" s="109" t="str">
        <f t="shared" si="6054"/>
        <v/>
      </c>
      <c r="AB1953" s="109" t="str">
        <f t="shared" si="6054"/>
        <v/>
      </c>
      <c r="AC1953" s="109" t="str">
        <f t="shared" si="6054"/>
        <v/>
      </c>
      <c r="AD1953" s="109" t="str">
        <f t="shared" si="6054"/>
        <v/>
      </c>
      <c r="AE1953" s="109" t="str">
        <f t="shared" si="6054"/>
        <v/>
      </c>
      <c r="AF1953" s="109" t="str">
        <f t="shared" si="6054"/>
        <v/>
      </c>
      <c r="AG1953" s="109" t="str">
        <f t="shared" si="6054"/>
        <v/>
      </c>
      <c r="AH1953" s="109" t="str">
        <f t="shared" si="6054"/>
        <v/>
      </c>
      <c r="AI1953" s="109" t="str">
        <f t="shared" si="6054"/>
        <v/>
      </c>
    </row>
    <row r="1954" spans="1:167" hidden="1" x14ac:dyDescent="0.25">
      <c r="B1954" s="131" t="e">
        <f t="shared" ref="B1954" si="6055">B1953</f>
        <v>#VALUE!</v>
      </c>
      <c r="C1954" s="131" t="e">
        <f t="shared" ref="C1954" si="6056">C1953</f>
        <v>#VALUE!</v>
      </c>
      <c r="D1954" s="130">
        <f t="shared" si="5990"/>
        <v>1</v>
      </c>
      <c r="E1954" s="168"/>
      <c r="F1954" s="96"/>
      <c r="G1954" s="170"/>
      <c r="H1954"/>
      <c r="I1954"/>
      <c r="J1954"/>
      <c r="K1954" s="69"/>
      <c r="L1954" s="29" t="s">
        <v>423</v>
      </c>
      <c r="M1954" s="30" t="e">
        <f t="shared" ref="M1954" si="6057">AVERAGE($P1953:$XX1953)</f>
        <v>#DIV/0!</v>
      </c>
      <c r="N1954" s="74"/>
      <c r="O1954" s="27" t="str">
        <f t="shared" ref="O1954" si="6058">"1 POND"</f>
        <v>1 POND</v>
      </c>
      <c r="P1954" s="110" t="str">
        <f>IF(IFERROR(VLOOKUP(P1949,'Tabela de Apoio'!$D:$E,2,FALSE),1)=1,"",P1955)</f>
        <v/>
      </c>
      <c r="Q1954" s="110" t="str">
        <f>IF(IFERROR(VLOOKUP(Q1949,'Tabela de Apoio'!$D:$E,2,FALSE),1)=1,"",Q1955)</f>
        <v/>
      </c>
      <c r="R1954" s="110" t="str">
        <f>IF(IFERROR(VLOOKUP(R1949,'Tabela de Apoio'!$D:$E,2,FALSE),1)=1,"",R1955)</f>
        <v/>
      </c>
      <c r="S1954" s="110" t="str">
        <f>IF(IFERROR(VLOOKUP(S1949,'Tabela de Apoio'!$D:$E,2,FALSE),1)=1,"",S1955)</f>
        <v/>
      </c>
      <c r="T1954" s="110" t="str">
        <f>IF(IFERROR(VLOOKUP(T1949,'Tabela de Apoio'!$D:$E,2,FALSE),1)=1,"",T1955)</f>
        <v/>
      </c>
      <c r="U1954" s="110" t="str">
        <f>IF(IFERROR(VLOOKUP(U1949,'Tabela de Apoio'!$D:$E,2,FALSE),1)=1,"",U1955)</f>
        <v/>
      </c>
      <c r="V1954" s="110" t="str">
        <f>IF(IFERROR(VLOOKUP(V1949,'Tabela de Apoio'!$D:$E,2,FALSE),1)=1,"",V1955)</f>
        <v/>
      </c>
      <c r="W1954" s="110" t="str">
        <f>IF(IFERROR(VLOOKUP(W1949,'Tabela de Apoio'!$D:$E,2,FALSE),1)=1,"",W1955)</f>
        <v/>
      </c>
      <c r="X1954" s="110" t="str">
        <f>IF(IFERROR(VLOOKUP(X1949,'Tabela de Apoio'!$D:$E,2,FALSE),1)=1,"",X1955)</f>
        <v/>
      </c>
      <c r="Y1954" s="110" t="str">
        <f>IF(IFERROR(VLOOKUP(Y1949,'Tabela de Apoio'!$D:$E,2,FALSE),1)=1,"",Y1955)</f>
        <v/>
      </c>
      <c r="Z1954" s="110" t="str">
        <f>IF(IFERROR(VLOOKUP(Z1949,'Tabela de Apoio'!$D:$E,2,FALSE),1)=1,"",Z1955)</f>
        <v/>
      </c>
      <c r="AA1954" s="110" t="str">
        <f>IF(IFERROR(VLOOKUP(AA1949,'Tabela de Apoio'!$D:$E,2,FALSE),1)=1,"",AA1955)</f>
        <v/>
      </c>
      <c r="AB1954" s="110" t="str">
        <f>IF(IFERROR(VLOOKUP(AB1949,'Tabela de Apoio'!$D:$E,2,FALSE),1)=1,"",AB1955)</f>
        <v/>
      </c>
      <c r="AC1954" s="110" t="str">
        <f>IF(IFERROR(VLOOKUP(AC1949,'Tabela de Apoio'!$D:$E,2,FALSE),1)=1,"",AC1955)</f>
        <v/>
      </c>
      <c r="AD1954" s="110" t="str">
        <f>IF(IFERROR(VLOOKUP(AD1949,'Tabela de Apoio'!$D:$E,2,FALSE),1)=1,"",AD1955)</f>
        <v/>
      </c>
      <c r="AE1954" s="110" t="str">
        <f>IF(IFERROR(VLOOKUP(AE1949,'Tabela de Apoio'!$D:$E,2,FALSE),1)=1,"",AE1955)</f>
        <v/>
      </c>
      <c r="AF1954" s="110" t="str">
        <f>IF(IFERROR(VLOOKUP(AF1949,'Tabela de Apoio'!$D:$E,2,FALSE),1)=1,"",AF1955)</f>
        <v/>
      </c>
      <c r="AG1954" s="110" t="str">
        <f>IF(IFERROR(VLOOKUP(AG1949,'Tabela de Apoio'!$D:$E,2,FALSE),1)=1,"",AG1955)</f>
        <v/>
      </c>
      <c r="AH1954" s="110" t="str">
        <f>IF(IFERROR(VLOOKUP(AH1949,'Tabela de Apoio'!$D:$E,2,FALSE),1)=1,"",AH1955)</f>
        <v/>
      </c>
      <c r="AI1954" s="110" t="str">
        <f>IF(IFERROR(VLOOKUP(AI1949,'Tabela de Apoio'!$D:$E,2,FALSE),1)=1,"",AI1955)</f>
        <v/>
      </c>
    </row>
    <row r="1955" spans="1:167" hidden="1" x14ac:dyDescent="0.25">
      <c r="B1955" s="131" t="e">
        <f t="shared" si="5989"/>
        <v>#VALUE!</v>
      </c>
      <c r="C1955" s="131" t="e">
        <f t="shared" si="5990"/>
        <v>#VALUE!</v>
      </c>
      <c r="D1955" s="130">
        <f t="shared" si="5990"/>
        <v>1</v>
      </c>
      <c r="E1955" s="168"/>
      <c r="F1955" s="96"/>
      <c r="G1955" s="170"/>
      <c r="H1955" s="137">
        <f t="shared" ref="H1955" si="6059">COUNT($P1955:$XX1955)</f>
        <v>0</v>
      </c>
      <c r="I1955" s="135" t="e">
        <f t="shared" ref="I1955" si="6060">_xlfn.STDEV.P($P1954:$XX1955)/AVERAGE($P1954:$XX1955)</f>
        <v>#DIV/0!</v>
      </c>
      <c r="J1955" s="7">
        <f t="shared" ref="J1955" si="6061">IF(AND(H1955&gt;2,
OR(L1947="MÉDIA SANEADA",L1947="MEDIANA SANEADA",
AND(L1947="PREÇO REFERÊNCIA",NOT(AND(P1949="Orçamento",COUNTA(P1947:XX1947)=COUNTIF(P1949:XX1949,"Orçamento")))))),
ROW(),0)</f>
        <v>0</v>
      </c>
      <c r="K1955" s="69"/>
      <c r="L1955" s="29" t="s">
        <v>424</v>
      </c>
      <c r="M1955" s="30" t="e">
        <f t="shared" ref="M1955" si="6062">MEDIAN($P1953:$XX1953)</f>
        <v>#NUM!</v>
      </c>
      <c r="N1955" s="74"/>
      <c r="O1955" s="27" t="str">
        <f t="shared" ref="O1955" si="6063">"1 RODADA"</f>
        <v>1 RODADA</v>
      </c>
      <c r="P1955" s="110" t="str">
        <f t="shared" ref="P1955:AI1955" si="6064">IF(P1953="","",IF((_xlfn.STDEV.P($P1952:$XX1953)/AVERAGE($P1952:$XX1953))&lt;=25%,P1953,IF(OR(P1953&gt;(AVERAGE($P1952:$XX1953)+_xlfn.STDEV.P($P1952:$XX1953)),P1953&lt;(AVERAGE($P1952:$XX1953)-_xlfn.STDEV.P($P1952:$XX1953))),"DESCARTADO",P1953)))</f>
        <v/>
      </c>
      <c r="Q1955" s="110" t="str">
        <f t="shared" si="6064"/>
        <v/>
      </c>
      <c r="R1955" s="110" t="str">
        <f t="shared" si="6064"/>
        <v/>
      </c>
      <c r="S1955" s="110" t="str">
        <f t="shared" si="6064"/>
        <v/>
      </c>
      <c r="T1955" s="110" t="str">
        <f t="shared" si="6064"/>
        <v/>
      </c>
      <c r="U1955" s="110" t="str">
        <f t="shared" si="6064"/>
        <v/>
      </c>
      <c r="V1955" s="110" t="str">
        <f t="shared" si="6064"/>
        <v/>
      </c>
      <c r="W1955" s="110" t="str">
        <f t="shared" si="6064"/>
        <v/>
      </c>
      <c r="X1955" s="110" t="str">
        <f t="shared" si="6064"/>
        <v/>
      </c>
      <c r="Y1955" s="110" t="str">
        <f t="shared" si="6064"/>
        <v/>
      </c>
      <c r="Z1955" s="110" t="str">
        <f t="shared" si="6064"/>
        <v/>
      </c>
      <c r="AA1955" s="110" t="str">
        <f t="shared" si="6064"/>
        <v/>
      </c>
      <c r="AB1955" s="110" t="str">
        <f t="shared" si="6064"/>
        <v/>
      </c>
      <c r="AC1955" s="110" t="str">
        <f t="shared" si="6064"/>
        <v/>
      </c>
      <c r="AD1955" s="110" t="str">
        <f t="shared" si="6064"/>
        <v/>
      </c>
      <c r="AE1955" s="110" t="str">
        <f t="shared" si="6064"/>
        <v/>
      </c>
      <c r="AF1955" s="110" t="str">
        <f t="shared" si="6064"/>
        <v/>
      </c>
      <c r="AG1955" s="110" t="str">
        <f t="shared" si="6064"/>
        <v/>
      </c>
      <c r="AH1955" s="110" t="str">
        <f t="shared" si="6064"/>
        <v/>
      </c>
      <c r="AI1955" s="110" t="str">
        <f t="shared" si="6064"/>
        <v/>
      </c>
    </row>
    <row r="1956" spans="1:167" hidden="1" x14ac:dyDescent="0.25">
      <c r="B1956" s="131" t="e">
        <f t="shared" si="5989"/>
        <v>#VALUE!</v>
      </c>
      <c r="C1956" s="131" t="e">
        <f t="shared" si="5990"/>
        <v>#VALUE!</v>
      </c>
      <c r="D1956" s="130">
        <f t="shared" si="5990"/>
        <v>1</v>
      </c>
      <c r="E1956" s="168"/>
      <c r="F1956" s="96"/>
      <c r="G1956" s="170"/>
      <c r="H1956"/>
      <c r="I1956"/>
      <c r="J1956"/>
      <c r="L1956" s="29" t="s">
        <v>50</v>
      </c>
      <c r="M1956" s="30" t="str">
        <f t="shared" ref="M1956" si="6065">IFERROR(
IF(AND(H1955&gt;2,I1955&lt;=25%),AVERAGE(P1954:XX1955),
IF(AND(H1957&gt;2,I1957&lt;=25%),AVERAGE(P1956:XX1957),
IF(AND(H1959&gt;2,I1959&lt;=25%),AVERAGE(P1958:XX1959),
IF(AND(H1961&gt;2,I1961&lt;=25%),AVERAGE(P1960:XX1961),
IF(AND(H1963&gt;2,I1963&lt;=25%),AVERAGE(P1962:XX1963),
IF(AND(H1965&gt;2,I1965&lt;=25%),AVERAGE(P1964:XX1965),
IF(I1953&lt;=25%,AVERAGE(P1952:XX1953),""))))))),"")</f>
        <v/>
      </c>
      <c r="N1956" s="74"/>
      <c r="O1956" s="27" t="str">
        <f t="shared" ref="O1956" si="6066">"2 POND"</f>
        <v>2 POND</v>
      </c>
      <c r="P1956" s="110" t="str">
        <f>IF(IFERROR(VLOOKUP(P1949,'Tabela de Apoio'!$D:$E,2,FALSE),1)=1,"",P1957)</f>
        <v/>
      </c>
      <c r="Q1956" s="110" t="str">
        <f>IF(IFERROR(VLOOKUP(Q1949,'Tabela de Apoio'!$D:$E,2,FALSE),1)=1,"",Q1957)</f>
        <v/>
      </c>
      <c r="R1956" s="110" t="str">
        <f>IF(IFERROR(VLOOKUP(R1949,'Tabela de Apoio'!$D:$E,2,FALSE),1)=1,"",R1957)</f>
        <v/>
      </c>
      <c r="S1956" s="110" t="str">
        <f>IF(IFERROR(VLOOKUP(S1949,'Tabela de Apoio'!$D:$E,2,FALSE),1)=1,"",S1957)</f>
        <v/>
      </c>
      <c r="T1956" s="110" t="str">
        <f>IF(IFERROR(VLOOKUP(T1949,'Tabela de Apoio'!$D:$E,2,FALSE),1)=1,"",T1957)</f>
        <v/>
      </c>
      <c r="U1956" s="110" t="str">
        <f>IF(IFERROR(VLOOKUP(U1949,'Tabela de Apoio'!$D:$E,2,FALSE),1)=1,"",U1957)</f>
        <v/>
      </c>
      <c r="V1956" s="110" t="str">
        <f>IF(IFERROR(VLOOKUP(V1949,'Tabela de Apoio'!$D:$E,2,FALSE),1)=1,"",V1957)</f>
        <v/>
      </c>
      <c r="W1956" s="110" t="str">
        <f>IF(IFERROR(VLOOKUP(W1949,'Tabela de Apoio'!$D:$E,2,FALSE),1)=1,"",W1957)</f>
        <v/>
      </c>
      <c r="X1956" s="110" t="str">
        <f>IF(IFERROR(VLOOKUP(X1949,'Tabela de Apoio'!$D:$E,2,FALSE),1)=1,"",X1957)</f>
        <v/>
      </c>
      <c r="Y1956" s="110" t="str">
        <f>IF(IFERROR(VLOOKUP(Y1949,'Tabela de Apoio'!$D:$E,2,FALSE),1)=1,"",Y1957)</f>
        <v/>
      </c>
      <c r="Z1956" s="110" t="str">
        <f>IF(IFERROR(VLOOKUP(Z1949,'Tabela de Apoio'!$D:$E,2,FALSE),1)=1,"",Z1957)</f>
        <v/>
      </c>
      <c r="AA1956" s="110" t="str">
        <f>IF(IFERROR(VLOOKUP(AA1949,'Tabela de Apoio'!$D:$E,2,FALSE),1)=1,"",AA1957)</f>
        <v/>
      </c>
      <c r="AB1956" s="110" t="str">
        <f>IF(IFERROR(VLOOKUP(AB1949,'Tabela de Apoio'!$D:$E,2,FALSE),1)=1,"",AB1957)</f>
        <v/>
      </c>
      <c r="AC1956" s="110" t="str">
        <f>IF(IFERROR(VLOOKUP(AC1949,'Tabela de Apoio'!$D:$E,2,FALSE),1)=1,"",AC1957)</f>
        <v/>
      </c>
      <c r="AD1956" s="110" t="str">
        <f>IF(IFERROR(VLOOKUP(AD1949,'Tabela de Apoio'!$D:$E,2,FALSE),1)=1,"",AD1957)</f>
        <v/>
      </c>
      <c r="AE1956" s="110" t="str">
        <f>IF(IFERROR(VLOOKUP(AE1949,'Tabela de Apoio'!$D:$E,2,FALSE),1)=1,"",AE1957)</f>
        <v/>
      </c>
      <c r="AF1956" s="110" t="str">
        <f>IF(IFERROR(VLOOKUP(AF1949,'Tabela de Apoio'!$D:$E,2,FALSE),1)=1,"",AF1957)</f>
        <v/>
      </c>
      <c r="AG1956" s="110" t="str">
        <f>IF(IFERROR(VLOOKUP(AG1949,'Tabela de Apoio'!$D:$E,2,FALSE),1)=1,"",AG1957)</f>
        <v/>
      </c>
      <c r="AH1956" s="110" t="str">
        <f>IF(IFERROR(VLOOKUP(AH1949,'Tabela de Apoio'!$D:$E,2,FALSE),1)=1,"",AH1957)</f>
        <v/>
      </c>
      <c r="AI1956" s="110" t="str">
        <f>IF(IFERROR(VLOOKUP(AI1949,'Tabela de Apoio'!$D:$E,2,FALSE),1)=1,"",AI1957)</f>
        <v/>
      </c>
    </row>
    <row r="1957" spans="1:167" hidden="1" x14ac:dyDescent="0.25">
      <c r="B1957" s="131" t="e">
        <f t="shared" si="5989"/>
        <v>#VALUE!</v>
      </c>
      <c r="C1957" s="131" t="e">
        <f t="shared" si="5990"/>
        <v>#VALUE!</v>
      </c>
      <c r="D1957" s="130">
        <f t="shared" si="5990"/>
        <v>1</v>
      </c>
      <c r="E1957" s="168"/>
      <c r="F1957" s="96"/>
      <c r="G1957" s="170"/>
      <c r="H1957" s="137">
        <f t="shared" ref="H1957" si="6067">COUNT($P1957:$XX1957)</f>
        <v>0</v>
      </c>
      <c r="I1957" s="135" t="e">
        <f t="shared" ref="I1957" si="6068">_xlfn.STDEV.P($P1956:$XX1957)/AVERAGE($P1956:$XX1957)</f>
        <v>#DIV/0!</v>
      </c>
      <c r="J1957" s="7">
        <f t="shared" ref="J1957" si="6069">IF(AND(H1957&gt;2,
OR(L1947="MÉDIA SANEADA",L1947="MEDIANA SANEADA",
AND(L1947="PREÇO REFERÊNCIA",NOT(AND(P1949="Orçamento",COUNTA(P1947:XX1947)=COUNTIF(P1949:XX1949,"Orçamento")))))),
ROW(),0)</f>
        <v>0</v>
      </c>
      <c r="K1957" s="69"/>
      <c r="L1957" s="29" t="s">
        <v>425</v>
      </c>
      <c r="M1957" s="30" t="e">
        <f t="shared" ref="M1957" si="6070" xml:space="preserve">
IF(H1955&gt;2,MEDIAN(P1954:XX1955),
IF(H1957&gt;2,MEDIAN(P1956:XX1957),
IF(H1959&gt;2,MEDIAN(P1958:XX1959),
IF(H1961&gt;2,MEDIAN(P1960:XX1961),
IF(H1963&gt;2,MEDIAN(P1962:XX1963),
IF(H1965&gt;2,MEDIAN(P1964:XX1965),
MEDIAN(P1952:XX1953)))))))</f>
        <v>#NUM!</v>
      </c>
      <c r="N1957" s="74"/>
      <c r="O1957" s="27" t="str">
        <f t="shared" ref="O1957" si="6071">"2 RODADA"</f>
        <v>2 RODADA</v>
      </c>
      <c r="P1957" s="110" t="str">
        <f t="shared" ref="P1957:AI1957" si="6072">IF(P1955="","",IF((_xlfn.STDEV.P($P1954:$XX1955)/AVERAGE($P1954:$XX1955))&lt;=25%,P1955,IF(OR(P1955&gt;(AVERAGE($P1954:$XX1955)+_xlfn.STDEV.P($P1954:$XX1955)),P1955&lt;(AVERAGE($P1954:$XX1955)-_xlfn.STDEV.P($P1954:$XX1955))),"DESCARTADO",P1955)))</f>
        <v/>
      </c>
      <c r="Q1957" s="110" t="str">
        <f t="shared" si="6072"/>
        <v/>
      </c>
      <c r="R1957" s="110" t="str">
        <f t="shared" si="6072"/>
        <v/>
      </c>
      <c r="S1957" s="110" t="str">
        <f t="shared" si="6072"/>
        <v/>
      </c>
      <c r="T1957" s="110" t="str">
        <f t="shared" si="6072"/>
        <v/>
      </c>
      <c r="U1957" s="110" t="str">
        <f t="shared" si="6072"/>
        <v/>
      </c>
      <c r="V1957" s="110" t="str">
        <f t="shared" si="6072"/>
        <v/>
      </c>
      <c r="W1957" s="110" t="str">
        <f t="shared" si="6072"/>
        <v/>
      </c>
      <c r="X1957" s="110" t="str">
        <f t="shared" si="6072"/>
        <v/>
      </c>
      <c r="Y1957" s="110" t="str">
        <f t="shared" si="6072"/>
        <v/>
      </c>
      <c r="Z1957" s="110" t="str">
        <f t="shared" si="6072"/>
        <v/>
      </c>
      <c r="AA1957" s="110" t="str">
        <f t="shared" si="6072"/>
        <v/>
      </c>
      <c r="AB1957" s="110" t="str">
        <f t="shared" si="6072"/>
        <v/>
      </c>
      <c r="AC1957" s="110" t="str">
        <f t="shared" si="6072"/>
        <v/>
      </c>
      <c r="AD1957" s="110" t="str">
        <f t="shared" si="6072"/>
        <v/>
      </c>
      <c r="AE1957" s="110" t="str">
        <f t="shared" si="6072"/>
        <v/>
      </c>
      <c r="AF1957" s="110" t="str">
        <f t="shared" si="6072"/>
        <v/>
      </c>
      <c r="AG1957" s="110" t="str">
        <f t="shared" si="6072"/>
        <v/>
      </c>
      <c r="AH1957" s="110" t="str">
        <f t="shared" si="6072"/>
        <v/>
      </c>
      <c r="AI1957" s="110" t="str">
        <f t="shared" si="6072"/>
        <v/>
      </c>
    </row>
    <row r="1958" spans="1:167" hidden="1" x14ac:dyDescent="0.25">
      <c r="B1958" s="131" t="e">
        <f t="shared" si="5989"/>
        <v>#VALUE!</v>
      </c>
      <c r="C1958" s="131" t="e">
        <f t="shared" si="5990"/>
        <v>#VALUE!</v>
      </c>
      <c r="D1958" s="130">
        <f t="shared" si="5990"/>
        <v>1</v>
      </c>
      <c r="E1958" s="168"/>
      <c r="F1958" s="96"/>
      <c r="G1958" s="170"/>
      <c r="H1958"/>
      <c r="I1958"/>
      <c r="J1958"/>
      <c r="K1958" s="69"/>
      <c r="L1958" s="29" t="s">
        <v>422</v>
      </c>
      <c r="M1958" s="30" t="e">
        <f t="shared" ref="M1958" si="6073">HARMEAN($P1952:$XX1953)</f>
        <v>#N/A</v>
      </c>
      <c r="N1958" s="74"/>
      <c r="O1958" s="27" t="str">
        <f t="shared" ref="O1958" si="6074">"3 POND"</f>
        <v>3 POND</v>
      </c>
      <c r="P1958" s="110" t="str">
        <f>IF(IFERROR(VLOOKUP(P1949,'Tabela de Apoio'!$D:$E,2,FALSE),1)=1,"",P1959)</f>
        <v/>
      </c>
      <c r="Q1958" s="110" t="str">
        <f>IF(IFERROR(VLOOKUP(Q1949,'Tabela de Apoio'!$D:$E,2,FALSE),1)=1,"",Q1959)</f>
        <v/>
      </c>
      <c r="R1958" s="110" t="str">
        <f>IF(IFERROR(VLOOKUP(R1949,'Tabela de Apoio'!$D:$E,2,FALSE),1)=1,"",R1959)</f>
        <v/>
      </c>
      <c r="S1958" s="110" t="str">
        <f>IF(IFERROR(VLOOKUP(S1949,'Tabela de Apoio'!$D:$E,2,FALSE),1)=1,"",S1959)</f>
        <v/>
      </c>
      <c r="T1958" s="110" t="str">
        <f>IF(IFERROR(VLOOKUP(T1949,'Tabela de Apoio'!$D:$E,2,FALSE),1)=1,"",T1959)</f>
        <v/>
      </c>
      <c r="U1958" s="110" t="str">
        <f>IF(IFERROR(VLOOKUP(U1949,'Tabela de Apoio'!$D:$E,2,FALSE),1)=1,"",U1959)</f>
        <v/>
      </c>
      <c r="V1958" s="110" t="str">
        <f>IF(IFERROR(VLOOKUP(V1949,'Tabela de Apoio'!$D:$E,2,FALSE),1)=1,"",V1959)</f>
        <v/>
      </c>
      <c r="W1958" s="110" t="str">
        <f>IF(IFERROR(VLOOKUP(W1949,'Tabela de Apoio'!$D:$E,2,FALSE),1)=1,"",W1959)</f>
        <v/>
      </c>
      <c r="X1958" s="110" t="str">
        <f>IF(IFERROR(VLOOKUP(X1949,'Tabela de Apoio'!$D:$E,2,FALSE),1)=1,"",X1959)</f>
        <v/>
      </c>
      <c r="Y1958" s="110" t="str">
        <f>IF(IFERROR(VLOOKUP(Y1949,'Tabela de Apoio'!$D:$E,2,FALSE),1)=1,"",Y1959)</f>
        <v/>
      </c>
      <c r="Z1958" s="110" t="str">
        <f>IF(IFERROR(VLOOKUP(Z1949,'Tabela de Apoio'!$D:$E,2,FALSE),1)=1,"",Z1959)</f>
        <v/>
      </c>
      <c r="AA1958" s="110" t="str">
        <f>IF(IFERROR(VLOOKUP(AA1949,'Tabela de Apoio'!$D:$E,2,FALSE),1)=1,"",AA1959)</f>
        <v/>
      </c>
      <c r="AB1958" s="110" t="str">
        <f>IF(IFERROR(VLOOKUP(AB1949,'Tabela de Apoio'!$D:$E,2,FALSE),1)=1,"",AB1959)</f>
        <v/>
      </c>
      <c r="AC1958" s="110" t="str">
        <f>IF(IFERROR(VLOOKUP(AC1949,'Tabela de Apoio'!$D:$E,2,FALSE),1)=1,"",AC1959)</f>
        <v/>
      </c>
      <c r="AD1958" s="110" t="str">
        <f>IF(IFERROR(VLOOKUP(AD1949,'Tabela de Apoio'!$D:$E,2,FALSE),1)=1,"",AD1959)</f>
        <v/>
      </c>
      <c r="AE1958" s="110" t="str">
        <f>IF(IFERROR(VLOOKUP(AE1949,'Tabela de Apoio'!$D:$E,2,FALSE),1)=1,"",AE1959)</f>
        <v/>
      </c>
      <c r="AF1958" s="110" t="str">
        <f>IF(IFERROR(VLOOKUP(AF1949,'Tabela de Apoio'!$D:$E,2,FALSE),1)=1,"",AF1959)</f>
        <v/>
      </c>
      <c r="AG1958" s="110" t="str">
        <f>IF(IFERROR(VLOOKUP(AG1949,'Tabela de Apoio'!$D:$E,2,FALSE),1)=1,"",AG1959)</f>
        <v/>
      </c>
      <c r="AH1958" s="110" t="str">
        <f>IF(IFERROR(VLOOKUP(AH1949,'Tabela de Apoio'!$D:$E,2,FALSE),1)=1,"",AH1959)</f>
        <v/>
      </c>
      <c r="AI1958" s="110" t="str">
        <f>IF(IFERROR(VLOOKUP(AI1949,'Tabela de Apoio'!$D:$E,2,FALSE),1)=1,"",AI1959)</f>
        <v/>
      </c>
    </row>
    <row r="1959" spans="1:167" hidden="1" x14ac:dyDescent="0.25">
      <c r="B1959" s="131" t="e">
        <f t="shared" si="5989"/>
        <v>#VALUE!</v>
      </c>
      <c r="C1959" s="131" t="e">
        <f t="shared" si="5990"/>
        <v>#VALUE!</v>
      </c>
      <c r="D1959" s="130">
        <f t="shared" si="5990"/>
        <v>1</v>
      </c>
      <c r="E1959" s="168"/>
      <c r="F1959" s="96"/>
      <c r="G1959" s="170"/>
      <c r="H1959" s="137">
        <f t="shared" ref="H1959" si="6075">COUNT($P1959:$XX1959)</f>
        <v>0</v>
      </c>
      <c r="I1959" s="135" t="e">
        <f t="shared" ref="I1959" si="6076">_xlfn.STDEV.P($P1958:$XX1959)/AVERAGE($P1958:$XX1959)</f>
        <v>#DIV/0!</v>
      </c>
      <c r="J1959" s="7">
        <f t="shared" ref="J1959" si="6077">IF(AND(H1959&gt;2,
OR(L1947="MÉDIA SANEADA",L1947="MEDIANA SANEADA",
AND(L1947="PREÇO REFERÊNCIA",NOT(AND(P1949="Orçamento",COUNTA(P1947:XX1947)=COUNTIF(P1949:XX1949,"Orçamento")))))),
ROW(),0)</f>
        <v>0</v>
      </c>
      <c r="K1959" s="69"/>
      <c r="L1959" s="29" t="s">
        <v>53</v>
      </c>
      <c r="M1959" s="30" t="str">
        <f t="shared" ref="M1959" si="6078">IFERROR(_xlfn.QUARTILE.EXC($P1953:$XX1953,1),"")</f>
        <v/>
      </c>
      <c r="N1959" s="74"/>
      <c r="O1959" s="27" t="str">
        <f t="shared" ref="O1959" si="6079">"3 RODADA"</f>
        <v>3 RODADA</v>
      </c>
      <c r="P1959" s="110" t="str">
        <f t="shared" ref="P1959:AI1959" si="6080">IF(P1957="","",IF((_xlfn.STDEV.P($P1956:$XX1957)/AVERAGE($P1956:$XX1957))&lt;=25%,P1957,IF(OR(P1957&gt;(AVERAGE($P1956:$XX1957)+_xlfn.STDEV.P($P1956:$XX1957)),P1957&lt;(AVERAGE($P1956:$XX1957)-_xlfn.STDEV.P($P1956:$XX1957))),"DESCARTADO",P1957)))</f>
        <v/>
      </c>
      <c r="Q1959" s="110" t="str">
        <f t="shared" si="6080"/>
        <v/>
      </c>
      <c r="R1959" s="110" t="str">
        <f t="shared" si="6080"/>
        <v/>
      </c>
      <c r="S1959" s="110" t="str">
        <f t="shared" si="6080"/>
        <v/>
      </c>
      <c r="T1959" s="110" t="str">
        <f t="shared" si="6080"/>
        <v/>
      </c>
      <c r="U1959" s="110" t="str">
        <f t="shared" si="6080"/>
        <v/>
      </c>
      <c r="V1959" s="110" t="str">
        <f t="shared" si="6080"/>
        <v/>
      </c>
      <c r="W1959" s="110" t="str">
        <f t="shared" si="6080"/>
        <v/>
      </c>
      <c r="X1959" s="110" t="str">
        <f t="shared" si="6080"/>
        <v/>
      </c>
      <c r="Y1959" s="110" t="str">
        <f t="shared" si="6080"/>
        <v/>
      </c>
      <c r="Z1959" s="110" t="str">
        <f t="shared" si="6080"/>
        <v/>
      </c>
      <c r="AA1959" s="110" t="str">
        <f t="shared" si="6080"/>
        <v/>
      </c>
      <c r="AB1959" s="110" t="str">
        <f t="shared" si="6080"/>
        <v/>
      </c>
      <c r="AC1959" s="110" t="str">
        <f t="shared" si="6080"/>
        <v/>
      </c>
      <c r="AD1959" s="110" t="str">
        <f t="shared" si="6080"/>
        <v/>
      </c>
      <c r="AE1959" s="110" t="str">
        <f t="shared" si="6080"/>
        <v/>
      </c>
      <c r="AF1959" s="110" t="str">
        <f t="shared" si="6080"/>
        <v/>
      </c>
      <c r="AG1959" s="110" t="str">
        <f t="shared" si="6080"/>
        <v/>
      </c>
      <c r="AH1959" s="110" t="str">
        <f t="shared" si="6080"/>
        <v/>
      </c>
      <c r="AI1959" s="110" t="str">
        <f t="shared" si="6080"/>
        <v/>
      </c>
    </row>
    <row r="1960" spans="1:167" hidden="1" x14ac:dyDescent="0.25">
      <c r="B1960" s="131" t="e">
        <f t="shared" si="5989"/>
        <v>#VALUE!</v>
      </c>
      <c r="C1960" s="131" t="e">
        <f t="shared" si="5990"/>
        <v>#VALUE!</v>
      </c>
      <c r="D1960" s="130">
        <f t="shared" si="5990"/>
        <v>1</v>
      </c>
      <c r="E1960" s="168"/>
      <c r="F1960" s="96"/>
      <c r="G1960" s="170"/>
      <c r="H1960"/>
      <c r="I1960"/>
      <c r="J1960"/>
      <c r="K1960" s="69"/>
      <c r="L1960" s="29" t="s">
        <v>51</v>
      </c>
      <c r="M1960" s="30" t="str">
        <f t="shared" ref="M1960" si="6081">IFERROR(_xlfn.QUARTILE.EXC($P1953:$XX1953,3),"")</f>
        <v/>
      </c>
      <c r="N1960" s="74"/>
      <c r="O1960" s="27" t="str">
        <f t="shared" ref="O1960" si="6082">"4 POND"</f>
        <v>4 POND</v>
      </c>
      <c r="P1960" s="110" t="str">
        <f>IF(IFERROR(VLOOKUP(P1949,'Tabela de Apoio'!$D:$E,2,FALSE),1)=1,"",P1961)</f>
        <v/>
      </c>
      <c r="Q1960" s="110" t="str">
        <f>IF(IFERROR(VLOOKUP(Q1949,'Tabela de Apoio'!$D:$E,2,FALSE),1)=1,"",Q1961)</f>
        <v/>
      </c>
      <c r="R1960" s="110" t="str">
        <f>IF(IFERROR(VLOOKUP(R1949,'Tabela de Apoio'!$D:$E,2,FALSE),1)=1,"",R1961)</f>
        <v/>
      </c>
      <c r="S1960" s="110" t="str">
        <f>IF(IFERROR(VLOOKUP(S1949,'Tabela de Apoio'!$D:$E,2,FALSE),1)=1,"",S1961)</f>
        <v/>
      </c>
      <c r="T1960" s="110" t="str">
        <f>IF(IFERROR(VLOOKUP(T1949,'Tabela de Apoio'!$D:$E,2,FALSE),1)=1,"",T1961)</f>
        <v/>
      </c>
      <c r="U1960" s="110" t="str">
        <f>IF(IFERROR(VLOOKUP(U1949,'Tabela de Apoio'!$D:$E,2,FALSE),1)=1,"",U1961)</f>
        <v/>
      </c>
      <c r="V1960" s="110" t="str">
        <f>IF(IFERROR(VLOOKUP(V1949,'Tabela de Apoio'!$D:$E,2,FALSE),1)=1,"",V1961)</f>
        <v/>
      </c>
      <c r="W1960" s="110" t="str">
        <f>IF(IFERROR(VLOOKUP(W1949,'Tabela de Apoio'!$D:$E,2,FALSE),1)=1,"",W1961)</f>
        <v/>
      </c>
      <c r="X1960" s="110" t="str">
        <f>IF(IFERROR(VLOOKUP(X1949,'Tabela de Apoio'!$D:$E,2,FALSE),1)=1,"",X1961)</f>
        <v/>
      </c>
      <c r="Y1960" s="110" t="str">
        <f>IF(IFERROR(VLOOKUP(Y1949,'Tabela de Apoio'!$D:$E,2,FALSE),1)=1,"",Y1961)</f>
        <v/>
      </c>
      <c r="Z1960" s="110" t="str">
        <f>IF(IFERROR(VLOOKUP(Z1949,'Tabela de Apoio'!$D:$E,2,FALSE),1)=1,"",Z1961)</f>
        <v/>
      </c>
      <c r="AA1960" s="110" t="str">
        <f>IF(IFERROR(VLOOKUP(AA1949,'Tabela de Apoio'!$D:$E,2,FALSE),1)=1,"",AA1961)</f>
        <v/>
      </c>
      <c r="AB1960" s="110" t="str">
        <f>IF(IFERROR(VLOOKUP(AB1949,'Tabela de Apoio'!$D:$E,2,FALSE),1)=1,"",AB1961)</f>
        <v/>
      </c>
      <c r="AC1960" s="110" t="str">
        <f>IF(IFERROR(VLOOKUP(AC1949,'Tabela de Apoio'!$D:$E,2,FALSE),1)=1,"",AC1961)</f>
        <v/>
      </c>
      <c r="AD1960" s="110" t="str">
        <f>IF(IFERROR(VLOOKUP(AD1949,'Tabela de Apoio'!$D:$E,2,FALSE),1)=1,"",AD1961)</f>
        <v/>
      </c>
      <c r="AE1960" s="110" t="str">
        <f>IF(IFERROR(VLOOKUP(AE1949,'Tabela de Apoio'!$D:$E,2,FALSE),1)=1,"",AE1961)</f>
        <v/>
      </c>
      <c r="AF1960" s="110" t="str">
        <f>IF(IFERROR(VLOOKUP(AF1949,'Tabela de Apoio'!$D:$E,2,FALSE),1)=1,"",AF1961)</f>
        <v/>
      </c>
      <c r="AG1960" s="110" t="str">
        <f>IF(IFERROR(VLOOKUP(AG1949,'Tabela de Apoio'!$D:$E,2,FALSE),1)=1,"",AG1961)</f>
        <v/>
      </c>
      <c r="AH1960" s="110" t="str">
        <f>IF(IFERROR(VLOOKUP(AH1949,'Tabela de Apoio'!$D:$E,2,FALSE),1)=1,"",AH1961)</f>
        <v/>
      </c>
      <c r="AI1960" s="110" t="str">
        <f>IF(IFERROR(VLOOKUP(AI1949,'Tabela de Apoio'!$D:$E,2,FALSE),1)=1,"",AI1961)</f>
        <v/>
      </c>
    </row>
    <row r="1961" spans="1:167" hidden="1" x14ac:dyDescent="0.25">
      <c r="B1961" s="131" t="e">
        <f t="shared" si="5989"/>
        <v>#VALUE!</v>
      </c>
      <c r="C1961" s="131" t="e">
        <f t="shared" si="5990"/>
        <v>#VALUE!</v>
      </c>
      <c r="D1961" s="130">
        <f t="shared" si="5990"/>
        <v>1</v>
      </c>
      <c r="E1961" s="168"/>
      <c r="F1961" s="96"/>
      <c r="G1961" s="170"/>
      <c r="H1961" s="137">
        <f t="shared" ref="H1961" si="6083">COUNT($P1961:$XX1961)</f>
        <v>0</v>
      </c>
      <c r="I1961" s="135" t="e">
        <f t="shared" ref="I1961" si="6084">_xlfn.STDEV.P($P1960:$XX1961)/AVERAGE($P1960:$XX1961)</f>
        <v>#DIV/0!</v>
      </c>
      <c r="J1961" s="7">
        <f t="shared" ref="J1961" si="6085">IF(AND(H1961&gt;2,
OR(L1947="MÉDIA SANEADA",L1947="MEDIANA SANEADA",
AND(L1947="PREÇO REFERÊNCIA",NOT(AND(P1949="Orçamento",COUNTA(P1947:XX1947)=COUNTIF(P1949:XX1949,"Orçamento")))))),
ROW(),0)</f>
        <v>0</v>
      </c>
      <c r="K1961" s="69"/>
      <c r="L1961" s="29" t="s">
        <v>55</v>
      </c>
      <c r="M1961" s="30">
        <f t="shared" ref="M1961" si="6086">MIN($P1953:$XX1953)</f>
        <v>0</v>
      </c>
      <c r="N1961" s="74"/>
      <c r="O1961" s="27" t="str">
        <f t="shared" ref="O1961" si="6087">"4 RODADA"</f>
        <v>4 RODADA</v>
      </c>
      <c r="P1961" s="110" t="str">
        <f t="shared" ref="P1961:AI1961" si="6088">IF(P1959="","",IF((_xlfn.STDEV.P($P1958:$XX1959)/AVERAGE($P1958:$XX1959))&lt;=25%,P1959,IF(OR(P1959&gt;(AVERAGE($P1958:$XX1959)+_xlfn.STDEV.P($P1958:$XX1959)),P1959&lt;(AVERAGE($P1958:$XX1959)-_xlfn.STDEV.P($P1958:$XX1959))),"DESCARTADO",P1959)))</f>
        <v/>
      </c>
      <c r="Q1961" s="110" t="str">
        <f t="shared" si="6088"/>
        <v/>
      </c>
      <c r="R1961" s="110" t="str">
        <f t="shared" si="6088"/>
        <v/>
      </c>
      <c r="S1961" s="110" t="str">
        <f t="shared" si="6088"/>
        <v/>
      </c>
      <c r="T1961" s="110" t="str">
        <f t="shared" si="6088"/>
        <v/>
      </c>
      <c r="U1961" s="110" t="str">
        <f t="shared" si="6088"/>
        <v/>
      </c>
      <c r="V1961" s="110" t="str">
        <f t="shared" si="6088"/>
        <v/>
      </c>
      <c r="W1961" s="110" t="str">
        <f t="shared" si="6088"/>
        <v/>
      </c>
      <c r="X1961" s="110" t="str">
        <f t="shared" si="6088"/>
        <v/>
      </c>
      <c r="Y1961" s="110" t="str">
        <f t="shared" si="6088"/>
        <v/>
      </c>
      <c r="Z1961" s="110" t="str">
        <f t="shared" si="6088"/>
        <v/>
      </c>
      <c r="AA1961" s="110" t="str">
        <f t="shared" si="6088"/>
        <v/>
      </c>
      <c r="AB1961" s="110" t="str">
        <f t="shared" si="6088"/>
        <v/>
      </c>
      <c r="AC1961" s="110" t="str">
        <f t="shared" si="6088"/>
        <v/>
      </c>
      <c r="AD1961" s="110" t="str">
        <f t="shared" si="6088"/>
        <v/>
      </c>
      <c r="AE1961" s="110" t="str">
        <f t="shared" si="6088"/>
        <v/>
      </c>
      <c r="AF1961" s="110" t="str">
        <f t="shared" si="6088"/>
        <v/>
      </c>
      <c r="AG1961" s="110" t="str">
        <f t="shared" si="6088"/>
        <v/>
      </c>
      <c r="AH1961" s="110" t="str">
        <f t="shared" si="6088"/>
        <v/>
      </c>
      <c r="AI1961" s="110" t="str">
        <f t="shared" si="6088"/>
        <v/>
      </c>
    </row>
    <row r="1962" spans="1:167" hidden="1" x14ac:dyDescent="0.25">
      <c r="B1962" s="131" t="e">
        <f t="shared" si="5989"/>
        <v>#VALUE!</v>
      </c>
      <c r="C1962" s="131" t="e">
        <f t="shared" si="5990"/>
        <v>#VALUE!</v>
      </c>
      <c r="D1962" s="130">
        <f t="shared" si="5990"/>
        <v>1</v>
      </c>
      <c r="E1962" s="168"/>
      <c r="F1962" s="96"/>
      <c r="G1962" s="170"/>
      <c r="H1962"/>
      <c r="I1962"/>
      <c r="J1962"/>
      <c r="K1962" s="69"/>
      <c r="L1962" s="29" t="s">
        <v>52</v>
      </c>
      <c r="M1962" s="30">
        <f t="shared" ref="M1962" si="6089">MAX($P1953:$XX1953)</f>
        <v>0</v>
      </c>
      <c r="N1962" s="74"/>
      <c r="O1962" s="27" t="str">
        <f t="shared" ref="O1962" si="6090">"5 POND"</f>
        <v>5 POND</v>
      </c>
      <c r="P1962" s="110" t="str">
        <f>IF(IFERROR(VLOOKUP(P1949,'Tabela de Apoio'!$D:$E,2,FALSE),1)=1,"",P1963)</f>
        <v/>
      </c>
      <c r="Q1962" s="110" t="str">
        <f>IF(IFERROR(VLOOKUP(Q1949,'Tabela de Apoio'!$D:$E,2,FALSE),1)=1,"",Q1963)</f>
        <v/>
      </c>
      <c r="R1962" s="110" t="str">
        <f>IF(IFERROR(VLOOKUP(R1949,'Tabela de Apoio'!$D:$E,2,FALSE),1)=1,"",R1963)</f>
        <v/>
      </c>
      <c r="S1962" s="110" t="str">
        <f>IF(IFERROR(VLOOKUP(S1949,'Tabela de Apoio'!$D:$E,2,FALSE),1)=1,"",S1963)</f>
        <v/>
      </c>
      <c r="T1962" s="110" t="str">
        <f>IF(IFERROR(VLOOKUP(T1949,'Tabela de Apoio'!$D:$E,2,FALSE),1)=1,"",T1963)</f>
        <v/>
      </c>
      <c r="U1962" s="110" t="str">
        <f>IF(IFERROR(VLOOKUP(U1949,'Tabela de Apoio'!$D:$E,2,FALSE),1)=1,"",U1963)</f>
        <v/>
      </c>
      <c r="V1962" s="110" t="str">
        <f>IF(IFERROR(VLOOKUP(V1949,'Tabela de Apoio'!$D:$E,2,FALSE),1)=1,"",V1963)</f>
        <v/>
      </c>
      <c r="W1962" s="110" t="str">
        <f>IF(IFERROR(VLOOKUP(W1949,'Tabela de Apoio'!$D:$E,2,FALSE),1)=1,"",W1963)</f>
        <v/>
      </c>
      <c r="X1962" s="110" t="str">
        <f>IF(IFERROR(VLOOKUP(X1949,'Tabela de Apoio'!$D:$E,2,FALSE),1)=1,"",X1963)</f>
        <v/>
      </c>
      <c r="Y1962" s="110" t="str">
        <f>IF(IFERROR(VLOOKUP(Y1949,'Tabela de Apoio'!$D:$E,2,FALSE),1)=1,"",Y1963)</f>
        <v/>
      </c>
      <c r="Z1962" s="110" t="str">
        <f>IF(IFERROR(VLOOKUP(Z1949,'Tabela de Apoio'!$D:$E,2,FALSE),1)=1,"",Z1963)</f>
        <v/>
      </c>
      <c r="AA1962" s="110" t="str">
        <f>IF(IFERROR(VLOOKUP(AA1949,'Tabela de Apoio'!$D:$E,2,FALSE),1)=1,"",AA1963)</f>
        <v/>
      </c>
      <c r="AB1962" s="110" t="str">
        <f>IF(IFERROR(VLOOKUP(AB1949,'Tabela de Apoio'!$D:$E,2,FALSE),1)=1,"",AB1963)</f>
        <v/>
      </c>
      <c r="AC1962" s="110" t="str">
        <f>IF(IFERROR(VLOOKUP(AC1949,'Tabela de Apoio'!$D:$E,2,FALSE),1)=1,"",AC1963)</f>
        <v/>
      </c>
      <c r="AD1962" s="110" t="str">
        <f>IF(IFERROR(VLOOKUP(AD1949,'Tabela de Apoio'!$D:$E,2,FALSE),1)=1,"",AD1963)</f>
        <v/>
      </c>
      <c r="AE1962" s="110" t="str">
        <f>IF(IFERROR(VLOOKUP(AE1949,'Tabela de Apoio'!$D:$E,2,FALSE),1)=1,"",AE1963)</f>
        <v/>
      </c>
      <c r="AF1962" s="110" t="str">
        <f>IF(IFERROR(VLOOKUP(AF1949,'Tabela de Apoio'!$D:$E,2,FALSE),1)=1,"",AF1963)</f>
        <v/>
      </c>
      <c r="AG1962" s="110" t="str">
        <f>IF(IFERROR(VLOOKUP(AG1949,'Tabela de Apoio'!$D:$E,2,FALSE),1)=1,"",AG1963)</f>
        <v/>
      </c>
      <c r="AH1962" s="110" t="str">
        <f>IF(IFERROR(VLOOKUP(AH1949,'Tabela de Apoio'!$D:$E,2,FALSE),1)=1,"",AH1963)</f>
        <v/>
      </c>
      <c r="AI1962" s="110" t="str">
        <f>IF(IFERROR(VLOOKUP(AI1949,'Tabela de Apoio'!$D:$E,2,FALSE),1)=1,"",AI1963)</f>
        <v/>
      </c>
    </row>
    <row r="1963" spans="1:167" hidden="1" x14ac:dyDescent="0.25">
      <c r="B1963" s="131" t="e">
        <f t="shared" si="5989"/>
        <v>#VALUE!</v>
      </c>
      <c r="C1963" s="131" t="e">
        <f t="shared" si="5990"/>
        <v>#VALUE!</v>
      </c>
      <c r="D1963" s="130">
        <f t="shared" si="5990"/>
        <v>1</v>
      </c>
      <c r="E1963" s="168"/>
      <c r="F1963" s="96"/>
      <c r="G1963" s="170"/>
      <c r="H1963" s="137">
        <f t="shared" ref="H1963" si="6091">COUNT($P1963:$XX1963)</f>
        <v>0</v>
      </c>
      <c r="I1963" s="135" t="e">
        <f t="shared" ref="I1963" si="6092">_xlfn.STDEV.P($P1962:$XX1963)/AVERAGE($P1962:$XX1963)</f>
        <v>#DIV/0!</v>
      </c>
      <c r="J1963" s="7">
        <f t="shared" ref="J1963" si="6093">IF(AND(H1963&gt;2,
OR(L1947="MÉDIA SANEADA",L1947="MEDIANA SANEADA",
AND(L1947="PREÇO REFERÊNCIA",NOT(AND(P1949="Orçamento",COUNTA(P1947:XX1947)=COUNTIF(P1949:XX1949,"Orçamento")))))),
ROW(),0)</f>
        <v>0</v>
      </c>
      <c r="K1963" s="69"/>
      <c r="N1963" s="74"/>
      <c r="O1963" s="27" t="str">
        <f t="shared" ref="O1963" si="6094">"5 RODADA"</f>
        <v>5 RODADA</v>
      </c>
      <c r="P1963" s="110" t="str">
        <f t="shared" ref="P1963:AI1963" si="6095">IF(P1961="","",IF((_xlfn.STDEV.P($P1960:$XX1961)/AVERAGE($P1960:$XX1961))&lt;=25%,P1961,IF(OR(P1961&gt;(AVERAGE($P1960:$XX1961)+_xlfn.STDEV.P($P1960:$XX1961)),P1961&lt;(AVERAGE($P1960:$XX1961)-_xlfn.STDEV.P($P1960:$XX1961))),"DESCARTADO",P1961)))</f>
        <v/>
      </c>
      <c r="Q1963" s="110" t="str">
        <f t="shared" si="6095"/>
        <v/>
      </c>
      <c r="R1963" s="110" t="str">
        <f t="shared" si="6095"/>
        <v/>
      </c>
      <c r="S1963" s="110" t="str">
        <f t="shared" si="6095"/>
        <v/>
      </c>
      <c r="T1963" s="110" t="str">
        <f t="shared" si="6095"/>
        <v/>
      </c>
      <c r="U1963" s="110" t="str">
        <f t="shared" si="6095"/>
        <v/>
      </c>
      <c r="V1963" s="110" t="str">
        <f t="shared" si="6095"/>
        <v/>
      </c>
      <c r="W1963" s="110" t="str">
        <f t="shared" si="6095"/>
        <v/>
      </c>
      <c r="X1963" s="110" t="str">
        <f t="shared" si="6095"/>
        <v/>
      </c>
      <c r="Y1963" s="110" t="str">
        <f t="shared" si="6095"/>
        <v/>
      </c>
      <c r="Z1963" s="110" t="str">
        <f t="shared" si="6095"/>
        <v/>
      </c>
      <c r="AA1963" s="110" t="str">
        <f t="shared" si="6095"/>
        <v/>
      </c>
      <c r="AB1963" s="110" t="str">
        <f t="shared" si="6095"/>
        <v/>
      </c>
      <c r="AC1963" s="110" t="str">
        <f t="shared" si="6095"/>
        <v/>
      </c>
      <c r="AD1963" s="110" t="str">
        <f t="shared" si="6095"/>
        <v/>
      </c>
      <c r="AE1963" s="110" t="str">
        <f t="shared" si="6095"/>
        <v/>
      </c>
      <c r="AF1963" s="110" t="str">
        <f t="shared" si="6095"/>
        <v/>
      </c>
      <c r="AG1963" s="110" t="str">
        <f t="shared" si="6095"/>
        <v/>
      </c>
      <c r="AH1963" s="110" t="str">
        <f t="shared" si="6095"/>
        <v/>
      </c>
      <c r="AI1963" s="110" t="str">
        <f t="shared" si="6095"/>
        <v/>
      </c>
    </row>
    <row r="1964" spans="1:167" hidden="1" x14ac:dyDescent="0.25">
      <c r="B1964" s="131" t="e">
        <f t="shared" si="5989"/>
        <v>#VALUE!</v>
      </c>
      <c r="C1964" s="131" t="e">
        <f t="shared" si="5990"/>
        <v>#VALUE!</v>
      </c>
      <c r="D1964" s="130">
        <f t="shared" si="5990"/>
        <v>1</v>
      </c>
      <c r="E1964" s="168"/>
      <c r="F1964" s="96"/>
      <c r="G1964" s="170"/>
      <c r="H1964"/>
      <c r="I1964"/>
      <c r="J1964"/>
      <c r="K1964" s="69"/>
      <c r="L1964" s="22"/>
      <c r="M1964" s="22"/>
      <c r="N1964" s="74"/>
      <c r="O1964" s="27" t="str">
        <f t="shared" ref="O1964" si="6096">"6 POND"</f>
        <v>6 POND</v>
      </c>
      <c r="P1964" s="110" t="str">
        <f>IF(IFERROR(VLOOKUP(P1949,'Tabela de Apoio'!$D:$E,2,FALSE),1)=1,"",P1965)</f>
        <v/>
      </c>
      <c r="Q1964" s="110" t="str">
        <f>IF(IFERROR(VLOOKUP(Q1949,'Tabela de Apoio'!$D:$E,2,FALSE),1)=1,"",Q1965)</f>
        <v/>
      </c>
      <c r="R1964" s="110" t="str">
        <f>IF(IFERROR(VLOOKUP(R1949,'Tabela de Apoio'!$D:$E,2,FALSE),1)=1,"",R1965)</f>
        <v/>
      </c>
      <c r="S1964" s="110" t="str">
        <f>IF(IFERROR(VLOOKUP(S1949,'Tabela de Apoio'!$D:$E,2,FALSE),1)=1,"",S1965)</f>
        <v/>
      </c>
      <c r="T1964" s="110" t="str">
        <f>IF(IFERROR(VLOOKUP(T1949,'Tabela de Apoio'!$D:$E,2,FALSE),1)=1,"",T1965)</f>
        <v/>
      </c>
      <c r="U1964" s="110" t="str">
        <f>IF(IFERROR(VLOOKUP(U1949,'Tabela de Apoio'!$D:$E,2,FALSE),1)=1,"",U1965)</f>
        <v/>
      </c>
      <c r="V1964" s="110" t="str">
        <f>IF(IFERROR(VLOOKUP(V1949,'Tabela de Apoio'!$D:$E,2,FALSE),1)=1,"",V1965)</f>
        <v/>
      </c>
      <c r="W1964" s="110" t="str">
        <f>IF(IFERROR(VLOOKUP(W1949,'Tabela de Apoio'!$D:$E,2,FALSE),1)=1,"",W1965)</f>
        <v/>
      </c>
      <c r="X1964" s="110" t="str">
        <f>IF(IFERROR(VLOOKUP(X1949,'Tabela de Apoio'!$D:$E,2,FALSE),1)=1,"",X1965)</f>
        <v/>
      </c>
      <c r="Y1964" s="110" t="str">
        <f>IF(IFERROR(VLOOKUP(Y1949,'Tabela de Apoio'!$D:$E,2,FALSE),1)=1,"",Y1965)</f>
        <v/>
      </c>
      <c r="Z1964" s="110" t="str">
        <f>IF(IFERROR(VLOOKUP(Z1949,'Tabela de Apoio'!$D:$E,2,FALSE),1)=1,"",Z1965)</f>
        <v/>
      </c>
      <c r="AA1964" s="110" t="str">
        <f>IF(IFERROR(VLOOKUP(AA1949,'Tabela de Apoio'!$D:$E,2,FALSE),1)=1,"",AA1965)</f>
        <v/>
      </c>
      <c r="AB1964" s="110" t="str">
        <f>IF(IFERROR(VLOOKUP(AB1949,'Tabela de Apoio'!$D:$E,2,FALSE),1)=1,"",AB1965)</f>
        <v/>
      </c>
      <c r="AC1964" s="110" t="str">
        <f>IF(IFERROR(VLOOKUP(AC1949,'Tabela de Apoio'!$D:$E,2,FALSE),1)=1,"",AC1965)</f>
        <v/>
      </c>
      <c r="AD1964" s="110" t="str">
        <f>IF(IFERROR(VLOOKUP(AD1949,'Tabela de Apoio'!$D:$E,2,FALSE),1)=1,"",AD1965)</f>
        <v/>
      </c>
      <c r="AE1964" s="110" t="str">
        <f>IF(IFERROR(VLOOKUP(AE1949,'Tabela de Apoio'!$D:$E,2,FALSE),1)=1,"",AE1965)</f>
        <v/>
      </c>
      <c r="AF1964" s="110" t="str">
        <f>IF(IFERROR(VLOOKUP(AF1949,'Tabela de Apoio'!$D:$E,2,FALSE),1)=1,"",AF1965)</f>
        <v/>
      </c>
      <c r="AG1964" s="110" t="str">
        <f>IF(IFERROR(VLOOKUP(AG1949,'Tabela de Apoio'!$D:$E,2,FALSE),1)=1,"",AG1965)</f>
        <v/>
      </c>
      <c r="AH1964" s="110" t="str">
        <f>IF(IFERROR(VLOOKUP(AH1949,'Tabela de Apoio'!$D:$E,2,FALSE),1)=1,"",AH1965)</f>
        <v/>
      </c>
      <c r="AI1964" s="110" t="str">
        <f>IF(IFERROR(VLOOKUP(AI1949,'Tabela de Apoio'!$D:$E,2,FALSE),1)=1,"",AI1965)</f>
        <v/>
      </c>
    </row>
    <row r="1965" spans="1:167" hidden="1" x14ac:dyDescent="0.25">
      <c r="B1965" s="131" t="e">
        <f t="shared" si="5989"/>
        <v>#VALUE!</v>
      </c>
      <c r="C1965" s="131" t="e">
        <f t="shared" si="5990"/>
        <v>#VALUE!</v>
      </c>
      <c r="D1965" s="130">
        <f t="shared" si="5990"/>
        <v>1</v>
      </c>
      <c r="E1965" s="168"/>
      <c r="F1965" s="96"/>
      <c r="G1965" s="170"/>
      <c r="H1965" s="137">
        <f t="shared" ref="H1965" si="6097">COUNT($P1965:$XX1965)</f>
        <v>0</v>
      </c>
      <c r="I1965" s="135" t="e">
        <f t="shared" ref="I1965" si="6098">_xlfn.STDEV.P($P1964:$XX1965)/AVERAGE($P1964:$XX1965)</f>
        <v>#DIV/0!</v>
      </c>
      <c r="J1965" s="7">
        <f t="shared" ref="J1965" si="6099">IF(AND(H1965&gt;2,
OR(L1947="MÉDIA SANEADA",L1947="MEDIANA SANEADA",
AND(L1947="PREÇO REFERÊNCIA",NOT(AND(P1949="Orçamento",COUNTA(P1947:XX1947)=COUNTIF(P1949:XX1949,"Orçamento")))))),
ROW(),0)</f>
        <v>0</v>
      </c>
      <c r="N1965" s="74"/>
      <c r="O1965" s="27" t="str">
        <f t="shared" ref="O1965" si="6100">"6 RODADA"</f>
        <v>6 RODADA</v>
      </c>
      <c r="P1965" s="110" t="str">
        <f t="shared" ref="P1965:AI1965" si="6101">IFERROR(IF(P1963="","",IF((_xlfn.STDEV.P($P1962:$XX1963)/AVERAGE($P1962:$XX1963))&lt;=25%,P1963,IF(OR(P1963&gt;(AVERAGE($P1962:$XX1963)+_xlfn.STDEV.P($P1962:$XX1963)),P1963&lt;(AVERAGE($P1962:$XX1963)-_xlfn.STDEV.P($P1962:$XX1963))),"DESCARTADO",P1963))),)</f>
        <v/>
      </c>
      <c r="Q1965" s="110" t="str">
        <f t="shared" si="6101"/>
        <v/>
      </c>
      <c r="R1965" s="110" t="str">
        <f t="shared" si="6101"/>
        <v/>
      </c>
      <c r="S1965" s="110" t="str">
        <f t="shared" si="6101"/>
        <v/>
      </c>
      <c r="T1965" s="110" t="str">
        <f t="shared" si="6101"/>
        <v/>
      </c>
      <c r="U1965" s="110" t="str">
        <f t="shared" si="6101"/>
        <v/>
      </c>
      <c r="V1965" s="110" t="str">
        <f t="shared" si="6101"/>
        <v/>
      </c>
      <c r="W1965" s="110" t="str">
        <f t="shared" si="6101"/>
        <v/>
      </c>
      <c r="X1965" s="110" t="str">
        <f t="shared" si="6101"/>
        <v/>
      </c>
      <c r="Y1965" s="110" t="str">
        <f t="shared" si="6101"/>
        <v/>
      </c>
      <c r="Z1965" s="110" t="str">
        <f t="shared" si="6101"/>
        <v/>
      </c>
      <c r="AA1965" s="110" t="str">
        <f t="shared" si="6101"/>
        <v/>
      </c>
      <c r="AB1965" s="110" t="str">
        <f t="shared" si="6101"/>
        <v/>
      </c>
      <c r="AC1965" s="110" t="str">
        <f t="shared" si="6101"/>
        <v/>
      </c>
      <c r="AD1965" s="110" t="str">
        <f t="shared" si="6101"/>
        <v/>
      </c>
      <c r="AE1965" s="110" t="str">
        <f t="shared" si="6101"/>
        <v/>
      </c>
      <c r="AF1965" s="110" t="str">
        <f t="shared" si="6101"/>
        <v/>
      </c>
      <c r="AG1965" s="110" t="str">
        <f t="shared" si="6101"/>
        <v/>
      </c>
      <c r="AH1965" s="110" t="str">
        <f t="shared" si="6101"/>
        <v/>
      </c>
      <c r="AI1965" s="110" t="str">
        <f t="shared" si="6101"/>
        <v/>
      </c>
    </row>
    <row r="1966" spans="1:167" x14ac:dyDescent="0.25">
      <c r="B1966" s="131" t="e">
        <f t="shared" si="5989"/>
        <v>#VALUE!</v>
      </c>
      <c r="C1966" s="131" t="e">
        <f t="shared" si="5990"/>
        <v>#VALUE!</v>
      </c>
      <c r="D1966" s="130">
        <f t="shared" si="5990"/>
        <v>1</v>
      </c>
      <c r="E1966" s="168"/>
      <c r="F1966" s="139"/>
      <c r="G1966" s="170"/>
      <c r="H1966" s="173"/>
      <c r="I1966" s="173"/>
      <c r="J1966" s="174"/>
      <c r="K1966" s="70"/>
      <c r="L1966" s="1" t="s">
        <v>56</v>
      </c>
      <c r="M1966" s="147" t="str">
        <f t="shared" ref="M1966" si="6102">IFERROR(ROUND(M1947*M1949,2),"")</f>
        <v/>
      </c>
      <c r="O1966" s="27" t="s">
        <v>426</v>
      </c>
      <c r="P1966" s="110" t="str">
        <f t="shared" ref="P1966:R1966" si="6103">INDEX(P1953:P1965,MATCH(MAX($J1953:$J1965),$J1953:$J1965,0))</f>
        <v/>
      </c>
      <c r="Q1966" s="110" t="str">
        <f t="shared" si="6103"/>
        <v/>
      </c>
      <c r="R1966" s="110" t="str">
        <f t="shared" si="6103"/>
        <v/>
      </c>
      <c r="S1966" s="110" t="str">
        <f t="shared" si="6037"/>
        <v/>
      </c>
      <c r="T1966" s="110" t="str">
        <f t="shared" si="6037"/>
        <v/>
      </c>
      <c r="U1966" s="110" t="str">
        <f t="shared" si="6037"/>
        <v/>
      </c>
      <c r="V1966" s="110" t="str">
        <f t="shared" si="6037"/>
        <v/>
      </c>
      <c r="W1966" s="110" t="str">
        <f t="shared" si="6037"/>
        <v/>
      </c>
      <c r="X1966" s="110" t="str">
        <f t="shared" si="6037"/>
        <v/>
      </c>
      <c r="Y1966" s="110" t="str">
        <f t="shared" si="6037"/>
        <v/>
      </c>
      <c r="Z1966" s="110" t="str">
        <f t="shared" si="6037"/>
        <v/>
      </c>
      <c r="AA1966" s="110" t="str">
        <f t="shared" si="6037"/>
        <v/>
      </c>
      <c r="AB1966" s="110" t="str">
        <f t="shared" si="6037"/>
        <v/>
      </c>
      <c r="AC1966" s="110" t="str">
        <f t="shared" si="6037"/>
        <v/>
      </c>
      <c r="AD1966" s="110" t="str">
        <f t="shared" si="6037"/>
        <v/>
      </c>
      <c r="AE1966" s="110" t="str">
        <f t="shared" si="6037"/>
        <v/>
      </c>
      <c r="AF1966" s="110" t="str">
        <f t="shared" si="6037"/>
        <v/>
      </c>
      <c r="AG1966" s="110" t="str">
        <f t="shared" si="6037"/>
        <v/>
      </c>
      <c r="AH1966" s="110" t="str">
        <f t="shared" si="6037"/>
        <v/>
      </c>
      <c r="AI1966" s="110" t="str">
        <f t="shared" si="6037"/>
        <v/>
      </c>
    </row>
    <row r="1968" spans="1:167" s="120" customFormat="1" ht="15" customHeight="1" x14ac:dyDescent="0.25">
      <c r="A1968" s="123"/>
      <c r="B1968" s="130" t="e">
        <f t="shared" ref="B1968" si="6104">LARGE(IFERROR(IF(B1966+1&gt;$H$8,"",B1966+1),""),1)</f>
        <v>#VALUE!</v>
      </c>
      <c r="C1968" s="130" t="e">
        <f>IF(_xlfn.ISFORMULA(E1972),MAX(INDEX('BASE FORMAÇÃO'!A:A,B1968+1),1),E1972)</f>
        <v>#VALUE!</v>
      </c>
      <c r="D1968" s="130">
        <f t="shared" ref="D1968" si="6105">IFERROR(IF(C1968=C1958,D1958+1,1),1)</f>
        <v>1</v>
      </c>
      <c r="E1968" s="41" t="s">
        <v>9</v>
      </c>
      <c r="F1968" s="76"/>
      <c r="G1968" s="41" t="s">
        <v>15</v>
      </c>
      <c r="H1968" s="138" t="e">
        <f>INDEX('BASE FORMAÇÃO'!B:B,B1968+1)</f>
        <v>#VALUE!</v>
      </c>
      <c r="I1968" s="146" t="s">
        <v>16</v>
      </c>
      <c r="J1968" s="6" t="e">
        <f>INDEX('BASE FORMAÇÃO'!K:K,B1968+1)</f>
        <v>#VALUE!</v>
      </c>
      <c r="K1968" s="68"/>
      <c r="L1968" s="175" t="s">
        <v>54</v>
      </c>
      <c r="M1968" s="177" t="str">
        <f t="shared" ref="M1968" si="6106">IF(OR(ISBLANK($O$8),ISBLANK($O$7),ISBLANK($H$8),ISBLANK($O$6),ISBLANK($O$5),ISBLANK($H$5)),"",IFERROR(IF(VLOOKUP(L1968,L1974:M1983,2,FALSE)&lt;1,ROUND(VLOOKUP(L1968,L1974:M1983,2,FALSE),4),ROUND(VLOOKUP(L1968,L1974:M1983,2,FALSE),2)),""))</f>
        <v/>
      </c>
      <c r="N1968" s="72"/>
      <c r="O1968" s="27" t="s">
        <v>17</v>
      </c>
      <c r="P1968" s="116"/>
      <c r="Q1968" s="116"/>
      <c r="R1968" s="116"/>
      <c r="S1968" s="116"/>
      <c r="T1968" s="116"/>
      <c r="U1968" s="108"/>
      <c r="V1968" s="108"/>
      <c r="W1968" s="108"/>
      <c r="X1968" s="108"/>
      <c r="Y1968" s="108"/>
      <c r="Z1968" s="108"/>
      <c r="AA1968" s="108"/>
      <c r="AB1968" s="108"/>
      <c r="AC1968" s="108"/>
      <c r="AD1968" s="108"/>
      <c r="AE1968" s="108"/>
      <c r="AF1968" s="108"/>
      <c r="AG1968" s="108"/>
      <c r="AH1968" s="108"/>
      <c r="AI1968" s="108"/>
      <c r="AJ1968" s="119"/>
      <c r="AK1968" s="119"/>
      <c r="AL1968" s="119"/>
      <c r="AM1968" s="119"/>
      <c r="AN1968" s="119"/>
      <c r="AO1968" s="119"/>
      <c r="AP1968" s="119"/>
      <c r="AQ1968" s="119"/>
      <c r="AR1968" s="119"/>
      <c r="AS1968" s="119"/>
      <c r="AT1968" s="119"/>
      <c r="AU1968" s="119"/>
      <c r="AV1968" s="119"/>
      <c r="AW1968" s="119"/>
      <c r="AX1968" s="119"/>
      <c r="AY1968" s="119"/>
      <c r="AZ1968" s="119"/>
      <c r="BA1968" s="119"/>
      <c r="BB1968" s="119"/>
      <c r="BC1968" s="119"/>
      <c r="BD1968" s="119"/>
      <c r="BE1968" s="119"/>
      <c r="BF1968" s="119"/>
      <c r="BG1968" s="119"/>
      <c r="BH1968" s="119"/>
      <c r="BI1968" s="119"/>
      <c r="BJ1968" s="119"/>
      <c r="BK1968" s="119"/>
      <c r="BL1968" s="119"/>
      <c r="BM1968" s="119"/>
      <c r="BN1968" s="119"/>
      <c r="BO1968" s="119"/>
      <c r="BP1968" s="119"/>
      <c r="BQ1968" s="119"/>
      <c r="BR1968" s="119"/>
      <c r="BS1968" s="119"/>
      <c r="BT1968" s="119"/>
      <c r="BU1968" s="119"/>
      <c r="BV1968" s="119"/>
      <c r="BW1968" s="119"/>
      <c r="BX1968" s="119"/>
      <c r="BY1968" s="119"/>
      <c r="BZ1968" s="119"/>
      <c r="CA1968" s="119"/>
      <c r="CB1968" s="119"/>
      <c r="CC1968" s="119"/>
      <c r="CD1968" s="119"/>
      <c r="CE1968" s="119"/>
      <c r="CF1968" s="119"/>
      <c r="CG1968" s="119"/>
      <c r="CH1968" s="119"/>
      <c r="CI1968" s="119"/>
      <c r="CJ1968" s="119"/>
      <c r="CK1968" s="119"/>
      <c r="CL1968" s="119"/>
      <c r="CM1968" s="119"/>
      <c r="CN1968" s="119"/>
      <c r="CO1968" s="119"/>
      <c r="CP1968" s="119"/>
      <c r="CQ1968" s="119"/>
      <c r="CR1968" s="119"/>
      <c r="CS1968" s="119"/>
      <c r="CT1968" s="119"/>
      <c r="CU1968" s="119"/>
      <c r="CV1968" s="119"/>
      <c r="CW1968" s="119"/>
      <c r="CX1968" s="119"/>
      <c r="CY1968" s="119"/>
      <c r="CZ1968" s="119"/>
      <c r="DA1968" s="119"/>
      <c r="DB1968" s="119"/>
      <c r="DC1968" s="119"/>
      <c r="DD1968" s="119"/>
      <c r="DE1968" s="119"/>
      <c r="DF1968" s="119"/>
      <c r="DG1968" s="119"/>
      <c r="DH1968" s="119"/>
      <c r="DI1968" s="119"/>
      <c r="DJ1968" s="119"/>
      <c r="DK1968" s="119"/>
      <c r="DL1968" s="119"/>
      <c r="DM1968" s="119"/>
      <c r="DN1968" s="119"/>
      <c r="DO1968" s="119"/>
      <c r="DP1968" s="119"/>
      <c r="DQ1968" s="119"/>
      <c r="DR1968" s="119"/>
      <c r="DS1968" s="119"/>
      <c r="DT1968" s="119"/>
      <c r="DU1968" s="119"/>
      <c r="DV1968" s="119"/>
      <c r="DW1968" s="119"/>
      <c r="DX1968" s="119"/>
      <c r="DY1968" s="119"/>
      <c r="DZ1968" s="119"/>
      <c r="EA1968" s="119"/>
      <c r="EB1968" s="119"/>
      <c r="EC1968" s="119"/>
      <c r="ED1968" s="119"/>
      <c r="EE1968" s="119"/>
      <c r="EF1968" s="119"/>
      <c r="EG1968" s="119"/>
      <c r="EH1968" s="119"/>
      <c r="EI1968" s="119"/>
      <c r="EJ1968" s="119"/>
      <c r="EK1968" s="119"/>
      <c r="EL1968" s="119"/>
      <c r="EM1968" s="119"/>
      <c r="EN1968" s="119"/>
      <c r="EO1968" s="119"/>
      <c r="EP1968" s="119"/>
      <c r="EQ1968" s="119"/>
      <c r="ER1968" s="119"/>
      <c r="ES1968" s="119"/>
      <c r="ET1968" s="119"/>
      <c r="EU1968" s="119"/>
      <c r="EV1968" s="119"/>
      <c r="EW1968" s="119"/>
      <c r="EX1968" s="119"/>
      <c r="EY1968" s="119"/>
      <c r="EZ1968" s="119"/>
      <c r="FA1968" s="119"/>
      <c r="FB1968" s="119"/>
      <c r="FC1968" s="119"/>
      <c r="FD1968" s="119"/>
      <c r="FE1968" s="119"/>
      <c r="FF1968" s="119"/>
      <c r="FG1968" s="119"/>
      <c r="FH1968" s="119"/>
      <c r="FI1968" s="119"/>
      <c r="FJ1968" s="119"/>
      <c r="FK1968" s="119"/>
    </row>
    <row r="1969" spans="1:167" s="120" customFormat="1" ht="15" customHeight="1" x14ac:dyDescent="0.25">
      <c r="A1969" s="69"/>
      <c r="B1969" s="131" t="e">
        <f t="shared" ref="B1969:D1969" si="6107">B1968</f>
        <v>#VALUE!</v>
      </c>
      <c r="C1969" s="131" t="e">
        <f t="shared" si="6107"/>
        <v>#VALUE!</v>
      </c>
      <c r="D1969" s="130">
        <f t="shared" si="6107"/>
        <v>1</v>
      </c>
      <c r="E1969" s="179">
        <f t="shared" ref="E1969" si="6108">D1968</f>
        <v>1</v>
      </c>
      <c r="F1969" s="95"/>
      <c r="G1969" s="181" t="s">
        <v>1</v>
      </c>
      <c r="H1969" s="184" t="e">
        <f>INDEX('BASE FORMAÇÃO'!C:C,B1968+1)</f>
        <v>#VALUE!</v>
      </c>
      <c r="I1969" s="184"/>
      <c r="J1969" s="185"/>
      <c r="K1969" s="69"/>
      <c r="L1969" s="176"/>
      <c r="M1969" s="178"/>
      <c r="N1969" s="73"/>
      <c r="O1969" s="27" t="s">
        <v>13</v>
      </c>
      <c r="P1969" s="125"/>
      <c r="Q1969" s="125"/>
      <c r="R1969" s="125"/>
      <c r="S1969" s="125"/>
      <c r="T1969" s="125"/>
      <c r="U1969" s="125"/>
      <c r="V1969" s="125"/>
      <c r="W1969" s="125"/>
      <c r="X1969" s="125"/>
      <c r="Y1969" s="125"/>
      <c r="Z1969" s="125"/>
      <c r="AA1969" s="125"/>
      <c r="AB1969" s="125"/>
      <c r="AC1969" s="125"/>
      <c r="AD1969" s="125"/>
      <c r="AE1969" s="125"/>
      <c r="AF1969" s="125"/>
      <c r="AG1969" s="125"/>
      <c r="AH1969" s="125"/>
      <c r="AI1969" s="125"/>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19"/>
      <c r="BC1969" s="119"/>
      <c r="BD1969" s="119"/>
      <c r="BE1969" s="119"/>
      <c r="BF1969" s="119"/>
      <c r="BG1969" s="119"/>
      <c r="BH1969" s="119"/>
      <c r="BI1969" s="119"/>
      <c r="BJ1969" s="119"/>
      <c r="BK1969" s="119"/>
      <c r="BL1969" s="119"/>
      <c r="BM1969" s="119"/>
      <c r="BN1969" s="119"/>
      <c r="BO1969" s="119"/>
      <c r="BP1969" s="119"/>
      <c r="BQ1969" s="119"/>
      <c r="BR1969" s="119"/>
      <c r="BS1969" s="119"/>
      <c r="BT1969" s="119"/>
      <c r="BU1969" s="119"/>
      <c r="BV1969" s="119"/>
      <c r="BW1969" s="119"/>
      <c r="BX1969" s="119"/>
      <c r="BY1969" s="119"/>
      <c r="BZ1969" s="119"/>
      <c r="CA1969" s="119"/>
      <c r="CB1969" s="119"/>
      <c r="CC1969" s="119"/>
      <c r="CD1969" s="119"/>
      <c r="CE1969" s="119"/>
      <c r="CF1969" s="119"/>
      <c r="CG1969" s="119"/>
      <c r="CH1969" s="119"/>
      <c r="CI1969" s="119"/>
      <c r="CJ1969" s="119"/>
      <c r="CK1969" s="119"/>
      <c r="CL1969" s="119"/>
      <c r="CM1969" s="119"/>
      <c r="CN1969" s="119"/>
      <c r="CO1969" s="119"/>
      <c r="CP1969" s="119"/>
      <c r="CQ1969" s="119"/>
      <c r="CR1969" s="119"/>
      <c r="CS1969" s="119"/>
      <c r="CT1969" s="119"/>
      <c r="CU1969" s="119"/>
      <c r="CV1969" s="119"/>
      <c r="CW1969" s="119"/>
      <c r="CX1969" s="119"/>
      <c r="CY1969" s="119"/>
      <c r="CZ1969" s="119"/>
      <c r="DA1969" s="119"/>
      <c r="DB1969" s="119"/>
      <c r="DC1969" s="119"/>
      <c r="DD1969" s="119"/>
      <c r="DE1969" s="119"/>
      <c r="DF1969" s="119"/>
      <c r="DG1969" s="119"/>
      <c r="DH1969" s="119"/>
      <c r="DI1969" s="119"/>
      <c r="DJ1969" s="119"/>
      <c r="DK1969" s="119"/>
      <c r="DL1969" s="119"/>
      <c r="DM1969" s="119"/>
      <c r="DN1969" s="119"/>
      <c r="DO1969" s="119"/>
      <c r="DP1969" s="119"/>
      <c r="DQ1969" s="119"/>
      <c r="DR1969" s="119"/>
      <c r="DS1969" s="119"/>
      <c r="DT1969" s="119"/>
      <c r="DU1969" s="119"/>
      <c r="DV1969" s="119"/>
      <c r="DW1969" s="119"/>
      <c r="DX1969" s="119"/>
      <c r="DY1969" s="119"/>
      <c r="DZ1969" s="119"/>
      <c r="EA1969" s="119"/>
      <c r="EB1969" s="119"/>
      <c r="EC1969" s="119"/>
      <c r="ED1969" s="119"/>
      <c r="EE1969" s="119"/>
      <c r="EF1969" s="119"/>
      <c r="EG1969" s="119"/>
      <c r="EH1969" s="119"/>
      <c r="EI1969" s="119"/>
      <c r="EJ1969" s="119"/>
      <c r="EK1969" s="119"/>
      <c r="EL1969" s="119"/>
      <c r="EM1969" s="119"/>
      <c r="EN1969" s="119"/>
      <c r="EO1969" s="119"/>
      <c r="EP1969" s="119"/>
      <c r="EQ1969" s="119"/>
      <c r="ER1969" s="119"/>
      <c r="ES1969" s="119"/>
      <c r="ET1969" s="119"/>
      <c r="EU1969" s="119"/>
      <c r="EV1969" s="119"/>
      <c r="EW1969" s="119"/>
      <c r="EX1969" s="119"/>
      <c r="EY1969" s="119"/>
      <c r="EZ1969" s="119"/>
      <c r="FA1969" s="119"/>
      <c r="FB1969" s="119"/>
      <c r="FC1969" s="119"/>
      <c r="FD1969" s="119"/>
      <c r="FE1969" s="119"/>
      <c r="FF1969" s="119"/>
      <c r="FG1969" s="119"/>
      <c r="FH1969" s="119"/>
      <c r="FI1969" s="119"/>
      <c r="FJ1969" s="119"/>
      <c r="FK1969" s="119"/>
    </row>
    <row r="1970" spans="1:167" s="119" customFormat="1" x14ac:dyDescent="0.25">
      <c r="A1970" s="77"/>
      <c r="B1970" s="131" t="e">
        <f t="shared" ref="B1970:D1970" si="6109">B1969</f>
        <v>#VALUE!</v>
      </c>
      <c r="C1970" s="131" t="e">
        <f t="shared" si="6109"/>
        <v>#VALUE!</v>
      </c>
      <c r="D1970" s="130">
        <f t="shared" si="6109"/>
        <v>1</v>
      </c>
      <c r="E1970" s="180"/>
      <c r="F1970" s="96"/>
      <c r="G1970" s="182"/>
      <c r="H1970" s="186"/>
      <c r="I1970" s="186"/>
      <c r="J1970" s="187"/>
      <c r="K1970" s="67"/>
      <c r="L1970" s="133" t="s">
        <v>57</v>
      </c>
      <c r="M1970" s="134" t="e">
        <f>INDEX('BASE FORMAÇÃO'!H:H,B1972+1)</f>
        <v>#VALUE!</v>
      </c>
      <c r="N1970" s="74"/>
      <c r="O1970" s="27" t="s">
        <v>445</v>
      </c>
      <c r="P1970" s="117"/>
      <c r="Q1970" s="117"/>
      <c r="R1970" s="117"/>
      <c r="S1970" s="117"/>
      <c r="T1970" s="117"/>
      <c r="U1970" s="117"/>
      <c r="V1970" s="117"/>
      <c r="W1970" s="117"/>
      <c r="X1970" s="117"/>
      <c r="Y1970" s="117"/>
      <c r="Z1970" s="117"/>
      <c r="AA1970" s="121"/>
      <c r="AB1970" s="121"/>
      <c r="AC1970" s="121"/>
      <c r="AD1970" s="121"/>
      <c r="AE1970" s="121"/>
      <c r="AF1970" s="121"/>
      <c r="AG1970" s="121"/>
      <c r="AH1970" s="121"/>
      <c r="AI1970" s="121"/>
    </row>
    <row r="1971" spans="1:167" s="119" customFormat="1" x14ac:dyDescent="0.25">
      <c r="A1971" s="77"/>
      <c r="B1971" s="131" t="e">
        <f t="shared" ref="B1971:C1971" si="6110">B1970</f>
        <v>#VALUE!</v>
      </c>
      <c r="C1971" s="131" t="e">
        <f t="shared" si="6110"/>
        <v>#VALUE!</v>
      </c>
      <c r="D1971" s="130">
        <f t="shared" si="5990"/>
        <v>1</v>
      </c>
      <c r="E1971" s="41" t="s">
        <v>344</v>
      </c>
      <c r="F1971" s="96"/>
      <c r="G1971" s="183"/>
      <c r="H1971" s="188"/>
      <c r="I1971" s="188"/>
      <c r="J1971" s="189"/>
      <c r="K1971" s="67"/>
      <c r="L1971" s="1" t="s">
        <v>2</v>
      </c>
      <c r="M1971" s="6" t="e">
        <f>INDEX('BASE FORMAÇÃO'!D:D,B1972+1)</f>
        <v>#VALUE!</v>
      </c>
      <c r="N1971" s="74"/>
      <c r="O1971" s="27" t="s">
        <v>446</v>
      </c>
      <c r="P1971" s="118"/>
      <c r="Q1971" s="118"/>
      <c r="R1971" s="118"/>
      <c r="S1971" s="118"/>
      <c r="T1971" s="118"/>
      <c r="U1971" s="121"/>
      <c r="V1971" s="121"/>
      <c r="W1971" s="121"/>
      <c r="X1971" s="121"/>
      <c r="Y1971" s="121"/>
      <c r="Z1971" s="121"/>
      <c r="AA1971" s="121"/>
      <c r="AB1971" s="121"/>
      <c r="AC1971" s="121"/>
      <c r="AD1971" s="121"/>
      <c r="AE1971" s="121"/>
      <c r="AF1971" s="121"/>
      <c r="AG1971" s="121"/>
      <c r="AH1971" s="121"/>
      <c r="AI1971" s="121"/>
    </row>
    <row r="1972" spans="1:167" x14ac:dyDescent="0.25">
      <c r="B1972" s="131" t="e">
        <f t="shared" ref="B1972:C1972" si="6111">B1970</f>
        <v>#VALUE!</v>
      </c>
      <c r="C1972" s="131" t="e">
        <f t="shared" si="6111"/>
        <v>#VALUE!</v>
      </c>
      <c r="D1972" s="130">
        <f t="shared" si="5990"/>
        <v>1</v>
      </c>
      <c r="E1972" s="167" t="e">
        <f t="shared" ref="E1972" si="6112">C1968</f>
        <v>#VALUE!</v>
      </c>
      <c r="F1972" s="96"/>
      <c r="G1972" s="169" t="s">
        <v>334</v>
      </c>
      <c r="H1972" s="171"/>
      <c r="I1972" s="172"/>
      <c r="J1972" s="172"/>
      <c r="K1972" s="70"/>
      <c r="L1972" s="28" t="s">
        <v>333</v>
      </c>
      <c r="M1972" s="136" t="str">
        <f t="shared" ref="M1972" si="6113">IFERROR(INDEX(I1974:I1986,MATCH(MAX(J1974:J1986),J1974:J1986,0)),"")</f>
        <v/>
      </c>
      <c r="N1972" s="74"/>
      <c r="O1972" s="27" t="s">
        <v>18</v>
      </c>
      <c r="P1972" s="109" t="str">
        <f>IF(P1968="","",
IF(OR(P1970="Orçamento",P1969="",MAX('Tabela de Apoio'!$A:$A)&lt;=P1969),
P1968,
(INDEX('Tabela de Apoio'!$B:$B,MATCH('MAPA DE PREÇOS'!$O$8,'Tabela de Apoio'!$A:$A,1))/INDEX('Tabela de Apoio'!$B:$B,MATCH('MAPA DE PREÇOS'!P1969,'Tabela de Apoio'!$A:$A,1)-1))*P1968))</f>
        <v/>
      </c>
      <c r="Q1972" s="109" t="str">
        <f>IF(Q1968="","",
IF(OR(Q1970="Orçamento",Q1969="",MAX('Tabela de Apoio'!$A:$A)&lt;=Q1969),
Q1968,
(INDEX('Tabela de Apoio'!$B:$B,MATCH('MAPA DE PREÇOS'!$O$8,'Tabela de Apoio'!$A:$A,1))/INDEX('Tabela de Apoio'!$B:$B,MATCH('MAPA DE PREÇOS'!Q1969,'Tabela de Apoio'!$A:$A,1)-1))*Q1968))</f>
        <v/>
      </c>
      <c r="R1972" s="109" t="str">
        <f>IF(R1968="","",
IF(OR(R1970="Orçamento",R1969="",MAX('Tabela de Apoio'!$A:$A)&lt;=R1969),
R1968,
(INDEX('Tabela de Apoio'!$B:$B,MATCH('MAPA DE PREÇOS'!$O$8,'Tabela de Apoio'!$A:$A,1))/INDEX('Tabela de Apoio'!$B:$B,MATCH('MAPA DE PREÇOS'!R1969,'Tabela de Apoio'!$A:$A,1)-1))*R1968))</f>
        <v/>
      </c>
      <c r="S1972" s="109" t="str">
        <f>IF(S1968="","",
IF(OR(S1970="Orçamento",S1969="",MAX('Tabela de Apoio'!$A:$A)&lt;=S1969),
S1968,
(INDEX('Tabela de Apoio'!$B:$B,MATCH('MAPA DE PREÇOS'!$O$8,'Tabela de Apoio'!$A:$A,1))/INDEX('Tabela de Apoio'!$B:$B,MATCH('MAPA DE PREÇOS'!S1969,'Tabela de Apoio'!$A:$A,1)-1))*S1968))</f>
        <v/>
      </c>
      <c r="T1972" s="109" t="str">
        <f>IF(T1968="","",
IF(OR(T1970="Orçamento",T1969="",MAX('Tabela de Apoio'!$A:$A)&lt;=T1969),
T1968,
(INDEX('Tabela de Apoio'!$B:$B,MATCH('MAPA DE PREÇOS'!$O$8,'Tabela de Apoio'!$A:$A,1))/INDEX('Tabela de Apoio'!$B:$B,MATCH('MAPA DE PREÇOS'!T1969,'Tabela de Apoio'!$A:$A,1)-1))*T1968))</f>
        <v/>
      </c>
      <c r="U1972" s="109" t="str">
        <f>IF(U1968="","",
IF(OR(U1970="Orçamento",U1969="",MAX('Tabela de Apoio'!$A:$A)&lt;=U1969),
U1968,
(INDEX('Tabela de Apoio'!$B:$B,MATCH('MAPA DE PREÇOS'!$O$8,'Tabela de Apoio'!$A:$A,1))/INDEX('Tabela de Apoio'!$B:$B,MATCH('MAPA DE PREÇOS'!U1969,'Tabela de Apoio'!$A:$A,1)-1))*U1968))</f>
        <v/>
      </c>
      <c r="V1972" s="109" t="str">
        <f>IF(V1968="","",
IF(OR(V1970="Orçamento",V1969="",MAX('Tabela de Apoio'!$A:$A)&lt;=V1969),
V1968,
(INDEX('Tabela de Apoio'!$B:$B,MATCH('MAPA DE PREÇOS'!$O$8,'Tabela de Apoio'!$A:$A,1))/INDEX('Tabela de Apoio'!$B:$B,MATCH('MAPA DE PREÇOS'!V1969,'Tabela de Apoio'!$A:$A,1)-1))*V1968))</f>
        <v/>
      </c>
      <c r="W1972" s="109" t="str">
        <f>IF(W1968="","",
IF(OR(W1970="Orçamento",W1969="",MAX('Tabela de Apoio'!$A:$A)&lt;=W1969),
W1968,
(INDEX('Tabela de Apoio'!$B:$B,MATCH('MAPA DE PREÇOS'!$O$8,'Tabela de Apoio'!$A:$A,1))/INDEX('Tabela de Apoio'!$B:$B,MATCH('MAPA DE PREÇOS'!W1969,'Tabela de Apoio'!$A:$A,1)-1))*W1968))</f>
        <v/>
      </c>
      <c r="X1972" s="109" t="str">
        <f>IF(X1968="","",
IF(OR(X1970="Orçamento",X1969="",MAX('Tabela de Apoio'!$A:$A)&lt;=X1969),
X1968,
(INDEX('Tabela de Apoio'!$B:$B,MATCH('MAPA DE PREÇOS'!$O$8,'Tabela de Apoio'!$A:$A,1))/INDEX('Tabela de Apoio'!$B:$B,MATCH('MAPA DE PREÇOS'!X1969,'Tabela de Apoio'!$A:$A,1)-1))*X1968))</f>
        <v/>
      </c>
      <c r="Y1972" s="109" t="str">
        <f>IF(Y1968="","",
IF(OR(Y1970="Orçamento",Y1969="",MAX('Tabela de Apoio'!$A:$A)&lt;=Y1969),
Y1968,
(INDEX('Tabela de Apoio'!$B:$B,MATCH('MAPA DE PREÇOS'!$O$8,'Tabela de Apoio'!$A:$A,1))/INDEX('Tabela de Apoio'!$B:$B,MATCH('MAPA DE PREÇOS'!Y1969,'Tabela de Apoio'!$A:$A,1)-1))*Y1968))</f>
        <v/>
      </c>
      <c r="Z1972" s="109" t="str">
        <f>IF(Z1968="","",
IF(OR(Z1970="Orçamento",Z1969="",MAX('Tabela de Apoio'!$A:$A)&lt;=Z1969),
Z1968,
(INDEX('Tabela de Apoio'!$B:$B,MATCH('MAPA DE PREÇOS'!$O$8,'Tabela de Apoio'!$A:$A,1))/INDEX('Tabela de Apoio'!$B:$B,MATCH('MAPA DE PREÇOS'!Z1969,'Tabela de Apoio'!$A:$A,1)-1))*Z1968))</f>
        <v/>
      </c>
      <c r="AA1972" s="109" t="str">
        <f>IF(AA1968="","",
IF(OR(AA1970="Orçamento",AA1969="",MAX('Tabela de Apoio'!$A:$A)&lt;=AA1969),
AA1968,
(INDEX('Tabela de Apoio'!$B:$B,MATCH('MAPA DE PREÇOS'!$O$8,'Tabela de Apoio'!$A:$A,1))/INDEX('Tabela de Apoio'!$B:$B,MATCH('MAPA DE PREÇOS'!AA1969,'Tabela de Apoio'!$A:$A,1)-1))*AA1968))</f>
        <v/>
      </c>
      <c r="AB1972" s="109" t="str">
        <f>IF(AB1968="","",
IF(OR(AB1970="Orçamento",AB1969="",MAX('Tabela de Apoio'!$A:$A)&lt;=AB1969),
AB1968,
(INDEX('Tabela de Apoio'!$B:$B,MATCH('MAPA DE PREÇOS'!$O$8,'Tabela de Apoio'!$A:$A,1))/INDEX('Tabela de Apoio'!$B:$B,MATCH('MAPA DE PREÇOS'!AB1969,'Tabela de Apoio'!$A:$A,1)-1))*AB1968))</f>
        <v/>
      </c>
      <c r="AC1972" s="109" t="str">
        <f>IF(AC1968="","",
IF(OR(AC1970="Orçamento",AC1969="",MAX('Tabela de Apoio'!$A:$A)&lt;=AC1969),
AC1968,
(INDEX('Tabela de Apoio'!$B:$B,MATCH('MAPA DE PREÇOS'!$O$8,'Tabela de Apoio'!$A:$A,1))/INDEX('Tabela de Apoio'!$B:$B,MATCH('MAPA DE PREÇOS'!AC1969,'Tabela de Apoio'!$A:$A,1)-1))*AC1968))</f>
        <v/>
      </c>
      <c r="AD1972" s="109" t="str">
        <f>IF(AD1968="","",
IF(OR(AD1970="Orçamento",AD1969="",MAX('Tabela de Apoio'!$A:$A)&lt;=AD1969),
AD1968,
(INDEX('Tabela de Apoio'!$B:$B,MATCH('MAPA DE PREÇOS'!$O$8,'Tabela de Apoio'!$A:$A,1))/INDEX('Tabela de Apoio'!$B:$B,MATCH('MAPA DE PREÇOS'!AD1969,'Tabela de Apoio'!$A:$A,1)-1))*AD1968))</f>
        <v/>
      </c>
      <c r="AE1972" s="109" t="str">
        <f>IF(AE1968="","",
IF(OR(AE1970="Orçamento",AE1969="",MAX('Tabela de Apoio'!$A:$A)&lt;=AE1969),
AE1968,
(INDEX('Tabela de Apoio'!$B:$B,MATCH('MAPA DE PREÇOS'!$O$8,'Tabela de Apoio'!$A:$A,1))/INDEX('Tabela de Apoio'!$B:$B,MATCH('MAPA DE PREÇOS'!AE1969,'Tabela de Apoio'!$A:$A,1)-1))*AE1968))</f>
        <v/>
      </c>
      <c r="AF1972" s="109" t="str">
        <f>IF(AF1968="","",
IF(OR(AF1970="Orçamento",AF1969="",MAX('Tabela de Apoio'!$A:$A)&lt;=AF1969),
AF1968,
(INDEX('Tabela de Apoio'!$B:$B,MATCH('MAPA DE PREÇOS'!$O$8,'Tabela de Apoio'!$A:$A,1))/INDEX('Tabela de Apoio'!$B:$B,MATCH('MAPA DE PREÇOS'!AF1969,'Tabela de Apoio'!$A:$A,1)-1))*AF1968))</f>
        <v/>
      </c>
      <c r="AG1972" s="109" t="str">
        <f>IF(AG1968="","",
IF(OR(AG1970="Orçamento",AG1969="",MAX('Tabela de Apoio'!$A:$A)&lt;=AG1969),
AG1968,
(INDEX('Tabela de Apoio'!$B:$B,MATCH('MAPA DE PREÇOS'!$O$8,'Tabela de Apoio'!$A:$A,1))/INDEX('Tabela de Apoio'!$B:$B,MATCH('MAPA DE PREÇOS'!AG1969,'Tabela de Apoio'!$A:$A,1)-1))*AG1968))</f>
        <v/>
      </c>
      <c r="AH1972" s="109" t="str">
        <f>IF(AH1968="","",
IF(OR(AH1970="Orçamento",AH1969="",MAX('Tabela de Apoio'!$A:$A)&lt;=AH1969),
AH1968,
(INDEX('Tabela de Apoio'!$B:$B,MATCH('MAPA DE PREÇOS'!$O$8,'Tabela de Apoio'!$A:$A,1))/INDEX('Tabela de Apoio'!$B:$B,MATCH('MAPA DE PREÇOS'!AH1969,'Tabela de Apoio'!$A:$A,1)-1))*AH1968))</f>
        <v/>
      </c>
      <c r="AI1972" s="109" t="str">
        <f>IF(AI1968="","",
IF(OR(AI1970="Orçamento",AI1969="",MAX('Tabela de Apoio'!$A:$A)&lt;=AI1969),
AI1968,
(INDEX('Tabela de Apoio'!$B:$B,MATCH('MAPA DE PREÇOS'!$O$8,'Tabela de Apoio'!$A:$A,1))/INDEX('Tabela de Apoio'!$B:$B,MATCH('MAPA DE PREÇOS'!AI1969,'Tabela de Apoio'!$A:$A,1)-1))*AI1968))</f>
        <v/>
      </c>
    </row>
    <row r="1973" spans="1:167" hidden="1" x14ac:dyDescent="0.25">
      <c r="B1973" s="131" t="e">
        <f t="shared" ref="B1973" si="6114">B1972</f>
        <v>#VALUE!</v>
      </c>
      <c r="C1973" s="131" t="e">
        <f t="shared" ref="C1973" si="6115">C1972</f>
        <v>#VALUE!</v>
      </c>
      <c r="D1973" s="130">
        <f t="shared" si="5990"/>
        <v>1</v>
      </c>
      <c r="E1973" s="168"/>
      <c r="F1973" s="96"/>
      <c r="G1973" s="170"/>
      <c r="H1973"/>
      <c r="I1973"/>
      <c r="J1973"/>
      <c r="N1973" s="74"/>
      <c r="O1973" s="27" t="s">
        <v>439</v>
      </c>
      <c r="P1973" s="110" t="str">
        <f>IF(IFERROR(VLOOKUP(P1970,'Tabela de Apoio'!$D:$E,2,FALSE),1)=1,"",P1974)</f>
        <v/>
      </c>
      <c r="Q1973" s="110" t="str">
        <f>IF(IFERROR(VLOOKUP(Q1970,'Tabela de Apoio'!$D:$E,2,FALSE),1)=1,"",Q1974)</f>
        <v/>
      </c>
      <c r="R1973" s="110" t="str">
        <f>IF(IFERROR(VLOOKUP(R1970,'Tabela de Apoio'!$D:$E,2,FALSE),1)=1,"",R1974)</f>
        <v/>
      </c>
      <c r="S1973" s="110" t="str">
        <f>IF(IFERROR(VLOOKUP(S1970,'Tabela de Apoio'!$D:$E,2,FALSE),1)=1,"",S1974)</f>
        <v/>
      </c>
      <c r="T1973" s="110" t="str">
        <f>IF(IFERROR(VLOOKUP(T1970,'Tabela de Apoio'!$D:$E,2,FALSE),1)=1,"",T1974)</f>
        <v/>
      </c>
      <c r="U1973" s="110" t="str">
        <f>IF(IFERROR(VLOOKUP(U1970,'Tabela de Apoio'!$D:$E,2,FALSE),1)=1,"",U1974)</f>
        <v/>
      </c>
      <c r="V1973" s="110" t="str">
        <f>IF(IFERROR(VLOOKUP(V1970,'Tabela de Apoio'!$D:$E,2,FALSE),1)=1,"",V1974)</f>
        <v/>
      </c>
      <c r="W1973" s="110" t="str">
        <f>IF(IFERROR(VLOOKUP(W1970,'Tabela de Apoio'!$D:$E,2,FALSE),1)=1,"",W1974)</f>
        <v/>
      </c>
      <c r="X1973" s="110" t="str">
        <f>IF(IFERROR(VLOOKUP(X1970,'Tabela de Apoio'!$D:$E,2,FALSE),1)=1,"",X1974)</f>
        <v/>
      </c>
      <c r="Y1973" s="110" t="str">
        <f>IF(IFERROR(VLOOKUP(Y1970,'Tabela de Apoio'!$D:$E,2,FALSE),1)=1,"",Y1974)</f>
        <v/>
      </c>
      <c r="Z1973" s="110" t="str">
        <f>IF(IFERROR(VLOOKUP(Z1970,'Tabela de Apoio'!$D:$E,2,FALSE),1)=1,"",Z1974)</f>
        <v/>
      </c>
      <c r="AA1973" s="110" t="str">
        <f>IF(IFERROR(VLOOKUP(AA1970,'Tabela de Apoio'!$D:$E,2,FALSE),1)=1,"",AA1974)</f>
        <v/>
      </c>
      <c r="AB1973" s="110" t="str">
        <f>IF(IFERROR(VLOOKUP(AB1970,'Tabela de Apoio'!$D:$E,2,FALSE),1)=1,"",AB1974)</f>
        <v/>
      </c>
      <c r="AC1973" s="110" t="str">
        <f>IF(IFERROR(VLOOKUP(AC1970,'Tabela de Apoio'!$D:$E,2,FALSE),1)=1,"",AC1974)</f>
        <v/>
      </c>
      <c r="AD1973" s="110" t="str">
        <f>IF(IFERROR(VLOOKUP(AD1970,'Tabela de Apoio'!$D:$E,2,FALSE),1)=1,"",AD1974)</f>
        <v/>
      </c>
      <c r="AE1973" s="110" t="str">
        <f>IF(IFERROR(VLOOKUP(AE1970,'Tabela de Apoio'!$D:$E,2,FALSE),1)=1,"",AE1974)</f>
        <v/>
      </c>
      <c r="AF1973" s="110" t="str">
        <f>IF(IFERROR(VLOOKUP(AF1970,'Tabela de Apoio'!$D:$E,2,FALSE),1)=1,"",AF1974)</f>
        <v/>
      </c>
      <c r="AG1973" s="110" t="str">
        <f>IF(IFERROR(VLOOKUP(AG1970,'Tabela de Apoio'!$D:$E,2,FALSE),1)=1,"",AG1974)</f>
        <v/>
      </c>
      <c r="AH1973" s="110" t="str">
        <f>IF(IFERROR(VLOOKUP(AH1970,'Tabela de Apoio'!$D:$E,2,FALSE),1)=1,"",AH1974)</f>
        <v/>
      </c>
      <c r="AI1973" s="110" t="str">
        <f>IF(IFERROR(VLOOKUP(AI1970,'Tabela de Apoio'!$D:$E,2,FALSE),1)=1,"",AI1974)</f>
        <v/>
      </c>
    </row>
    <row r="1974" spans="1:167" hidden="1" x14ac:dyDescent="0.25">
      <c r="B1974" s="131" t="e">
        <f t="shared" ref="B1974:C1974" si="6116">B1973</f>
        <v>#VALUE!</v>
      </c>
      <c r="C1974" s="131" t="e">
        <f t="shared" si="6116"/>
        <v>#VALUE!</v>
      </c>
      <c r="D1974" s="130">
        <f t="shared" si="5990"/>
        <v>1</v>
      </c>
      <c r="E1974" s="168"/>
      <c r="F1974" s="96"/>
      <c r="G1974" s="170"/>
      <c r="H1974" s="137">
        <f t="shared" ref="H1974" si="6117">COUNT($P1974:$XX1974)</f>
        <v>0</v>
      </c>
      <c r="I1974" s="135" t="e">
        <f t="shared" ref="I1974" si="6118">_xlfn.STDEV.P($P1973:$XX1974)/AVERAGE($P1973:$XX1974)</f>
        <v>#DIV/0!</v>
      </c>
      <c r="J1974" s="7">
        <f>ROW()</f>
        <v>1974</v>
      </c>
      <c r="K1974" s="70"/>
      <c r="L1974" s="29" t="s">
        <v>54</v>
      </c>
      <c r="M1974" s="30" t="str">
        <f t="shared" ref="M1974" si="6119">IFERROR(
IF(AND(P1970="Orçamento",COUNTA(P1968:AI1968)=COUNTIF(P1970:XX1970,"Orçamento")),MIN(M1979,M1976),
IF(M1977&lt;&gt;"",M1977,
IF(M1978&lt;&gt;"",M1978,
M1976
))),"")</f>
        <v/>
      </c>
      <c r="N1974" s="74"/>
      <c r="O1974" s="27" t="s">
        <v>440</v>
      </c>
      <c r="P1974" s="109" t="str">
        <f t="shared" ref="P1974:AI1974" si="6120">IFERROR(IF(P1972="",
            "",
            IF(COUNT($P1972:$XX1972)&lt;=4,
               P1972,
               IF(OR(P1972&gt;(QUARTILE($P1972:$XX1972,3)+(QUARTILE($P1972:$XX1972,3)-QUARTILE($P1972:$XX1972,1))),
                     P1972&lt;(QUARTILE($P1972:$XX1972,1)-(QUARTILE($P1972:$XX1972,3)-QUARTILE($P1972:$XX1972,1)))
                  ),
               "DESCARTADO",P1972)
             )
  ),P1972)</f>
        <v/>
      </c>
      <c r="Q1974" s="109" t="str">
        <f t="shared" si="6120"/>
        <v/>
      </c>
      <c r="R1974" s="109" t="str">
        <f t="shared" si="6120"/>
        <v/>
      </c>
      <c r="S1974" s="109" t="str">
        <f t="shared" si="6120"/>
        <v/>
      </c>
      <c r="T1974" s="109" t="str">
        <f t="shared" si="6120"/>
        <v/>
      </c>
      <c r="U1974" s="109" t="str">
        <f t="shared" si="6120"/>
        <v/>
      </c>
      <c r="V1974" s="109" t="str">
        <f t="shared" si="6120"/>
        <v/>
      </c>
      <c r="W1974" s="109" t="str">
        <f t="shared" si="6120"/>
        <v/>
      </c>
      <c r="X1974" s="109" t="str">
        <f t="shared" si="6120"/>
        <v/>
      </c>
      <c r="Y1974" s="109" t="str">
        <f t="shared" si="6120"/>
        <v/>
      </c>
      <c r="Z1974" s="109" t="str">
        <f t="shared" si="6120"/>
        <v/>
      </c>
      <c r="AA1974" s="109" t="str">
        <f t="shared" si="6120"/>
        <v/>
      </c>
      <c r="AB1974" s="109" t="str">
        <f t="shared" si="6120"/>
        <v/>
      </c>
      <c r="AC1974" s="109" t="str">
        <f t="shared" si="6120"/>
        <v/>
      </c>
      <c r="AD1974" s="109" t="str">
        <f t="shared" si="6120"/>
        <v/>
      </c>
      <c r="AE1974" s="109" t="str">
        <f t="shared" si="6120"/>
        <v/>
      </c>
      <c r="AF1974" s="109" t="str">
        <f t="shared" si="6120"/>
        <v/>
      </c>
      <c r="AG1974" s="109" t="str">
        <f t="shared" si="6120"/>
        <v/>
      </c>
      <c r="AH1974" s="109" t="str">
        <f t="shared" si="6120"/>
        <v/>
      </c>
      <c r="AI1974" s="109" t="str">
        <f t="shared" si="6120"/>
        <v/>
      </c>
    </row>
    <row r="1975" spans="1:167" hidden="1" x14ac:dyDescent="0.25">
      <c r="B1975" s="131" t="e">
        <f t="shared" ref="B1975" si="6121">B1974</f>
        <v>#VALUE!</v>
      </c>
      <c r="C1975" s="131" t="e">
        <f t="shared" ref="C1975" si="6122">C1974</f>
        <v>#VALUE!</v>
      </c>
      <c r="D1975" s="130">
        <f t="shared" si="5990"/>
        <v>1</v>
      </c>
      <c r="E1975" s="168"/>
      <c r="F1975" s="96"/>
      <c r="G1975" s="170"/>
      <c r="H1975"/>
      <c r="I1975"/>
      <c r="J1975"/>
      <c r="K1975" s="69"/>
      <c r="L1975" s="29" t="s">
        <v>423</v>
      </c>
      <c r="M1975" s="30" t="e">
        <f t="shared" ref="M1975" si="6123">AVERAGE($P1974:$XX1974)</f>
        <v>#DIV/0!</v>
      </c>
      <c r="N1975" s="74"/>
      <c r="O1975" s="27" t="str">
        <f t="shared" ref="O1975" si="6124">"1 POND"</f>
        <v>1 POND</v>
      </c>
      <c r="P1975" s="110" t="str">
        <f>IF(IFERROR(VLOOKUP(P1970,'Tabela de Apoio'!$D:$E,2,FALSE),1)=1,"",P1976)</f>
        <v/>
      </c>
      <c r="Q1975" s="110" t="str">
        <f>IF(IFERROR(VLOOKUP(Q1970,'Tabela de Apoio'!$D:$E,2,FALSE),1)=1,"",Q1976)</f>
        <v/>
      </c>
      <c r="R1975" s="110" t="str">
        <f>IF(IFERROR(VLOOKUP(R1970,'Tabela de Apoio'!$D:$E,2,FALSE),1)=1,"",R1976)</f>
        <v/>
      </c>
      <c r="S1975" s="110" t="str">
        <f>IF(IFERROR(VLOOKUP(S1970,'Tabela de Apoio'!$D:$E,2,FALSE),1)=1,"",S1976)</f>
        <v/>
      </c>
      <c r="T1975" s="110" t="str">
        <f>IF(IFERROR(VLOOKUP(T1970,'Tabela de Apoio'!$D:$E,2,FALSE),1)=1,"",T1976)</f>
        <v/>
      </c>
      <c r="U1975" s="110" t="str">
        <f>IF(IFERROR(VLOOKUP(U1970,'Tabela de Apoio'!$D:$E,2,FALSE),1)=1,"",U1976)</f>
        <v/>
      </c>
      <c r="V1975" s="110" t="str">
        <f>IF(IFERROR(VLOOKUP(V1970,'Tabela de Apoio'!$D:$E,2,FALSE),1)=1,"",V1976)</f>
        <v/>
      </c>
      <c r="W1975" s="110" t="str">
        <f>IF(IFERROR(VLOOKUP(W1970,'Tabela de Apoio'!$D:$E,2,FALSE),1)=1,"",W1976)</f>
        <v/>
      </c>
      <c r="X1975" s="110" t="str">
        <f>IF(IFERROR(VLOOKUP(X1970,'Tabela de Apoio'!$D:$E,2,FALSE),1)=1,"",X1976)</f>
        <v/>
      </c>
      <c r="Y1975" s="110" t="str">
        <f>IF(IFERROR(VLOOKUP(Y1970,'Tabela de Apoio'!$D:$E,2,FALSE),1)=1,"",Y1976)</f>
        <v/>
      </c>
      <c r="Z1975" s="110" t="str">
        <f>IF(IFERROR(VLOOKUP(Z1970,'Tabela de Apoio'!$D:$E,2,FALSE),1)=1,"",Z1976)</f>
        <v/>
      </c>
      <c r="AA1975" s="110" t="str">
        <f>IF(IFERROR(VLOOKUP(AA1970,'Tabela de Apoio'!$D:$E,2,FALSE),1)=1,"",AA1976)</f>
        <v/>
      </c>
      <c r="AB1975" s="110" t="str">
        <f>IF(IFERROR(VLOOKUP(AB1970,'Tabela de Apoio'!$D:$E,2,FALSE),1)=1,"",AB1976)</f>
        <v/>
      </c>
      <c r="AC1975" s="110" t="str">
        <f>IF(IFERROR(VLOOKUP(AC1970,'Tabela de Apoio'!$D:$E,2,FALSE),1)=1,"",AC1976)</f>
        <v/>
      </c>
      <c r="AD1975" s="110" t="str">
        <f>IF(IFERROR(VLOOKUP(AD1970,'Tabela de Apoio'!$D:$E,2,FALSE),1)=1,"",AD1976)</f>
        <v/>
      </c>
      <c r="AE1975" s="110" t="str">
        <f>IF(IFERROR(VLOOKUP(AE1970,'Tabela de Apoio'!$D:$E,2,FALSE),1)=1,"",AE1976)</f>
        <v/>
      </c>
      <c r="AF1975" s="110" t="str">
        <f>IF(IFERROR(VLOOKUP(AF1970,'Tabela de Apoio'!$D:$E,2,FALSE),1)=1,"",AF1976)</f>
        <v/>
      </c>
      <c r="AG1975" s="110" t="str">
        <f>IF(IFERROR(VLOOKUP(AG1970,'Tabela de Apoio'!$D:$E,2,FALSE),1)=1,"",AG1976)</f>
        <v/>
      </c>
      <c r="AH1975" s="110" t="str">
        <f>IF(IFERROR(VLOOKUP(AH1970,'Tabela de Apoio'!$D:$E,2,FALSE),1)=1,"",AH1976)</f>
        <v/>
      </c>
      <c r="AI1975" s="110" t="str">
        <f>IF(IFERROR(VLOOKUP(AI1970,'Tabela de Apoio'!$D:$E,2,FALSE),1)=1,"",AI1976)</f>
        <v/>
      </c>
    </row>
    <row r="1976" spans="1:167" hidden="1" x14ac:dyDescent="0.25">
      <c r="B1976" s="131" t="e">
        <f t="shared" si="5989"/>
        <v>#VALUE!</v>
      </c>
      <c r="C1976" s="131" t="e">
        <f t="shared" si="5990"/>
        <v>#VALUE!</v>
      </c>
      <c r="D1976" s="130">
        <f t="shared" si="5990"/>
        <v>1</v>
      </c>
      <c r="E1976" s="168"/>
      <c r="F1976" s="96"/>
      <c r="G1976" s="170"/>
      <c r="H1976" s="137">
        <f t="shared" ref="H1976" si="6125">COUNT($P1976:$XX1976)</f>
        <v>0</v>
      </c>
      <c r="I1976" s="135" t="e">
        <f t="shared" ref="I1976" si="6126">_xlfn.STDEV.P($P1975:$XX1976)/AVERAGE($P1975:$XX1976)</f>
        <v>#DIV/0!</v>
      </c>
      <c r="J1976" s="7">
        <f t="shared" ref="J1976" si="6127">IF(AND(H1976&gt;2,
OR(L1968="MÉDIA SANEADA",L1968="MEDIANA SANEADA",
AND(L1968="PREÇO REFERÊNCIA",NOT(AND(P1970="Orçamento",COUNTA(P1968:XX1968)=COUNTIF(P1970:XX1970,"Orçamento")))))),
ROW(),0)</f>
        <v>0</v>
      </c>
      <c r="K1976" s="69"/>
      <c r="L1976" s="29" t="s">
        <v>424</v>
      </c>
      <c r="M1976" s="30" t="e">
        <f t="shared" ref="M1976" si="6128">MEDIAN($P1974:$XX1974)</f>
        <v>#NUM!</v>
      </c>
      <c r="N1976" s="74"/>
      <c r="O1976" s="27" t="str">
        <f t="shared" ref="O1976" si="6129">"1 RODADA"</f>
        <v>1 RODADA</v>
      </c>
      <c r="P1976" s="110" t="str">
        <f t="shared" ref="P1976:AI1976" si="6130">IF(P1974="","",IF((_xlfn.STDEV.P($P1973:$XX1974)/AVERAGE($P1973:$XX1974))&lt;=25%,P1974,IF(OR(P1974&gt;(AVERAGE($P1973:$XX1974)+_xlfn.STDEV.P($P1973:$XX1974)),P1974&lt;(AVERAGE($P1973:$XX1974)-_xlfn.STDEV.P($P1973:$XX1974))),"DESCARTADO",P1974)))</f>
        <v/>
      </c>
      <c r="Q1976" s="110" t="str">
        <f t="shared" si="6130"/>
        <v/>
      </c>
      <c r="R1976" s="110" t="str">
        <f t="shared" si="6130"/>
        <v/>
      </c>
      <c r="S1976" s="110" t="str">
        <f t="shared" si="6130"/>
        <v/>
      </c>
      <c r="T1976" s="110" t="str">
        <f t="shared" si="6130"/>
        <v/>
      </c>
      <c r="U1976" s="110" t="str">
        <f t="shared" si="6130"/>
        <v/>
      </c>
      <c r="V1976" s="110" t="str">
        <f t="shared" si="6130"/>
        <v/>
      </c>
      <c r="W1976" s="110" t="str">
        <f t="shared" si="6130"/>
        <v/>
      </c>
      <c r="X1976" s="110" t="str">
        <f t="shared" si="6130"/>
        <v/>
      </c>
      <c r="Y1976" s="110" t="str">
        <f t="shared" si="6130"/>
        <v/>
      </c>
      <c r="Z1976" s="110" t="str">
        <f t="shared" si="6130"/>
        <v/>
      </c>
      <c r="AA1976" s="110" t="str">
        <f t="shared" si="6130"/>
        <v/>
      </c>
      <c r="AB1976" s="110" t="str">
        <f t="shared" si="6130"/>
        <v/>
      </c>
      <c r="AC1976" s="110" t="str">
        <f t="shared" si="6130"/>
        <v/>
      </c>
      <c r="AD1976" s="110" t="str">
        <f t="shared" si="6130"/>
        <v/>
      </c>
      <c r="AE1976" s="110" t="str">
        <f t="shared" si="6130"/>
        <v/>
      </c>
      <c r="AF1976" s="110" t="str">
        <f t="shared" si="6130"/>
        <v/>
      </c>
      <c r="AG1976" s="110" t="str">
        <f t="shared" si="6130"/>
        <v/>
      </c>
      <c r="AH1976" s="110" t="str">
        <f t="shared" si="6130"/>
        <v/>
      </c>
      <c r="AI1976" s="110" t="str">
        <f t="shared" si="6130"/>
        <v/>
      </c>
    </row>
    <row r="1977" spans="1:167" hidden="1" x14ac:dyDescent="0.25">
      <c r="B1977" s="131" t="e">
        <f t="shared" si="5989"/>
        <v>#VALUE!</v>
      </c>
      <c r="C1977" s="131" t="e">
        <f t="shared" si="5990"/>
        <v>#VALUE!</v>
      </c>
      <c r="D1977" s="130">
        <f t="shared" si="5990"/>
        <v>1</v>
      </c>
      <c r="E1977" s="168"/>
      <c r="F1977" s="96"/>
      <c r="G1977" s="170"/>
      <c r="H1977"/>
      <c r="I1977"/>
      <c r="J1977"/>
      <c r="L1977" s="29" t="s">
        <v>50</v>
      </c>
      <c r="M1977" s="30" t="str">
        <f t="shared" ref="M1977" si="6131">IFERROR(
IF(AND(H1976&gt;2,I1976&lt;=25%),AVERAGE(P1975:XX1976),
IF(AND(H1978&gt;2,I1978&lt;=25%),AVERAGE(P1977:XX1978),
IF(AND(H1980&gt;2,I1980&lt;=25%),AVERAGE(P1979:XX1980),
IF(AND(H1982&gt;2,I1982&lt;=25%),AVERAGE(P1981:XX1982),
IF(AND(H1984&gt;2,I1984&lt;=25%),AVERAGE(P1983:XX1984),
IF(AND(H1986&gt;2,I1986&lt;=25%),AVERAGE(P1985:XX1986),
IF(I1974&lt;=25%,AVERAGE(P1973:XX1974),""))))))),"")</f>
        <v/>
      </c>
      <c r="N1977" s="74"/>
      <c r="O1977" s="27" t="str">
        <f t="shared" ref="O1977" si="6132">"2 POND"</f>
        <v>2 POND</v>
      </c>
      <c r="P1977" s="110" t="str">
        <f>IF(IFERROR(VLOOKUP(P1970,'Tabela de Apoio'!$D:$E,2,FALSE),1)=1,"",P1978)</f>
        <v/>
      </c>
      <c r="Q1977" s="110" t="str">
        <f>IF(IFERROR(VLOOKUP(Q1970,'Tabela de Apoio'!$D:$E,2,FALSE),1)=1,"",Q1978)</f>
        <v/>
      </c>
      <c r="R1977" s="110" t="str">
        <f>IF(IFERROR(VLOOKUP(R1970,'Tabela de Apoio'!$D:$E,2,FALSE),1)=1,"",R1978)</f>
        <v/>
      </c>
      <c r="S1977" s="110" t="str">
        <f>IF(IFERROR(VLOOKUP(S1970,'Tabela de Apoio'!$D:$E,2,FALSE),1)=1,"",S1978)</f>
        <v/>
      </c>
      <c r="T1977" s="110" t="str">
        <f>IF(IFERROR(VLOOKUP(T1970,'Tabela de Apoio'!$D:$E,2,FALSE),1)=1,"",T1978)</f>
        <v/>
      </c>
      <c r="U1977" s="110" t="str">
        <f>IF(IFERROR(VLOOKUP(U1970,'Tabela de Apoio'!$D:$E,2,FALSE),1)=1,"",U1978)</f>
        <v/>
      </c>
      <c r="V1977" s="110" t="str">
        <f>IF(IFERROR(VLOOKUP(V1970,'Tabela de Apoio'!$D:$E,2,FALSE),1)=1,"",V1978)</f>
        <v/>
      </c>
      <c r="W1977" s="110" t="str">
        <f>IF(IFERROR(VLOOKUP(W1970,'Tabela de Apoio'!$D:$E,2,FALSE),1)=1,"",W1978)</f>
        <v/>
      </c>
      <c r="X1977" s="110" t="str">
        <f>IF(IFERROR(VLOOKUP(X1970,'Tabela de Apoio'!$D:$E,2,FALSE),1)=1,"",X1978)</f>
        <v/>
      </c>
      <c r="Y1977" s="110" t="str">
        <f>IF(IFERROR(VLOOKUP(Y1970,'Tabela de Apoio'!$D:$E,2,FALSE),1)=1,"",Y1978)</f>
        <v/>
      </c>
      <c r="Z1977" s="110" t="str">
        <f>IF(IFERROR(VLOOKUP(Z1970,'Tabela de Apoio'!$D:$E,2,FALSE),1)=1,"",Z1978)</f>
        <v/>
      </c>
      <c r="AA1977" s="110" t="str">
        <f>IF(IFERROR(VLOOKUP(AA1970,'Tabela de Apoio'!$D:$E,2,FALSE),1)=1,"",AA1978)</f>
        <v/>
      </c>
      <c r="AB1977" s="110" t="str">
        <f>IF(IFERROR(VLOOKUP(AB1970,'Tabela de Apoio'!$D:$E,2,FALSE),1)=1,"",AB1978)</f>
        <v/>
      </c>
      <c r="AC1977" s="110" t="str">
        <f>IF(IFERROR(VLOOKUP(AC1970,'Tabela de Apoio'!$D:$E,2,FALSE),1)=1,"",AC1978)</f>
        <v/>
      </c>
      <c r="AD1977" s="110" t="str">
        <f>IF(IFERROR(VLOOKUP(AD1970,'Tabela de Apoio'!$D:$E,2,FALSE),1)=1,"",AD1978)</f>
        <v/>
      </c>
      <c r="AE1977" s="110" t="str">
        <f>IF(IFERROR(VLOOKUP(AE1970,'Tabela de Apoio'!$D:$E,2,FALSE),1)=1,"",AE1978)</f>
        <v/>
      </c>
      <c r="AF1977" s="110" t="str">
        <f>IF(IFERROR(VLOOKUP(AF1970,'Tabela de Apoio'!$D:$E,2,FALSE),1)=1,"",AF1978)</f>
        <v/>
      </c>
      <c r="AG1977" s="110" t="str">
        <f>IF(IFERROR(VLOOKUP(AG1970,'Tabela de Apoio'!$D:$E,2,FALSE),1)=1,"",AG1978)</f>
        <v/>
      </c>
      <c r="AH1977" s="110" t="str">
        <f>IF(IFERROR(VLOOKUP(AH1970,'Tabela de Apoio'!$D:$E,2,FALSE),1)=1,"",AH1978)</f>
        <v/>
      </c>
      <c r="AI1977" s="110" t="str">
        <f>IF(IFERROR(VLOOKUP(AI1970,'Tabela de Apoio'!$D:$E,2,FALSE),1)=1,"",AI1978)</f>
        <v/>
      </c>
    </row>
    <row r="1978" spans="1:167" hidden="1" x14ac:dyDescent="0.25">
      <c r="B1978" s="131" t="e">
        <f t="shared" si="5989"/>
        <v>#VALUE!</v>
      </c>
      <c r="C1978" s="131" t="e">
        <f t="shared" si="5990"/>
        <v>#VALUE!</v>
      </c>
      <c r="D1978" s="130">
        <f t="shared" si="5990"/>
        <v>1</v>
      </c>
      <c r="E1978" s="168"/>
      <c r="F1978" s="96"/>
      <c r="G1978" s="170"/>
      <c r="H1978" s="137">
        <f t="shared" ref="H1978" si="6133">COUNT($P1978:$XX1978)</f>
        <v>0</v>
      </c>
      <c r="I1978" s="135" t="e">
        <f t="shared" ref="I1978" si="6134">_xlfn.STDEV.P($P1977:$XX1978)/AVERAGE($P1977:$XX1978)</f>
        <v>#DIV/0!</v>
      </c>
      <c r="J1978" s="7">
        <f t="shared" ref="J1978" si="6135">IF(AND(H1978&gt;2,
OR(L1968="MÉDIA SANEADA",L1968="MEDIANA SANEADA",
AND(L1968="PREÇO REFERÊNCIA",NOT(AND(P1970="Orçamento",COUNTA(P1968:XX1968)=COUNTIF(P1970:XX1970,"Orçamento")))))),
ROW(),0)</f>
        <v>0</v>
      </c>
      <c r="K1978" s="69"/>
      <c r="L1978" s="29" t="s">
        <v>425</v>
      </c>
      <c r="M1978" s="30" t="e">
        <f t="shared" ref="M1978" si="6136" xml:space="preserve">
IF(H1976&gt;2,MEDIAN(P1975:XX1976),
IF(H1978&gt;2,MEDIAN(P1977:XX1978),
IF(H1980&gt;2,MEDIAN(P1979:XX1980),
IF(H1982&gt;2,MEDIAN(P1981:XX1982),
IF(H1984&gt;2,MEDIAN(P1983:XX1984),
IF(H1986&gt;2,MEDIAN(P1985:XX1986),
MEDIAN(P1973:XX1974)))))))</f>
        <v>#NUM!</v>
      </c>
      <c r="N1978" s="74"/>
      <c r="O1978" s="27" t="str">
        <f t="shared" ref="O1978" si="6137">"2 RODADA"</f>
        <v>2 RODADA</v>
      </c>
      <c r="P1978" s="110" t="str">
        <f t="shared" ref="P1978:AI1978" si="6138">IF(P1976="","",IF((_xlfn.STDEV.P($P1975:$XX1976)/AVERAGE($P1975:$XX1976))&lt;=25%,P1976,IF(OR(P1976&gt;(AVERAGE($P1975:$XX1976)+_xlfn.STDEV.P($P1975:$XX1976)),P1976&lt;(AVERAGE($P1975:$XX1976)-_xlfn.STDEV.P($P1975:$XX1976))),"DESCARTADO",P1976)))</f>
        <v/>
      </c>
      <c r="Q1978" s="110" t="str">
        <f t="shared" si="6138"/>
        <v/>
      </c>
      <c r="R1978" s="110" t="str">
        <f t="shared" si="6138"/>
        <v/>
      </c>
      <c r="S1978" s="110" t="str">
        <f t="shared" si="6138"/>
        <v/>
      </c>
      <c r="T1978" s="110" t="str">
        <f t="shared" si="6138"/>
        <v/>
      </c>
      <c r="U1978" s="110" t="str">
        <f t="shared" si="6138"/>
        <v/>
      </c>
      <c r="V1978" s="110" t="str">
        <f t="shared" si="6138"/>
        <v/>
      </c>
      <c r="W1978" s="110" t="str">
        <f t="shared" si="6138"/>
        <v/>
      </c>
      <c r="X1978" s="110" t="str">
        <f t="shared" si="6138"/>
        <v/>
      </c>
      <c r="Y1978" s="110" t="str">
        <f t="shared" si="6138"/>
        <v/>
      </c>
      <c r="Z1978" s="110" t="str">
        <f t="shared" si="6138"/>
        <v/>
      </c>
      <c r="AA1978" s="110" t="str">
        <f t="shared" si="6138"/>
        <v/>
      </c>
      <c r="AB1978" s="110" t="str">
        <f t="shared" si="6138"/>
        <v/>
      </c>
      <c r="AC1978" s="110" t="str">
        <f t="shared" si="6138"/>
        <v/>
      </c>
      <c r="AD1978" s="110" t="str">
        <f t="shared" si="6138"/>
        <v/>
      </c>
      <c r="AE1978" s="110" t="str">
        <f t="shared" si="6138"/>
        <v/>
      </c>
      <c r="AF1978" s="110" t="str">
        <f t="shared" si="6138"/>
        <v/>
      </c>
      <c r="AG1978" s="110" t="str">
        <f t="shared" si="6138"/>
        <v/>
      </c>
      <c r="AH1978" s="110" t="str">
        <f t="shared" si="6138"/>
        <v/>
      </c>
      <c r="AI1978" s="110" t="str">
        <f t="shared" si="6138"/>
        <v/>
      </c>
    </row>
    <row r="1979" spans="1:167" hidden="1" x14ac:dyDescent="0.25">
      <c r="B1979" s="131" t="e">
        <f t="shared" si="5989"/>
        <v>#VALUE!</v>
      </c>
      <c r="C1979" s="131" t="e">
        <f t="shared" si="5990"/>
        <v>#VALUE!</v>
      </c>
      <c r="D1979" s="130">
        <f t="shared" si="5990"/>
        <v>1</v>
      </c>
      <c r="E1979" s="168"/>
      <c r="F1979" s="96"/>
      <c r="G1979" s="170"/>
      <c r="H1979"/>
      <c r="I1979"/>
      <c r="J1979"/>
      <c r="K1979" s="69"/>
      <c r="L1979" s="29" t="s">
        <v>422</v>
      </c>
      <c r="M1979" s="30" t="e">
        <f t="shared" ref="M1979" si="6139">HARMEAN($P1973:$XX1974)</f>
        <v>#N/A</v>
      </c>
      <c r="N1979" s="74"/>
      <c r="O1979" s="27" t="str">
        <f t="shared" ref="O1979" si="6140">"3 POND"</f>
        <v>3 POND</v>
      </c>
      <c r="P1979" s="110" t="str">
        <f>IF(IFERROR(VLOOKUP(P1970,'Tabela de Apoio'!$D:$E,2,FALSE),1)=1,"",P1980)</f>
        <v/>
      </c>
      <c r="Q1979" s="110" t="str">
        <f>IF(IFERROR(VLOOKUP(Q1970,'Tabela de Apoio'!$D:$E,2,FALSE),1)=1,"",Q1980)</f>
        <v/>
      </c>
      <c r="R1979" s="110" t="str">
        <f>IF(IFERROR(VLOOKUP(R1970,'Tabela de Apoio'!$D:$E,2,FALSE),1)=1,"",R1980)</f>
        <v/>
      </c>
      <c r="S1979" s="110" t="str">
        <f>IF(IFERROR(VLOOKUP(S1970,'Tabela de Apoio'!$D:$E,2,FALSE),1)=1,"",S1980)</f>
        <v/>
      </c>
      <c r="T1979" s="110" t="str">
        <f>IF(IFERROR(VLOOKUP(T1970,'Tabela de Apoio'!$D:$E,2,FALSE),1)=1,"",T1980)</f>
        <v/>
      </c>
      <c r="U1979" s="110" t="str">
        <f>IF(IFERROR(VLOOKUP(U1970,'Tabela de Apoio'!$D:$E,2,FALSE),1)=1,"",U1980)</f>
        <v/>
      </c>
      <c r="V1979" s="110" t="str">
        <f>IF(IFERROR(VLOOKUP(V1970,'Tabela de Apoio'!$D:$E,2,FALSE),1)=1,"",V1980)</f>
        <v/>
      </c>
      <c r="W1979" s="110" t="str">
        <f>IF(IFERROR(VLOOKUP(W1970,'Tabela de Apoio'!$D:$E,2,FALSE),1)=1,"",W1980)</f>
        <v/>
      </c>
      <c r="X1979" s="110" t="str">
        <f>IF(IFERROR(VLOOKUP(X1970,'Tabela de Apoio'!$D:$E,2,FALSE),1)=1,"",X1980)</f>
        <v/>
      </c>
      <c r="Y1979" s="110" t="str">
        <f>IF(IFERROR(VLOOKUP(Y1970,'Tabela de Apoio'!$D:$E,2,FALSE),1)=1,"",Y1980)</f>
        <v/>
      </c>
      <c r="Z1979" s="110" t="str">
        <f>IF(IFERROR(VLOOKUP(Z1970,'Tabela de Apoio'!$D:$E,2,FALSE),1)=1,"",Z1980)</f>
        <v/>
      </c>
      <c r="AA1979" s="110" t="str">
        <f>IF(IFERROR(VLOOKUP(AA1970,'Tabela de Apoio'!$D:$E,2,FALSE),1)=1,"",AA1980)</f>
        <v/>
      </c>
      <c r="AB1979" s="110" t="str">
        <f>IF(IFERROR(VLOOKUP(AB1970,'Tabela de Apoio'!$D:$E,2,FALSE),1)=1,"",AB1980)</f>
        <v/>
      </c>
      <c r="AC1979" s="110" t="str">
        <f>IF(IFERROR(VLOOKUP(AC1970,'Tabela de Apoio'!$D:$E,2,FALSE),1)=1,"",AC1980)</f>
        <v/>
      </c>
      <c r="AD1979" s="110" t="str">
        <f>IF(IFERROR(VLOOKUP(AD1970,'Tabela de Apoio'!$D:$E,2,FALSE),1)=1,"",AD1980)</f>
        <v/>
      </c>
      <c r="AE1979" s="110" t="str">
        <f>IF(IFERROR(VLOOKUP(AE1970,'Tabela de Apoio'!$D:$E,2,FALSE),1)=1,"",AE1980)</f>
        <v/>
      </c>
      <c r="AF1979" s="110" t="str">
        <f>IF(IFERROR(VLOOKUP(AF1970,'Tabela de Apoio'!$D:$E,2,FALSE),1)=1,"",AF1980)</f>
        <v/>
      </c>
      <c r="AG1979" s="110" t="str">
        <f>IF(IFERROR(VLOOKUP(AG1970,'Tabela de Apoio'!$D:$E,2,FALSE),1)=1,"",AG1980)</f>
        <v/>
      </c>
      <c r="AH1979" s="110" t="str">
        <f>IF(IFERROR(VLOOKUP(AH1970,'Tabela de Apoio'!$D:$E,2,FALSE),1)=1,"",AH1980)</f>
        <v/>
      </c>
      <c r="AI1979" s="110" t="str">
        <f>IF(IFERROR(VLOOKUP(AI1970,'Tabela de Apoio'!$D:$E,2,FALSE),1)=1,"",AI1980)</f>
        <v/>
      </c>
    </row>
    <row r="1980" spans="1:167" hidden="1" x14ac:dyDescent="0.25">
      <c r="B1980" s="131" t="e">
        <f t="shared" si="5989"/>
        <v>#VALUE!</v>
      </c>
      <c r="C1980" s="131" t="e">
        <f t="shared" si="5990"/>
        <v>#VALUE!</v>
      </c>
      <c r="D1980" s="130">
        <f t="shared" si="5990"/>
        <v>1</v>
      </c>
      <c r="E1980" s="168"/>
      <c r="F1980" s="96"/>
      <c r="G1980" s="170"/>
      <c r="H1980" s="137">
        <f t="shared" ref="H1980" si="6141">COUNT($P1980:$XX1980)</f>
        <v>0</v>
      </c>
      <c r="I1980" s="135" t="e">
        <f t="shared" ref="I1980" si="6142">_xlfn.STDEV.P($P1979:$XX1980)/AVERAGE($P1979:$XX1980)</f>
        <v>#DIV/0!</v>
      </c>
      <c r="J1980" s="7">
        <f t="shared" ref="J1980" si="6143">IF(AND(H1980&gt;2,
OR(L1968="MÉDIA SANEADA",L1968="MEDIANA SANEADA",
AND(L1968="PREÇO REFERÊNCIA",NOT(AND(P1970="Orçamento",COUNTA(P1968:XX1968)=COUNTIF(P1970:XX1970,"Orçamento")))))),
ROW(),0)</f>
        <v>0</v>
      </c>
      <c r="K1980" s="69"/>
      <c r="L1980" s="29" t="s">
        <v>53</v>
      </c>
      <c r="M1980" s="30" t="str">
        <f t="shared" ref="M1980" si="6144">IFERROR(_xlfn.QUARTILE.EXC($P1974:$XX1974,1),"")</f>
        <v/>
      </c>
      <c r="N1980" s="74"/>
      <c r="O1980" s="27" t="str">
        <f t="shared" ref="O1980" si="6145">"3 RODADA"</f>
        <v>3 RODADA</v>
      </c>
      <c r="P1980" s="110" t="str">
        <f t="shared" ref="P1980:AI1980" si="6146">IF(P1978="","",IF((_xlfn.STDEV.P($P1977:$XX1978)/AVERAGE($P1977:$XX1978))&lt;=25%,P1978,IF(OR(P1978&gt;(AVERAGE($P1977:$XX1978)+_xlfn.STDEV.P($P1977:$XX1978)),P1978&lt;(AVERAGE($P1977:$XX1978)-_xlfn.STDEV.P($P1977:$XX1978))),"DESCARTADO",P1978)))</f>
        <v/>
      </c>
      <c r="Q1980" s="110" t="str">
        <f t="shared" si="6146"/>
        <v/>
      </c>
      <c r="R1980" s="110" t="str">
        <f t="shared" si="6146"/>
        <v/>
      </c>
      <c r="S1980" s="110" t="str">
        <f t="shared" si="6146"/>
        <v/>
      </c>
      <c r="T1980" s="110" t="str">
        <f t="shared" si="6146"/>
        <v/>
      </c>
      <c r="U1980" s="110" t="str">
        <f t="shared" si="6146"/>
        <v/>
      </c>
      <c r="V1980" s="110" t="str">
        <f t="shared" si="6146"/>
        <v/>
      </c>
      <c r="W1980" s="110" t="str">
        <f t="shared" si="6146"/>
        <v/>
      </c>
      <c r="X1980" s="110" t="str">
        <f t="shared" si="6146"/>
        <v/>
      </c>
      <c r="Y1980" s="110" t="str">
        <f t="shared" si="6146"/>
        <v/>
      </c>
      <c r="Z1980" s="110" t="str">
        <f t="shared" si="6146"/>
        <v/>
      </c>
      <c r="AA1980" s="110" t="str">
        <f t="shared" si="6146"/>
        <v/>
      </c>
      <c r="AB1980" s="110" t="str">
        <f t="shared" si="6146"/>
        <v/>
      </c>
      <c r="AC1980" s="110" t="str">
        <f t="shared" si="6146"/>
        <v/>
      </c>
      <c r="AD1980" s="110" t="str">
        <f t="shared" si="6146"/>
        <v/>
      </c>
      <c r="AE1980" s="110" t="str">
        <f t="shared" si="6146"/>
        <v/>
      </c>
      <c r="AF1980" s="110" t="str">
        <f t="shared" si="6146"/>
        <v/>
      </c>
      <c r="AG1980" s="110" t="str">
        <f t="shared" si="6146"/>
        <v/>
      </c>
      <c r="AH1980" s="110" t="str">
        <f t="shared" si="6146"/>
        <v/>
      </c>
      <c r="AI1980" s="110" t="str">
        <f t="shared" si="6146"/>
        <v/>
      </c>
    </row>
    <row r="1981" spans="1:167" hidden="1" x14ac:dyDescent="0.25">
      <c r="B1981" s="131" t="e">
        <f t="shared" si="5989"/>
        <v>#VALUE!</v>
      </c>
      <c r="C1981" s="131" t="e">
        <f t="shared" si="5990"/>
        <v>#VALUE!</v>
      </c>
      <c r="D1981" s="130">
        <f t="shared" si="5990"/>
        <v>1</v>
      </c>
      <c r="E1981" s="168"/>
      <c r="F1981" s="96"/>
      <c r="G1981" s="170"/>
      <c r="H1981"/>
      <c r="I1981"/>
      <c r="J1981"/>
      <c r="K1981" s="69"/>
      <c r="L1981" s="29" t="s">
        <v>51</v>
      </c>
      <c r="M1981" s="30" t="str">
        <f t="shared" ref="M1981" si="6147">IFERROR(_xlfn.QUARTILE.EXC($P1974:$XX1974,3),"")</f>
        <v/>
      </c>
      <c r="N1981" s="74"/>
      <c r="O1981" s="27" t="str">
        <f t="shared" ref="O1981" si="6148">"4 POND"</f>
        <v>4 POND</v>
      </c>
      <c r="P1981" s="110" t="str">
        <f>IF(IFERROR(VLOOKUP(P1970,'Tabela de Apoio'!$D:$E,2,FALSE),1)=1,"",P1982)</f>
        <v/>
      </c>
      <c r="Q1981" s="110" t="str">
        <f>IF(IFERROR(VLOOKUP(Q1970,'Tabela de Apoio'!$D:$E,2,FALSE),1)=1,"",Q1982)</f>
        <v/>
      </c>
      <c r="R1981" s="110" t="str">
        <f>IF(IFERROR(VLOOKUP(R1970,'Tabela de Apoio'!$D:$E,2,FALSE),1)=1,"",R1982)</f>
        <v/>
      </c>
      <c r="S1981" s="110" t="str">
        <f>IF(IFERROR(VLOOKUP(S1970,'Tabela de Apoio'!$D:$E,2,FALSE),1)=1,"",S1982)</f>
        <v/>
      </c>
      <c r="T1981" s="110" t="str">
        <f>IF(IFERROR(VLOOKUP(T1970,'Tabela de Apoio'!$D:$E,2,FALSE),1)=1,"",T1982)</f>
        <v/>
      </c>
      <c r="U1981" s="110" t="str">
        <f>IF(IFERROR(VLOOKUP(U1970,'Tabela de Apoio'!$D:$E,2,FALSE),1)=1,"",U1982)</f>
        <v/>
      </c>
      <c r="V1981" s="110" t="str">
        <f>IF(IFERROR(VLOOKUP(V1970,'Tabela de Apoio'!$D:$E,2,FALSE),1)=1,"",V1982)</f>
        <v/>
      </c>
      <c r="W1981" s="110" t="str">
        <f>IF(IFERROR(VLOOKUP(W1970,'Tabela de Apoio'!$D:$E,2,FALSE),1)=1,"",W1982)</f>
        <v/>
      </c>
      <c r="X1981" s="110" t="str">
        <f>IF(IFERROR(VLOOKUP(X1970,'Tabela de Apoio'!$D:$E,2,FALSE),1)=1,"",X1982)</f>
        <v/>
      </c>
      <c r="Y1981" s="110" t="str">
        <f>IF(IFERROR(VLOOKUP(Y1970,'Tabela de Apoio'!$D:$E,2,FALSE),1)=1,"",Y1982)</f>
        <v/>
      </c>
      <c r="Z1981" s="110" t="str">
        <f>IF(IFERROR(VLOOKUP(Z1970,'Tabela de Apoio'!$D:$E,2,FALSE),1)=1,"",Z1982)</f>
        <v/>
      </c>
      <c r="AA1981" s="110" t="str">
        <f>IF(IFERROR(VLOOKUP(AA1970,'Tabela de Apoio'!$D:$E,2,FALSE),1)=1,"",AA1982)</f>
        <v/>
      </c>
      <c r="AB1981" s="110" t="str">
        <f>IF(IFERROR(VLOOKUP(AB1970,'Tabela de Apoio'!$D:$E,2,FALSE),1)=1,"",AB1982)</f>
        <v/>
      </c>
      <c r="AC1981" s="110" t="str">
        <f>IF(IFERROR(VLOOKUP(AC1970,'Tabela de Apoio'!$D:$E,2,FALSE),1)=1,"",AC1982)</f>
        <v/>
      </c>
      <c r="AD1981" s="110" t="str">
        <f>IF(IFERROR(VLOOKUP(AD1970,'Tabela de Apoio'!$D:$E,2,FALSE),1)=1,"",AD1982)</f>
        <v/>
      </c>
      <c r="AE1981" s="110" t="str">
        <f>IF(IFERROR(VLOOKUP(AE1970,'Tabela de Apoio'!$D:$E,2,FALSE),1)=1,"",AE1982)</f>
        <v/>
      </c>
      <c r="AF1981" s="110" t="str">
        <f>IF(IFERROR(VLOOKUP(AF1970,'Tabela de Apoio'!$D:$E,2,FALSE),1)=1,"",AF1982)</f>
        <v/>
      </c>
      <c r="AG1981" s="110" t="str">
        <f>IF(IFERROR(VLOOKUP(AG1970,'Tabela de Apoio'!$D:$E,2,FALSE),1)=1,"",AG1982)</f>
        <v/>
      </c>
      <c r="AH1981" s="110" t="str">
        <f>IF(IFERROR(VLOOKUP(AH1970,'Tabela de Apoio'!$D:$E,2,FALSE),1)=1,"",AH1982)</f>
        <v/>
      </c>
      <c r="AI1981" s="110" t="str">
        <f>IF(IFERROR(VLOOKUP(AI1970,'Tabela de Apoio'!$D:$E,2,FALSE),1)=1,"",AI1982)</f>
        <v/>
      </c>
    </row>
    <row r="1982" spans="1:167" hidden="1" x14ac:dyDescent="0.25">
      <c r="B1982" s="131" t="e">
        <f t="shared" si="5989"/>
        <v>#VALUE!</v>
      </c>
      <c r="C1982" s="131" t="e">
        <f t="shared" si="5990"/>
        <v>#VALUE!</v>
      </c>
      <c r="D1982" s="130">
        <f t="shared" si="5990"/>
        <v>1</v>
      </c>
      <c r="E1982" s="168"/>
      <c r="F1982" s="96"/>
      <c r="G1982" s="170"/>
      <c r="H1982" s="137">
        <f t="shared" ref="H1982" si="6149">COUNT($P1982:$XX1982)</f>
        <v>0</v>
      </c>
      <c r="I1982" s="135" t="e">
        <f t="shared" ref="I1982" si="6150">_xlfn.STDEV.P($P1981:$XX1982)/AVERAGE($P1981:$XX1982)</f>
        <v>#DIV/0!</v>
      </c>
      <c r="J1982" s="7">
        <f t="shared" ref="J1982" si="6151">IF(AND(H1982&gt;2,
OR(L1968="MÉDIA SANEADA",L1968="MEDIANA SANEADA",
AND(L1968="PREÇO REFERÊNCIA",NOT(AND(P1970="Orçamento",COUNTA(P1968:XX1968)=COUNTIF(P1970:XX1970,"Orçamento")))))),
ROW(),0)</f>
        <v>0</v>
      </c>
      <c r="K1982" s="69"/>
      <c r="L1982" s="29" t="s">
        <v>55</v>
      </c>
      <c r="M1982" s="30">
        <f t="shared" ref="M1982" si="6152">MIN($P1974:$XX1974)</f>
        <v>0</v>
      </c>
      <c r="N1982" s="74"/>
      <c r="O1982" s="27" t="str">
        <f t="shared" ref="O1982" si="6153">"4 RODADA"</f>
        <v>4 RODADA</v>
      </c>
      <c r="P1982" s="110" t="str">
        <f t="shared" ref="P1982:AI1982" si="6154">IF(P1980="","",IF((_xlfn.STDEV.P($P1979:$XX1980)/AVERAGE($P1979:$XX1980))&lt;=25%,P1980,IF(OR(P1980&gt;(AVERAGE($P1979:$XX1980)+_xlfn.STDEV.P($P1979:$XX1980)),P1980&lt;(AVERAGE($P1979:$XX1980)-_xlfn.STDEV.P($P1979:$XX1980))),"DESCARTADO",P1980)))</f>
        <v/>
      </c>
      <c r="Q1982" s="110" t="str">
        <f t="shared" si="6154"/>
        <v/>
      </c>
      <c r="R1982" s="110" t="str">
        <f t="shared" si="6154"/>
        <v/>
      </c>
      <c r="S1982" s="110" t="str">
        <f t="shared" si="6154"/>
        <v/>
      </c>
      <c r="T1982" s="110" t="str">
        <f t="shared" si="6154"/>
        <v/>
      </c>
      <c r="U1982" s="110" t="str">
        <f t="shared" si="6154"/>
        <v/>
      </c>
      <c r="V1982" s="110" t="str">
        <f t="shared" si="6154"/>
        <v/>
      </c>
      <c r="W1982" s="110" t="str">
        <f t="shared" si="6154"/>
        <v/>
      </c>
      <c r="X1982" s="110" t="str">
        <f t="shared" si="6154"/>
        <v/>
      </c>
      <c r="Y1982" s="110" t="str">
        <f t="shared" si="6154"/>
        <v/>
      </c>
      <c r="Z1982" s="110" t="str">
        <f t="shared" si="6154"/>
        <v/>
      </c>
      <c r="AA1982" s="110" t="str">
        <f t="shared" si="6154"/>
        <v/>
      </c>
      <c r="AB1982" s="110" t="str">
        <f t="shared" si="6154"/>
        <v/>
      </c>
      <c r="AC1982" s="110" t="str">
        <f t="shared" si="6154"/>
        <v/>
      </c>
      <c r="AD1982" s="110" t="str">
        <f t="shared" si="6154"/>
        <v/>
      </c>
      <c r="AE1982" s="110" t="str">
        <f t="shared" si="6154"/>
        <v/>
      </c>
      <c r="AF1982" s="110" t="str">
        <f t="shared" si="6154"/>
        <v/>
      </c>
      <c r="AG1982" s="110" t="str">
        <f t="shared" si="6154"/>
        <v/>
      </c>
      <c r="AH1982" s="110" t="str">
        <f t="shared" si="6154"/>
        <v/>
      </c>
      <c r="AI1982" s="110" t="str">
        <f t="shared" si="6154"/>
        <v/>
      </c>
    </row>
    <row r="1983" spans="1:167" hidden="1" x14ac:dyDescent="0.25">
      <c r="B1983" s="131" t="e">
        <f t="shared" si="5989"/>
        <v>#VALUE!</v>
      </c>
      <c r="C1983" s="131" t="e">
        <f t="shared" si="5990"/>
        <v>#VALUE!</v>
      </c>
      <c r="D1983" s="130">
        <f t="shared" si="5990"/>
        <v>1</v>
      </c>
      <c r="E1983" s="168"/>
      <c r="F1983" s="96"/>
      <c r="G1983" s="170"/>
      <c r="H1983"/>
      <c r="I1983"/>
      <c r="J1983"/>
      <c r="K1983" s="69"/>
      <c r="L1983" s="29" t="s">
        <v>52</v>
      </c>
      <c r="M1983" s="30">
        <f t="shared" ref="M1983" si="6155">MAX($P1974:$XX1974)</f>
        <v>0</v>
      </c>
      <c r="N1983" s="74"/>
      <c r="O1983" s="27" t="str">
        <f t="shared" ref="O1983" si="6156">"5 POND"</f>
        <v>5 POND</v>
      </c>
      <c r="P1983" s="110" t="str">
        <f>IF(IFERROR(VLOOKUP(P1970,'Tabela de Apoio'!$D:$E,2,FALSE),1)=1,"",P1984)</f>
        <v/>
      </c>
      <c r="Q1983" s="110" t="str">
        <f>IF(IFERROR(VLOOKUP(Q1970,'Tabela de Apoio'!$D:$E,2,FALSE),1)=1,"",Q1984)</f>
        <v/>
      </c>
      <c r="R1983" s="110" t="str">
        <f>IF(IFERROR(VLOOKUP(R1970,'Tabela de Apoio'!$D:$E,2,FALSE),1)=1,"",R1984)</f>
        <v/>
      </c>
      <c r="S1983" s="110" t="str">
        <f>IF(IFERROR(VLOOKUP(S1970,'Tabela de Apoio'!$D:$E,2,FALSE),1)=1,"",S1984)</f>
        <v/>
      </c>
      <c r="T1983" s="110" t="str">
        <f>IF(IFERROR(VLOOKUP(T1970,'Tabela de Apoio'!$D:$E,2,FALSE),1)=1,"",T1984)</f>
        <v/>
      </c>
      <c r="U1983" s="110" t="str">
        <f>IF(IFERROR(VLOOKUP(U1970,'Tabela de Apoio'!$D:$E,2,FALSE),1)=1,"",U1984)</f>
        <v/>
      </c>
      <c r="V1983" s="110" t="str">
        <f>IF(IFERROR(VLOOKUP(V1970,'Tabela de Apoio'!$D:$E,2,FALSE),1)=1,"",V1984)</f>
        <v/>
      </c>
      <c r="W1983" s="110" t="str">
        <f>IF(IFERROR(VLOOKUP(W1970,'Tabela de Apoio'!$D:$E,2,FALSE),1)=1,"",W1984)</f>
        <v/>
      </c>
      <c r="X1983" s="110" t="str">
        <f>IF(IFERROR(VLOOKUP(X1970,'Tabela de Apoio'!$D:$E,2,FALSE),1)=1,"",X1984)</f>
        <v/>
      </c>
      <c r="Y1983" s="110" t="str">
        <f>IF(IFERROR(VLOOKUP(Y1970,'Tabela de Apoio'!$D:$E,2,FALSE),1)=1,"",Y1984)</f>
        <v/>
      </c>
      <c r="Z1983" s="110" t="str">
        <f>IF(IFERROR(VLOOKUP(Z1970,'Tabela de Apoio'!$D:$E,2,FALSE),1)=1,"",Z1984)</f>
        <v/>
      </c>
      <c r="AA1983" s="110" t="str">
        <f>IF(IFERROR(VLOOKUP(AA1970,'Tabela de Apoio'!$D:$E,2,FALSE),1)=1,"",AA1984)</f>
        <v/>
      </c>
      <c r="AB1983" s="110" t="str">
        <f>IF(IFERROR(VLOOKUP(AB1970,'Tabela de Apoio'!$D:$E,2,FALSE),1)=1,"",AB1984)</f>
        <v/>
      </c>
      <c r="AC1983" s="110" t="str">
        <f>IF(IFERROR(VLOOKUP(AC1970,'Tabela de Apoio'!$D:$E,2,FALSE),1)=1,"",AC1984)</f>
        <v/>
      </c>
      <c r="AD1983" s="110" t="str">
        <f>IF(IFERROR(VLOOKUP(AD1970,'Tabela de Apoio'!$D:$E,2,FALSE),1)=1,"",AD1984)</f>
        <v/>
      </c>
      <c r="AE1983" s="110" t="str">
        <f>IF(IFERROR(VLOOKUP(AE1970,'Tabela de Apoio'!$D:$E,2,FALSE),1)=1,"",AE1984)</f>
        <v/>
      </c>
      <c r="AF1983" s="110" t="str">
        <f>IF(IFERROR(VLOOKUP(AF1970,'Tabela de Apoio'!$D:$E,2,FALSE),1)=1,"",AF1984)</f>
        <v/>
      </c>
      <c r="AG1983" s="110" t="str">
        <f>IF(IFERROR(VLOOKUP(AG1970,'Tabela de Apoio'!$D:$E,2,FALSE),1)=1,"",AG1984)</f>
        <v/>
      </c>
      <c r="AH1983" s="110" t="str">
        <f>IF(IFERROR(VLOOKUP(AH1970,'Tabela de Apoio'!$D:$E,2,FALSE),1)=1,"",AH1984)</f>
        <v/>
      </c>
      <c r="AI1983" s="110" t="str">
        <f>IF(IFERROR(VLOOKUP(AI1970,'Tabela de Apoio'!$D:$E,2,FALSE),1)=1,"",AI1984)</f>
        <v/>
      </c>
    </row>
    <row r="1984" spans="1:167" hidden="1" x14ac:dyDescent="0.25">
      <c r="B1984" s="131" t="e">
        <f t="shared" si="5989"/>
        <v>#VALUE!</v>
      </c>
      <c r="C1984" s="131" t="e">
        <f t="shared" si="5990"/>
        <v>#VALUE!</v>
      </c>
      <c r="D1984" s="130">
        <f t="shared" si="5990"/>
        <v>1</v>
      </c>
      <c r="E1984" s="168"/>
      <c r="F1984" s="96"/>
      <c r="G1984" s="170"/>
      <c r="H1984" s="137">
        <f t="shared" ref="H1984" si="6157">COUNT($P1984:$XX1984)</f>
        <v>0</v>
      </c>
      <c r="I1984" s="135" t="e">
        <f t="shared" ref="I1984" si="6158">_xlfn.STDEV.P($P1983:$XX1984)/AVERAGE($P1983:$XX1984)</f>
        <v>#DIV/0!</v>
      </c>
      <c r="J1984" s="7">
        <f t="shared" ref="J1984" si="6159">IF(AND(H1984&gt;2,
OR(L1968="MÉDIA SANEADA",L1968="MEDIANA SANEADA",
AND(L1968="PREÇO REFERÊNCIA",NOT(AND(P1970="Orçamento",COUNTA(P1968:XX1968)=COUNTIF(P1970:XX1970,"Orçamento")))))),
ROW(),0)</f>
        <v>0</v>
      </c>
      <c r="K1984" s="69"/>
      <c r="N1984" s="74"/>
      <c r="O1984" s="27" t="str">
        <f t="shared" ref="O1984" si="6160">"5 RODADA"</f>
        <v>5 RODADA</v>
      </c>
      <c r="P1984" s="110" t="str">
        <f t="shared" ref="P1984:AI1984" si="6161">IF(P1982="","",IF((_xlfn.STDEV.P($P1981:$XX1982)/AVERAGE($P1981:$XX1982))&lt;=25%,P1982,IF(OR(P1982&gt;(AVERAGE($P1981:$XX1982)+_xlfn.STDEV.P($P1981:$XX1982)),P1982&lt;(AVERAGE($P1981:$XX1982)-_xlfn.STDEV.P($P1981:$XX1982))),"DESCARTADO",P1982)))</f>
        <v/>
      </c>
      <c r="Q1984" s="110" t="str">
        <f t="shared" si="6161"/>
        <v/>
      </c>
      <c r="R1984" s="110" t="str">
        <f t="shared" si="6161"/>
        <v/>
      </c>
      <c r="S1984" s="110" t="str">
        <f t="shared" si="6161"/>
        <v/>
      </c>
      <c r="T1984" s="110" t="str">
        <f t="shared" si="6161"/>
        <v/>
      </c>
      <c r="U1984" s="110" t="str">
        <f t="shared" si="6161"/>
        <v/>
      </c>
      <c r="V1984" s="110" t="str">
        <f t="shared" si="6161"/>
        <v/>
      </c>
      <c r="W1984" s="110" t="str">
        <f t="shared" si="6161"/>
        <v/>
      </c>
      <c r="X1984" s="110" t="str">
        <f t="shared" si="6161"/>
        <v/>
      </c>
      <c r="Y1984" s="110" t="str">
        <f t="shared" si="6161"/>
        <v/>
      </c>
      <c r="Z1984" s="110" t="str">
        <f t="shared" si="6161"/>
        <v/>
      </c>
      <c r="AA1984" s="110" t="str">
        <f t="shared" si="6161"/>
        <v/>
      </c>
      <c r="AB1984" s="110" t="str">
        <f t="shared" si="6161"/>
        <v/>
      </c>
      <c r="AC1984" s="110" t="str">
        <f t="shared" si="6161"/>
        <v/>
      </c>
      <c r="AD1984" s="110" t="str">
        <f t="shared" si="6161"/>
        <v/>
      </c>
      <c r="AE1984" s="110" t="str">
        <f t="shared" si="6161"/>
        <v/>
      </c>
      <c r="AF1984" s="110" t="str">
        <f t="shared" si="6161"/>
        <v/>
      </c>
      <c r="AG1984" s="110" t="str">
        <f t="shared" si="6161"/>
        <v/>
      </c>
      <c r="AH1984" s="110" t="str">
        <f t="shared" si="6161"/>
        <v/>
      </c>
      <c r="AI1984" s="110" t="str">
        <f t="shared" si="6161"/>
        <v/>
      </c>
    </row>
    <row r="1985" spans="1:167" hidden="1" x14ac:dyDescent="0.25">
      <c r="B1985" s="131" t="e">
        <f t="shared" si="5989"/>
        <v>#VALUE!</v>
      </c>
      <c r="C1985" s="131" t="e">
        <f t="shared" si="5990"/>
        <v>#VALUE!</v>
      </c>
      <c r="D1985" s="130">
        <f t="shared" si="5990"/>
        <v>1</v>
      </c>
      <c r="E1985" s="168"/>
      <c r="F1985" s="96"/>
      <c r="G1985" s="170"/>
      <c r="H1985"/>
      <c r="I1985"/>
      <c r="J1985"/>
      <c r="K1985" s="69"/>
      <c r="L1985" s="22"/>
      <c r="M1985" s="22"/>
      <c r="N1985" s="74"/>
      <c r="O1985" s="27" t="str">
        <f t="shared" ref="O1985" si="6162">"6 POND"</f>
        <v>6 POND</v>
      </c>
      <c r="P1985" s="110" t="str">
        <f>IF(IFERROR(VLOOKUP(P1970,'Tabela de Apoio'!$D:$E,2,FALSE),1)=1,"",P1986)</f>
        <v/>
      </c>
      <c r="Q1985" s="110" t="str">
        <f>IF(IFERROR(VLOOKUP(Q1970,'Tabela de Apoio'!$D:$E,2,FALSE),1)=1,"",Q1986)</f>
        <v/>
      </c>
      <c r="R1985" s="110" t="str">
        <f>IF(IFERROR(VLOOKUP(R1970,'Tabela de Apoio'!$D:$E,2,FALSE),1)=1,"",R1986)</f>
        <v/>
      </c>
      <c r="S1985" s="110" t="str">
        <f>IF(IFERROR(VLOOKUP(S1970,'Tabela de Apoio'!$D:$E,2,FALSE),1)=1,"",S1986)</f>
        <v/>
      </c>
      <c r="T1985" s="110" t="str">
        <f>IF(IFERROR(VLOOKUP(T1970,'Tabela de Apoio'!$D:$E,2,FALSE),1)=1,"",T1986)</f>
        <v/>
      </c>
      <c r="U1985" s="110" t="str">
        <f>IF(IFERROR(VLOOKUP(U1970,'Tabela de Apoio'!$D:$E,2,FALSE),1)=1,"",U1986)</f>
        <v/>
      </c>
      <c r="V1985" s="110" t="str">
        <f>IF(IFERROR(VLOOKUP(V1970,'Tabela de Apoio'!$D:$E,2,FALSE),1)=1,"",V1986)</f>
        <v/>
      </c>
      <c r="W1985" s="110" t="str">
        <f>IF(IFERROR(VLOOKUP(W1970,'Tabela de Apoio'!$D:$E,2,FALSE),1)=1,"",W1986)</f>
        <v/>
      </c>
      <c r="X1985" s="110" t="str">
        <f>IF(IFERROR(VLOOKUP(X1970,'Tabela de Apoio'!$D:$E,2,FALSE),1)=1,"",X1986)</f>
        <v/>
      </c>
      <c r="Y1985" s="110" t="str">
        <f>IF(IFERROR(VLOOKUP(Y1970,'Tabela de Apoio'!$D:$E,2,FALSE),1)=1,"",Y1986)</f>
        <v/>
      </c>
      <c r="Z1985" s="110" t="str">
        <f>IF(IFERROR(VLOOKUP(Z1970,'Tabela de Apoio'!$D:$E,2,FALSE),1)=1,"",Z1986)</f>
        <v/>
      </c>
      <c r="AA1985" s="110" t="str">
        <f>IF(IFERROR(VLOOKUP(AA1970,'Tabela de Apoio'!$D:$E,2,FALSE),1)=1,"",AA1986)</f>
        <v/>
      </c>
      <c r="AB1985" s="110" t="str">
        <f>IF(IFERROR(VLOOKUP(AB1970,'Tabela de Apoio'!$D:$E,2,FALSE),1)=1,"",AB1986)</f>
        <v/>
      </c>
      <c r="AC1985" s="110" t="str">
        <f>IF(IFERROR(VLOOKUP(AC1970,'Tabela de Apoio'!$D:$E,2,FALSE),1)=1,"",AC1986)</f>
        <v/>
      </c>
      <c r="AD1985" s="110" t="str">
        <f>IF(IFERROR(VLOOKUP(AD1970,'Tabela de Apoio'!$D:$E,2,FALSE),1)=1,"",AD1986)</f>
        <v/>
      </c>
      <c r="AE1985" s="110" t="str">
        <f>IF(IFERROR(VLOOKUP(AE1970,'Tabela de Apoio'!$D:$E,2,FALSE),1)=1,"",AE1986)</f>
        <v/>
      </c>
      <c r="AF1985" s="110" t="str">
        <f>IF(IFERROR(VLOOKUP(AF1970,'Tabela de Apoio'!$D:$E,2,FALSE),1)=1,"",AF1986)</f>
        <v/>
      </c>
      <c r="AG1985" s="110" t="str">
        <f>IF(IFERROR(VLOOKUP(AG1970,'Tabela de Apoio'!$D:$E,2,FALSE),1)=1,"",AG1986)</f>
        <v/>
      </c>
      <c r="AH1985" s="110" t="str">
        <f>IF(IFERROR(VLOOKUP(AH1970,'Tabela de Apoio'!$D:$E,2,FALSE),1)=1,"",AH1986)</f>
        <v/>
      </c>
      <c r="AI1985" s="110" t="str">
        <f>IF(IFERROR(VLOOKUP(AI1970,'Tabela de Apoio'!$D:$E,2,FALSE),1)=1,"",AI1986)</f>
        <v/>
      </c>
    </row>
    <row r="1986" spans="1:167" hidden="1" x14ac:dyDescent="0.25">
      <c r="B1986" s="131" t="e">
        <f t="shared" si="5989"/>
        <v>#VALUE!</v>
      </c>
      <c r="C1986" s="131" t="e">
        <f t="shared" si="5990"/>
        <v>#VALUE!</v>
      </c>
      <c r="D1986" s="130">
        <f t="shared" si="5990"/>
        <v>1</v>
      </c>
      <c r="E1986" s="168"/>
      <c r="F1986" s="96"/>
      <c r="G1986" s="170"/>
      <c r="H1986" s="137">
        <f t="shared" ref="H1986" si="6163">COUNT($P1986:$XX1986)</f>
        <v>0</v>
      </c>
      <c r="I1986" s="135" t="e">
        <f t="shared" ref="I1986" si="6164">_xlfn.STDEV.P($P1985:$XX1986)/AVERAGE($P1985:$XX1986)</f>
        <v>#DIV/0!</v>
      </c>
      <c r="J1986" s="7">
        <f t="shared" ref="J1986" si="6165">IF(AND(H1986&gt;2,
OR(L1968="MÉDIA SANEADA",L1968="MEDIANA SANEADA",
AND(L1968="PREÇO REFERÊNCIA",NOT(AND(P1970="Orçamento",COUNTA(P1968:XX1968)=COUNTIF(P1970:XX1970,"Orçamento")))))),
ROW(),0)</f>
        <v>0</v>
      </c>
      <c r="N1986" s="74"/>
      <c r="O1986" s="27" t="str">
        <f t="shared" ref="O1986" si="6166">"6 RODADA"</f>
        <v>6 RODADA</v>
      </c>
      <c r="P1986" s="110" t="str">
        <f t="shared" ref="P1986:AI1986" si="6167">IFERROR(IF(P1984="","",IF((_xlfn.STDEV.P($P1983:$XX1984)/AVERAGE($P1983:$XX1984))&lt;=25%,P1984,IF(OR(P1984&gt;(AVERAGE($P1983:$XX1984)+_xlfn.STDEV.P($P1983:$XX1984)),P1984&lt;(AVERAGE($P1983:$XX1984)-_xlfn.STDEV.P($P1983:$XX1984))),"DESCARTADO",P1984))),)</f>
        <v/>
      </c>
      <c r="Q1986" s="110" t="str">
        <f t="shared" si="6167"/>
        <v/>
      </c>
      <c r="R1986" s="110" t="str">
        <f t="shared" si="6167"/>
        <v/>
      </c>
      <c r="S1986" s="110" t="str">
        <f t="shared" si="6167"/>
        <v/>
      </c>
      <c r="T1986" s="110" t="str">
        <f t="shared" si="6167"/>
        <v/>
      </c>
      <c r="U1986" s="110" t="str">
        <f t="shared" si="6167"/>
        <v/>
      </c>
      <c r="V1986" s="110" t="str">
        <f t="shared" si="6167"/>
        <v/>
      </c>
      <c r="W1986" s="110" t="str">
        <f t="shared" si="6167"/>
        <v/>
      </c>
      <c r="X1986" s="110" t="str">
        <f t="shared" si="6167"/>
        <v/>
      </c>
      <c r="Y1986" s="110" t="str">
        <f t="shared" si="6167"/>
        <v/>
      </c>
      <c r="Z1986" s="110" t="str">
        <f t="shared" si="6167"/>
        <v/>
      </c>
      <c r="AA1986" s="110" t="str">
        <f t="shared" si="6167"/>
        <v/>
      </c>
      <c r="AB1986" s="110" t="str">
        <f t="shared" si="6167"/>
        <v/>
      </c>
      <c r="AC1986" s="110" t="str">
        <f t="shared" si="6167"/>
        <v/>
      </c>
      <c r="AD1986" s="110" t="str">
        <f t="shared" si="6167"/>
        <v/>
      </c>
      <c r="AE1986" s="110" t="str">
        <f t="shared" si="6167"/>
        <v/>
      </c>
      <c r="AF1986" s="110" t="str">
        <f t="shared" si="6167"/>
        <v/>
      </c>
      <c r="AG1986" s="110" t="str">
        <f t="shared" si="6167"/>
        <v/>
      </c>
      <c r="AH1986" s="110" t="str">
        <f t="shared" si="6167"/>
        <v/>
      </c>
      <c r="AI1986" s="110" t="str">
        <f t="shared" si="6167"/>
        <v/>
      </c>
    </row>
    <row r="1987" spans="1:167" x14ac:dyDescent="0.25">
      <c r="B1987" s="131" t="e">
        <f t="shared" si="5989"/>
        <v>#VALUE!</v>
      </c>
      <c r="C1987" s="131" t="e">
        <f t="shared" si="5990"/>
        <v>#VALUE!</v>
      </c>
      <c r="D1987" s="130">
        <f t="shared" si="5990"/>
        <v>1</v>
      </c>
      <c r="E1987" s="168"/>
      <c r="F1987" s="139"/>
      <c r="G1987" s="170"/>
      <c r="H1987" s="173"/>
      <c r="I1987" s="173"/>
      <c r="J1987" s="174"/>
      <c r="K1987" s="70"/>
      <c r="L1987" s="1" t="s">
        <v>56</v>
      </c>
      <c r="M1987" s="147" t="str">
        <f t="shared" ref="M1987" si="6168">IFERROR(ROUND(M1968*M1970,2),"")</f>
        <v/>
      </c>
      <c r="O1987" s="27" t="s">
        <v>426</v>
      </c>
      <c r="P1987" s="110" t="str">
        <f t="shared" ref="P1987:AI2008" si="6169">INDEX(P1974:P1986,MATCH(MAX($J1974:$J1986),$J1974:$J1986,0))</f>
        <v/>
      </c>
      <c r="Q1987" s="110" t="str">
        <f t="shared" si="6169"/>
        <v/>
      </c>
      <c r="R1987" s="110" t="str">
        <f t="shared" si="6169"/>
        <v/>
      </c>
      <c r="S1987" s="110" t="str">
        <f t="shared" si="6169"/>
        <v/>
      </c>
      <c r="T1987" s="110" t="str">
        <f t="shared" si="6169"/>
        <v/>
      </c>
      <c r="U1987" s="110" t="str">
        <f t="shared" si="6169"/>
        <v/>
      </c>
      <c r="V1987" s="110" t="str">
        <f t="shared" si="6169"/>
        <v/>
      </c>
      <c r="W1987" s="110" t="str">
        <f t="shared" si="6169"/>
        <v/>
      </c>
      <c r="X1987" s="110" t="str">
        <f t="shared" si="6169"/>
        <v/>
      </c>
      <c r="Y1987" s="110" t="str">
        <f t="shared" si="6169"/>
        <v/>
      </c>
      <c r="Z1987" s="110" t="str">
        <f t="shared" si="6169"/>
        <v/>
      </c>
      <c r="AA1987" s="110" t="str">
        <f t="shared" si="6169"/>
        <v/>
      </c>
      <c r="AB1987" s="110" t="str">
        <f t="shared" si="6169"/>
        <v/>
      </c>
      <c r="AC1987" s="110" t="str">
        <f t="shared" si="6169"/>
        <v/>
      </c>
      <c r="AD1987" s="110" t="str">
        <f t="shared" si="6169"/>
        <v/>
      </c>
      <c r="AE1987" s="110" t="str">
        <f t="shared" si="6169"/>
        <v/>
      </c>
      <c r="AF1987" s="110" t="str">
        <f t="shared" si="6169"/>
        <v/>
      </c>
      <c r="AG1987" s="110" t="str">
        <f t="shared" si="6169"/>
        <v/>
      </c>
      <c r="AH1987" s="110" t="str">
        <f t="shared" si="6169"/>
        <v/>
      </c>
      <c r="AI1987" s="110" t="str">
        <f t="shared" si="6169"/>
        <v/>
      </c>
    </row>
    <row r="1989" spans="1:167" s="120" customFormat="1" ht="15" customHeight="1" x14ac:dyDescent="0.25">
      <c r="A1989" s="123"/>
      <c r="B1989" s="130" t="e">
        <f t="shared" ref="B1989" si="6170">LARGE(IFERROR(IF(B1987+1&gt;$H$8,"",B1987+1),""),1)</f>
        <v>#VALUE!</v>
      </c>
      <c r="C1989" s="130" t="e">
        <f>IF(_xlfn.ISFORMULA(E1993),MAX(INDEX('BASE FORMAÇÃO'!A:A,B1989+1),1),E1993)</f>
        <v>#VALUE!</v>
      </c>
      <c r="D1989" s="130">
        <f t="shared" ref="D1989" si="6171">IFERROR(IF(C1989=C1979,D1979+1,1),1)</f>
        <v>1</v>
      </c>
      <c r="E1989" s="41" t="s">
        <v>9</v>
      </c>
      <c r="F1989" s="76"/>
      <c r="G1989" s="41" t="s">
        <v>15</v>
      </c>
      <c r="H1989" s="138" t="e">
        <f>INDEX('BASE FORMAÇÃO'!B:B,B1989+1)</f>
        <v>#VALUE!</v>
      </c>
      <c r="I1989" s="146" t="s">
        <v>16</v>
      </c>
      <c r="J1989" s="6" t="e">
        <f>INDEX('BASE FORMAÇÃO'!K:K,B1989+1)</f>
        <v>#VALUE!</v>
      </c>
      <c r="K1989" s="68"/>
      <c r="L1989" s="175" t="s">
        <v>54</v>
      </c>
      <c r="M1989" s="177" t="str">
        <f t="shared" ref="M1989" si="6172">IF(OR(ISBLANK($O$8),ISBLANK($O$7),ISBLANK($H$8),ISBLANK($O$6),ISBLANK($O$5),ISBLANK($H$5)),"",IFERROR(IF(VLOOKUP(L1989,L1995:M2004,2,FALSE)&lt;1,ROUND(VLOOKUP(L1989,L1995:M2004,2,FALSE),4),ROUND(VLOOKUP(L1989,L1995:M2004,2,FALSE),2)),""))</f>
        <v/>
      </c>
      <c r="N1989" s="72"/>
      <c r="O1989" s="27" t="s">
        <v>17</v>
      </c>
      <c r="P1989" s="116"/>
      <c r="Q1989" s="116"/>
      <c r="R1989" s="116"/>
      <c r="S1989" s="116"/>
      <c r="T1989" s="116"/>
      <c r="U1989" s="108"/>
      <c r="V1989" s="108"/>
      <c r="W1989" s="108"/>
      <c r="X1989" s="108"/>
      <c r="Y1989" s="108"/>
      <c r="Z1989" s="108"/>
      <c r="AA1989" s="108"/>
      <c r="AB1989" s="108"/>
      <c r="AC1989" s="108"/>
      <c r="AD1989" s="108"/>
      <c r="AE1989" s="108"/>
      <c r="AF1989" s="108"/>
      <c r="AG1989" s="108"/>
      <c r="AH1989" s="108"/>
      <c r="AI1989" s="108"/>
      <c r="AJ1989" s="119"/>
      <c r="AK1989" s="119"/>
      <c r="AL1989" s="119"/>
      <c r="AM1989" s="119"/>
      <c r="AN1989" s="119"/>
      <c r="AO1989" s="119"/>
      <c r="AP1989" s="119"/>
      <c r="AQ1989" s="119"/>
      <c r="AR1989" s="119"/>
      <c r="AS1989" s="119"/>
      <c r="AT1989" s="119"/>
      <c r="AU1989" s="119"/>
      <c r="AV1989" s="119"/>
      <c r="AW1989" s="119"/>
      <c r="AX1989" s="119"/>
      <c r="AY1989" s="119"/>
      <c r="AZ1989" s="119"/>
      <c r="BA1989" s="119"/>
      <c r="BB1989" s="119"/>
      <c r="BC1989" s="119"/>
      <c r="BD1989" s="119"/>
      <c r="BE1989" s="119"/>
      <c r="BF1989" s="119"/>
      <c r="BG1989" s="119"/>
      <c r="BH1989" s="119"/>
      <c r="BI1989" s="119"/>
      <c r="BJ1989" s="119"/>
      <c r="BK1989" s="119"/>
      <c r="BL1989" s="119"/>
      <c r="BM1989" s="119"/>
      <c r="BN1989" s="119"/>
      <c r="BO1989" s="119"/>
      <c r="BP1989" s="119"/>
      <c r="BQ1989" s="119"/>
      <c r="BR1989" s="119"/>
      <c r="BS1989" s="119"/>
      <c r="BT1989" s="119"/>
      <c r="BU1989" s="119"/>
      <c r="BV1989" s="119"/>
      <c r="BW1989" s="119"/>
      <c r="BX1989" s="119"/>
      <c r="BY1989" s="119"/>
      <c r="BZ1989" s="119"/>
      <c r="CA1989" s="119"/>
      <c r="CB1989" s="119"/>
      <c r="CC1989" s="119"/>
      <c r="CD1989" s="119"/>
      <c r="CE1989" s="119"/>
      <c r="CF1989" s="119"/>
      <c r="CG1989" s="119"/>
      <c r="CH1989" s="119"/>
      <c r="CI1989" s="119"/>
      <c r="CJ1989" s="119"/>
      <c r="CK1989" s="119"/>
      <c r="CL1989" s="119"/>
      <c r="CM1989" s="119"/>
      <c r="CN1989" s="119"/>
      <c r="CO1989" s="119"/>
      <c r="CP1989" s="119"/>
      <c r="CQ1989" s="119"/>
      <c r="CR1989" s="119"/>
      <c r="CS1989" s="119"/>
      <c r="CT1989" s="119"/>
      <c r="CU1989" s="119"/>
      <c r="CV1989" s="119"/>
      <c r="CW1989" s="119"/>
      <c r="CX1989" s="119"/>
      <c r="CY1989" s="119"/>
      <c r="CZ1989" s="119"/>
      <c r="DA1989" s="119"/>
      <c r="DB1989" s="119"/>
      <c r="DC1989" s="119"/>
      <c r="DD1989" s="119"/>
      <c r="DE1989" s="119"/>
      <c r="DF1989" s="119"/>
      <c r="DG1989" s="119"/>
      <c r="DH1989" s="119"/>
      <c r="DI1989" s="119"/>
      <c r="DJ1989" s="119"/>
      <c r="DK1989" s="119"/>
      <c r="DL1989" s="119"/>
      <c r="DM1989" s="119"/>
      <c r="DN1989" s="119"/>
      <c r="DO1989" s="119"/>
      <c r="DP1989" s="119"/>
      <c r="DQ1989" s="119"/>
      <c r="DR1989" s="119"/>
      <c r="DS1989" s="119"/>
      <c r="DT1989" s="119"/>
      <c r="DU1989" s="119"/>
      <c r="DV1989" s="119"/>
      <c r="DW1989" s="119"/>
      <c r="DX1989" s="119"/>
      <c r="DY1989" s="119"/>
      <c r="DZ1989" s="119"/>
      <c r="EA1989" s="119"/>
      <c r="EB1989" s="119"/>
      <c r="EC1989" s="119"/>
      <c r="ED1989" s="119"/>
      <c r="EE1989" s="119"/>
      <c r="EF1989" s="119"/>
      <c r="EG1989" s="119"/>
      <c r="EH1989" s="119"/>
      <c r="EI1989" s="119"/>
      <c r="EJ1989" s="119"/>
      <c r="EK1989" s="119"/>
      <c r="EL1989" s="119"/>
      <c r="EM1989" s="119"/>
      <c r="EN1989" s="119"/>
      <c r="EO1989" s="119"/>
      <c r="EP1989" s="119"/>
      <c r="EQ1989" s="119"/>
      <c r="ER1989" s="119"/>
      <c r="ES1989" s="119"/>
      <c r="ET1989" s="119"/>
      <c r="EU1989" s="119"/>
      <c r="EV1989" s="119"/>
      <c r="EW1989" s="119"/>
      <c r="EX1989" s="119"/>
      <c r="EY1989" s="119"/>
      <c r="EZ1989" s="119"/>
      <c r="FA1989" s="119"/>
      <c r="FB1989" s="119"/>
      <c r="FC1989" s="119"/>
      <c r="FD1989" s="119"/>
      <c r="FE1989" s="119"/>
      <c r="FF1989" s="119"/>
      <c r="FG1989" s="119"/>
      <c r="FH1989" s="119"/>
      <c r="FI1989" s="119"/>
      <c r="FJ1989" s="119"/>
      <c r="FK1989" s="119"/>
    </row>
    <row r="1990" spans="1:167" s="120" customFormat="1" ht="15" customHeight="1" x14ac:dyDescent="0.25">
      <c r="A1990" s="69"/>
      <c r="B1990" s="131" t="e">
        <f t="shared" ref="B1990:D1990" si="6173">B1989</f>
        <v>#VALUE!</v>
      </c>
      <c r="C1990" s="131" t="e">
        <f t="shared" si="6173"/>
        <v>#VALUE!</v>
      </c>
      <c r="D1990" s="130">
        <f t="shared" si="6173"/>
        <v>1</v>
      </c>
      <c r="E1990" s="179">
        <f t="shared" ref="E1990" si="6174">D1989</f>
        <v>1</v>
      </c>
      <c r="F1990" s="95"/>
      <c r="G1990" s="181" t="s">
        <v>1</v>
      </c>
      <c r="H1990" s="184" t="e">
        <f>INDEX('BASE FORMAÇÃO'!C:C,B1989+1)</f>
        <v>#VALUE!</v>
      </c>
      <c r="I1990" s="184"/>
      <c r="J1990" s="185"/>
      <c r="K1990" s="69"/>
      <c r="L1990" s="176"/>
      <c r="M1990" s="178"/>
      <c r="N1990" s="73"/>
      <c r="O1990" s="27" t="s">
        <v>13</v>
      </c>
      <c r="P1990" s="125"/>
      <c r="Q1990" s="125"/>
      <c r="R1990" s="125"/>
      <c r="S1990" s="125"/>
      <c r="T1990" s="125"/>
      <c r="U1990" s="125"/>
      <c r="V1990" s="125"/>
      <c r="W1990" s="125"/>
      <c r="X1990" s="125"/>
      <c r="Y1990" s="125"/>
      <c r="Z1990" s="125"/>
      <c r="AA1990" s="125"/>
      <c r="AB1990" s="125"/>
      <c r="AC1990" s="125"/>
      <c r="AD1990" s="125"/>
      <c r="AE1990" s="125"/>
      <c r="AF1990" s="125"/>
      <c r="AG1990" s="125"/>
      <c r="AH1990" s="125"/>
      <c r="AI1990" s="125"/>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19"/>
      <c r="BC1990" s="119"/>
      <c r="BD1990" s="119"/>
      <c r="BE1990" s="119"/>
      <c r="BF1990" s="119"/>
      <c r="BG1990" s="119"/>
      <c r="BH1990" s="119"/>
      <c r="BI1990" s="119"/>
      <c r="BJ1990" s="119"/>
      <c r="BK1990" s="119"/>
      <c r="BL1990" s="119"/>
      <c r="BM1990" s="119"/>
      <c r="BN1990" s="119"/>
      <c r="BO1990" s="119"/>
      <c r="BP1990" s="119"/>
      <c r="BQ1990" s="119"/>
      <c r="BR1990" s="119"/>
      <c r="BS1990" s="119"/>
      <c r="BT1990" s="119"/>
      <c r="BU1990" s="119"/>
      <c r="BV1990" s="119"/>
      <c r="BW1990" s="119"/>
      <c r="BX1990" s="119"/>
      <c r="BY1990" s="119"/>
      <c r="BZ1990" s="119"/>
      <c r="CA1990" s="119"/>
      <c r="CB1990" s="119"/>
      <c r="CC1990" s="119"/>
      <c r="CD1990" s="119"/>
      <c r="CE1990" s="119"/>
      <c r="CF1990" s="119"/>
      <c r="CG1990" s="119"/>
      <c r="CH1990" s="119"/>
      <c r="CI1990" s="119"/>
      <c r="CJ1990" s="119"/>
      <c r="CK1990" s="119"/>
      <c r="CL1990" s="119"/>
      <c r="CM1990" s="119"/>
      <c r="CN1990" s="119"/>
      <c r="CO1990" s="119"/>
      <c r="CP1990" s="119"/>
      <c r="CQ1990" s="119"/>
      <c r="CR1990" s="119"/>
      <c r="CS1990" s="119"/>
      <c r="CT1990" s="119"/>
      <c r="CU1990" s="119"/>
      <c r="CV1990" s="119"/>
      <c r="CW1990" s="119"/>
      <c r="CX1990" s="119"/>
      <c r="CY1990" s="119"/>
      <c r="CZ1990" s="119"/>
      <c r="DA1990" s="119"/>
      <c r="DB1990" s="119"/>
      <c r="DC1990" s="119"/>
      <c r="DD1990" s="119"/>
      <c r="DE1990" s="119"/>
      <c r="DF1990" s="119"/>
      <c r="DG1990" s="119"/>
      <c r="DH1990" s="119"/>
      <c r="DI1990" s="119"/>
      <c r="DJ1990" s="119"/>
      <c r="DK1990" s="119"/>
      <c r="DL1990" s="119"/>
      <c r="DM1990" s="119"/>
      <c r="DN1990" s="119"/>
      <c r="DO1990" s="119"/>
      <c r="DP1990" s="119"/>
      <c r="DQ1990" s="119"/>
      <c r="DR1990" s="119"/>
      <c r="DS1990" s="119"/>
      <c r="DT1990" s="119"/>
      <c r="DU1990" s="119"/>
      <c r="DV1990" s="119"/>
      <c r="DW1990" s="119"/>
      <c r="DX1990" s="119"/>
      <c r="DY1990" s="119"/>
      <c r="DZ1990" s="119"/>
      <c r="EA1990" s="119"/>
      <c r="EB1990" s="119"/>
      <c r="EC1990" s="119"/>
      <c r="ED1990" s="119"/>
      <c r="EE1990" s="119"/>
      <c r="EF1990" s="119"/>
      <c r="EG1990" s="119"/>
      <c r="EH1990" s="119"/>
      <c r="EI1990" s="119"/>
      <c r="EJ1990" s="119"/>
      <c r="EK1990" s="119"/>
      <c r="EL1990" s="119"/>
      <c r="EM1990" s="119"/>
      <c r="EN1990" s="119"/>
      <c r="EO1990" s="119"/>
      <c r="EP1990" s="119"/>
      <c r="EQ1990" s="119"/>
      <c r="ER1990" s="119"/>
      <c r="ES1990" s="119"/>
      <c r="ET1990" s="119"/>
      <c r="EU1990" s="119"/>
      <c r="EV1990" s="119"/>
      <c r="EW1990" s="119"/>
      <c r="EX1990" s="119"/>
      <c r="EY1990" s="119"/>
      <c r="EZ1990" s="119"/>
      <c r="FA1990" s="119"/>
      <c r="FB1990" s="119"/>
      <c r="FC1990" s="119"/>
      <c r="FD1990" s="119"/>
      <c r="FE1990" s="119"/>
      <c r="FF1990" s="119"/>
      <c r="FG1990" s="119"/>
      <c r="FH1990" s="119"/>
      <c r="FI1990" s="119"/>
      <c r="FJ1990" s="119"/>
      <c r="FK1990" s="119"/>
    </row>
    <row r="1991" spans="1:167" s="119" customFormat="1" x14ac:dyDescent="0.25">
      <c r="A1991" s="77"/>
      <c r="B1991" s="131" t="e">
        <f t="shared" ref="B1991:D1991" si="6175">B1990</f>
        <v>#VALUE!</v>
      </c>
      <c r="C1991" s="131" t="e">
        <f t="shared" si="6175"/>
        <v>#VALUE!</v>
      </c>
      <c r="D1991" s="130">
        <f t="shared" si="6175"/>
        <v>1</v>
      </c>
      <c r="E1991" s="180"/>
      <c r="F1991" s="96"/>
      <c r="G1991" s="182"/>
      <c r="H1991" s="186"/>
      <c r="I1991" s="186"/>
      <c r="J1991" s="187"/>
      <c r="K1991" s="67"/>
      <c r="L1991" s="133" t="s">
        <v>57</v>
      </c>
      <c r="M1991" s="134" t="e">
        <f>INDEX('BASE FORMAÇÃO'!H:H,B1993+1)</f>
        <v>#VALUE!</v>
      </c>
      <c r="N1991" s="74"/>
      <c r="O1991" s="27" t="s">
        <v>445</v>
      </c>
      <c r="P1991" s="117"/>
      <c r="Q1991" s="117"/>
      <c r="R1991" s="117"/>
      <c r="S1991" s="117"/>
      <c r="T1991" s="117"/>
      <c r="U1991" s="117"/>
      <c r="V1991" s="117"/>
      <c r="W1991" s="117"/>
      <c r="X1991" s="117"/>
      <c r="Y1991" s="117"/>
      <c r="Z1991" s="117"/>
      <c r="AA1991" s="121"/>
      <c r="AB1991" s="121"/>
      <c r="AC1991" s="121"/>
      <c r="AD1991" s="121"/>
      <c r="AE1991" s="121"/>
      <c r="AF1991" s="121"/>
      <c r="AG1991" s="121"/>
      <c r="AH1991" s="121"/>
      <c r="AI1991" s="121"/>
    </row>
    <row r="1992" spans="1:167" s="119" customFormat="1" x14ac:dyDescent="0.25">
      <c r="A1992" s="77"/>
      <c r="B1992" s="131" t="e">
        <f t="shared" ref="B1992:C1992" si="6176">B1991</f>
        <v>#VALUE!</v>
      </c>
      <c r="C1992" s="131" t="e">
        <f t="shared" si="6176"/>
        <v>#VALUE!</v>
      </c>
      <c r="D1992" s="130">
        <f t="shared" si="5990"/>
        <v>1</v>
      </c>
      <c r="E1992" s="41" t="s">
        <v>344</v>
      </c>
      <c r="F1992" s="96"/>
      <c r="G1992" s="183"/>
      <c r="H1992" s="188"/>
      <c r="I1992" s="188"/>
      <c r="J1992" s="189"/>
      <c r="K1992" s="67"/>
      <c r="L1992" s="1" t="s">
        <v>2</v>
      </c>
      <c r="M1992" s="6" t="e">
        <f>INDEX('BASE FORMAÇÃO'!D:D,B1993+1)</f>
        <v>#VALUE!</v>
      </c>
      <c r="N1992" s="74"/>
      <c r="O1992" s="27" t="s">
        <v>446</v>
      </c>
      <c r="P1992" s="118"/>
      <c r="Q1992" s="118"/>
      <c r="R1992" s="118"/>
      <c r="S1992" s="118"/>
      <c r="T1992" s="118"/>
      <c r="U1992" s="121"/>
      <c r="V1992" s="121"/>
      <c r="W1992" s="121"/>
      <c r="X1992" s="121"/>
      <c r="Y1992" s="121"/>
      <c r="Z1992" s="121"/>
      <c r="AA1992" s="121"/>
      <c r="AB1992" s="121"/>
      <c r="AC1992" s="121"/>
      <c r="AD1992" s="121"/>
      <c r="AE1992" s="121"/>
      <c r="AF1992" s="121"/>
      <c r="AG1992" s="121"/>
      <c r="AH1992" s="121"/>
      <c r="AI1992" s="121"/>
    </row>
    <row r="1993" spans="1:167" x14ac:dyDescent="0.25">
      <c r="B1993" s="131" t="e">
        <f t="shared" ref="B1993:C1993" si="6177">B1991</f>
        <v>#VALUE!</v>
      </c>
      <c r="C1993" s="131" t="e">
        <f t="shared" si="6177"/>
        <v>#VALUE!</v>
      </c>
      <c r="D1993" s="130">
        <f t="shared" si="5990"/>
        <v>1</v>
      </c>
      <c r="E1993" s="167" t="e">
        <f t="shared" ref="E1993" si="6178">C1989</f>
        <v>#VALUE!</v>
      </c>
      <c r="F1993" s="96"/>
      <c r="G1993" s="169" t="s">
        <v>334</v>
      </c>
      <c r="H1993" s="171"/>
      <c r="I1993" s="172"/>
      <c r="J1993" s="172"/>
      <c r="K1993" s="70"/>
      <c r="L1993" s="28" t="s">
        <v>333</v>
      </c>
      <c r="M1993" s="136" t="str">
        <f t="shared" ref="M1993" si="6179">IFERROR(INDEX(I1995:I2007,MATCH(MAX(J1995:J2007),J1995:J2007,0)),"")</f>
        <v/>
      </c>
      <c r="N1993" s="74"/>
      <c r="O1993" s="27" t="s">
        <v>18</v>
      </c>
      <c r="P1993" s="109" t="str">
        <f>IF(P1989="","",
IF(OR(P1991="Orçamento",P1990="",MAX('Tabela de Apoio'!$A:$A)&lt;=P1990),
P1989,
(INDEX('Tabela de Apoio'!$B:$B,MATCH('MAPA DE PREÇOS'!$O$8,'Tabela de Apoio'!$A:$A,1))/INDEX('Tabela de Apoio'!$B:$B,MATCH('MAPA DE PREÇOS'!P1990,'Tabela de Apoio'!$A:$A,1)-1))*P1989))</f>
        <v/>
      </c>
      <c r="Q1993" s="109" t="str">
        <f>IF(Q1989="","",
IF(OR(Q1991="Orçamento",Q1990="",MAX('Tabela de Apoio'!$A:$A)&lt;=Q1990),
Q1989,
(INDEX('Tabela de Apoio'!$B:$B,MATCH('MAPA DE PREÇOS'!$O$8,'Tabela de Apoio'!$A:$A,1))/INDEX('Tabela de Apoio'!$B:$B,MATCH('MAPA DE PREÇOS'!Q1990,'Tabela de Apoio'!$A:$A,1)-1))*Q1989))</f>
        <v/>
      </c>
      <c r="R1993" s="109" t="str">
        <f>IF(R1989="","",
IF(OR(R1991="Orçamento",R1990="",MAX('Tabela de Apoio'!$A:$A)&lt;=R1990),
R1989,
(INDEX('Tabela de Apoio'!$B:$B,MATCH('MAPA DE PREÇOS'!$O$8,'Tabela de Apoio'!$A:$A,1))/INDEX('Tabela de Apoio'!$B:$B,MATCH('MAPA DE PREÇOS'!R1990,'Tabela de Apoio'!$A:$A,1)-1))*R1989))</f>
        <v/>
      </c>
      <c r="S1993" s="109" t="str">
        <f>IF(S1989="","",
IF(OR(S1991="Orçamento",S1990="",MAX('Tabela de Apoio'!$A:$A)&lt;=S1990),
S1989,
(INDEX('Tabela de Apoio'!$B:$B,MATCH('MAPA DE PREÇOS'!$O$8,'Tabela de Apoio'!$A:$A,1))/INDEX('Tabela de Apoio'!$B:$B,MATCH('MAPA DE PREÇOS'!S1990,'Tabela de Apoio'!$A:$A,1)-1))*S1989))</f>
        <v/>
      </c>
      <c r="T1993" s="109" t="str">
        <f>IF(T1989="","",
IF(OR(T1991="Orçamento",T1990="",MAX('Tabela de Apoio'!$A:$A)&lt;=T1990),
T1989,
(INDEX('Tabela de Apoio'!$B:$B,MATCH('MAPA DE PREÇOS'!$O$8,'Tabela de Apoio'!$A:$A,1))/INDEX('Tabela de Apoio'!$B:$B,MATCH('MAPA DE PREÇOS'!T1990,'Tabela de Apoio'!$A:$A,1)-1))*T1989))</f>
        <v/>
      </c>
      <c r="U1993" s="109" t="str">
        <f>IF(U1989="","",
IF(OR(U1991="Orçamento",U1990="",MAX('Tabela de Apoio'!$A:$A)&lt;=U1990),
U1989,
(INDEX('Tabela de Apoio'!$B:$B,MATCH('MAPA DE PREÇOS'!$O$8,'Tabela de Apoio'!$A:$A,1))/INDEX('Tabela de Apoio'!$B:$B,MATCH('MAPA DE PREÇOS'!U1990,'Tabela de Apoio'!$A:$A,1)-1))*U1989))</f>
        <v/>
      </c>
      <c r="V1993" s="109" t="str">
        <f>IF(V1989="","",
IF(OR(V1991="Orçamento",V1990="",MAX('Tabela de Apoio'!$A:$A)&lt;=V1990),
V1989,
(INDEX('Tabela de Apoio'!$B:$B,MATCH('MAPA DE PREÇOS'!$O$8,'Tabela de Apoio'!$A:$A,1))/INDEX('Tabela de Apoio'!$B:$B,MATCH('MAPA DE PREÇOS'!V1990,'Tabela de Apoio'!$A:$A,1)-1))*V1989))</f>
        <v/>
      </c>
      <c r="W1993" s="109" t="str">
        <f>IF(W1989="","",
IF(OR(W1991="Orçamento",W1990="",MAX('Tabela de Apoio'!$A:$A)&lt;=W1990),
W1989,
(INDEX('Tabela de Apoio'!$B:$B,MATCH('MAPA DE PREÇOS'!$O$8,'Tabela de Apoio'!$A:$A,1))/INDEX('Tabela de Apoio'!$B:$B,MATCH('MAPA DE PREÇOS'!W1990,'Tabela de Apoio'!$A:$A,1)-1))*W1989))</f>
        <v/>
      </c>
      <c r="X1993" s="109" t="str">
        <f>IF(X1989="","",
IF(OR(X1991="Orçamento",X1990="",MAX('Tabela de Apoio'!$A:$A)&lt;=X1990),
X1989,
(INDEX('Tabela de Apoio'!$B:$B,MATCH('MAPA DE PREÇOS'!$O$8,'Tabela de Apoio'!$A:$A,1))/INDEX('Tabela de Apoio'!$B:$B,MATCH('MAPA DE PREÇOS'!X1990,'Tabela de Apoio'!$A:$A,1)-1))*X1989))</f>
        <v/>
      </c>
      <c r="Y1993" s="109" t="str">
        <f>IF(Y1989="","",
IF(OR(Y1991="Orçamento",Y1990="",MAX('Tabela de Apoio'!$A:$A)&lt;=Y1990),
Y1989,
(INDEX('Tabela de Apoio'!$B:$B,MATCH('MAPA DE PREÇOS'!$O$8,'Tabela de Apoio'!$A:$A,1))/INDEX('Tabela de Apoio'!$B:$B,MATCH('MAPA DE PREÇOS'!Y1990,'Tabela de Apoio'!$A:$A,1)-1))*Y1989))</f>
        <v/>
      </c>
      <c r="Z1993" s="109" t="str">
        <f>IF(Z1989="","",
IF(OR(Z1991="Orçamento",Z1990="",MAX('Tabela de Apoio'!$A:$A)&lt;=Z1990),
Z1989,
(INDEX('Tabela de Apoio'!$B:$B,MATCH('MAPA DE PREÇOS'!$O$8,'Tabela de Apoio'!$A:$A,1))/INDEX('Tabela de Apoio'!$B:$B,MATCH('MAPA DE PREÇOS'!Z1990,'Tabela de Apoio'!$A:$A,1)-1))*Z1989))</f>
        <v/>
      </c>
      <c r="AA1993" s="109" t="str">
        <f>IF(AA1989="","",
IF(OR(AA1991="Orçamento",AA1990="",MAX('Tabela de Apoio'!$A:$A)&lt;=AA1990),
AA1989,
(INDEX('Tabela de Apoio'!$B:$B,MATCH('MAPA DE PREÇOS'!$O$8,'Tabela de Apoio'!$A:$A,1))/INDEX('Tabela de Apoio'!$B:$B,MATCH('MAPA DE PREÇOS'!AA1990,'Tabela de Apoio'!$A:$A,1)-1))*AA1989))</f>
        <v/>
      </c>
      <c r="AB1993" s="109" t="str">
        <f>IF(AB1989="","",
IF(OR(AB1991="Orçamento",AB1990="",MAX('Tabela de Apoio'!$A:$A)&lt;=AB1990),
AB1989,
(INDEX('Tabela de Apoio'!$B:$B,MATCH('MAPA DE PREÇOS'!$O$8,'Tabela de Apoio'!$A:$A,1))/INDEX('Tabela de Apoio'!$B:$B,MATCH('MAPA DE PREÇOS'!AB1990,'Tabela de Apoio'!$A:$A,1)-1))*AB1989))</f>
        <v/>
      </c>
      <c r="AC1993" s="109" t="str">
        <f>IF(AC1989="","",
IF(OR(AC1991="Orçamento",AC1990="",MAX('Tabela de Apoio'!$A:$A)&lt;=AC1990),
AC1989,
(INDEX('Tabela de Apoio'!$B:$B,MATCH('MAPA DE PREÇOS'!$O$8,'Tabela de Apoio'!$A:$A,1))/INDEX('Tabela de Apoio'!$B:$B,MATCH('MAPA DE PREÇOS'!AC1990,'Tabela de Apoio'!$A:$A,1)-1))*AC1989))</f>
        <v/>
      </c>
      <c r="AD1993" s="109" t="str">
        <f>IF(AD1989="","",
IF(OR(AD1991="Orçamento",AD1990="",MAX('Tabela de Apoio'!$A:$A)&lt;=AD1990),
AD1989,
(INDEX('Tabela de Apoio'!$B:$B,MATCH('MAPA DE PREÇOS'!$O$8,'Tabela de Apoio'!$A:$A,1))/INDEX('Tabela de Apoio'!$B:$B,MATCH('MAPA DE PREÇOS'!AD1990,'Tabela de Apoio'!$A:$A,1)-1))*AD1989))</f>
        <v/>
      </c>
      <c r="AE1993" s="109" t="str">
        <f>IF(AE1989="","",
IF(OR(AE1991="Orçamento",AE1990="",MAX('Tabela de Apoio'!$A:$A)&lt;=AE1990),
AE1989,
(INDEX('Tabela de Apoio'!$B:$B,MATCH('MAPA DE PREÇOS'!$O$8,'Tabela de Apoio'!$A:$A,1))/INDEX('Tabela de Apoio'!$B:$B,MATCH('MAPA DE PREÇOS'!AE1990,'Tabela de Apoio'!$A:$A,1)-1))*AE1989))</f>
        <v/>
      </c>
      <c r="AF1993" s="109" t="str">
        <f>IF(AF1989="","",
IF(OR(AF1991="Orçamento",AF1990="",MAX('Tabela de Apoio'!$A:$A)&lt;=AF1990),
AF1989,
(INDEX('Tabela de Apoio'!$B:$B,MATCH('MAPA DE PREÇOS'!$O$8,'Tabela de Apoio'!$A:$A,1))/INDEX('Tabela de Apoio'!$B:$B,MATCH('MAPA DE PREÇOS'!AF1990,'Tabela de Apoio'!$A:$A,1)-1))*AF1989))</f>
        <v/>
      </c>
      <c r="AG1993" s="109" t="str">
        <f>IF(AG1989="","",
IF(OR(AG1991="Orçamento",AG1990="",MAX('Tabela de Apoio'!$A:$A)&lt;=AG1990),
AG1989,
(INDEX('Tabela de Apoio'!$B:$B,MATCH('MAPA DE PREÇOS'!$O$8,'Tabela de Apoio'!$A:$A,1))/INDEX('Tabela de Apoio'!$B:$B,MATCH('MAPA DE PREÇOS'!AG1990,'Tabela de Apoio'!$A:$A,1)-1))*AG1989))</f>
        <v/>
      </c>
      <c r="AH1993" s="109" t="str">
        <f>IF(AH1989="","",
IF(OR(AH1991="Orçamento",AH1990="",MAX('Tabela de Apoio'!$A:$A)&lt;=AH1990),
AH1989,
(INDEX('Tabela de Apoio'!$B:$B,MATCH('MAPA DE PREÇOS'!$O$8,'Tabela de Apoio'!$A:$A,1))/INDEX('Tabela de Apoio'!$B:$B,MATCH('MAPA DE PREÇOS'!AH1990,'Tabela de Apoio'!$A:$A,1)-1))*AH1989))</f>
        <v/>
      </c>
      <c r="AI1993" s="109" t="str">
        <f>IF(AI1989="","",
IF(OR(AI1991="Orçamento",AI1990="",MAX('Tabela de Apoio'!$A:$A)&lt;=AI1990),
AI1989,
(INDEX('Tabela de Apoio'!$B:$B,MATCH('MAPA DE PREÇOS'!$O$8,'Tabela de Apoio'!$A:$A,1))/INDEX('Tabela de Apoio'!$B:$B,MATCH('MAPA DE PREÇOS'!AI1990,'Tabela de Apoio'!$A:$A,1)-1))*AI1989))</f>
        <v/>
      </c>
    </row>
    <row r="1994" spans="1:167" hidden="1" x14ac:dyDescent="0.25">
      <c r="B1994" s="131" t="e">
        <f t="shared" ref="B1994" si="6180">B1993</f>
        <v>#VALUE!</v>
      </c>
      <c r="C1994" s="131" t="e">
        <f t="shared" ref="C1994" si="6181">C1993</f>
        <v>#VALUE!</v>
      </c>
      <c r="D1994" s="130">
        <f t="shared" si="5990"/>
        <v>1</v>
      </c>
      <c r="E1994" s="168"/>
      <c r="F1994" s="96"/>
      <c r="G1994" s="170"/>
      <c r="H1994"/>
      <c r="I1994"/>
      <c r="J1994"/>
      <c r="N1994" s="74"/>
      <c r="O1994" s="27" t="s">
        <v>439</v>
      </c>
      <c r="P1994" s="110" t="str">
        <f>IF(IFERROR(VLOOKUP(P1991,'Tabela de Apoio'!$D:$E,2,FALSE),1)=1,"",P1995)</f>
        <v/>
      </c>
      <c r="Q1994" s="110" t="str">
        <f>IF(IFERROR(VLOOKUP(Q1991,'Tabela de Apoio'!$D:$E,2,FALSE),1)=1,"",Q1995)</f>
        <v/>
      </c>
      <c r="R1994" s="110" t="str">
        <f>IF(IFERROR(VLOOKUP(R1991,'Tabela de Apoio'!$D:$E,2,FALSE),1)=1,"",R1995)</f>
        <v/>
      </c>
      <c r="S1994" s="110" t="str">
        <f>IF(IFERROR(VLOOKUP(S1991,'Tabela de Apoio'!$D:$E,2,FALSE),1)=1,"",S1995)</f>
        <v/>
      </c>
      <c r="T1994" s="110" t="str">
        <f>IF(IFERROR(VLOOKUP(T1991,'Tabela de Apoio'!$D:$E,2,FALSE),1)=1,"",T1995)</f>
        <v/>
      </c>
      <c r="U1994" s="110" t="str">
        <f>IF(IFERROR(VLOOKUP(U1991,'Tabela de Apoio'!$D:$E,2,FALSE),1)=1,"",U1995)</f>
        <v/>
      </c>
      <c r="V1994" s="110" t="str">
        <f>IF(IFERROR(VLOOKUP(V1991,'Tabela de Apoio'!$D:$E,2,FALSE),1)=1,"",V1995)</f>
        <v/>
      </c>
      <c r="W1994" s="110" t="str">
        <f>IF(IFERROR(VLOOKUP(W1991,'Tabela de Apoio'!$D:$E,2,FALSE),1)=1,"",W1995)</f>
        <v/>
      </c>
      <c r="X1994" s="110" t="str">
        <f>IF(IFERROR(VLOOKUP(X1991,'Tabela de Apoio'!$D:$E,2,FALSE),1)=1,"",X1995)</f>
        <v/>
      </c>
      <c r="Y1994" s="110" t="str">
        <f>IF(IFERROR(VLOOKUP(Y1991,'Tabela de Apoio'!$D:$E,2,FALSE),1)=1,"",Y1995)</f>
        <v/>
      </c>
      <c r="Z1994" s="110" t="str">
        <f>IF(IFERROR(VLOOKUP(Z1991,'Tabela de Apoio'!$D:$E,2,FALSE),1)=1,"",Z1995)</f>
        <v/>
      </c>
      <c r="AA1994" s="110" t="str">
        <f>IF(IFERROR(VLOOKUP(AA1991,'Tabela de Apoio'!$D:$E,2,FALSE),1)=1,"",AA1995)</f>
        <v/>
      </c>
      <c r="AB1994" s="110" t="str">
        <f>IF(IFERROR(VLOOKUP(AB1991,'Tabela de Apoio'!$D:$E,2,FALSE),1)=1,"",AB1995)</f>
        <v/>
      </c>
      <c r="AC1994" s="110" t="str">
        <f>IF(IFERROR(VLOOKUP(AC1991,'Tabela de Apoio'!$D:$E,2,FALSE),1)=1,"",AC1995)</f>
        <v/>
      </c>
      <c r="AD1994" s="110" t="str">
        <f>IF(IFERROR(VLOOKUP(AD1991,'Tabela de Apoio'!$D:$E,2,FALSE),1)=1,"",AD1995)</f>
        <v/>
      </c>
      <c r="AE1994" s="110" t="str">
        <f>IF(IFERROR(VLOOKUP(AE1991,'Tabela de Apoio'!$D:$E,2,FALSE),1)=1,"",AE1995)</f>
        <v/>
      </c>
      <c r="AF1994" s="110" t="str">
        <f>IF(IFERROR(VLOOKUP(AF1991,'Tabela de Apoio'!$D:$E,2,FALSE),1)=1,"",AF1995)</f>
        <v/>
      </c>
      <c r="AG1994" s="110" t="str">
        <f>IF(IFERROR(VLOOKUP(AG1991,'Tabela de Apoio'!$D:$E,2,FALSE),1)=1,"",AG1995)</f>
        <v/>
      </c>
      <c r="AH1994" s="110" t="str">
        <f>IF(IFERROR(VLOOKUP(AH1991,'Tabela de Apoio'!$D:$E,2,FALSE),1)=1,"",AH1995)</f>
        <v/>
      </c>
      <c r="AI1994" s="110" t="str">
        <f>IF(IFERROR(VLOOKUP(AI1991,'Tabela de Apoio'!$D:$E,2,FALSE),1)=1,"",AI1995)</f>
        <v/>
      </c>
    </row>
    <row r="1995" spans="1:167" hidden="1" x14ac:dyDescent="0.25">
      <c r="B1995" s="131" t="e">
        <f t="shared" ref="B1995:C1995" si="6182">B1994</f>
        <v>#VALUE!</v>
      </c>
      <c r="C1995" s="131" t="e">
        <f t="shared" si="6182"/>
        <v>#VALUE!</v>
      </c>
      <c r="D1995" s="130">
        <f t="shared" si="5990"/>
        <v>1</v>
      </c>
      <c r="E1995" s="168"/>
      <c r="F1995" s="96"/>
      <c r="G1995" s="170"/>
      <c r="H1995" s="137">
        <f t="shared" ref="H1995" si="6183">COUNT($P1995:$XX1995)</f>
        <v>0</v>
      </c>
      <c r="I1995" s="135" t="e">
        <f t="shared" ref="I1995" si="6184">_xlfn.STDEV.P($P1994:$XX1995)/AVERAGE($P1994:$XX1995)</f>
        <v>#DIV/0!</v>
      </c>
      <c r="J1995" s="7">
        <f>ROW()</f>
        <v>1995</v>
      </c>
      <c r="K1995" s="70"/>
      <c r="L1995" s="29" t="s">
        <v>54</v>
      </c>
      <c r="M1995" s="30" t="str">
        <f t="shared" ref="M1995" si="6185">IFERROR(
IF(AND(P1991="Orçamento",COUNTA(P1989:AI1989)=COUNTIF(P1991:XX1991,"Orçamento")),MIN(M2000,M1997),
IF(M1998&lt;&gt;"",M1998,
IF(M1999&lt;&gt;"",M1999,
M1997
))),"")</f>
        <v/>
      </c>
      <c r="N1995" s="74"/>
      <c r="O1995" s="27" t="s">
        <v>440</v>
      </c>
      <c r="P1995" s="109" t="str">
        <f t="shared" ref="P1995:AI1995" si="6186">IFERROR(IF(P1993="",
            "",
            IF(COUNT($P1993:$XX1993)&lt;=4,
               P1993,
               IF(OR(P1993&gt;(QUARTILE($P1993:$XX1993,3)+(QUARTILE($P1993:$XX1993,3)-QUARTILE($P1993:$XX1993,1))),
                     P1993&lt;(QUARTILE($P1993:$XX1993,1)-(QUARTILE($P1993:$XX1993,3)-QUARTILE($P1993:$XX1993,1)))
                  ),
               "DESCARTADO",P1993)
             )
  ),P1993)</f>
        <v/>
      </c>
      <c r="Q1995" s="109" t="str">
        <f t="shared" si="6186"/>
        <v/>
      </c>
      <c r="R1995" s="109" t="str">
        <f t="shared" si="6186"/>
        <v/>
      </c>
      <c r="S1995" s="109" t="str">
        <f t="shared" si="6186"/>
        <v/>
      </c>
      <c r="T1995" s="109" t="str">
        <f t="shared" si="6186"/>
        <v/>
      </c>
      <c r="U1995" s="109" t="str">
        <f t="shared" si="6186"/>
        <v/>
      </c>
      <c r="V1995" s="109" t="str">
        <f t="shared" si="6186"/>
        <v/>
      </c>
      <c r="W1995" s="109" t="str">
        <f t="shared" si="6186"/>
        <v/>
      </c>
      <c r="X1995" s="109" t="str">
        <f t="shared" si="6186"/>
        <v/>
      </c>
      <c r="Y1995" s="109" t="str">
        <f t="shared" si="6186"/>
        <v/>
      </c>
      <c r="Z1995" s="109" t="str">
        <f t="shared" si="6186"/>
        <v/>
      </c>
      <c r="AA1995" s="109" t="str">
        <f t="shared" si="6186"/>
        <v/>
      </c>
      <c r="AB1995" s="109" t="str">
        <f t="shared" si="6186"/>
        <v/>
      </c>
      <c r="AC1995" s="109" t="str">
        <f t="shared" si="6186"/>
        <v/>
      </c>
      <c r="AD1995" s="109" t="str">
        <f t="shared" si="6186"/>
        <v/>
      </c>
      <c r="AE1995" s="109" t="str">
        <f t="shared" si="6186"/>
        <v/>
      </c>
      <c r="AF1995" s="109" t="str">
        <f t="shared" si="6186"/>
        <v/>
      </c>
      <c r="AG1995" s="109" t="str">
        <f t="shared" si="6186"/>
        <v/>
      </c>
      <c r="AH1995" s="109" t="str">
        <f t="shared" si="6186"/>
        <v/>
      </c>
      <c r="AI1995" s="109" t="str">
        <f t="shared" si="6186"/>
        <v/>
      </c>
    </row>
    <row r="1996" spans="1:167" hidden="1" x14ac:dyDescent="0.25">
      <c r="B1996" s="131" t="e">
        <f t="shared" ref="B1996:B2050" si="6187">B1995</f>
        <v>#VALUE!</v>
      </c>
      <c r="C1996" s="131" t="e">
        <f t="shared" ref="C1996:D2059" si="6188">C1995</f>
        <v>#VALUE!</v>
      </c>
      <c r="D1996" s="130">
        <f t="shared" si="5990"/>
        <v>1</v>
      </c>
      <c r="E1996" s="168"/>
      <c r="F1996" s="96"/>
      <c r="G1996" s="170"/>
      <c r="H1996"/>
      <c r="I1996"/>
      <c r="J1996"/>
      <c r="K1996" s="69"/>
      <c r="L1996" s="29" t="s">
        <v>423</v>
      </c>
      <c r="M1996" s="30" t="e">
        <f t="shared" ref="M1996" si="6189">AVERAGE($P1995:$XX1995)</f>
        <v>#DIV/0!</v>
      </c>
      <c r="N1996" s="74"/>
      <c r="O1996" s="27" t="str">
        <f t="shared" ref="O1996" si="6190">"1 POND"</f>
        <v>1 POND</v>
      </c>
      <c r="P1996" s="110" t="str">
        <f>IF(IFERROR(VLOOKUP(P1991,'Tabela de Apoio'!$D:$E,2,FALSE),1)=1,"",P1997)</f>
        <v/>
      </c>
      <c r="Q1996" s="110" t="str">
        <f>IF(IFERROR(VLOOKUP(Q1991,'Tabela de Apoio'!$D:$E,2,FALSE),1)=1,"",Q1997)</f>
        <v/>
      </c>
      <c r="R1996" s="110" t="str">
        <f>IF(IFERROR(VLOOKUP(R1991,'Tabela de Apoio'!$D:$E,2,FALSE),1)=1,"",R1997)</f>
        <v/>
      </c>
      <c r="S1996" s="110" t="str">
        <f>IF(IFERROR(VLOOKUP(S1991,'Tabela de Apoio'!$D:$E,2,FALSE),1)=1,"",S1997)</f>
        <v/>
      </c>
      <c r="T1996" s="110" t="str">
        <f>IF(IFERROR(VLOOKUP(T1991,'Tabela de Apoio'!$D:$E,2,FALSE),1)=1,"",T1997)</f>
        <v/>
      </c>
      <c r="U1996" s="110" t="str">
        <f>IF(IFERROR(VLOOKUP(U1991,'Tabela de Apoio'!$D:$E,2,FALSE),1)=1,"",U1997)</f>
        <v/>
      </c>
      <c r="V1996" s="110" t="str">
        <f>IF(IFERROR(VLOOKUP(V1991,'Tabela de Apoio'!$D:$E,2,FALSE),1)=1,"",V1997)</f>
        <v/>
      </c>
      <c r="W1996" s="110" t="str">
        <f>IF(IFERROR(VLOOKUP(W1991,'Tabela de Apoio'!$D:$E,2,FALSE),1)=1,"",W1997)</f>
        <v/>
      </c>
      <c r="X1996" s="110" t="str">
        <f>IF(IFERROR(VLOOKUP(X1991,'Tabela de Apoio'!$D:$E,2,FALSE),1)=1,"",X1997)</f>
        <v/>
      </c>
      <c r="Y1996" s="110" t="str">
        <f>IF(IFERROR(VLOOKUP(Y1991,'Tabela de Apoio'!$D:$E,2,FALSE),1)=1,"",Y1997)</f>
        <v/>
      </c>
      <c r="Z1996" s="110" t="str">
        <f>IF(IFERROR(VLOOKUP(Z1991,'Tabela de Apoio'!$D:$E,2,FALSE),1)=1,"",Z1997)</f>
        <v/>
      </c>
      <c r="AA1996" s="110" t="str">
        <f>IF(IFERROR(VLOOKUP(AA1991,'Tabela de Apoio'!$D:$E,2,FALSE),1)=1,"",AA1997)</f>
        <v/>
      </c>
      <c r="AB1996" s="110" t="str">
        <f>IF(IFERROR(VLOOKUP(AB1991,'Tabela de Apoio'!$D:$E,2,FALSE),1)=1,"",AB1997)</f>
        <v/>
      </c>
      <c r="AC1996" s="110" t="str">
        <f>IF(IFERROR(VLOOKUP(AC1991,'Tabela de Apoio'!$D:$E,2,FALSE),1)=1,"",AC1997)</f>
        <v/>
      </c>
      <c r="AD1996" s="110" t="str">
        <f>IF(IFERROR(VLOOKUP(AD1991,'Tabela de Apoio'!$D:$E,2,FALSE),1)=1,"",AD1997)</f>
        <v/>
      </c>
      <c r="AE1996" s="110" t="str">
        <f>IF(IFERROR(VLOOKUP(AE1991,'Tabela de Apoio'!$D:$E,2,FALSE),1)=1,"",AE1997)</f>
        <v/>
      </c>
      <c r="AF1996" s="110" t="str">
        <f>IF(IFERROR(VLOOKUP(AF1991,'Tabela de Apoio'!$D:$E,2,FALSE),1)=1,"",AF1997)</f>
        <v/>
      </c>
      <c r="AG1996" s="110" t="str">
        <f>IF(IFERROR(VLOOKUP(AG1991,'Tabela de Apoio'!$D:$E,2,FALSE),1)=1,"",AG1997)</f>
        <v/>
      </c>
      <c r="AH1996" s="110" t="str">
        <f>IF(IFERROR(VLOOKUP(AH1991,'Tabela de Apoio'!$D:$E,2,FALSE),1)=1,"",AH1997)</f>
        <v/>
      </c>
      <c r="AI1996" s="110" t="str">
        <f>IF(IFERROR(VLOOKUP(AI1991,'Tabela de Apoio'!$D:$E,2,FALSE),1)=1,"",AI1997)</f>
        <v/>
      </c>
    </row>
    <row r="1997" spans="1:167" hidden="1" x14ac:dyDescent="0.25">
      <c r="B1997" s="131" t="e">
        <f t="shared" si="6187"/>
        <v>#VALUE!</v>
      </c>
      <c r="C1997" s="131" t="e">
        <f t="shared" si="6188"/>
        <v>#VALUE!</v>
      </c>
      <c r="D1997" s="130">
        <f t="shared" si="6188"/>
        <v>1</v>
      </c>
      <c r="E1997" s="168"/>
      <c r="F1997" s="96"/>
      <c r="G1997" s="170"/>
      <c r="H1997" s="137">
        <f t="shared" ref="H1997" si="6191">COUNT($P1997:$XX1997)</f>
        <v>0</v>
      </c>
      <c r="I1997" s="135" t="e">
        <f t="shared" ref="I1997" si="6192">_xlfn.STDEV.P($P1996:$XX1997)/AVERAGE($P1996:$XX1997)</f>
        <v>#DIV/0!</v>
      </c>
      <c r="J1997" s="7">
        <f t="shared" ref="J1997" si="6193">IF(AND(H1997&gt;2,
OR(L1989="MÉDIA SANEADA",L1989="MEDIANA SANEADA",
AND(L1989="PREÇO REFERÊNCIA",NOT(AND(P1991="Orçamento",COUNTA(P1989:XX1989)=COUNTIF(P1991:XX1991,"Orçamento")))))),
ROW(),0)</f>
        <v>0</v>
      </c>
      <c r="K1997" s="69"/>
      <c r="L1997" s="29" t="s">
        <v>424</v>
      </c>
      <c r="M1997" s="30" t="e">
        <f t="shared" ref="M1997" si="6194">MEDIAN($P1995:$XX1995)</f>
        <v>#NUM!</v>
      </c>
      <c r="N1997" s="74"/>
      <c r="O1997" s="27" t="str">
        <f t="shared" ref="O1997" si="6195">"1 RODADA"</f>
        <v>1 RODADA</v>
      </c>
      <c r="P1997" s="110" t="str">
        <f t="shared" ref="P1997:AI1997" si="6196">IF(P1995="","",IF((_xlfn.STDEV.P($P1994:$XX1995)/AVERAGE($P1994:$XX1995))&lt;=25%,P1995,IF(OR(P1995&gt;(AVERAGE($P1994:$XX1995)+_xlfn.STDEV.P($P1994:$XX1995)),P1995&lt;(AVERAGE($P1994:$XX1995)-_xlfn.STDEV.P($P1994:$XX1995))),"DESCARTADO",P1995)))</f>
        <v/>
      </c>
      <c r="Q1997" s="110" t="str">
        <f t="shared" si="6196"/>
        <v/>
      </c>
      <c r="R1997" s="110" t="str">
        <f t="shared" si="6196"/>
        <v/>
      </c>
      <c r="S1997" s="110" t="str">
        <f t="shared" si="6196"/>
        <v/>
      </c>
      <c r="T1997" s="110" t="str">
        <f t="shared" si="6196"/>
        <v/>
      </c>
      <c r="U1997" s="110" t="str">
        <f t="shared" si="6196"/>
        <v/>
      </c>
      <c r="V1997" s="110" t="str">
        <f t="shared" si="6196"/>
        <v/>
      </c>
      <c r="W1997" s="110" t="str">
        <f t="shared" si="6196"/>
        <v/>
      </c>
      <c r="X1997" s="110" t="str">
        <f t="shared" si="6196"/>
        <v/>
      </c>
      <c r="Y1997" s="110" t="str">
        <f t="shared" si="6196"/>
        <v/>
      </c>
      <c r="Z1997" s="110" t="str">
        <f t="shared" si="6196"/>
        <v/>
      </c>
      <c r="AA1997" s="110" t="str">
        <f t="shared" si="6196"/>
        <v/>
      </c>
      <c r="AB1997" s="110" t="str">
        <f t="shared" si="6196"/>
        <v/>
      </c>
      <c r="AC1997" s="110" t="str">
        <f t="shared" si="6196"/>
        <v/>
      </c>
      <c r="AD1997" s="110" t="str">
        <f t="shared" si="6196"/>
        <v/>
      </c>
      <c r="AE1997" s="110" t="str">
        <f t="shared" si="6196"/>
        <v/>
      </c>
      <c r="AF1997" s="110" t="str">
        <f t="shared" si="6196"/>
        <v/>
      </c>
      <c r="AG1997" s="110" t="str">
        <f t="shared" si="6196"/>
        <v/>
      </c>
      <c r="AH1997" s="110" t="str">
        <f t="shared" si="6196"/>
        <v/>
      </c>
      <c r="AI1997" s="110" t="str">
        <f t="shared" si="6196"/>
        <v/>
      </c>
    </row>
    <row r="1998" spans="1:167" hidden="1" x14ac:dyDescent="0.25">
      <c r="B1998" s="131" t="e">
        <f t="shared" si="6187"/>
        <v>#VALUE!</v>
      </c>
      <c r="C1998" s="131" t="e">
        <f t="shared" si="6188"/>
        <v>#VALUE!</v>
      </c>
      <c r="D1998" s="130">
        <f t="shared" si="6188"/>
        <v>1</v>
      </c>
      <c r="E1998" s="168"/>
      <c r="F1998" s="96"/>
      <c r="G1998" s="170"/>
      <c r="H1998"/>
      <c r="I1998"/>
      <c r="J1998"/>
      <c r="L1998" s="29" t="s">
        <v>50</v>
      </c>
      <c r="M1998" s="30" t="str">
        <f t="shared" ref="M1998" si="6197">IFERROR(
IF(AND(H1997&gt;2,I1997&lt;=25%),AVERAGE(P1996:XX1997),
IF(AND(H1999&gt;2,I1999&lt;=25%),AVERAGE(P1998:XX1999),
IF(AND(H2001&gt;2,I2001&lt;=25%),AVERAGE(P2000:XX2001),
IF(AND(H2003&gt;2,I2003&lt;=25%),AVERAGE(P2002:XX2003),
IF(AND(H2005&gt;2,I2005&lt;=25%),AVERAGE(P2004:XX2005),
IF(AND(H2007&gt;2,I2007&lt;=25%),AVERAGE(P2006:XX2007),
IF(I1995&lt;=25%,AVERAGE(P1994:XX1995),""))))))),"")</f>
        <v/>
      </c>
      <c r="N1998" s="74"/>
      <c r="O1998" s="27" t="str">
        <f t="shared" ref="O1998" si="6198">"2 POND"</f>
        <v>2 POND</v>
      </c>
      <c r="P1998" s="110" t="str">
        <f>IF(IFERROR(VLOOKUP(P1991,'Tabela de Apoio'!$D:$E,2,FALSE),1)=1,"",P1999)</f>
        <v/>
      </c>
      <c r="Q1998" s="110" t="str">
        <f>IF(IFERROR(VLOOKUP(Q1991,'Tabela de Apoio'!$D:$E,2,FALSE),1)=1,"",Q1999)</f>
        <v/>
      </c>
      <c r="R1998" s="110" t="str">
        <f>IF(IFERROR(VLOOKUP(R1991,'Tabela de Apoio'!$D:$E,2,FALSE),1)=1,"",R1999)</f>
        <v/>
      </c>
      <c r="S1998" s="110" t="str">
        <f>IF(IFERROR(VLOOKUP(S1991,'Tabela de Apoio'!$D:$E,2,FALSE),1)=1,"",S1999)</f>
        <v/>
      </c>
      <c r="T1998" s="110" t="str">
        <f>IF(IFERROR(VLOOKUP(T1991,'Tabela de Apoio'!$D:$E,2,FALSE),1)=1,"",T1999)</f>
        <v/>
      </c>
      <c r="U1998" s="110" t="str">
        <f>IF(IFERROR(VLOOKUP(U1991,'Tabela de Apoio'!$D:$E,2,FALSE),1)=1,"",U1999)</f>
        <v/>
      </c>
      <c r="V1998" s="110" t="str">
        <f>IF(IFERROR(VLOOKUP(V1991,'Tabela de Apoio'!$D:$E,2,FALSE),1)=1,"",V1999)</f>
        <v/>
      </c>
      <c r="W1998" s="110" t="str">
        <f>IF(IFERROR(VLOOKUP(W1991,'Tabela de Apoio'!$D:$E,2,FALSE),1)=1,"",W1999)</f>
        <v/>
      </c>
      <c r="X1998" s="110" t="str">
        <f>IF(IFERROR(VLOOKUP(X1991,'Tabela de Apoio'!$D:$E,2,FALSE),1)=1,"",X1999)</f>
        <v/>
      </c>
      <c r="Y1998" s="110" t="str">
        <f>IF(IFERROR(VLOOKUP(Y1991,'Tabela de Apoio'!$D:$E,2,FALSE),1)=1,"",Y1999)</f>
        <v/>
      </c>
      <c r="Z1998" s="110" t="str">
        <f>IF(IFERROR(VLOOKUP(Z1991,'Tabela de Apoio'!$D:$E,2,FALSE),1)=1,"",Z1999)</f>
        <v/>
      </c>
      <c r="AA1998" s="110" t="str">
        <f>IF(IFERROR(VLOOKUP(AA1991,'Tabela de Apoio'!$D:$E,2,FALSE),1)=1,"",AA1999)</f>
        <v/>
      </c>
      <c r="AB1998" s="110" t="str">
        <f>IF(IFERROR(VLOOKUP(AB1991,'Tabela de Apoio'!$D:$E,2,FALSE),1)=1,"",AB1999)</f>
        <v/>
      </c>
      <c r="AC1998" s="110" t="str">
        <f>IF(IFERROR(VLOOKUP(AC1991,'Tabela de Apoio'!$D:$E,2,FALSE),1)=1,"",AC1999)</f>
        <v/>
      </c>
      <c r="AD1998" s="110" t="str">
        <f>IF(IFERROR(VLOOKUP(AD1991,'Tabela de Apoio'!$D:$E,2,FALSE),1)=1,"",AD1999)</f>
        <v/>
      </c>
      <c r="AE1998" s="110" t="str">
        <f>IF(IFERROR(VLOOKUP(AE1991,'Tabela de Apoio'!$D:$E,2,FALSE),1)=1,"",AE1999)</f>
        <v/>
      </c>
      <c r="AF1998" s="110" t="str">
        <f>IF(IFERROR(VLOOKUP(AF1991,'Tabela de Apoio'!$D:$E,2,FALSE),1)=1,"",AF1999)</f>
        <v/>
      </c>
      <c r="AG1998" s="110" t="str">
        <f>IF(IFERROR(VLOOKUP(AG1991,'Tabela de Apoio'!$D:$E,2,FALSE),1)=1,"",AG1999)</f>
        <v/>
      </c>
      <c r="AH1998" s="110" t="str">
        <f>IF(IFERROR(VLOOKUP(AH1991,'Tabela de Apoio'!$D:$E,2,FALSE),1)=1,"",AH1999)</f>
        <v/>
      </c>
      <c r="AI1998" s="110" t="str">
        <f>IF(IFERROR(VLOOKUP(AI1991,'Tabela de Apoio'!$D:$E,2,FALSE),1)=1,"",AI1999)</f>
        <v/>
      </c>
    </row>
    <row r="1999" spans="1:167" hidden="1" x14ac:dyDescent="0.25">
      <c r="B1999" s="131" t="e">
        <f t="shared" si="6187"/>
        <v>#VALUE!</v>
      </c>
      <c r="C1999" s="131" t="e">
        <f t="shared" si="6188"/>
        <v>#VALUE!</v>
      </c>
      <c r="D1999" s="130">
        <f t="shared" si="6188"/>
        <v>1</v>
      </c>
      <c r="E1999" s="168"/>
      <c r="F1999" s="96"/>
      <c r="G1999" s="170"/>
      <c r="H1999" s="137">
        <f t="shared" ref="H1999" si="6199">COUNT($P1999:$XX1999)</f>
        <v>0</v>
      </c>
      <c r="I1999" s="135" t="e">
        <f t="shared" ref="I1999" si="6200">_xlfn.STDEV.P($P1998:$XX1999)/AVERAGE($P1998:$XX1999)</f>
        <v>#DIV/0!</v>
      </c>
      <c r="J1999" s="7">
        <f t="shared" ref="J1999" si="6201">IF(AND(H1999&gt;2,
OR(L1989="MÉDIA SANEADA",L1989="MEDIANA SANEADA",
AND(L1989="PREÇO REFERÊNCIA",NOT(AND(P1991="Orçamento",COUNTA(P1989:XX1989)=COUNTIF(P1991:XX1991,"Orçamento")))))),
ROW(),0)</f>
        <v>0</v>
      </c>
      <c r="K1999" s="69"/>
      <c r="L1999" s="29" t="s">
        <v>425</v>
      </c>
      <c r="M1999" s="30" t="e">
        <f t="shared" ref="M1999" si="6202" xml:space="preserve">
IF(H1997&gt;2,MEDIAN(P1996:XX1997),
IF(H1999&gt;2,MEDIAN(P1998:XX1999),
IF(H2001&gt;2,MEDIAN(P2000:XX2001),
IF(H2003&gt;2,MEDIAN(P2002:XX2003),
IF(H2005&gt;2,MEDIAN(P2004:XX2005),
IF(H2007&gt;2,MEDIAN(P2006:XX2007),
MEDIAN(P1994:XX1995)))))))</f>
        <v>#NUM!</v>
      </c>
      <c r="N1999" s="74"/>
      <c r="O1999" s="27" t="str">
        <f t="shared" ref="O1999" si="6203">"2 RODADA"</f>
        <v>2 RODADA</v>
      </c>
      <c r="P1999" s="110" t="str">
        <f t="shared" ref="P1999:AI1999" si="6204">IF(P1997="","",IF((_xlfn.STDEV.P($P1996:$XX1997)/AVERAGE($P1996:$XX1997))&lt;=25%,P1997,IF(OR(P1997&gt;(AVERAGE($P1996:$XX1997)+_xlfn.STDEV.P($P1996:$XX1997)),P1997&lt;(AVERAGE($P1996:$XX1997)-_xlfn.STDEV.P($P1996:$XX1997))),"DESCARTADO",P1997)))</f>
        <v/>
      </c>
      <c r="Q1999" s="110" t="str">
        <f t="shared" si="6204"/>
        <v/>
      </c>
      <c r="R1999" s="110" t="str">
        <f t="shared" si="6204"/>
        <v/>
      </c>
      <c r="S1999" s="110" t="str">
        <f t="shared" si="6204"/>
        <v/>
      </c>
      <c r="T1999" s="110" t="str">
        <f t="shared" si="6204"/>
        <v/>
      </c>
      <c r="U1999" s="110" t="str">
        <f t="shared" si="6204"/>
        <v/>
      </c>
      <c r="V1999" s="110" t="str">
        <f t="shared" si="6204"/>
        <v/>
      </c>
      <c r="W1999" s="110" t="str">
        <f t="shared" si="6204"/>
        <v/>
      </c>
      <c r="X1999" s="110" t="str">
        <f t="shared" si="6204"/>
        <v/>
      </c>
      <c r="Y1999" s="110" t="str">
        <f t="shared" si="6204"/>
        <v/>
      </c>
      <c r="Z1999" s="110" t="str">
        <f t="shared" si="6204"/>
        <v/>
      </c>
      <c r="AA1999" s="110" t="str">
        <f t="shared" si="6204"/>
        <v/>
      </c>
      <c r="AB1999" s="110" t="str">
        <f t="shared" si="6204"/>
        <v/>
      </c>
      <c r="AC1999" s="110" t="str">
        <f t="shared" si="6204"/>
        <v/>
      </c>
      <c r="AD1999" s="110" t="str">
        <f t="shared" si="6204"/>
        <v/>
      </c>
      <c r="AE1999" s="110" t="str">
        <f t="shared" si="6204"/>
        <v/>
      </c>
      <c r="AF1999" s="110" t="str">
        <f t="shared" si="6204"/>
        <v/>
      </c>
      <c r="AG1999" s="110" t="str">
        <f t="shared" si="6204"/>
        <v/>
      </c>
      <c r="AH1999" s="110" t="str">
        <f t="shared" si="6204"/>
        <v/>
      </c>
      <c r="AI1999" s="110" t="str">
        <f t="shared" si="6204"/>
        <v/>
      </c>
    </row>
    <row r="2000" spans="1:167" hidden="1" x14ac:dyDescent="0.25">
      <c r="B2000" s="131" t="e">
        <f t="shared" si="6187"/>
        <v>#VALUE!</v>
      </c>
      <c r="C2000" s="131" t="e">
        <f t="shared" si="6188"/>
        <v>#VALUE!</v>
      </c>
      <c r="D2000" s="130">
        <f t="shared" si="6188"/>
        <v>1</v>
      </c>
      <c r="E2000" s="168"/>
      <c r="F2000" s="96"/>
      <c r="G2000" s="170"/>
      <c r="H2000"/>
      <c r="I2000"/>
      <c r="J2000"/>
      <c r="K2000" s="69"/>
      <c r="L2000" s="29" t="s">
        <v>422</v>
      </c>
      <c r="M2000" s="30" t="e">
        <f t="shared" ref="M2000" si="6205">HARMEAN($P1994:$XX1995)</f>
        <v>#N/A</v>
      </c>
      <c r="N2000" s="74"/>
      <c r="O2000" s="27" t="str">
        <f t="shared" ref="O2000" si="6206">"3 POND"</f>
        <v>3 POND</v>
      </c>
      <c r="P2000" s="110" t="str">
        <f>IF(IFERROR(VLOOKUP(P1991,'Tabela de Apoio'!$D:$E,2,FALSE),1)=1,"",P2001)</f>
        <v/>
      </c>
      <c r="Q2000" s="110" t="str">
        <f>IF(IFERROR(VLOOKUP(Q1991,'Tabela de Apoio'!$D:$E,2,FALSE),1)=1,"",Q2001)</f>
        <v/>
      </c>
      <c r="R2000" s="110" t="str">
        <f>IF(IFERROR(VLOOKUP(R1991,'Tabela de Apoio'!$D:$E,2,FALSE),1)=1,"",R2001)</f>
        <v/>
      </c>
      <c r="S2000" s="110" t="str">
        <f>IF(IFERROR(VLOOKUP(S1991,'Tabela de Apoio'!$D:$E,2,FALSE),1)=1,"",S2001)</f>
        <v/>
      </c>
      <c r="T2000" s="110" t="str">
        <f>IF(IFERROR(VLOOKUP(T1991,'Tabela de Apoio'!$D:$E,2,FALSE),1)=1,"",T2001)</f>
        <v/>
      </c>
      <c r="U2000" s="110" t="str">
        <f>IF(IFERROR(VLOOKUP(U1991,'Tabela de Apoio'!$D:$E,2,FALSE),1)=1,"",U2001)</f>
        <v/>
      </c>
      <c r="V2000" s="110" t="str">
        <f>IF(IFERROR(VLOOKUP(V1991,'Tabela de Apoio'!$D:$E,2,FALSE),1)=1,"",V2001)</f>
        <v/>
      </c>
      <c r="W2000" s="110" t="str">
        <f>IF(IFERROR(VLOOKUP(W1991,'Tabela de Apoio'!$D:$E,2,FALSE),1)=1,"",W2001)</f>
        <v/>
      </c>
      <c r="X2000" s="110" t="str">
        <f>IF(IFERROR(VLOOKUP(X1991,'Tabela de Apoio'!$D:$E,2,FALSE),1)=1,"",X2001)</f>
        <v/>
      </c>
      <c r="Y2000" s="110" t="str">
        <f>IF(IFERROR(VLOOKUP(Y1991,'Tabela de Apoio'!$D:$E,2,FALSE),1)=1,"",Y2001)</f>
        <v/>
      </c>
      <c r="Z2000" s="110" t="str">
        <f>IF(IFERROR(VLOOKUP(Z1991,'Tabela de Apoio'!$D:$E,2,FALSE),1)=1,"",Z2001)</f>
        <v/>
      </c>
      <c r="AA2000" s="110" t="str">
        <f>IF(IFERROR(VLOOKUP(AA1991,'Tabela de Apoio'!$D:$E,2,FALSE),1)=1,"",AA2001)</f>
        <v/>
      </c>
      <c r="AB2000" s="110" t="str">
        <f>IF(IFERROR(VLOOKUP(AB1991,'Tabela de Apoio'!$D:$E,2,FALSE),1)=1,"",AB2001)</f>
        <v/>
      </c>
      <c r="AC2000" s="110" t="str">
        <f>IF(IFERROR(VLOOKUP(AC1991,'Tabela de Apoio'!$D:$E,2,FALSE),1)=1,"",AC2001)</f>
        <v/>
      </c>
      <c r="AD2000" s="110" t="str">
        <f>IF(IFERROR(VLOOKUP(AD1991,'Tabela de Apoio'!$D:$E,2,FALSE),1)=1,"",AD2001)</f>
        <v/>
      </c>
      <c r="AE2000" s="110" t="str">
        <f>IF(IFERROR(VLOOKUP(AE1991,'Tabela de Apoio'!$D:$E,2,FALSE),1)=1,"",AE2001)</f>
        <v/>
      </c>
      <c r="AF2000" s="110" t="str">
        <f>IF(IFERROR(VLOOKUP(AF1991,'Tabela de Apoio'!$D:$E,2,FALSE),1)=1,"",AF2001)</f>
        <v/>
      </c>
      <c r="AG2000" s="110" t="str">
        <f>IF(IFERROR(VLOOKUP(AG1991,'Tabela de Apoio'!$D:$E,2,FALSE),1)=1,"",AG2001)</f>
        <v/>
      </c>
      <c r="AH2000" s="110" t="str">
        <f>IF(IFERROR(VLOOKUP(AH1991,'Tabela de Apoio'!$D:$E,2,FALSE),1)=1,"",AH2001)</f>
        <v/>
      </c>
      <c r="AI2000" s="110" t="str">
        <f>IF(IFERROR(VLOOKUP(AI1991,'Tabela de Apoio'!$D:$E,2,FALSE),1)=1,"",AI2001)</f>
        <v/>
      </c>
    </row>
    <row r="2001" spans="1:167" hidden="1" x14ac:dyDescent="0.25">
      <c r="B2001" s="131" t="e">
        <f t="shared" si="6187"/>
        <v>#VALUE!</v>
      </c>
      <c r="C2001" s="131" t="e">
        <f t="shared" si="6188"/>
        <v>#VALUE!</v>
      </c>
      <c r="D2001" s="130">
        <f t="shared" si="6188"/>
        <v>1</v>
      </c>
      <c r="E2001" s="168"/>
      <c r="F2001" s="96"/>
      <c r="G2001" s="170"/>
      <c r="H2001" s="137">
        <f t="shared" ref="H2001" si="6207">COUNT($P2001:$XX2001)</f>
        <v>0</v>
      </c>
      <c r="I2001" s="135" t="e">
        <f t="shared" ref="I2001" si="6208">_xlfn.STDEV.P($P2000:$XX2001)/AVERAGE($P2000:$XX2001)</f>
        <v>#DIV/0!</v>
      </c>
      <c r="J2001" s="7">
        <f t="shared" ref="J2001" si="6209">IF(AND(H2001&gt;2,
OR(L1989="MÉDIA SANEADA",L1989="MEDIANA SANEADA",
AND(L1989="PREÇO REFERÊNCIA",NOT(AND(P1991="Orçamento",COUNTA(P1989:XX1989)=COUNTIF(P1991:XX1991,"Orçamento")))))),
ROW(),0)</f>
        <v>0</v>
      </c>
      <c r="K2001" s="69"/>
      <c r="L2001" s="29" t="s">
        <v>53</v>
      </c>
      <c r="M2001" s="30" t="str">
        <f t="shared" ref="M2001" si="6210">IFERROR(_xlfn.QUARTILE.EXC($P1995:$XX1995,1),"")</f>
        <v/>
      </c>
      <c r="N2001" s="74"/>
      <c r="O2001" s="27" t="str">
        <f t="shared" ref="O2001" si="6211">"3 RODADA"</f>
        <v>3 RODADA</v>
      </c>
      <c r="P2001" s="110" t="str">
        <f t="shared" ref="P2001:AI2001" si="6212">IF(P1999="","",IF((_xlfn.STDEV.P($P1998:$XX1999)/AVERAGE($P1998:$XX1999))&lt;=25%,P1999,IF(OR(P1999&gt;(AVERAGE($P1998:$XX1999)+_xlfn.STDEV.P($P1998:$XX1999)),P1999&lt;(AVERAGE($P1998:$XX1999)-_xlfn.STDEV.P($P1998:$XX1999))),"DESCARTADO",P1999)))</f>
        <v/>
      </c>
      <c r="Q2001" s="110" t="str">
        <f t="shared" si="6212"/>
        <v/>
      </c>
      <c r="R2001" s="110" t="str">
        <f t="shared" si="6212"/>
        <v/>
      </c>
      <c r="S2001" s="110" t="str">
        <f t="shared" si="6212"/>
        <v/>
      </c>
      <c r="T2001" s="110" t="str">
        <f t="shared" si="6212"/>
        <v/>
      </c>
      <c r="U2001" s="110" t="str">
        <f t="shared" si="6212"/>
        <v/>
      </c>
      <c r="V2001" s="110" t="str">
        <f t="shared" si="6212"/>
        <v/>
      </c>
      <c r="W2001" s="110" t="str">
        <f t="shared" si="6212"/>
        <v/>
      </c>
      <c r="X2001" s="110" t="str">
        <f t="shared" si="6212"/>
        <v/>
      </c>
      <c r="Y2001" s="110" t="str">
        <f t="shared" si="6212"/>
        <v/>
      </c>
      <c r="Z2001" s="110" t="str">
        <f t="shared" si="6212"/>
        <v/>
      </c>
      <c r="AA2001" s="110" t="str">
        <f t="shared" si="6212"/>
        <v/>
      </c>
      <c r="AB2001" s="110" t="str">
        <f t="shared" si="6212"/>
        <v/>
      </c>
      <c r="AC2001" s="110" t="str">
        <f t="shared" si="6212"/>
        <v/>
      </c>
      <c r="AD2001" s="110" t="str">
        <f t="shared" si="6212"/>
        <v/>
      </c>
      <c r="AE2001" s="110" t="str">
        <f t="shared" si="6212"/>
        <v/>
      </c>
      <c r="AF2001" s="110" t="str">
        <f t="shared" si="6212"/>
        <v/>
      </c>
      <c r="AG2001" s="110" t="str">
        <f t="shared" si="6212"/>
        <v/>
      </c>
      <c r="AH2001" s="110" t="str">
        <f t="shared" si="6212"/>
        <v/>
      </c>
      <c r="AI2001" s="110" t="str">
        <f t="shared" si="6212"/>
        <v/>
      </c>
    </row>
    <row r="2002" spans="1:167" hidden="1" x14ac:dyDescent="0.25">
      <c r="B2002" s="131" t="e">
        <f t="shared" si="6187"/>
        <v>#VALUE!</v>
      </c>
      <c r="C2002" s="131" t="e">
        <f t="shared" si="6188"/>
        <v>#VALUE!</v>
      </c>
      <c r="D2002" s="130">
        <f t="shared" si="6188"/>
        <v>1</v>
      </c>
      <c r="E2002" s="168"/>
      <c r="F2002" s="96"/>
      <c r="G2002" s="170"/>
      <c r="H2002"/>
      <c r="I2002"/>
      <c r="J2002"/>
      <c r="K2002" s="69"/>
      <c r="L2002" s="29" t="s">
        <v>51</v>
      </c>
      <c r="M2002" s="30" t="str">
        <f t="shared" ref="M2002" si="6213">IFERROR(_xlfn.QUARTILE.EXC($P1995:$XX1995,3),"")</f>
        <v/>
      </c>
      <c r="N2002" s="74"/>
      <c r="O2002" s="27" t="str">
        <f t="shared" ref="O2002" si="6214">"4 POND"</f>
        <v>4 POND</v>
      </c>
      <c r="P2002" s="110" t="str">
        <f>IF(IFERROR(VLOOKUP(P1991,'Tabela de Apoio'!$D:$E,2,FALSE),1)=1,"",P2003)</f>
        <v/>
      </c>
      <c r="Q2002" s="110" t="str">
        <f>IF(IFERROR(VLOOKUP(Q1991,'Tabela de Apoio'!$D:$E,2,FALSE),1)=1,"",Q2003)</f>
        <v/>
      </c>
      <c r="R2002" s="110" t="str">
        <f>IF(IFERROR(VLOOKUP(R1991,'Tabela de Apoio'!$D:$E,2,FALSE),1)=1,"",R2003)</f>
        <v/>
      </c>
      <c r="S2002" s="110" t="str">
        <f>IF(IFERROR(VLOOKUP(S1991,'Tabela de Apoio'!$D:$E,2,FALSE),1)=1,"",S2003)</f>
        <v/>
      </c>
      <c r="T2002" s="110" t="str">
        <f>IF(IFERROR(VLOOKUP(T1991,'Tabela de Apoio'!$D:$E,2,FALSE),1)=1,"",T2003)</f>
        <v/>
      </c>
      <c r="U2002" s="110" t="str">
        <f>IF(IFERROR(VLOOKUP(U1991,'Tabela de Apoio'!$D:$E,2,FALSE),1)=1,"",U2003)</f>
        <v/>
      </c>
      <c r="V2002" s="110" t="str">
        <f>IF(IFERROR(VLOOKUP(V1991,'Tabela de Apoio'!$D:$E,2,FALSE),1)=1,"",V2003)</f>
        <v/>
      </c>
      <c r="W2002" s="110" t="str">
        <f>IF(IFERROR(VLOOKUP(W1991,'Tabela de Apoio'!$D:$E,2,FALSE),1)=1,"",W2003)</f>
        <v/>
      </c>
      <c r="X2002" s="110" t="str">
        <f>IF(IFERROR(VLOOKUP(X1991,'Tabela de Apoio'!$D:$E,2,FALSE),1)=1,"",X2003)</f>
        <v/>
      </c>
      <c r="Y2002" s="110" t="str">
        <f>IF(IFERROR(VLOOKUP(Y1991,'Tabela de Apoio'!$D:$E,2,FALSE),1)=1,"",Y2003)</f>
        <v/>
      </c>
      <c r="Z2002" s="110" t="str">
        <f>IF(IFERROR(VLOOKUP(Z1991,'Tabela de Apoio'!$D:$E,2,FALSE),1)=1,"",Z2003)</f>
        <v/>
      </c>
      <c r="AA2002" s="110" t="str">
        <f>IF(IFERROR(VLOOKUP(AA1991,'Tabela de Apoio'!$D:$E,2,FALSE),1)=1,"",AA2003)</f>
        <v/>
      </c>
      <c r="AB2002" s="110" t="str">
        <f>IF(IFERROR(VLOOKUP(AB1991,'Tabela de Apoio'!$D:$E,2,FALSE),1)=1,"",AB2003)</f>
        <v/>
      </c>
      <c r="AC2002" s="110" t="str">
        <f>IF(IFERROR(VLOOKUP(AC1991,'Tabela de Apoio'!$D:$E,2,FALSE),1)=1,"",AC2003)</f>
        <v/>
      </c>
      <c r="AD2002" s="110" t="str">
        <f>IF(IFERROR(VLOOKUP(AD1991,'Tabela de Apoio'!$D:$E,2,FALSE),1)=1,"",AD2003)</f>
        <v/>
      </c>
      <c r="AE2002" s="110" t="str">
        <f>IF(IFERROR(VLOOKUP(AE1991,'Tabela de Apoio'!$D:$E,2,FALSE),1)=1,"",AE2003)</f>
        <v/>
      </c>
      <c r="AF2002" s="110" t="str">
        <f>IF(IFERROR(VLOOKUP(AF1991,'Tabela de Apoio'!$D:$E,2,FALSE),1)=1,"",AF2003)</f>
        <v/>
      </c>
      <c r="AG2002" s="110" t="str">
        <f>IF(IFERROR(VLOOKUP(AG1991,'Tabela de Apoio'!$D:$E,2,FALSE),1)=1,"",AG2003)</f>
        <v/>
      </c>
      <c r="AH2002" s="110" t="str">
        <f>IF(IFERROR(VLOOKUP(AH1991,'Tabela de Apoio'!$D:$E,2,FALSE),1)=1,"",AH2003)</f>
        <v/>
      </c>
      <c r="AI2002" s="110" t="str">
        <f>IF(IFERROR(VLOOKUP(AI1991,'Tabela de Apoio'!$D:$E,2,FALSE),1)=1,"",AI2003)</f>
        <v/>
      </c>
    </row>
    <row r="2003" spans="1:167" hidden="1" x14ac:dyDescent="0.25">
      <c r="B2003" s="131" t="e">
        <f t="shared" si="6187"/>
        <v>#VALUE!</v>
      </c>
      <c r="C2003" s="131" t="e">
        <f t="shared" si="6188"/>
        <v>#VALUE!</v>
      </c>
      <c r="D2003" s="130">
        <f t="shared" si="6188"/>
        <v>1</v>
      </c>
      <c r="E2003" s="168"/>
      <c r="F2003" s="96"/>
      <c r="G2003" s="170"/>
      <c r="H2003" s="137">
        <f t="shared" ref="H2003" si="6215">COUNT($P2003:$XX2003)</f>
        <v>0</v>
      </c>
      <c r="I2003" s="135" t="e">
        <f t="shared" ref="I2003" si="6216">_xlfn.STDEV.P($P2002:$XX2003)/AVERAGE($P2002:$XX2003)</f>
        <v>#DIV/0!</v>
      </c>
      <c r="J2003" s="7">
        <f t="shared" ref="J2003" si="6217">IF(AND(H2003&gt;2,
OR(L1989="MÉDIA SANEADA",L1989="MEDIANA SANEADA",
AND(L1989="PREÇO REFERÊNCIA",NOT(AND(P1991="Orçamento",COUNTA(P1989:XX1989)=COUNTIF(P1991:XX1991,"Orçamento")))))),
ROW(),0)</f>
        <v>0</v>
      </c>
      <c r="K2003" s="69"/>
      <c r="L2003" s="29" t="s">
        <v>55</v>
      </c>
      <c r="M2003" s="30">
        <f t="shared" ref="M2003" si="6218">MIN($P1995:$XX1995)</f>
        <v>0</v>
      </c>
      <c r="N2003" s="74"/>
      <c r="O2003" s="27" t="str">
        <f t="shared" ref="O2003" si="6219">"4 RODADA"</f>
        <v>4 RODADA</v>
      </c>
      <c r="P2003" s="110" t="str">
        <f t="shared" ref="P2003:AI2003" si="6220">IF(P2001="","",IF((_xlfn.STDEV.P($P2000:$XX2001)/AVERAGE($P2000:$XX2001))&lt;=25%,P2001,IF(OR(P2001&gt;(AVERAGE($P2000:$XX2001)+_xlfn.STDEV.P($P2000:$XX2001)),P2001&lt;(AVERAGE($P2000:$XX2001)-_xlfn.STDEV.P($P2000:$XX2001))),"DESCARTADO",P2001)))</f>
        <v/>
      </c>
      <c r="Q2003" s="110" t="str">
        <f t="shared" si="6220"/>
        <v/>
      </c>
      <c r="R2003" s="110" t="str">
        <f t="shared" si="6220"/>
        <v/>
      </c>
      <c r="S2003" s="110" t="str">
        <f t="shared" si="6220"/>
        <v/>
      </c>
      <c r="T2003" s="110" t="str">
        <f t="shared" si="6220"/>
        <v/>
      </c>
      <c r="U2003" s="110" t="str">
        <f t="shared" si="6220"/>
        <v/>
      </c>
      <c r="V2003" s="110" t="str">
        <f t="shared" si="6220"/>
        <v/>
      </c>
      <c r="W2003" s="110" t="str">
        <f t="shared" si="6220"/>
        <v/>
      </c>
      <c r="X2003" s="110" t="str">
        <f t="shared" si="6220"/>
        <v/>
      </c>
      <c r="Y2003" s="110" t="str">
        <f t="shared" si="6220"/>
        <v/>
      </c>
      <c r="Z2003" s="110" t="str">
        <f t="shared" si="6220"/>
        <v/>
      </c>
      <c r="AA2003" s="110" t="str">
        <f t="shared" si="6220"/>
        <v/>
      </c>
      <c r="AB2003" s="110" t="str">
        <f t="shared" si="6220"/>
        <v/>
      </c>
      <c r="AC2003" s="110" t="str">
        <f t="shared" si="6220"/>
        <v/>
      </c>
      <c r="AD2003" s="110" t="str">
        <f t="shared" si="6220"/>
        <v/>
      </c>
      <c r="AE2003" s="110" t="str">
        <f t="shared" si="6220"/>
        <v/>
      </c>
      <c r="AF2003" s="110" t="str">
        <f t="shared" si="6220"/>
        <v/>
      </c>
      <c r="AG2003" s="110" t="str">
        <f t="shared" si="6220"/>
        <v/>
      </c>
      <c r="AH2003" s="110" t="str">
        <f t="shared" si="6220"/>
        <v/>
      </c>
      <c r="AI2003" s="110" t="str">
        <f t="shared" si="6220"/>
        <v/>
      </c>
    </row>
    <row r="2004" spans="1:167" hidden="1" x14ac:dyDescent="0.25">
      <c r="B2004" s="131" t="e">
        <f t="shared" si="6187"/>
        <v>#VALUE!</v>
      </c>
      <c r="C2004" s="131" t="e">
        <f t="shared" si="6188"/>
        <v>#VALUE!</v>
      </c>
      <c r="D2004" s="130">
        <f t="shared" si="6188"/>
        <v>1</v>
      </c>
      <c r="E2004" s="168"/>
      <c r="F2004" s="96"/>
      <c r="G2004" s="170"/>
      <c r="H2004"/>
      <c r="I2004"/>
      <c r="J2004"/>
      <c r="K2004" s="69"/>
      <c r="L2004" s="29" t="s">
        <v>52</v>
      </c>
      <c r="M2004" s="30">
        <f t="shared" ref="M2004" si="6221">MAX($P1995:$XX1995)</f>
        <v>0</v>
      </c>
      <c r="N2004" s="74"/>
      <c r="O2004" s="27" t="str">
        <f t="shared" ref="O2004" si="6222">"5 POND"</f>
        <v>5 POND</v>
      </c>
      <c r="P2004" s="110" t="str">
        <f>IF(IFERROR(VLOOKUP(P1991,'Tabela de Apoio'!$D:$E,2,FALSE),1)=1,"",P2005)</f>
        <v/>
      </c>
      <c r="Q2004" s="110" t="str">
        <f>IF(IFERROR(VLOOKUP(Q1991,'Tabela de Apoio'!$D:$E,2,FALSE),1)=1,"",Q2005)</f>
        <v/>
      </c>
      <c r="R2004" s="110" t="str">
        <f>IF(IFERROR(VLOOKUP(R1991,'Tabela de Apoio'!$D:$E,2,FALSE),1)=1,"",R2005)</f>
        <v/>
      </c>
      <c r="S2004" s="110" t="str">
        <f>IF(IFERROR(VLOOKUP(S1991,'Tabela de Apoio'!$D:$E,2,FALSE),1)=1,"",S2005)</f>
        <v/>
      </c>
      <c r="T2004" s="110" t="str">
        <f>IF(IFERROR(VLOOKUP(T1991,'Tabela de Apoio'!$D:$E,2,FALSE),1)=1,"",T2005)</f>
        <v/>
      </c>
      <c r="U2004" s="110" t="str">
        <f>IF(IFERROR(VLOOKUP(U1991,'Tabela de Apoio'!$D:$E,2,FALSE),1)=1,"",U2005)</f>
        <v/>
      </c>
      <c r="V2004" s="110" t="str">
        <f>IF(IFERROR(VLOOKUP(V1991,'Tabela de Apoio'!$D:$E,2,FALSE),1)=1,"",V2005)</f>
        <v/>
      </c>
      <c r="W2004" s="110" t="str">
        <f>IF(IFERROR(VLOOKUP(W1991,'Tabela de Apoio'!$D:$E,2,FALSE),1)=1,"",W2005)</f>
        <v/>
      </c>
      <c r="X2004" s="110" t="str">
        <f>IF(IFERROR(VLOOKUP(X1991,'Tabela de Apoio'!$D:$E,2,FALSE),1)=1,"",X2005)</f>
        <v/>
      </c>
      <c r="Y2004" s="110" t="str">
        <f>IF(IFERROR(VLOOKUP(Y1991,'Tabela de Apoio'!$D:$E,2,FALSE),1)=1,"",Y2005)</f>
        <v/>
      </c>
      <c r="Z2004" s="110" t="str">
        <f>IF(IFERROR(VLOOKUP(Z1991,'Tabela de Apoio'!$D:$E,2,FALSE),1)=1,"",Z2005)</f>
        <v/>
      </c>
      <c r="AA2004" s="110" t="str">
        <f>IF(IFERROR(VLOOKUP(AA1991,'Tabela de Apoio'!$D:$E,2,FALSE),1)=1,"",AA2005)</f>
        <v/>
      </c>
      <c r="AB2004" s="110" t="str">
        <f>IF(IFERROR(VLOOKUP(AB1991,'Tabela de Apoio'!$D:$E,2,FALSE),1)=1,"",AB2005)</f>
        <v/>
      </c>
      <c r="AC2004" s="110" t="str">
        <f>IF(IFERROR(VLOOKUP(AC1991,'Tabela de Apoio'!$D:$E,2,FALSE),1)=1,"",AC2005)</f>
        <v/>
      </c>
      <c r="AD2004" s="110" t="str">
        <f>IF(IFERROR(VLOOKUP(AD1991,'Tabela de Apoio'!$D:$E,2,FALSE),1)=1,"",AD2005)</f>
        <v/>
      </c>
      <c r="AE2004" s="110" t="str">
        <f>IF(IFERROR(VLOOKUP(AE1991,'Tabela de Apoio'!$D:$E,2,FALSE),1)=1,"",AE2005)</f>
        <v/>
      </c>
      <c r="AF2004" s="110" t="str">
        <f>IF(IFERROR(VLOOKUP(AF1991,'Tabela de Apoio'!$D:$E,2,FALSE),1)=1,"",AF2005)</f>
        <v/>
      </c>
      <c r="AG2004" s="110" t="str">
        <f>IF(IFERROR(VLOOKUP(AG1991,'Tabela de Apoio'!$D:$E,2,FALSE),1)=1,"",AG2005)</f>
        <v/>
      </c>
      <c r="AH2004" s="110" t="str">
        <f>IF(IFERROR(VLOOKUP(AH1991,'Tabela de Apoio'!$D:$E,2,FALSE),1)=1,"",AH2005)</f>
        <v/>
      </c>
      <c r="AI2004" s="110" t="str">
        <f>IF(IFERROR(VLOOKUP(AI1991,'Tabela de Apoio'!$D:$E,2,FALSE),1)=1,"",AI2005)</f>
        <v/>
      </c>
    </row>
    <row r="2005" spans="1:167" hidden="1" x14ac:dyDescent="0.25">
      <c r="B2005" s="131" t="e">
        <f t="shared" si="6187"/>
        <v>#VALUE!</v>
      </c>
      <c r="C2005" s="131" t="e">
        <f t="shared" si="6188"/>
        <v>#VALUE!</v>
      </c>
      <c r="D2005" s="130">
        <f t="shared" si="6188"/>
        <v>1</v>
      </c>
      <c r="E2005" s="168"/>
      <c r="F2005" s="96"/>
      <c r="G2005" s="170"/>
      <c r="H2005" s="137">
        <f t="shared" ref="H2005" si="6223">COUNT($P2005:$XX2005)</f>
        <v>0</v>
      </c>
      <c r="I2005" s="135" t="e">
        <f t="shared" ref="I2005" si="6224">_xlfn.STDEV.P($P2004:$XX2005)/AVERAGE($P2004:$XX2005)</f>
        <v>#DIV/0!</v>
      </c>
      <c r="J2005" s="7">
        <f t="shared" ref="J2005" si="6225">IF(AND(H2005&gt;2,
OR(L1989="MÉDIA SANEADA",L1989="MEDIANA SANEADA",
AND(L1989="PREÇO REFERÊNCIA",NOT(AND(P1991="Orçamento",COUNTA(P1989:XX1989)=COUNTIF(P1991:XX1991,"Orçamento")))))),
ROW(),0)</f>
        <v>0</v>
      </c>
      <c r="K2005" s="69"/>
      <c r="N2005" s="74"/>
      <c r="O2005" s="27" t="str">
        <f t="shared" ref="O2005" si="6226">"5 RODADA"</f>
        <v>5 RODADA</v>
      </c>
      <c r="P2005" s="110" t="str">
        <f t="shared" ref="P2005:AI2005" si="6227">IF(P2003="","",IF((_xlfn.STDEV.P($P2002:$XX2003)/AVERAGE($P2002:$XX2003))&lt;=25%,P2003,IF(OR(P2003&gt;(AVERAGE($P2002:$XX2003)+_xlfn.STDEV.P($P2002:$XX2003)),P2003&lt;(AVERAGE($P2002:$XX2003)-_xlfn.STDEV.P($P2002:$XX2003))),"DESCARTADO",P2003)))</f>
        <v/>
      </c>
      <c r="Q2005" s="110" t="str">
        <f t="shared" si="6227"/>
        <v/>
      </c>
      <c r="R2005" s="110" t="str">
        <f t="shared" si="6227"/>
        <v/>
      </c>
      <c r="S2005" s="110" t="str">
        <f t="shared" si="6227"/>
        <v/>
      </c>
      <c r="T2005" s="110" t="str">
        <f t="shared" si="6227"/>
        <v/>
      </c>
      <c r="U2005" s="110" t="str">
        <f t="shared" si="6227"/>
        <v/>
      </c>
      <c r="V2005" s="110" t="str">
        <f t="shared" si="6227"/>
        <v/>
      </c>
      <c r="W2005" s="110" t="str">
        <f t="shared" si="6227"/>
        <v/>
      </c>
      <c r="X2005" s="110" t="str">
        <f t="shared" si="6227"/>
        <v/>
      </c>
      <c r="Y2005" s="110" t="str">
        <f t="shared" si="6227"/>
        <v/>
      </c>
      <c r="Z2005" s="110" t="str">
        <f t="shared" si="6227"/>
        <v/>
      </c>
      <c r="AA2005" s="110" t="str">
        <f t="shared" si="6227"/>
        <v/>
      </c>
      <c r="AB2005" s="110" t="str">
        <f t="shared" si="6227"/>
        <v/>
      </c>
      <c r="AC2005" s="110" t="str">
        <f t="shared" si="6227"/>
        <v/>
      </c>
      <c r="AD2005" s="110" t="str">
        <f t="shared" si="6227"/>
        <v/>
      </c>
      <c r="AE2005" s="110" t="str">
        <f t="shared" si="6227"/>
        <v/>
      </c>
      <c r="AF2005" s="110" t="str">
        <f t="shared" si="6227"/>
        <v/>
      </c>
      <c r="AG2005" s="110" t="str">
        <f t="shared" si="6227"/>
        <v/>
      </c>
      <c r="AH2005" s="110" t="str">
        <f t="shared" si="6227"/>
        <v/>
      </c>
      <c r="AI2005" s="110" t="str">
        <f t="shared" si="6227"/>
        <v/>
      </c>
    </row>
    <row r="2006" spans="1:167" hidden="1" x14ac:dyDescent="0.25">
      <c r="B2006" s="131" t="e">
        <f t="shared" si="6187"/>
        <v>#VALUE!</v>
      </c>
      <c r="C2006" s="131" t="e">
        <f t="shared" si="6188"/>
        <v>#VALUE!</v>
      </c>
      <c r="D2006" s="130">
        <f t="shared" si="6188"/>
        <v>1</v>
      </c>
      <c r="E2006" s="168"/>
      <c r="F2006" s="96"/>
      <c r="G2006" s="170"/>
      <c r="H2006"/>
      <c r="I2006"/>
      <c r="J2006"/>
      <c r="K2006" s="69"/>
      <c r="L2006" s="22"/>
      <c r="M2006" s="22"/>
      <c r="N2006" s="74"/>
      <c r="O2006" s="27" t="str">
        <f t="shared" ref="O2006" si="6228">"6 POND"</f>
        <v>6 POND</v>
      </c>
      <c r="P2006" s="110" t="str">
        <f>IF(IFERROR(VLOOKUP(P1991,'Tabela de Apoio'!$D:$E,2,FALSE),1)=1,"",P2007)</f>
        <v/>
      </c>
      <c r="Q2006" s="110" t="str">
        <f>IF(IFERROR(VLOOKUP(Q1991,'Tabela de Apoio'!$D:$E,2,FALSE),1)=1,"",Q2007)</f>
        <v/>
      </c>
      <c r="R2006" s="110" t="str">
        <f>IF(IFERROR(VLOOKUP(R1991,'Tabela de Apoio'!$D:$E,2,FALSE),1)=1,"",R2007)</f>
        <v/>
      </c>
      <c r="S2006" s="110" t="str">
        <f>IF(IFERROR(VLOOKUP(S1991,'Tabela de Apoio'!$D:$E,2,FALSE),1)=1,"",S2007)</f>
        <v/>
      </c>
      <c r="T2006" s="110" t="str">
        <f>IF(IFERROR(VLOOKUP(T1991,'Tabela de Apoio'!$D:$E,2,FALSE),1)=1,"",T2007)</f>
        <v/>
      </c>
      <c r="U2006" s="110" t="str">
        <f>IF(IFERROR(VLOOKUP(U1991,'Tabela de Apoio'!$D:$E,2,FALSE),1)=1,"",U2007)</f>
        <v/>
      </c>
      <c r="V2006" s="110" t="str">
        <f>IF(IFERROR(VLOOKUP(V1991,'Tabela de Apoio'!$D:$E,2,FALSE),1)=1,"",V2007)</f>
        <v/>
      </c>
      <c r="W2006" s="110" t="str">
        <f>IF(IFERROR(VLOOKUP(W1991,'Tabela de Apoio'!$D:$E,2,FALSE),1)=1,"",W2007)</f>
        <v/>
      </c>
      <c r="X2006" s="110" t="str">
        <f>IF(IFERROR(VLOOKUP(X1991,'Tabela de Apoio'!$D:$E,2,FALSE),1)=1,"",X2007)</f>
        <v/>
      </c>
      <c r="Y2006" s="110" t="str">
        <f>IF(IFERROR(VLOOKUP(Y1991,'Tabela de Apoio'!$D:$E,2,FALSE),1)=1,"",Y2007)</f>
        <v/>
      </c>
      <c r="Z2006" s="110" t="str">
        <f>IF(IFERROR(VLOOKUP(Z1991,'Tabela de Apoio'!$D:$E,2,FALSE),1)=1,"",Z2007)</f>
        <v/>
      </c>
      <c r="AA2006" s="110" t="str">
        <f>IF(IFERROR(VLOOKUP(AA1991,'Tabela de Apoio'!$D:$E,2,FALSE),1)=1,"",AA2007)</f>
        <v/>
      </c>
      <c r="AB2006" s="110" t="str">
        <f>IF(IFERROR(VLOOKUP(AB1991,'Tabela de Apoio'!$D:$E,2,FALSE),1)=1,"",AB2007)</f>
        <v/>
      </c>
      <c r="AC2006" s="110" t="str">
        <f>IF(IFERROR(VLOOKUP(AC1991,'Tabela de Apoio'!$D:$E,2,FALSE),1)=1,"",AC2007)</f>
        <v/>
      </c>
      <c r="AD2006" s="110" t="str">
        <f>IF(IFERROR(VLOOKUP(AD1991,'Tabela de Apoio'!$D:$E,2,FALSE),1)=1,"",AD2007)</f>
        <v/>
      </c>
      <c r="AE2006" s="110" t="str">
        <f>IF(IFERROR(VLOOKUP(AE1991,'Tabela de Apoio'!$D:$E,2,FALSE),1)=1,"",AE2007)</f>
        <v/>
      </c>
      <c r="AF2006" s="110" t="str">
        <f>IF(IFERROR(VLOOKUP(AF1991,'Tabela de Apoio'!$D:$E,2,FALSE),1)=1,"",AF2007)</f>
        <v/>
      </c>
      <c r="AG2006" s="110" t="str">
        <f>IF(IFERROR(VLOOKUP(AG1991,'Tabela de Apoio'!$D:$E,2,FALSE),1)=1,"",AG2007)</f>
        <v/>
      </c>
      <c r="AH2006" s="110" t="str">
        <f>IF(IFERROR(VLOOKUP(AH1991,'Tabela de Apoio'!$D:$E,2,FALSE),1)=1,"",AH2007)</f>
        <v/>
      </c>
      <c r="AI2006" s="110" t="str">
        <f>IF(IFERROR(VLOOKUP(AI1991,'Tabela de Apoio'!$D:$E,2,FALSE),1)=1,"",AI2007)</f>
        <v/>
      </c>
    </row>
    <row r="2007" spans="1:167" hidden="1" x14ac:dyDescent="0.25">
      <c r="B2007" s="131" t="e">
        <f t="shared" si="6187"/>
        <v>#VALUE!</v>
      </c>
      <c r="C2007" s="131" t="e">
        <f t="shared" si="6188"/>
        <v>#VALUE!</v>
      </c>
      <c r="D2007" s="130">
        <f t="shared" si="6188"/>
        <v>1</v>
      </c>
      <c r="E2007" s="168"/>
      <c r="F2007" s="96"/>
      <c r="G2007" s="170"/>
      <c r="H2007" s="137">
        <f t="shared" ref="H2007" si="6229">COUNT($P2007:$XX2007)</f>
        <v>0</v>
      </c>
      <c r="I2007" s="135" t="e">
        <f t="shared" ref="I2007" si="6230">_xlfn.STDEV.P($P2006:$XX2007)/AVERAGE($P2006:$XX2007)</f>
        <v>#DIV/0!</v>
      </c>
      <c r="J2007" s="7">
        <f t="shared" ref="J2007" si="6231">IF(AND(H2007&gt;2,
OR(L1989="MÉDIA SANEADA",L1989="MEDIANA SANEADA",
AND(L1989="PREÇO REFERÊNCIA",NOT(AND(P1991="Orçamento",COUNTA(P1989:XX1989)=COUNTIF(P1991:XX1991,"Orçamento")))))),
ROW(),0)</f>
        <v>0</v>
      </c>
      <c r="N2007" s="74"/>
      <c r="O2007" s="27" t="str">
        <f t="shared" ref="O2007" si="6232">"6 RODADA"</f>
        <v>6 RODADA</v>
      </c>
      <c r="P2007" s="110" t="str">
        <f t="shared" ref="P2007:AI2007" si="6233">IFERROR(IF(P2005="","",IF((_xlfn.STDEV.P($P2004:$XX2005)/AVERAGE($P2004:$XX2005))&lt;=25%,P2005,IF(OR(P2005&gt;(AVERAGE($P2004:$XX2005)+_xlfn.STDEV.P($P2004:$XX2005)),P2005&lt;(AVERAGE($P2004:$XX2005)-_xlfn.STDEV.P($P2004:$XX2005))),"DESCARTADO",P2005))),)</f>
        <v/>
      </c>
      <c r="Q2007" s="110" t="str">
        <f t="shared" si="6233"/>
        <v/>
      </c>
      <c r="R2007" s="110" t="str">
        <f t="shared" si="6233"/>
        <v/>
      </c>
      <c r="S2007" s="110" t="str">
        <f t="shared" si="6233"/>
        <v/>
      </c>
      <c r="T2007" s="110" t="str">
        <f t="shared" si="6233"/>
        <v/>
      </c>
      <c r="U2007" s="110" t="str">
        <f t="shared" si="6233"/>
        <v/>
      </c>
      <c r="V2007" s="110" t="str">
        <f t="shared" si="6233"/>
        <v/>
      </c>
      <c r="W2007" s="110" t="str">
        <f t="shared" si="6233"/>
        <v/>
      </c>
      <c r="X2007" s="110" t="str">
        <f t="shared" si="6233"/>
        <v/>
      </c>
      <c r="Y2007" s="110" t="str">
        <f t="shared" si="6233"/>
        <v/>
      </c>
      <c r="Z2007" s="110" t="str">
        <f t="shared" si="6233"/>
        <v/>
      </c>
      <c r="AA2007" s="110" t="str">
        <f t="shared" si="6233"/>
        <v/>
      </c>
      <c r="AB2007" s="110" t="str">
        <f t="shared" si="6233"/>
        <v/>
      </c>
      <c r="AC2007" s="110" t="str">
        <f t="shared" si="6233"/>
        <v/>
      </c>
      <c r="AD2007" s="110" t="str">
        <f t="shared" si="6233"/>
        <v/>
      </c>
      <c r="AE2007" s="110" t="str">
        <f t="shared" si="6233"/>
        <v/>
      </c>
      <c r="AF2007" s="110" t="str">
        <f t="shared" si="6233"/>
        <v/>
      </c>
      <c r="AG2007" s="110" t="str">
        <f t="shared" si="6233"/>
        <v/>
      </c>
      <c r="AH2007" s="110" t="str">
        <f t="shared" si="6233"/>
        <v/>
      </c>
      <c r="AI2007" s="110" t="str">
        <f t="shared" si="6233"/>
        <v/>
      </c>
    </row>
    <row r="2008" spans="1:167" x14ac:dyDescent="0.25">
      <c r="B2008" s="131" t="e">
        <f t="shared" si="6187"/>
        <v>#VALUE!</v>
      </c>
      <c r="C2008" s="131" t="e">
        <f t="shared" si="6188"/>
        <v>#VALUE!</v>
      </c>
      <c r="D2008" s="130">
        <f t="shared" si="6188"/>
        <v>1</v>
      </c>
      <c r="E2008" s="168"/>
      <c r="F2008" s="139"/>
      <c r="G2008" s="170"/>
      <c r="H2008" s="173"/>
      <c r="I2008" s="173"/>
      <c r="J2008" s="174"/>
      <c r="K2008" s="70"/>
      <c r="L2008" s="1" t="s">
        <v>56</v>
      </c>
      <c r="M2008" s="147" t="str">
        <f t="shared" ref="M2008" si="6234">IFERROR(ROUND(M1989*M1991,2),"")</f>
        <v/>
      </c>
      <c r="O2008" s="27" t="s">
        <v>426</v>
      </c>
      <c r="P2008" s="110" t="str">
        <f t="shared" ref="P2008:R2008" si="6235">INDEX(P1995:P2007,MATCH(MAX($J1995:$J2007),$J1995:$J2007,0))</f>
        <v/>
      </c>
      <c r="Q2008" s="110" t="str">
        <f t="shared" si="6235"/>
        <v/>
      </c>
      <c r="R2008" s="110" t="str">
        <f t="shared" si="6235"/>
        <v/>
      </c>
      <c r="S2008" s="110" t="str">
        <f t="shared" si="6169"/>
        <v/>
      </c>
      <c r="T2008" s="110" t="str">
        <f t="shared" si="6169"/>
        <v/>
      </c>
      <c r="U2008" s="110" t="str">
        <f t="shared" si="6169"/>
        <v/>
      </c>
      <c r="V2008" s="110" t="str">
        <f t="shared" si="6169"/>
        <v/>
      </c>
      <c r="W2008" s="110" t="str">
        <f t="shared" si="6169"/>
        <v/>
      </c>
      <c r="X2008" s="110" t="str">
        <f t="shared" si="6169"/>
        <v/>
      </c>
      <c r="Y2008" s="110" t="str">
        <f t="shared" si="6169"/>
        <v/>
      </c>
      <c r="Z2008" s="110" t="str">
        <f t="shared" si="6169"/>
        <v/>
      </c>
      <c r="AA2008" s="110" t="str">
        <f t="shared" si="6169"/>
        <v/>
      </c>
      <c r="AB2008" s="110" t="str">
        <f t="shared" si="6169"/>
        <v/>
      </c>
      <c r="AC2008" s="110" t="str">
        <f t="shared" si="6169"/>
        <v/>
      </c>
      <c r="AD2008" s="110" t="str">
        <f t="shared" si="6169"/>
        <v/>
      </c>
      <c r="AE2008" s="110" t="str">
        <f t="shared" si="6169"/>
        <v/>
      </c>
      <c r="AF2008" s="110" t="str">
        <f t="shared" si="6169"/>
        <v/>
      </c>
      <c r="AG2008" s="110" t="str">
        <f t="shared" si="6169"/>
        <v/>
      </c>
      <c r="AH2008" s="110" t="str">
        <f t="shared" si="6169"/>
        <v/>
      </c>
      <c r="AI2008" s="110" t="str">
        <f t="shared" si="6169"/>
        <v/>
      </c>
    </row>
    <row r="2010" spans="1:167" s="120" customFormat="1" ht="15" customHeight="1" x14ac:dyDescent="0.25">
      <c r="A2010" s="123"/>
      <c r="B2010" s="130" t="e">
        <f t="shared" ref="B2010" si="6236">LARGE(IFERROR(IF(B2008+1&gt;$H$8,"",B2008+1),""),1)</f>
        <v>#VALUE!</v>
      </c>
      <c r="C2010" s="130" t="e">
        <f>IF(_xlfn.ISFORMULA(E2014),MAX(INDEX('BASE FORMAÇÃO'!A:A,B2010+1),1),E2014)</f>
        <v>#VALUE!</v>
      </c>
      <c r="D2010" s="130">
        <f t="shared" ref="D2010" si="6237">IFERROR(IF(C2010=C2000,D2000+1,1),1)</f>
        <v>1</v>
      </c>
      <c r="E2010" s="41" t="s">
        <v>9</v>
      </c>
      <c r="F2010" s="76"/>
      <c r="G2010" s="41" t="s">
        <v>15</v>
      </c>
      <c r="H2010" s="138" t="e">
        <f>INDEX('BASE FORMAÇÃO'!B:B,B2010+1)</f>
        <v>#VALUE!</v>
      </c>
      <c r="I2010" s="146" t="s">
        <v>16</v>
      </c>
      <c r="J2010" s="6" t="e">
        <f>INDEX('BASE FORMAÇÃO'!K:K,B2010+1)</f>
        <v>#VALUE!</v>
      </c>
      <c r="K2010" s="68"/>
      <c r="L2010" s="175" t="s">
        <v>54</v>
      </c>
      <c r="M2010" s="177" t="str">
        <f t="shared" ref="M2010" si="6238">IF(OR(ISBLANK($O$8),ISBLANK($O$7),ISBLANK($H$8),ISBLANK($O$6),ISBLANK($O$5),ISBLANK($H$5)),"",IFERROR(IF(VLOOKUP(L2010,L2016:M2025,2,FALSE)&lt;1,ROUND(VLOOKUP(L2010,L2016:M2025,2,FALSE),4),ROUND(VLOOKUP(L2010,L2016:M2025,2,FALSE),2)),""))</f>
        <v/>
      </c>
      <c r="N2010" s="72"/>
      <c r="O2010" s="27" t="s">
        <v>17</v>
      </c>
      <c r="P2010" s="116"/>
      <c r="Q2010" s="116"/>
      <c r="R2010" s="116"/>
      <c r="S2010" s="116"/>
      <c r="T2010" s="116"/>
      <c r="U2010" s="108"/>
      <c r="V2010" s="108"/>
      <c r="W2010" s="108"/>
      <c r="X2010" s="108"/>
      <c r="Y2010" s="108"/>
      <c r="Z2010" s="108"/>
      <c r="AA2010" s="108"/>
      <c r="AB2010" s="108"/>
      <c r="AC2010" s="108"/>
      <c r="AD2010" s="108"/>
      <c r="AE2010" s="108"/>
      <c r="AF2010" s="108"/>
      <c r="AG2010" s="108"/>
      <c r="AH2010" s="108"/>
      <c r="AI2010" s="108"/>
      <c r="AJ2010" s="119"/>
      <c r="AK2010" s="119"/>
      <c r="AL2010" s="119"/>
      <c r="AM2010" s="119"/>
      <c r="AN2010" s="119"/>
      <c r="AO2010" s="119"/>
      <c r="AP2010" s="119"/>
      <c r="AQ2010" s="119"/>
      <c r="AR2010" s="119"/>
      <c r="AS2010" s="119"/>
      <c r="AT2010" s="119"/>
      <c r="AU2010" s="119"/>
      <c r="AV2010" s="119"/>
      <c r="AW2010" s="119"/>
      <c r="AX2010" s="119"/>
      <c r="AY2010" s="119"/>
      <c r="AZ2010" s="119"/>
      <c r="BA2010" s="119"/>
      <c r="BB2010" s="119"/>
      <c r="BC2010" s="119"/>
      <c r="BD2010" s="119"/>
      <c r="BE2010" s="119"/>
      <c r="BF2010" s="119"/>
      <c r="BG2010" s="119"/>
      <c r="BH2010" s="119"/>
      <c r="BI2010" s="119"/>
      <c r="BJ2010" s="119"/>
      <c r="BK2010" s="119"/>
      <c r="BL2010" s="119"/>
      <c r="BM2010" s="119"/>
      <c r="BN2010" s="119"/>
      <c r="BO2010" s="119"/>
      <c r="BP2010" s="119"/>
      <c r="BQ2010" s="119"/>
      <c r="BR2010" s="119"/>
      <c r="BS2010" s="119"/>
      <c r="BT2010" s="119"/>
      <c r="BU2010" s="119"/>
      <c r="BV2010" s="119"/>
      <c r="BW2010" s="119"/>
      <c r="BX2010" s="119"/>
      <c r="BY2010" s="119"/>
      <c r="BZ2010" s="119"/>
      <c r="CA2010" s="119"/>
      <c r="CB2010" s="119"/>
      <c r="CC2010" s="119"/>
      <c r="CD2010" s="119"/>
      <c r="CE2010" s="119"/>
      <c r="CF2010" s="119"/>
      <c r="CG2010" s="119"/>
      <c r="CH2010" s="119"/>
      <c r="CI2010" s="119"/>
      <c r="CJ2010" s="119"/>
      <c r="CK2010" s="119"/>
      <c r="CL2010" s="119"/>
      <c r="CM2010" s="119"/>
      <c r="CN2010" s="119"/>
      <c r="CO2010" s="119"/>
      <c r="CP2010" s="119"/>
      <c r="CQ2010" s="119"/>
      <c r="CR2010" s="119"/>
      <c r="CS2010" s="119"/>
      <c r="CT2010" s="119"/>
      <c r="CU2010" s="119"/>
      <c r="CV2010" s="119"/>
      <c r="CW2010" s="119"/>
      <c r="CX2010" s="119"/>
      <c r="CY2010" s="119"/>
      <c r="CZ2010" s="119"/>
      <c r="DA2010" s="119"/>
      <c r="DB2010" s="119"/>
      <c r="DC2010" s="119"/>
      <c r="DD2010" s="119"/>
      <c r="DE2010" s="119"/>
      <c r="DF2010" s="119"/>
      <c r="DG2010" s="119"/>
      <c r="DH2010" s="119"/>
      <c r="DI2010" s="119"/>
      <c r="DJ2010" s="119"/>
      <c r="DK2010" s="119"/>
      <c r="DL2010" s="119"/>
      <c r="DM2010" s="119"/>
      <c r="DN2010" s="119"/>
      <c r="DO2010" s="119"/>
      <c r="DP2010" s="119"/>
      <c r="DQ2010" s="119"/>
      <c r="DR2010" s="119"/>
      <c r="DS2010" s="119"/>
      <c r="DT2010" s="119"/>
      <c r="DU2010" s="119"/>
      <c r="DV2010" s="119"/>
      <c r="DW2010" s="119"/>
      <c r="DX2010" s="119"/>
      <c r="DY2010" s="119"/>
      <c r="DZ2010" s="119"/>
      <c r="EA2010" s="119"/>
      <c r="EB2010" s="119"/>
      <c r="EC2010" s="119"/>
      <c r="ED2010" s="119"/>
      <c r="EE2010" s="119"/>
      <c r="EF2010" s="119"/>
      <c r="EG2010" s="119"/>
      <c r="EH2010" s="119"/>
      <c r="EI2010" s="119"/>
      <c r="EJ2010" s="119"/>
      <c r="EK2010" s="119"/>
      <c r="EL2010" s="119"/>
      <c r="EM2010" s="119"/>
      <c r="EN2010" s="119"/>
      <c r="EO2010" s="119"/>
      <c r="EP2010" s="119"/>
      <c r="EQ2010" s="119"/>
      <c r="ER2010" s="119"/>
      <c r="ES2010" s="119"/>
      <c r="ET2010" s="119"/>
      <c r="EU2010" s="119"/>
      <c r="EV2010" s="119"/>
      <c r="EW2010" s="119"/>
      <c r="EX2010" s="119"/>
      <c r="EY2010" s="119"/>
      <c r="EZ2010" s="119"/>
      <c r="FA2010" s="119"/>
      <c r="FB2010" s="119"/>
      <c r="FC2010" s="119"/>
      <c r="FD2010" s="119"/>
      <c r="FE2010" s="119"/>
      <c r="FF2010" s="119"/>
      <c r="FG2010" s="119"/>
      <c r="FH2010" s="119"/>
      <c r="FI2010" s="119"/>
      <c r="FJ2010" s="119"/>
      <c r="FK2010" s="119"/>
    </row>
    <row r="2011" spans="1:167" s="120" customFormat="1" ht="15" customHeight="1" x14ac:dyDescent="0.25">
      <c r="A2011" s="69"/>
      <c r="B2011" s="131" t="e">
        <f t="shared" ref="B2011:D2011" si="6239">B2010</f>
        <v>#VALUE!</v>
      </c>
      <c r="C2011" s="131" t="e">
        <f t="shared" si="6239"/>
        <v>#VALUE!</v>
      </c>
      <c r="D2011" s="130">
        <f t="shared" si="6239"/>
        <v>1</v>
      </c>
      <c r="E2011" s="179">
        <f t="shared" ref="E2011" si="6240">D2010</f>
        <v>1</v>
      </c>
      <c r="F2011" s="95"/>
      <c r="G2011" s="181" t="s">
        <v>1</v>
      </c>
      <c r="H2011" s="184" t="e">
        <f>INDEX('BASE FORMAÇÃO'!C:C,B2010+1)</f>
        <v>#VALUE!</v>
      </c>
      <c r="I2011" s="184"/>
      <c r="J2011" s="185"/>
      <c r="K2011" s="69"/>
      <c r="L2011" s="176"/>
      <c r="M2011" s="178"/>
      <c r="N2011" s="73"/>
      <c r="O2011" s="27" t="s">
        <v>13</v>
      </c>
      <c r="P2011" s="125"/>
      <c r="Q2011" s="125"/>
      <c r="R2011" s="125"/>
      <c r="S2011" s="125"/>
      <c r="T2011" s="125"/>
      <c r="U2011" s="125"/>
      <c r="V2011" s="125"/>
      <c r="W2011" s="125"/>
      <c r="X2011" s="125"/>
      <c r="Y2011" s="125"/>
      <c r="Z2011" s="125"/>
      <c r="AA2011" s="125"/>
      <c r="AB2011" s="125"/>
      <c r="AC2011" s="125"/>
      <c r="AD2011" s="125"/>
      <c r="AE2011" s="125"/>
      <c r="AF2011" s="125"/>
      <c r="AG2011" s="125"/>
      <c r="AH2011" s="125"/>
      <c r="AI2011" s="125"/>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19"/>
      <c r="BC2011" s="119"/>
      <c r="BD2011" s="119"/>
      <c r="BE2011" s="119"/>
      <c r="BF2011" s="119"/>
      <c r="BG2011" s="119"/>
      <c r="BH2011" s="119"/>
      <c r="BI2011" s="119"/>
      <c r="BJ2011" s="119"/>
      <c r="BK2011" s="119"/>
      <c r="BL2011" s="119"/>
      <c r="BM2011" s="119"/>
      <c r="BN2011" s="119"/>
      <c r="BO2011" s="119"/>
      <c r="BP2011" s="119"/>
      <c r="BQ2011" s="119"/>
      <c r="BR2011" s="119"/>
      <c r="BS2011" s="119"/>
      <c r="BT2011" s="119"/>
      <c r="BU2011" s="119"/>
      <c r="BV2011" s="119"/>
      <c r="BW2011" s="119"/>
      <c r="BX2011" s="119"/>
      <c r="BY2011" s="119"/>
      <c r="BZ2011" s="119"/>
      <c r="CA2011" s="119"/>
      <c r="CB2011" s="119"/>
      <c r="CC2011" s="119"/>
      <c r="CD2011" s="119"/>
      <c r="CE2011" s="119"/>
      <c r="CF2011" s="119"/>
      <c r="CG2011" s="119"/>
      <c r="CH2011" s="119"/>
      <c r="CI2011" s="119"/>
      <c r="CJ2011" s="119"/>
      <c r="CK2011" s="119"/>
      <c r="CL2011" s="119"/>
      <c r="CM2011" s="119"/>
      <c r="CN2011" s="119"/>
      <c r="CO2011" s="119"/>
      <c r="CP2011" s="119"/>
      <c r="CQ2011" s="119"/>
      <c r="CR2011" s="119"/>
      <c r="CS2011" s="119"/>
      <c r="CT2011" s="119"/>
      <c r="CU2011" s="119"/>
      <c r="CV2011" s="119"/>
      <c r="CW2011" s="119"/>
      <c r="CX2011" s="119"/>
      <c r="CY2011" s="119"/>
      <c r="CZ2011" s="119"/>
      <c r="DA2011" s="119"/>
      <c r="DB2011" s="119"/>
      <c r="DC2011" s="119"/>
      <c r="DD2011" s="119"/>
      <c r="DE2011" s="119"/>
      <c r="DF2011" s="119"/>
      <c r="DG2011" s="119"/>
      <c r="DH2011" s="119"/>
      <c r="DI2011" s="119"/>
      <c r="DJ2011" s="119"/>
      <c r="DK2011" s="119"/>
      <c r="DL2011" s="119"/>
      <c r="DM2011" s="119"/>
      <c r="DN2011" s="119"/>
      <c r="DO2011" s="119"/>
      <c r="DP2011" s="119"/>
      <c r="DQ2011" s="119"/>
      <c r="DR2011" s="119"/>
      <c r="DS2011" s="119"/>
      <c r="DT2011" s="119"/>
      <c r="DU2011" s="119"/>
      <c r="DV2011" s="119"/>
      <c r="DW2011" s="119"/>
      <c r="DX2011" s="119"/>
      <c r="DY2011" s="119"/>
      <c r="DZ2011" s="119"/>
      <c r="EA2011" s="119"/>
      <c r="EB2011" s="119"/>
      <c r="EC2011" s="119"/>
      <c r="ED2011" s="119"/>
      <c r="EE2011" s="119"/>
      <c r="EF2011" s="119"/>
      <c r="EG2011" s="119"/>
      <c r="EH2011" s="119"/>
      <c r="EI2011" s="119"/>
      <c r="EJ2011" s="119"/>
      <c r="EK2011" s="119"/>
      <c r="EL2011" s="119"/>
      <c r="EM2011" s="119"/>
      <c r="EN2011" s="119"/>
      <c r="EO2011" s="119"/>
      <c r="EP2011" s="119"/>
      <c r="EQ2011" s="119"/>
      <c r="ER2011" s="119"/>
      <c r="ES2011" s="119"/>
      <c r="ET2011" s="119"/>
      <c r="EU2011" s="119"/>
      <c r="EV2011" s="119"/>
      <c r="EW2011" s="119"/>
      <c r="EX2011" s="119"/>
      <c r="EY2011" s="119"/>
      <c r="EZ2011" s="119"/>
      <c r="FA2011" s="119"/>
      <c r="FB2011" s="119"/>
      <c r="FC2011" s="119"/>
      <c r="FD2011" s="119"/>
      <c r="FE2011" s="119"/>
      <c r="FF2011" s="119"/>
      <c r="FG2011" s="119"/>
      <c r="FH2011" s="119"/>
      <c r="FI2011" s="119"/>
      <c r="FJ2011" s="119"/>
      <c r="FK2011" s="119"/>
    </row>
    <row r="2012" spans="1:167" s="119" customFormat="1" x14ac:dyDescent="0.25">
      <c r="A2012" s="77"/>
      <c r="B2012" s="131" t="e">
        <f t="shared" ref="B2012:D2012" si="6241">B2011</f>
        <v>#VALUE!</v>
      </c>
      <c r="C2012" s="131" t="e">
        <f t="shared" si="6241"/>
        <v>#VALUE!</v>
      </c>
      <c r="D2012" s="130">
        <f t="shared" si="6241"/>
        <v>1</v>
      </c>
      <c r="E2012" s="180"/>
      <c r="F2012" s="96"/>
      <c r="G2012" s="182"/>
      <c r="H2012" s="186"/>
      <c r="I2012" s="186"/>
      <c r="J2012" s="187"/>
      <c r="K2012" s="67"/>
      <c r="L2012" s="133" t="s">
        <v>57</v>
      </c>
      <c r="M2012" s="134" t="e">
        <f>INDEX('BASE FORMAÇÃO'!H:H,B2014+1)</f>
        <v>#VALUE!</v>
      </c>
      <c r="N2012" s="74"/>
      <c r="O2012" s="27" t="s">
        <v>445</v>
      </c>
      <c r="P2012" s="117"/>
      <c r="Q2012" s="117"/>
      <c r="R2012" s="117"/>
      <c r="S2012" s="117"/>
      <c r="T2012" s="117"/>
      <c r="U2012" s="117"/>
      <c r="V2012" s="117"/>
      <c r="W2012" s="117"/>
      <c r="X2012" s="117"/>
      <c r="Y2012" s="117"/>
      <c r="Z2012" s="117"/>
      <c r="AA2012" s="121"/>
      <c r="AB2012" s="121"/>
      <c r="AC2012" s="121"/>
      <c r="AD2012" s="121"/>
      <c r="AE2012" s="121"/>
      <c r="AF2012" s="121"/>
      <c r="AG2012" s="121"/>
      <c r="AH2012" s="121"/>
      <c r="AI2012" s="121"/>
    </row>
    <row r="2013" spans="1:167" s="119" customFormat="1" x14ac:dyDescent="0.25">
      <c r="A2013" s="77"/>
      <c r="B2013" s="131" t="e">
        <f t="shared" ref="B2013:C2013" si="6242">B2012</f>
        <v>#VALUE!</v>
      </c>
      <c r="C2013" s="131" t="e">
        <f t="shared" si="6242"/>
        <v>#VALUE!</v>
      </c>
      <c r="D2013" s="130">
        <f t="shared" si="6188"/>
        <v>1</v>
      </c>
      <c r="E2013" s="41" t="s">
        <v>344</v>
      </c>
      <c r="F2013" s="96"/>
      <c r="G2013" s="183"/>
      <c r="H2013" s="188"/>
      <c r="I2013" s="188"/>
      <c r="J2013" s="189"/>
      <c r="K2013" s="67"/>
      <c r="L2013" s="1" t="s">
        <v>2</v>
      </c>
      <c r="M2013" s="6" t="e">
        <f>INDEX('BASE FORMAÇÃO'!D:D,B2014+1)</f>
        <v>#VALUE!</v>
      </c>
      <c r="N2013" s="74"/>
      <c r="O2013" s="27" t="s">
        <v>446</v>
      </c>
      <c r="P2013" s="118"/>
      <c r="Q2013" s="118"/>
      <c r="R2013" s="118"/>
      <c r="S2013" s="118"/>
      <c r="T2013" s="118"/>
      <c r="U2013" s="121"/>
      <c r="V2013" s="121"/>
      <c r="W2013" s="121"/>
      <c r="X2013" s="121"/>
      <c r="Y2013" s="121"/>
      <c r="Z2013" s="121"/>
      <c r="AA2013" s="121"/>
      <c r="AB2013" s="121"/>
      <c r="AC2013" s="121"/>
      <c r="AD2013" s="121"/>
      <c r="AE2013" s="121"/>
      <c r="AF2013" s="121"/>
      <c r="AG2013" s="121"/>
      <c r="AH2013" s="121"/>
      <c r="AI2013" s="121"/>
    </row>
    <row r="2014" spans="1:167" x14ac:dyDescent="0.25">
      <c r="B2014" s="131" t="e">
        <f t="shared" ref="B2014:C2014" si="6243">B2012</f>
        <v>#VALUE!</v>
      </c>
      <c r="C2014" s="131" t="e">
        <f t="shared" si="6243"/>
        <v>#VALUE!</v>
      </c>
      <c r="D2014" s="130">
        <f t="shared" si="6188"/>
        <v>1</v>
      </c>
      <c r="E2014" s="167" t="e">
        <f t="shared" ref="E2014" si="6244">C2010</f>
        <v>#VALUE!</v>
      </c>
      <c r="F2014" s="96"/>
      <c r="G2014" s="169" t="s">
        <v>334</v>
      </c>
      <c r="H2014" s="171"/>
      <c r="I2014" s="172"/>
      <c r="J2014" s="172"/>
      <c r="K2014" s="70"/>
      <c r="L2014" s="28" t="s">
        <v>333</v>
      </c>
      <c r="M2014" s="136" t="str">
        <f t="shared" ref="M2014" si="6245">IFERROR(INDEX(I2016:I2028,MATCH(MAX(J2016:J2028),J2016:J2028,0)),"")</f>
        <v/>
      </c>
      <c r="N2014" s="74"/>
      <c r="O2014" s="27" t="s">
        <v>18</v>
      </c>
      <c r="P2014" s="109" t="str">
        <f>IF(P2010="","",
IF(OR(P2012="Orçamento",P2011="",MAX('Tabela de Apoio'!$A:$A)&lt;=P2011),
P2010,
(INDEX('Tabela de Apoio'!$B:$B,MATCH('MAPA DE PREÇOS'!$O$8,'Tabela de Apoio'!$A:$A,1))/INDEX('Tabela de Apoio'!$B:$B,MATCH('MAPA DE PREÇOS'!P2011,'Tabela de Apoio'!$A:$A,1)-1))*P2010))</f>
        <v/>
      </c>
      <c r="Q2014" s="109" t="str">
        <f>IF(Q2010="","",
IF(OR(Q2012="Orçamento",Q2011="",MAX('Tabela de Apoio'!$A:$A)&lt;=Q2011),
Q2010,
(INDEX('Tabela de Apoio'!$B:$B,MATCH('MAPA DE PREÇOS'!$O$8,'Tabela de Apoio'!$A:$A,1))/INDEX('Tabela de Apoio'!$B:$B,MATCH('MAPA DE PREÇOS'!Q2011,'Tabela de Apoio'!$A:$A,1)-1))*Q2010))</f>
        <v/>
      </c>
      <c r="R2014" s="109" t="str">
        <f>IF(R2010="","",
IF(OR(R2012="Orçamento",R2011="",MAX('Tabela de Apoio'!$A:$A)&lt;=R2011),
R2010,
(INDEX('Tabela de Apoio'!$B:$B,MATCH('MAPA DE PREÇOS'!$O$8,'Tabela de Apoio'!$A:$A,1))/INDEX('Tabela de Apoio'!$B:$B,MATCH('MAPA DE PREÇOS'!R2011,'Tabela de Apoio'!$A:$A,1)-1))*R2010))</f>
        <v/>
      </c>
      <c r="S2014" s="109" t="str">
        <f>IF(S2010="","",
IF(OR(S2012="Orçamento",S2011="",MAX('Tabela de Apoio'!$A:$A)&lt;=S2011),
S2010,
(INDEX('Tabela de Apoio'!$B:$B,MATCH('MAPA DE PREÇOS'!$O$8,'Tabela de Apoio'!$A:$A,1))/INDEX('Tabela de Apoio'!$B:$B,MATCH('MAPA DE PREÇOS'!S2011,'Tabela de Apoio'!$A:$A,1)-1))*S2010))</f>
        <v/>
      </c>
      <c r="T2014" s="109" t="str">
        <f>IF(T2010="","",
IF(OR(T2012="Orçamento",T2011="",MAX('Tabela de Apoio'!$A:$A)&lt;=T2011),
T2010,
(INDEX('Tabela de Apoio'!$B:$B,MATCH('MAPA DE PREÇOS'!$O$8,'Tabela de Apoio'!$A:$A,1))/INDEX('Tabela de Apoio'!$B:$B,MATCH('MAPA DE PREÇOS'!T2011,'Tabela de Apoio'!$A:$A,1)-1))*T2010))</f>
        <v/>
      </c>
      <c r="U2014" s="109" t="str">
        <f>IF(U2010="","",
IF(OR(U2012="Orçamento",U2011="",MAX('Tabela de Apoio'!$A:$A)&lt;=U2011),
U2010,
(INDEX('Tabela de Apoio'!$B:$B,MATCH('MAPA DE PREÇOS'!$O$8,'Tabela de Apoio'!$A:$A,1))/INDEX('Tabela de Apoio'!$B:$B,MATCH('MAPA DE PREÇOS'!U2011,'Tabela de Apoio'!$A:$A,1)-1))*U2010))</f>
        <v/>
      </c>
      <c r="V2014" s="109" t="str">
        <f>IF(V2010="","",
IF(OR(V2012="Orçamento",V2011="",MAX('Tabela de Apoio'!$A:$A)&lt;=V2011),
V2010,
(INDEX('Tabela de Apoio'!$B:$B,MATCH('MAPA DE PREÇOS'!$O$8,'Tabela de Apoio'!$A:$A,1))/INDEX('Tabela de Apoio'!$B:$B,MATCH('MAPA DE PREÇOS'!V2011,'Tabela de Apoio'!$A:$A,1)-1))*V2010))</f>
        <v/>
      </c>
      <c r="W2014" s="109" t="str">
        <f>IF(W2010="","",
IF(OR(W2012="Orçamento",W2011="",MAX('Tabela de Apoio'!$A:$A)&lt;=W2011),
W2010,
(INDEX('Tabela de Apoio'!$B:$B,MATCH('MAPA DE PREÇOS'!$O$8,'Tabela de Apoio'!$A:$A,1))/INDEX('Tabela de Apoio'!$B:$B,MATCH('MAPA DE PREÇOS'!W2011,'Tabela de Apoio'!$A:$A,1)-1))*W2010))</f>
        <v/>
      </c>
      <c r="X2014" s="109" t="str">
        <f>IF(X2010="","",
IF(OR(X2012="Orçamento",X2011="",MAX('Tabela de Apoio'!$A:$A)&lt;=X2011),
X2010,
(INDEX('Tabela de Apoio'!$B:$B,MATCH('MAPA DE PREÇOS'!$O$8,'Tabela de Apoio'!$A:$A,1))/INDEX('Tabela de Apoio'!$B:$B,MATCH('MAPA DE PREÇOS'!X2011,'Tabela de Apoio'!$A:$A,1)-1))*X2010))</f>
        <v/>
      </c>
      <c r="Y2014" s="109" t="str">
        <f>IF(Y2010="","",
IF(OR(Y2012="Orçamento",Y2011="",MAX('Tabela de Apoio'!$A:$A)&lt;=Y2011),
Y2010,
(INDEX('Tabela de Apoio'!$B:$B,MATCH('MAPA DE PREÇOS'!$O$8,'Tabela de Apoio'!$A:$A,1))/INDEX('Tabela de Apoio'!$B:$B,MATCH('MAPA DE PREÇOS'!Y2011,'Tabela de Apoio'!$A:$A,1)-1))*Y2010))</f>
        <v/>
      </c>
      <c r="Z2014" s="109" t="str">
        <f>IF(Z2010="","",
IF(OR(Z2012="Orçamento",Z2011="",MAX('Tabela de Apoio'!$A:$A)&lt;=Z2011),
Z2010,
(INDEX('Tabela de Apoio'!$B:$B,MATCH('MAPA DE PREÇOS'!$O$8,'Tabela de Apoio'!$A:$A,1))/INDEX('Tabela de Apoio'!$B:$B,MATCH('MAPA DE PREÇOS'!Z2011,'Tabela de Apoio'!$A:$A,1)-1))*Z2010))</f>
        <v/>
      </c>
      <c r="AA2014" s="109" t="str">
        <f>IF(AA2010="","",
IF(OR(AA2012="Orçamento",AA2011="",MAX('Tabela de Apoio'!$A:$A)&lt;=AA2011),
AA2010,
(INDEX('Tabela de Apoio'!$B:$B,MATCH('MAPA DE PREÇOS'!$O$8,'Tabela de Apoio'!$A:$A,1))/INDEX('Tabela de Apoio'!$B:$B,MATCH('MAPA DE PREÇOS'!AA2011,'Tabela de Apoio'!$A:$A,1)-1))*AA2010))</f>
        <v/>
      </c>
      <c r="AB2014" s="109" t="str">
        <f>IF(AB2010="","",
IF(OR(AB2012="Orçamento",AB2011="",MAX('Tabela de Apoio'!$A:$A)&lt;=AB2011),
AB2010,
(INDEX('Tabela de Apoio'!$B:$B,MATCH('MAPA DE PREÇOS'!$O$8,'Tabela de Apoio'!$A:$A,1))/INDEX('Tabela de Apoio'!$B:$B,MATCH('MAPA DE PREÇOS'!AB2011,'Tabela de Apoio'!$A:$A,1)-1))*AB2010))</f>
        <v/>
      </c>
      <c r="AC2014" s="109" t="str">
        <f>IF(AC2010="","",
IF(OR(AC2012="Orçamento",AC2011="",MAX('Tabela de Apoio'!$A:$A)&lt;=AC2011),
AC2010,
(INDEX('Tabela de Apoio'!$B:$B,MATCH('MAPA DE PREÇOS'!$O$8,'Tabela de Apoio'!$A:$A,1))/INDEX('Tabela de Apoio'!$B:$B,MATCH('MAPA DE PREÇOS'!AC2011,'Tabela de Apoio'!$A:$A,1)-1))*AC2010))</f>
        <v/>
      </c>
      <c r="AD2014" s="109" t="str">
        <f>IF(AD2010="","",
IF(OR(AD2012="Orçamento",AD2011="",MAX('Tabela de Apoio'!$A:$A)&lt;=AD2011),
AD2010,
(INDEX('Tabela de Apoio'!$B:$B,MATCH('MAPA DE PREÇOS'!$O$8,'Tabela de Apoio'!$A:$A,1))/INDEX('Tabela de Apoio'!$B:$B,MATCH('MAPA DE PREÇOS'!AD2011,'Tabela de Apoio'!$A:$A,1)-1))*AD2010))</f>
        <v/>
      </c>
      <c r="AE2014" s="109" t="str">
        <f>IF(AE2010="","",
IF(OR(AE2012="Orçamento",AE2011="",MAX('Tabela de Apoio'!$A:$A)&lt;=AE2011),
AE2010,
(INDEX('Tabela de Apoio'!$B:$B,MATCH('MAPA DE PREÇOS'!$O$8,'Tabela de Apoio'!$A:$A,1))/INDEX('Tabela de Apoio'!$B:$B,MATCH('MAPA DE PREÇOS'!AE2011,'Tabela de Apoio'!$A:$A,1)-1))*AE2010))</f>
        <v/>
      </c>
      <c r="AF2014" s="109" t="str">
        <f>IF(AF2010="","",
IF(OR(AF2012="Orçamento",AF2011="",MAX('Tabela de Apoio'!$A:$A)&lt;=AF2011),
AF2010,
(INDEX('Tabela de Apoio'!$B:$B,MATCH('MAPA DE PREÇOS'!$O$8,'Tabela de Apoio'!$A:$A,1))/INDEX('Tabela de Apoio'!$B:$B,MATCH('MAPA DE PREÇOS'!AF2011,'Tabela de Apoio'!$A:$A,1)-1))*AF2010))</f>
        <v/>
      </c>
      <c r="AG2014" s="109" t="str">
        <f>IF(AG2010="","",
IF(OR(AG2012="Orçamento",AG2011="",MAX('Tabela de Apoio'!$A:$A)&lt;=AG2011),
AG2010,
(INDEX('Tabela de Apoio'!$B:$B,MATCH('MAPA DE PREÇOS'!$O$8,'Tabela de Apoio'!$A:$A,1))/INDEX('Tabela de Apoio'!$B:$B,MATCH('MAPA DE PREÇOS'!AG2011,'Tabela de Apoio'!$A:$A,1)-1))*AG2010))</f>
        <v/>
      </c>
      <c r="AH2014" s="109" t="str">
        <f>IF(AH2010="","",
IF(OR(AH2012="Orçamento",AH2011="",MAX('Tabela de Apoio'!$A:$A)&lt;=AH2011),
AH2010,
(INDEX('Tabela de Apoio'!$B:$B,MATCH('MAPA DE PREÇOS'!$O$8,'Tabela de Apoio'!$A:$A,1))/INDEX('Tabela de Apoio'!$B:$B,MATCH('MAPA DE PREÇOS'!AH2011,'Tabela de Apoio'!$A:$A,1)-1))*AH2010))</f>
        <v/>
      </c>
      <c r="AI2014" s="109" t="str">
        <f>IF(AI2010="","",
IF(OR(AI2012="Orçamento",AI2011="",MAX('Tabela de Apoio'!$A:$A)&lt;=AI2011),
AI2010,
(INDEX('Tabela de Apoio'!$B:$B,MATCH('MAPA DE PREÇOS'!$O$8,'Tabela de Apoio'!$A:$A,1))/INDEX('Tabela de Apoio'!$B:$B,MATCH('MAPA DE PREÇOS'!AI2011,'Tabela de Apoio'!$A:$A,1)-1))*AI2010))</f>
        <v/>
      </c>
    </row>
    <row r="2015" spans="1:167" hidden="1" x14ac:dyDescent="0.25">
      <c r="B2015" s="131" t="e">
        <f t="shared" ref="B2015" si="6246">B2014</f>
        <v>#VALUE!</v>
      </c>
      <c r="C2015" s="131" t="e">
        <f t="shared" ref="C2015" si="6247">C2014</f>
        <v>#VALUE!</v>
      </c>
      <c r="D2015" s="130">
        <f t="shared" si="6188"/>
        <v>1</v>
      </c>
      <c r="E2015" s="168"/>
      <c r="F2015" s="96"/>
      <c r="G2015" s="170"/>
      <c r="H2015"/>
      <c r="I2015"/>
      <c r="J2015"/>
      <c r="N2015" s="74"/>
      <c r="O2015" s="27" t="s">
        <v>439</v>
      </c>
      <c r="P2015" s="110" t="str">
        <f>IF(IFERROR(VLOOKUP(P2012,'Tabela de Apoio'!$D:$E,2,FALSE),1)=1,"",P2016)</f>
        <v/>
      </c>
      <c r="Q2015" s="110" t="str">
        <f>IF(IFERROR(VLOOKUP(Q2012,'Tabela de Apoio'!$D:$E,2,FALSE),1)=1,"",Q2016)</f>
        <v/>
      </c>
      <c r="R2015" s="110" t="str">
        <f>IF(IFERROR(VLOOKUP(R2012,'Tabela de Apoio'!$D:$E,2,FALSE),1)=1,"",R2016)</f>
        <v/>
      </c>
      <c r="S2015" s="110" t="str">
        <f>IF(IFERROR(VLOOKUP(S2012,'Tabela de Apoio'!$D:$E,2,FALSE),1)=1,"",S2016)</f>
        <v/>
      </c>
      <c r="T2015" s="110" t="str">
        <f>IF(IFERROR(VLOOKUP(T2012,'Tabela de Apoio'!$D:$E,2,FALSE),1)=1,"",T2016)</f>
        <v/>
      </c>
      <c r="U2015" s="110" t="str">
        <f>IF(IFERROR(VLOOKUP(U2012,'Tabela de Apoio'!$D:$E,2,FALSE),1)=1,"",U2016)</f>
        <v/>
      </c>
      <c r="V2015" s="110" t="str">
        <f>IF(IFERROR(VLOOKUP(V2012,'Tabela de Apoio'!$D:$E,2,FALSE),1)=1,"",V2016)</f>
        <v/>
      </c>
      <c r="W2015" s="110" t="str">
        <f>IF(IFERROR(VLOOKUP(W2012,'Tabela de Apoio'!$D:$E,2,FALSE),1)=1,"",W2016)</f>
        <v/>
      </c>
      <c r="X2015" s="110" t="str">
        <f>IF(IFERROR(VLOOKUP(X2012,'Tabela de Apoio'!$D:$E,2,FALSE),1)=1,"",X2016)</f>
        <v/>
      </c>
      <c r="Y2015" s="110" t="str">
        <f>IF(IFERROR(VLOOKUP(Y2012,'Tabela de Apoio'!$D:$E,2,FALSE),1)=1,"",Y2016)</f>
        <v/>
      </c>
      <c r="Z2015" s="110" t="str">
        <f>IF(IFERROR(VLOOKUP(Z2012,'Tabela de Apoio'!$D:$E,2,FALSE),1)=1,"",Z2016)</f>
        <v/>
      </c>
      <c r="AA2015" s="110" t="str">
        <f>IF(IFERROR(VLOOKUP(AA2012,'Tabela de Apoio'!$D:$E,2,FALSE),1)=1,"",AA2016)</f>
        <v/>
      </c>
      <c r="AB2015" s="110" t="str">
        <f>IF(IFERROR(VLOOKUP(AB2012,'Tabela de Apoio'!$D:$E,2,FALSE),1)=1,"",AB2016)</f>
        <v/>
      </c>
      <c r="AC2015" s="110" t="str">
        <f>IF(IFERROR(VLOOKUP(AC2012,'Tabela de Apoio'!$D:$E,2,FALSE),1)=1,"",AC2016)</f>
        <v/>
      </c>
      <c r="AD2015" s="110" t="str">
        <f>IF(IFERROR(VLOOKUP(AD2012,'Tabela de Apoio'!$D:$E,2,FALSE),1)=1,"",AD2016)</f>
        <v/>
      </c>
      <c r="AE2015" s="110" t="str">
        <f>IF(IFERROR(VLOOKUP(AE2012,'Tabela de Apoio'!$D:$E,2,FALSE),1)=1,"",AE2016)</f>
        <v/>
      </c>
      <c r="AF2015" s="110" t="str">
        <f>IF(IFERROR(VLOOKUP(AF2012,'Tabela de Apoio'!$D:$E,2,FALSE),1)=1,"",AF2016)</f>
        <v/>
      </c>
      <c r="AG2015" s="110" t="str">
        <f>IF(IFERROR(VLOOKUP(AG2012,'Tabela de Apoio'!$D:$E,2,FALSE),1)=1,"",AG2016)</f>
        <v/>
      </c>
      <c r="AH2015" s="110" t="str">
        <f>IF(IFERROR(VLOOKUP(AH2012,'Tabela de Apoio'!$D:$E,2,FALSE),1)=1,"",AH2016)</f>
        <v/>
      </c>
      <c r="AI2015" s="110" t="str">
        <f>IF(IFERROR(VLOOKUP(AI2012,'Tabela de Apoio'!$D:$E,2,FALSE),1)=1,"",AI2016)</f>
        <v/>
      </c>
    </row>
    <row r="2016" spans="1:167" hidden="1" x14ac:dyDescent="0.25">
      <c r="B2016" s="131" t="e">
        <f t="shared" ref="B2016:C2016" si="6248">B2015</f>
        <v>#VALUE!</v>
      </c>
      <c r="C2016" s="131" t="e">
        <f t="shared" si="6248"/>
        <v>#VALUE!</v>
      </c>
      <c r="D2016" s="130">
        <f t="shared" si="6188"/>
        <v>1</v>
      </c>
      <c r="E2016" s="168"/>
      <c r="F2016" s="96"/>
      <c r="G2016" s="170"/>
      <c r="H2016" s="137">
        <f t="shared" ref="H2016" si="6249">COUNT($P2016:$XX2016)</f>
        <v>0</v>
      </c>
      <c r="I2016" s="135" t="e">
        <f t="shared" ref="I2016" si="6250">_xlfn.STDEV.P($P2015:$XX2016)/AVERAGE($P2015:$XX2016)</f>
        <v>#DIV/0!</v>
      </c>
      <c r="J2016" s="7">
        <f>ROW()</f>
        <v>2016</v>
      </c>
      <c r="K2016" s="70"/>
      <c r="L2016" s="29" t="s">
        <v>54</v>
      </c>
      <c r="M2016" s="30" t="str">
        <f t="shared" ref="M2016" si="6251">IFERROR(
IF(AND(P2012="Orçamento",COUNTA(P2010:AI2010)=COUNTIF(P2012:XX2012,"Orçamento")),MIN(M2021,M2018),
IF(M2019&lt;&gt;"",M2019,
IF(M2020&lt;&gt;"",M2020,
M2018
))),"")</f>
        <v/>
      </c>
      <c r="N2016" s="74"/>
      <c r="O2016" s="27" t="s">
        <v>440</v>
      </c>
      <c r="P2016" s="109" t="str">
        <f t="shared" ref="P2016:AI2016" si="6252">IFERROR(IF(P2014="",
            "",
            IF(COUNT($P2014:$XX2014)&lt;=4,
               P2014,
               IF(OR(P2014&gt;(QUARTILE($P2014:$XX2014,3)+(QUARTILE($P2014:$XX2014,3)-QUARTILE($P2014:$XX2014,1))),
                     P2014&lt;(QUARTILE($P2014:$XX2014,1)-(QUARTILE($P2014:$XX2014,3)-QUARTILE($P2014:$XX2014,1)))
                  ),
               "DESCARTADO",P2014)
             )
  ),P2014)</f>
        <v/>
      </c>
      <c r="Q2016" s="109" t="str">
        <f t="shared" si="6252"/>
        <v/>
      </c>
      <c r="R2016" s="109" t="str">
        <f t="shared" si="6252"/>
        <v/>
      </c>
      <c r="S2016" s="109" t="str">
        <f t="shared" si="6252"/>
        <v/>
      </c>
      <c r="T2016" s="109" t="str">
        <f t="shared" si="6252"/>
        <v/>
      </c>
      <c r="U2016" s="109" t="str">
        <f t="shared" si="6252"/>
        <v/>
      </c>
      <c r="V2016" s="109" t="str">
        <f t="shared" si="6252"/>
        <v/>
      </c>
      <c r="W2016" s="109" t="str">
        <f t="shared" si="6252"/>
        <v/>
      </c>
      <c r="X2016" s="109" t="str">
        <f t="shared" si="6252"/>
        <v/>
      </c>
      <c r="Y2016" s="109" t="str">
        <f t="shared" si="6252"/>
        <v/>
      </c>
      <c r="Z2016" s="109" t="str">
        <f t="shared" si="6252"/>
        <v/>
      </c>
      <c r="AA2016" s="109" t="str">
        <f t="shared" si="6252"/>
        <v/>
      </c>
      <c r="AB2016" s="109" t="str">
        <f t="shared" si="6252"/>
        <v/>
      </c>
      <c r="AC2016" s="109" t="str">
        <f t="shared" si="6252"/>
        <v/>
      </c>
      <c r="AD2016" s="109" t="str">
        <f t="shared" si="6252"/>
        <v/>
      </c>
      <c r="AE2016" s="109" t="str">
        <f t="shared" si="6252"/>
        <v/>
      </c>
      <c r="AF2016" s="109" t="str">
        <f t="shared" si="6252"/>
        <v/>
      </c>
      <c r="AG2016" s="109" t="str">
        <f t="shared" si="6252"/>
        <v/>
      </c>
      <c r="AH2016" s="109" t="str">
        <f t="shared" si="6252"/>
        <v/>
      </c>
      <c r="AI2016" s="109" t="str">
        <f t="shared" si="6252"/>
        <v/>
      </c>
    </row>
    <row r="2017" spans="1:167" hidden="1" x14ac:dyDescent="0.25">
      <c r="B2017" s="131" t="e">
        <f t="shared" ref="B2017" si="6253">B2016</f>
        <v>#VALUE!</v>
      </c>
      <c r="C2017" s="131" t="e">
        <f t="shared" ref="C2017" si="6254">C2016</f>
        <v>#VALUE!</v>
      </c>
      <c r="D2017" s="130">
        <f t="shared" si="6188"/>
        <v>1</v>
      </c>
      <c r="E2017" s="168"/>
      <c r="F2017" s="96"/>
      <c r="G2017" s="170"/>
      <c r="H2017"/>
      <c r="I2017"/>
      <c r="J2017"/>
      <c r="K2017" s="69"/>
      <c r="L2017" s="29" t="s">
        <v>423</v>
      </c>
      <c r="M2017" s="30" t="e">
        <f t="shared" ref="M2017" si="6255">AVERAGE($P2016:$XX2016)</f>
        <v>#DIV/0!</v>
      </c>
      <c r="N2017" s="74"/>
      <c r="O2017" s="27" t="str">
        <f t="shared" ref="O2017" si="6256">"1 POND"</f>
        <v>1 POND</v>
      </c>
      <c r="P2017" s="110" t="str">
        <f>IF(IFERROR(VLOOKUP(P2012,'Tabela de Apoio'!$D:$E,2,FALSE),1)=1,"",P2018)</f>
        <v/>
      </c>
      <c r="Q2017" s="110" t="str">
        <f>IF(IFERROR(VLOOKUP(Q2012,'Tabela de Apoio'!$D:$E,2,FALSE),1)=1,"",Q2018)</f>
        <v/>
      </c>
      <c r="R2017" s="110" t="str">
        <f>IF(IFERROR(VLOOKUP(R2012,'Tabela de Apoio'!$D:$E,2,FALSE),1)=1,"",R2018)</f>
        <v/>
      </c>
      <c r="S2017" s="110" t="str">
        <f>IF(IFERROR(VLOOKUP(S2012,'Tabela de Apoio'!$D:$E,2,FALSE),1)=1,"",S2018)</f>
        <v/>
      </c>
      <c r="T2017" s="110" t="str">
        <f>IF(IFERROR(VLOOKUP(T2012,'Tabela de Apoio'!$D:$E,2,FALSE),1)=1,"",T2018)</f>
        <v/>
      </c>
      <c r="U2017" s="110" t="str">
        <f>IF(IFERROR(VLOOKUP(U2012,'Tabela de Apoio'!$D:$E,2,FALSE),1)=1,"",U2018)</f>
        <v/>
      </c>
      <c r="V2017" s="110" t="str">
        <f>IF(IFERROR(VLOOKUP(V2012,'Tabela de Apoio'!$D:$E,2,FALSE),1)=1,"",V2018)</f>
        <v/>
      </c>
      <c r="W2017" s="110" t="str">
        <f>IF(IFERROR(VLOOKUP(W2012,'Tabela de Apoio'!$D:$E,2,FALSE),1)=1,"",W2018)</f>
        <v/>
      </c>
      <c r="X2017" s="110" t="str">
        <f>IF(IFERROR(VLOOKUP(X2012,'Tabela de Apoio'!$D:$E,2,FALSE),1)=1,"",X2018)</f>
        <v/>
      </c>
      <c r="Y2017" s="110" t="str">
        <f>IF(IFERROR(VLOOKUP(Y2012,'Tabela de Apoio'!$D:$E,2,FALSE),1)=1,"",Y2018)</f>
        <v/>
      </c>
      <c r="Z2017" s="110" t="str">
        <f>IF(IFERROR(VLOOKUP(Z2012,'Tabela de Apoio'!$D:$E,2,FALSE),1)=1,"",Z2018)</f>
        <v/>
      </c>
      <c r="AA2017" s="110" t="str">
        <f>IF(IFERROR(VLOOKUP(AA2012,'Tabela de Apoio'!$D:$E,2,FALSE),1)=1,"",AA2018)</f>
        <v/>
      </c>
      <c r="AB2017" s="110" t="str">
        <f>IF(IFERROR(VLOOKUP(AB2012,'Tabela de Apoio'!$D:$E,2,FALSE),1)=1,"",AB2018)</f>
        <v/>
      </c>
      <c r="AC2017" s="110" t="str">
        <f>IF(IFERROR(VLOOKUP(AC2012,'Tabela de Apoio'!$D:$E,2,FALSE),1)=1,"",AC2018)</f>
        <v/>
      </c>
      <c r="AD2017" s="110" t="str">
        <f>IF(IFERROR(VLOOKUP(AD2012,'Tabela de Apoio'!$D:$E,2,FALSE),1)=1,"",AD2018)</f>
        <v/>
      </c>
      <c r="AE2017" s="110" t="str">
        <f>IF(IFERROR(VLOOKUP(AE2012,'Tabela de Apoio'!$D:$E,2,FALSE),1)=1,"",AE2018)</f>
        <v/>
      </c>
      <c r="AF2017" s="110" t="str">
        <f>IF(IFERROR(VLOOKUP(AF2012,'Tabela de Apoio'!$D:$E,2,FALSE),1)=1,"",AF2018)</f>
        <v/>
      </c>
      <c r="AG2017" s="110" t="str">
        <f>IF(IFERROR(VLOOKUP(AG2012,'Tabela de Apoio'!$D:$E,2,FALSE),1)=1,"",AG2018)</f>
        <v/>
      </c>
      <c r="AH2017" s="110" t="str">
        <f>IF(IFERROR(VLOOKUP(AH2012,'Tabela de Apoio'!$D:$E,2,FALSE),1)=1,"",AH2018)</f>
        <v/>
      </c>
      <c r="AI2017" s="110" t="str">
        <f>IF(IFERROR(VLOOKUP(AI2012,'Tabela de Apoio'!$D:$E,2,FALSE),1)=1,"",AI2018)</f>
        <v/>
      </c>
    </row>
    <row r="2018" spans="1:167" hidden="1" x14ac:dyDescent="0.25">
      <c r="B2018" s="131" t="e">
        <f t="shared" si="6187"/>
        <v>#VALUE!</v>
      </c>
      <c r="C2018" s="131" t="e">
        <f t="shared" si="6188"/>
        <v>#VALUE!</v>
      </c>
      <c r="D2018" s="130">
        <f t="shared" si="6188"/>
        <v>1</v>
      </c>
      <c r="E2018" s="168"/>
      <c r="F2018" s="96"/>
      <c r="G2018" s="170"/>
      <c r="H2018" s="137">
        <f t="shared" ref="H2018" si="6257">COUNT($P2018:$XX2018)</f>
        <v>0</v>
      </c>
      <c r="I2018" s="135" t="e">
        <f t="shared" ref="I2018" si="6258">_xlfn.STDEV.P($P2017:$XX2018)/AVERAGE($P2017:$XX2018)</f>
        <v>#DIV/0!</v>
      </c>
      <c r="J2018" s="7">
        <f t="shared" ref="J2018" si="6259">IF(AND(H2018&gt;2,
OR(L2010="MÉDIA SANEADA",L2010="MEDIANA SANEADA",
AND(L2010="PREÇO REFERÊNCIA",NOT(AND(P2012="Orçamento",COUNTA(P2010:XX2010)=COUNTIF(P2012:XX2012,"Orçamento")))))),
ROW(),0)</f>
        <v>0</v>
      </c>
      <c r="K2018" s="69"/>
      <c r="L2018" s="29" t="s">
        <v>424</v>
      </c>
      <c r="M2018" s="30" t="e">
        <f t="shared" ref="M2018" si="6260">MEDIAN($P2016:$XX2016)</f>
        <v>#NUM!</v>
      </c>
      <c r="N2018" s="74"/>
      <c r="O2018" s="27" t="str">
        <f t="shared" ref="O2018" si="6261">"1 RODADA"</f>
        <v>1 RODADA</v>
      </c>
      <c r="P2018" s="110" t="str">
        <f t="shared" ref="P2018:AI2018" si="6262">IF(P2016="","",IF((_xlfn.STDEV.P($P2015:$XX2016)/AVERAGE($P2015:$XX2016))&lt;=25%,P2016,IF(OR(P2016&gt;(AVERAGE($P2015:$XX2016)+_xlfn.STDEV.P($P2015:$XX2016)),P2016&lt;(AVERAGE($P2015:$XX2016)-_xlfn.STDEV.P($P2015:$XX2016))),"DESCARTADO",P2016)))</f>
        <v/>
      </c>
      <c r="Q2018" s="110" t="str">
        <f t="shared" si="6262"/>
        <v/>
      </c>
      <c r="R2018" s="110" t="str">
        <f t="shared" si="6262"/>
        <v/>
      </c>
      <c r="S2018" s="110" t="str">
        <f t="shared" si="6262"/>
        <v/>
      </c>
      <c r="T2018" s="110" t="str">
        <f t="shared" si="6262"/>
        <v/>
      </c>
      <c r="U2018" s="110" t="str">
        <f t="shared" si="6262"/>
        <v/>
      </c>
      <c r="V2018" s="110" t="str">
        <f t="shared" si="6262"/>
        <v/>
      </c>
      <c r="W2018" s="110" t="str">
        <f t="shared" si="6262"/>
        <v/>
      </c>
      <c r="X2018" s="110" t="str">
        <f t="shared" si="6262"/>
        <v/>
      </c>
      <c r="Y2018" s="110" t="str">
        <f t="shared" si="6262"/>
        <v/>
      </c>
      <c r="Z2018" s="110" t="str">
        <f t="shared" si="6262"/>
        <v/>
      </c>
      <c r="AA2018" s="110" t="str">
        <f t="shared" si="6262"/>
        <v/>
      </c>
      <c r="AB2018" s="110" t="str">
        <f t="shared" si="6262"/>
        <v/>
      </c>
      <c r="AC2018" s="110" t="str">
        <f t="shared" si="6262"/>
        <v/>
      </c>
      <c r="AD2018" s="110" t="str">
        <f t="shared" si="6262"/>
        <v/>
      </c>
      <c r="AE2018" s="110" t="str">
        <f t="shared" si="6262"/>
        <v/>
      </c>
      <c r="AF2018" s="110" t="str">
        <f t="shared" si="6262"/>
        <v/>
      </c>
      <c r="AG2018" s="110" t="str">
        <f t="shared" si="6262"/>
        <v/>
      </c>
      <c r="AH2018" s="110" t="str">
        <f t="shared" si="6262"/>
        <v/>
      </c>
      <c r="AI2018" s="110" t="str">
        <f t="shared" si="6262"/>
        <v/>
      </c>
    </row>
    <row r="2019" spans="1:167" hidden="1" x14ac:dyDescent="0.25">
      <c r="B2019" s="131" t="e">
        <f t="shared" si="6187"/>
        <v>#VALUE!</v>
      </c>
      <c r="C2019" s="131" t="e">
        <f t="shared" si="6188"/>
        <v>#VALUE!</v>
      </c>
      <c r="D2019" s="130">
        <f t="shared" si="6188"/>
        <v>1</v>
      </c>
      <c r="E2019" s="168"/>
      <c r="F2019" s="96"/>
      <c r="G2019" s="170"/>
      <c r="H2019"/>
      <c r="I2019"/>
      <c r="J2019"/>
      <c r="L2019" s="29" t="s">
        <v>50</v>
      </c>
      <c r="M2019" s="30" t="str">
        <f t="shared" ref="M2019" si="6263">IFERROR(
IF(AND(H2018&gt;2,I2018&lt;=25%),AVERAGE(P2017:XX2018),
IF(AND(H2020&gt;2,I2020&lt;=25%),AVERAGE(P2019:XX2020),
IF(AND(H2022&gt;2,I2022&lt;=25%),AVERAGE(P2021:XX2022),
IF(AND(H2024&gt;2,I2024&lt;=25%),AVERAGE(P2023:XX2024),
IF(AND(H2026&gt;2,I2026&lt;=25%),AVERAGE(P2025:XX2026),
IF(AND(H2028&gt;2,I2028&lt;=25%),AVERAGE(P2027:XX2028),
IF(I2016&lt;=25%,AVERAGE(P2015:XX2016),""))))))),"")</f>
        <v/>
      </c>
      <c r="N2019" s="74"/>
      <c r="O2019" s="27" t="str">
        <f t="shared" ref="O2019" si="6264">"2 POND"</f>
        <v>2 POND</v>
      </c>
      <c r="P2019" s="110" t="str">
        <f>IF(IFERROR(VLOOKUP(P2012,'Tabela de Apoio'!$D:$E,2,FALSE),1)=1,"",P2020)</f>
        <v/>
      </c>
      <c r="Q2019" s="110" t="str">
        <f>IF(IFERROR(VLOOKUP(Q2012,'Tabela de Apoio'!$D:$E,2,FALSE),1)=1,"",Q2020)</f>
        <v/>
      </c>
      <c r="R2019" s="110" t="str">
        <f>IF(IFERROR(VLOOKUP(R2012,'Tabela de Apoio'!$D:$E,2,FALSE),1)=1,"",R2020)</f>
        <v/>
      </c>
      <c r="S2019" s="110" t="str">
        <f>IF(IFERROR(VLOOKUP(S2012,'Tabela de Apoio'!$D:$E,2,FALSE),1)=1,"",S2020)</f>
        <v/>
      </c>
      <c r="T2019" s="110" t="str">
        <f>IF(IFERROR(VLOOKUP(T2012,'Tabela de Apoio'!$D:$E,2,FALSE),1)=1,"",T2020)</f>
        <v/>
      </c>
      <c r="U2019" s="110" t="str">
        <f>IF(IFERROR(VLOOKUP(U2012,'Tabela de Apoio'!$D:$E,2,FALSE),1)=1,"",U2020)</f>
        <v/>
      </c>
      <c r="V2019" s="110" t="str">
        <f>IF(IFERROR(VLOOKUP(V2012,'Tabela de Apoio'!$D:$E,2,FALSE),1)=1,"",V2020)</f>
        <v/>
      </c>
      <c r="W2019" s="110" t="str">
        <f>IF(IFERROR(VLOOKUP(W2012,'Tabela de Apoio'!$D:$E,2,FALSE),1)=1,"",W2020)</f>
        <v/>
      </c>
      <c r="X2019" s="110" t="str">
        <f>IF(IFERROR(VLOOKUP(X2012,'Tabela de Apoio'!$D:$E,2,FALSE),1)=1,"",X2020)</f>
        <v/>
      </c>
      <c r="Y2019" s="110" t="str">
        <f>IF(IFERROR(VLOOKUP(Y2012,'Tabela de Apoio'!$D:$E,2,FALSE),1)=1,"",Y2020)</f>
        <v/>
      </c>
      <c r="Z2019" s="110" t="str">
        <f>IF(IFERROR(VLOOKUP(Z2012,'Tabela de Apoio'!$D:$E,2,FALSE),1)=1,"",Z2020)</f>
        <v/>
      </c>
      <c r="AA2019" s="110" t="str">
        <f>IF(IFERROR(VLOOKUP(AA2012,'Tabela de Apoio'!$D:$E,2,FALSE),1)=1,"",AA2020)</f>
        <v/>
      </c>
      <c r="AB2019" s="110" t="str">
        <f>IF(IFERROR(VLOOKUP(AB2012,'Tabela de Apoio'!$D:$E,2,FALSE),1)=1,"",AB2020)</f>
        <v/>
      </c>
      <c r="AC2019" s="110" t="str">
        <f>IF(IFERROR(VLOOKUP(AC2012,'Tabela de Apoio'!$D:$E,2,FALSE),1)=1,"",AC2020)</f>
        <v/>
      </c>
      <c r="AD2019" s="110" t="str">
        <f>IF(IFERROR(VLOOKUP(AD2012,'Tabela de Apoio'!$D:$E,2,FALSE),1)=1,"",AD2020)</f>
        <v/>
      </c>
      <c r="AE2019" s="110" t="str">
        <f>IF(IFERROR(VLOOKUP(AE2012,'Tabela de Apoio'!$D:$E,2,FALSE),1)=1,"",AE2020)</f>
        <v/>
      </c>
      <c r="AF2019" s="110" t="str">
        <f>IF(IFERROR(VLOOKUP(AF2012,'Tabela de Apoio'!$D:$E,2,FALSE),1)=1,"",AF2020)</f>
        <v/>
      </c>
      <c r="AG2019" s="110" t="str">
        <f>IF(IFERROR(VLOOKUP(AG2012,'Tabela de Apoio'!$D:$E,2,FALSE),1)=1,"",AG2020)</f>
        <v/>
      </c>
      <c r="AH2019" s="110" t="str">
        <f>IF(IFERROR(VLOOKUP(AH2012,'Tabela de Apoio'!$D:$E,2,FALSE),1)=1,"",AH2020)</f>
        <v/>
      </c>
      <c r="AI2019" s="110" t="str">
        <f>IF(IFERROR(VLOOKUP(AI2012,'Tabela de Apoio'!$D:$E,2,FALSE),1)=1,"",AI2020)</f>
        <v/>
      </c>
    </row>
    <row r="2020" spans="1:167" hidden="1" x14ac:dyDescent="0.25">
      <c r="B2020" s="131" t="e">
        <f t="shared" si="6187"/>
        <v>#VALUE!</v>
      </c>
      <c r="C2020" s="131" t="e">
        <f t="shared" si="6188"/>
        <v>#VALUE!</v>
      </c>
      <c r="D2020" s="130">
        <f t="shared" si="6188"/>
        <v>1</v>
      </c>
      <c r="E2020" s="168"/>
      <c r="F2020" s="96"/>
      <c r="G2020" s="170"/>
      <c r="H2020" s="137">
        <f t="shared" ref="H2020" si="6265">COUNT($P2020:$XX2020)</f>
        <v>0</v>
      </c>
      <c r="I2020" s="135" t="e">
        <f t="shared" ref="I2020" si="6266">_xlfn.STDEV.P($P2019:$XX2020)/AVERAGE($P2019:$XX2020)</f>
        <v>#DIV/0!</v>
      </c>
      <c r="J2020" s="7">
        <f t="shared" ref="J2020" si="6267">IF(AND(H2020&gt;2,
OR(L2010="MÉDIA SANEADA",L2010="MEDIANA SANEADA",
AND(L2010="PREÇO REFERÊNCIA",NOT(AND(P2012="Orçamento",COUNTA(P2010:XX2010)=COUNTIF(P2012:XX2012,"Orçamento")))))),
ROW(),0)</f>
        <v>0</v>
      </c>
      <c r="K2020" s="69"/>
      <c r="L2020" s="29" t="s">
        <v>425</v>
      </c>
      <c r="M2020" s="30" t="e">
        <f t="shared" ref="M2020" si="6268" xml:space="preserve">
IF(H2018&gt;2,MEDIAN(P2017:XX2018),
IF(H2020&gt;2,MEDIAN(P2019:XX2020),
IF(H2022&gt;2,MEDIAN(P2021:XX2022),
IF(H2024&gt;2,MEDIAN(P2023:XX2024),
IF(H2026&gt;2,MEDIAN(P2025:XX2026),
IF(H2028&gt;2,MEDIAN(P2027:XX2028),
MEDIAN(P2015:XX2016)))))))</f>
        <v>#NUM!</v>
      </c>
      <c r="N2020" s="74"/>
      <c r="O2020" s="27" t="str">
        <f t="shared" ref="O2020" si="6269">"2 RODADA"</f>
        <v>2 RODADA</v>
      </c>
      <c r="P2020" s="110" t="str">
        <f t="shared" ref="P2020:AI2020" si="6270">IF(P2018="","",IF((_xlfn.STDEV.P($P2017:$XX2018)/AVERAGE($P2017:$XX2018))&lt;=25%,P2018,IF(OR(P2018&gt;(AVERAGE($P2017:$XX2018)+_xlfn.STDEV.P($P2017:$XX2018)),P2018&lt;(AVERAGE($P2017:$XX2018)-_xlfn.STDEV.P($P2017:$XX2018))),"DESCARTADO",P2018)))</f>
        <v/>
      </c>
      <c r="Q2020" s="110" t="str">
        <f t="shared" si="6270"/>
        <v/>
      </c>
      <c r="R2020" s="110" t="str">
        <f t="shared" si="6270"/>
        <v/>
      </c>
      <c r="S2020" s="110" t="str">
        <f t="shared" si="6270"/>
        <v/>
      </c>
      <c r="T2020" s="110" t="str">
        <f t="shared" si="6270"/>
        <v/>
      </c>
      <c r="U2020" s="110" t="str">
        <f t="shared" si="6270"/>
        <v/>
      </c>
      <c r="V2020" s="110" t="str">
        <f t="shared" si="6270"/>
        <v/>
      </c>
      <c r="W2020" s="110" t="str">
        <f t="shared" si="6270"/>
        <v/>
      </c>
      <c r="X2020" s="110" t="str">
        <f t="shared" si="6270"/>
        <v/>
      </c>
      <c r="Y2020" s="110" t="str">
        <f t="shared" si="6270"/>
        <v/>
      </c>
      <c r="Z2020" s="110" t="str">
        <f t="shared" si="6270"/>
        <v/>
      </c>
      <c r="AA2020" s="110" t="str">
        <f t="shared" si="6270"/>
        <v/>
      </c>
      <c r="AB2020" s="110" t="str">
        <f t="shared" si="6270"/>
        <v/>
      </c>
      <c r="AC2020" s="110" t="str">
        <f t="shared" si="6270"/>
        <v/>
      </c>
      <c r="AD2020" s="110" t="str">
        <f t="shared" si="6270"/>
        <v/>
      </c>
      <c r="AE2020" s="110" t="str">
        <f t="shared" si="6270"/>
        <v/>
      </c>
      <c r="AF2020" s="110" t="str">
        <f t="shared" si="6270"/>
        <v/>
      </c>
      <c r="AG2020" s="110" t="str">
        <f t="shared" si="6270"/>
        <v/>
      </c>
      <c r="AH2020" s="110" t="str">
        <f t="shared" si="6270"/>
        <v/>
      </c>
      <c r="AI2020" s="110" t="str">
        <f t="shared" si="6270"/>
        <v/>
      </c>
    </row>
    <row r="2021" spans="1:167" hidden="1" x14ac:dyDescent="0.25">
      <c r="B2021" s="131" t="e">
        <f t="shared" si="6187"/>
        <v>#VALUE!</v>
      </c>
      <c r="C2021" s="131" t="e">
        <f t="shared" si="6188"/>
        <v>#VALUE!</v>
      </c>
      <c r="D2021" s="130">
        <f t="shared" si="6188"/>
        <v>1</v>
      </c>
      <c r="E2021" s="168"/>
      <c r="F2021" s="96"/>
      <c r="G2021" s="170"/>
      <c r="H2021"/>
      <c r="I2021"/>
      <c r="J2021"/>
      <c r="K2021" s="69"/>
      <c r="L2021" s="29" t="s">
        <v>422</v>
      </c>
      <c r="M2021" s="30" t="e">
        <f t="shared" ref="M2021" si="6271">HARMEAN($P2015:$XX2016)</f>
        <v>#N/A</v>
      </c>
      <c r="N2021" s="74"/>
      <c r="O2021" s="27" t="str">
        <f t="shared" ref="O2021" si="6272">"3 POND"</f>
        <v>3 POND</v>
      </c>
      <c r="P2021" s="110" t="str">
        <f>IF(IFERROR(VLOOKUP(P2012,'Tabela de Apoio'!$D:$E,2,FALSE),1)=1,"",P2022)</f>
        <v/>
      </c>
      <c r="Q2021" s="110" t="str">
        <f>IF(IFERROR(VLOOKUP(Q2012,'Tabela de Apoio'!$D:$E,2,FALSE),1)=1,"",Q2022)</f>
        <v/>
      </c>
      <c r="R2021" s="110" t="str">
        <f>IF(IFERROR(VLOOKUP(R2012,'Tabela de Apoio'!$D:$E,2,FALSE),1)=1,"",R2022)</f>
        <v/>
      </c>
      <c r="S2021" s="110" t="str">
        <f>IF(IFERROR(VLOOKUP(S2012,'Tabela de Apoio'!$D:$E,2,FALSE),1)=1,"",S2022)</f>
        <v/>
      </c>
      <c r="T2021" s="110" t="str">
        <f>IF(IFERROR(VLOOKUP(T2012,'Tabela de Apoio'!$D:$E,2,FALSE),1)=1,"",T2022)</f>
        <v/>
      </c>
      <c r="U2021" s="110" t="str">
        <f>IF(IFERROR(VLOOKUP(U2012,'Tabela de Apoio'!$D:$E,2,FALSE),1)=1,"",U2022)</f>
        <v/>
      </c>
      <c r="V2021" s="110" t="str">
        <f>IF(IFERROR(VLOOKUP(V2012,'Tabela de Apoio'!$D:$E,2,FALSE),1)=1,"",V2022)</f>
        <v/>
      </c>
      <c r="W2021" s="110" t="str">
        <f>IF(IFERROR(VLOOKUP(W2012,'Tabela de Apoio'!$D:$E,2,FALSE),1)=1,"",W2022)</f>
        <v/>
      </c>
      <c r="X2021" s="110" t="str">
        <f>IF(IFERROR(VLOOKUP(X2012,'Tabela de Apoio'!$D:$E,2,FALSE),1)=1,"",X2022)</f>
        <v/>
      </c>
      <c r="Y2021" s="110" t="str">
        <f>IF(IFERROR(VLOOKUP(Y2012,'Tabela de Apoio'!$D:$E,2,FALSE),1)=1,"",Y2022)</f>
        <v/>
      </c>
      <c r="Z2021" s="110" t="str">
        <f>IF(IFERROR(VLOOKUP(Z2012,'Tabela de Apoio'!$D:$E,2,FALSE),1)=1,"",Z2022)</f>
        <v/>
      </c>
      <c r="AA2021" s="110" t="str">
        <f>IF(IFERROR(VLOOKUP(AA2012,'Tabela de Apoio'!$D:$E,2,FALSE),1)=1,"",AA2022)</f>
        <v/>
      </c>
      <c r="AB2021" s="110" t="str">
        <f>IF(IFERROR(VLOOKUP(AB2012,'Tabela de Apoio'!$D:$E,2,FALSE),1)=1,"",AB2022)</f>
        <v/>
      </c>
      <c r="AC2021" s="110" t="str">
        <f>IF(IFERROR(VLOOKUP(AC2012,'Tabela de Apoio'!$D:$E,2,FALSE),1)=1,"",AC2022)</f>
        <v/>
      </c>
      <c r="AD2021" s="110" t="str">
        <f>IF(IFERROR(VLOOKUP(AD2012,'Tabela de Apoio'!$D:$E,2,FALSE),1)=1,"",AD2022)</f>
        <v/>
      </c>
      <c r="AE2021" s="110" t="str">
        <f>IF(IFERROR(VLOOKUP(AE2012,'Tabela de Apoio'!$D:$E,2,FALSE),1)=1,"",AE2022)</f>
        <v/>
      </c>
      <c r="AF2021" s="110" t="str">
        <f>IF(IFERROR(VLOOKUP(AF2012,'Tabela de Apoio'!$D:$E,2,FALSE),1)=1,"",AF2022)</f>
        <v/>
      </c>
      <c r="AG2021" s="110" t="str">
        <f>IF(IFERROR(VLOOKUP(AG2012,'Tabela de Apoio'!$D:$E,2,FALSE),1)=1,"",AG2022)</f>
        <v/>
      </c>
      <c r="AH2021" s="110" t="str">
        <f>IF(IFERROR(VLOOKUP(AH2012,'Tabela de Apoio'!$D:$E,2,FALSE),1)=1,"",AH2022)</f>
        <v/>
      </c>
      <c r="AI2021" s="110" t="str">
        <f>IF(IFERROR(VLOOKUP(AI2012,'Tabela de Apoio'!$D:$E,2,FALSE),1)=1,"",AI2022)</f>
        <v/>
      </c>
    </row>
    <row r="2022" spans="1:167" hidden="1" x14ac:dyDescent="0.25">
      <c r="B2022" s="131" t="e">
        <f t="shared" si="6187"/>
        <v>#VALUE!</v>
      </c>
      <c r="C2022" s="131" t="e">
        <f t="shared" si="6188"/>
        <v>#VALUE!</v>
      </c>
      <c r="D2022" s="130">
        <f t="shared" si="6188"/>
        <v>1</v>
      </c>
      <c r="E2022" s="168"/>
      <c r="F2022" s="96"/>
      <c r="G2022" s="170"/>
      <c r="H2022" s="137">
        <f t="shared" ref="H2022" si="6273">COUNT($P2022:$XX2022)</f>
        <v>0</v>
      </c>
      <c r="I2022" s="135" t="e">
        <f t="shared" ref="I2022" si="6274">_xlfn.STDEV.P($P2021:$XX2022)/AVERAGE($P2021:$XX2022)</f>
        <v>#DIV/0!</v>
      </c>
      <c r="J2022" s="7">
        <f t="shared" ref="J2022" si="6275">IF(AND(H2022&gt;2,
OR(L2010="MÉDIA SANEADA",L2010="MEDIANA SANEADA",
AND(L2010="PREÇO REFERÊNCIA",NOT(AND(P2012="Orçamento",COUNTA(P2010:XX2010)=COUNTIF(P2012:XX2012,"Orçamento")))))),
ROW(),0)</f>
        <v>0</v>
      </c>
      <c r="K2022" s="69"/>
      <c r="L2022" s="29" t="s">
        <v>53</v>
      </c>
      <c r="M2022" s="30" t="str">
        <f t="shared" ref="M2022" si="6276">IFERROR(_xlfn.QUARTILE.EXC($P2016:$XX2016,1),"")</f>
        <v/>
      </c>
      <c r="N2022" s="74"/>
      <c r="O2022" s="27" t="str">
        <f t="shared" ref="O2022" si="6277">"3 RODADA"</f>
        <v>3 RODADA</v>
      </c>
      <c r="P2022" s="110" t="str">
        <f t="shared" ref="P2022:AI2022" si="6278">IF(P2020="","",IF((_xlfn.STDEV.P($P2019:$XX2020)/AVERAGE($P2019:$XX2020))&lt;=25%,P2020,IF(OR(P2020&gt;(AVERAGE($P2019:$XX2020)+_xlfn.STDEV.P($P2019:$XX2020)),P2020&lt;(AVERAGE($P2019:$XX2020)-_xlfn.STDEV.P($P2019:$XX2020))),"DESCARTADO",P2020)))</f>
        <v/>
      </c>
      <c r="Q2022" s="110" t="str">
        <f t="shared" si="6278"/>
        <v/>
      </c>
      <c r="R2022" s="110" t="str">
        <f t="shared" si="6278"/>
        <v/>
      </c>
      <c r="S2022" s="110" t="str">
        <f t="shared" si="6278"/>
        <v/>
      </c>
      <c r="T2022" s="110" t="str">
        <f t="shared" si="6278"/>
        <v/>
      </c>
      <c r="U2022" s="110" t="str">
        <f t="shared" si="6278"/>
        <v/>
      </c>
      <c r="V2022" s="110" t="str">
        <f t="shared" si="6278"/>
        <v/>
      </c>
      <c r="W2022" s="110" t="str">
        <f t="shared" si="6278"/>
        <v/>
      </c>
      <c r="X2022" s="110" t="str">
        <f t="shared" si="6278"/>
        <v/>
      </c>
      <c r="Y2022" s="110" t="str">
        <f t="shared" si="6278"/>
        <v/>
      </c>
      <c r="Z2022" s="110" t="str">
        <f t="shared" si="6278"/>
        <v/>
      </c>
      <c r="AA2022" s="110" t="str">
        <f t="shared" si="6278"/>
        <v/>
      </c>
      <c r="AB2022" s="110" t="str">
        <f t="shared" si="6278"/>
        <v/>
      </c>
      <c r="AC2022" s="110" t="str">
        <f t="shared" si="6278"/>
        <v/>
      </c>
      <c r="AD2022" s="110" t="str">
        <f t="shared" si="6278"/>
        <v/>
      </c>
      <c r="AE2022" s="110" t="str">
        <f t="shared" si="6278"/>
        <v/>
      </c>
      <c r="AF2022" s="110" t="str">
        <f t="shared" si="6278"/>
        <v/>
      </c>
      <c r="AG2022" s="110" t="str">
        <f t="shared" si="6278"/>
        <v/>
      </c>
      <c r="AH2022" s="110" t="str">
        <f t="shared" si="6278"/>
        <v/>
      </c>
      <c r="AI2022" s="110" t="str">
        <f t="shared" si="6278"/>
        <v/>
      </c>
    </row>
    <row r="2023" spans="1:167" hidden="1" x14ac:dyDescent="0.25">
      <c r="B2023" s="131" t="e">
        <f t="shared" si="6187"/>
        <v>#VALUE!</v>
      </c>
      <c r="C2023" s="131" t="e">
        <f t="shared" si="6188"/>
        <v>#VALUE!</v>
      </c>
      <c r="D2023" s="130">
        <f t="shared" si="6188"/>
        <v>1</v>
      </c>
      <c r="E2023" s="168"/>
      <c r="F2023" s="96"/>
      <c r="G2023" s="170"/>
      <c r="H2023"/>
      <c r="I2023"/>
      <c r="J2023"/>
      <c r="K2023" s="69"/>
      <c r="L2023" s="29" t="s">
        <v>51</v>
      </c>
      <c r="M2023" s="30" t="str">
        <f t="shared" ref="M2023" si="6279">IFERROR(_xlfn.QUARTILE.EXC($P2016:$XX2016,3),"")</f>
        <v/>
      </c>
      <c r="N2023" s="74"/>
      <c r="O2023" s="27" t="str">
        <f t="shared" ref="O2023" si="6280">"4 POND"</f>
        <v>4 POND</v>
      </c>
      <c r="P2023" s="110" t="str">
        <f>IF(IFERROR(VLOOKUP(P2012,'Tabela de Apoio'!$D:$E,2,FALSE),1)=1,"",P2024)</f>
        <v/>
      </c>
      <c r="Q2023" s="110" t="str">
        <f>IF(IFERROR(VLOOKUP(Q2012,'Tabela de Apoio'!$D:$E,2,FALSE),1)=1,"",Q2024)</f>
        <v/>
      </c>
      <c r="R2023" s="110" t="str">
        <f>IF(IFERROR(VLOOKUP(R2012,'Tabela de Apoio'!$D:$E,2,FALSE),1)=1,"",R2024)</f>
        <v/>
      </c>
      <c r="S2023" s="110" t="str">
        <f>IF(IFERROR(VLOOKUP(S2012,'Tabela de Apoio'!$D:$E,2,FALSE),1)=1,"",S2024)</f>
        <v/>
      </c>
      <c r="T2023" s="110" t="str">
        <f>IF(IFERROR(VLOOKUP(T2012,'Tabela de Apoio'!$D:$E,2,FALSE),1)=1,"",T2024)</f>
        <v/>
      </c>
      <c r="U2023" s="110" t="str">
        <f>IF(IFERROR(VLOOKUP(U2012,'Tabela de Apoio'!$D:$E,2,FALSE),1)=1,"",U2024)</f>
        <v/>
      </c>
      <c r="V2023" s="110" t="str">
        <f>IF(IFERROR(VLOOKUP(V2012,'Tabela de Apoio'!$D:$E,2,FALSE),1)=1,"",V2024)</f>
        <v/>
      </c>
      <c r="W2023" s="110" t="str">
        <f>IF(IFERROR(VLOOKUP(W2012,'Tabela de Apoio'!$D:$E,2,FALSE),1)=1,"",W2024)</f>
        <v/>
      </c>
      <c r="X2023" s="110" t="str">
        <f>IF(IFERROR(VLOOKUP(X2012,'Tabela de Apoio'!$D:$E,2,FALSE),1)=1,"",X2024)</f>
        <v/>
      </c>
      <c r="Y2023" s="110" t="str">
        <f>IF(IFERROR(VLOOKUP(Y2012,'Tabela de Apoio'!$D:$E,2,FALSE),1)=1,"",Y2024)</f>
        <v/>
      </c>
      <c r="Z2023" s="110" t="str">
        <f>IF(IFERROR(VLOOKUP(Z2012,'Tabela de Apoio'!$D:$E,2,FALSE),1)=1,"",Z2024)</f>
        <v/>
      </c>
      <c r="AA2023" s="110" t="str">
        <f>IF(IFERROR(VLOOKUP(AA2012,'Tabela de Apoio'!$D:$E,2,FALSE),1)=1,"",AA2024)</f>
        <v/>
      </c>
      <c r="AB2023" s="110" t="str">
        <f>IF(IFERROR(VLOOKUP(AB2012,'Tabela de Apoio'!$D:$E,2,FALSE),1)=1,"",AB2024)</f>
        <v/>
      </c>
      <c r="AC2023" s="110" t="str">
        <f>IF(IFERROR(VLOOKUP(AC2012,'Tabela de Apoio'!$D:$E,2,FALSE),1)=1,"",AC2024)</f>
        <v/>
      </c>
      <c r="AD2023" s="110" t="str">
        <f>IF(IFERROR(VLOOKUP(AD2012,'Tabela de Apoio'!$D:$E,2,FALSE),1)=1,"",AD2024)</f>
        <v/>
      </c>
      <c r="AE2023" s="110" t="str">
        <f>IF(IFERROR(VLOOKUP(AE2012,'Tabela de Apoio'!$D:$E,2,FALSE),1)=1,"",AE2024)</f>
        <v/>
      </c>
      <c r="AF2023" s="110" t="str">
        <f>IF(IFERROR(VLOOKUP(AF2012,'Tabela de Apoio'!$D:$E,2,FALSE),1)=1,"",AF2024)</f>
        <v/>
      </c>
      <c r="AG2023" s="110" t="str">
        <f>IF(IFERROR(VLOOKUP(AG2012,'Tabela de Apoio'!$D:$E,2,FALSE),1)=1,"",AG2024)</f>
        <v/>
      </c>
      <c r="AH2023" s="110" t="str">
        <f>IF(IFERROR(VLOOKUP(AH2012,'Tabela de Apoio'!$D:$E,2,FALSE),1)=1,"",AH2024)</f>
        <v/>
      </c>
      <c r="AI2023" s="110" t="str">
        <f>IF(IFERROR(VLOOKUP(AI2012,'Tabela de Apoio'!$D:$E,2,FALSE),1)=1,"",AI2024)</f>
        <v/>
      </c>
    </row>
    <row r="2024" spans="1:167" hidden="1" x14ac:dyDescent="0.25">
      <c r="B2024" s="131" t="e">
        <f t="shared" si="6187"/>
        <v>#VALUE!</v>
      </c>
      <c r="C2024" s="131" t="e">
        <f t="shared" si="6188"/>
        <v>#VALUE!</v>
      </c>
      <c r="D2024" s="130">
        <f t="shared" si="6188"/>
        <v>1</v>
      </c>
      <c r="E2024" s="168"/>
      <c r="F2024" s="96"/>
      <c r="G2024" s="170"/>
      <c r="H2024" s="137">
        <f t="shared" ref="H2024" si="6281">COUNT($P2024:$XX2024)</f>
        <v>0</v>
      </c>
      <c r="I2024" s="135" t="e">
        <f t="shared" ref="I2024" si="6282">_xlfn.STDEV.P($P2023:$XX2024)/AVERAGE($P2023:$XX2024)</f>
        <v>#DIV/0!</v>
      </c>
      <c r="J2024" s="7">
        <f t="shared" ref="J2024" si="6283">IF(AND(H2024&gt;2,
OR(L2010="MÉDIA SANEADA",L2010="MEDIANA SANEADA",
AND(L2010="PREÇO REFERÊNCIA",NOT(AND(P2012="Orçamento",COUNTA(P2010:XX2010)=COUNTIF(P2012:XX2012,"Orçamento")))))),
ROW(),0)</f>
        <v>0</v>
      </c>
      <c r="K2024" s="69"/>
      <c r="L2024" s="29" t="s">
        <v>55</v>
      </c>
      <c r="M2024" s="30">
        <f t="shared" ref="M2024" si="6284">MIN($P2016:$XX2016)</f>
        <v>0</v>
      </c>
      <c r="N2024" s="74"/>
      <c r="O2024" s="27" t="str">
        <f t="shared" ref="O2024" si="6285">"4 RODADA"</f>
        <v>4 RODADA</v>
      </c>
      <c r="P2024" s="110" t="str">
        <f t="shared" ref="P2024:AI2024" si="6286">IF(P2022="","",IF((_xlfn.STDEV.P($P2021:$XX2022)/AVERAGE($P2021:$XX2022))&lt;=25%,P2022,IF(OR(P2022&gt;(AVERAGE($P2021:$XX2022)+_xlfn.STDEV.P($P2021:$XX2022)),P2022&lt;(AVERAGE($P2021:$XX2022)-_xlfn.STDEV.P($P2021:$XX2022))),"DESCARTADO",P2022)))</f>
        <v/>
      </c>
      <c r="Q2024" s="110" t="str">
        <f t="shared" si="6286"/>
        <v/>
      </c>
      <c r="R2024" s="110" t="str">
        <f t="shared" si="6286"/>
        <v/>
      </c>
      <c r="S2024" s="110" t="str">
        <f t="shared" si="6286"/>
        <v/>
      </c>
      <c r="T2024" s="110" t="str">
        <f t="shared" si="6286"/>
        <v/>
      </c>
      <c r="U2024" s="110" t="str">
        <f t="shared" si="6286"/>
        <v/>
      </c>
      <c r="V2024" s="110" t="str">
        <f t="shared" si="6286"/>
        <v/>
      </c>
      <c r="W2024" s="110" t="str">
        <f t="shared" si="6286"/>
        <v/>
      </c>
      <c r="X2024" s="110" t="str">
        <f t="shared" si="6286"/>
        <v/>
      </c>
      <c r="Y2024" s="110" t="str">
        <f t="shared" si="6286"/>
        <v/>
      </c>
      <c r="Z2024" s="110" t="str">
        <f t="shared" si="6286"/>
        <v/>
      </c>
      <c r="AA2024" s="110" t="str">
        <f t="shared" si="6286"/>
        <v/>
      </c>
      <c r="AB2024" s="110" t="str">
        <f t="shared" si="6286"/>
        <v/>
      </c>
      <c r="AC2024" s="110" t="str">
        <f t="shared" si="6286"/>
        <v/>
      </c>
      <c r="AD2024" s="110" t="str">
        <f t="shared" si="6286"/>
        <v/>
      </c>
      <c r="AE2024" s="110" t="str">
        <f t="shared" si="6286"/>
        <v/>
      </c>
      <c r="AF2024" s="110" t="str">
        <f t="shared" si="6286"/>
        <v/>
      </c>
      <c r="AG2024" s="110" t="str">
        <f t="shared" si="6286"/>
        <v/>
      </c>
      <c r="AH2024" s="110" t="str">
        <f t="shared" si="6286"/>
        <v/>
      </c>
      <c r="AI2024" s="110" t="str">
        <f t="shared" si="6286"/>
        <v/>
      </c>
    </row>
    <row r="2025" spans="1:167" hidden="1" x14ac:dyDescent="0.25">
      <c r="B2025" s="131" t="e">
        <f t="shared" si="6187"/>
        <v>#VALUE!</v>
      </c>
      <c r="C2025" s="131" t="e">
        <f t="shared" si="6188"/>
        <v>#VALUE!</v>
      </c>
      <c r="D2025" s="130">
        <f t="shared" si="6188"/>
        <v>1</v>
      </c>
      <c r="E2025" s="168"/>
      <c r="F2025" s="96"/>
      <c r="G2025" s="170"/>
      <c r="H2025"/>
      <c r="I2025"/>
      <c r="J2025"/>
      <c r="K2025" s="69"/>
      <c r="L2025" s="29" t="s">
        <v>52</v>
      </c>
      <c r="M2025" s="30">
        <f t="shared" ref="M2025" si="6287">MAX($P2016:$XX2016)</f>
        <v>0</v>
      </c>
      <c r="N2025" s="74"/>
      <c r="O2025" s="27" t="str">
        <f t="shared" ref="O2025" si="6288">"5 POND"</f>
        <v>5 POND</v>
      </c>
      <c r="P2025" s="110" t="str">
        <f>IF(IFERROR(VLOOKUP(P2012,'Tabela de Apoio'!$D:$E,2,FALSE),1)=1,"",P2026)</f>
        <v/>
      </c>
      <c r="Q2025" s="110" t="str">
        <f>IF(IFERROR(VLOOKUP(Q2012,'Tabela de Apoio'!$D:$E,2,FALSE),1)=1,"",Q2026)</f>
        <v/>
      </c>
      <c r="R2025" s="110" t="str">
        <f>IF(IFERROR(VLOOKUP(R2012,'Tabela de Apoio'!$D:$E,2,FALSE),1)=1,"",R2026)</f>
        <v/>
      </c>
      <c r="S2025" s="110" t="str">
        <f>IF(IFERROR(VLOOKUP(S2012,'Tabela de Apoio'!$D:$E,2,FALSE),1)=1,"",S2026)</f>
        <v/>
      </c>
      <c r="T2025" s="110" t="str">
        <f>IF(IFERROR(VLOOKUP(T2012,'Tabela de Apoio'!$D:$E,2,FALSE),1)=1,"",T2026)</f>
        <v/>
      </c>
      <c r="U2025" s="110" t="str">
        <f>IF(IFERROR(VLOOKUP(U2012,'Tabela de Apoio'!$D:$E,2,FALSE),1)=1,"",U2026)</f>
        <v/>
      </c>
      <c r="V2025" s="110" t="str">
        <f>IF(IFERROR(VLOOKUP(V2012,'Tabela de Apoio'!$D:$E,2,FALSE),1)=1,"",V2026)</f>
        <v/>
      </c>
      <c r="W2025" s="110" t="str">
        <f>IF(IFERROR(VLOOKUP(W2012,'Tabela de Apoio'!$D:$E,2,FALSE),1)=1,"",W2026)</f>
        <v/>
      </c>
      <c r="X2025" s="110" t="str">
        <f>IF(IFERROR(VLOOKUP(X2012,'Tabela de Apoio'!$D:$E,2,FALSE),1)=1,"",X2026)</f>
        <v/>
      </c>
      <c r="Y2025" s="110" t="str">
        <f>IF(IFERROR(VLOOKUP(Y2012,'Tabela de Apoio'!$D:$E,2,FALSE),1)=1,"",Y2026)</f>
        <v/>
      </c>
      <c r="Z2025" s="110" t="str">
        <f>IF(IFERROR(VLOOKUP(Z2012,'Tabela de Apoio'!$D:$E,2,FALSE),1)=1,"",Z2026)</f>
        <v/>
      </c>
      <c r="AA2025" s="110" t="str">
        <f>IF(IFERROR(VLOOKUP(AA2012,'Tabela de Apoio'!$D:$E,2,FALSE),1)=1,"",AA2026)</f>
        <v/>
      </c>
      <c r="AB2025" s="110" t="str">
        <f>IF(IFERROR(VLOOKUP(AB2012,'Tabela de Apoio'!$D:$E,2,FALSE),1)=1,"",AB2026)</f>
        <v/>
      </c>
      <c r="AC2025" s="110" t="str">
        <f>IF(IFERROR(VLOOKUP(AC2012,'Tabela de Apoio'!$D:$E,2,FALSE),1)=1,"",AC2026)</f>
        <v/>
      </c>
      <c r="AD2025" s="110" t="str">
        <f>IF(IFERROR(VLOOKUP(AD2012,'Tabela de Apoio'!$D:$E,2,FALSE),1)=1,"",AD2026)</f>
        <v/>
      </c>
      <c r="AE2025" s="110" t="str">
        <f>IF(IFERROR(VLOOKUP(AE2012,'Tabela de Apoio'!$D:$E,2,FALSE),1)=1,"",AE2026)</f>
        <v/>
      </c>
      <c r="AF2025" s="110" t="str">
        <f>IF(IFERROR(VLOOKUP(AF2012,'Tabela de Apoio'!$D:$E,2,FALSE),1)=1,"",AF2026)</f>
        <v/>
      </c>
      <c r="AG2025" s="110" t="str">
        <f>IF(IFERROR(VLOOKUP(AG2012,'Tabela de Apoio'!$D:$E,2,FALSE),1)=1,"",AG2026)</f>
        <v/>
      </c>
      <c r="AH2025" s="110" t="str">
        <f>IF(IFERROR(VLOOKUP(AH2012,'Tabela de Apoio'!$D:$E,2,FALSE),1)=1,"",AH2026)</f>
        <v/>
      </c>
      <c r="AI2025" s="110" t="str">
        <f>IF(IFERROR(VLOOKUP(AI2012,'Tabela de Apoio'!$D:$E,2,FALSE),1)=1,"",AI2026)</f>
        <v/>
      </c>
    </row>
    <row r="2026" spans="1:167" hidden="1" x14ac:dyDescent="0.25">
      <c r="B2026" s="131" t="e">
        <f t="shared" si="6187"/>
        <v>#VALUE!</v>
      </c>
      <c r="C2026" s="131" t="e">
        <f t="shared" si="6188"/>
        <v>#VALUE!</v>
      </c>
      <c r="D2026" s="130">
        <f t="shared" si="6188"/>
        <v>1</v>
      </c>
      <c r="E2026" s="168"/>
      <c r="F2026" s="96"/>
      <c r="G2026" s="170"/>
      <c r="H2026" s="137">
        <f t="shared" ref="H2026" si="6289">COUNT($P2026:$XX2026)</f>
        <v>0</v>
      </c>
      <c r="I2026" s="135" t="e">
        <f t="shared" ref="I2026" si="6290">_xlfn.STDEV.P($P2025:$XX2026)/AVERAGE($P2025:$XX2026)</f>
        <v>#DIV/0!</v>
      </c>
      <c r="J2026" s="7">
        <f t="shared" ref="J2026" si="6291">IF(AND(H2026&gt;2,
OR(L2010="MÉDIA SANEADA",L2010="MEDIANA SANEADA",
AND(L2010="PREÇO REFERÊNCIA",NOT(AND(P2012="Orçamento",COUNTA(P2010:XX2010)=COUNTIF(P2012:XX2012,"Orçamento")))))),
ROW(),0)</f>
        <v>0</v>
      </c>
      <c r="K2026" s="69"/>
      <c r="N2026" s="74"/>
      <c r="O2026" s="27" t="str">
        <f t="shared" ref="O2026" si="6292">"5 RODADA"</f>
        <v>5 RODADA</v>
      </c>
      <c r="P2026" s="110" t="str">
        <f t="shared" ref="P2026:AI2026" si="6293">IF(P2024="","",IF((_xlfn.STDEV.P($P2023:$XX2024)/AVERAGE($P2023:$XX2024))&lt;=25%,P2024,IF(OR(P2024&gt;(AVERAGE($P2023:$XX2024)+_xlfn.STDEV.P($P2023:$XX2024)),P2024&lt;(AVERAGE($P2023:$XX2024)-_xlfn.STDEV.P($P2023:$XX2024))),"DESCARTADO",P2024)))</f>
        <v/>
      </c>
      <c r="Q2026" s="110" t="str">
        <f t="shared" si="6293"/>
        <v/>
      </c>
      <c r="R2026" s="110" t="str">
        <f t="shared" si="6293"/>
        <v/>
      </c>
      <c r="S2026" s="110" t="str">
        <f t="shared" si="6293"/>
        <v/>
      </c>
      <c r="T2026" s="110" t="str">
        <f t="shared" si="6293"/>
        <v/>
      </c>
      <c r="U2026" s="110" t="str">
        <f t="shared" si="6293"/>
        <v/>
      </c>
      <c r="V2026" s="110" t="str">
        <f t="shared" si="6293"/>
        <v/>
      </c>
      <c r="W2026" s="110" t="str">
        <f t="shared" si="6293"/>
        <v/>
      </c>
      <c r="X2026" s="110" t="str">
        <f t="shared" si="6293"/>
        <v/>
      </c>
      <c r="Y2026" s="110" t="str">
        <f t="shared" si="6293"/>
        <v/>
      </c>
      <c r="Z2026" s="110" t="str">
        <f t="shared" si="6293"/>
        <v/>
      </c>
      <c r="AA2026" s="110" t="str">
        <f t="shared" si="6293"/>
        <v/>
      </c>
      <c r="AB2026" s="110" t="str">
        <f t="shared" si="6293"/>
        <v/>
      </c>
      <c r="AC2026" s="110" t="str">
        <f t="shared" si="6293"/>
        <v/>
      </c>
      <c r="AD2026" s="110" t="str">
        <f t="shared" si="6293"/>
        <v/>
      </c>
      <c r="AE2026" s="110" t="str">
        <f t="shared" si="6293"/>
        <v/>
      </c>
      <c r="AF2026" s="110" t="str">
        <f t="shared" si="6293"/>
        <v/>
      </c>
      <c r="AG2026" s="110" t="str">
        <f t="shared" si="6293"/>
        <v/>
      </c>
      <c r="AH2026" s="110" t="str">
        <f t="shared" si="6293"/>
        <v/>
      </c>
      <c r="AI2026" s="110" t="str">
        <f t="shared" si="6293"/>
        <v/>
      </c>
    </row>
    <row r="2027" spans="1:167" hidden="1" x14ac:dyDescent="0.25">
      <c r="B2027" s="131" t="e">
        <f t="shared" si="6187"/>
        <v>#VALUE!</v>
      </c>
      <c r="C2027" s="131" t="e">
        <f t="shared" si="6188"/>
        <v>#VALUE!</v>
      </c>
      <c r="D2027" s="130">
        <f t="shared" si="6188"/>
        <v>1</v>
      </c>
      <c r="E2027" s="168"/>
      <c r="F2027" s="96"/>
      <c r="G2027" s="170"/>
      <c r="H2027"/>
      <c r="I2027"/>
      <c r="J2027"/>
      <c r="K2027" s="69"/>
      <c r="L2027" s="22"/>
      <c r="M2027" s="22"/>
      <c r="N2027" s="74"/>
      <c r="O2027" s="27" t="str">
        <f t="shared" ref="O2027" si="6294">"6 POND"</f>
        <v>6 POND</v>
      </c>
      <c r="P2027" s="110" t="str">
        <f>IF(IFERROR(VLOOKUP(P2012,'Tabela de Apoio'!$D:$E,2,FALSE),1)=1,"",P2028)</f>
        <v/>
      </c>
      <c r="Q2027" s="110" t="str">
        <f>IF(IFERROR(VLOOKUP(Q2012,'Tabela de Apoio'!$D:$E,2,FALSE),1)=1,"",Q2028)</f>
        <v/>
      </c>
      <c r="R2027" s="110" t="str">
        <f>IF(IFERROR(VLOOKUP(R2012,'Tabela de Apoio'!$D:$E,2,FALSE),1)=1,"",R2028)</f>
        <v/>
      </c>
      <c r="S2027" s="110" t="str">
        <f>IF(IFERROR(VLOOKUP(S2012,'Tabela de Apoio'!$D:$E,2,FALSE),1)=1,"",S2028)</f>
        <v/>
      </c>
      <c r="T2027" s="110" t="str">
        <f>IF(IFERROR(VLOOKUP(T2012,'Tabela de Apoio'!$D:$E,2,FALSE),1)=1,"",T2028)</f>
        <v/>
      </c>
      <c r="U2027" s="110" t="str">
        <f>IF(IFERROR(VLOOKUP(U2012,'Tabela de Apoio'!$D:$E,2,FALSE),1)=1,"",U2028)</f>
        <v/>
      </c>
      <c r="V2027" s="110" t="str">
        <f>IF(IFERROR(VLOOKUP(V2012,'Tabela de Apoio'!$D:$E,2,FALSE),1)=1,"",V2028)</f>
        <v/>
      </c>
      <c r="W2027" s="110" t="str">
        <f>IF(IFERROR(VLOOKUP(W2012,'Tabela de Apoio'!$D:$E,2,FALSE),1)=1,"",W2028)</f>
        <v/>
      </c>
      <c r="X2027" s="110" t="str">
        <f>IF(IFERROR(VLOOKUP(X2012,'Tabela de Apoio'!$D:$E,2,FALSE),1)=1,"",X2028)</f>
        <v/>
      </c>
      <c r="Y2027" s="110" t="str">
        <f>IF(IFERROR(VLOOKUP(Y2012,'Tabela de Apoio'!$D:$E,2,FALSE),1)=1,"",Y2028)</f>
        <v/>
      </c>
      <c r="Z2027" s="110" t="str">
        <f>IF(IFERROR(VLOOKUP(Z2012,'Tabela de Apoio'!$D:$E,2,FALSE),1)=1,"",Z2028)</f>
        <v/>
      </c>
      <c r="AA2027" s="110" t="str">
        <f>IF(IFERROR(VLOOKUP(AA2012,'Tabela de Apoio'!$D:$E,2,FALSE),1)=1,"",AA2028)</f>
        <v/>
      </c>
      <c r="AB2027" s="110" t="str">
        <f>IF(IFERROR(VLOOKUP(AB2012,'Tabela de Apoio'!$D:$E,2,FALSE),1)=1,"",AB2028)</f>
        <v/>
      </c>
      <c r="AC2027" s="110" t="str">
        <f>IF(IFERROR(VLOOKUP(AC2012,'Tabela de Apoio'!$D:$E,2,FALSE),1)=1,"",AC2028)</f>
        <v/>
      </c>
      <c r="AD2027" s="110" t="str">
        <f>IF(IFERROR(VLOOKUP(AD2012,'Tabela de Apoio'!$D:$E,2,FALSE),1)=1,"",AD2028)</f>
        <v/>
      </c>
      <c r="AE2027" s="110" t="str">
        <f>IF(IFERROR(VLOOKUP(AE2012,'Tabela de Apoio'!$D:$E,2,FALSE),1)=1,"",AE2028)</f>
        <v/>
      </c>
      <c r="AF2027" s="110" t="str">
        <f>IF(IFERROR(VLOOKUP(AF2012,'Tabela de Apoio'!$D:$E,2,FALSE),1)=1,"",AF2028)</f>
        <v/>
      </c>
      <c r="AG2027" s="110" t="str">
        <f>IF(IFERROR(VLOOKUP(AG2012,'Tabela de Apoio'!$D:$E,2,FALSE),1)=1,"",AG2028)</f>
        <v/>
      </c>
      <c r="AH2027" s="110" t="str">
        <f>IF(IFERROR(VLOOKUP(AH2012,'Tabela de Apoio'!$D:$E,2,FALSE),1)=1,"",AH2028)</f>
        <v/>
      </c>
      <c r="AI2027" s="110" t="str">
        <f>IF(IFERROR(VLOOKUP(AI2012,'Tabela de Apoio'!$D:$E,2,FALSE),1)=1,"",AI2028)</f>
        <v/>
      </c>
    </row>
    <row r="2028" spans="1:167" hidden="1" x14ac:dyDescent="0.25">
      <c r="B2028" s="131" t="e">
        <f t="shared" si="6187"/>
        <v>#VALUE!</v>
      </c>
      <c r="C2028" s="131" t="e">
        <f t="shared" si="6188"/>
        <v>#VALUE!</v>
      </c>
      <c r="D2028" s="130">
        <f t="shared" si="6188"/>
        <v>1</v>
      </c>
      <c r="E2028" s="168"/>
      <c r="F2028" s="96"/>
      <c r="G2028" s="170"/>
      <c r="H2028" s="137">
        <f t="shared" ref="H2028" si="6295">COUNT($P2028:$XX2028)</f>
        <v>0</v>
      </c>
      <c r="I2028" s="135" t="e">
        <f t="shared" ref="I2028" si="6296">_xlfn.STDEV.P($P2027:$XX2028)/AVERAGE($P2027:$XX2028)</f>
        <v>#DIV/0!</v>
      </c>
      <c r="J2028" s="7">
        <f t="shared" ref="J2028" si="6297">IF(AND(H2028&gt;2,
OR(L2010="MÉDIA SANEADA",L2010="MEDIANA SANEADA",
AND(L2010="PREÇO REFERÊNCIA",NOT(AND(P2012="Orçamento",COUNTA(P2010:XX2010)=COUNTIF(P2012:XX2012,"Orçamento")))))),
ROW(),0)</f>
        <v>0</v>
      </c>
      <c r="N2028" s="74"/>
      <c r="O2028" s="27" t="str">
        <f t="shared" ref="O2028" si="6298">"6 RODADA"</f>
        <v>6 RODADA</v>
      </c>
      <c r="P2028" s="110" t="str">
        <f t="shared" ref="P2028:AI2028" si="6299">IFERROR(IF(P2026="","",IF((_xlfn.STDEV.P($P2025:$XX2026)/AVERAGE($P2025:$XX2026))&lt;=25%,P2026,IF(OR(P2026&gt;(AVERAGE($P2025:$XX2026)+_xlfn.STDEV.P($P2025:$XX2026)),P2026&lt;(AVERAGE($P2025:$XX2026)-_xlfn.STDEV.P($P2025:$XX2026))),"DESCARTADO",P2026))),)</f>
        <v/>
      </c>
      <c r="Q2028" s="110" t="str">
        <f t="shared" si="6299"/>
        <v/>
      </c>
      <c r="R2028" s="110" t="str">
        <f t="shared" si="6299"/>
        <v/>
      </c>
      <c r="S2028" s="110" t="str">
        <f t="shared" si="6299"/>
        <v/>
      </c>
      <c r="T2028" s="110" t="str">
        <f t="shared" si="6299"/>
        <v/>
      </c>
      <c r="U2028" s="110" t="str">
        <f t="shared" si="6299"/>
        <v/>
      </c>
      <c r="V2028" s="110" t="str">
        <f t="shared" si="6299"/>
        <v/>
      </c>
      <c r="W2028" s="110" t="str">
        <f t="shared" si="6299"/>
        <v/>
      </c>
      <c r="X2028" s="110" t="str">
        <f t="shared" si="6299"/>
        <v/>
      </c>
      <c r="Y2028" s="110" t="str">
        <f t="shared" si="6299"/>
        <v/>
      </c>
      <c r="Z2028" s="110" t="str">
        <f t="shared" si="6299"/>
        <v/>
      </c>
      <c r="AA2028" s="110" t="str">
        <f t="shared" si="6299"/>
        <v/>
      </c>
      <c r="AB2028" s="110" t="str">
        <f t="shared" si="6299"/>
        <v/>
      </c>
      <c r="AC2028" s="110" t="str">
        <f t="shared" si="6299"/>
        <v/>
      </c>
      <c r="AD2028" s="110" t="str">
        <f t="shared" si="6299"/>
        <v/>
      </c>
      <c r="AE2028" s="110" t="str">
        <f t="shared" si="6299"/>
        <v/>
      </c>
      <c r="AF2028" s="110" t="str">
        <f t="shared" si="6299"/>
        <v/>
      </c>
      <c r="AG2028" s="110" t="str">
        <f t="shared" si="6299"/>
        <v/>
      </c>
      <c r="AH2028" s="110" t="str">
        <f t="shared" si="6299"/>
        <v/>
      </c>
      <c r="AI2028" s="110" t="str">
        <f t="shared" si="6299"/>
        <v/>
      </c>
    </row>
    <row r="2029" spans="1:167" x14ac:dyDescent="0.25">
      <c r="B2029" s="131" t="e">
        <f t="shared" si="6187"/>
        <v>#VALUE!</v>
      </c>
      <c r="C2029" s="131" t="e">
        <f t="shared" si="6188"/>
        <v>#VALUE!</v>
      </c>
      <c r="D2029" s="130">
        <f t="shared" si="6188"/>
        <v>1</v>
      </c>
      <c r="E2029" s="168"/>
      <c r="F2029" s="139"/>
      <c r="G2029" s="170"/>
      <c r="H2029" s="173"/>
      <c r="I2029" s="173"/>
      <c r="J2029" s="174"/>
      <c r="K2029" s="70"/>
      <c r="L2029" s="1" t="s">
        <v>56</v>
      </c>
      <c r="M2029" s="147" t="str">
        <f t="shared" ref="M2029" si="6300">IFERROR(ROUND(M2010*M2012,2),"")</f>
        <v/>
      </c>
      <c r="O2029" s="27" t="s">
        <v>426</v>
      </c>
      <c r="P2029" s="110" t="str">
        <f t="shared" ref="P2029:AI2050" si="6301">INDEX(P2016:P2028,MATCH(MAX($J2016:$J2028),$J2016:$J2028,0))</f>
        <v/>
      </c>
      <c r="Q2029" s="110" t="str">
        <f t="shared" si="6301"/>
        <v/>
      </c>
      <c r="R2029" s="110" t="str">
        <f t="shared" si="6301"/>
        <v/>
      </c>
      <c r="S2029" s="110" t="str">
        <f t="shared" si="6301"/>
        <v/>
      </c>
      <c r="T2029" s="110" t="str">
        <f t="shared" si="6301"/>
        <v/>
      </c>
      <c r="U2029" s="110" t="str">
        <f t="shared" si="6301"/>
        <v/>
      </c>
      <c r="V2029" s="110" t="str">
        <f t="shared" si="6301"/>
        <v/>
      </c>
      <c r="W2029" s="110" t="str">
        <f t="shared" si="6301"/>
        <v/>
      </c>
      <c r="X2029" s="110" t="str">
        <f t="shared" si="6301"/>
        <v/>
      </c>
      <c r="Y2029" s="110" t="str">
        <f t="shared" si="6301"/>
        <v/>
      </c>
      <c r="Z2029" s="110" t="str">
        <f t="shared" si="6301"/>
        <v/>
      </c>
      <c r="AA2029" s="110" t="str">
        <f t="shared" si="6301"/>
        <v/>
      </c>
      <c r="AB2029" s="110" t="str">
        <f t="shared" si="6301"/>
        <v/>
      </c>
      <c r="AC2029" s="110" t="str">
        <f t="shared" si="6301"/>
        <v/>
      </c>
      <c r="AD2029" s="110" t="str">
        <f t="shared" si="6301"/>
        <v/>
      </c>
      <c r="AE2029" s="110" t="str">
        <f t="shared" si="6301"/>
        <v/>
      </c>
      <c r="AF2029" s="110" t="str">
        <f t="shared" si="6301"/>
        <v/>
      </c>
      <c r="AG2029" s="110" t="str">
        <f t="shared" si="6301"/>
        <v/>
      </c>
      <c r="AH2029" s="110" t="str">
        <f t="shared" si="6301"/>
        <v/>
      </c>
      <c r="AI2029" s="110" t="str">
        <f t="shared" si="6301"/>
        <v/>
      </c>
    </row>
    <row r="2031" spans="1:167" s="120" customFormat="1" ht="15" customHeight="1" x14ac:dyDescent="0.25">
      <c r="A2031" s="123"/>
      <c r="B2031" s="130" t="e">
        <f t="shared" ref="B2031" si="6302">LARGE(IFERROR(IF(B2029+1&gt;$H$8,"",B2029+1),""),1)</f>
        <v>#VALUE!</v>
      </c>
      <c r="C2031" s="130" t="e">
        <f>IF(_xlfn.ISFORMULA(E2035),MAX(INDEX('BASE FORMAÇÃO'!A:A,B2031+1),1),E2035)</f>
        <v>#VALUE!</v>
      </c>
      <c r="D2031" s="130">
        <f t="shared" ref="D2031" si="6303">IFERROR(IF(C2031=C2021,D2021+1,1),1)</f>
        <v>1</v>
      </c>
      <c r="E2031" s="41" t="s">
        <v>9</v>
      </c>
      <c r="F2031" s="76"/>
      <c r="G2031" s="41" t="s">
        <v>15</v>
      </c>
      <c r="H2031" s="138" t="e">
        <f>INDEX('BASE FORMAÇÃO'!B:B,B2031+1)</f>
        <v>#VALUE!</v>
      </c>
      <c r="I2031" s="146" t="s">
        <v>16</v>
      </c>
      <c r="J2031" s="6" t="e">
        <f>INDEX('BASE FORMAÇÃO'!K:K,B2031+1)</f>
        <v>#VALUE!</v>
      </c>
      <c r="K2031" s="68"/>
      <c r="L2031" s="175" t="s">
        <v>54</v>
      </c>
      <c r="M2031" s="177" t="str">
        <f t="shared" ref="M2031" si="6304">IF(OR(ISBLANK($O$8),ISBLANK($O$7),ISBLANK($H$8),ISBLANK($O$6),ISBLANK($O$5),ISBLANK($H$5)),"",IFERROR(IF(VLOOKUP(L2031,L2037:M2046,2,FALSE)&lt;1,ROUND(VLOOKUP(L2031,L2037:M2046,2,FALSE),4),ROUND(VLOOKUP(L2031,L2037:M2046,2,FALSE),2)),""))</f>
        <v/>
      </c>
      <c r="N2031" s="72"/>
      <c r="O2031" s="27" t="s">
        <v>17</v>
      </c>
      <c r="P2031" s="116"/>
      <c r="Q2031" s="116"/>
      <c r="R2031" s="116"/>
      <c r="S2031" s="116"/>
      <c r="T2031" s="116"/>
      <c r="U2031" s="108"/>
      <c r="V2031" s="108"/>
      <c r="W2031" s="108"/>
      <c r="X2031" s="108"/>
      <c r="Y2031" s="108"/>
      <c r="Z2031" s="108"/>
      <c r="AA2031" s="108"/>
      <c r="AB2031" s="108"/>
      <c r="AC2031" s="108"/>
      <c r="AD2031" s="108"/>
      <c r="AE2031" s="108"/>
      <c r="AF2031" s="108"/>
      <c r="AG2031" s="108"/>
      <c r="AH2031" s="108"/>
      <c r="AI2031" s="108"/>
      <c r="AJ2031" s="119"/>
      <c r="AK2031" s="119"/>
      <c r="AL2031" s="119"/>
      <c r="AM2031" s="119"/>
      <c r="AN2031" s="119"/>
      <c r="AO2031" s="119"/>
      <c r="AP2031" s="119"/>
      <c r="AQ2031" s="119"/>
      <c r="AR2031" s="119"/>
      <c r="AS2031" s="119"/>
      <c r="AT2031" s="119"/>
      <c r="AU2031" s="119"/>
      <c r="AV2031" s="119"/>
      <c r="AW2031" s="119"/>
      <c r="AX2031" s="119"/>
      <c r="AY2031" s="119"/>
      <c r="AZ2031" s="119"/>
      <c r="BA2031" s="119"/>
      <c r="BB2031" s="119"/>
      <c r="BC2031" s="119"/>
      <c r="BD2031" s="119"/>
      <c r="BE2031" s="119"/>
      <c r="BF2031" s="119"/>
      <c r="BG2031" s="119"/>
      <c r="BH2031" s="119"/>
      <c r="BI2031" s="119"/>
      <c r="BJ2031" s="119"/>
      <c r="BK2031" s="119"/>
      <c r="BL2031" s="119"/>
      <c r="BM2031" s="119"/>
      <c r="BN2031" s="119"/>
      <c r="BO2031" s="119"/>
      <c r="BP2031" s="119"/>
      <c r="BQ2031" s="119"/>
      <c r="BR2031" s="119"/>
      <c r="BS2031" s="119"/>
      <c r="BT2031" s="119"/>
      <c r="BU2031" s="119"/>
      <c r="BV2031" s="119"/>
      <c r="BW2031" s="119"/>
      <c r="BX2031" s="119"/>
      <c r="BY2031" s="119"/>
      <c r="BZ2031" s="119"/>
      <c r="CA2031" s="119"/>
      <c r="CB2031" s="119"/>
      <c r="CC2031" s="119"/>
      <c r="CD2031" s="119"/>
      <c r="CE2031" s="119"/>
      <c r="CF2031" s="119"/>
      <c r="CG2031" s="119"/>
      <c r="CH2031" s="119"/>
      <c r="CI2031" s="119"/>
      <c r="CJ2031" s="119"/>
      <c r="CK2031" s="119"/>
      <c r="CL2031" s="119"/>
      <c r="CM2031" s="119"/>
      <c r="CN2031" s="119"/>
      <c r="CO2031" s="119"/>
      <c r="CP2031" s="119"/>
      <c r="CQ2031" s="119"/>
      <c r="CR2031" s="119"/>
      <c r="CS2031" s="119"/>
      <c r="CT2031" s="119"/>
      <c r="CU2031" s="119"/>
      <c r="CV2031" s="119"/>
      <c r="CW2031" s="119"/>
      <c r="CX2031" s="119"/>
      <c r="CY2031" s="119"/>
      <c r="CZ2031" s="119"/>
      <c r="DA2031" s="119"/>
      <c r="DB2031" s="119"/>
      <c r="DC2031" s="119"/>
      <c r="DD2031" s="119"/>
      <c r="DE2031" s="119"/>
      <c r="DF2031" s="119"/>
      <c r="DG2031" s="119"/>
      <c r="DH2031" s="119"/>
      <c r="DI2031" s="119"/>
      <c r="DJ2031" s="119"/>
      <c r="DK2031" s="119"/>
      <c r="DL2031" s="119"/>
      <c r="DM2031" s="119"/>
      <c r="DN2031" s="119"/>
      <c r="DO2031" s="119"/>
      <c r="DP2031" s="119"/>
      <c r="DQ2031" s="119"/>
      <c r="DR2031" s="119"/>
      <c r="DS2031" s="119"/>
      <c r="DT2031" s="119"/>
      <c r="DU2031" s="119"/>
      <c r="DV2031" s="119"/>
      <c r="DW2031" s="119"/>
      <c r="DX2031" s="119"/>
      <c r="DY2031" s="119"/>
      <c r="DZ2031" s="119"/>
      <c r="EA2031" s="119"/>
      <c r="EB2031" s="119"/>
      <c r="EC2031" s="119"/>
      <c r="ED2031" s="119"/>
      <c r="EE2031" s="119"/>
      <c r="EF2031" s="119"/>
      <c r="EG2031" s="119"/>
      <c r="EH2031" s="119"/>
      <c r="EI2031" s="119"/>
      <c r="EJ2031" s="119"/>
      <c r="EK2031" s="119"/>
      <c r="EL2031" s="119"/>
      <c r="EM2031" s="119"/>
      <c r="EN2031" s="119"/>
      <c r="EO2031" s="119"/>
      <c r="EP2031" s="119"/>
      <c r="EQ2031" s="119"/>
      <c r="ER2031" s="119"/>
      <c r="ES2031" s="119"/>
      <c r="ET2031" s="119"/>
      <c r="EU2031" s="119"/>
      <c r="EV2031" s="119"/>
      <c r="EW2031" s="119"/>
      <c r="EX2031" s="119"/>
      <c r="EY2031" s="119"/>
      <c r="EZ2031" s="119"/>
      <c r="FA2031" s="119"/>
      <c r="FB2031" s="119"/>
      <c r="FC2031" s="119"/>
      <c r="FD2031" s="119"/>
      <c r="FE2031" s="119"/>
      <c r="FF2031" s="119"/>
      <c r="FG2031" s="119"/>
      <c r="FH2031" s="119"/>
      <c r="FI2031" s="119"/>
      <c r="FJ2031" s="119"/>
      <c r="FK2031" s="119"/>
    </row>
    <row r="2032" spans="1:167" s="120" customFormat="1" ht="15" customHeight="1" x14ac:dyDescent="0.25">
      <c r="A2032" s="69"/>
      <c r="B2032" s="131" t="e">
        <f t="shared" ref="B2032:D2032" si="6305">B2031</f>
        <v>#VALUE!</v>
      </c>
      <c r="C2032" s="131" t="e">
        <f t="shared" si="6305"/>
        <v>#VALUE!</v>
      </c>
      <c r="D2032" s="130">
        <f t="shared" si="6305"/>
        <v>1</v>
      </c>
      <c r="E2032" s="179">
        <f t="shared" ref="E2032" si="6306">D2031</f>
        <v>1</v>
      </c>
      <c r="F2032" s="95"/>
      <c r="G2032" s="181" t="s">
        <v>1</v>
      </c>
      <c r="H2032" s="184" t="e">
        <f>INDEX('BASE FORMAÇÃO'!C:C,B2031+1)</f>
        <v>#VALUE!</v>
      </c>
      <c r="I2032" s="184"/>
      <c r="J2032" s="185"/>
      <c r="K2032" s="69"/>
      <c r="L2032" s="176"/>
      <c r="M2032" s="178"/>
      <c r="N2032" s="73"/>
      <c r="O2032" s="27" t="s">
        <v>13</v>
      </c>
      <c r="P2032" s="125"/>
      <c r="Q2032" s="125"/>
      <c r="R2032" s="125"/>
      <c r="S2032" s="125"/>
      <c r="T2032" s="125"/>
      <c r="U2032" s="125"/>
      <c r="V2032" s="125"/>
      <c r="W2032" s="125"/>
      <c r="X2032" s="125"/>
      <c r="Y2032" s="125"/>
      <c r="Z2032" s="125"/>
      <c r="AA2032" s="125"/>
      <c r="AB2032" s="125"/>
      <c r="AC2032" s="125"/>
      <c r="AD2032" s="125"/>
      <c r="AE2032" s="125"/>
      <c r="AF2032" s="125"/>
      <c r="AG2032" s="125"/>
      <c r="AH2032" s="125"/>
      <c r="AI2032" s="125"/>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19"/>
      <c r="BC2032" s="119"/>
      <c r="BD2032" s="119"/>
      <c r="BE2032" s="119"/>
      <c r="BF2032" s="119"/>
      <c r="BG2032" s="119"/>
      <c r="BH2032" s="119"/>
      <c r="BI2032" s="119"/>
      <c r="BJ2032" s="119"/>
      <c r="BK2032" s="119"/>
      <c r="BL2032" s="119"/>
      <c r="BM2032" s="119"/>
      <c r="BN2032" s="119"/>
      <c r="BO2032" s="119"/>
      <c r="BP2032" s="119"/>
      <c r="BQ2032" s="119"/>
      <c r="BR2032" s="119"/>
      <c r="BS2032" s="119"/>
      <c r="BT2032" s="119"/>
      <c r="BU2032" s="119"/>
      <c r="BV2032" s="119"/>
      <c r="BW2032" s="119"/>
      <c r="BX2032" s="119"/>
      <c r="BY2032" s="119"/>
      <c r="BZ2032" s="119"/>
      <c r="CA2032" s="119"/>
      <c r="CB2032" s="119"/>
      <c r="CC2032" s="119"/>
      <c r="CD2032" s="119"/>
      <c r="CE2032" s="119"/>
      <c r="CF2032" s="119"/>
      <c r="CG2032" s="119"/>
      <c r="CH2032" s="119"/>
      <c r="CI2032" s="119"/>
      <c r="CJ2032" s="119"/>
      <c r="CK2032" s="119"/>
      <c r="CL2032" s="119"/>
      <c r="CM2032" s="119"/>
      <c r="CN2032" s="119"/>
      <c r="CO2032" s="119"/>
      <c r="CP2032" s="119"/>
      <c r="CQ2032" s="119"/>
      <c r="CR2032" s="119"/>
      <c r="CS2032" s="119"/>
      <c r="CT2032" s="119"/>
      <c r="CU2032" s="119"/>
      <c r="CV2032" s="119"/>
      <c r="CW2032" s="119"/>
      <c r="CX2032" s="119"/>
      <c r="CY2032" s="119"/>
      <c r="CZ2032" s="119"/>
      <c r="DA2032" s="119"/>
      <c r="DB2032" s="119"/>
      <c r="DC2032" s="119"/>
      <c r="DD2032" s="119"/>
      <c r="DE2032" s="119"/>
      <c r="DF2032" s="119"/>
      <c r="DG2032" s="119"/>
      <c r="DH2032" s="119"/>
      <c r="DI2032" s="119"/>
      <c r="DJ2032" s="119"/>
      <c r="DK2032" s="119"/>
      <c r="DL2032" s="119"/>
      <c r="DM2032" s="119"/>
      <c r="DN2032" s="119"/>
      <c r="DO2032" s="119"/>
      <c r="DP2032" s="119"/>
      <c r="DQ2032" s="119"/>
      <c r="DR2032" s="119"/>
      <c r="DS2032" s="119"/>
      <c r="DT2032" s="119"/>
      <c r="DU2032" s="119"/>
      <c r="DV2032" s="119"/>
      <c r="DW2032" s="119"/>
      <c r="DX2032" s="119"/>
      <c r="DY2032" s="119"/>
      <c r="DZ2032" s="119"/>
      <c r="EA2032" s="119"/>
      <c r="EB2032" s="119"/>
      <c r="EC2032" s="119"/>
      <c r="ED2032" s="119"/>
      <c r="EE2032" s="119"/>
      <c r="EF2032" s="119"/>
      <c r="EG2032" s="119"/>
      <c r="EH2032" s="119"/>
      <c r="EI2032" s="119"/>
      <c r="EJ2032" s="119"/>
      <c r="EK2032" s="119"/>
      <c r="EL2032" s="119"/>
      <c r="EM2032" s="119"/>
      <c r="EN2032" s="119"/>
      <c r="EO2032" s="119"/>
      <c r="EP2032" s="119"/>
      <c r="EQ2032" s="119"/>
      <c r="ER2032" s="119"/>
      <c r="ES2032" s="119"/>
      <c r="ET2032" s="119"/>
      <c r="EU2032" s="119"/>
      <c r="EV2032" s="119"/>
      <c r="EW2032" s="119"/>
      <c r="EX2032" s="119"/>
      <c r="EY2032" s="119"/>
      <c r="EZ2032" s="119"/>
      <c r="FA2032" s="119"/>
      <c r="FB2032" s="119"/>
      <c r="FC2032" s="119"/>
      <c r="FD2032" s="119"/>
      <c r="FE2032" s="119"/>
      <c r="FF2032" s="119"/>
      <c r="FG2032" s="119"/>
      <c r="FH2032" s="119"/>
      <c r="FI2032" s="119"/>
      <c r="FJ2032" s="119"/>
      <c r="FK2032" s="119"/>
    </row>
    <row r="2033" spans="1:35" s="119" customFormat="1" x14ac:dyDescent="0.25">
      <c r="A2033" s="77"/>
      <c r="B2033" s="131" t="e">
        <f t="shared" ref="B2033:D2033" si="6307">B2032</f>
        <v>#VALUE!</v>
      </c>
      <c r="C2033" s="131" t="e">
        <f t="shared" si="6307"/>
        <v>#VALUE!</v>
      </c>
      <c r="D2033" s="130">
        <f t="shared" si="6307"/>
        <v>1</v>
      </c>
      <c r="E2033" s="180"/>
      <c r="F2033" s="96"/>
      <c r="G2033" s="182"/>
      <c r="H2033" s="186"/>
      <c r="I2033" s="186"/>
      <c r="J2033" s="187"/>
      <c r="K2033" s="67"/>
      <c r="L2033" s="133" t="s">
        <v>57</v>
      </c>
      <c r="M2033" s="134" t="e">
        <f>INDEX('BASE FORMAÇÃO'!H:H,B2035+1)</f>
        <v>#VALUE!</v>
      </c>
      <c r="N2033" s="74"/>
      <c r="O2033" s="27" t="s">
        <v>445</v>
      </c>
      <c r="P2033" s="117"/>
      <c r="Q2033" s="117"/>
      <c r="R2033" s="117"/>
      <c r="S2033" s="117"/>
      <c r="T2033" s="117"/>
      <c r="U2033" s="117"/>
      <c r="V2033" s="117"/>
      <c r="W2033" s="117"/>
      <c r="X2033" s="117"/>
      <c r="Y2033" s="117"/>
      <c r="Z2033" s="117"/>
      <c r="AA2033" s="121"/>
      <c r="AB2033" s="121"/>
      <c r="AC2033" s="121"/>
      <c r="AD2033" s="121"/>
      <c r="AE2033" s="121"/>
      <c r="AF2033" s="121"/>
      <c r="AG2033" s="121"/>
      <c r="AH2033" s="121"/>
      <c r="AI2033" s="121"/>
    </row>
    <row r="2034" spans="1:35" s="119" customFormat="1" x14ac:dyDescent="0.25">
      <c r="A2034" s="77"/>
      <c r="B2034" s="131" t="e">
        <f t="shared" ref="B2034:C2034" si="6308">B2033</f>
        <v>#VALUE!</v>
      </c>
      <c r="C2034" s="131" t="e">
        <f t="shared" si="6308"/>
        <v>#VALUE!</v>
      </c>
      <c r="D2034" s="130">
        <f t="shared" si="6188"/>
        <v>1</v>
      </c>
      <c r="E2034" s="41" t="s">
        <v>344</v>
      </c>
      <c r="F2034" s="96"/>
      <c r="G2034" s="183"/>
      <c r="H2034" s="188"/>
      <c r="I2034" s="188"/>
      <c r="J2034" s="189"/>
      <c r="K2034" s="67"/>
      <c r="L2034" s="1" t="s">
        <v>2</v>
      </c>
      <c r="M2034" s="6" t="e">
        <f>INDEX('BASE FORMAÇÃO'!D:D,B2035+1)</f>
        <v>#VALUE!</v>
      </c>
      <c r="N2034" s="74"/>
      <c r="O2034" s="27" t="s">
        <v>446</v>
      </c>
      <c r="P2034" s="118"/>
      <c r="Q2034" s="118"/>
      <c r="R2034" s="118"/>
      <c r="S2034" s="118"/>
      <c r="T2034" s="118"/>
      <c r="U2034" s="121"/>
      <c r="V2034" s="121"/>
      <c r="W2034" s="121"/>
      <c r="X2034" s="121"/>
      <c r="Y2034" s="121"/>
      <c r="Z2034" s="121"/>
      <c r="AA2034" s="121"/>
      <c r="AB2034" s="121"/>
      <c r="AC2034" s="121"/>
      <c r="AD2034" s="121"/>
      <c r="AE2034" s="121"/>
      <c r="AF2034" s="121"/>
      <c r="AG2034" s="121"/>
      <c r="AH2034" s="121"/>
      <c r="AI2034" s="121"/>
    </row>
    <row r="2035" spans="1:35" x14ac:dyDescent="0.25">
      <c r="B2035" s="131" t="e">
        <f t="shared" ref="B2035:C2035" si="6309">B2033</f>
        <v>#VALUE!</v>
      </c>
      <c r="C2035" s="131" t="e">
        <f t="shared" si="6309"/>
        <v>#VALUE!</v>
      </c>
      <c r="D2035" s="130">
        <f t="shared" si="6188"/>
        <v>1</v>
      </c>
      <c r="E2035" s="167" t="e">
        <f t="shared" ref="E2035" si="6310">C2031</f>
        <v>#VALUE!</v>
      </c>
      <c r="F2035" s="96"/>
      <c r="G2035" s="169" t="s">
        <v>334</v>
      </c>
      <c r="H2035" s="171"/>
      <c r="I2035" s="172"/>
      <c r="J2035" s="172"/>
      <c r="K2035" s="70"/>
      <c r="L2035" s="28" t="s">
        <v>333</v>
      </c>
      <c r="M2035" s="136" t="str">
        <f t="shared" ref="M2035" si="6311">IFERROR(INDEX(I2037:I2049,MATCH(MAX(J2037:J2049),J2037:J2049,0)),"")</f>
        <v/>
      </c>
      <c r="N2035" s="74"/>
      <c r="O2035" s="27" t="s">
        <v>18</v>
      </c>
      <c r="P2035" s="109" t="str">
        <f>IF(P2031="","",
IF(OR(P2033="Orçamento",P2032="",MAX('Tabela de Apoio'!$A:$A)&lt;=P2032),
P2031,
(INDEX('Tabela de Apoio'!$B:$B,MATCH('MAPA DE PREÇOS'!$O$8,'Tabela de Apoio'!$A:$A,1))/INDEX('Tabela de Apoio'!$B:$B,MATCH('MAPA DE PREÇOS'!P2032,'Tabela de Apoio'!$A:$A,1)-1))*P2031))</f>
        <v/>
      </c>
      <c r="Q2035" s="109" t="str">
        <f>IF(Q2031="","",
IF(OR(Q2033="Orçamento",Q2032="",MAX('Tabela de Apoio'!$A:$A)&lt;=Q2032),
Q2031,
(INDEX('Tabela de Apoio'!$B:$B,MATCH('MAPA DE PREÇOS'!$O$8,'Tabela de Apoio'!$A:$A,1))/INDEX('Tabela de Apoio'!$B:$B,MATCH('MAPA DE PREÇOS'!Q2032,'Tabela de Apoio'!$A:$A,1)-1))*Q2031))</f>
        <v/>
      </c>
      <c r="R2035" s="109" t="str">
        <f>IF(R2031="","",
IF(OR(R2033="Orçamento",R2032="",MAX('Tabela de Apoio'!$A:$A)&lt;=R2032),
R2031,
(INDEX('Tabela de Apoio'!$B:$B,MATCH('MAPA DE PREÇOS'!$O$8,'Tabela de Apoio'!$A:$A,1))/INDEX('Tabela de Apoio'!$B:$B,MATCH('MAPA DE PREÇOS'!R2032,'Tabela de Apoio'!$A:$A,1)-1))*R2031))</f>
        <v/>
      </c>
      <c r="S2035" s="109" t="str">
        <f>IF(S2031="","",
IF(OR(S2033="Orçamento",S2032="",MAX('Tabela de Apoio'!$A:$A)&lt;=S2032),
S2031,
(INDEX('Tabela de Apoio'!$B:$B,MATCH('MAPA DE PREÇOS'!$O$8,'Tabela de Apoio'!$A:$A,1))/INDEX('Tabela de Apoio'!$B:$B,MATCH('MAPA DE PREÇOS'!S2032,'Tabela de Apoio'!$A:$A,1)-1))*S2031))</f>
        <v/>
      </c>
      <c r="T2035" s="109" t="str">
        <f>IF(T2031="","",
IF(OR(T2033="Orçamento",T2032="",MAX('Tabela de Apoio'!$A:$A)&lt;=T2032),
T2031,
(INDEX('Tabela de Apoio'!$B:$B,MATCH('MAPA DE PREÇOS'!$O$8,'Tabela de Apoio'!$A:$A,1))/INDEX('Tabela de Apoio'!$B:$B,MATCH('MAPA DE PREÇOS'!T2032,'Tabela de Apoio'!$A:$A,1)-1))*T2031))</f>
        <v/>
      </c>
      <c r="U2035" s="109" t="str">
        <f>IF(U2031="","",
IF(OR(U2033="Orçamento",U2032="",MAX('Tabela de Apoio'!$A:$A)&lt;=U2032),
U2031,
(INDEX('Tabela de Apoio'!$B:$B,MATCH('MAPA DE PREÇOS'!$O$8,'Tabela de Apoio'!$A:$A,1))/INDEX('Tabela de Apoio'!$B:$B,MATCH('MAPA DE PREÇOS'!U2032,'Tabela de Apoio'!$A:$A,1)-1))*U2031))</f>
        <v/>
      </c>
      <c r="V2035" s="109" t="str">
        <f>IF(V2031="","",
IF(OR(V2033="Orçamento",V2032="",MAX('Tabela de Apoio'!$A:$A)&lt;=V2032),
V2031,
(INDEX('Tabela de Apoio'!$B:$B,MATCH('MAPA DE PREÇOS'!$O$8,'Tabela de Apoio'!$A:$A,1))/INDEX('Tabela de Apoio'!$B:$B,MATCH('MAPA DE PREÇOS'!V2032,'Tabela de Apoio'!$A:$A,1)-1))*V2031))</f>
        <v/>
      </c>
      <c r="W2035" s="109" t="str">
        <f>IF(W2031="","",
IF(OR(W2033="Orçamento",W2032="",MAX('Tabela de Apoio'!$A:$A)&lt;=W2032),
W2031,
(INDEX('Tabela de Apoio'!$B:$B,MATCH('MAPA DE PREÇOS'!$O$8,'Tabela de Apoio'!$A:$A,1))/INDEX('Tabela de Apoio'!$B:$B,MATCH('MAPA DE PREÇOS'!W2032,'Tabela de Apoio'!$A:$A,1)-1))*W2031))</f>
        <v/>
      </c>
      <c r="X2035" s="109" t="str">
        <f>IF(X2031="","",
IF(OR(X2033="Orçamento",X2032="",MAX('Tabela de Apoio'!$A:$A)&lt;=X2032),
X2031,
(INDEX('Tabela de Apoio'!$B:$B,MATCH('MAPA DE PREÇOS'!$O$8,'Tabela de Apoio'!$A:$A,1))/INDEX('Tabela de Apoio'!$B:$B,MATCH('MAPA DE PREÇOS'!X2032,'Tabela de Apoio'!$A:$A,1)-1))*X2031))</f>
        <v/>
      </c>
      <c r="Y2035" s="109" t="str">
        <f>IF(Y2031="","",
IF(OR(Y2033="Orçamento",Y2032="",MAX('Tabela de Apoio'!$A:$A)&lt;=Y2032),
Y2031,
(INDEX('Tabela de Apoio'!$B:$B,MATCH('MAPA DE PREÇOS'!$O$8,'Tabela de Apoio'!$A:$A,1))/INDEX('Tabela de Apoio'!$B:$B,MATCH('MAPA DE PREÇOS'!Y2032,'Tabela de Apoio'!$A:$A,1)-1))*Y2031))</f>
        <v/>
      </c>
      <c r="Z2035" s="109" t="str">
        <f>IF(Z2031="","",
IF(OR(Z2033="Orçamento",Z2032="",MAX('Tabela de Apoio'!$A:$A)&lt;=Z2032),
Z2031,
(INDEX('Tabela de Apoio'!$B:$B,MATCH('MAPA DE PREÇOS'!$O$8,'Tabela de Apoio'!$A:$A,1))/INDEX('Tabela de Apoio'!$B:$B,MATCH('MAPA DE PREÇOS'!Z2032,'Tabela de Apoio'!$A:$A,1)-1))*Z2031))</f>
        <v/>
      </c>
      <c r="AA2035" s="109" t="str">
        <f>IF(AA2031="","",
IF(OR(AA2033="Orçamento",AA2032="",MAX('Tabela de Apoio'!$A:$A)&lt;=AA2032),
AA2031,
(INDEX('Tabela de Apoio'!$B:$B,MATCH('MAPA DE PREÇOS'!$O$8,'Tabela de Apoio'!$A:$A,1))/INDEX('Tabela de Apoio'!$B:$B,MATCH('MAPA DE PREÇOS'!AA2032,'Tabela de Apoio'!$A:$A,1)-1))*AA2031))</f>
        <v/>
      </c>
      <c r="AB2035" s="109" t="str">
        <f>IF(AB2031="","",
IF(OR(AB2033="Orçamento",AB2032="",MAX('Tabela de Apoio'!$A:$A)&lt;=AB2032),
AB2031,
(INDEX('Tabela de Apoio'!$B:$B,MATCH('MAPA DE PREÇOS'!$O$8,'Tabela de Apoio'!$A:$A,1))/INDEX('Tabela de Apoio'!$B:$B,MATCH('MAPA DE PREÇOS'!AB2032,'Tabela de Apoio'!$A:$A,1)-1))*AB2031))</f>
        <v/>
      </c>
      <c r="AC2035" s="109" t="str">
        <f>IF(AC2031="","",
IF(OR(AC2033="Orçamento",AC2032="",MAX('Tabela de Apoio'!$A:$A)&lt;=AC2032),
AC2031,
(INDEX('Tabela de Apoio'!$B:$B,MATCH('MAPA DE PREÇOS'!$O$8,'Tabela de Apoio'!$A:$A,1))/INDEX('Tabela de Apoio'!$B:$B,MATCH('MAPA DE PREÇOS'!AC2032,'Tabela de Apoio'!$A:$A,1)-1))*AC2031))</f>
        <v/>
      </c>
      <c r="AD2035" s="109" t="str">
        <f>IF(AD2031="","",
IF(OR(AD2033="Orçamento",AD2032="",MAX('Tabela de Apoio'!$A:$A)&lt;=AD2032),
AD2031,
(INDEX('Tabela de Apoio'!$B:$B,MATCH('MAPA DE PREÇOS'!$O$8,'Tabela de Apoio'!$A:$A,1))/INDEX('Tabela de Apoio'!$B:$B,MATCH('MAPA DE PREÇOS'!AD2032,'Tabela de Apoio'!$A:$A,1)-1))*AD2031))</f>
        <v/>
      </c>
      <c r="AE2035" s="109" t="str">
        <f>IF(AE2031="","",
IF(OR(AE2033="Orçamento",AE2032="",MAX('Tabela de Apoio'!$A:$A)&lt;=AE2032),
AE2031,
(INDEX('Tabela de Apoio'!$B:$B,MATCH('MAPA DE PREÇOS'!$O$8,'Tabela de Apoio'!$A:$A,1))/INDEX('Tabela de Apoio'!$B:$B,MATCH('MAPA DE PREÇOS'!AE2032,'Tabela de Apoio'!$A:$A,1)-1))*AE2031))</f>
        <v/>
      </c>
      <c r="AF2035" s="109" t="str">
        <f>IF(AF2031="","",
IF(OR(AF2033="Orçamento",AF2032="",MAX('Tabela de Apoio'!$A:$A)&lt;=AF2032),
AF2031,
(INDEX('Tabela de Apoio'!$B:$B,MATCH('MAPA DE PREÇOS'!$O$8,'Tabela de Apoio'!$A:$A,1))/INDEX('Tabela de Apoio'!$B:$B,MATCH('MAPA DE PREÇOS'!AF2032,'Tabela de Apoio'!$A:$A,1)-1))*AF2031))</f>
        <v/>
      </c>
      <c r="AG2035" s="109" t="str">
        <f>IF(AG2031="","",
IF(OR(AG2033="Orçamento",AG2032="",MAX('Tabela de Apoio'!$A:$A)&lt;=AG2032),
AG2031,
(INDEX('Tabela de Apoio'!$B:$B,MATCH('MAPA DE PREÇOS'!$O$8,'Tabela de Apoio'!$A:$A,1))/INDEX('Tabela de Apoio'!$B:$B,MATCH('MAPA DE PREÇOS'!AG2032,'Tabela de Apoio'!$A:$A,1)-1))*AG2031))</f>
        <v/>
      </c>
      <c r="AH2035" s="109" t="str">
        <f>IF(AH2031="","",
IF(OR(AH2033="Orçamento",AH2032="",MAX('Tabela de Apoio'!$A:$A)&lt;=AH2032),
AH2031,
(INDEX('Tabela de Apoio'!$B:$B,MATCH('MAPA DE PREÇOS'!$O$8,'Tabela de Apoio'!$A:$A,1))/INDEX('Tabela de Apoio'!$B:$B,MATCH('MAPA DE PREÇOS'!AH2032,'Tabela de Apoio'!$A:$A,1)-1))*AH2031))</f>
        <v/>
      </c>
      <c r="AI2035" s="109" t="str">
        <f>IF(AI2031="","",
IF(OR(AI2033="Orçamento",AI2032="",MAX('Tabela de Apoio'!$A:$A)&lt;=AI2032),
AI2031,
(INDEX('Tabela de Apoio'!$B:$B,MATCH('MAPA DE PREÇOS'!$O$8,'Tabela de Apoio'!$A:$A,1))/INDEX('Tabela de Apoio'!$B:$B,MATCH('MAPA DE PREÇOS'!AI2032,'Tabela de Apoio'!$A:$A,1)-1))*AI2031))</f>
        <v/>
      </c>
    </row>
    <row r="2036" spans="1:35" hidden="1" x14ac:dyDescent="0.25">
      <c r="B2036" s="131" t="e">
        <f t="shared" ref="B2036" si="6312">B2035</f>
        <v>#VALUE!</v>
      </c>
      <c r="C2036" s="131" t="e">
        <f t="shared" ref="C2036" si="6313">C2035</f>
        <v>#VALUE!</v>
      </c>
      <c r="D2036" s="130">
        <f t="shared" si="6188"/>
        <v>1</v>
      </c>
      <c r="E2036" s="168"/>
      <c r="F2036" s="96"/>
      <c r="G2036" s="170"/>
      <c r="H2036"/>
      <c r="I2036"/>
      <c r="J2036"/>
      <c r="N2036" s="74"/>
      <c r="O2036" s="27" t="s">
        <v>439</v>
      </c>
      <c r="P2036" s="110" t="str">
        <f>IF(IFERROR(VLOOKUP(P2033,'Tabela de Apoio'!$D:$E,2,FALSE),1)=1,"",P2037)</f>
        <v/>
      </c>
      <c r="Q2036" s="110" t="str">
        <f>IF(IFERROR(VLOOKUP(Q2033,'Tabela de Apoio'!$D:$E,2,FALSE),1)=1,"",Q2037)</f>
        <v/>
      </c>
      <c r="R2036" s="110" t="str">
        <f>IF(IFERROR(VLOOKUP(R2033,'Tabela de Apoio'!$D:$E,2,FALSE),1)=1,"",R2037)</f>
        <v/>
      </c>
      <c r="S2036" s="110" t="str">
        <f>IF(IFERROR(VLOOKUP(S2033,'Tabela de Apoio'!$D:$E,2,FALSE),1)=1,"",S2037)</f>
        <v/>
      </c>
      <c r="T2036" s="110" t="str">
        <f>IF(IFERROR(VLOOKUP(T2033,'Tabela de Apoio'!$D:$E,2,FALSE),1)=1,"",T2037)</f>
        <v/>
      </c>
      <c r="U2036" s="110" t="str">
        <f>IF(IFERROR(VLOOKUP(U2033,'Tabela de Apoio'!$D:$E,2,FALSE),1)=1,"",U2037)</f>
        <v/>
      </c>
      <c r="V2036" s="110" t="str">
        <f>IF(IFERROR(VLOOKUP(V2033,'Tabela de Apoio'!$D:$E,2,FALSE),1)=1,"",V2037)</f>
        <v/>
      </c>
      <c r="W2036" s="110" t="str">
        <f>IF(IFERROR(VLOOKUP(W2033,'Tabela de Apoio'!$D:$E,2,FALSE),1)=1,"",W2037)</f>
        <v/>
      </c>
      <c r="X2036" s="110" t="str">
        <f>IF(IFERROR(VLOOKUP(X2033,'Tabela de Apoio'!$D:$E,2,FALSE),1)=1,"",X2037)</f>
        <v/>
      </c>
      <c r="Y2036" s="110" t="str">
        <f>IF(IFERROR(VLOOKUP(Y2033,'Tabela de Apoio'!$D:$E,2,FALSE),1)=1,"",Y2037)</f>
        <v/>
      </c>
      <c r="Z2036" s="110" t="str">
        <f>IF(IFERROR(VLOOKUP(Z2033,'Tabela de Apoio'!$D:$E,2,FALSE),1)=1,"",Z2037)</f>
        <v/>
      </c>
      <c r="AA2036" s="110" t="str">
        <f>IF(IFERROR(VLOOKUP(AA2033,'Tabela de Apoio'!$D:$E,2,FALSE),1)=1,"",AA2037)</f>
        <v/>
      </c>
      <c r="AB2036" s="110" t="str">
        <f>IF(IFERROR(VLOOKUP(AB2033,'Tabela de Apoio'!$D:$E,2,FALSE),1)=1,"",AB2037)</f>
        <v/>
      </c>
      <c r="AC2036" s="110" t="str">
        <f>IF(IFERROR(VLOOKUP(AC2033,'Tabela de Apoio'!$D:$E,2,FALSE),1)=1,"",AC2037)</f>
        <v/>
      </c>
      <c r="AD2036" s="110" t="str">
        <f>IF(IFERROR(VLOOKUP(AD2033,'Tabela de Apoio'!$D:$E,2,FALSE),1)=1,"",AD2037)</f>
        <v/>
      </c>
      <c r="AE2036" s="110" t="str">
        <f>IF(IFERROR(VLOOKUP(AE2033,'Tabela de Apoio'!$D:$E,2,FALSE),1)=1,"",AE2037)</f>
        <v/>
      </c>
      <c r="AF2036" s="110" t="str">
        <f>IF(IFERROR(VLOOKUP(AF2033,'Tabela de Apoio'!$D:$E,2,FALSE),1)=1,"",AF2037)</f>
        <v/>
      </c>
      <c r="AG2036" s="110" t="str">
        <f>IF(IFERROR(VLOOKUP(AG2033,'Tabela de Apoio'!$D:$E,2,FALSE),1)=1,"",AG2037)</f>
        <v/>
      </c>
      <c r="AH2036" s="110" t="str">
        <f>IF(IFERROR(VLOOKUP(AH2033,'Tabela de Apoio'!$D:$E,2,FALSE),1)=1,"",AH2037)</f>
        <v/>
      </c>
      <c r="AI2036" s="110" t="str">
        <f>IF(IFERROR(VLOOKUP(AI2033,'Tabela de Apoio'!$D:$E,2,FALSE),1)=1,"",AI2037)</f>
        <v/>
      </c>
    </row>
    <row r="2037" spans="1:35" hidden="1" x14ac:dyDescent="0.25">
      <c r="B2037" s="131" t="e">
        <f t="shared" ref="B2037:C2037" si="6314">B2036</f>
        <v>#VALUE!</v>
      </c>
      <c r="C2037" s="131" t="e">
        <f t="shared" si="6314"/>
        <v>#VALUE!</v>
      </c>
      <c r="D2037" s="130">
        <f t="shared" si="6188"/>
        <v>1</v>
      </c>
      <c r="E2037" s="168"/>
      <c r="F2037" s="96"/>
      <c r="G2037" s="170"/>
      <c r="H2037" s="137">
        <f t="shared" ref="H2037" si="6315">COUNT($P2037:$XX2037)</f>
        <v>0</v>
      </c>
      <c r="I2037" s="135" t="e">
        <f t="shared" ref="I2037" si="6316">_xlfn.STDEV.P($P2036:$XX2037)/AVERAGE($P2036:$XX2037)</f>
        <v>#DIV/0!</v>
      </c>
      <c r="J2037" s="7">
        <f>ROW()</f>
        <v>2037</v>
      </c>
      <c r="K2037" s="70"/>
      <c r="L2037" s="29" t="s">
        <v>54</v>
      </c>
      <c r="M2037" s="30" t="str">
        <f t="shared" ref="M2037" si="6317">IFERROR(
IF(AND(P2033="Orçamento",COUNTA(P2031:AI2031)=COUNTIF(P2033:XX2033,"Orçamento")),MIN(M2042,M2039),
IF(M2040&lt;&gt;"",M2040,
IF(M2041&lt;&gt;"",M2041,
M2039
))),"")</f>
        <v/>
      </c>
      <c r="N2037" s="74"/>
      <c r="O2037" s="27" t="s">
        <v>440</v>
      </c>
      <c r="P2037" s="109" t="str">
        <f t="shared" ref="P2037:AI2037" si="6318">IFERROR(IF(P2035="",
            "",
            IF(COUNT($P2035:$XX2035)&lt;=4,
               P2035,
               IF(OR(P2035&gt;(QUARTILE($P2035:$XX2035,3)+(QUARTILE($P2035:$XX2035,3)-QUARTILE($P2035:$XX2035,1))),
                     P2035&lt;(QUARTILE($P2035:$XX2035,1)-(QUARTILE($P2035:$XX2035,3)-QUARTILE($P2035:$XX2035,1)))
                  ),
               "DESCARTADO",P2035)
             )
  ),P2035)</f>
        <v/>
      </c>
      <c r="Q2037" s="109" t="str">
        <f t="shared" si="6318"/>
        <v/>
      </c>
      <c r="R2037" s="109" t="str">
        <f t="shared" si="6318"/>
        <v/>
      </c>
      <c r="S2037" s="109" t="str">
        <f t="shared" si="6318"/>
        <v/>
      </c>
      <c r="T2037" s="109" t="str">
        <f t="shared" si="6318"/>
        <v/>
      </c>
      <c r="U2037" s="109" t="str">
        <f t="shared" si="6318"/>
        <v/>
      </c>
      <c r="V2037" s="109" t="str">
        <f t="shared" si="6318"/>
        <v/>
      </c>
      <c r="W2037" s="109" t="str">
        <f t="shared" si="6318"/>
        <v/>
      </c>
      <c r="X2037" s="109" t="str">
        <f t="shared" si="6318"/>
        <v/>
      </c>
      <c r="Y2037" s="109" t="str">
        <f t="shared" si="6318"/>
        <v/>
      </c>
      <c r="Z2037" s="109" t="str">
        <f t="shared" si="6318"/>
        <v/>
      </c>
      <c r="AA2037" s="109" t="str">
        <f t="shared" si="6318"/>
        <v/>
      </c>
      <c r="AB2037" s="109" t="str">
        <f t="shared" si="6318"/>
        <v/>
      </c>
      <c r="AC2037" s="109" t="str">
        <f t="shared" si="6318"/>
        <v/>
      </c>
      <c r="AD2037" s="109" t="str">
        <f t="shared" si="6318"/>
        <v/>
      </c>
      <c r="AE2037" s="109" t="str">
        <f t="shared" si="6318"/>
        <v/>
      </c>
      <c r="AF2037" s="109" t="str">
        <f t="shared" si="6318"/>
        <v/>
      </c>
      <c r="AG2037" s="109" t="str">
        <f t="shared" si="6318"/>
        <v/>
      </c>
      <c r="AH2037" s="109" t="str">
        <f t="shared" si="6318"/>
        <v/>
      </c>
      <c r="AI2037" s="109" t="str">
        <f t="shared" si="6318"/>
        <v/>
      </c>
    </row>
    <row r="2038" spans="1:35" hidden="1" x14ac:dyDescent="0.25">
      <c r="B2038" s="131" t="e">
        <f t="shared" ref="B2038" si="6319">B2037</f>
        <v>#VALUE!</v>
      </c>
      <c r="C2038" s="131" t="e">
        <f t="shared" ref="C2038" si="6320">C2037</f>
        <v>#VALUE!</v>
      </c>
      <c r="D2038" s="130">
        <f t="shared" si="6188"/>
        <v>1</v>
      </c>
      <c r="E2038" s="168"/>
      <c r="F2038" s="96"/>
      <c r="G2038" s="170"/>
      <c r="H2038"/>
      <c r="I2038"/>
      <c r="J2038"/>
      <c r="K2038" s="69"/>
      <c r="L2038" s="29" t="s">
        <v>423</v>
      </c>
      <c r="M2038" s="30" t="e">
        <f t="shared" ref="M2038" si="6321">AVERAGE($P2037:$XX2037)</f>
        <v>#DIV/0!</v>
      </c>
      <c r="N2038" s="74"/>
      <c r="O2038" s="27" t="str">
        <f t="shared" ref="O2038" si="6322">"1 POND"</f>
        <v>1 POND</v>
      </c>
      <c r="P2038" s="110" t="str">
        <f>IF(IFERROR(VLOOKUP(P2033,'Tabela de Apoio'!$D:$E,2,FALSE),1)=1,"",P2039)</f>
        <v/>
      </c>
      <c r="Q2038" s="110" t="str">
        <f>IF(IFERROR(VLOOKUP(Q2033,'Tabela de Apoio'!$D:$E,2,FALSE),1)=1,"",Q2039)</f>
        <v/>
      </c>
      <c r="R2038" s="110" t="str">
        <f>IF(IFERROR(VLOOKUP(R2033,'Tabela de Apoio'!$D:$E,2,FALSE),1)=1,"",R2039)</f>
        <v/>
      </c>
      <c r="S2038" s="110" t="str">
        <f>IF(IFERROR(VLOOKUP(S2033,'Tabela de Apoio'!$D:$E,2,FALSE),1)=1,"",S2039)</f>
        <v/>
      </c>
      <c r="T2038" s="110" t="str">
        <f>IF(IFERROR(VLOOKUP(T2033,'Tabela de Apoio'!$D:$E,2,FALSE),1)=1,"",T2039)</f>
        <v/>
      </c>
      <c r="U2038" s="110" t="str">
        <f>IF(IFERROR(VLOOKUP(U2033,'Tabela de Apoio'!$D:$E,2,FALSE),1)=1,"",U2039)</f>
        <v/>
      </c>
      <c r="V2038" s="110" t="str">
        <f>IF(IFERROR(VLOOKUP(V2033,'Tabela de Apoio'!$D:$E,2,FALSE),1)=1,"",V2039)</f>
        <v/>
      </c>
      <c r="W2038" s="110" t="str">
        <f>IF(IFERROR(VLOOKUP(W2033,'Tabela de Apoio'!$D:$E,2,FALSE),1)=1,"",W2039)</f>
        <v/>
      </c>
      <c r="X2038" s="110" t="str">
        <f>IF(IFERROR(VLOOKUP(X2033,'Tabela de Apoio'!$D:$E,2,FALSE),1)=1,"",X2039)</f>
        <v/>
      </c>
      <c r="Y2038" s="110" t="str">
        <f>IF(IFERROR(VLOOKUP(Y2033,'Tabela de Apoio'!$D:$E,2,FALSE),1)=1,"",Y2039)</f>
        <v/>
      </c>
      <c r="Z2038" s="110" t="str">
        <f>IF(IFERROR(VLOOKUP(Z2033,'Tabela de Apoio'!$D:$E,2,FALSE),1)=1,"",Z2039)</f>
        <v/>
      </c>
      <c r="AA2038" s="110" t="str">
        <f>IF(IFERROR(VLOOKUP(AA2033,'Tabela de Apoio'!$D:$E,2,FALSE),1)=1,"",AA2039)</f>
        <v/>
      </c>
      <c r="AB2038" s="110" t="str">
        <f>IF(IFERROR(VLOOKUP(AB2033,'Tabela de Apoio'!$D:$E,2,FALSE),1)=1,"",AB2039)</f>
        <v/>
      </c>
      <c r="AC2038" s="110" t="str">
        <f>IF(IFERROR(VLOOKUP(AC2033,'Tabela de Apoio'!$D:$E,2,FALSE),1)=1,"",AC2039)</f>
        <v/>
      </c>
      <c r="AD2038" s="110" t="str">
        <f>IF(IFERROR(VLOOKUP(AD2033,'Tabela de Apoio'!$D:$E,2,FALSE),1)=1,"",AD2039)</f>
        <v/>
      </c>
      <c r="AE2038" s="110" t="str">
        <f>IF(IFERROR(VLOOKUP(AE2033,'Tabela de Apoio'!$D:$E,2,FALSE),1)=1,"",AE2039)</f>
        <v/>
      </c>
      <c r="AF2038" s="110" t="str">
        <f>IF(IFERROR(VLOOKUP(AF2033,'Tabela de Apoio'!$D:$E,2,FALSE),1)=1,"",AF2039)</f>
        <v/>
      </c>
      <c r="AG2038" s="110" t="str">
        <f>IF(IFERROR(VLOOKUP(AG2033,'Tabela de Apoio'!$D:$E,2,FALSE),1)=1,"",AG2039)</f>
        <v/>
      </c>
      <c r="AH2038" s="110" t="str">
        <f>IF(IFERROR(VLOOKUP(AH2033,'Tabela de Apoio'!$D:$E,2,FALSE),1)=1,"",AH2039)</f>
        <v/>
      </c>
      <c r="AI2038" s="110" t="str">
        <f>IF(IFERROR(VLOOKUP(AI2033,'Tabela de Apoio'!$D:$E,2,FALSE),1)=1,"",AI2039)</f>
        <v/>
      </c>
    </row>
    <row r="2039" spans="1:35" hidden="1" x14ac:dyDescent="0.25">
      <c r="B2039" s="131" t="e">
        <f t="shared" si="6187"/>
        <v>#VALUE!</v>
      </c>
      <c r="C2039" s="131" t="e">
        <f t="shared" si="6188"/>
        <v>#VALUE!</v>
      </c>
      <c r="D2039" s="130">
        <f t="shared" si="6188"/>
        <v>1</v>
      </c>
      <c r="E2039" s="168"/>
      <c r="F2039" s="96"/>
      <c r="G2039" s="170"/>
      <c r="H2039" s="137">
        <f t="shared" ref="H2039" si="6323">COUNT($P2039:$XX2039)</f>
        <v>0</v>
      </c>
      <c r="I2039" s="135" t="e">
        <f t="shared" ref="I2039" si="6324">_xlfn.STDEV.P($P2038:$XX2039)/AVERAGE($P2038:$XX2039)</f>
        <v>#DIV/0!</v>
      </c>
      <c r="J2039" s="7">
        <f t="shared" ref="J2039" si="6325">IF(AND(H2039&gt;2,
OR(L2031="MÉDIA SANEADA",L2031="MEDIANA SANEADA",
AND(L2031="PREÇO REFERÊNCIA",NOT(AND(P2033="Orçamento",COUNTA(P2031:XX2031)=COUNTIF(P2033:XX2033,"Orçamento")))))),
ROW(),0)</f>
        <v>0</v>
      </c>
      <c r="K2039" s="69"/>
      <c r="L2039" s="29" t="s">
        <v>424</v>
      </c>
      <c r="M2039" s="30" t="e">
        <f t="shared" ref="M2039" si="6326">MEDIAN($P2037:$XX2037)</f>
        <v>#NUM!</v>
      </c>
      <c r="N2039" s="74"/>
      <c r="O2039" s="27" t="str">
        <f t="shared" ref="O2039" si="6327">"1 RODADA"</f>
        <v>1 RODADA</v>
      </c>
      <c r="P2039" s="110" t="str">
        <f t="shared" ref="P2039:AI2039" si="6328">IF(P2037="","",IF((_xlfn.STDEV.P($P2036:$XX2037)/AVERAGE($P2036:$XX2037))&lt;=25%,P2037,IF(OR(P2037&gt;(AVERAGE($P2036:$XX2037)+_xlfn.STDEV.P($P2036:$XX2037)),P2037&lt;(AVERAGE($P2036:$XX2037)-_xlfn.STDEV.P($P2036:$XX2037))),"DESCARTADO",P2037)))</f>
        <v/>
      </c>
      <c r="Q2039" s="110" t="str">
        <f t="shared" si="6328"/>
        <v/>
      </c>
      <c r="R2039" s="110" t="str">
        <f t="shared" si="6328"/>
        <v/>
      </c>
      <c r="S2039" s="110" t="str">
        <f t="shared" si="6328"/>
        <v/>
      </c>
      <c r="T2039" s="110" t="str">
        <f t="shared" si="6328"/>
        <v/>
      </c>
      <c r="U2039" s="110" t="str">
        <f t="shared" si="6328"/>
        <v/>
      </c>
      <c r="V2039" s="110" t="str">
        <f t="shared" si="6328"/>
        <v/>
      </c>
      <c r="W2039" s="110" t="str">
        <f t="shared" si="6328"/>
        <v/>
      </c>
      <c r="X2039" s="110" t="str">
        <f t="shared" si="6328"/>
        <v/>
      </c>
      <c r="Y2039" s="110" t="str">
        <f t="shared" si="6328"/>
        <v/>
      </c>
      <c r="Z2039" s="110" t="str">
        <f t="shared" si="6328"/>
        <v/>
      </c>
      <c r="AA2039" s="110" t="str">
        <f t="shared" si="6328"/>
        <v/>
      </c>
      <c r="AB2039" s="110" t="str">
        <f t="shared" si="6328"/>
        <v/>
      </c>
      <c r="AC2039" s="110" t="str">
        <f t="shared" si="6328"/>
        <v/>
      </c>
      <c r="AD2039" s="110" t="str">
        <f t="shared" si="6328"/>
        <v/>
      </c>
      <c r="AE2039" s="110" t="str">
        <f t="shared" si="6328"/>
        <v/>
      </c>
      <c r="AF2039" s="110" t="str">
        <f t="shared" si="6328"/>
        <v/>
      </c>
      <c r="AG2039" s="110" t="str">
        <f t="shared" si="6328"/>
        <v/>
      </c>
      <c r="AH2039" s="110" t="str">
        <f t="shared" si="6328"/>
        <v/>
      </c>
      <c r="AI2039" s="110" t="str">
        <f t="shared" si="6328"/>
        <v/>
      </c>
    </row>
    <row r="2040" spans="1:35" hidden="1" x14ac:dyDescent="0.25">
      <c r="B2040" s="131" t="e">
        <f t="shared" si="6187"/>
        <v>#VALUE!</v>
      </c>
      <c r="C2040" s="131" t="e">
        <f t="shared" si="6188"/>
        <v>#VALUE!</v>
      </c>
      <c r="D2040" s="130">
        <f t="shared" si="6188"/>
        <v>1</v>
      </c>
      <c r="E2040" s="168"/>
      <c r="F2040" s="96"/>
      <c r="G2040" s="170"/>
      <c r="H2040"/>
      <c r="I2040"/>
      <c r="J2040"/>
      <c r="L2040" s="29" t="s">
        <v>50</v>
      </c>
      <c r="M2040" s="30" t="str">
        <f t="shared" ref="M2040" si="6329">IFERROR(
IF(AND(H2039&gt;2,I2039&lt;=25%),AVERAGE(P2038:XX2039),
IF(AND(H2041&gt;2,I2041&lt;=25%),AVERAGE(P2040:XX2041),
IF(AND(H2043&gt;2,I2043&lt;=25%),AVERAGE(P2042:XX2043),
IF(AND(H2045&gt;2,I2045&lt;=25%),AVERAGE(P2044:XX2045),
IF(AND(H2047&gt;2,I2047&lt;=25%),AVERAGE(P2046:XX2047),
IF(AND(H2049&gt;2,I2049&lt;=25%),AVERAGE(P2048:XX2049),
IF(I2037&lt;=25%,AVERAGE(P2036:XX2037),""))))))),"")</f>
        <v/>
      </c>
      <c r="N2040" s="74"/>
      <c r="O2040" s="27" t="str">
        <f t="shared" ref="O2040" si="6330">"2 POND"</f>
        <v>2 POND</v>
      </c>
      <c r="P2040" s="110" t="str">
        <f>IF(IFERROR(VLOOKUP(P2033,'Tabela de Apoio'!$D:$E,2,FALSE),1)=1,"",P2041)</f>
        <v/>
      </c>
      <c r="Q2040" s="110" t="str">
        <f>IF(IFERROR(VLOOKUP(Q2033,'Tabela de Apoio'!$D:$E,2,FALSE),1)=1,"",Q2041)</f>
        <v/>
      </c>
      <c r="R2040" s="110" t="str">
        <f>IF(IFERROR(VLOOKUP(R2033,'Tabela de Apoio'!$D:$E,2,FALSE),1)=1,"",R2041)</f>
        <v/>
      </c>
      <c r="S2040" s="110" t="str">
        <f>IF(IFERROR(VLOOKUP(S2033,'Tabela de Apoio'!$D:$E,2,FALSE),1)=1,"",S2041)</f>
        <v/>
      </c>
      <c r="T2040" s="110" t="str">
        <f>IF(IFERROR(VLOOKUP(T2033,'Tabela de Apoio'!$D:$E,2,FALSE),1)=1,"",T2041)</f>
        <v/>
      </c>
      <c r="U2040" s="110" t="str">
        <f>IF(IFERROR(VLOOKUP(U2033,'Tabela de Apoio'!$D:$E,2,FALSE),1)=1,"",U2041)</f>
        <v/>
      </c>
      <c r="V2040" s="110" t="str">
        <f>IF(IFERROR(VLOOKUP(V2033,'Tabela de Apoio'!$D:$E,2,FALSE),1)=1,"",V2041)</f>
        <v/>
      </c>
      <c r="W2040" s="110" t="str">
        <f>IF(IFERROR(VLOOKUP(W2033,'Tabela de Apoio'!$D:$E,2,FALSE),1)=1,"",W2041)</f>
        <v/>
      </c>
      <c r="X2040" s="110" t="str">
        <f>IF(IFERROR(VLOOKUP(X2033,'Tabela de Apoio'!$D:$E,2,FALSE),1)=1,"",X2041)</f>
        <v/>
      </c>
      <c r="Y2040" s="110" t="str">
        <f>IF(IFERROR(VLOOKUP(Y2033,'Tabela de Apoio'!$D:$E,2,FALSE),1)=1,"",Y2041)</f>
        <v/>
      </c>
      <c r="Z2040" s="110" t="str">
        <f>IF(IFERROR(VLOOKUP(Z2033,'Tabela de Apoio'!$D:$E,2,FALSE),1)=1,"",Z2041)</f>
        <v/>
      </c>
      <c r="AA2040" s="110" t="str">
        <f>IF(IFERROR(VLOOKUP(AA2033,'Tabela de Apoio'!$D:$E,2,FALSE),1)=1,"",AA2041)</f>
        <v/>
      </c>
      <c r="AB2040" s="110" t="str">
        <f>IF(IFERROR(VLOOKUP(AB2033,'Tabela de Apoio'!$D:$E,2,FALSE),1)=1,"",AB2041)</f>
        <v/>
      </c>
      <c r="AC2040" s="110" t="str">
        <f>IF(IFERROR(VLOOKUP(AC2033,'Tabela de Apoio'!$D:$E,2,FALSE),1)=1,"",AC2041)</f>
        <v/>
      </c>
      <c r="AD2040" s="110" t="str">
        <f>IF(IFERROR(VLOOKUP(AD2033,'Tabela de Apoio'!$D:$E,2,FALSE),1)=1,"",AD2041)</f>
        <v/>
      </c>
      <c r="AE2040" s="110" t="str">
        <f>IF(IFERROR(VLOOKUP(AE2033,'Tabela de Apoio'!$D:$E,2,FALSE),1)=1,"",AE2041)</f>
        <v/>
      </c>
      <c r="AF2040" s="110" t="str">
        <f>IF(IFERROR(VLOOKUP(AF2033,'Tabela de Apoio'!$D:$E,2,FALSE),1)=1,"",AF2041)</f>
        <v/>
      </c>
      <c r="AG2040" s="110" t="str">
        <f>IF(IFERROR(VLOOKUP(AG2033,'Tabela de Apoio'!$D:$E,2,FALSE),1)=1,"",AG2041)</f>
        <v/>
      </c>
      <c r="AH2040" s="110" t="str">
        <f>IF(IFERROR(VLOOKUP(AH2033,'Tabela de Apoio'!$D:$E,2,FALSE),1)=1,"",AH2041)</f>
        <v/>
      </c>
      <c r="AI2040" s="110" t="str">
        <f>IF(IFERROR(VLOOKUP(AI2033,'Tabela de Apoio'!$D:$E,2,FALSE),1)=1,"",AI2041)</f>
        <v/>
      </c>
    </row>
    <row r="2041" spans="1:35" hidden="1" x14ac:dyDescent="0.25">
      <c r="B2041" s="131" t="e">
        <f t="shared" si="6187"/>
        <v>#VALUE!</v>
      </c>
      <c r="C2041" s="131" t="e">
        <f t="shared" si="6188"/>
        <v>#VALUE!</v>
      </c>
      <c r="D2041" s="130">
        <f t="shared" si="6188"/>
        <v>1</v>
      </c>
      <c r="E2041" s="168"/>
      <c r="F2041" s="96"/>
      <c r="G2041" s="170"/>
      <c r="H2041" s="137">
        <f t="shared" ref="H2041" si="6331">COUNT($P2041:$XX2041)</f>
        <v>0</v>
      </c>
      <c r="I2041" s="135" t="e">
        <f t="shared" ref="I2041" si="6332">_xlfn.STDEV.P($P2040:$XX2041)/AVERAGE($P2040:$XX2041)</f>
        <v>#DIV/0!</v>
      </c>
      <c r="J2041" s="7">
        <f t="shared" ref="J2041" si="6333">IF(AND(H2041&gt;2,
OR(L2031="MÉDIA SANEADA",L2031="MEDIANA SANEADA",
AND(L2031="PREÇO REFERÊNCIA",NOT(AND(P2033="Orçamento",COUNTA(P2031:XX2031)=COUNTIF(P2033:XX2033,"Orçamento")))))),
ROW(),0)</f>
        <v>0</v>
      </c>
      <c r="K2041" s="69"/>
      <c r="L2041" s="29" t="s">
        <v>425</v>
      </c>
      <c r="M2041" s="30" t="e">
        <f t="shared" ref="M2041" si="6334" xml:space="preserve">
IF(H2039&gt;2,MEDIAN(P2038:XX2039),
IF(H2041&gt;2,MEDIAN(P2040:XX2041),
IF(H2043&gt;2,MEDIAN(P2042:XX2043),
IF(H2045&gt;2,MEDIAN(P2044:XX2045),
IF(H2047&gt;2,MEDIAN(P2046:XX2047),
IF(H2049&gt;2,MEDIAN(P2048:XX2049),
MEDIAN(P2036:XX2037)))))))</f>
        <v>#NUM!</v>
      </c>
      <c r="N2041" s="74"/>
      <c r="O2041" s="27" t="str">
        <f t="shared" ref="O2041" si="6335">"2 RODADA"</f>
        <v>2 RODADA</v>
      </c>
      <c r="P2041" s="110" t="str">
        <f t="shared" ref="P2041:AI2041" si="6336">IF(P2039="","",IF((_xlfn.STDEV.P($P2038:$XX2039)/AVERAGE($P2038:$XX2039))&lt;=25%,P2039,IF(OR(P2039&gt;(AVERAGE($P2038:$XX2039)+_xlfn.STDEV.P($P2038:$XX2039)),P2039&lt;(AVERAGE($P2038:$XX2039)-_xlfn.STDEV.P($P2038:$XX2039))),"DESCARTADO",P2039)))</f>
        <v/>
      </c>
      <c r="Q2041" s="110" t="str">
        <f t="shared" si="6336"/>
        <v/>
      </c>
      <c r="R2041" s="110" t="str">
        <f t="shared" si="6336"/>
        <v/>
      </c>
      <c r="S2041" s="110" t="str">
        <f t="shared" si="6336"/>
        <v/>
      </c>
      <c r="T2041" s="110" t="str">
        <f t="shared" si="6336"/>
        <v/>
      </c>
      <c r="U2041" s="110" t="str">
        <f t="shared" si="6336"/>
        <v/>
      </c>
      <c r="V2041" s="110" t="str">
        <f t="shared" si="6336"/>
        <v/>
      </c>
      <c r="W2041" s="110" t="str">
        <f t="shared" si="6336"/>
        <v/>
      </c>
      <c r="X2041" s="110" t="str">
        <f t="shared" si="6336"/>
        <v/>
      </c>
      <c r="Y2041" s="110" t="str">
        <f t="shared" si="6336"/>
        <v/>
      </c>
      <c r="Z2041" s="110" t="str">
        <f t="shared" si="6336"/>
        <v/>
      </c>
      <c r="AA2041" s="110" t="str">
        <f t="shared" si="6336"/>
        <v/>
      </c>
      <c r="AB2041" s="110" t="str">
        <f t="shared" si="6336"/>
        <v/>
      </c>
      <c r="AC2041" s="110" t="str">
        <f t="shared" si="6336"/>
        <v/>
      </c>
      <c r="AD2041" s="110" t="str">
        <f t="shared" si="6336"/>
        <v/>
      </c>
      <c r="AE2041" s="110" t="str">
        <f t="shared" si="6336"/>
        <v/>
      </c>
      <c r="AF2041" s="110" t="str">
        <f t="shared" si="6336"/>
        <v/>
      </c>
      <c r="AG2041" s="110" t="str">
        <f t="shared" si="6336"/>
        <v/>
      </c>
      <c r="AH2041" s="110" t="str">
        <f t="shared" si="6336"/>
        <v/>
      </c>
      <c r="AI2041" s="110" t="str">
        <f t="shared" si="6336"/>
        <v/>
      </c>
    </row>
    <row r="2042" spans="1:35" hidden="1" x14ac:dyDescent="0.25">
      <c r="B2042" s="131" t="e">
        <f t="shared" si="6187"/>
        <v>#VALUE!</v>
      </c>
      <c r="C2042" s="131" t="e">
        <f t="shared" si="6188"/>
        <v>#VALUE!</v>
      </c>
      <c r="D2042" s="130">
        <f t="shared" si="6188"/>
        <v>1</v>
      </c>
      <c r="E2042" s="168"/>
      <c r="F2042" s="96"/>
      <c r="G2042" s="170"/>
      <c r="H2042"/>
      <c r="I2042"/>
      <c r="J2042"/>
      <c r="K2042" s="69"/>
      <c r="L2042" s="29" t="s">
        <v>422</v>
      </c>
      <c r="M2042" s="30" t="e">
        <f t="shared" ref="M2042" si="6337">HARMEAN($P2036:$XX2037)</f>
        <v>#N/A</v>
      </c>
      <c r="N2042" s="74"/>
      <c r="O2042" s="27" t="str">
        <f t="shared" ref="O2042" si="6338">"3 POND"</f>
        <v>3 POND</v>
      </c>
      <c r="P2042" s="110" t="str">
        <f>IF(IFERROR(VLOOKUP(P2033,'Tabela de Apoio'!$D:$E,2,FALSE),1)=1,"",P2043)</f>
        <v/>
      </c>
      <c r="Q2042" s="110" t="str">
        <f>IF(IFERROR(VLOOKUP(Q2033,'Tabela de Apoio'!$D:$E,2,FALSE),1)=1,"",Q2043)</f>
        <v/>
      </c>
      <c r="R2042" s="110" t="str">
        <f>IF(IFERROR(VLOOKUP(R2033,'Tabela de Apoio'!$D:$E,2,FALSE),1)=1,"",R2043)</f>
        <v/>
      </c>
      <c r="S2042" s="110" t="str">
        <f>IF(IFERROR(VLOOKUP(S2033,'Tabela de Apoio'!$D:$E,2,FALSE),1)=1,"",S2043)</f>
        <v/>
      </c>
      <c r="T2042" s="110" t="str">
        <f>IF(IFERROR(VLOOKUP(T2033,'Tabela de Apoio'!$D:$E,2,FALSE),1)=1,"",T2043)</f>
        <v/>
      </c>
      <c r="U2042" s="110" t="str">
        <f>IF(IFERROR(VLOOKUP(U2033,'Tabela de Apoio'!$D:$E,2,FALSE),1)=1,"",U2043)</f>
        <v/>
      </c>
      <c r="V2042" s="110" t="str">
        <f>IF(IFERROR(VLOOKUP(V2033,'Tabela de Apoio'!$D:$E,2,FALSE),1)=1,"",V2043)</f>
        <v/>
      </c>
      <c r="W2042" s="110" t="str">
        <f>IF(IFERROR(VLOOKUP(W2033,'Tabela de Apoio'!$D:$E,2,FALSE),1)=1,"",W2043)</f>
        <v/>
      </c>
      <c r="X2042" s="110" t="str">
        <f>IF(IFERROR(VLOOKUP(X2033,'Tabela de Apoio'!$D:$E,2,FALSE),1)=1,"",X2043)</f>
        <v/>
      </c>
      <c r="Y2042" s="110" t="str">
        <f>IF(IFERROR(VLOOKUP(Y2033,'Tabela de Apoio'!$D:$E,2,FALSE),1)=1,"",Y2043)</f>
        <v/>
      </c>
      <c r="Z2042" s="110" t="str">
        <f>IF(IFERROR(VLOOKUP(Z2033,'Tabela de Apoio'!$D:$E,2,FALSE),1)=1,"",Z2043)</f>
        <v/>
      </c>
      <c r="AA2042" s="110" t="str">
        <f>IF(IFERROR(VLOOKUP(AA2033,'Tabela de Apoio'!$D:$E,2,FALSE),1)=1,"",AA2043)</f>
        <v/>
      </c>
      <c r="AB2042" s="110" t="str">
        <f>IF(IFERROR(VLOOKUP(AB2033,'Tabela de Apoio'!$D:$E,2,FALSE),1)=1,"",AB2043)</f>
        <v/>
      </c>
      <c r="AC2042" s="110" t="str">
        <f>IF(IFERROR(VLOOKUP(AC2033,'Tabela de Apoio'!$D:$E,2,FALSE),1)=1,"",AC2043)</f>
        <v/>
      </c>
      <c r="AD2042" s="110" t="str">
        <f>IF(IFERROR(VLOOKUP(AD2033,'Tabela de Apoio'!$D:$E,2,FALSE),1)=1,"",AD2043)</f>
        <v/>
      </c>
      <c r="AE2042" s="110" t="str">
        <f>IF(IFERROR(VLOOKUP(AE2033,'Tabela de Apoio'!$D:$E,2,FALSE),1)=1,"",AE2043)</f>
        <v/>
      </c>
      <c r="AF2042" s="110" t="str">
        <f>IF(IFERROR(VLOOKUP(AF2033,'Tabela de Apoio'!$D:$E,2,FALSE),1)=1,"",AF2043)</f>
        <v/>
      </c>
      <c r="AG2042" s="110" t="str">
        <f>IF(IFERROR(VLOOKUP(AG2033,'Tabela de Apoio'!$D:$E,2,FALSE),1)=1,"",AG2043)</f>
        <v/>
      </c>
      <c r="AH2042" s="110" t="str">
        <f>IF(IFERROR(VLOOKUP(AH2033,'Tabela de Apoio'!$D:$E,2,FALSE),1)=1,"",AH2043)</f>
        <v/>
      </c>
      <c r="AI2042" s="110" t="str">
        <f>IF(IFERROR(VLOOKUP(AI2033,'Tabela de Apoio'!$D:$E,2,FALSE),1)=1,"",AI2043)</f>
        <v/>
      </c>
    </row>
    <row r="2043" spans="1:35" hidden="1" x14ac:dyDescent="0.25">
      <c r="B2043" s="131" t="e">
        <f t="shared" si="6187"/>
        <v>#VALUE!</v>
      </c>
      <c r="C2043" s="131" t="e">
        <f t="shared" si="6188"/>
        <v>#VALUE!</v>
      </c>
      <c r="D2043" s="130">
        <f t="shared" si="6188"/>
        <v>1</v>
      </c>
      <c r="E2043" s="168"/>
      <c r="F2043" s="96"/>
      <c r="G2043" s="170"/>
      <c r="H2043" s="137">
        <f t="shared" ref="H2043" si="6339">COUNT($P2043:$XX2043)</f>
        <v>0</v>
      </c>
      <c r="I2043" s="135" t="e">
        <f t="shared" ref="I2043" si="6340">_xlfn.STDEV.P($P2042:$XX2043)/AVERAGE($P2042:$XX2043)</f>
        <v>#DIV/0!</v>
      </c>
      <c r="J2043" s="7">
        <f t="shared" ref="J2043" si="6341">IF(AND(H2043&gt;2,
OR(L2031="MÉDIA SANEADA",L2031="MEDIANA SANEADA",
AND(L2031="PREÇO REFERÊNCIA",NOT(AND(P2033="Orçamento",COUNTA(P2031:XX2031)=COUNTIF(P2033:XX2033,"Orçamento")))))),
ROW(),0)</f>
        <v>0</v>
      </c>
      <c r="K2043" s="69"/>
      <c r="L2043" s="29" t="s">
        <v>53</v>
      </c>
      <c r="M2043" s="30" t="str">
        <f t="shared" ref="M2043" si="6342">IFERROR(_xlfn.QUARTILE.EXC($P2037:$XX2037,1),"")</f>
        <v/>
      </c>
      <c r="N2043" s="74"/>
      <c r="O2043" s="27" t="str">
        <f t="shared" ref="O2043" si="6343">"3 RODADA"</f>
        <v>3 RODADA</v>
      </c>
      <c r="P2043" s="110" t="str">
        <f t="shared" ref="P2043:AI2043" si="6344">IF(P2041="","",IF((_xlfn.STDEV.P($P2040:$XX2041)/AVERAGE($P2040:$XX2041))&lt;=25%,P2041,IF(OR(P2041&gt;(AVERAGE($P2040:$XX2041)+_xlfn.STDEV.P($P2040:$XX2041)),P2041&lt;(AVERAGE($P2040:$XX2041)-_xlfn.STDEV.P($P2040:$XX2041))),"DESCARTADO",P2041)))</f>
        <v/>
      </c>
      <c r="Q2043" s="110" t="str">
        <f t="shared" si="6344"/>
        <v/>
      </c>
      <c r="R2043" s="110" t="str">
        <f t="shared" si="6344"/>
        <v/>
      </c>
      <c r="S2043" s="110" t="str">
        <f t="shared" si="6344"/>
        <v/>
      </c>
      <c r="T2043" s="110" t="str">
        <f t="shared" si="6344"/>
        <v/>
      </c>
      <c r="U2043" s="110" t="str">
        <f t="shared" si="6344"/>
        <v/>
      </c>
      <c r="V2043" s="110" t="str">
        <f t="shared" si="6344"/>
        <v/>
      </c>
      <c r="W2043" s="110" t="str">
        <f t="shared" si="6344"/>
        <v/>
      </c>
      <c r="X2043" s="110" t="str">
        <f t="shared" si="6344"/>
        <v/>
      </c>
      <c r="Y2043" s="110" t="str">
        <f t="shared" si="6344"/>
        <v/>
      </c>
      <c r="Z2043" s="110" t="str">
        <f t="shared" si="6344"/>
        <v/>
      </c>
      <c r="AA2043" s="110" t="str">
        <f t="shared" si="6344"/>
        <v/>
      </c>
      <c r="AB2043" s="110" t="str">
        <f t="shared" si="6344"/>
        <v/>
      </c>
      <c r="AC2043" s="110" t="str">
        <f t="shared" si="6344"/>
        <v/>
      </c>
      <c r="AD2043" s="110" t="str">
        <f t="shared" si="6344"/>
        <v/>
      </c>
      <c r="AE2043" s="110" t="str">
        <f t="shared" si="6344"/>
        <v/>
      </c>
      <c r="AF2043" s="110" t="str">
        <f t="shared" si="6344"/>
        <v/>
      </c>
      <c r="AG2043" s="110" t="str">
        <f t="shared" si="6344"/>
        <v/>
      </c>
      <c r="AH2043" s="110" t="str">
        <f t="shared" si="6344"/>
        <v/>
      </c>
      <c r="AI2043" s="110" t="str">
        <f t="shared" si="6344"/>
        <v/>
      </c>
    </row>
    <row r="2044" spans="1:35" hidden="1" x14ac:dyDescent="0.25">
      <c r="B2044" s="131" t="e">
        <f t="shared" si="6187"/>
        <v>#VALUE!</v>
      </c>
      <c r="C2044" s="131" t="e">
        <f t="shared" si="6188"/>
        <v>#VALUE!</v>
      </c>
      <c r="D2044" s="130">
        <f t="shared" si="6188"/>
        <v>1</v>
      </c>
      <c r="E2044" s="168"/>
      <c r="F2044" s="96"/>
      <c r="G2044" s="170"/>
      <c r="H2044"/>
      <c r="I2044"/>
      <c r="J2044"/>
      <c r="K2044" s="69"/>
      <c r="L2044" s="29" t="s">
        <v>51</v>
      </c>
      <c r="M2044" s="30" t="str">
        <f t="shared" ref="M2044" si="6345">IFERROR(_xlfn.QUARTILE.EXC($P2037:$XX2037,3),"")</f>
        <v/>
      </c>
      <c r="N2044" s="74"/>
      <c r="O2044" s="27" t="str">
        <f t="shared" ref="O2044" si="6346">"4 POND"</f>
        <v>4 POND</v>
      </c>
      <c r="P2044" s="110" t="str">
        <f>IF(IFERROR(VLOOKUP(P2033,'Tabela de Apoio'!$D:$E,2,FALSE),1)=1,"",P2045)</f>
        <v/>
      </c>
      <c r="Q2044" s="110" t="str">
        <f>IF(IFERROR(VLOOKUP(Q2033,'Tabela de Apoio'!$D:$E,2,FALSE),1)=1,"",Q2045)</f>
        <v/>
      </c>
      <c r="R2044" s="110" t="str">
        <f>IF(IFERROR(VLOOKUP(R2033,'Tabela de Apoio'!$D:$E,2,FALSE),1)=1,"",R2045)</f>
        <v/>
      </c>
      <c r="S2044" s="110" t="str">
        <f>IF(IFERROR(VLOOKUP(S2033,'Tabela de Apoio'!$D:$E,2,FALSE),1)=1,"",S2045)</f>
        <v/>
      </c>
      <c r="T2044" s="110" t="str">
        <f>IF(IFERROR(VLOOKUP(T2033,'Tabela de Apoio'!$D:$E,2,FALSE),1)=1,"",T2045)</f>
        <v/>
      </c>
      <c r="U2044" s="110" t="str">
        <f>IF(IFERROR(VLOOKUP(U2033,'Tabela de Apoio'!$D:$E,2,FALSE),1)=1,"",U2045)</f>
        <v/>
      </c>
      <c r="V2044" s="110" t="str">
        <f>IF(IFERROR(VLOOKUP(V2033,'Tabela de Apoio'!$D:$E,2,FALSE),1)=1,"",V2045)</f>
        <v/>
      </c>
      <c r="W2044" s="110" t="str">
        <f>IF(IFERROR(VLOOKUP(W2033,'Tabela de Apoio'!$D:$E,2,FALSE),1)=1,"",W2045)</f>
        <v/>
      </c>
      <c r="X2044" s="110" t="str">
        <f>IF(IFERROR(VLOOKUP(X2033,'Tabela de Apoio'!$D:$E,2,FALSE),1)=1,"",X2045)</f>
        <v/>
      </c>
      <c r="Y2044" s="110" t="str">
        <f>IF(IFERROR(VLOOKUP(Y2033,'Tabela de Apoio'!$D:$E,2,FALSE),1)=1,"",Y2045)</f>
        <v/>
      </c>
      <c r="Z2044" s="110" t="str">
        <f>IF(IFERROR(VLOOKUP(Z2033,'Tabela de Apoio'!$D:$E,2,FALSE),1)=1,"",Z2045)</f>
        <v/>
      </c>
      <c r="AA2044" s="110" t="str">
        <f>IF(IFERROR(VLOOKUP(AA2033,'Tabela de Apoio'!$D:$E,2,FALSE),1)=1,"",AA2045)</f>
        <v/>
      </c>
      <c r="AB2044" s="110" t="str">
        <f>IF(IFERROR(VLOOKUP(AB2033,'Tabela de Apoio'!$D:$E,2,FALSE),1)=1,"",AB2045)</f>
        <v/>
      </c>
      <c r="AC2044" s="110" t="str">
        <f>IF(IFERROR(VLOOKUP(AC2033,'Tabela de Apoio'!$D:$E,2,FALSE),1)=1,"",AC2045)</f>
        <v/>
      </c>
      <c r="AD2044" s="110" t="str">
        <f>IF(IFERROR(VLOOKUP(AD2033,'Tabela de Apoio'!$D:$E,2,FALSE),1)=1,"",AD2045)</f>
        <v/>
      </c>
      <c r="AE2044" s="110" t="str">
        <f>IF(IFERROR(VLOOKUP(AE2033,'Tabela de Apoio'!$D:$E,2,FALSE),1)=1,"",AE2045)</f>
        <v/>
      </c>
      <c r="AF2044" s="110" t="str">
        <f>IF(IFERROR(VLOOKUP(AF2033,'Tabela de Apoio'!$D:$E,2,FALSE),1)=1,"",AF2045)</f>
        <v/>
      </c>
      <c r="AG2044" s="110" t="str">
        <f>IF(IFERROR(VLOOKUP(AG2033,'Tabela de Apoio'!$D:$E,2,FALSE),1)=1,"",AG2045)</f>
        <v/>
      </c>
      <c r="AH2044" s="110" t="str">
        <f>IF(IFERROR(VLOOKUP(AH2033,'Tabela de Apoio'!$D:$E,2,FALSE),1)=1,"",AH2045)</f>
        <v/>
      </c>
      <c r="AI2044" s="110" t="str">
        <f>IF(IFERROR(VLOOKUP(AI2033,'Tabela de Apoio'!$D:$E,2,FALSE),1)=1,"",AI2045)</f>
        <v/>
      </c>
    </row>
    <row r="2045" spans="1:35" hidden="1" x14ac:dyDescent="0.25">
      <c r="B2045" s="131" t="e">
        <f t="shared" si="6187"/>
        <v>#VALUE!</v>
      </c>
      <c r="C2045" s="131" t="e">
        <f t="shared" si="6188"/>
        <v>#VALUE!</v>
      </c>
      <c r="D2045" s="130">
        <f t="shared" si="6188"/>
        <v>1</v>
      </c>
      <c r="E2045" s="168"/>
      <c r="F2045" s="96"/>
      <c r="G2045" s="170"/>
      <c r="H2045" s="137">
        <f t="shared" ref="H2045" si="6347">COUNT($P2045:$XX2045)</f>
        <v>0</v>
      </c>
      <c r="I2045" s="135" t="e">
        <f t="shared" ref="I2045" si="6348">_xlfn.STDEV.P($P2044:$XX2045)/AVERAGE($P2044:$XX2045)</f>
        <v>#DIV/0!</v>
      </c>
      <c r="J2045" s="7">
        <f t="shared" ref="J2045" si="6349">IF(AND(H2045&gt;2,
OR(L2031="MÉDIA SANEADA",L2031="MEDIANA SANEADA",
AND(L2031="PREÇO REFERÊNCIA",NOT(AND(P2033="Orçamento",COUNTA(P2031:XX2031)=COUNTIF(P2033:XX2033,"Orçamento")))))),
ROW(),0)</f>
        <v>0</v>
      </c>
      <c r="K2045" s="69"/>
      <c r="L2045" s="29" t="s">
        <v>55</v>
      </c>
      <c r="M2045" s="30">
        <f t="shared" ref="M2045" si="6350">MIN($P2037:$XX2037)</f>
        <v>0</v>
      </c>
      <c r="N2045" s="74"/>
      <c r="O2045" s="27" t="str">
        <f t="shared" ref="O2045" si="6351">"4 RODADA"</f>
        <v>4 RODADA</v>
      </c>
      <c r="P2045" s="110" t="str">
        <f t="shared" ref="P2045:AI2045" si="6352">IF(P2043="","",IF((_xlfn.STDEV.P($P2042:$XX2043)/AVERAGE($P2042:$XX2043))&lt;=25%,P2043,IF(OR(P2043&gt;(AVERAGE($P2042:$XX2043)+_xlfn.STDEV.P($P2042:$XX2043)),P2043&lt;(AVERAGE($P2042:$XX2043)-_xlfn.STDEV.P($P2042:$XX2043))),"DESCARTADO",P2043)))</f>
        <v/>
      </c>
      <c r="Q2045" s="110" t="str">
        <f t="shared" si="6352"/>
        <v/>
      </c>
      <c r="R2045" s="110" t="str">
        <f t="shared" si="6352"/>
        <v/>
      </c>
      <c r="S2045" s="110" t="str">
        <f t="shared" si="6352"/>
        <v/>
      </c>
      <c r="T2045" s="110" t="str">
        <f t="shared" si="6352"/>
        <v/>
      </c>
      <c r="U2045" s="110" t="str">
        <f t="shared" si="6352"/>
        <v/>
      </c>
      <c r="V2045" s="110" t="str">
        <f t="shared" si="6352"/>
        <v/>
      </c>
      <c r="W2045" s="110" t="str">
        <f t="shared" si="6352"/>
        <v/>
      </c>
      <c r="X2045" s="110" t="str">
        <f t="shared" si="6352"/>
        <v/>
      </c>
      <c r="Y2045" s="110" t="str">
        <f t="shared" si="6352"/>
        <v/>
      </c>
      <c r="Z2045" s="110" t="str">
        <f t="shared" si="6352"/>
        <v/>
      </c>
      <c r="AA2045" s="110" t="str">
        <f t="shared" si="6352"/>
        <v/>
      </c>
      <c r="AB2045" s="110" t="str">
        <f t="shared" si="6352"/>
        <v/>
      </c>
      <c r="AC2045" s="110" t="str">
        <f t="shared" si="6352"/>
        <v/>
      </c>
      <c r="AD2045" s="110" t="str">
        <f t="shared" si="6352"/>
        <v/>
      </c>
      <c r="AE2045" s="110" t="str">
        <f t="shared" si="6352"/>
        <v/>
      </c>
      <c r="AF2045" s="110" t="str">
        <f t="shared" si="6352"/>
        <v/>
      </c>
      <c r="AG2045" s="110" t="str">
        <f t="shared" si="6352"/>
        <v/>
      </c>
      <c r="AH2045" s="110" t="str">
        <f t="shared" si="6352"/>
        <v/>
      </c>
      <c r="AI2045" s="110" t="str">
        <f t="shared" si="6352"/>
        <v/>
      </c>
    </row>
    <row r="2046" spans="1:35" hidden="1" x14ac:dyDescent="0.25">
      <c r="B2046" s="131" t="e">
        <f t="shared" si="6187"/>
        <v>#VALUE!</v>
      </c>
      <c r="C2046" s="131" t="e">
        <f t="shared" si="6188"/>
        <v>#VALUE!</v>
      </c>
      <c r="D2046" s="130">
        <f t="shared" si="6188"/>
        <v>1</v>
      </c>
      <c r="E2046" s="168"/>
      <c r="F2046" s="96"/>
      <c r="G2046" s="170"/>
      <c r="H2046"/>
      <c r="I2046"/>
      <c r="J2046"/>
      <c r="K2046" s="69"/>
      <c r="L2046" s="29" t="s">
        <v>52</v>
      </c>
      <c r="M2046" s="30">
        <f t="shared" ref="M2046" si="6353">MAX($P2037:$XX2037)</f>
        <v>0</v>
      </c>
      <c r="N2046" s="74"/>
      <c r="O2046" s="27" t="str">
        <f t="shared" ref="O2046" si="6354">"5 POND"</f>
        <v>5 POND</v>
      </c>
      <c r="P2046" s="110" t="str">
        <f>IF(IFERROR(VLOOKUP(P2033,'Tabela de Apoio'!$D:$E,2,FALSE),1)=1,"",P2047)</f>
        <v/>
      </c>
      <c r="Q2046" s="110" t="str">
        <f>IF(IFERROR(VLOOKUP(Q2033,'Tabela de Apoio'!$D:$E,2,FALSE),1)=1,"",Q2047)</f>
        <v/>
      </c>
      <c r="R2046" s="110" t="str">
        <f>IF(IFERROR(VLOOKUP(R2033,'Tabela de Apoio'!$D:$E,2,FALSE),1)=1,"",R2047)</f>
        <v/>
      </c>
      <c r="S2046" s="110" t="str">
        <f>IF(IFERROR(VLOOKUP(S2033,'Tabela de Apoio'!$D:$E,2,FALSE),1)=1,"",S2047)</f>
        <v/>
      </c>
      <c r="T2046" s="110" t="str">
        <f>IF(IFERROR(VLOOKUP(T2033,'Tabela de Apoio'!$D:$E,2,FALSE),1)=1,"",T2047)</f>
        <v/>
      </c>
      <c r="U2046" s="110" t="str">
        <f>IF(IFERROR(VLOOKUP(U2033,'Tabela de Apoio'!$D:$E,2,FALSE),1)=1,"",U2047)</f>
        <v/>
      </c>
      <c r="V2046" s="110" t="str">
        <f>IF(IFERROR(VLOOKUP(V2033,'Tabela de Apoio'!$D:$E,2,FALSE),1)=1,"",V2047)</f>
        <v/>
      </c>
      <c r="W2046" s="110" t="str">
        <f>IF(IFERROR(VLOOKUP(W2033,'Tabela de Apoio'!$D:$E,2,FALSE),1)=1,"",W2047)</f>
        <v/>
      </c>
      <c r="X2046" s="110" t="str">
        <f>IF(IFERROR(VLOOKUP(X2033,'Tabela de Apoio'!$D:$E,2,FALSE),1)=1,"",X2047)</f>
        <v/>
      </c>
      <c r="Y2046" s="110" t="str">
        <f>IF(IFERROR(VLOOKUP(Y2033,'Tabela de Apoio'!$D:$E,2,FALSE),1)=1,"",Y2047)</f>
        <v/>
      </c>
      <c r="Z2046" s="110" t="str">
        <f>IF(IFERROR(VLOOKUP(Z2033,'Tabela de Apoio'!$D:$E,2,FALSE),1)=1,"",Z2047)</f>
        <v/>
      </c>
      <c r="AA2046" s="110" t="str">
        <f>IF(IFERROR(VLOOKUP(AA2033,'Tabela de Apoio'!$D:$E,2,FALSE),1)=1,"",AA2047)</f>
        <v/>
      </c>
      <c r="AB2046" s="110" t="str">
        <f>IF(IFERROR(VLOOKUP(AB2033,'Tabela de Apoio'!$D:$E,2,FALSE),1)=1,"",AB2047)</f>
        <v/>
      </c>
      <c r="AC2046" s="110" t="str">
        <f>IF(IFERROR(VLOOKUP(AC2033,'Tabela de Apoio'!$D:$E,2,FALSE),1)=1,"",AC2047)</f>
        <v/>
      </c>
      <c r="AD2046" s="110" t="str">
        <f>IF(IFERROR(VLOOKUP(AD2033,'Tabela de Apoio'!$D:$E,2,FALSE),1)=1,"",AD2047)</f>
        <v/>
      </c>
      <c r="AE2046" s="110" t="str">
        <f>IF(IFERROR(VLOOKUP(AE2033,'Tabela de Apoio'!$D:$E,2,FALSE),1)=1,"",AE2047)</f>
        <v/>
      </c>
      <c r="AF2046" s="110" t="str">
        <f>IF(IFERROR(VLOOKUP(AF2033,'Tabela de Apoio'!$D:$E,2,FALSE),1)=1,"",AF2047)</f>
        <v/>
      </c>
      <c r="AG2046" s="110" t="str">
        <f>IF(IFERROR(VLOOKUP(AG2033,'Tabela de Apoio'!$D:$E,2,FALSE),1)=1,"",AG2047)</f>
        <v/>
      </c>
      <c r="AH2046" s="110" t="str">
        <f>IF(IFERROR(VLOOKUP(AH2033,'Tabela de Apoio'!$D:$E,2,FALSE),1)=1,"",AH2047)</f>
        <v/>
      </c>
      <c r="AI2046" s="110" t="str">
        <f>IF(IFERROR(VLOOKUP(AI2033,'Tabela de Apoio'!$D:$E,2,FALSE),1)=1,"",AI2047)</f>
        <v/>
      </c>
    </row>
    <row r="2047" spans="1:35" hidden="1" x14ac:dyDescent="0.25">
      <c r="B2047" s="131" t="e">
        <f t="shared" si="6187"/>
        <v>#VALUE!</v>
      </c>
      <c r="C2047" s="131" t="e">
        <f t="shared" si="6188"/>
        <v>#VALUE!</v>
      </c>
      <c r="D2047" s="130">
        <f t="shared" si="6188"/>
        <v>1</v>
      </c>
      <c r="E2047" s="168"/>
      <c r="F2047" s="96"/>
      <c r="G2047" s="170"/>
      <c r="H2047" s="137">
        <f t="shared" ref="H2047" si="6355">COUNT($P2047:$XX2047)</f>
        <v>0</v>
      </c>
      <c r="I2047" s="135" t="e">
        <f t="shared" ref="I2047" si="6356">_xlfn.STDEV.P($P2046:$XX2047)/AVERAGE($P2046:$XX2047)</f>
        <v>#DIV/0!</v>
      </c>
      <c r="J2047" s="7">
        <f t="shared" ref="J2047" si="6357">IF(AND(H2047&gt;2,
OR(L2031="MÉDIA SANEADA",L2031="MEDIANA SANEADA",
AND(L2031="PREÇO REFERÊNCIA",NOT(AND(P2033="Orçamento",COUNTA(P2031:XX2031)=COUNTIF(P2033:XX2033,"Orçamento")))))),
ROW(),0)</f>
        <v>0</v>
      </c>
      <c r="K2047" s="69"/>
      <c r="N2047" s="74"/>
      <c r="O2047" s="27" t="str">
        <f t="shared" ref="O2047" si="6358">"5 RODADA"</f>
        <v>5 RODADA</v>
      </c>
      <c r="P2047" s="110" t="str">
        <f t="shared" ref="P2047:AI2047" si="6359">IF(P2045="","",IF((_xlfn.STDEV.P($P2044:$XX2045)/AVERAGE($P2044:$XX2045))&lt;=25%,P2045,IF(OR(P2045&gt;(AVERAGE($P2044:$XX2045)+_xlfn.STDEV.P($P2044:$XX2045)),P2045&lt;(AVERAGE($P2044:$XX2045)-_xlfn.STDEV.P($P2044:$XX2045))),"DESCARTADO",P2045)))</f>
        <v/>
      </c>
      <c r="Q2047" s="110" t="str">
        <f t="shared" si="6359"/>
        <v/>
      </c>
      <c r="R2047" s="110" t="str">
        <f t="shared" si="6359"/>
        <v/>
      </c>
      <c r="S2047" s="110" t="str">
        <f t="shared" si="6359"/>
        <v/>
      </c>
      <c r="T2047" s="110" t="str">
        <f t="shared" si="6359"/>
        <v/>
      </c>
      <c r="U2047" s="110" t="str">
        <f t="shared" si="6359"/>
        <v/>
      </c>
      <c r="V2047" s="110" t="str">
        <f t="shared" si="6359"/>
        <v/>
      </c>
      <c r="W2047" s="110" t="str">
        <f t="shared" si="6359"/>
        <v/>
      </c>
      <c r="X2047" s="110" t="str">
        <f t="shared" si="6359"/>
        <v/>
      </c>
      <c r="Y2047" s="110" t="str">
        <f t="shared" si="6359"/>
        <v/>
      </c>
      <c r="Z2047" s="110" t="str">
        <f t="shared" si="6359"/>
        <v/>
      </c>
      <c r="AA2047" s="110" t="str">
        <f t="shared" si="6359"/>
        <v/>
      </c>
      <c r="AB2047" s="110" t="str">
        <f t="shared" si="6359"/>
        <v/>
      </c>
      <c r="AC2047" s="110" t="str">
        <f t="shared" si="6359"/>
        <v/>
      </c>
      <c r="AD2047" s="110" t="str">
        <f t="shared" si="6359"/>
        <v/>
      </c>
      <c r="AE2047" s="110" t="str">
        <f t="shared" si="6359"/>
        <v/>
      </c>
      <c r="AF2047" s="110" t="str">
        <f t="shared" si="6359"/>
        <v/>
      </c>
      <c r="AG2047" s="110" t="str">
        <f t="shared" si="6359"/>
        <v/>
      </c>
      <c r="AH2047" s="110" t="str">
        <f t="shared" si="6359"/>
        <v/>
      </c>
      <c r="AI2047" s="110" t="str">
        <f t="shared" si="6359"/>
        <v/>
      </c>
    </row>
    <row r="2048" spans="1:35" hidden="1" x14ac:dyDescent="0.25">
      <c r="B2048" s="131" t="e">
        <f t="shared" si="6187"/>
        <v>#VALUE!</v>
      </c>
      <c r="C2048" s="131" t="e">
        <f t="shared" si="6188"/>
        <v>#VALUE!</v>
      </c>
      <c r="D2048" s="130">
        <f t="shared" si="6188"/>
        <v>1</v>
      </c>
      <c r="E2048" s="168"/>
      <c r="F2048" s="96"/>
      <c r="G2048" s="170"/>
      <c r="H2048"/>
      <c r="I2048"/>
      <c r="J2048"/>
      <c r="K2048" s="69"/>
      <c r="L2048" s="22"/>
      <c r="M2048" s="22"/>
      <c r="N2048" s="74"/>
      <c r="O2048" s="27" t="str">
        <f t="shared" ref="O2048" si="6360">"6 POND"</f>
        <v>6 POND</v>
      </c>
      <c r="P2048" s="110" t="str">
        <f>IF(IFERROR(VLOOKUP(P2033,'Tabela de Apoio'!$D:$E,2,FALSE),1)=1,"",P2049)</f>
        <v/>
      </c>
      <c r="Q2048" s="110" t="str">
        <f>IF(IFERROR(VLOOKUP(Q2033,'Tabela de Apoio'!$D:$E,2,FALSE),1)=1,"",Q2049)</f>
        <v/>
      </c>
      <c r="R2048" s="110" t="str">
        <f>IF(IFERROR(VLOOKUP(R2033,'Tabela de Apoio'!$D:$E,2,FALSE),1)=1,"",R2049)</f>
        <v/>
      </c>
      <c r="S2048" s="110" t="str">
        <f>IF(IFERROR(VLOOKUP(S2033,'Tabela de Apoio'!$D:$E,2,FALSE),1)=1,"",S2049)</f>
        <v/>
      </c>
      <c r="T2048" s="110" t="str">
        <f>IF(IFERROR(VLOOKUP(T2033,'Tabela de Apoio'!$D:$E,2,FALSE),1)=1,"",T2049)</f>
        <v/>
      </c>
      <c r="U2048" s="110" t="str">
        <f>IF(IFERROR(VLOOKUP(U2033,'Tabela de Apoio'!$D:$E,2,FALSE),1)=1,"",U2049)</f>
        <v/>
      </c>
      <c r="V2048" s="110" t="str">
        <f>IF(IFERROR(VLOOKUP(V2033,'Tabela de Apoio'!$D:$E,2,FALSE),1)=1,"",V2049)</f>
        <v/>
      </c>
      <c r="W2048" s="110" t="str">
        <f>IF(IFERROR(VLOOKUP(W2033,'Tabela de Apoio'!$D:$E,2,FALSE),1)=1,"",W2049)</f>
        <v/>
      </c>
      <c r="X2048" s="110" t="str">
        <f>IF(IFERROR(VLOOKUP(X2033,'Tabela de Apoio'!$D:$E,2,FALSE),1)=1,"",X2049)</f>
        <v/>
      </c>
      <c r="Y2048" s="110" t="str">
        <f>IF(IFERROR(VLOOKUP(Y2033,'Tabela de Apoio'!$D:$E,2,FALSE),1)=1,"",Y2049)</f>
        <v/>
      </c>
      <c r="Z2048" s="110" t="str">
        <f>IF(IFERROR(VLOOKUP(Z2033,'Tabela de Apoio'!$D:$E,2,FALSE),1)=1,"",Z2049)</f>
        <v/>
      </c>
      <c r="AA2048" s="110" t="str">
        <f>IF(IFERROR(VLOOKUP(AA2033,'Tabela de Apoio'!$D:$E,2,FALSE),1)=1,"",AA2049)</f>
        <v/>
      </c>
      <c r="AB2048" s="110" t="str">
        <f>IF(IFERROR(VLOOKUP(AB2033,'Tabela de Apoio'!$D:$E,2,FALSE),1)=1,"",AB2049)</f>
        <v/>
      </c>
      <c r="AC2048" s="110" t="str">
        <f>IF(IFERROR(VLOOKUP(AC2033,'Tabela de Apoio'!$D:$E,2,FALSE),1)=1,"",AC2049)</f>
        <v/>
      </c>
      <c r="AD2048" s="110" t="str">
        <f>IF(IFERROR(VLOOKUP(AD2033,'Tabela de Apoio'!$D:$E,2,FALSE),1)=1,"",AD2049)</f>
        <v/>
      </c>
      <c r="AE2048" s="110" t="str">
        <f>IF(IFERROR(VLOOKUP(AE2033,'Tabela de Apoio'!$D:$E,2,FALSE),1)=1,"",AE2049)</f>
        <v/>
      </c>
      <c r="AF2048" s="110" t="str">
        <f>IF(IFERROR(VLOOKUP(AF2033,'Tabela de Apoio'!$D:$E,2,FALSE),1)=1,"",AF2049)</f>
        <v/>
      </c>
      <c r="AG2048" s="110" t="str">
        <f>IF(IFERROR(VLOOKUP(AG2033,'Tabela de Apoio'!$D:$E,2,FALSE),1)=1,"",AG2049)</f>
        <v/>
      </c>
      <c r="AH2048" s="110" t="str">
        <f>IF(IFERROR(VLOOKUP(AH2033,'Tabela de Apoio'!$D:$E,2,FALSE),1)=1,"",AH2049)</f>
        <v/>
      </c>
      <c r="AI2048" s="110" t="str">
        <f>IF(IFERROR(VLOOKUP(AI2033,'Tabela de Apoio'!$D:$E,2,FALSE),1)=1,"",AI2049)</f>
        <v/>
      </c>
    </row>
    <row r="2049" spans="1:167" hidden="1" x14ac:dyDescent="0.25">
      <c r="B2049" s="131" t="e">
        <f t="shared" si="6187"/>
        <v>#VALUE!</v>
      </c>
      <c r="C2049" s="131" t="e">
        <f t="shared" si="6188"/>
        <v>#VALUE!</v>
      </c>
      <c r="D2049" s="130">
        <f t="shared" si="6188"/>
        <v>1</v>
      </c>
      <c r="E2049" s="168"/>
      <c r="F2049" s="96"/>
      <c r="G2049" s="170"/>
      <c r="H2049" s="137">
        <f t="shared" ref="H2049" si="6361">COUNT($P2049:$XX2049)</f>
        <v>0</v>
      </c>
      <c r="I2049" s="135" t="e">
        <f t="shared" ref="I2049" si="6362">_xlfn.STDEV.P($P2048:$XX2049)/AVERAGE($P2048:$XX2049)</f>
        <v>#DIV/0!</v>
      </c>
      <c r="J2049" s="7">
        <f t="shared" ref="J2049" si="6363">IF(AND(H2049&gt;2,
OR(L2031="MÉDIA SANEADA",L2031="MEDIANA SANEADA",
AND(L2031="PREÇO REFERÊNCIA",NOT(AND(P2033="Orçamento",COUNTA(P2031:XX2031)=COUNTIF(P2033:XX2033,"Orçamento")))))),
ROW(),0)</f>
        <v>0</v>
      </c>
      <c r="N2049" s="74"/>
      <c r="O2049" s="27" t="str">
        <f t="shared" ref="O2049" si="6364">"6 RODADA"</f>
        <v>6 RODADA</v>
      </c>
      <c r="P2049" s="110" t="str">
        <f t="shared" ref="P2049:AI2049" si="6365">IFERROR(IF(P2047="","",IF((_xlfn.STDEV.P($P2046:$XX2047)/AVERAGE($P2046:$XX2047))&lt;=25%,P2047,IF(OR(P2047&gt;(AVERAGE($P2046:$XX2047)+_xlfn.STDEV.P($P2046:$XX2047)),P2047&lt;(AVERAGE($P2046:$XX2047)-_xlfn.STDEV.P($P2046:$XX2047))),"DESCARTADO",P2047))),)</f>
        <v/>
      </c>
      <c r="Q2049" s="110" t="str">
        <f t="shared" si="6365"/>
        <v/>
      </c>
      <c r="R2049" s="110" t="str">
        <f t="shared" si="6365"/>
        <v/>
      </c>
      <c r="S2049" s="110" t="str">
        <f t="shared" si="6365"/>
        <v/>
      </c>
      <c r="T2049" s="110" t="str">
        <f t="shared" si="6365"/>
        <v/>
      </c>
      <c r="U2049" s="110" t="str">
        <f t="shared" si="6365"/>
        <v/>
      </c>
      <c r="V2049" s="110" t="str">
        <f t="shared" si="6365"/>
        <v/>
      </c>
      <c r="W2049" s="110" t="str">
        <f t="shared" si="6365"/>
        <v/>
      </c>
      <c r="X2049" s="110" t="str">
        <f t="shared" si="6365"/>
        <v/>
      </c>
      <c r="Y2049" s="110" t="str">
        <f t="shared" si="6365"/>
        <v/>
      </c>
      <c r="Z2049" s="110" t="str">
        <f t="shared" si="6365"/>
        <v/>
      </c>
      <c r="AA2049" s="110" t="str">
        <f t="shared" si="6365"/>
        <v/>
      </c>
      <c r="AB2049" s="110" t="str">
        <f t="shared" si="6365"/>
        <v/>
      </c>
      <c r="AC2049" s="110" t="str">
        <f t="shared" si="6365"/>
        <v/>
      </c>
      <c r="AD2049" s="110" t="str">
        <f t="shared" si="6365"/>
        <v/>
      </c>
      <c r="AE2049" s="110" t="str">
        <f t="shared" si="6365"/>
        <v/>
      </c>
      <c r="AF2049" s="110" t="str">
        <f t="shared" si="6365"/>
        <v/>
      </c>
      <c r="AG2049" s="110" t="str">
        <f t="shared" si="6365"/>
        <v/>
      </c>
      <c r="AH2049" s="110" t="str">
        <f t="shared" si="6365"/>
        <v/>
      </c>
      <c r="AI2049" s="110" t="str">
        <f t="shared" si="6365"/>
        <v/>
      </c>
    </row>
    <row r="2050" spans="1:167" x14ac:dyDescent="0.25">
      <c r="B2050" s="131" t="e">
        <f t="shared" si="6187"/>
        <v>#VALUE!</v>
      </c>
      <c r="C2050" s="131" t="e">
        <f t="shared" si="6188"/>
        <v>#VALUE!</v>
      </c>
      <c r="D2050" s="130">
        <f t="shared" si="6188"/>
        <v>1</v>
      </c>
      <c r="E2050" s="168"/>
      <c r="F2050" s="139"/>
      <c r="G2050" s="170"/>
      <c r="H2050" s="173"/>
      <c r="I2050" s="173"/>
      <c r="J2050" s="174"/>
      <c r="K2050" s="70"/>
      <c r="L2050" s="1" t="s">
        <v>56</v>
      </c>
      <c r="M2050" s="147" t="str">
        <f t="shared" ref="M2050" si="6366">IFERROR(ROUND(M2031*M2033,2),"")</f>
        <v/>
      </c>
      <c r="O2050" s="27" t="s">
        <v>426</v>
      </c>
      <c r="P2050" s="110" t="str">
        <f t="shared" ref="P2050:R2050" si="6367">INDEX(P2037:P2049,MATCH(MAX($J2037:$J2049),$J2037:$J2049,0))</f>
        <v/>
      </c>
      <c r="Q2050" s="110" t="str">
        <f t="shared" si="6367"/>
        <v/>
      </c>
      <c r="R2050" s="110" t="str">
        <f t="shared" si="6367"/>
        <v/>
      </c>
      <c r="S2050" s="110" t="str">
        <f t="shared" si="6301"/>
        <v/>
      </c>
      <c r="T2050" s="110" t="str">
        <f t="shared" si="6301"/>
        <v/>
      </c>
      <c r="U2050" s="110" t="str">
        <f t="shared" si="6301"/>
        <v/>
      </c>
      <c r="V2050" s="110" t="str">
        <f t="shared" si="6301"/>
        <v/>
      </c>
      <c r="W2050" s="110" t="str">
        <f t="shared" si="6301"/>
        <v/>
      </c>
      <c r="X2050" s="110" t="str">
        <f t="shared" si="6301"/>
        <v/>
      </c>
      <c r="Y2050" s="110" t="str">
        <f t="shared" si="6301"/>
        <v/>
      </c>
      <c r="Z2050" s="110" t="str">
        <f t="shared" si="6301"/>
        <v/>
      </c>
      <c r="AA2050" s="110" t="str">
        <f t="shared" si="6301"/>
        <v/>
      </c>
      <c r="AB2050" s="110" t="str">
        <f t="shared" si="6301"/>
        <v/>
      </c>
      <c r="AC2050" s="110" t="str">
        <f t="shared" si="6301"/>
        <v/>
      </c>
      <c r="AD2050" s="110" t="str">
        <f t="shared" si="6301"/>
        <v/>
      </c>
      <c r="AE2050" s="110" t="str">
        <f t="shared" si="6301"/>
        <v/>
      </c>
      <c r="AF2050" s="110" t="str">
        <f t="shared" si="6301"/>
        <v/>
      </c>
      <c r="AG2050" s="110" t="str">
        <f t="shared" si="6301"/>
        <v/>
      </c>
      <c r="AH2050" s="110" t="str">
        <f t="shared" si="6301"/>
        <v/>
      </c>
      <c r="AI2050" s="110" t="str">
        <f t="shared" si="6301"/>
        <v/>
      </c>
    </row>
    <row r="2052" spans="1:167" s="120" customFormat="1" ht="15" customHeight="1" x14ac:dyDescent="0.25">
      <c r="A2052" s="123"/>
      <c r="B2052" s="130" t="e">
        <f t="shared" ref="B2052" si="6368">LARGE(IFERROR(IF(B2050+1&gt;$H$8,"",B2050+1),""),1)</f>
        <v>#VALUE!</v>
      </c>
      <c r="C2052" s="130" t="e">
        <f>IF(_xlfn.ISFORMULA(E2056),MAX(INDEX('BASE FORMAÇÃO'!A:A,B2052+1),1),E2056)</f>
        <v>#VALUE!</v>
      </c>
      <c r="D2052" s="130">
        <f t="shared" ref="D2052" si="6369">IFERROR(IF(C2052=C2042,D2042+1,1),1)</f>
        <v>1</v>
      </c>
      <c r="E2052" s="41" t="s">
        <v>9</v>
      </c>
      <c r="F2052" s="76"/>
      <c r="G2052" s="41" t="s">
        <v>15</v>
      </c>
      <c r="H2052" s="138" t="e">
        <f>INDEX('BASE FORMAÇÃO'!B:B,B2052+1)</f>
        <v>#VALUE!</v>
      </c>
      <c r="I2052" s="146" t="s">
        <v>16</v>
      </c>
      <c r="J2052" s="6" t="e">
        <f>INDEX('BASE FORMAÇÃO'!K:K,B2052+1)</f>
        <v>#VALUE!</v>
      </c>
      <c r="K2052" s="68"/>
      <c r="L2052" s="175" t="s">
        <v>54</v>
      </c>
      <c r="M2052" s="177" t="str">
        <f t="shared" ref="M2052" si="6370">IF(OR(ISBLANK($O$8),ISBLANK($O$7),ISBLANK($H$8),ISBLANK($O$6),ISBLANK($O$5),ISBLANK($H$5)),"",IFERROR(IF(VLOOKUP(L2052,L2058:M2067,2,FALSE)&lt;1,ROUND(VLOOKUP(L2052,L2058:M2067,2,FALSE),4),ROUND(VLOOKUP(L2052,L2058:M2067,2,FALSE),2)),""))</f>
        <v/>
      </c>
      <c r="N2052" s="72"/>
      <c r="O2052" s="27" t="s">
        <v>17</v>
      </c>
      <c r="P2052" s="116"/>
      <c r="Q2052" s="116"/>
      <c r="R2052" s="116"/>
      <c r="S2052" s="116"/>
      <c r="T2052" s="116"/>
      <c r="U2052" s="108"/>
      <c r="V2052" s="108"/>
      <c r="W2052" s="108"/>
      <c r="X2052" s="108"/>
      <c r="Y2052" s="108"/>
      <c r="Z2052" s="108"/>
      <c r="AA2052" s="108"/>
      <c r="AB2052" s="108"/>
      <c r="AC2052" s="108"/>
      <c r="AD2052" s="108"/>
      <c r="AE2052" s="108"/>
      <c r="AF2052" s="108"/>
      <c r="AG2052" s="108"/>
      <c r="AH2052" s="108"/>
      <c r="AI2052" s="108"/>
      <c r="AJ2052" s="119"/>
      <c r="AK2052" s="119"/>
      <c r="AL2052" s="119"/>
      <c r="AM2052" s="119"/>
      <c r="AN2052" s="119"/>
      <c r="AO2052" s="119"/>
      <c r="AP2052" s="119"/>
      <c r="AQ2052" s="119"/>
      <c r="AR2052" s="119"/>
      <c r="AS2052" s="119"/>
      <c r="AT2052" s="119"/>
      <c r="AU2052" s="119"/>
      <c r="AV2052" s="119"/>
      <c r="AW2052" s="119"/>
      <c r="AX2052" s="119"/>
      <c r="AY2052" s="119"/>
      <c r="AZ2052" s="119"/>
      <c r="BA2052" s="119"/>
      <c r="BB2052" s="119"/>
      <c r="BC2052" s="119"/>
      <c r="BD2052" s="119"/>
      <c r="BE2052" s="119"/>
      <c r="BF2052" s="119"/>
      <c r="BG2052" s="119"/>
      <c r="BH2052" s="119"/>
      <c r="BI2052" s="119"/>
      <c r="BJ2052" s="119"/>
      <c r="BK2052" s="119"/>
      <c r="BL2052" s="119"/>
      <c r="BM2052" s="119"/>
      <c r="BN2052" s="119"/>
      <c r="BO2052" s="119"/>
      <c r="BP2052" s="119"/>
      <c r="BQ2052" s="119"/>
      <c r="BR2052" s="119"/>
      <c r="BS2052" s="119"/>
      <c r="BT2052" s="119"/>
      <c r="BU2052" s="119"/>
      <c r="BV2052" s="119"/>
      <c r="BW2052" s="119"/>
      <c r="BX2052" s="119"/>
      <c r="BY2052" s="119"/>
      <c r="BZ2052" s="119"/>
      <c r="CA2052" s="119"/>
      <c r="CB2052" s="119"/>
      <c r="CC2052" s="119"/>
      <c r="CD2052" s="119"/>
      <c r="CE2052" s="119"/>
      <c r="CF2052" s="119"/>
      <c r="CG2052" s="119"/>
      <c r="CH2052" s="119"/>
      <c r="CI2052" s="119"/>
      <c r="CJ2052" s="119"/>
      <c r="CK2052" s="119"/>
      <c r="CL2052" s="119"/>
      <c r="CM2052" s="119"/>
      <c r="CN2052" s="119"/>
      <c r="CO2052" s="119"/>
      <c r="CP2052" s="119"/>
      <c r="CQ2052" s="119"/>
      <c r="CR2052" s="119"/>
      <c r="CS2052" s="119"/>
      <c r="CT2052" s="119"/>
      <c r="CU2052" s="119"/>
      <c r="CV2052" s="119"/>
      <c r="CW2052" s="119"/>
      <c r="CX2052" s="119"/>
      <c r="CY2052" s="119"/>
      <c r="CZ2052" s="119"/>
      <c r="DA2052" s="119"/>
      <c r="DB2052" s="119"/>
      <c r="DC2052" s="119"/>
      <c r="DD2052" s="119"/>
      <c r="DE2052" s="119"/>
      <c r="DF2052" s="119"/>
      <c r="DG2052" s="119"/>
      <c r="DH2052" s="119"/>
      <c r="DI2052" s="119"/>
      <c r="DJ2052" s="119"/>
      <c r="DK2052" s="119"/>
      <c r="DL2052" s="119"/>
      <c r="DM2052" s="119"/>
      <c r="DN2052" s="119"/>
      <c r="DO2052" s="119"/>
      <c r="DP2052" s="119"/>
      <c r="DQ2052" s="119"/>
      <c r="DR2052" s="119"/>
      <c r="DS2052" s="119"/>
      <c r="DT2052" s="119"/>
      <c r="DU2052" s="119"/>
      <c r="DV2052" s="119"/>
      <c r="DW2052" s="119"/>
      <c r="DX2052" s="119"/>
      <c r="DY2052" s="119"/>
      <c r="DZ2052" s="119"/>
      <c r="EA2052" s="119"/>
      <c r="EB2052" s="119"/>
      <c r="EC2052" s="119"/>
      <c r="ED2052" s="119"/>
      <c r="EE2052" s="119"/>
      <c r="EF2052" s="119"/>
      <c r="EG2052" s="119"/>
      <c r="EH2052" s="119"/>
      <c r="EI2052" s="119"/>
      <c r="EJ2052" s="119"/>
      <c r="EK2052" s="119"/>
      <c r="EL2052" s="119"/>
      <c r="EM2052" s="119"/>
      <c r="EN2052" s="119"/>
      <c r="EO2052" s="119"/>
      <c r="EP2052" s="119"/>
      <c r="EQ2052" s="119"/>
      <c r="ER2052" s="119"/>
      <c r="ES2052" s="119"/>
      <c r="ET2052" s="119"/>
      <c r="EU2052" s="119"/>
      <c r="EV2052" s="119"/>
      <c r="EW2052" s="119"/>
      <c r="EX2052" s="119"/>
      <c r="EY2052" s="119"/>
      <c r="EZ2052" s="119"/>
      <c r="FA2052" s="119"/>
      <c r="FB2052" s="119"/>
      <c r="FC2052" s="119"/>
      <c r="FD2052" s="119"/>
      <c r="FE2052" s="119"/>
      <c r="FF2052" s="119"/>
      <c r="FG2052" s="119"/>
      <c r="FH2052" s="119"/>
      <c r="FI2052" s="119"/>
      <c r="FJ2052" s="119"/>
      <c r="FK2052" s="119"/>
    </row>
    <row r="2053" spans="1:167" s="120" customFormat="1" ht="15" customHeight="1" x14ac:dyDescent="0.25">
      <c r="A2053" s="69"/>
      <c r="B2053" s="131" t="e">
        <f t="shared" ref="B2053:D2053" si="6371">B2052</f>
        <v>#VALUE!</v>
      </c>
      <c r="C2053" s="131" t="e">
        <f t="shared" si="6371"/>
        <v>#VALUE!</v>
      </c>
      <c r="D2053" s="130">
        <f t="shared" si="6371"/>
        <v>1</v>
      </c>
      <c r="E2053" s="179">
        <f t="shared" ref="E2053" si="6372">D2052</f>
        <v>1</v>
      </c>
      <c r="F2053" s="95"/>
      <c r="G2053" s="181" t="s">
        <v>1</v>
      </c>
      <c r="H2053" s="184" t="e">
        <f>INDEX('BASE FORMAÇÃO'!C:C,B2052+1)</f>
        <v>#VALUE!</v>
      </c>
      <c r="I2053" s="184"/>
      <c r="J2053" s="185"/>
      <c r="K2053" s="69"/>
      <c r="L2053" s="176"/>
      <c r="M2053" s="178"/>
      <c r="N2053" s="73"/>
      <c r="O2053" s="27" t="s">
        <v>13</v>
      </c>
      <c r="P2053" s="125"/>
      <c r="Q2053" s="125"/>
      <c r="R2053" s="125"/>
      <c r="S2053" s="125"/>
      <c r="T2053" s="125"/>
      <c r="U2053" s="125"/>
      <c r="V2053" s="125"/>
      <c r="W2053" s="125"/>
      <c r="X2053" s="125"/>
      <c r="Y2053" s="125"/>
      <c r="Z2053" s="125"/>
      <c r="AA2053" s="125"/>
      <c r="AB2053" s="125"/>
      <c r="AC2053" s="125"/>
      <c r="AD2053" s="125"/>
      <c r="AE2053" s="125"/>
      <c r="AF2053" s="125"/>
      <c r="AG2053" s="125"/>
      <c r="AH2053" s="125"/>
      <c r="AI2053" s="125"/>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19"/>
      <c r="BC2053" s="119"/>
      <c r="BD2053" s="119"/>
      <c r="BE2053" s="119"/>
      <c r="BF2053" s="119"/>
      <c r="BG2053" s="119"/>
      <c r="BH2053" s="119"/>
      <c r="BI2053" s="119"/>
      <c r="BJ2053" s="119"/>
      <c r="BK2053" s="119"/>
      <c r="BL2053" s="119"/>
      <c r="BM2053" s="119"/>
      <c r="BN2053" s="119"/>
      <c r="BO2053" s="119"/>
      <c r="BP2053" s="119"/>
      <c r="BQ2053" s="119"/>
      <c r="BR2053" s="119"/>
      <c r="BS2053" s="119"/>
      <c r="BT2053" s="119"/>
      <c r="BU2053" s="119"/>
      <c r="BV2053" s="119"/>
      <c r="BW2053" s="119"/>
      <c r="BX2053" s="119"/>
      <c r="BY2053" s="119"/>
      <c r="BZ2053" s="119"/>
      <c r="CA2053" s="119"/>
      <c r="CB2053" s="119"/>
      <c r="CC2053" s="119"/>
      <c r="CD2053" s="119"/>
      <c r="CE2053" s="119"/>
      <c r="CF2053" s="119"/>
      <c r="CG2053" s="119"/>
      <c r="CH2053" s="119"/>
      <c r="CI2053" s="119"/>
      <c r="CJ2053" s="119"/>
      <c r="CK2053" s="119"/>
      <c r="CL2053" s="119"/>
      <c r="CM2053" s="119"/>
      <c r="CN2053" s="119"/>
      <c r="CO2053" s="119"/>
      <c r="CP2053" s="119"/>
      <c r="CQ2053" s="119"/>
      <c r="CR2053" s="119"/>
      <c r="CS2053" s="119"/>
      <c r="CT2053" s="119"/>
      <c r="CU2053" s="119"/>
      <c r="CV2053" s="119"/>
      <c r="CW2053" s="119"/>
      <c r="CX2053" s="119"/>
      <c r="CY2053" s="119"/>
      <c r="CZ2053" s="119"/>
      <c r="DA2053" s="119"/>
      <c r="DB2053" s="119"/>
      <c r="DC2053" s="119"/>
      <c r="DD2053" s="119"/>
      <c r="DE2053" s="119"/>
      <c r="DF2053" s="119"/>
      <c r="DG2053" s="119"/>
      <c r="DH2053" s="119"/>
      <c r="DI2053" s="119"/>
      <c r="DJ2053" s="119"/>
      <c r="DK2053" s="119"/>
      <c r="DL2053" s="119"/>
      <c r="DM2053" s="119"/>
      <c r="DN2053" s="119"/>
      <c r="DO2053" s="119"/>
      <c r="DP2053" s="119"/>
      <c r="DQ2053" s="119"/>
      <c r="DR2053" s="119"/>
      <c r="DS2053" s="119"/>
      <c r="DT2053" s="119"/>
      <c r="DU2053" s="119"/>
      <c r="DV2053" s="119"/>
      <c r="DW2053" s="119"/>
      <c r="DX2053" s="119"/>
      <c r="DY2053" s="119"/>
      <c r="DZ2053" s="119"/>
      <c r="EA2053" s="119"/>
      <c r="EB2053" s="119"/>
      <c r="EC2053" s="119"/>
      <c r="ED2053" s="119"/>
      <c r="EE2053" s="119"/>
      <c r="EF2053" s="119"/>
      <c r="EG2053" s="119"/>
      <c r="EH2053" s="119"/>
      <c r="EI2053" s="119"/>
      <c r="EJ2053" s="119"/>
      <c r="EK2053" s="119"/>
      <c r="EL2053" s="119"/>
      <c r="EM2053" s="119"/>
      <c r="EN2053" s="119"/>
      <c r="EO2053" s="119"/>
      <c r="EP2053" s="119"/>
      <c r="EQ2053" s="119"/>
      <c r="ER2053" s="119"/>
      <c r="ES2053" s="119"/>
      <c r="ET2053" s="119"/>
      <c r="EU2053" s="119"/>
      <c r="EV2053" s="119"/>
      <c r="EW2053" s="119"/>
      <c r="EX2053" s="119"/>
      <c r="EY2053" s="119"/>
      <c r="EZ2053" s="119"/>
      <c r="FA2053" s="119"/>
      <c r="FB2053" s="119"/>
      <c r="FC2053" s="119"/>
      <c r="FD2053" s="119"/>
      <c r="FE2053" s="119"/>
      <c r="FF2053" s="119"/>
      <c r="FG2053" s="119"/>
      <c r="FH2053" s="119"/>
      <c r="FI2053" s="119"/>
      <c r="FJ2053" s="119"/>
      <c r="FK2053" s="119"/>
    </row>
    <row r="2054" spans="1:167" s="119" customFormat="1" x14ac:dyDescent="0.25">
      <c r="A2054" s="77"/>
      <c r="B2054" s="131" t="e">
        <f t="shared" ref="B2054:D2054" si="6373">B2053</f>
        <v>#VALUE!</v>
      </c>
      <c r="C2054" s="131" t="e">
        <f t="shared" si="6373"/>
        <v>#VALUE!</v>
      </c>
      <c r="D2054" s="130">
        <f t="shared" si="6373"/>
        <v>1</v>
      </c>
      <c r="E2054" s="180"/>
      <c r="F2054" s="96"/>
      <c r="G2054" s="182"/>
      <c r="H2054" s="186"/>
      <c r="I2054" s="186"/>
      <c r="J2054" s="187"/>
      <c r="K2054" s="67"/>
      <c r="L2054" s="133" t="s">
        <v>57</v>
      </c>
      <c r="M2054" s="134" t="e">
        <f>INDEX('BASE FORMAÇÃO'!H:H,B2056+1)</f>
        <v>#VALUE!</v>
      </c>
      <c r="N2054" s="74"/>
      <c r="O2054" s="27" t="s">
        <v>445</v>
      </c>
      <c r="P2054" s="117"/>
      <c r="Q2054" s="117"/>
      <c r="R2054" s="117"/>
      <c r="S2054" s="117"/>
      <c r="T2054" s="117"/>
      <c r="U2054" s="117"/>
      <c r="V2054" s="117"/>
      <c r="W2054" s="117"/>
      <c r="X2054" s="117"/>
      <c r="Y2054" s="117"/>
      <c r="Z2054" s="117"/>
      <c r="AA2054" s="121"/>
      <c r="AB2054" s="121"/>
      <c r="AC2054" s="121"/>
      <c r="AD2054" s="121"/>
      <c r="AE2054" s="121"/>
      <c r="AF2054" s="121"/>
      <c r="AG2054" s="121"/>
      <c r="AH2054" s="121"/>
      <c r="AI2054" s="121"/>
    </row>
    <row r="2055" spans="1:167" s="119" customFormat="1" x14ac:dyDescent="0.25">
      <c r="A2055" s="77"/>
      <c r="B2055" s="131" t="e">
        <f t="shared" ref="B2055:C2055" si="6374">B2054</f>
        <v>#VALUE!</v>
      </c>
      <c r="C2055" s="131" t="e">
        <f t="shared" si="6374"/>
        <v>#VALUE!</v>
      </c>
      <c r="D2055" s="130">
        <f t="shared" si="6188"/>
        <v>1</v>
      </c>
      <c r="E2055" s="41" t="s">
        <v>344</v>
      </c>
      <c r="F2055" s="96"/>
      <c r="G2055" s="183"/>
      <c r="H2055" s="188"/>
      <c r="I2055" s="188"/>
      <c r="J2055" s="189"/>
      <c r="K2055" s="67"/>
      <c r="L2055" s="1" t="s">
        <v>2</v>
      </c>
      <c r="M2055" s="6" t="e">
        <f>INDEX('BASE FORMAÇÃO'!D:D,B2056+1)</f>
        <v>#VALUE!</v>
      </c>
      <c r="N2055" s="74"/>
      <c r="O2055" s="27" t="s">
        <v>446</v>
      </c>
      <c r="P2055" s="118"/>
      <c r="Q2055" s="118"/>
      <c r="R2055" s="118"/>
      <c r="S2055" s="118"/>
      <c r="T2055" s="118"/>
      <c r="U2055" s="121"/>
      <c r="V2055" s="121"/>
      <c r="W2055" s="121"/>
      <c r="X2055" s="121"/>
      <c r="Y2055" s="121"/>
      <c r="Z2055" s="121"/>
      <c r="AA2055" s="121"/>
      <c r="AB2055" s="121"/>
      <c r="AC2055" s="121"/>
      <c r="AD2055" s="121"/>
      <c r="AE2055" s="121"/>
      <c r="AF2055" s="121"/>
      <c r="AG2055" s="121"/>
      <c r="AH2055" s="121"/>
      <c r="AI2055" s="121"/>
    </row>
    <row r="2056" spans="1:167" x14ac:dyDescent="0.25">
      <c r="B2056" s="131" t="e">
        <f t="shared" ref="B2056:C2056" si="6375">B2054</f>
        <v>#VALUE!</v>
      </c>
      <c r="C2056" s="131" t="e">
        <f t="shared" si="6375"/>
        <v>#VALUE!</v>
      </c>
      <c r="D2056" s="130">
        <f t="shared" si="6188"/>
        <v>1</v>
      </c>
      <c r="E2056" s="167" t="e">
        <f t="shared" ref="E2056" si="6376">C2052</f>
        <v>#VALUE!</v>
      </c>
      <c r="F2056" s="96"/>
      <c r="G2056" s="169" t="s">
        <v>334</v>
      </c>
      <c r="H2056" s="171"/>
      <c r="I2056" s="172"/>
      <c r="J2056" s="172"/>
      <c r="K2056" s="70"/>
      <c r="L2056" s="28" t="s">
        <v>333</v>
      </c>
      <c r="M2056" s="136" t="str">
        <f t="shared" ref="M2056" si="6377">IFERROR(INDEX(I2058:I2070,MATCH(MAX(J2058:J2070),J2058:J2070,0)),"")</f>
        <v/>
      </c>
      <c r="N2056" s="74"/>
      <c r="O2056" s="27" t="s">
        <v>18</v>
      </c>
      <c r="P2056" s="109" t="str">
        <f>IF(P2052="","",
IF(OR(P2054="Orçamento",P2053="",MAX('Tabela de Apoio'!$A:$A)&lt;=P2053),
P2052,
(INDEX('Tabela de Apoio'!$B:$B,MATCH('MAPA DE PREÇOS'!$O$8,'Tabela de Apoio'!$A:$A,1))/INDEX('Tabela de Apoio'!$B:$B,MATCH('MAPA DE PREÇOS'!P2053,'Tabela de Apoio'!$A:$A,1)-1))*P2052))</f>
        <v/>
      </c>
      <c r="Q2056" s="109" t="str">
        <f>IF(Q2052="","",
IF(OR(Q2054="Orçamento",Q2053="",MAX('Tabela de Apoio'!$A:$A)&lt;=Q2053),
Q2052,
(INDEX('Tabela de Apoio'!$B:$B,MATCH('MAPA DE PREÇOS'!$O$8,'Tabela de Apoio'!$A:$A,1))/INDEX('Tabela de Apoio'!$B:$B,MATCH('MAPA DE PREÇOS'!Q2053,'Tabela de Apoio'!$A:$A,1)-1))*Q2052))</f>
        <v/>
      </c>
      <c r="R2056" s="109" t="str">
        <f>IF(R2052="","",
IF(OR(R2054="Orçamento",R2053="",MAX('Tabela de Apoio'!$A:$A)&lt;=R2053),
R2052,
(INDEX('Tabela de Apoio'!$B:$B,MATCH('MAPA DE PREÇOS'!$O$8,'Tabela de Apoio'!$A:$A,1))/INDEX('Tabela de Apoio'!$B:$B,MATCH('MAPA DE PREÇOS'!R2053,'Tabela de Apoio'!$A:$A,1)-1))*R2052))</f>
        <v/>
      </c>
      <c r="S2056" s="109" t="str">
        <f>IF(S2052="","",
IF(OR(S2054="Orçamento",S2053="",MAX('Tabela de Apoio'!$A:$A)&lt;=S2053),
S2052,
(INDEX('Tabela de Apoio'!$B:$B,MATCH('MAPA DE PREÇOS'!$O$8,'Tabela de Apoio'!$A:$A,1))/INDEX('Tabela de Apoio'!$B:$B,MATCH('MAPA DE PREÇOS'!S2053,'Tabela de Apoio'!$A:$A,1)-1))*S2052))</f>
        <v/>
      </c>
      <c r="T2056" s="109" t="str">
        <f>IF(T2052="","",
IF(OR(T2054="Orçamento",T2053="",MAX('Tabela de Apoio'!$A:$A)&lt;=T2053),
T2052,
(INDEX('Tabela de Apoio'!$B:$B,MATCH('MAPA DE PREÇOS'!$O$8,'Tabela de Apoio'!$A:$A,1))/INDEX('Tabela de Apoio'!$B:$B,MATCH('MAPA DE PREÇOS'!T2053,'Tabela de Apoio'!$A:$A,1)-1))*T2052))</f>
        <v/>
      </c>
      <c r="U2056" s="109" t="str">
        <f>IF(U2052="","",
IF(OR(U2054="Orçamento",U2053="",MAX('Tabela de Apoio'!$A:$A)&lt;=U2053),
U2052,
(INDEX('Tabela de Apoio'!$B:$B,MATCH('MAPA DE PREÇOS'!$O$8,'Tabela de Apoio'!$A:$A,1))/INDEX('Tabela de Apoio'!$B:$B,MATCH('MAPA DE PREÇOS'!U2053,'Tabela de Apoio'!$A:$A,1)-1))*U2052))</f>
        <v/>
      </c>
      <c r="V2056" s="109" t="str">
        <f>IF(V2052="","",
IF(OR(V2054="Orçamento",V2053="",MAX('Tabela de Apoio'!$A:$A)&lt;=V2053),
V2052,
(INDEX('Tabela de Apoio'!$B:$B,MATCH('MAPA DE PREÇOS'!$O$8,'Tabela de Apoio'!$A:$A,1))/INDEX('Tabela de Apoio'!$B:$B,MATCH('MAPA DE PREÇOS'!V2053,'Tabela de Apoio'!$A:$A,1)-1))*V2052))</f>
        <v/>
      </c>
      <c r="W2056" s="109" t="str">
        <f>IF(W2052="","",
IF(OR(W2054="Orçamento",W2053="",MAX('Tabela de Apoio'!$A:$A)&lt;=W2053),
W2052,
(INDEX('Tabela de Apoio'!$B:$B,MATCH('MAPA DE PREÇOS'!$O$8,'Tabela de Apoio'!$A:$A,1))/INDEX('Tabela de Apoio'!$B:$B,MATCH('MAPA DE PREÇOS'!W2053,'Tabela de Apoio'!$A:$A,1)-1))*W2052))</f>
        <v/>
      </c>
      <c r="X2056" s="109" t="str">
        <f>IF(X2052="","",
IF(OR(X2054="Orçamento",X2053="",MAX('Tabela de Apoio'!$A:$A)&lt;=X2053),
X2052,
(INDEX('Tabela de Apoio'!$B:$B,MATCH('MAPA DE PREÇOS'!$O$8,'Tabela de Apoio'!$A:$A,1))/INDEX('Tabela de Apoio'!$B:$B,MATCH('MAPA DE PREÇOS'!X2053,'Tabela de Apoio'!$A:$A,1)-1))*X2052))</f>
        <v/>
      </c>
      <c r="Y2056" s="109" t="str">
        <f>IF(Y2052="","",
IF(OR(Y2054="Orçamento",Y2053="",MAX('Tabela de Apoio'!$A:$A)&lt;=Y2053),
Y2052,
(INDEX('Tabela de Apoio'!$B:$B,MATCH('MAPA DE PREÇOS'!$O$8,'Tabela de Apoio'!$A:$A,1))/INDEX('Tabela de Apoio'!$B:$B,MATCH('MAPA DE PREÇOS'!Y2053,'Tabela de Apoio'!$A:$A,1)-1))*Y2052))</f>
        <v/>
      </c>
      <c r="Z2056" s="109" t="str">
        <f>IF(Z2052="","",
IF(OR(Z2054="Orçamento",Z2053="",MAX('Tabela de Apoio'!$A:$A)&lt;=Z2053),
Z2052,
(INDEX('Tabela de Apoio'!$B:$B,MATCH('MAPA DE PREÇOS'!$O$8,'Tabela de Apoio'!$A:$A,1))/INDEX('Tabela de Apoio'!$B:$B,MATCH('MAPA DE PREÇOS'!Z2053,'Tabela de Apoio'!$A:$A,1)-1))*Z2052))</f>
        <v/>
      </c>
      <c r="AA2056" s="109" t="str">
        <f>IF(AA2052="","",
IF(OR(AA2054="Orçamento",AA2053="",MAX('Tabela de Apoio'!$A:$A)&lt;=AA2053),
AA2052,
(INDEX('Tabela de Apoio'!$B:$B,MATCH('MAPA DE PREÇOS'!$O$8,'Tabela de Apoio'!$A:$A,1))/INDEX('Tabela de Apoio'!$B:$B,MATCH('MAPA DE PREÇOS'!AA2053,'Tabela de Apoio'!$A:$A,1)-1))*AA2052))</f>
        <v/>
      </c>
      <c r="AB2056" s="109" t="str">
        <f>IF(AB2052="","",
IF(OR(AB2054="Orçamento",AB2053="",MAX('Tabela de Apoio'!$A:$A)&lt;=AB2053),
AB2052,
(INDEX('Tabela de Apoio'!$B:$B,MATCH('MAPA DE PREÇOS'!$O$8,'Tabela de Apoio'!$A:$A,1))/INDEX('Tabela de Apoio'!$B:$B,MATCH('MAPA DE PREÇOS'!AB2053,'Tabela de Apoio'!$A:$A,1)-1))*AB2052))</f>
        <v/>
      </c>
      <c r="AC2056" s="109" t="str">
        <f>IF(AC2052="","",
IF(OR(AC2054="Orçamento",AC2053="",MAX('Tabela de Apoio'!$A:$A)&lt;=AC2053),
AC2052,
(INDEX('Tabela de Apoio'!$B:$B,MATCH('MAPA DE PREÇOS'!$O$8,'Tabela de Apoio'!$A:$A,1))/INDEX('Tabela de Apoio'!$B:$B,MATCH('MAPA DE PREÇOS'!AC2053,'Tabela de Apoio'!$A:$A,1)-1))*AC2052))</f>
        <v/>
      </c>
      <c r="AD2056" s="109" t="str">
        <f>IF(AD2052="","",
IF(OR(AD2054="Orçamento",AD2053="",MAX('Tabela de Apoio'!$A:$A)&lt;=AD2053),
AD2052,
(INDEX('Tabela de Apoio'!$B:$B,MATCH('MAPA DE PREÇOS'!$O$8,'Tabela de Apoio'!$A:$A,1))/INDEX('Tabela de Apoio'!$B:$B,MATCH('MAPA DE PREÇOS'!AD2053,'Tabela de Apoio'!$A:$A,1)-1))*AD2052))</f>
        <v/>
      </c>
      <c r="AE2056" s="109" t="str">
        <f>IF(AE2052="","",
IF(OR(AE2054="Orçamento",AE2053="",MAX('Tabela de Apoio'!$A:$A)&lt;=AE2053),
AE2052,
(INDEX('Tabela de Apoio'!$B:$B,MATCH('MAPA DE PREÇOS'!$O$8,'Tabela de Apoio'!$A:$A,1))/INDEX('Tabela de Apoio'!$B:$B,MATCH('MAPA DE PREÇOS'!AE2053,'Tabela de Apoio'!$A:$A,1)-1))*AE2052))</f>
        <v/>
      </c>
      <c r="AF2056" s="109" t="str">
        <f>IF(AF2052="","",
IF(OR(AF2054="Orçamento",AF2053="",MAX('Tabela de Apoio'!$A:$A)&lt;=AF2053),
AF2052,
(INDEX('Tabela de Apoio'!$B:$B,MATCH('MAPA DE PREÇOS'!$O$8,'Tabela de Apoio'!$A:$A,1))/INDEX('Tabela de Apoio'!$B:$B,MATCH('MAPA DE PREÇOS'!AF2053,'Tabela de Apoio'!$A:$A,1)-1))*AF2052))</f>
        <v/>
      </c>
      <c r="AG2056" s="109" t="str">
        <f>IF(AG2052="","",
IF(OR(AG2054="Orçamento",AG2053="",MAX('Tabela de Apoio'!$A:$A)&lt;=AG2053),
AG2052,
(INDEX('Tabela de Apoio'!$B:$B,MATCH('MAPA DE PREÇOS'!$O$8,'Tabela de Apoio'!$A:$A,1))/INDEX('Tabela de Apoio'!$B:$B,MATCH('MAPA DE PREÇOS'!AG2053,'Tabela de Apoio'!$A:$A,1)-1))*AG2052))</f>
        <v/>
      </c>
      <c r="AH2056" s="109" t="str">
        <f>IF(AH2052="","",
IF(OR(AH2054="Orçamento",AH2053="",MAX('Tabela de Apoio'!$A:$A)&lt;=AH2053),
AH2052,
(INDEX('Tabela de Apoio'!$B:$B,MATCH('MAPA DE PREÇOS'!$O$8,'Tabela de Apoio'!$A:$A,1))/INDEX('Tabela de Apoio'!$B:$B,MATCH('MAPA DE PREÇOS'!AH2053,'Tabela de Apoio'!$A:$A,1)-1))*AH2052))</f>
        <v/>
      </c>
      <c r="AI2056" s="109" t="str">
        <f>IF(AI2052="","",
IF(OR(AI2054="Orçamento",AI2053="",MAX('Tabela de Apoio'!$A:$A)&lt;=AI2053),
AI2052,
(INDEX('Tabela de Apoio'!$B:$B,MATCH('MAPA DE PREÇOS'!$O$8,'Tabela de Apoio'!$A:$A,1))/INDEX('Tabela de Apoio'!$B:$B,MATCH('MAPA DE PREÇOS'!AI2053,'Tabela de Apoio'!$A:$A,1)-1))*AI2052))</f>
        <v/>
      </c>
    </row>
    <row r="2057" spans="1:167" hidden="1" x14ac:dyDescent="0.25">
      <c r="B2057" s="131" t="e">
        <f t="shared" ref="B2057" si="6378">B2056</f>
        <v>#VALUE!</v>
      </c>
      <c r="C2057" s="131" t="e">
        <f t="shared" ref="C2057" si="6379">C2056</f>
        <v>#VALUE!</v>
      </c>
      <c r="D2057" s="130">
        <f t="shared" si="6188"/>
        <v>1</v>
      </c>
      <c r="E2057" s="168"/>
      <c r="F2057" s="96"/>
      <c r="G2057" s="170"/>
      <c r="H2057"/>
      <c r="I2057"/>
      <c r="J2057"/>
      <c r="N2057" s="74"/>
      <c r="O2057" s="27" t="s">
        <v>439</v>
      </c>
      <c r="P2057" s="110" t="str">
        <f>IF(IFERROR(VLOOKUP(P2054,'Tabela de Apoio'!$D:$E,2,FALSE),1)=1,"",P2058)</f>
        <v/>
      </c>
      <c r="Q2057" s="110" t="str">
        <f>IF(IFERROR(VLOOKUP(Q2054,'Tabela de Apoio'!$D:$E,2,FALSE),1)=1,"",Q2058)</f>
        <v/>
      </c>
      <c r="R2057" s="110" t="str">
        <f>IF(IFERROR(VLOOKUP(R2054,'Tabela de Apoio'!$D:$E,2,FALSE),1)=1,"",R2058)</f>
        <v/>
      </c>
      <c r="S2057" s="110" t="str">
        <f>IF(IFERROR(VLOOKUP(S2054,'Tabela de Apoio'!$D:$E,2,FALSE),1)=1,"",S2058)</f>
        <v/>
      </c>
      <c r="T2057" s="110" t="str">
        <f>IF(IFERROR(VLOOKUP(T2054,'Tabela de Apoio'!$D:$E,2,FALSE),1)=1,"",T2058)</f>
        <v/>
      </c>
      <c r="U2057" s="110" t="str">
        <f>IF(IFERROR(VLOOKUP(U2054,'Tabela de Apoio'!$D:$E,2,FALSE),1)=1,"",U2058)</f>
        <v/>
      </c>
      <c r="V2057" s="110" t="str">
        <f>IF(IFERROR(VLOOKUP(V2054,'Tabela de Apoio'!$D:$E,2,FALSE),1)=1,"",V2058)</f>
        <v/>
      </c>
      <c r="W2057" s="110" t="str">
        <f>IF(IFERROR(VLOOKUP(W2054,'Tabela de Apoio'!$D:$E,2,FALSE),1)=1,"",W2058)</f>
        <v/>
      </c>
      <c r="X2057" s="110" t="str">
        <f>IF(IFERROR(VLOOKUP(X2054,'Tabela de Apoio'!$D:$E,2,FALSE),1)=1,"",X2058)</f>
        <v/>
      </c>
      <c r="Y2057" s="110" t="str">
        <f>IF(IFERROR(VLOOKUP(Y2054,'Tabela de Apoio'!$D:$E,2,FALSE),1)=1,"",Y2058)</f>
        <v/>
      </c>
      <c r="Z2057" s="110" t="str">
        <f>IF(IFERROR(VLOOKUP(Z2054,'Tabela de Apoio'!$D:$E,2,FALSE),1)=1,"",Z2058)</f>
        <v/>
      </c>
      <c r="AA2057" s="110" t="str">
        <f>IF(IFERROR(VLOOKUP(AA2054,'Tabela de Apoio'!$D:$E,2,FALSE),1)=1,"",AA2058)</f>
        <v/>
      </c>
      <c r="AB2057" s="110" t="str">
        <f>IF(IFERROR(VLOOKUP(AB2054,'Tabela de Apoio'!$D:$E,2,FALSE),1)=1,"",AB2058)</f>
        <v/>
      </c>
      <c r="AC2057" s="110" t="str">
        <f>IF(IFERROR(VLOOKUP(AC2054,'Tabela de Apoio'!$D:$E,2,FALSE),1)=1,"",AC2058)</f>
        <v/>
      </c>
      <c r="AD2057" s="110" t="str">
        <f>IF(IFERROR(VLOOKUP(AD2054,'Tabela de Apoio'!$D:$E,2,FALSE),1)=1,"",AD2058)</f>
        <v/>
      </c>
      <c r="AE2057" s="110" t="str">
        <f>IF(IFERROR(VLOOKUP(AE2054,'Tabela de Apoio'!$D:$E,2,FALSE),1)=1,"",AE2058)</f>
        <v/>
      </c>
      <c r="AF2057" s="110" t="str">
        <f>IF(IFERROR(VLOOKUP(AF2054,'Tabela de Apoio'!$D:$E,2,FALSE),1)=1,"",AF2058)</f>
        <v/>
      </c>
      <c r="AG2057" s="110" t="str">
        <f>IF(IFERROR(VLOOKUP(AG2054,'Tabela de Apoio'!$D:$E,2,FALSE),1)=1,"",AG2058)</f>
        <v/>
      </c>
      <c r="AH2057" s="110" t="str">
        <f>IF(IFERROR(VLOOKUP(AH2054,'Tabela de Apoio'!$D:$E,2,FALSE),1)=1,"",AH2058)</f>
        <v/>
      </c>
      <c r="AI2057" s="110" t="str">
        <f>IF(IFERROR(VLOOKUP(AI2054,'Tabela de Apoio'!$D:$E,2,FALSE),1)=1,"",AI2058)</f>
        <v/>
      </c>
    </row>
    <row r="2058" spans="1:167" hidden="1" x14ac:dyDescent="0.25">
      <c r="B2058" s="131" t="e">
        <f t="shared" ref="B2058:C2058" si="6380">B2057</f>
        <v>#VALUE!</v>
      </c>
      <c r="C2058" s="131" t="e">
        <f t="shared" si="6380"/>
        <v>#VALUE!</v>
      </c>
      <c r="D2058" s="130">
        <f t="shared" si="6188"/>
        <v>1</v>
      </c>
      <c r="E2058" s="168"/>
      <c r="F2058" s="96"/>
      <c r="G2058" s="170"/>
      <c r="H2058" s="137">
        <f t="shared" ref="H2058" si="6381">COUNT($P2058:$XX2058)</f>
        <v>0</v>
      </c>
      <c r="I2058" s="135" t="e">
        <f t="shared" ref="I2058" si="6382">_xlfn.STDEV.P($P2057:$XX2058)/AVERAGE($P2057:$XX2058)</f>
        <v>#DIV/0!</v>
      </c>
      <c r="J2058" s="7">
        <f>ROW()</f>
        <v>2058</v>
      </c>
      <c r="K2058" s="70"/>
      <c r="L2058" s="29" t="s">
        <v>54</v>
      </c>
      <c r="M2058" s="30" t="str">
        <f t="shared" ref="M2058" si="6383">IFERROR(
IF(AND(P2054="Orçamento",COUNTA(P2052:AI2052)=COUNTIF(P2054:XX2054,"Orçamento")),MIN(M2063,M2060),
IF(M2061&lt;&gt;"",M2061,
IF(M2062&lt;&gt;"",M2062,
M2060
))),"")</f>
        <v/>
      </c>
      <c r="N2058" s="74"/>
      <c r="O2058" s="27" t="s">
        <v>440</v>
      </c>
      <c r="P2058" s="109" t="str">
        <f t="shared" ref="P2058:AI2058" si="6384">IFERROR(IF(P2056="",
            "",
            IF(COUNT($P2056:$XX2056)&lt;=4,
               P2056,
               IF(OR(P2056&gt;(QUARTILE($P2056:$XX2056,3)+(QUARTILE($P2056:$XX2056,3)-QUARTILE($P2056:$XX2056,1))),
                     P2056&lt;(QUARTILE($P2056:$XX2056,1)-(QUARTILE($P2056:$XX2056,3)-QUARTILE($P2056:$XX2056,1)))
                  ),
               "DESCARTADO",P2056)
             )
  ),P2056)</f>
        <v/>
      </c>
      <c r="Q2058" s="109" t="str">
        <f t="shared" si="6384"/>
        <v/>
      </c>
      <c r="R2058" s="109" t="str">
        <f t="shared" si="6384"/>
        <v/>
      </c>
      <c r="S2058" s="109" t="str">
        <f t="shared" si="6384"/>
        <v/>
      </c>
      <c r="T2058" s="109" t="str">
        <f t="shared" si="6384"/>
        <v/>
      </c>
      <c r="U2058" s="109" t="str">
        <f t="shared" si="6384"/>
        <v/>
      </c>
      <c r="V2058" s="109" t="str">
        <f t="shared" si="6384"/>
        <v/>
      </c>
      <c r="W2058" s="109" t="str">
        <f t="shared" si="6384"/>
        <v/>
      </c>
      <c r="X2058" s="109" t="str">
        <f t="shared" si="6384"/>
        <v/>
      </c>
      <c r="Y2058" s="109" t="str">
        <f t="shared" si="6384"/>
        <v/>
      </c>
      <c r="Z2058" s="109" t="str">
        <f t="shared" si="6384"/>
        <v/>
      </c>
      <c r="AA2058" s="109" t="str">
        <f t="shared" si="6384"/>
        <v/>
      </c>
      <c r="AB2058" s="109" t="str">
        <f t="shared" si="6384"/>
        <v/>
      </c>
      <c r="AC2058" s="109" t="str">
        <f t="shared" si="6384"/>
        <v/>
      </c>
      <c r="AD2058" s="109" t="str">
        <f t="shared" si="6384"/>
        <v/>
      </c>
      <c r="AE2058" s="109" t="str">
        <f t="shared" si="6384"/>
        <v/>
      </c>
      <c r="AF2058" s="109" t="str">
        <f t="shared" si="6384"/>
        <v/>
      </c>
      <c r="AG2058" s="109" t="str">
        <f t="shared" si="6384"/>
        <v/>
      </c>
      <c r="AH2058" s="109" t="str">
        <f t="shared" si="6384"/>
        <v/>
      </c>
      <c r="AI2058" s="109" t="str">
        <f t="shared" si="6384"/>
        <v/>
      </c>
    </row>
    <row r="2059" spans="1:167" hidden="1" x14ac:dyDescent="0.25">
      <c r="B2059" s="131" t="e">
        <f t="shared" ref="B2059:B2113" si="6385">B2058</f>
        <v>#VALUE!</v>
      </c>
      <c r="C2059" s="131" t="e">
        <f t="shared" ref="C2059:D2113" si="6386">C2058</f>
        <v>#VALUE!</v>
      </c>
      <c r="D2059" s="130">
        <f t="shared" si="6188"/>
        <v>1</v>
      </c>
      <c r="E2059" s="168"/>
      <c r="F2059" s="96"/>
      <c r="G2059" s="170"/>
      <c r="H2059"/>
      <c r="I2059"/>
      <c r="J2059"/>
      <c r="K2059" s="69"/>
      <c r="L2059" s="29" t="s">
        <v>423</v>
      </c>
      <c r="M2059" s="30" t="e">
        <f t="shared" ref="M2059" si="6387">AVERAGE($P2058:$XX2058)</f>
        <v>#DIV/0!</v>
      </c>
      <c r="N2059" s="74"/>
      <c r="O2059" s="27" t="str">
        <f t="shared" ref="O2059" si="6388">"1 POND"</f>
        <v>1 POND</v>
      </c>
      <c r="P2059" s="110" t="str">
        <f>IF(IFERROR(VLOOKUP(P2054,'Tabela de Apoio'!$D:$E,2,FALSE),1)=1,"",P2060)</f>
        <v/>
      </c>
      <c r="Q2059" s="110" t="str">
        <f>IF(IFERROR(VLOOKUP(Q2054,'Tabela de Apoio'!$D:$E,2,FALSE),1)=1,"",Q2060)</f>
        <v/>
      </c>
      <c r="R2059" s="110" t="str">
        <f>IF(IFERROR(VLOOKUP(R2054,'Tabela de Apoio'!$D:$E,2,FALSE),1)=1,"",R2060)</f>
        <v/>
      </c>
      <c r="S2059" s="110" t="str">
        <f>IF(IFERROR(VLOOKUP(S2054,'Tabela de Apoio'!$D:$E,2,FALSE),1)=1,"",S2060)</f>
        <v/>
      </c>
      <c r="T2059" s="110" t="str">
        <f>IF(IFERROR(VLOOKUP(T2054,'Tabela de Apoio'!$D:$E,2,FALSE),1)=1,"",T2060)</f>
        <v/>
      </c>
      <c r="U2059" s="110" t="str">
        <f>IF(IFERROR(VLOOKUP(U2054,'Tabela de Apoio'!$D:$E,2,FALSE),1)=1,"",U2060)</f>
        <v/>
      </c>
      <c r="V2059" s="110" t="str">
        <f>IF(IFERROR(VLOOKUP(V2054,'Tabela de Apoio'!$D:$E,2,FALSE),1)=1,"",V2060)</f>
        <v/>
      </c>
      <c r="W2059" s="110" t="str">
        <f>IF(IFERROR(VLOOKUP(W2054,'Tabela de Apoio'!$D:$E,2,FALSE),1)=1,"",W2060)</f>
        <v/>
      </c>
      <c r="X2059" s="110" t="str">
        <f>IF(IFERROR(VLOOKUP(X2054,'Tabela de Apoio'!$D:$E,2,FALSE),1)=1,"",X2060)</f>
        <v/>
      </c>
      <c r="Y2059" s="110" t="str">
        <f>IF(IFERROR(VLOOKUP(Y2054,'Tabela de Apoio'!$D:$E,2,FALSE),1)=1,"",Y2060)</f>
        <v/>
      </c>
      <c r="Z2059" s="110" t="str">
        <f>IF(IFERROR(VLOOKUP(Z2054,'Tabela de Apoio'!$D:$E,2,FALSE),1)=1,"",Z2060)</f>
        <v/>
      </c>
      <c r="AA2059" s="110" t="str">
        <f>IF(IFERROR(VLOOKUP(AA2054,'Tabela de Apoio'!$D:$E,2,FALSE),1)=1,"",AA2060)</f>
        <v/>
      </c>
      <c r="AB2059" s="110" t="str">
        <f>IF(IFERROR(VLOOKUP(AB2054,'Tabela de Apoio'!$D:$E,2,FALSE),1)=1,"",AB2060)</f>
        <v/>
      </c>
      <c r="AC2059" s="110" t="str">
        <f>IF(IFERROR(VLOOKUP(AC2054,'Tabela de Apoio'!$D:$E,2,FALSE),1)=1,"",AC2060)</f>
        <v/>
      </c>
      <c r="AD2059" s="110" t="str">
        <f>IF(IFERROR(VLOOKUP(AD2054,'Tabela de Apoio'!$D:$E,2,FALSE),1)=1,"",AD2060)</f>
        <v/>
      </c>
      <c r="AE2059" s="110" t="str">
        <f>IF(IFERROR(VLOOKUP(AE2054,'Tabela de Apoio'!$D:$E,2,FALSE),1)=1,"",AE2060)</f>
        <v/>
      </c>
      <c r="AF2059" s="110" t="str">
        <f>IF(IFERROR(VLOOKUP(AF2054,'Tabela de Apoio'!$D:$E,2,FALSE),1)=1,"",AF2060)</f>
        <v/>
      </c>
      <c r="AG2059" s="110" t="str">
        <f>IF(IFERROR(VLOOKUP(AG2054,'Tabela de Apoio'!$D:$E,2,FALSE),1)=1,"",AG2060)</f>
        <v/>
      </c>
      <c r="AH2059" s="110" t="str">
        <f>IF(IFERROR(VLOOKUP(AH2054,'Tabela de Apoio'!$D:$E,2,FALSE),1)=1,"",AH2060)</f>
        <v/>
      </c>
      <c r="AI2059" s="110" t="str">
        <f>IF(IFERROR(VLOOKUP(AI2054,'Tabela de Apoio'!$D:$E,2,FALSE),1)=1,"",AI2060)</f>
        <v/>
      </c>
    </row>
    <row r="2060" spans="1:167" hidden="1" x14ac:dyDescent="0.25">
      <c r="B2060" s="131" t="e">
        <f t="shared" si="6385"/>
        <v>#VALUE!</v>
      </c>
      <c r="C2060" s="131" t="e">
        <f t="shared" si="6386"/>
        <v>#VALUE!</v>
      </c>
      <c r="D2060" s="130">
        <f t="shared" si="6386"/>
        <v>1</v>
      </c>
      <c r="E2060" s="168"/>
      <c r="F2060" s="96"/>
      <c r="G2060" s="170"/>
      <c r="H2060" s="137">
        <f t="shared" ref="H2060" si="6389">COUNT($P2060:$XX2060)</f>
        <v>0</v>
      </c>
      <c r="I2060" s="135" t="e">
        <f t="shared" ref="I2060" si="6390">_xlfn.STDEV.P($P2059:$XX2060)/AVERAGE($P2059:$XX2060)</f>
        <v>#DIV/0!</v>
      </c>
      <c r="J2060" s="7">
        <f t="shared" ref="J2060" si="6391">IF(AND(H2060&gt;2,
OR(L2052="MÉDIA SANEADA",L2052="MEDIANA SANEADA",
AND(L2052="PREÇO REFERÊNCIA",NOT(AND(P2054="Orçamento",COUNTA(P2052:XX2052)=COUNTIF(P2054:XX2054,"Orçamento")))))),
ROW(),0)</f>
        <v>0</v>
      </c>
      <c r="K2060" s="69"/>
      <c r="L2060" s="29" t="s">
        <v>424</v>
      </c>
      <c r="M2060" s="30" t="e">
        <f t="shared" ref="M2060" si="6392">MEDIAN($P2058:$XX2058)</f>
        <v>#NUM!</v>
      </c>
      <c r="N2060" s="74"/>
      <c r="O2060" s="27" t="str">
        <f t="shared" ref="O2060" si="6393">"1 RODADA"</f>
        <v>1 RODADA</v>
      </c>
      <c r="P2060" s="110" t="str">
        <f t="shared" ref="P2060:AI2060" si="6394">IF(P2058="","",IF((_xlfn.STDEV.P($P2057:$XX2058)/AVERAGE($P2057:$XX2058))&lt;=25%,P2058,IF(OR(P2058&gt;(AVERAGE($P2057:$XX2058)+_xlfn.STDEV.P($P2057:$XX2058)),P2058&lt;(AVERAGE($P2057:$XX2058)-_xlfn.STDEV.P($P2057:$XX2058))),"DESCARTADO",P2058)))</f>
        <v/>
      </c>
      <c r="Q2060" s="110" t="str">
        <f t="shared" si="6394"/>
        <v/>
      </c>
      <c r="R2060" s="110" t="str">
        <f t="shared" si="6394"/>
        <v/>
      </c>
      <c r="S2060" s="110" t="str">
        <f t="shared" si="6394"/>
        <v/>
      </c>
      <c r="T2060" s="110" t="str">
        <f t="shared" si="6394"/>
        <v/>
      </c>
      <c r="U2060" s="110" t="str">
        <f t="shared" si="6394"/>
        <v/>
      </c>
      <c r="V2060" s="110" t="str">
        <f t="shared" si="6394"/>
        <v/>
      </c>
      <c r="W2060" s="110" t="str">
        <f t="shared" si="6394"/>
        <v/>
      </c>
      <c r="X2060" s="110" t="str">
        <f t="shared" si="6394"/>
        <v/>
      </c>
      <c r="Y2060" s="110" t="str">
        <f t="shared" si="6394"/>
        <v/>
      </c>
      <c r="Z2060" s="110" t="str">
        <f t="shared" si="6394"/>
        <v/>
      </c>
      <c r="AA2060" s="110" t="str">
        <f t="shared" si="6394"/>
        <v/>
      </c>
      <c r="AB2060" s="110" t="str">
        <f t="shared" si="6394"/>
        <v/>
      </c>
      <c r="AC2060" s="110" t="str">
        <f t="shared" si="6394"/>
        <v/>
      </c>
      <c r="AD2060" s="110" t="str">
        <f t="shared" si="6394"/>
        <v/>
      </c>
      <c r="AE2060" s="110" t="str">
        <f t="shared" si="6394"/>
        <v/>
      </c>
      <c r="AF2060" s="110" t="str">
        <f t="shared" si="6394"/>
        <v/>
      </c>
      <c r="AG2060" s="110" t="str">
        <f t="shared" si="6394"/>
        <v/>
      </c>
      <c r="AH2060" s="110" t="str">
        <f t="shared" si="6394"/>
        <v/>
      </c>
      <c r="AI2060" s="110" t="str">
        <f t="shared" si="6394"/>
        <v/>
      </c>
    </row>
    <row r="2061" spans="1:167" hidden="1" x14ac:dyDescent="0.25">
      <c r="B2061" s="131" t="e">
        <f t="shared" si="6385"/>
        <v>#VALUE!</v>
      </c>
      <c r="C2061" s="131" t="e">
        <f t="shared" si="6386"/>
        <v>#VALUE!</v>
      </c>
      <c r="D2061" s="130">
        <f t="shared" si="6386"/>
        <v>1</v>
      </c>
      <c r="E2061" s="168"/>
      <c r="F2061" s="96"/>
      <c r="G2061" s="170"/>
      <c r="H2061"/>
      <c r="I2061"/>
      <c r="J2061"/>
      <c r="L2061" s="29" t="s">
        <v>50</v>
      </c>
      <c r="M2061" s="30" t="str">
        <f t="shared" ref="M2061" si="6395">IFERROR(
IF(AND(H2060&gt;2,I2060&lt;=25%),AVERAGE(P2059:XX2060),
IF(AND(H2062&gt;2,I2062&lt;=25%),AVERAGE(P2061:XX2062),
IF(AND(H2064&gt;2,I2064&lt;=25%),AVERAGE(P2063:XX2064),
IF(AND(H2066&gt;2,I2066&lt;=25%),AVERAGE(P2065:XX2066),
IF(AND(H2068&gt;2,I2068&lt;=25%),AVERAGE(P2067:XX2068),
IF(AND(H2070&gt;2,I2070&lt;=25%),AVERAGE(P2069:XX2070),
IF(I2058&lt;=25%,AVERAGE(P2057:XX2058),""))))))),"")</f>
        <v/>
      </c>
      <c r="N2061" s="74"/>
      <c r="O2061" s="27" t="str">
        <f t="shared" ref="O2061" si="6396">"2 POND"</f>
        <v>2 POND</v>
      </c>
      <c r="P2061" s="110" t="str">
        <f>IF(IFERROR(VLOOKUP(P2054,'Tabela de Apoio'!$D:$E,2,FALSE),1)=1,"",P2062)</f>
        <v/>
      </c>
      <c r="Q2061" s="110" t="str">
        <f>IF(IFERROR(VLOOKUP(Q2054,'Tabela de Apoio'!$D:$E,2,FALSE),1)=1,"",Q2062)</f>
        <v/>
      </c>
      <c r="R2061" s="110" t="str">
        <f>IF(IFERROR(VLOOKUP(R2054,'Tabela de Apoio'!$D:$E,2,FALSE),1)=1,"",R2062)</f>
        <v/>
      </c>
      <c r="S2061" s="110" t="str">
        <f>IF(IFERROR(VLOOKUP(S2054,'Tabela de Apoio'!$D:$E,2,FALSE),1)=1,"",S2062)</f>
        <v/>
      </c>
      <c r="T2061" s="110" t="str">
        <f>IF(IFERROR(VLOOKUP(T2054,'Tabela de Apoio'!$D:$E,2,FALSE),1)=1,"",T2062)</f>
        <v/>
      </c>
      <c r="U2061" s="110" t="str">
        <f>IF(IFERROR(VLOOKUP(U2054,'Tabela de Apoio'!$D:$E,2,FALSE),1)=1,"",U2062)</f>
        <v/>
      </c>
      <c r="V2061" s="110" t="str">
        <f>IF(IFERROR(VLOOKUP(V2054,'Tabela de Apoio'!$D:$E,2,FALSE),1)=1,"",V2062)</f>
        <v/>
      </c>
      <c r="W2061" s="110" t="str">
        <f>IF(IFERROR(VLOOKUP(W2054,'Tabela de Apoio'!$D:$E,2,FALSE),1)=1,"",W2062)</f>
        <v/>
      </c>
      <c r="X2061" s="110" t="str">
        <f>IF(IFERROR(VLOOKUP(X2054,'Tabela de Apoio'!$D:$E,2,FALSE),1)=1,"",X2062)</f>
        <v/>
      </c>
      <c r="Y2061" s="110" t="str">
        <f>IF(IFERROR(VLOOKUP(Y2054,'Tabela de Apoio'!$D:$E,2,FALSE),1)=1,"",Y2062)</f>
        <v/>
      </c>
      <c r="Z2061" s="110" t="str">
        <f>IF(IFERROR(VLOOKUP(Z2054,'Tabela de Apoio'!$D:$E,2,FALSE),1)=1,"",Z2062)</f>
        <v/>
      </c>
      <c r="AA2061" s="110" t="str">
        <f>IF(IFERROR(VLOOKUP(AA2054,'Tabela de Apoio'!$D:$E,2,FALSE),1)=1,"",AA2062)</f>
        <v/>
      </c>
      <c r="AB2061" s="110" t="str">
        <f>IF(IFERROR(VLOOKUP(AB2054,'Tabela de Apoio'!$D:$E,2,FALSE),1)=1,"",AB2062)</f>
        <v/>
      </c>
      <c r="AC2061" s="110" t="str">
        <f>IF(IFERROR(VLOOKUP(AC2054,'Tabela de Apoio'!$D:$E,2,FALSE),1)=1,"",AC2062)</f>
        <v/>
      </c>
      <c r="AD2061" s="110" t="str">
        <f>IF(IFERROR(VLOOKUP(AD2054,'Tabela de Apoio'!$D:$E,2,FALSE),1)=1,"",AD2062)</f>
        <v/>
      </c>
      <c r="AE2061" s="110" t="str">
        <f>IF(IFERROR(VLOOKUP(AE2054,'Tabela de Apoio'!$D:$E,2,FALSE),1)=1,"",AE2062)</f>
        <v/>
      </c>
      <c r="AF2061" s="110" t="str">
        <f>IF(IFERROR(VLOOKUP(AF2054,'Tabela de Apoio'!$D:$E,2,FALSE),1)=1,"",AF2062)</f>
        <v/>
      </c>
      <c r="AG2061" s="110" t="str">
        <f>IF(IFERROR(VLOOKUP(AG2054,'Tabela de Apoio'!$D:$E,2,FALSE),1)=1,"",AG2062)</f>
        <v/>
      </c>
      <c r="AH2061" s="110" t="str">
        <f>IF(IFERROR(VLOOKUP(AH2054,'Tabela de Apoio'!$D:$E,2,FALSE),1)=1,"",AH2062)</f>
        <v/>
      </c>
      <c r="AI2061" s="110" t="str">
        <f>IF(IFERROR(VLOOKUP(AI2054,'Tabela de Apoio'!$D:$E,2,FALSE),1)=1,"",AI2062)</f>
        <v/>
      </c>
    </row>
    <row r="2062" spans="1:167" hidden="1" x14ac:dyDescent="0.25">
      <c r="B2062" s="131" t="e">
        <f t="shared" si="6385"/>
        <v>#VALUE!</v>
      </c>
      <c r="C2062" s="131" t="e">
        <f t="shared" si="6386"/>
        <v>#VALUE!</v>
      </c>
      <c r="D2062" s="130">
        <f t="shared" si="6386"/>
        <v>1</v>
      </c>
      <c r="E2062" s="168"/>
      <c r="F2062" s="96"/>
      <c r="G2062" s="170"/>
      <c r="H2062" s="137">
        <f t="shared" ref="H2062" si="6397">COUNT($P2062:$XX2062)</f>
        <v>0</v>
      </c>
      <c r="I2062" s="135" t="e">
        <f t="shared" ref="I2062" si="6398">_xlfn.STDEV.P($P2061:$XX2062)/AVERAGE($P2061:$XX2062)</f>
        <v>#DIV/0!</v>
      </c>
      <c r="J2062" s="7">
        <f t="shared" ref="J2062" si="6399">IF(AND(H2062&gt;2,
OR(L2052="MÉDIA SANEADA",L2052="MEDIANA SANEADA",
AND(L2052="PREÇO REFERÊNCIA",NOT(AND(P2054="Orçamento",COUNTA(P2052:XX2052)=COUNTIF(P2054:XX2054,"Orçamento")))))),
ROW(),0)</f>
        <v>0</v>
      </c>
      <c r="K2062" s="69"/>
      <c r="L2062" s="29" t="s">
        <v>425</v>
      </c>
      <c r="M2062" s="30" t="e">
        <f t="shared" ref="M2062" si="6400" xml:space="preserve">
IF(H2060&gt;2,MEDIAN(P2059:XX2060),
IF(H2062&gt;2,MEDIAN(P2061:XX2062),
IF(H2064&gt;2,MEDIAN(P2063:XX2064),
IF(H2066&gt;2,MEDIAN(P2065:XX2066),
IF(H2068&gt;2,MEDIAN(P2067:XX2068),
IF(H2070&gt;2,MEDIAN(P2069:XX2070),
MEDIAN(P2057:XX2058)))))))</f>
        <v>#NUM!</v>
      </c>
      <c r="N2062" s="74"/>
      <c r="O2062" s="27" t="str">
        <f t="shared" ref="O2062" si="6401">"2 RODADA"</f>
        <v>2 RODADA</v>
      </c>
      <c r="P2062" s="110" t="str">
        <f t="shared" ref="P2062:AI2062" si="6402">IF(P2060="","",IF((_xlfn.STDEV.P($P2059:$XX2060)/AVERAGE($P2059:$XX2060))&lt;=25%,P2060,IF(OR(P2060&gt;(AVERAGE($P2059:$XX2060)+_xlfn.STDEV.P($P2059:$XX2060)),P2060&lt;(AVERAGE($P2059:$XX2060)-_xlfn.STDEV.P($P2059:$XX2060))),"DESCARTADO",P2060)))</f>
        <v/>
      </c>
      <c r="Q2062" s="110" t="str">
        <f t="shared" si="6402"/>
        <v/>
      </c>
      <c r="R2062" s="110" t="str">
        <f t="shared" si="6402"/>
        <v/>
      </c>
      <c r="S2062" s="110" t="str">
        <f t="shared" si="6402"/>
        <v/>
      </c>
      <c r="T2062" s="110" t="str">
        <f t="shared" si="6402"/>
        <v/>
      </c>
      <c r="U2062" s="110" t="str">
        <f t="shared" si="6402"/>
        <v/>
      </c>
      <c r="V2062" s="110" t="str">
        <f t="shared" si="6402"/>
        <v/>
      </c>
      <c r="W2062" s="110" t="str">
        <f t="shared" si="6402"/>
        <v/>
      </c>
      <c r="X2062" s="110" t="str">
        <f t="shared" si="6402"/>
        <v/>
      </c>
      <c r="Y2062" s="110" t="str">
        <f t="shared" si="6402"/>
        <v/>
      </c>
      <c r="Z2062" s="110" t="str">
        <f t="shared" si="6402"/>
        <v/>
      </c>
      <c r="AA2062" s="110" t="str">
        <f t="shared" si="6402"/>
        <v/>
      </c>
      <c r="AB2062" s="110" t="str">
        <f t="shared" si="6402"/>
        <v/>
      </c>
      <c r="AC2062" s="110" t="str">
        <f t="shared" si="6402"/>
        <v/>
      </c>
      <c r="AD2062" s="110" t="str">
        <f t="shared" si="6402"/>
        <v/>
      </c>
      <c r="AE2062" s="110" t="str">
        <f t="shared" si="6402"/>
        <v/>
      </c>
      <c r="AF2062" s="110" t="str">
        <f t="shared" si="6402"/>
        <v/>
      </c>
      <c r="AG2062" s="110" t="str">
        <f t="shared" si="6402"/>
        <v/>
      </c>
      <c r="AH2062" s="110" t="str">
        <f t="shared" si="6402"/>
        <v/>
      </c>
      <c r="AI2062" s="110" t="str">
        <f t="shared" si="6402"/>
        <v/>
      </c>
    </row>
    <row r="2063" spans="1:167" hidden="1" x14ac:dyDescent="0.25">
      <c r="B2063" s="131" t="e">
        <f t="shared" si="6385"/>
        <v>#VALUE!</v>
      </c>
      <c r="C2063" s="131" t="e">
        <f t="shared" si="6386"/>
        <v>#VALUE!</v>
      </c>
      <c r="D2063" s="130">
        <f t="shared" si="6386"/>
        <v>1</v>
      </c>
      <c r="E2063" s="168"/>
      <c r="F2063" s="96"/>
      <c r="G2063" s="170"/>
      <c r="H2063"/>
      <c r="I2063"/>
      <c r="J2063"/>
      <c r="K2063" s="69"/>
      <c r="L2063" s="29" t="s">
        <v>422</v>
      </c>
      <c r="M2063" s="30" t="e">
        <f t="shared" ref="M2063" si="6403">HARMEAN($P2057:$XX2058)</f>
        <v>#N/A</v>
      </c>
      <c r="N2063" s="74"/>
      <c r="O2063" s="27" t="str">
        <f t="shared" ref="O2063" si="6404">"3 POND"</f>
        <v>3 POND</v>
      </c>
      <c r="P2063" s="110" t="str">
        <f>IF(IFERROR(VLOOKUP(P2054,'Tabela de Apoio'!$D:$E,2,FALSE),1)=1,"",P2064)</f>
        <v/>
      </c>
      <c r="Q2063" s="110" t="str">
        <f>IF(IFERROR(VLOOKUP(Q2054,'Tabela de Apoio'!$D:$E,2,FALSE),1)=1,"",Q2064)</f>
        <v/>
      </c>
      <c r="R2063" s="110" t="str">
        <f>IF(IFERROR(VLOOKUP(R2054,'Tabela de Apoio'!$D:$E,2,FALSE),1)=1,"",R2064)</f>
        <v/>
      </c>
      <c r="S2063" s="110" t="str">
        <f>IF(IFERROR(VLOOKUP(S2054,'Tabela de Apoio'!$D:$E,2,FALSE),1)=1,"",S2064)</f>
        <v/>
      </c>
      <c r="T2063" s="110" t="str">
        <f>IF(IFERROR(VLOOKUP(T2054,'Tabela de Apoio'!$D:$E,2,FALSE),1)=1,"",T2064)</f>
        <v/>
      </c>
      <c r="U2063" s="110" t="str">
        <f>IF(IFERROR(VLOOKUP(U2054,'Tabela de Apoio'!$D:$E,2,FALSE),1)=1,"",U2064)</f>
        <v/>
      </c>
      <c r="V2063" s="110" t="str">
        <f>IF(IFERROR(VLOOKUP(V2054,'Tabela de Apoio'!$D:$E,2,FALSE),1)=1,"",V2064)</f>
        <v/>
      </c>
      <c r="W2063" s="110" t="str">
        <f>IF(IFERROR(VLOOKUP(W2054,'Tabela de Apoio'!$D:$E,2,FALSE),1)=1,"",W2064)</f>
        <v/>
      </c>
      <c r="X2063" s="110" t="str">
        <f>IF(IFERROR(VLOOKUP(X2054,'Tabela de Apoio'!$D:$E,2,FALSE),1)=1,"",X2064)</f>
        <v/>
      </c>
      <c r="Y2063" s="110" t="str">
        <f>IF(IFERROR(VLOOKUP(Y2054,'Tabela de Apoio'!$D:$E,2,FALSE),1)=1,"",Y2064)</f>
        <v/>
      </c>
      <c r="Z2063" s="110" t="str">
        <f>IF(IFERROR(VLOOKUP(Z2054,'Tabela de Apoio'!$D:$E,2,FALSE),1)=1,"",Z2064)</f>
        <v/>
      </c>
      <c r="AA2063" s="110" t="str">
        <f>IF(IFERROR(VLOOKUP(AA2054,'Tabela de Apoio'!$D:$E,2,FALSE),1)=1,"",AA2064)</f>
        <v/>
      </c>
      <c r="AB2063" s="110" t="str">
        <f>IF(IFERROR(VLOOKUP(AB2054,'Tabela de Apoio'!$D:$E,2,FALSE),1)=1,"",AB2064)</f>
        <v/>
      </c>
      <c r="AC2063" s="110" t="str">
        <f>IF(IFERROR(VLOOKUP(AC2054,'Tabela de Apoio'!$D:$E,2,FALSE),1)=1,"",AC2064)</f>
        <v/>
      </c>
      <c r="AD2063" s="110" t="str">
        <f>IF(IFERROR(VLOOKUP(AD2054,'Tabela de Apoio'!$D:$E,2,FALSE),1)=1,"",AD2064)</f>
        <v/>
      </c>
      <c r="AE2063" s="110" t="str">
        <f>IF(IFERROR(VLOOKUP(AE2054,'Tabela de Apoio'!$D:$E,2,FALSE),1)=1,"",AE2064)</f>
        <v/>
      </c>
      <c r="AF2063" s="110" t="str">
        <f>IF(IFERROR(VLOOKUP(AF2054,'Tabela de Apoio'!$D:$E,2,FALSE),1)=1,"",AF2064)</f>
        <v/>
      </c>
      <c r="AG2063" s="110" t="str">
        <f>IF(IFERROR(VLOOKUP(AG2054,'Tabela de Apoio'!$D:$E,2,FALSE),1)=1,"",AG2064)</f>
        <v/>
      </c>
      <c r="AH2063" s="110" t="str">
        <f>IF(IFERROR(VLOOKUP(AH2054,'Tabela de Apoio'!$D:$E,2,FALSE),1)=1,"",AH2064)</f>
        <v/>
      </c>
      <c r="AI2063" s="110" t="str">
        <f>IF(IFERROR(VLOOKUP(AI2054,'Tabela de Apoio'!$D:$E,2,FALSE),1)=1,"",AI2064)</f>
        <v/>
      </c>
    </row>
    <row r="2064" spans="1:167" hidden="1" x14ac:dyDescent="0.25">
      <c r="B2064" s="131" t="e">
        <f t="shared" si="6385"/>
        <v>#VALUE!</v>
      </c>
      <c r="C2064" s="131" t="e">
        <f t="shared" si="6386"/>
        <v>#VALUE!</v>
      </c>
      <c r="D2064" s="130">
        <f t="shared" si="6386"/>
        <v>1</v>
      </c>
      <c r="E2064" s="168"/>
      <c r="F2064" s="96"/>
      <c r="G2064" s="170"/>
      <c r="H2064" s="137">
        <f t="shared" ref="H2064" si="6405">COUNT($P2064:$XX2064)</f>
        <v>0</v>
      </c>
      <c r="I2064" s="135" t="e">
        <f t="shared" ref="I2064" si="6406">_xlfn.STDEV.P($P2063:$XX2064)/AVERAGE($P2063:$XX2064)</f>
        <v>#DIV/0!</v>
      </c>
      <c r="J2064" s="7">
        <f t="shared" ref="J2064" si="6407">IF(AND(H2064&gt;2,
OR(L2052="MÉDIA SANEADA",L2052="MEDIANA SANEADA",
AND(L2052="PREÇO REFERÊNCIA",NOT(AND(P2054="Orçamento",COUNTA(P2052:XX2052)=COUNTIF(P2054:XX2054,"Orçamento")))))),
ROW(),0)</f>
        <v>0</v>
      </c>
      <c r="K2064" s="69"/>
      <c r="L2064" s="29" t="s">
        <v>53</v>
      </c>
      <c r="M2064" s="30" t="str">
        <f t="shared" ref="M2064" si="6408">IFERROR(_xlfn.QUARTILE.EXC($P2058:$XX2058,1),"")</f>
        <v/>
      </c>
      <c r="N2064" s="74"/>
      <c r="O2064" s="27" t="str">
        <f t="shared" ref="O2064" si="6409">"3 RODADA"</f>
        <v>3 RODADA</v>
      </c>
      <c r="P2064" s="110" t="str">
        <f t="shared" ref="P2064:AI2064" si="6410">IF(P2062="","",IF((_xlfn.STDEV.P($P2061:$XX2062)/AVERAGE($P2061:$XX2062))&lt;=25%,P2062,IF(OR(P2062&gt;(AVERAGE($P2061:$XX2062)+_xlfn.STDEV.P($P2061:$XX2062)),P2062&lt;(AVERAGE($P2061:$XX2062)-_xlfn.STDEV.P($P2061:$XX2062))),"DESCARTADO",P2062)))</f>
        <v/>
      </c>
      <c r="Q2064" s="110" t="str">
        <f t="shared" si="6410"/>
        <v/>
      </c>
      <c r="R2064" s="110" t="str">
        <f t="shared" si="6410"/>
        <v/>
      </c>
      <c r="S2064" s="110" t="str">
        <f t="shared" si="6410"/>
        <v/>
      </c>
      <c r="T2064" s="110" t="str">
        <f t="shared" si="6410"/>
        <v/>
      </c>
      <c r="U2064" s="110" t="str">
        <f t="shared" si="6410"/>
        <v/>
      </c>
      <c r="V2064" s="110" t="str">
        <f t="shared" si="6410"/>
        <v/>
      </c>
      <c r="W2064" s="110" t="str">
        <f t="shared" si="6410"/>
        <v/>
      </c>
      <c r="X2064" s="110" t="str">
        <f t="shared" si="6410"/>
        <v/>
      </c>
      <c r="Y2064" s="110" t="str">
        <f t="shared" si="6410"/>
        <v/>
      </c>
      <c r="Z2064" s="110" t="str">
        <f t="shared" si="6410"/>
        <v/>
      </c>
      <c r="AA2064" s="110" t="str">
        <f t="shared" si="6410"/>
        <v/>
      </c>
      <c r="AB2064" s="110" t="str">
        <f t="shared" si="6410"/>
        <v/>
      </c>
      <c r="AC2064" s="110" t="str">
        <f t="shared" si="6410"/>
        <v/>
      </c>
      <c r="AD2064" s="110" t="str">
        <f t="shared" si="6410"/>
        <v/>
      </c>
      <c r="AE2064" s="110" t="str">
        <f t="shared" si="6410"/>
        <v/>
      </c>
      <c r="AF2064" s="110" t="str">
        <f t="shared" si="6410"/>
        <v/>
      </c>
      <c r="AG2064" s="110" t="str">
        <f t="shared" si="6410"/>
        <v/>
      </c>
      <c r="AH2064" s="110" t="str">
        <f t="shared" si="6410"/>
        <v/>
      </c>
      <c r="AI2064" s="110" t="str">
        <f t="shared" si="6410"/>
        <v/>
      </c>
    </row>
    <row r="2065" spans="1:167" hidden="1" x14ac:dyDescent="0.25">
      <c r="B2065" s="131" t="e">
        <f t="shared" si="6385"/>
        <v>#VALUE!</v>
      </c>
      <c r="C2065" s="131" t="e">
        <f t="shared" si="6386"/>
        <v>#VALUE!</v>
      </c>
      <c r="D2065" s="130">
        <f t="shared" si="6386"/>
        <v>1</v>
      </c>
      <c r="E2065" s="168"/>
      <c r="F2065" s="96"/>
      <c r="G2065" s="170"/>
      <c r="H2065"/>
      <c r="I2065"/>
      <c r="J2065"/>
      <c r="K2065" s="69"/>
      <c r="L2065" s="29" t="s">
        <v>51</v>
      </c>
      <c r="M2065" s="30" t="str">
        <f t="shared" ref="M2065" si="6411">IFERROR(_xlfn.QUARTILE.EXC($P2058:$XX2058,3),"")</f>
        <v/>
      </c>
      <c r="N2065" s="74"/>
      <c r="O2065" s="27" t="str">
        <f t="shared" ref="O2065" si="6412">"4 POND"</f>
        <v>4 POND</v>
      </c>
      <c r="P2065" s="110" t="str">
        <f>IF(IFERROR(VLOOKUP(P2054,'Tabela de Apoio'!$D:$E,2,FALSE),1)=1,"",P2066)</f>
        <v/>
      </c>
      <c r="Q2065" s="110" t="str">
        <f>IF(IFERROR(VLOOKUP(Q2054,'Tabela de Apoio'!$D:$E,2,FALSE),1)=1,"",Q2066)</f>
        <v/>
      </c>
      <c r="R2065" s="110" t="str">
        <f>IF(IFERROR(VLOOKUP(R2054,'Tabela de Apoio'!$D:$E,2,FALSE),1)=1,"",R2066)</f>
        <v/>
      </c>
      <c r="S2065" s="110" t="str">
        <f>IF(IFERROR(VLOOKUP(S2054,'Tabela de Apoio'!$D:$E,2,FALSE),1)=1,"",S2066)</f>
        <v/>
      </c>
      <c r="T2065" s="110" t="str">
        <f>IF(IFERROR(VLOOKUP(T2054,'Tabela de Apoio'!$D:$E,2,FALSE),1)=1,"",T2066)</f>
        <v/>
      </c>
      <c r="U2065" s="110" t="str">
        <f>IF(IFERROR(VLOOKUP(U2054,'Tabela de Apoio'!$D:$E,2,FALSE),1)=1,"",U2066)</f>
        <v/>
      </c>
      <c r="V2065" s="110" t="str">
        <f>IF(IFERROR(VLOOKUP(V2054,'Tabela de Apoio'!$D:$E,2,FALSE),1)=1,"",V2066)</f>
        <v/>
      </c>
      <c r="W2065" s="110" t="str">
        <f>IF(IFERROR(VLOOKUP(W2054,'Tabela de Apoio'!$D:$E,2,FALSE),1)=1,"",W2066)</f>
        <v/>
      </c>
      <c r="X2065" s="110" t="str">
        <f>IF(IFERROR(VLOOKUP(X2054,'Tabela de Apoio'!$D:$E,2,FALSE),1)=1,"",X2066)</f>
        <v/>
      </c>
      <c r="Y2065" s="110" t="str">
        <f>IF(IFERROR(VLOOKUP(Y2054,'Tabela de Apoio'!$D:$E,2,FALSE),1)=1,"",Y2066)</f>
        <v/>
      </c>
      <c r="Z2065" s="110" t="str">
        <f>IF(IFERROR(VLOOKUP(Z2054,'Tabela de Apoio'!$D:$E,2,FALSE),1)=1,"",Z2066)</f>
        <v/>
      </c>
      <c r="AA2065" s="110" t="str">
        <f>IF(IFERROR(VLOOKUP(AA2054,'Tabela de Apoio'!$D:$E,2,FALSE),1)=1,"",AA2066)</f>
        <v/>
      </c>
      <c r="AB2065" s="110" t="str">
        <f>IF(IFERROR(VLOOKUP(AB2054,'Tabela de Apoio'!$D:$E,2,FALSE),1)=1,"",AB2066)</f>
        <v/>
      </c>
      <c r="AC2065" s="110" t="str">
        <f>IF(IFERROR(VLOOKUP(AC2054,'Tabela de Apoio'!$D:$E,2,FALSE),1)=1,"",AC2066)</f>
        <v/>
      </c>
      <c r="AD2065" s="110" t="str">
        <f>IF(IFERROR(VLOOKUP(AD2054,'Tabela de Apoio'!$D:$E,2,FALSE),1)=1,"",AD2066)</f>
        <v/>
      </c>
      <c r="AE2065" s="110" t="str">
        <f>IF(IFERROR(VLOOKUP(AE2054,'Tabela de Apoio'!$D:$E,2,FALSE),1)=1,"",AE2066)</f>
        <v/>
      </c>
      <c r="AF2065" s="110" t="str">
        <f>IF(IFERROR(VLOOKUP(AF2054,'Tabela de Apoio'!$D:$E,2,FALSE),1)=1,"",AF2066)</f>
        <v/>
      </c>
      <c r="AG2065" s="110" t="str">
        <f>IF(IFERROR(VLOOKUP(AG2054,'Tabela de Apoio'!$D:$E,2,FALSE),1)=1,"",AG2066)</f>
        <v/>
      </c>
      <c r="AH2065" s="110" t="str">
        <f>IF(IFERROR(VLOOKUP(AH2054,'Tabela de Apoio'!$D:$E,2,FALSE),1)=1,"",AH2066)</f>
        <v/>
      </c>
      <c r="AI2065" s="110" t="str">
        <f>IF(IFERROR(VLOOKUP(AI2054,'Tabela de Apoio'!$D:$E,2,FALSE),1)=1,"",AI2066)</f>
        <v/>
      </c>
    </row>
    <row r="2066" spans="1:167" hidden="1" x14ac:dyDescent="0.25">
      <c r="B2066" s="131" t="e">
        <f t="shared" si="6385"/>
        <v>#VALUE!</v>
      </c>
      <c r="C2066" s="131" t="e">
        <f t="shared" si="6386"/>
        <v>#VALUE!</v>
      </c>
      <c r="D2066" s="130">
        <f t="shared" si="6386"/>
        <v>1</v>
      </c>
      <c r="E2066" s="168"/>
      <c r="F2066" s="96"/>
      <c r="G2066" s="170"/>
      <c r="H2066" s="137">
        <f t="shared" ref="H2066" si="6413">COUNT($P2066:$XX2066)</f>
        <v>0</v>
      </c>
      <c r="I2066" s="135" t="e">
        <f t="shared" ref="I2066" si="6414">_xlfn.STDEV.P($P2065:$XX2066)/AVERAGE($P2065:$XX2066)</f>
        <v>#DIV/0!</v>
      </c>
      <c r="J2066" s="7">
        <f t="shared" ref="J2066" si="6415">IF(AND(H2066&gt;2,
OR(L2052="MÉDIA SANEADA",L2052="MEDIANA SANEADA",
AND(L2052="PREÇO REFERÊNCIA",NOT(AND(P2054="Orçamento",COUNTA(P2052:XX2052)=COUNTIF(P2054:XX2054,"Orçamento")))))),
ROW(),0)</f>
        <v>0</v>
      </c>
      <c r="K2066" s="69"/>
      <c r="L2066" s="29" t="s">
        <v>55</v>
      </c>
      <c r="M2066" s="30">
        <f t="shared" ref="M2066" si="6416">MIN($P2058:$XX2058)</f>
        <v>0</v>
      </c>
      <c r="N2066" s="74"/>
      <c r="O2066" s="27" t="str">
        <f t="shared" ref="O2066" si="6417">"4 RODADA"</f>
        <v>4 RODADA</v>
      </c>
      <c r="P2066" s="110" t="str">
        <f t="shared" ref="P2066:AI2066" si="6418">IF(P2064="","",IF((_xlfn.STDEV.P($P2063:$XX2064)/AVERAGE($P2063:$XX2064))&lt;=25%,P2064,IF(OR(P2064&gt;(AVERAGE($P2063:$XX2064)+_xlfn.STDEV.P($P2063:$XX2064)),P2064&lt;(AVERAGE($P2063:$XX2064)-_xlfn.STDEV.P($P2063:$XX2064))),"DESCARTADO",P2064)))</f>
        <v/>
      </c>
      <c r="Q2066" s="110" t="str">
        <f t="shared" si="6418"/>
        <v/>
      </c>
      <c r="R2066" s="110" t="str">
        <f t="shared" si="6418"/>
        <v/>
      </c>
      <c r="S2066" s="110" t="str">
        <f t="shared" si="6418"/>
        <v/>
      </c>
      <c r="T2066" s="110" t="str">
        <f t="shared" si="6418"/>
        <v/>
      </c>
      <c r="U2066" s="110" t="str">
        <f t="shared" si="6418"/>
        <v/>
      </c>
      <c r="V2066" s="110" t="str">
        <f t="shared" si="6418"/>
        <v/>
      </c>
      <c r="W2066" s="110" t="str">
        <f t="shared" si="6418"/>
        <v/>
      </c>
      <c r="X2066" s="110" t="str">
        <f t="shared" si="6418"/>
        <v/>
      </c>
      <c r="Y2066" s="110" t="str">
        <f t="shared" si="6418"/>
        <v/>
      </c>
      <c r="Z2066" s="110" t="str">
        <f t="shared" si="6418"/>
        <v/>
      </c>
      <c r="AA2066" s="110" t="str">
        <f t="shared" si="6418"/>
        <v/>
      </c>
      <c r="AB2066" s="110" t="str">
        <f t="shared" si="6418"/>
        <v/>
      </c>
      <c r="AC2066" s="110" t="str">
        <f t="shared" si="6418"/>
        <v/>
      </c>
      <c r="AD2066" s="110" t="str">
        <f t="shared" si="6418"/>
        <v/>
      </c>
      <c r="AE2066" s="110" t="str">
        <f t="shared" si="6418"/>
        <v/>
      </c>
      <c r="AF2066" s="110" t="str">
        <f t="shared" si="6418"/>
        <v/>
      </c>
      <c r="AG2066" s="110" t="str">
        <f t="shared" si="6418"/>
        <v/>
      </c>
      <c r="AH2066" s="110" t="str">
        <f t="shared" si="6418"/>
        <v/>
      </c>
      <c r="AI2066" s="110" t="str">
        <f t="shared" si="6418"/>
        <v/>
      </c>
    </row>
    <row r="2067" spans="1:167" hidden="1" x14ac:dyDescent="0.25">
      <c r="B2067" s="131" t="e">
        <f t="shared" si="6385"/>
        <v>#VALUE!</v>
      </c>
      <c r="C2067" s="131" t="e">
        <f t="shared" si="6386"/>
        <v>#VALUE!</v>
      </c>
      <c r="D2067" s="130">
        <f t="shared" si="6386"/>
        <v>1</v>
      </c>
      <c r="E2067" s="168"/>
      <c r="F2067" s="96"/>
      <c r="G2067" s="170"/>
      <c r="H2067"/>
      <c r="I2067"/>
      <c r="J2067"/>
      <c r="K2067" s="69"/>
      <c r="L2067" s="29" t="s">
        <v>52</v>
      </c>
      <c r="M2067" s="30">
        <f t="shared" ref="M2067" si="6419">MAX($P2058:$XX2058)</f>
        <v>0</v>
      </c>
      <c r="N2067" s="74"/>
      <c r="O2067" s="27" t="str">
        <f t="shared" ref="O2067" si="6420">"5 POND"</f>
        <v>5 POND</v>
      </c>
      <c r="P2067" s="110" t="str">
        <f>IF(IFERROR(VLOOKUP(P2054,'Tabela de Apoio'!$D:$E,2,FALSE),1)=1,"",P2068)</f>
        <v/>
      </c>
      <c r="Q2067" s="110" t="str">
        <f>IF(IFERROR(VLOOKUP(Q2054,'Tabela de Apoio'!$D:$E,2,FALSE),1)=1,"",Q2068)</f>
        <v/>
      </c>
      <c r="R2067" s="110" t="str">
        <f>IF(IFERROR(VLOOKUP(R2054,'Tabela de Apoio'!$D:$E,2,FALSE),1)=1,"",R2068)</f>
        <v/>
      </c>
      <c r="S2067" s="110" t="str">
        <f>IF(IFERROR(VLOOKUP(S2054,'Tabela de Apoio'!$D:$E,2,FALSE),1)=1,"",S2068)</f>
        <v/>
      </c>
      <c r="T2067" s="110" t="str">
        <f>IF(IFERROR(VLOOKUP(T2054,'Tabela de Apoio'!$D:$E,2,FALSE),1)=1,"",T2068)</f>
        <v/>
      </c>
      <c r="U2067" s="110" t="str">
        <f>IF(IFERROR(VLOOKUP(U2054,'Tabela de Apoio'!$D:$E,2,FALSE),1)=1,"",U2068)</f>
        <v/>
      </c>
      <c r="V2067" s="110" t="str">
        <f>IF(IFERROR(VLOOKUP(V2054,'Tabela de Apoio'!$D:$E,2,FALSE),1)=1,"",V2068)</f>
        <v/>
      </c>
      <c r="W2067" s="110" t="str">
        <f>IF(IFERROR(VLOOKUP(W2054,'Tabela de Apoio'!$D:$E,2,FALSE),1)=1,"",W2068)</f>
        <v/>
      </c>
      <c r="X2067" s="110" t="str">
        <f>IF(IFERROR(VLOOKUP(X2054,'Tabela de Apoio'!$D:$E,2,FALSE),1)=1,"",X2068)</f>
        <v/>
      </c>
      <c r="Y2067" s="110" t="str">
        <f>IF(IFERROR(VLOOKUP(Y2054,'Tabela de Apoio'!$D:$E,2,FALSE),1)=1,"",Y2068)</f>
        <v/>
      </c>
      <c r="Z2067" s="110" t="str">
        <f>IF(IFERROR(VLOOKUP(Z2054,'Tabela de Apoio'!$D:$E,2,FALSE),1)=1,"",Z2068)</f>
        <v/>
      </c>
      <c r="AA2067" s="110" t="str">
        <f>IF(IFERROR(VLOOKUP(AA2054,'Tabela de Apoio'!$D:$E,2,FALSE),1)=1,"",AA2068)</f>
        <v/>
      </c>
      <c r="AB2067" s="110" t="str">
        <f>IF(IFERROR(VLOOKUP(AB2054,'Tabela de Apoio'!$D:$E,2,FALSE),1)=1,"",AB2068)</f>
        <v/>
      </c>
      <c r="AC2067" s="110" t="str">
        <f>IF(IFERROR(VLOOKUP(AC2054,'Tabela de Apoio'!$D:$E,2,FALSE),1)=1,"",AC2068)</f>
        <v/>
      </c>
      <c r="AD2067" s="110" t="str">
        <f>IF(IFERROR(VLOOKUP(AD2054,'Tabela de Apoio'!$D:$E,2,FALSE),1)=1,"",AD2068)</f>
        <v/>
      </c>
      <c r="AE2067" s="110" t="str">
        <f>IF(IFERROR(VLOOKUP(AE2054,'Tabela de Apoio'!$D:$E,2,FALSE),1)=1,"",AE2068)</f>
        <v/>
      </c>
      <c r="AF2067" s="110" t="str">
        <f>IF(IFERROR(VLOOKUP(AF2054,'Tabela de Apoio'!$D:$E,2,FALSE),1)=1,"",AF2068)</f>
        <v/>
      </c>
      <c r="AG2067" s="110" t="str">
        <f>IF(IFERROR(VLOOKUP(AG2054,'Tabela de Apoio'!$D:$E,2,FALSE),1)=1,"",AG2068)</f>
        <v/>
      </c>
      <c r="AH2067" s="110" t="str">
        <f>IF(IFERROR(VLOOKUP(AH2054,'Tabela de Apoio'!$D:$E,2,FALSE),1)=1,"",AH2068)</f>
        <v/>
      </c>
      <c r="AI2067" s="110" t="str">
        <f>IF(IFERROR(VLOOKUP(AI2054,'Tabela de Apoio'!$D:$E,2,FALSE),1)=1,"",AI2068)</f>
        <v/>
      </c>
    </row>
    <row r="2068" spans="1:167" hidden="1" x14ac:dyDescent="0.25">
      <c r="B2068" s="131" t="e">
        <f t="shared" si="6385"/>
        <v>#VALUE!</v>
      </c>
      <c r="C2068" s="131" t="e">
        <f t="shared" si="6386"/>
        <v>#VALUE!</v>
      </c>
      <c r="D2068" s="130">
        <f t="shared" si="6386"/>
        <v>1</v>
      </c>
      <c r="E2068" s="168"/>
      <c r="F2068" s="96"/>
      <c r="G2068" s="170"/>
      <c r="H2068" s="137">
        <f t="shared" ref="H2068" si="6421">COUNT($P2068:$XX2068)</f>
        <v>0</v>
      </c>
      <c r="I2068" s="135" t="e">
        <f t="shared" ref="I2068" si="6422">_xlfn.STDEV.P($P2067:$XX2068)/AVERAGE($P2067:$XX2068)</f>
        <v>#DIV/0!</v>
      </c>
      <c r="J2068" s="7">
        <f t="shared" ref="J2068" si="6423">IF(AND(H2068&gt;2,
OR(L2052="MÉDIA SANEADA",L2052="MEDIANA SANEADA",
AND(L2052="PREÇO REFERÊNCIA",NOT(AND(P2054="Orçamento",COUNTA(P2052:XX2052)=COUNTIF(P2054:XX2054,"Orçamento")))))),
ROW(),0)</f>
        <v>0</v>
      </c>
      <c r="K2068" s="69"/>
      <c r="N2068" s="74"/>
      <c r="O2068" s="27" t="str">
        <f t="shared" ref="O2068" si="6424">"5 RODADA"</f>
        <v>5 RODADA</v>
      </c>
      <c r="P2068" s="110" t="str">
        <f t="shared" ref="P2068:AI2068" si="6425">IF(P2066="","",IF((_xlfn.STDEV.P($P2065:$XX2066)/AVERAGE($P2065:$XX2066))&lt;=25%,P2066,IF(OR(P2066&gt;(AVERAGE($P2065:$XX2066)+_xlfn.STDEV.P($P2065:$XX2066)),P2066&lt;(AVERAGE($P2065:$XX2066)-_xlfn.STDEV.P($P2065:$XX2066))),"DESCARTADO",P2066)))</f>
        <v/>
      </c>
      <c r="Q2068" s="110" t="str">
        <f t="shared" si="6425"/>
        <v/>
      </c>
      <c r="R2068" s="110" t="str">
        <f t="shared" si="6425"/>
        <v/>
      </c>
      <c r="S2068" s="110" t="str">
        <f t="shared" si="6425"/>
        <v/>
      </c>
      <c r="T2068" s="110" t="str">
        <f t="shared" si="6425"/>
        <v/>
      </c>
      <c r="U2068" s="110" t="str">
        <f t="shared" si="6425"/>
        <v/>
      </c>
      <c r="V2068" s="110" t="str">
        <f t="shared" si="6425"/>
        <v/>
      </c>
      <c r="W2068" s="110" t="str">
        <f t="shared" si="6425"/>
        <v/>
      </c>
      <c r="X2068" s="110" t="str">
        <f t="shared" si="6425"/>
        <v/>
      </c>
      <c r="Y2068" s="110" t="str">
        <f t="shared" si="6425"/>
        <v/>
      </c>
      <c r="Z2068" s="110" t="str">
        <f t="shared" si="6425"/>
        <v/>
      </c>
      <c r="AA2068" s="110" t="str">
        <f t="shared" si="6425"/>
        <v/>
      </c>
      <c r="AB2068" s="110" t="str">
        <f t="shared" si="6425"/>
        <v/>
      </c>
      <c r="AC2068" s="110" t="str">
        <f t="shared" si="6425"/>
        <v/>
      </c>
      <c r="AD2068" s="110" t="str">
        <f t="shared" si="6425"/>
        <v/>
      </c>
      <c r="AE2068" s="110" t="str">
        <f t="shared" si="6425"/>
        <v/>
      </c>
      <c r="AF2068" s="110" t="str">
        <f t="shared" si="6425"/>
        <v/>
      </c>
      <c r="AG2068" s="110" t="str">
        <f t="shared" si="6425"/>
        <v/>
      </c>
      <c r="AH2068" s="110" t="str">
        <f t="shared" si="6425"/>
        <v/>
      </c>
      <c r="AI2068" s="110" t="str">
        <f t="shared" si="6425"/>
        <v/>
      </c>
    </row>
    <row r="2069" spans="1:167" hidden="1" x14ac:dyDescent="0.25">
      <c r="B2069" s="131" t="e">
        <f t="shared" si="6385"/>
        <v>#VALUE!</v>
      </c>
      <c r="C2069" s="131" t="e">
        <f t="shared" si="6386"/>
        <v>#VALUE!</v>
      </c>
      <c r="D2069" s="130">
        <f t="shared" si="6386"/>
        <v>1</v>
      </c>
      <c r="E2069" s="168"/>
      <c r="F2069" s="96"/>
      <c r="G2069" s="170"/>
      <c r="H2069"/>
      <c r="I2069"/>
      <c r="J2069"/>
      <c r="K2069" s="69"/>
      <c r="L2069" s="22"/>
      <c r="M2069" s="22"/>
      <c r="N2069" s="74"/>
      <c r="O2069" s="27" t="str">
        <f t="shared" ref="O2069" si="6426">"6 POND"</f>
        <v>6 POND</v>
      </c>
      <c r="P2069" s="110" t="str">
        <f>IF(IFERROR(VLOOKUP(P2054,'Tabela de Apoio'!$D:$E,2,FALSE),1)=1,"",P2070)</f>
        <v/>
      </c>
      <c r="Q2069" s="110" t="str">
        <f>IF(IFERROR(VLOOKUP(Q2054,'Tabela de Apoio'!$D:$E,2,FALSE),1)=1,"",Q2070)</f>
        <v/>
      </c>
      <c r="R2069" s="110" t="str">
        <f>IF(IFERROR(VLOOKUP(R2054,'Tabela de Apoio'!$D:$E,2,FALSE),1)=1,"",R2070)</f>
        <v/>
      </c>
      <c r="S2069" s="110" t="str">
        <f>IF(IFERROR(VLOOKUP(S2054,'Tabela de Apoio'!$D:$E,2,FALSE),1)=1,"",S2070)</f>
        <v/>
      </c>
      <c r="T2069" s="110" t="str">
        <f>IF(IFERROR(VLOOKUP(T2054,'Tabela de Apoio'!$D:$E,2,FALSE),1)=1,"",T2070)</f>
        <v/>
      </c>
      <c r="U2069" s="110" t="str">
        <f>IF(IFERROR(VLOOKUP(U2054,'Tabela de Apoio'!$D:$E,2,FALSE),1)=1,"",U2070)</f>
        <v/>
      </c>
      <c r="V2069" s="110" t="str">
        <f>IF(IFERROR(VLOOKUP(V2054,'Tabela de Apoio'!$D:$E,2,FALSE),1)=1,"",V2070)</f>
        <v/>
      </c>
      <c r="W2069" s="110" t="str">
        <f>IF(IFERROR(VLOOKUP(W2054,'Tabela de Apoio'!$D:$E,2,FALSE),1)=1,"",W2070)</f>
        <v/>
      </c>
      <c r="X2069" s="110" t="str">
        <f>IF(IFERROR(VLOOKUP(X2054,'Tabela de Apoio'!$D:$E,2,FALSE),1)=1,"",X2070)</f>
        <v/>
      </c>
      <c r="Y2069" s="110" t="str">
        <f>IF(IFERROR(VLOOKUP(Y2054,'Tabela de Apoio'!$D:$E,2,FALSE),1)=1,"",Y2070)</f>
        <v/>
      </c>
      <c r="Z2069" s="110" t="str">
        <f>IF(IFERROR(VLOOKUP(Z2054,'Tabela de Apoio'!$D:$E,2,FALSE),1)=1,"",Z2070)</f>
        <v/>
      </c>
      <c r="AA2069" s="110" t="str">
        <f>IF(IFERROR(VLOOKUP(AA2054,'Tabela de Apoio'!$D:$E,2,FALSE),1)=1,"",AA2070)</f>
        <v/>
      </c>
      <c r="AB2069" s="110" t="str">
        <f>IF(IFERROR(VLOOKUP(AB2054,'Tabela de Apoio'!$D:$E,2,FALSE),1)=1,"",AB2070)</f>
        <v/>
      </c>
      <c r="AC2069" s="110" t="str">
        <f>IF(IFERROR(VLOOKUP(AC2054,'Tabela de Apoio'!$D:$E,2,FALSE),1)=1,"",AC2070)</f>
        <v/>
      </c>
      <c r="AD2069" s="110" t="str">
        <f>IF(IFERROR(VLOOKUP(AD2054,'Tabela de Apoio'!$D:$E,2,FALSE),1)=1,"",AD2070)</f>
        <v/>
      </c>
      <c r="AE2069" s="110" t="str">
        <f>IF(IFERROR(VLOOKUP(AE2054,'Tabela de Apoio'!$D:$E,2,FALSE),1)=1,"",AE2070)</f>
        <v/>
      </c>
      <c r="AF2069" s="110" t="str">
        <f>IF(IFERROR(VLOOKUP(AF2054,'Tabela de Apoio'!$D:$E,2,FALSE),1)=1,"",AF2070)</f>
        <v/>
      </c>
      <c r="AG2069" s="110" t="str">
        <f>IF(IFERROR(VLOOKUP(AG2054,'Tabela de Apoio'!$D:$E,2,FALSE),1)=1,"",AG2070)</f>
        <v/>
      </c>
      <c r="AH2069" s="110" t="str">
        <f>IF(IFERROR(VLOOKUP(AH2054,'Tabela de Apoio'!$D:$E,2,FALSE),1)=1,"",AH2070)</f>
        <v/>
      </c>
      <c r="AI2069" s="110" t="str">
        <f>IF(IFERROR(VLOOKUP(AI2054,'Tabela de Apoio'!$D:$E,2,FALSE),1)=1,"",AI2070)</f>
        <v/>
      </c>
    </row>
    <row r="2070" spans="1:167" hidden="1" x14ac:dyDescent="0.25">
      <c r="B2070" s="131" t="e">
        <f t="shared" si="6385"/>
        <v>#VALUE!</v>
      </c>
      <c r="C2070" s="131" t="e">
        <f t="shared" si="6386"/>
        <v>#VALUE!</v>
      </c>
      <c r="D2070" s="130">
        <f t="shared" si="6386"/>
        <v>1</v>
      </c>
      <c r="E2070" s="168"/>
      <c r="F2070" s="96"/>
      <c r="G2070" s="170"/>
      <c r="H2070" s="137">
        <f t="shared" ref="H2070" si="6427">COUNT($P2070:$XX2070)</f>
        <v>0</v>
      </c>
      <c r="I2070" s="135" t="e">
        <f t="shared" ref="I2070" si="6428">_xlfn.STDEV.P($P2069:$XX2070)/AVERAGE($P2069:$XX2070)</f>
        <v>#DIV/0!</v>
      </c>
      <c r="J2070" s="7">
        <f t="shared" ref="J2070" si="6429">IF(AND(H2070&gt;2,
OR(L2052="MÉDIA SANEADA",L2052="MEDIANA SANEADA",
AND(L2052="PREÇO REFERÊNCIA",NOT(AND(P2054="Orçamento",COUNTA(P2052:XX2052)=COUNTIF(P2054:XX2054,"Orçamento")))))),
ROW(),0)</f>
        <v>0</v>
      </c>
      <c r="N2070" s="74"/>
      <c r="O2070" s="27" t="str">
        <f t="shared" ref="O2070" si="6430">"6 RODADA"</f>
        <v>6 RODADA</v>
      </c>
      <c r="P2070" s="110" t="str">
        <f t="shared" ref="P2070:AI2070" si="6431">IFERROR(IF(P2068="","",IF((_xlfn.STDEV.P($P2067:$XX2068)/AVERAGE($P2067:$XX2068))&lt;=25%,P2068,IF(OR(P2068&gt;(AVERAGE($P2067:$XX2068)+_xlfn.STDEV.P($P2067:$XX2068)),P2068&lt;(AVERAGE($P2067:$XX2068)-_xlfn.STDEV.P($P2067:$XX2068))),"DESCARTADO",P2068))),)</f>
        <v/>
      </c>
      <c r="Q2070" s="110" t="str">
        <f t="shared" si="6431"/>
        <v/>
      </c>
      <c r="R2070" s="110" t="str">
        <f t="shared" si="6431"/>
        <v/>
      </c>
      <c r="S2070" s="110" t="str">
        <f t="shared" si="6431"/>
        <v/>
      </c>
      <c r="T2070" s="110" t="str">
        <f t="shared" si="6431"/>
        <v/>
      </c>
      <c r="U2070" s="110" t="str">
        <f t="shared" si="6431"/>
        <v/>
      </c>
      <c r="V2070" s="110" t="str">
        <f t="shared" si="6431"/>
        <v/>
      </c>
      <c r="W2070" s="110" t="str">
        <f t="shared" si="6431"/>
        <v/>
      </c>
      <c r="X2070" s="110" t="str">
        <f t="shared" si="6431"/>
        <v/>
      </c>
      <c r="Y2070" s="110" t="str">
        <f t="shared" si="6431"/>
        <v/>
      </c>
      <c r="Z2070" s="110" t="str">
        <f t="shared" si="6431"/>
        <v/>
      </c>
      <c r="AA2070" s="110" t="str">
        <f t="shared" si="6431"/>
        <v/>
      </c>
      <c r="AB2070" s="110" t="str">
        <f t="shared" si="6431"/>
        <v/>
      </c>
      <c r="AC2070" s="110" t="str">
        <f t="shared" si="6431"/>
        <v/>
      </c>
      <c r="AD2070" s="110" t="str">
        <f t="shared" si="6431"/>
        <v/>
      </c>
      <c r="AE2070" s="110" t="str">
        <f t="shared" si="6431"/>
        <v/>
      </c>
      <c r="AF2070" s="110" t="str">
        <f t="shared" si="6431"/>
        <v/>
      </c>
      <c r="AG2070" s="110" t="str">
        <f t="shared" si="6431"/>
        <v/>
      </c>
      <c r="AH2070" s="110" t="str">
        <f t="shared" si="6431"/>
        <v/>
      </c>
      <c r="AI2070" s="110" t="str">
        <f t="shared" si="6431"/>
        <v/>
      </c>
    </row>
    <row r="2071" spans="1:167" x14ac:dyDescent="0.25">
      <c r="B2071" s="131" t="e">
        <f t="shared" si="6385"/>
        <v>#VALUE!</v>
      </c>
      <c r="C2071" s="131" t="e">
        <f t="shared" si="6386"/>
        <v>#VALUE!</v>
      </c>
      <c r="D2071" s="130">
        <f t="shared" si="6386"/>
        <v>1</v>
      </c>
      <c r="E2071" s="168"/>
      <c r="F2071" s="139"/>
      <c r="G2071" s="170"/>
      <c r="H2071" s="173"/>
      <c r="I2071" s="173"/>
      <c r="J2071" s="174"/>
      <c r="K2071" s="70"/>
      <c r="L2071" s="1" t="s">
        <v>56</v>
      </c>
      <c r="M2071" s="147" t="str">
        <f t="shared" ref="M2071" si="6432">IFERROR(ROUND(M2052*M2054,2),"")</f>
        <v/>
      </c>
      <c r="O2071" s="27" t="s">
        <v>426</v>
      </c>
      <c r="P2071" s="110" t="str">
        <f t="shared" ref="P2071:AI2092" si="6433">INDEX(P2058:P2070,MATCH(MAX($J2058:$J2070),$J2058:$J2070,0))</f>
        <v/>
      </c>
      <c r="Q2071" s="110" t="str">
        <f t="shared" si="6433"/>
        <v/>
      </c>
      <c r="R2071" s="110" t="str">
        <f t="shared" si="6433"/>
        <v/>
      </c>
      <c r="S2071" s="110" t="str">
        <f t="shared" si="6433"/>
        <v/>
      </c>
      <c r="T2071" s="110" t="str">
        <f t="shared" si="6433"/>
        <v/>
      </c>
      <c r="U2071" s="110" t="str">
        <f t="shared" si="6433"/>
        <v/>
      </c>
      <c r="V2071" s="110" t="str">
        <f t="shared" si="6433"/>
        <v/>
      </c>
      <c r="W2071" s="110" t="str">
        <f t="shared" si="6433"/>
        <v/>
      </c>
      <c r="X2071" s="110" t="str">
        <f t="shared" si="6433"/>
        <v/>
      </c>
      <c r="Y2071" s="110" t="str">
        <f t="shared" si="6433"/>
        <v/>
      </c>
      <c r="Z2071" s="110" t="str">
        <f t="shared" si="6433"/>
        <v/>
      </c>
      <c r="AA2071" s="110" t="str">
        <f t="shared" si="6433"/>
        <v/>
      </c>
      <c r="AB2071" s="110" t="str">
        <f t="shared" si="6433"/>
        <v/>
      </c>
      <c r="AC2071" s="110" t="str">
        <f t="shared" si="6433"/>
        <v/>
      </c>
      <c r="AD2071" s="110" t="str">
        <f t="shared" si="6433"/>
        <v/>
      </c>
      <c r="AE2071" s="110" t="str">
        <f t="shared" si="6433"/>
        <v/>
      </c>
      <c r="AF2071" s="110" t="str">
        <f t="shared" si="6433"/>
        <v/>
      </c>
      <c r="AG2071" s="110" t="str">
        <f t="shared" si="6433"/>
        <v/>
      </c>
      <c r="AH2071" s="110" t="str">
        <f t="shared" si="6433"/>
        <v/>
      </c>
      <c r="AI2071" s="110" t="str">
        <f t="shared" si="6433"/>
        <v/>
      </c>
    </row>
    <row r="2073" spans="1:167" s="120" customFormat="1" ht="15" customHeight="1" x14ac:dyDescent="0.25">
      <c r="A2073" s="123"/>
      <c r="B2073" s="130" t="e">
        <f t="shared" ref="B2073" si="6434">LARGE(IFERROR(IF(B2071+1&gt;$H$8,"",B2071+1),""),1)</f>
        <v>#VALUE!</v>
      </c>
      <c r="C2073" s="130" t="e">
        <f>IF(_xlfn.ISFORMULA(E2077),MAX(INDEX('BASE FORMAÇÃO'!A:A,B2073+1),1),E2077)</f>
        <v>#VALUE!</v>
      </c>
      <c r="D2073" s="130">
        <f t="shared" ref="D2073" si="6435">IFERROR(IF(C2073=C2063,D2063+1,1),1)</f>
        <v>1</v>
      </c>
      <c r="E2073" s="41" t="s">
        <v>9</v>
      </c>
      <c r="F2073" s="76"/>
      <c r="G2073" s="41" t="s">
        <v>15</v>
      </c>
      <c r="H2073" s="138" t="e">
        <f>INDEX('BASE FORMAÇÃO'!B:B,B2073+1)</f>
        <v>#VALUE!</v>
      </c>
      <c r="I2073" s="146" t="s">
        <v>16</v>
      </c>
      <c r="J2073" s="6" t="e">
        <f>INDEX('BASE FORMAÇÃO'!K:K,B2073+1)</f>
        <v>#VALUE!</v>
      </c>
      <c r="K2073" s="68"/>
      <c r="L2073" s="175" t="s">
        <v>54</v>
      </c>
      <c r="M2073" s="177" t="str">
        <f t="shared" ref="M2073" si="6436">IF(OR(ISBLANK($O$8),ISBLANK($O$7),ISBLANK($H$8),ISBLANK($O$6),ISBLANK($O$5),ISBLANK($H$5)),"",IFERROR(IF(VLOOKUP(L2073,L2079:M2088,2,FALSE)&lt;1,ROUND(VLOOKUP(L2073,L2079:M2088,2,FALSE),4),ROUND(VLOOKUP(L2073,L2079:M2088,2,FALSE),2)),""))</f>
        <v/>
      </c>
      <c r="N2073" s="72"/>
      <c r="O2073" s="27" t="s">
        <v>17</v>
      </c>
      <c r="P2073" s="116"/>
      <c r="Q2073" s="116"/>
      <c r="R2073" s="116"/>
      <c r="S2073" s="116"/>
      <c r="T2073" s="116"/>
      <c r="U2073" s="108"/>
      <c r="V2073" s="108"/>
      <c r="W2073" s="108"/>
      <c r="X2073" s="108"/>
      <c r="Y2073" s="108"/>
      <c r="Z2073" s="108"/>
      <c r="AA2073" s="108"/>
      <c r="AB2073" s="108"/>
      <c r="AC2073" s="108"/>
      <c r="AD2073" s="108"/>
      <c r="AE2073" s="108"/>
      <c r="AF2073" s="108"/>
      <c r="AG2073" s="108"/>
      <c r="AH2073" s="108"/>
      <c r="AI2073" s="108"/>
      <c r="AJ2073" s="119"/>
      <c r="AK2073" s="119"/>
      <c r="AL2073" s="119"/>
      <c r="AM2073" s="119"/>
      <c r="AN2073" s="119"/>
      <c r="AO2073" s="119"/>
      <c r="AP2073" s="119"/>
      <c r="AQ2073" s="119"/>
      <c r="AR2073" s="119"/>
      <c r="AS2073" s="119"/>
      <c r="AT2073" s="119"/>
      <c r="AU2073" s="119"/>
      <c r="AV2073" s="119"/>
      <c r="AW2073" s="119"/>
      <c r="AX2073" s="119"/>
      <c r="AY2073" s="119"/>
      <c r="AZ2073" s="119"/>
      <c r="BA2073" s="119"/>
      <c r="BB2073" s="119"/>
      <c r="BC2073" s="119"/>
      <c r="BD2073" s="119"/>
      <c r="BE2073" s="119"/>
      <c r="BF2073" s="119"/>
      <c r="BG2073" s="119"/>
      <c r="BH2073" s="119"/>
      <c r="BI2073" s="119"/>
      <c r="BJ2073" s="119"/>
      <c r="BK2073" s="119"/>
      <c r="BL2073" s="119"/>
      <c r="BM2073" s="119"/>
      <c r="BN2073" s="119"/>
      <c r="BO2073" s="119"/>
      <c r="BP2073" s="119"/>
      <c r="BQ2073" s="119"/>
      <c r="BR2073" s="119"/>
      <c r="BS2073" s="119"/>
      <c r="BT2073" s="119"/>
      <c r="BU2073" s="119"/>
      <c r="BV2073" s="119"/>
      <c r="BW2073" s="119"/>
      <c r="BX2073" s="119"/>
      <c r="BY2073" s="119"/>
      <c r="BZ2073" s="119"/>
      <c r="CA2073" s="119"/>
      <c r="CB2073" s="119"/>
      <c r="CC2073" s="119"/>
      <c r="CD2073" s="119"/>
      <c r="CE2073" s="119"/>
      <c r="CF2073" s="119"/>
      <c r="CG2073" s="119"/>
      <c r="CH2073" s="119"/>
      <c r="CI2073" s="119"/>
      <c r="CJ2073" s="119"/>
      <c r="CK2073" s="119"/>
      <c r="CL2073" s="119"/>
      <c r="CM2073" s="119"/>
      <c r="CN2073" s="119"/>
      <c r="CO2073" s="119"/>
      <c r="CP2073" s="119"/>
      <c r="CQ2073" s="119"/>
      <c r="CR2073" s="119"/>
      <c r="CS2073" s="119"/>
      <c r="CT2073" s="119"/>
      <c r="CU2073" s="119"/>
      <c r="CV2073" s="119"/>
      <c r="CW2073" s="119"/>
      <c r="CX2073" s="119"/>
      <c r="CY2073" s="119"/>
      <c r="CZ2073" s="119"/>
      <c r="DA2073" s="119"/>
      <c r="DB2073" s="119"/>
      <c r="DC2073" s="119"/>
      <c r="DD2073" s="119"/>
      <c r="DE2073" s="119"/>
      <c r="DF2073" s="119"/>
      <c r="DG2073" s="119"/>
      <c r="DH2073" s="119"/>
      <c r="DI2073" s="119"/>
      <c r="DJ2073" s="119"/>
      <c r="DK2073" s="119"/>
      <c r="DL2073" s="119"/>
      <c r="DM2073" s="119"/>
      <c r="DN2073" s="119"/>
      <c r="DO2073" s="119"/>
      <c r="DP2073" s="119"/>
      <c r="DQ2073" s="119"/>
      <c r="DR2073" s="119"/>
      <c r="DS2073" s="119"/>
      <c r="DT2073" s="119"/>
      <c r="DU2073" s="119"/>
      <c r="DV2073" s="119"/>
      <c r="DW2073" s="119"/>
      <c r="DX2073" s="119"/>
      <c r="DY2073" s="119"/>
      <c r="DZ2073" s="119"/>
      <c r="EA2073" s="119"/>
      <c r="EB2073" s="119"/>
      <c r="EC2073" s="119"/>
      <c r="ED2073" s="119"/>
      <c r="EE2073" s="119"/>
      <c r="EF2073" s="119"/>
      <c r="EG2073" s="119"/>
      <c r="EH2073" s="119"/>
      <c r="EI2073" s="119"/>
      <c r="EJ2073" s="119"/>
      <c r="EK2073" s="119"/>
      <c r="EL2073" s="119"/>
      <c r="EM2073" s="119"/>
      <c r="EN2073" s="119"/>
      <c r="EO2073" s="119"/>
      <c r="EP2073" s="119"/>
      <c r="EQ2073" s="119"/>
      <c r="ER2073" s="119"/>
      <c r="ES2073" s="119"/>
      <c r="ET2073" s="119"/>
      <c r="EU2073" s="119"/>
      <c r="EV2073" s="119"/>
      <c r="EW2073" s="119"/>
      <c r="EX2073" s="119"/>
      <c r="EY2073" s="119"/>
      <c r="EZ2073" s="119"/>
      <c r="FA2073" s="119"/>
      <c r="FB2073" s="119"/>
      <c r="FC2073" s="119"/>
      <c r="FD2073" s="119"/>
      <c r="FE2073" s="119"/>
      <c r="FF2073" s="119"/>
      <c r="FG2073" s="119"/>
      <c r="FH2073" s="119"/>
      <c r="FI2073" s="119"/>
      <c r="FJ2073" s="119"/>
      <c r="FK2073" s="119"/>
    </row>
    <row r="2074" spans="1:167" s="120" customFormat="1" ht="15" customHeight="1" x14ac:dyDescent="0.25">
      <c r="A2074" s="69"/>
      <c r="B2074" s="131" t="e">
        <f t="shared" ref="B2074:D2074" si="6437">B2073</f>
        <v>#VALUE!</v>
      </c>
      <c r="C2074" s="131" t="e">
        <f t="shared" si="6437"/>
        <v>#VALUE!</v>
      </c>
      <c r="D2074" s="130">
        <f t="shared" si="6437"/>
        <v>1</v>
      </c>
      <c r="E2074" s="179">
        <f t="shared" ref="E2074" si="6438">D2073</f>
        <v>1</v>
      </c>
      <c r="F2074" s="95"/>
      <c r="G2074" s="181" t="s">
        <v>1</v>
      </c>
      <c r="H2074" s="184" t="e">
        <f>INDEX('BASE FORMAÇÃO'!C:C,B2073+1)</f>
        <v>#VALUE!</v>
      </c>
      <c r="I2074" s="184"/>
      <c r="J2074" s="185"/>
      <c r="K2074" s="69"/>
      <c r="L2074" s="176"/>
      <c r="M2074" s="178"/>
      <c r="N2074" s="73"/>
      <c r="O2074" s="27" t="s">
        <v>13</v>
      </c>
      <c r="P2074" s="125"/>
      <c r="Q2074" s="125"/>
      <c r="R2074" s="125"/>
      <c r="S2074" s="125"/>
      <c r="T2074" s="125"/>
      <c r="U2074" s="125"/>
      <c r="V2074" s="125"/>
      <c r="W2074" s="125"/>
      <c r="X2074" s="125"/>
      <c r="Y2074" s="125"/>
      <c r="Z2074" s="125"/>
      <c r="AA2074" s="125"/>
      <c r="AB2074" s="125"/>
      <c r="AC2074" s="125"/>
      <c r="AD2074" s="125"/>
      <c r="AE2074" s="125"/>
      <c r="AF2074" s="125"/>
      <c r="AG2074" s="125"/>
      <c r="AH2074" s="125"/>
      <c r="AI2074" s="125"/>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19"/>
      <c r="BC2074" s="119"/>
      <c r="BD2074" s="119"/>
      <c r="BE2074" s="119"/>
      <c r="BF2074" s="119"/>
      <c r="BG2074" s="119"/>
      <c r="BH2074" s="119"/>
      <c r="BI2074" s="119"/>
      <c r="BJ2074" s="119"/>
      <c r="BK2074" s="119"/>
      <c r="BL2074" s="119"/>
      <c r="BM2074" s="119"/>
      <c r="BN2074" s="119"/>
      <c r="BO2074" s="119"/>
      <c r="BP2074" s="119"/>
      <c r="BQ2074" s="119"/>
      <c r="BR2074" s="119"/>
      <c r="BS2074" s="119"/>
      <c r="BT2074" s="119"/>
      <c r="BU2074" s="119"/>
      <c r="BV2074" s="119"/>
      <c r="BW2074" s="119"/>
      <c r="BX2074" s="119"/>
      <c r="BY2074" s="119"/>
      <c r="BZ2074" s="119"/>
      <c r="CA2074" s="119"/>
      <c r="CB2074" s="119"/>
      <c r="CC2074" s="119"/>
      <c r="CD2074" s="119"/>
      <c r="CE2074" s="119"/>
      <c r="CF2074" s="119"/>
      <c r="CG2074" s="119"/>
      <c r="CH2074" s="119"/>
      <c r="CI2074" s="119"/>
      <c r="CJ2074" s="119"/>
      <c r="CK2074" s="119"/>
      <c r="CL2074" s="119"/>
      <c r="CM2074" s="119"/>
      <c r="CN2074" s="119"/>
      <c r="CO2074" s="119"/>
      <c r="CP2074" s="119"/>
      <c r="CQ2074" s="119"/>
      <c r="CR2074" s="119"/>
      <c r="CS2074" s="119"/>
      <c r="CT2074" s="119"/>
      <c r="CU2074" s="119"/>
      <c r="CV2074" s="119"/>
      <c r="CW2074" s="119"/>
      <c r="CX2074" s="119"/>
      <c r="CY2074" s="119"/>
      <c r="CZ2074" s="119"/>
      <c r="DA2074" s="119"/>
      <c r="DB2074" s="119"/>
      <c r="DC2074" s="119"/>
      <c r="DD2074" s="119"/>
      <c r="DE2074" s="119"/>
      <c r="DF2074" s="119"/>
      <c r="DG2074" s="119"/>
      <c r="DH2074" s="119"/>
      <c r="DI2074" s="119"/>
      <c r="DJ2074" s="119"/>
      <c r="DK2074" s="119"/>
      <c r="DL2074" s="119"/>
      <c r="DM2074" s="119"/>
      <c r="DN2074" s="119"/>
      <c r="DO2074" s="119"/>
      <c r="DP2074" s="119"/>
      <c r="DQ2074" s="119"/>
      <c r="DR2074" s="119"/>
      <c r="DS2074" s="119"/>
      <c r="DT2074" s="119"/>
      <c r="DU2074" s="119"/>
      <c r="DV2074" s="119"/>
      <c r="DW2074" s="119"/>
      <c r="DX2074" s="119"/>
      <c r="DY2074" s="119"/>
      <c r="DZ2074" s="119"/>
      <c r="EA2074" s="119"/>
      <c r="EB2074" s="119"/>
      <c r="EC2074" s="119"/>
      <c r="ED2074" s="119"/>
      <c r="EE2074" s="119"/>
      <c r="EF2074" s="119"/>
      <c r="EG2074" s="119"/>
      <c r="EH2074" s="119"/>
      <c r="EI2074" s="119"/>
      <c r="EJ2074" s="119"/>
      <c r="EK2074" s="119"/>
      <c r="EL2074" s="119"/>
      <c r="EM2074" s="119"/>
      <c r="EN2074" s="119"/>
      <c r="EO2074" s="119"/>
      <c r="EP2074" s="119"/>
      <c r="EQ2074" s="119"/>
      <c r="ER2074" s="119"/>
      <c r="ES2074" s="119"/>
      <c r="ET2074" s="119"/>
      <c r="EU2074" s="119"/>
      <c r="EV2074" s="119"/>
      <c r="EW2074" s="119"/>
      <c r="EX2074" s="119"/>
      <c r="EY2074" s="119"/>
      <c r="EZ2074" s="119"/>
      <c r="FA2074" s="119"/>
      <c r="FB2074" s="119"/>
      <c r="FC2074" s="119"/>
      <c r="FD2074" s="119"/>
      <c r="FE2074" s="119"/>
      <c r="FF2074" s="119"/>
      <c r="FG2074" s="119"/>
      <c r="FH2074" s="119"/>
      <c r="FI2074" s="119"/>
      <c r="FJ2074" s="119"/>
      <c r="FK2074" s="119"/>
    </row>
    <row r="2075" spans="1:167" s="119" customFormat="1" x14ac:dyDescent="0.25">
      <c r="A2075" s="77"/>
      <c r="B2075" s="131" t="e">
        <f t="shared" ref="B2075:D2075" si="6439">B2074</f>
        <v>#VALUE!</v>
      </c>
      <c r="C2075" s="131" t="e">
        <f t="shared" si="6439"/>
        <v>#VALUE!</v>
      </c>
      <c r="D2075" s="130">
        <f t="shared" si="6439"/>
        <v>1</v>
      </c>
      <c r="E2075" s="180"/>
      <c r="F2075" s="96"/>
      <c r="G2075" s="182"/>
      <c r="H2075" s="186"/>
      <c r="I2075" s="186"/>
      <c r="J2075" s="187"/>
      <c r="K2075" s="67"/>
      <c r="L2075" s="133" t="s">
        <v>57</v>
      </c>
      <c r="M2075" s="134" t="e">
        <f>INDEX('BASE FORMAÇÃO'!H:H,B2077+1)</f>
        <v>#VALUE!</v>
      </c>
      <c r="N2075" s="74"/>
      <c r="O2075" s="27" t="s">
        <v>445</v>
      </c>
      <c r="P2075" s="117"/>
      <c r="Q2075" s="117"/>
      <c r="R2075" s="117"/>
      <c r="S2075" s="117"/>
      <c r="T2075" s="117"/>
      <c r="U2075" s="117"/>
      <c r="V2075" s="117"/>
      <c r="W2075" s="117"/>
      <c r="X2075" s="117"/>
      <c r="Y2075" s="117"/>
      <c r="Z2075" s="117"/>
      <c r="AA2075" s="121"/>
      <c r="AB2075" s="121"/>
      <c r="AC2075" s="121"/>
      <c r="AD2075" s="121"/>
      <c r="AE2075" s="121"/>
      <c r="AF2075" s="121"/>
      <c r="AG2075" s="121"/>
      <c r="AH2075" s="121"/>
      <c r="AI2075" s="121"/>
    </row>
    <row r="2076" spans="1:167" s="119" customFormat="1" x14ac:dyDescent="0.25">
      <c r="A2076" s="77"/>
      <c r="B2076" s="131" t="e">
        <f t="shared" ref="B2076:C2076" si="6440">B2075</f>
        <v>#VALUE!</v>
      </c>
      <c r="C2076" s="131" t="e">
        <f t="shared" si="6440"/>
        <v>#VALUE!</v>
      </c>
      <c r="D2076" s="130">
        <f t="shared" si="6386"/>
        <v>1</v>
      </c>
      <c r="E2076" s="41" t="s">
        <v>344</v>
      </c>
      <c r="F2076" s="96"/>
      <c r="G2076" s="183"/>
      <c r="H2076" s="188"/>
      <c r="I2076" s="188"/>
      <c r="J2076" s="189"/>
      <c r="K2076" s="67"/>
      <c r="L2076" s="1" t="s">
        <v>2</v>
      </c>
      <c r="M2076" s="6" t="e">
        <f>INDEX('BASE FORMAÇÃO'!D:D,B2077+1)</f>
        <v>#VALUE!</v>
      </c>
      <c r="N2076" s="74"/>
      <c r="O2076" s="27" t="s">
        <v>446</v>
      </c>
      <c r="P2076" s="118"/>
      <c r="Q2076" s="118"/>
      <c r="R2076" s="118"/>
      <c r="S2076" s="118"/>
      <c r="T2076" s="118"/>
      <c r="U2076" s="121"/>
      <c r="V2076" s="121"/>
      <c r="W2076" s="121"/>
      <c r="X2076" s="121"/>
      <c r="Y2076" s="121"/>
      <c r="Z2076" s="121"/>
      <c r="AA2076" s="121"/>
      <c r="AB2076" s="121"/>
      <c r="AC2076" s="121"/>
      <c r="AD2076" s="121"/>
      <c r="AE2076" s="121"/>
      <c r="AF2076" s="121"/>
      <c r="AG2076" s="121"/>
      <c r="AH2076" s="121"/>
      <c r="AI2076" s="121"/>
    </row>
    <row r="2077" spans="1:167" x14ac:dyDescent="0.25">
      <c r="B2077" s="131" t="e">
        <f t="shared" ref="B2077:C2077" si="6441">B2075</f>
        <v>#VALUE!</v>
      </c>
      <c r="C2077" s="131" t="e">
        <f t="shared" si="6441"/>
        <v>#VALUE!</v>
      </c>
      <c r="D2077" s="130">
        <f t="shared" si="6386"/>
        <v>1</v>
      </c>
      <c r="E2077" s="167" t="e">
        <f t="shared" ref="E2077" si="6442">C2073</f>
        <v>#VALUE!</v>
      </c>
      <c r="F2077" s="96"/>
      <c r="G2077" s="169" t="s">
        <v>334</v>
      </c>
      <c r="H2077" s="171"/>
      <c r="I2077" s="172"/>
      <c r="J2077" s="172"/>
      <c r="K2077" s="70"/>
      <c r="L2077" s="28" t="s">
        <v>333</v>
      </c>
      <c r="M2077" s="136" t="str">
        <f t="shared" ref="M2077" si="6443">IFERROR(INDEX(I2079:I2091,MATCH(MAX(J2079:J2091),J2079:J2091,0)),"")</f>
        <v/>
      </c>
      <c r="N2077" s="74"/>
      <c r="O2077" s="27" t="s">
        <v>18</v>
      </c>
      <c r="P2077" s="109" t="str">
        <f>IF(P2073="","",
IF(OR(P2075="Orçamento",P2074="",MAX('Tabela de Apoio'!$A:$A)&lt;=P2074),
P2073,
(INDEX('Tabela de Apoio'!$B:$B,MATCH('MAPA DE PREÇOS'!$O$8,'Tabela de Apoio'!$A:$A,1))/INDEX('Tabela de Apoio'!$B:$B,MATCH('MAPA DE PREÇOS'!P2074,'Tabela de Apoio'!$A:$A,1)-1))*P2073))</f>
        <v/>
      </c>
      <c r="Q2077" s="109" t="str">
        <f>IF(Q2073="","",
IF(OR(Q2075="Orçamento",Q2074="",MAX('Tabela de Apoio'!$A:$A)&lt;=Q2074),
Q2073,
(INDEX('Tabela de Apoio'!$B:$B,MATCH('MAPA DE PREÇOS'!$O$8,'Tabela de Apoio'!$A:$A,1))/INDEX('Tabela de Apoio'!$B:$B,MATCH('MAPA DE PREÇOS'!Q2074,'Tabela de Apoio'!$A:$A,1)-1))*Q2073))</f>
        <v/>
      </c>
      <c r="R2077" s="109" t="str">
        <f>IF(R2073="","",
IF(OR(R2075="Orçamento",R2074="",MAX('Tabela de Apoio'!$A:$A)&lt;=R2074),
R2073,
(INDEX('Tabela de Apoio'!$B:$B,MATCH('MAPA DE PREÇOS'!$O$8,'Tabela de Apoio'!$A:$A,1))/INDEX('Tabela de Apoio'!$B:$B,MATCH('MAPA DE PREÇOS'!R2074,'Tabela de Apoio'!$A:$A,1)-1))*R2073))</f>
        <v/>
      </c>
      <c r="S2077" s="109" t="str">
        <f>IF(S2073="","",
IF(OR(S2075="Orçamento",S2074="",MAX('Tabela de Apoio'!$A:$A)&lt;=S2074),
S2073,
(INDEX('Tabela de Apoio'!$B:$B,MATCH('MAPA DE PREÇOS'!$O$8,'Tabela de Apoio'!$A:$A,1))/INDEX('Tabela de Apoio'!$B:$B,MATCH('MAPA DE PREÇOS'!S2074,'Tabela de Apoio'!$A:$A,1)-1))*S2073))</f>
        <v/>
      </c>
      <c r="T2077" s="109" t="str">
        <f>IF(T2073="","",
IF(OR(T2075="Orçamento",T2074="",MAX('Tabela de Apoio'!$A:$A)&lt;=T2074),
T2073,
(INDEX('Tabela de Apoio'!$B:$B,MATCH('MAPA DE PREÇOS'!$O$8,'Tabela de Apoio'!$A:$A,1))/INDEX('Tabela de Apoio'!$B:$B,MATCH('MAPA DE PREÇOS'!T2074,'Tabela de Apoio'!$A:$A,1)-1))*T2073))</f>
        <v/>
      </c>
      <c r="U2077" s="109" t="str">
        <f>IF(U2073="","",
IF(OR(U2075="Orçamento",U2074="",MAX('Tabela de Apoio'!$A:$A)&lt;=U2074),
U2073,
(INDEX('Tabela de Apoio'!$B:$B,MATCH('MAPA DE PREÇOS'!$O$8,'Tabela de Apoio'!$A:$A,1))/INDEX('Tabela de Apoio'!$B:$B,MATCH('MAPA DE PREÇOS'!U2074,'Tabela de Apoio'!$A:$A,1)-1))*U2073))</f>
        <v/>
      </c>
      <c r="V2077" s="109" t="str">
        <f>IF(V2073="","",
IF(OR(V2075="Orçamento",V2074="",MAX('Tabela de Apoio'!$A:$A)&lt;=V2074),
V2073,
(INDEX('Tabela de Apoio'!$B:$B,MATCH('MAPA DE PREÇOS'!$O$8,'Tabela de Apoio'!$A:$A,1))/INDEX('Tabela de Apoio'!$B:$B,MATCH('MAPA DE PREÇOS'!V2074,'Tabela de Apoio'!$A:$A,1)-1))*V2073))</f>
        <v/>
      </c>
      <c r="W2077" s="109" t="str">
        <f>IF(W2073="","",
IF(OR(W2075="Orçamento",W2074="",MAX('Tabela de Apoio'!$A:$A)&lt;=W2074),
W2073,
(INDEX('Tabela de Apoio'!$B:$B,MATCH('MAPA DE PREÇOS'!$O$8,'Tabela de Apoio'!$A:$A,1))/INDEX('Tabela de Apoio'!$B:$B,MATCH('MAPA DE PREÇOS'!W2074,'Tabela de Apoio'!$A:$A,1)-1))*W2073))</f>
        <v/>
      </c>
      <c r="X2077" s="109" t="str">
        <f>IF(X2073="","",
IF(OR(X2075="Orçamento",X2074="",MAX('Tabela de Apoio'!$A:$A)&lt;=X2074),
X2073,
(INDEX('Tabela de Apoio'!$B:$B,MATCH('MAPA DE PREÇOS'!$O$8,'Tabela de Apoio'!$A:$A,1))/INDEX('Tabela de Apoio'!$B:$B,MATCH('MAPA DE PREÇOS'!X2074,'Tabela de Apoio'!$A:$A,1)-1))*X2073))</f>
        <v/>
      </c>
      <c r="Y2077" s="109" t="str">
        <f>IF(Y2073="","",
IF(OR(Y2075="Orçamento",Y2074="",MAX('Tabela de Apoio'!$A:$A)&lt;=Y2074),
Y2073,
(INDEX('Tabela de Apoio'!$B:$B,MATCH('MAPA DE PREÇOS'!$O$8,'Tabela de Apoio'!$A:$A,1))/INDEX('Tabela de Apoio'!$B:$B,MATCH('MAPA DE PREÇOS'!Y2074,'Tabela de Apoio'!$A:$A,1)-1))*Y2073))</f>
        <v/>
      </c>
      <c r="Z2077" s="109" t="str">
        <f>IF(Z2073="","",
IF(OR(Z2075="Orçamento",Z2074="",MAX('Tabela de Apoio'!$A:$A)&lt;=Z2074),
Z2073,
(INDEX('Tabela de Apoio'!$B:$B,MATCH('MAPA DE PREÇOS'!$O$8,'Tabela de Apoio'!$A:$A,1))/INDEX('Tabela de Apoio'!$B:$B,MATCH('MAPA DE PREÇOS'!Z2074,'Tabela de Apoio'!$A:$A,1)-1))*Z2073))</f>
        <v/>
      </c>
      <c r="AA2077" s="109" t="str">
        <f>IF(AA2073="","",
IF(OR(AA2075="Orçamento",AA2074="",MAX('Tabela de Apoio'!$A:$A)&lt;=AA2074),
AA2073,
(INDEX('Tabela de Apoio'!$B:$B,MATCH('MAPA DE PREÇOS'!$O$8,'Tabela de Apoio'!$A:$A,1))/INDEX('Tabela de Apoio'!$B:$B,MATCH('MAPA DE PREÇOS'!AA2074,'Tabela de Apoio'!$A:$A,1)-1))*AA2073))</f>
        <v/>
      </c>
      <c r="AB2077" s="109" t="str">
        <f>IF(AB2073="","",
IF(OR(AB2075="Orçamento",AB2074="",MAX('Tabela de Apoio'!$A:$A)&lt;=AB2074),
AB2073,
(INDEX('Tabela de Apoio'!$B:$B,MATCH('MAPA DE PREÇOS'!$O$8,'Tabela de Apoio'!$A:$A,1))/INDEX('Tabela de Apoio'!$B:$B,MATCH('MAPA DE PREÇOS'!AB2074,'Tabela de Apoio'!$A:$A,1)-1))*AB2073))</f>
        <v/>
      </c>
      <c r="AC2077" s="109" t="str">
        <f>IF(AC2073="","",
IF(OR(AC2075="Orçamento",AC2074="",MAX('Tabela de Apoio'!$A:$A)&lt;=AC2074),
AC2073,
(INDEX('Tabela de Apoio'!$B:$B,MATCH('MAPA DE PREÇOS'!$O$8,'Tabela de Apoio'!$A:$A,1))/INDEX('Tabela de Apoio'!$B:$B,MATCH('MAPA DE PREÇOS'!AC2074,'Tabela de Apoio'!$A:$A,1)-1))*AC2073))</f>
        <v/>
      </c>
      <c r="AD2077" s="109" t="str">
        <f>IF(AD2073="","",
IF(OR(AD2075="Orçamento",AD2074="",MAX('Tabela de Apoio'!$A:$A)&lt;=AD2074),
AD2073,
(INDEX('Tabela de Apoio'!$B:$B,MATCH('MAPA DE PREÇOS'!$O$8,'Tabela de Apoio'!$A:$A,1))/INDEX('Tabela de Apoio'!$B:$B,MATCH('MAPA DE PREÇOS'!AD2074,'Tabela de Apoio'!$A:$A,1)-1))*AD2073))</f>
        <v/>
      </c>
      <c r="AE2077" s="109" t="str">
        <f>IF(AE2073="","",
IF(OR(AE2075="Orçamento",AE2074="",MAX('Tabela de Apoio'!$A:$A)&lt;=AE2074),
AE2073,
(INDEX('Tabela de Apoio'!$B:$B,MATCH('MAPA DE PREÇOS'!$O$8,'Tabela de Apoio'!$A:$A,1))/INDEX('Tabela de Apoio'!$B:$B,MATCH('MAPA DE PREÇOS'!AE2074,'Tabela de Apoio'!$A:$A,1)-1))*AE2073))</f>
        <v/>
      </c>
      <c r="AF2077" s="109" t="str">
        <f>IF(AF2073="","",
IF(OR(AF2075="Orçamento",AF2074="",MAX('Tabela de Apoio'!$A:$A)&lt;=AF2074),
AF2073,
(INDEX('Tabela de Apoio'!$B:$B,MATCH('MAPA DE PREÇOS'!$O$8,'Tabela de Apoio'!$A:$A,1))/INDEX('Tabela de Apoio'!$B:$B,MATCH('MAPA DE PREÇOS'!AF2074,'Tabela de Apoio'!$A:$A,1)-1))*AF2073))</f>
        <v/>
      </c>
      <c r="AG2077" s="109" t="str">
        <f>IF(AG2073="","",
IF(OR(AG2075="Orçamento",AG2074="",MAX('Tabela de Apoio'!$A:$A)&lt;=AG2074),
AG2073,
(INDEX('Tabela de Apoio'!$B:$B,MATCH('MAPA DE PREÇOS'!$O$8,'Tabela de Apoio'!$A:$A,1))/INDEX('Tabela de Apoio'!$B:$B,MATCH('MAPA DE PREÇOS'!AG2074,'Tabela de Apoio'!$A:$A,1)-1))*AG2073))</f>
        <v/>
      </c>
      <c r="AH2077" s="109" t="str">
        <f>IF(AH2073="","",
IF(OR(AH2075="Orçamento",AH2074="",MAX('Tabela de Apoio'!$A:$A)&lt;=AH2074),
AH2073,
(INDEX('Tabela de Apoio'!$B:$B,MATCH('MAPA DE PREÇOS'!$O$8,'Tabela de Apoio'!$A:$A,1))/INDEX('Tabela de Apoio'!$B:$B,MATCH('MAPA DE PREÇOS'!AH2074,'Tabela de Apoio'!$A:$A,1)-1))*AH2073))</f>
        <v/>
      </c>
      <c r="AI2077" s="109" t="str">
        <f>IF(AI2073="","",
IF(OR(AI2075="Orçamento",AI2074="",MAX('Tabela de Apoio'!$A:$A)&lt;=AI2074),
AI2073,
(INDEX('Tabela de Apoio'!$B:$B,MATCH('MAPA DE PREÇOS'!$O$8,'Tabela de Apoio'!$A:$A,1))/INDEX('Tabela de Apoio'!$B:$B,MATCH('MAPA DE PREÇOS'!AI2074,'Tabela de Apoio'!$A:$A,1)-1))*AI2073))</f>
        <v/>
      </c>
    </row>
    <row r="2078" spans="1:167" hidden="1" x14ac:dyDescent="0.25">
      <c r="B2078" s="131" t="e">
        <f t="shared" ref="B2078" si="6444">B2077</f>
        <v>#VALUE!</v>
      </c>
      <c r="C2078" s="131" t="e">
        <f t="shared" ref="C2078" si="6445">C2077</f>
        <v>#VALUE!</v>
      </c>
      <c r="D2078" s="130">
        <f t="shared" si="6386"/>
        <v>1</v>
      </c>
      <c r="E2078" s="168"/>
      <c r="F2078" s="96"/>
      <c r="G2078" s="170"/>
      <c r="H2078"/>
      <c r="I2078"/>
      <c r="J2078"/>
      <c r="N2078" s="74"/>
      <c r="O2078" s="27" t="s">
        <v>439</v>
      </c>
      <c r="P2078" s="110" t="str">
        <f>IF(IFERROR(VLOOKUP(P2075,'Tabela de Apoio'!$D:$E,2,FALSE),1)=1,"",P2079)</f>
        <v/>
      </c>
      <c r="Q2078" s="110" t="str">
        <f>IF(IFERROR(VLOOKUP(Q2075,'Tabela de Apoio'!$D:$E,2,FALSE),1)=1,"",Q2079)</f>
        <v/>
      </c>
      <c r="R2078" s="110" t="str">
        <f>IF(IFERROR(VLOOKUP(R2075,'Tabela de Apoio'!$D:$E,2,FALSE),1)=1,"",R2079)</f>
        <v/>
      </c>
      <c r="S2078" s="110" t="str">
        <f>IF(IFERROR(VLOOKUP(S2075,'Tabela de Apoio'!$D:$E,2,FALSE),1)=1,"",S2079)</f>
        <v/>
      </c>
      <c r="T2078" s="110" t="str">
        <f>IF(IFERROR(VLOOKUP(T2075,'Tabela de Apoio'!$D:$E,2,FALSE),1)=1,"",T2079)</f>
        <v/>
      </c>
      <c r="U2078" s="110" t="str">
        <f>IF(IFERROR(VLOOKUP(U2075,'Tabela de Apoio'!$D:$E,2,FALSE),1)=1,"",U2079)</f>
        <v/>
      </c>
      <c r="V2078" s="110" t="str">
        <f>IF(IFERROR(VLOOKUP(V2075,'Tabela de Apoio'!$D:$E,2,FALSE),1)=1,"",V2079)</f>
        <v/>
      </c>
      <c r="W2078" s="110" t="str">
        <f>IF(IFERROR(VLOOKUP(W2075,'Tabela de Apoio'!$D:$E,2,FALSE),1)=1,"",W2079)</f>
        <v/>
      </c>
      <c r="X2078" s="110" t="str">
        <f>IF(IFERROR(VLOOKUP(X2075,'Tabela de Apoio'!$D:$E,2,FALSE),1)=1,"",X2079)</f>
        <v/>
      </c>
      <c r="Y2078" s="110" t="str">
        <f>IF(IFERROR(VLOOKUP(Y2075,'Tabela de Apoio'!$D:$E,2,FALSE),1)=1,"",Y2079)</f>
        <v/>
      </c>
      <c r="Z2078" s="110" t="str">
        <f>IF(IFERROR(VLOOKUP(Z2075,'Tabela de Apoio'!$D:$E,2,FALSE),1)=1,"",Z2079)</f>
        <v/>
      </c>
      <c r="AA2078" s="110" t="str">
        <f>IF(IFERROR(VLOOKUP(AA2075,'Tabela de Apoio'!$D:$E,2,FALSE),1)=1,"",AA2079)</f>
        <v/>
      </c>
      <c r="AB2078" s="110" t="str">
        <f>IF(IFERROR(VLOOKUP(AB2075,'Tabela de Apoio'!$D:$E,2,FALSE),1)=1,"",AB2079)</f>
        <v/>
      </c>
      <c r="AC2078" s="110" t="str">
        <f>IF(IFERROR(VLOOKUP(AC2075,'Tabela de Apoio'!$D:$E,2,FALSE),1)=1,"",AC2079)</f>
        <v/>
      </c>
      <c r="AD2078" s="110" t="str">
        <f>IF(IFERROR(VLOOKUP(AD2075,'Tabela de Apoio'!$D:$E,2,FALSE),1)=1,"",AD2079)</f>
        <v/>
      </c>
      <c r="AE2078" s="110" t="str">
        <f>IF(IFERROR(VLOOKUP(AE2075,'Tabela de Apoio'!$D:$E,2,FALSE),1)=1,"",AE2079)</f>
        <v/>
      </c>
      <c r="AF2078" s="110" t="str">
        <f>IF(IFERROR(VLOOKUP(AF2075,'Tabela de Apoio'!$D:$E,2,FALSE),1)=1,"",AF2079)</f>
        <v/>
      </c>
      <c r="AG2078" s="110" t="str">
        <f>IF(IFERROR(VLOOKUP(AG2075,'Tabela de Apoio'!$D:$E,2,FALSE),1)=1,"",AG2079)</f>
        <v/>
      </c>
      <c r="AH2078" s="110" t="str">
        <f>IF(IFERROR(VLOOKUP(AH2075,'Tabela de Apoio'!$D:$E,2,FALSE),1)=1,"",AH2079)</f>
        <v/>
      </c>
      <c r="AI2078" s="110" t="str">
        <f>IF(IFERROR(VLOOKUP(AI2075,'Tabela de Apoio'!$D:$E,2,FALSE),1)=1,"",AI2079)</f>
        <v/>
      </c>
    </row>
    <row r="2079" spans="1:167" hidden="1" x14ac:dyDescent="0.25">
      <c r="B2079" s="131" t="e">
        <f t="shared" ref="B2079:C2079" si="6446">B2078</f>
        <v>#VALUE!</v>
      </c>
      <c r="C2079" s="131" t="e">
        <f t="shared" si="6446"/>
        <v>#VALUE!</v>
      </c>
      <c r="D2079" s="130">
        <f t="shared" si="6386"/>
        <v>1</v>
      </c>
      <c r="E2079" s="168"/>
      <c r="F2079" s="96"/>
      <c r="G2079" s="170"/>
      <c r="H2079" s="137">
        <f t="shared" ref="H2079" si="6447">COUNT($P2079:$XX2079)</f>
        <v>0</v>
      </c>
      <c r="I2079" s="135" t="e">
        <f t="shared" ref="I2079" si="6448">_xlfn.STDEV.P($P2078:$XX2079)/AVERAGE($P2078:$XX2079)</f>
        <v>#DIV/0!</v>
      </c>
      <c r="J2079" s="7">
        <f>ROW()</f>
        <v>2079</v>
      </c>
      <c r="K2079" s="70"/>
      <c r="L2079" s="29" t="s">
        <v>54</v>
      </c>
      <c r="M2079" s="30" t="str">
        <f t="shared" ref="M2079" si="6449">IFERROR(
IF(AND(P2075="Orçamento",COUNTA(P2073:AI2073)=COUNTIF(P2075:XX2075,"Orçamento")),MIN(M2084,M2081),
IF(M2082&lt;&gt;"",M2082,
IF(M2083&lt;&gt;"",M2083,
M2081
))),"")</f>
        <v/>
      </c>
      <c r="N2079" s="74"/>
      <c r="O2079" s="27" t="s">
        <v>440</v>
      </c>
      <c r="P2079" s="109" t="str">
        <f t="shared" ref="P2079:AI2079" si="6450">IFERROR(IF(P2077="",
            "",
            IF(COUNT($P2077:$XX2077)&lt;=4,
               P2077,
               IF(OR(P2077&gt;(QUARTILE($P2077:$XX2077,3)+(QUARTILE($P2077:$XX2077,3)-QUARTILE($P2077:$XX2077,1))),
                     P2077&lt;(QUARTILE($P2077:$XX2077,1)-(QUARTILE($P2077:$XX2077,3)-QUARTILE($P2077:$XX2077,1)))
                  ),
               "DESCARTADO",P2077)
             )
  ),P2077)</f>
        <v/>
      </c>
      <c r="Q2079" s="109" t="str">
        <f t="shared" si="6450"/>
        <v/>
      </c>
      <c r="R2079" s="109" t="str">
        <f t="shared" si="6450"/>
        <v/>
      </c>
      <c r="S2079" s="109" t="str">
        <f t="shared" si="6450"/>
        <v/>
      </c>
      <c r="T2079" s="109" t="str">
        <f t="shared" si="6450"/>
        <v/>
      </c>
      <c r="U2079" s="109" t="str">
        <f t="shared" si="6450"/>
        <v/>
      </c>
      <c r="V2079" s="109" t="str">
        <f t="shared" si="6450"/>
        <v/>
      </c>
      <c r="W2079" s="109" t="str">
        <f t="shared" si="6450"/>
        <v/>
      </c>
      <c r="X2079" s="109" t="str">
        <f t="shared" si="6450"/>
        <v/>
      </c>
      <c r="Y2079" s="109" t="str">
        <f t="shared" si="6450"/>
        <v/>
      </c>
      <c r="Z2079" s="109" t="str">
        <f t="shared" si="6450"/>
        <v/>
      </c>
      <c r="AA2079" s="109" t="str">
        <f t="shared" si="6450"/>
        <v/>
      </c>
      <c r="AB2079" s="109" t="str">
        <f t="shared" si="6450"/>
        <v/>
      </c>
      <c r="AC2079" s="109" t="str">
        <f t="shared" si="6450"/>
        <v/>
      </c>
      <c r="AD2079" s="109" t="str">
        <f t="shared" si="6450"/>
        <v/>
      </c>
      <c r="AE2079" s="109" t="str">
        <f t="shared" si="6450"/>
        <v/>
      </c>
      <c r="AF2079" s="109" t="str">
        <f t="shared" si="6450"/>
        <v/>
      </c>
      <c r="AG2079" s="109" t="str">
        <f t="shared" si="6450"/>
        <v/>
      </c>
      <c r="AH2079" s="109" t="str">
        <f t="shared" si="6450"/>
        <v/>
      </c>
      <c r="AI2079" s="109" t="str">
        <f t="shared" si="6450"/>
        <v/>
      </c>
    </row>
    <row r="2080" spans="1:167" hidden="1" x14ac:dyDescent="0.25">
      <c r="B2080" s="131" t="e">
        <f t="shared" ref="B2080" si="6451">B2079</f>
        <v>#VALUE!</v>
      </c>
      <c r="C2080" s="131" t="e">
        <f t="shared" ref="C2080" si="6452">C2079</f>
        <v>#VALUE!</v>
      </c>
      <c r="D2080" s="130">
        <f t="shared" si="6386"/>
        <v>1</v>
      </c>
      <c r="E2080" s="168"/>
      <c r="F2080" s="96"/>
      <c r="G2080" s="170"/>
      <c r="H2080"/>
      <c r="I2080"/>
      <c r="J2080"/>
      <c r="K2080" s="69"/>
      <c r="L2080" s="29" t="s">
        <v>423</v>
      </c>
      <c r="M2080" s="30" t="e">
        <f t="shared" ref="M2080" si="6453">AVERAGE($P2079:$XX2079)</f>
        <v>#DIV/0!</v>
      </c>
      <c r="N2080" s="74"/>
      <c r="O2080" s="27" t="str">
        <f t="shared" ref="O2080" si="6454">"1 POND"</f>
        <v>1 POND</v>
      </c>
      <c r="P2080" s="110" t="str">
        <f>IF(IFERROR(VLOOKUP(P2075,'Tabela de Apoio'!$D:$E,2,FALSE),1)=1,"",P2081)</f>
        <v/>
      </c>
      <c r="Q2080" s="110" t="str">
        <f>IF(IFERROR(VLOOKUP(Q2075,'Tabela de Apoio'!$D:$E,2,FALSE),1)=1,"",Q2081)</f>
        <v/>
      </c>
      <c r="R2080" s="110" t="str">
        <f>IF(IFERROR(VLOOKUP(R2075,'Tabela de Apoio'!$D:$E,2,FALSE),1)=1,"",R2081)</f>
        <v/>
      </c>
      <c r="S2080" s="110" t="str">
        <f>IF(IFERROR(VLOOKUP(S2075,'Tabela de Apoio'!$D:$E,2,FALSE),1)=1,"",S2081)</f>
        <v/>
      </c>
      <c r="T2080" s="110" t="str">
        <f>IF(IFERROR(VLOOKUP(T2075,'Tabela de Apoio'!$D:$E,2,FALSE),1)=1,"",T2081)</f>
        <v/>
      </c>
      <c r="U2080" s="110" t="str">
        <f>IF(IFERROR(VLOOKUP(U2075,'Tabela de Apoio'!$D:$E,2,FALSE),1)=1,"",U2081)</f>
        <v/>
      </c>
      <c r="V2080" s="110" t="str">
        <f>IF(IFERROR(VLOOKUP(V2075,'Tabela de Apoio'!$D:$E,2,FALSE),1)=1,"",V2081)</f>
        <v/>
      </c>
      <c r="W2080" s="110" t="str">
        <f>IF(IFERROR(VLOOKUP(W2075,'Tabela de Apoio'!$D:$E,2,FALSE),1)=1,"",W2081)</f>
        <v/>
      </c>
      <c r="X2080" s="110" t="str">
        <f>IF(IFERROR(VLOOKUP(X2075,'Tabela de Apoio'!$D:$E,2,FALSE),1)=1,"",X2081)</f>
        <v/>
      </c>
      <c r="Y2080" s="110" t="str">
        <f>IF(IFERROR(VLOOKUP(Y2075,'Tabela de Apoio'!$D:$E,2,FALSE),1)=1,"",Y2081)</f>
        <v/>
      </c>
      <c r="Z2080" s="110" t="str">
        <f>IF(IFERROR(VLOOKUP(Z2075,'Tabela de Apoio'!$D:$E,2,FALSE),1)=1,"",Z2081)</f>
        <v/>
      </c>
      <c r="AA2080" s="110" t="str">
        <f>IF(IFERROR(VLOOKUP(AA2075,'Tabela de Apoio'!$D:$E,2,FALSE),1)=1,"",AA2081)</f>
        <v/>
      </c>
      <c r="AB2080" s="110" t="str">
        <f>IF(IFERROR(VLOOKUP(AB2075,'Tabela de Apoio'!$D:$E,2,FALSE),1)=1,"",AB2081)</f>
        <v/>
      </c>
      <c r="AC2080" s="110" t="str">
        <f>IF(IFERROR(VLOOKUP(AC2075,'Tabela de Apoio'!$D:$E,2,FALSE),1)=1,"",AC2081)</f>
        <v/>
      </c>
      <c r="AD2080" s="110" t="str">
        <f>IF(IFERROR(VLOOKUP(AD2075,'Tabela de Apoio'!$D:$E,2,FALSE),1)=1,"",AD2081)</f>
        <v/>
      </c>
      <c r="AE2080" s="110" t="str">
        <f>IF(IFERROR(VLOOKUP(AE2075,'Tabela de Apoio'!$D:$E,2,FALSE),1)=1,"",AE2081)</f>
        <v/>
      </c>
      <c r="AF2080" s="110" t="str">
        <f>IF(IFERROR(VLOOKUP(AF2075,'Tabela de Apoio'!$D:$E,2,FALSE),1)=1,"",AF2081)</f>
        <v/>
      </c>
      <c r="AG2080" s="110" t="str">
        <f>IF(IFERROR(VLOOKUP(AG2075,'Tabela de Apoio'!$D:$E,2,FALSE),1)=1,"",AG2081)</f>
        <v/>
      </c>
      <c r="AH2080" s="110" t="str">
        <f>IF(IFERROR(VLOOKUP(AH2075,'Tabela de Apoio'!$D:$E,2,FALSE),1)=1,"",AH2081)</f>
        <v/>
      </c>
      <c r="AI2080" s="110" t="str">
        <f>IF(IFERROR(VLOOKUP(AI2075,'Tabela de Apoio'!$D:$E,2,FALSE),1)=1,"",AI2081)</f>
        <v/>
      </c>
    </row>
    <row r="2081" spans="1:167" hidden="1" x14ac:dyDescent="0.25">
      <c r="B2081" s="131" t="e">
        <f t="shared" si="6385"/>
        <v>#VALUE!</v>
      </c>
      <c r="C2081" s="131" t="e">
        <f t="shared" si="6386"/>
        <v>#VALUE!</v>
      </c>
      <c r="D2081" s="130">
        <f t="shared" si="6386"/>
        <v>1</v>
      </c>
      <c r="E2081" s="168"/>
      <c r="F2081" s="96"/>
      <c r="G2081" s="170"/>
      <c r="H2081" s="137">
        <f t="shared" ref="H2081" si="6455">COUNT($P2081:$XX2081)</f>
        <v>0</v>
      </c>
      <c r="I2081" s="135" t="e">
        <f t="shared" ref="I2081" si="6456">_xlfn.STDEV.P($P2080:$XX2081)/AVERAGE($P2080:$XX2081)</f>
        <v>#DIV/0!</v>
      </c>
      <c r="J2081" s="7">
        <f t="shared" ref="J2081" si="6457">IF(AND(H2081&gt;2,
OR(L2073="MÉDIA SANEADA",L2073="MEDIANA SANEADA",
AND(L2073="PREÇO REFERÊNCIA",NOT(AND(P2075="Orçamento",COUNTA(P2073:XX2073)=COUNTIF(P2075:XX2075,"Orçamento")))))),
ROW(),0)</f>
        <v>0</v>
      </c>
      <c r="K2081" s="69"/>
      <c r="L2081" s="29" t="s">
        <v>424</v>
      </c>
      <c r="M2081" s="30" t="e">
        <f t="shared" ref="M2081" si="6458">MEDIAN($P2079:$XX2079)</f>
        <v>#NUM!</v>
      </c>
      <c r="N2081" s="74"/>
      <c r="O2081" s="27" t="str">
        <f t="shared" ref="O2081" si="6459">"1 RODADA"</f>
        <v>1 RODADA</v>
      </c>
      <c r="P2081" s="110" t="str">
        <f t="shared" ref="P2081:AI2081" si="6460">IF(P2079="","",IF((_xlfn.STDEV.P($P2078:$XX2079)/AVERAGE($P2078:$XX2079))&lt;=25%,P2079,IF(OR(P2079&gt;(AVERAGE($P2078:$XX2079)+_xlfn.STDEV.P($P2078:$XX2079)),P2079&lt;(AVERAGE($P2078:$XX2079)-_xlfn.STDEV.P($P2078:$XX2079))),"DESCARTADO",P2079)))</f>
        <v/>
      </c>
      <c r="Q2081" s="110" t="str">
        <f t="shared" si="6460"/>
        <v/>
      </c>
      <c r="R2081" s="110" t="str">
        <f t="shared" si="6460"/>
        <v/>
      </c>
      <c r="S2081" s="110" t="str">
        <f t="shared" si="6460"/>
        <v/>
      </c>
      <c r="T2081" s="110" t="str">
        <f t="shared" si="6460"/>
        <v/>
      </c>
      <c r="U2081" s="110" t="str">
        <f t="shared" si="6460"/>
        <v/>
      </c>
      <c r="V2081" s="110" t="str">
        <f t="shared" si="6460"/>
        <v/>
      </c>
      <c r="W2081" s="110" t="str">
        <f t="shared" si="6460"/>
        <v/>
      </c>
      <c r="X2081" s="110" t="str">
        <f t="shared" si="6460"/>
        <v/>
      </c>
      <c r="Y2081" s="110" t="str">
        <f t="shared" si="6460"/>
        <v/>
      </c>
      <c r="Z2081" s="110" t="str">
        <f t="shared" si="6460"/>
        <v/>
      </c>
      <c r="AA2081" s="110" t="str">
        <f t="shared" si="6460"/>
        <v/>
      </c>
      <c r="AB2081" s="110" t="str">
        <f t="shared" si="6460"/>
        <v/>
      </c>
      <c r="AC2081" s="110" t="str">
        <f t="shared" si="6460"/>
        <v/>
      </c>
      <c r="AD2081" s="110" t="str">
        <f t="shared" si="6460"/>
        <v/>
      </c>
      <c r="AE2081" s="110" t="str">
        <f t="shared" si="6460"/>
        <v/>
      </c>
      <c r="AF2081" s="110" t="str">
        <f t="shared" si="6460"/>
        <v/>
      </c>
      <c r="AG2081" s="110" t="str">
        <f t="shared" si="6460"/>
        <v/>
      </c>
      <c r="AH2081" s="110" t="str">
        <f t="shared" si="6460"/>
        <v/>
      </c>
      <c r="AI2081" s="110" t="str">
        <f t="shared" si="6460"/>
        <v/>
      </c>
    </row>
    <row r="2082" spans="1:167" hidden="1" x14ac:dyDescent="0.25">
      <c r="B2082" s="131" t="e">
        <f t="shared" si="6385"/>
        <v>#VALUE!</v>
      </c>
      <c r="C2082" s="131" t="e">
        <f t="shared" si="6386"/>
        <v>#VALUE!</v>
      </c>
      <c r="D2082" s="130">
        <f t="shared" si="6386"/>
        <v>1</v>
      </c>
      <c r="E2082" s="168"/>
      <c r="F2082" s="96"/>
      <c r="G2082" s="170"/>
      <c r="H2082"/>
      <c r="I2082"/>
      <c r="J2082"/>
      <c r="L2082" s="29" t="s">
        <v>50</v>
      </c>
      <c r="M2082" s="30" t="str">
        <f t="shared" ref="M2082" si="6461">IFERROR(
IF(AND(H2081&gt;2,I2081&lt;=25%),AVERAGE(P2080:XX2081),
IF(AND(H2083&gt;2,I2083&lt;=25%),AVERAGE(P2082:XX2083),
IF(AND(H2085&gt;2,I2085&lt;=25%),AVERAGE(P2084:XX2085),
IF(AND(H2087&gt;2,I2087&lt;=25%),AVERAGE(P2086:XX2087),
IF(AND(H2089&gt;2,I2089&lt;=25%),AVERAGE(P2088:XX2089),
IF(AND(H2091&gt;2,I2091&lt;=25%),AVERAGE(P2090:XX2091),
IF(I2079&lt;=25%,AVERAGE(P2078:XX2079),""))))))),"")</f>
        <v/>
      </c>
      <c r="N2082" s="74"/>
      <c r="O2082" s="27" t="str">
        <f t="shared" ref="O2082" si="6462">"2 POND"</f>
        <v>2 POND</v>
      </c>
      <c r="P2082" s="110" t="str">
        <f>IF(IFERROR(VLOOKUP(P2075,'Tabela de Apoio'!$D:$E,2,FALSE),1)=1,"",P2083)</f>
        <v/>
      </c>
      <c r="Q2082" s="110" t="str">
        <f>IF(IFERROR(VLOOKUP(Q2075,'Tabela de Apoio'!$D:$E,2,FALSE),1)=1,"",Q2083)</f>
        <v/>
      </c>
      <c r="R2082" s="110" t="str">
        <f>IF(IFERROR(VLOOKUP(R2075,'Tabela de Apoio'!$D:$E,2,FALSE),1)=1,"",R2083)</f>
        <v/>
      </c>
      <c r="S2082" s="110" t="str">
        <f>IF(IFERROR(VLOOKUP(S2075,'Tabela de Apoio'!$D:$E,2,FALSE),1)=1,"",S2083)</f>
        <v/>
      </c>
      <c r="T2082" s="110" t="str">
        <f>IF(IFERROR(VLOOKUP(T2075,'Tabela de Apoio'!$D:$E,2,FALSE),1)=1,"",T2083)</f>
        <v/>
      </c>
      <c r="U2082" s="110" t="str">
        <f>IF(IFERROR(VLOOKUP(U2075,'Tabela de Apoio'!$D:$E,2,FALSE),1)=1,"",U2083)</f>
        <v/>
      </c>
      <c r="V2082" s="110" t="str">
        <f>IF(IFERROR(VLOOKUP(V2075,'Tabela de Apoio'!$D:$E,2,FALSE),1)=1,"",V2083)</f>
        <v/>
      </c>
      <c r="W2082" s="110" t="str">
        <f>IF(IFERROR(VLOOKUP(W2075,'Tabela de Apoio'!$D:$E,2,FALSE),1)=1,"",W2083)</f>
        <v/>
      </c>
      <c r="X2082" s="110" t="str">
        <f>IF(IFERROR(VLOOKUP(X2075,'Tabela de Apoio'!$D:$E,2,FALSE),1)=1,"",X2083)</f>
        <v/>
      </c>
      <c r="Y2082" s="110" t="str">
        <f>IF(IFERROR(VLOOKUP(Y2075,'Tabela de Apoio'!$D:$E,2,FALSE),1)=1,"",Y2083)</f>
        <v/>
      </c>
      <c r="Z2082" s="110" t="str">
        <f>IF(IFERROR(VLOOKUP(Z2075,'Tabela de Apoio'!$D:$E,2,FALSE),1)=1,"",Z2083)</f>
        <v/>
      </c>
      <c r="AA2082" s="110" t="str">
        <f>IF(IFERROR(VLOOKUP(AA2075,'Tabela de Apoio'!$D:$E,2,FALSE),1)=1,"",AA2083)</f>
        <v/>
      </c>
      <c r="AB2082" s="110" t="str">
        <f>IF(IFERROR(VLOOKUP(AB2075,'Tabela de Apoio'!$D:$E,2,FALSE),1)=1,"",AB2083)</f>
        <v/>
      </c>
      <c r="AC2082" s="110" t="str">
        <f>IF(IFERROR(VLOOKUP(AC2075,'Tabela de Apoio'!$D:$E,2,FALSE),1)=1,"",AC2083)</f>
        <v/>
      </c>
      <c r="AD2082" s="110" t="str">
        <f>IF(IFERROR(VLOOKUP(AD2075,'Tabela de Apoio'!$D:$E,2,FALSE),1)=1,"",AD2083)</f>
        <v/>
      </c>
      <c r="AE2082" s="110" t="str">
        <f>IF(IFERROR(VLOOKUP(AE2075,'Tabela de Apoio'!$D:$E,2,FALSE),1)=1,"",AE2083)</f>
        <v/>
      </c>
      <c r="AF2082" s="110" t="str">
        <f>IF(IFERROR(VLOOKUP(AF2075,'Tabela de Apoio'!$D:$E,2,FALSE),1)=1,"",AF2083)</f>
        <v/>
      </c>
      <c r="AG2082" s="110" t="str">
        <f>IF(IFERROR(VLOOKUP(AG2075,'Tabela de Apoio'!$D:$E,2,FALSE),1)=1,"",AG2083)</f>
        <v/>
      </c>
      <c r="AH2082" s="110" t="str">
        <f>IF(IFERROR(VLOOKUP(AH2075,'Tabela de Apoio'!$D:$E,2,FALSE),1)=1,"",AH2083)</f>
        <v/>
      </c>
      <c r="AI2082" s="110" t="str">
        <f>IF(IFERROR(VLOOKUP(AI2075,'Tabela de Apoio'!$D:$E,2,FALSE),1)=1,"",AI2083)</f>
        <v/>
      </c>
    </row>
    <row r="2083" spans="1:167" hidden="1" x14ac:dyDescent="0.25">
      <c r="B2083" s="131" t="e">
        <f t="shared" si="6385"/>
        <v>#VALUE!</v>
      </c>
      <c r="C2083" s="131" t="e">
        <f t="shared" si="6386"/>
        <v>#VALUE!</v>
      </c>
      <c r="D2083" s="130">
        <f t="shared" si="6386"/>
        <v>1</v>
      </c>
      <c r="E2083" s="168"/>
      <c r="F2083" s="96"/>
      <c r="G2083" s="170"/>
      <c r="H2083" s="137">
        <f t="shared" ref="H2083" si="6463">COUNT($P2083:$XX2083)</f>
        <v>0</v>
      </c>
      <c r="I2083" s="135" t="e">
        <f t="shared" ref="I2083" si="6464">_xlfn.STDEV.P($P2082:$XX2083)/AVERAGE($P2082:$XX2083)</f>
        <v>#DIV/0!</v>
      </c>
      <c r="J2083" s="7">
        <f t="shared" ref="J2083" si="6465">IF(AND(H2083&gt;2,
OR(L2073="MÉDIA SANEADA",L2073="MEDIANA SANEADA",
AND(L2073="PREÇO REFERÊNCIA",NOT(AND(P2075="Orçamento",COUNTA(P2073:XX2073)=COUNTIF(P2075:XX2075,"Orçamento")))))),
ROW(),0)</f>
        <v>0</v>
      </c>
      <c r="K2083" s="69"/>
      <c r="L2083" s="29" t="s">
        <v>425</v>
      </c>
      <c r="M2083" s="30" t="e">
        <f t="shared" ref="M2083" si="6466" xml:space="preserve">
IF(H2081&gt;2,MEDIAN(P2080:XX2081),
IF(H2083&gt;2,MEDIAN(P2082:XX2083),
IF(H2085&gt;2,MEDIAN(P2084:XX2085),
IF(H2087&gt;2,MEDIAN(P2086:XX2087),
IF(H2089&gt;2,MEDIAN(P2088:XX2089),
IF(H2091&gt;2,MEDIAN(P2090:XX2091),
MEDIAN(P2078:XX2079)))))))</f>
        <v>#NUM!</v>
      </c>
      <c r="N2083" s="74"/>
      <c r="O2083" s="27" t="str">
        <f t="shared" ref="O2083" si="6467">"2 RODADA"</f>
        <v>2 RODADA</v>
      </c>
      <c r="P2083" s="110" t="str">
        <f t="shared" ref="P2083:AI2083" si="6468">IF(P2081="","",IF((_xlfn.STDEV.P($P2080:$XX2081)/AVERAGE($P2080:$XX2081))&lt;=25%,P2081,IF(OR(P2081&gt;(AVERAGE($P2080:$XX2081)+_xlfn.STDEV.P($P2080:$XX2081)),P2081&lt;(AVERAGE($P2080:$XX2081)-_xlfn.STDEV.P($P2080:$XX2081))),"DESCARTADO",P2081)))</f>
        <v/>
      </c>
      <c r="Q2083" s="110" t="str">
        <f t="shared" si="6468"/>
        <v/>
      </c>
      <c r="R2083" s="110" t="str">
        <f t="shared" si="6468"/>
        <v/>
      </c>
      <c r="S2083" s="110" t="str">
        <f t="shared" si="6468"/>
        <v/>
      </c>
      <c r="T2083" s="110" t="str">
        <f t="shared" si="6468"/>
        <v/>
      </c>
      <c r="U2083" s="110" t="str">
        <f t="shared" si="6468"/>
        <v/>
      </c>
      <c r="V2083" s="110" t="str">
        <f t="shared" si="6468"/>
        <v/>
      </c>
      <c r="W2083" s="110" t="str">
        <f t="shared" si="6468"/>
        <v/>
      </c>
      <c r="X2083" s="110" t="str">
        <f t="shared" si="6468"/>
        <v/>
      </c>
      <c r="Y2083" s="110" t="str">
        <f t="shared" si="6468"/>
        <v/>
      </c>
      <c r="Z2083" s="110" t="str">
        <f t="shared" si="6468"/>
        <v/>
      </c>
      <c r="AA2083" s="110" t="str">
        <f t="shared" si="6468"/>
        <v/>
      </c>
      <c r="AB2083" s="110" t="str">
        <f t="shared" si="6468"/>
        <v/>
      </c>
      <c r="AC2083" s="110" t="str">
        <f t="shared" si="6468"/>
        <v/>
      </c>
      <c r="AD2083" s="110" t="str">
        <f t="shared" si="6468"/>
        <v/>
      </c>
      <c r="AE2083" s="110" t="str">
        <f t="shared" si="6468"/>
        <v/>
      </c>
      <c r="AF2083" s="110" t="str">
        <f t="shared" si="6468"/>
        <v/>
      </c>
      <c r="AG2083" s="110" t="str">
        <f t="shared" si="6468"/>
        <v/>
      </c>
      <c r="AH2083" s="110" t="str">
        <f t="shared" si="6468"/>
        <v/>
      </c>
      <c r="AI2083" s="110" t="str">
        <f t="shared" si="6468"/>
        <v/>
      </c>
    </row>
    <row r="2084" spans="1:167" hidden="1" x14ac:dyDescent="0.25">
      <c r="B2084" s="131" t="e">
        <f t="shared" si="6385"/>
        <v>#VALUE!</v>
      </c>
      <c r="C2084" s="131" t="e">
        <f t="shared" si="6386"/>
        <v>#VALUE!</v>
      </c>
      <c r="D2084" s="130">
        <f t="shared" si="6386"/>
        <v>1</v>
      </c>
      <c r="E2084" s="168"/>
      <c r="F2084" s="96"/>
      <c r="G2084" s="170"/>
      <c r="H2084"/>
      <c r="I2084"/>
      <c r="J2084"/>
      <c r="K2084" s="69"/>
      <c r="L2084" s="29" t="s">
        <v>422</v>
      </c>
      <c r="M2084" s="30" t="e">
        <f t="shared" ref="M2084" si="6469">HARMEAN($P2078:$XX2079)</f>
        <v>#N/A</v>
      </c>
      <c r="N2084" s="74"/>
      <c r="O2084" s="27" t="str">
        <f t="shared" ref="O2084" si="6470">"3 POND"</f>
        <v>3 POND</v>
      </c>
      <c r="P2084" s="110" t="str">
        <f>IF(IFERROR(VLOOKUP(P2075,'Tabela de Apoio'!$D:$E,2,FALSE),1)=1,"",P2085)</f>
        <v/>
      </c>
      <c r="Q2084" s="110" t="str">
        <f>IF(IFERROR(VLOOKUP(Q2075,'Tabela de Apoio'!$D:$E,2,FALSE),1)=1,"",Q2085)</f>
        <v/>
      </c>
      <c r="R2084" s="110" t="str">
        <f>IF(IFERROR(VLOOKUP(R2075,'Tabela de Apoio'!$D:$E,2,FALSE),1)=1,"",R2085)</f>
        <v/>
      </c>
      <c r="S2084" s="110" t="str">
        <f>IF(IFERROR(VLOOKUP(S2075,'Tabela de Apoio'!$D:$E,2,FALSE),1)=1,"",S2085)</f>
        <v/>
      </c>
      <c r="T2084" s="110" t="str">
        <f>IF(IFERROR(VLOOKUP(T2075,'Tabela de Apoio'!$D:$E,2,FALSE),1)=1,"",T2085)</f>
        <v/>
      </c>
      <c r="U2084" s="110" t="str">
        <f>IF(IFERROR(VLOOKUP(U2075,'Tabela de Apoio'!$D:$E,2,FALSE),1)=1,"",U2085)</f>
        <v/>
      </c>
      <c r="V2084" s="110" t="str">
        <f>IF(IFERROR(VLOOKUP(V2075,'Tabela de Apoio'!$D:$E,2,FALSE),1)=1,"",V2085)</f>
        <v/>
      </c>
      <c r="W2084" s="110" t="str">
        <f>IF(IFERROR(VLOOKUP(W2075,'Tabela de Apoio'!$D:$E,2,FALSE),1)=1,"",W2085)</f>
        <v/>
      </c>
      <c r="X2084" s="110" t="str">
        <f>IF(IFERROR(VLOOKUP(X2075,'Tabela de Apoio'!$D:$E,2,FALSE),1)=1,"",X2085)</f>
        <v/>
      </c>
      <c r="Y2084" s="110" t="str">
        <f>IF(IFERROR(VLOOKUP(Y2075,'Tabela de Apoio'!$D:$E,2,FALSE),1)=1,"",Y2085)</f>
        <v/>
      </c>
      <c r="Z2084" s="110" t="str">
        <f>IF(IFERROR(VLOOKUP(Z2075,'Tabela de Apoio'!$D:$E,2,FALSE),1)=1,"",Z2085)</f>
        <v/>
      </c>
      <c r="AA2084" s="110" t="str">
        <f>IF(IFERROR(VLOOKUP(AA2075,'Tabela de Apoio'!$D:$E,2,FALSE),1)=1,"",AA2085)</f>
        <v/>
      </c>
      <c r="AB2084" s="110" t="str">
        <f>IF(IFERROR(VLOOKUP(AB2075,'Tabela de Apoio'!$D:$E,2,FALSE),1)=1,"",AB2085)</f>
        <v/>
      </c>
      <c r="AC2084" s="110" t="str">
        <f>IF(IFERROR(VLOOKUP(AC2075,'Tabela de Apoio'!$D:$E,2,FALSE),1)=1,"",AC2085)</f>
        <v/>
      </c>
      <c r="AD2084" s="110" t="str">
        <f>IF(IFERROR(VLOOKUP(AD2075,'Tabela de Apoio'!$D:$E,2,FALSE),1)=1,"",AD2085)</f>
        <v/>
      </c>
      <c r="AE2084" s="110" t="str">
        <f>IF(IFERROR(VLOOKUP(AE2075,'Tabela de Apoio'!$D:$E,2,FALSE),1)=1,"",AE2085)</f>
        <v/>
      </c>
      <c r="AF2084" s="110" t="str">
        <f>IF(IFERROR(VLOOKUP(AF2075,'Tabela de Apoio'!$D:$E,2,FALSE),1)=1,"",AF2085)</f>
        <v/>
      </c>
      <c r="AG2084" s="110" t="str">
        <f>IF(IFERROR(VLOOKUP(AG2075,'Tabela de Apoio'!$D:$E,2,FALSE),1)=1,"",AG2085)</f>
        <v/>
      </c>
      <c r="AH2084" s="110" t="str">
        <f>IF(IFERROR(VLOOKUP(AH2075,'Tabela de Apoio'!$D:$E,2,FALSE),1)=1,"",AH2085)</f>
        <v/>
      </c>
      <c r="AI2084" s="110" t="str">
        <f>IF(IFERROR(VLOOKUP(AI2075,'Tabela de Apoio'!$D:$E,2,FALSE),1)=1,"",AI2085)</f>
        <v/>
      </c>
    </row>
    <row r="2085" spans="1:167" hidden="1" x14ac:dyDescent="0.25">
      <c r="B2085" s="131" t="e">
        <f t="shared" si="6385"/>
        <v>#VALUE!</v>
      </c>
      <c r="C2085" s="131" t="e">
        <f t="shared" si="6386"/>
        <v>#VALUE!</v>
      </c>
      <c r="D2085" s="130">
        <f t="shared" si="6386"/>
        <v>1</v>
      </c>
      <c r="E2085" s="168"/>
      <c r="F2085" s="96"/>
      <c r="G2085" s="170"/>
      <c r="H2085" s="137">
        <f t="shared" ref="H2085" si="6471">COUNT($P2085:$XX2085)</f>
        <v>0</v>
      </c>
      <c r="I2085" s="135" t="e">
        <f t="shared" ref="I2085" si="6472">_xlfn.STDEV.P($P2084:$XX2085)/AVERAGE($P2084:$XX2085)</f>
        <v>#DIV/0!</v>
      </c>
      <c r="J2085" s="7">
        <f t="shared" ref="J2085" si="6473">IF(AND(H2085&gt;2,
OR(L2073="MÉDIA SANEADA",L2073="MEDIANA SANEADA",
AND(L2073="PREÇO REFERÊNCIA",NOT(AND(P2075="Orçamento",COUNTA(P2073:XX2073)=COUNTIF(P2075:XX2075,"Orçamento")))))),
ROW(),0)</f>
        <v>0</v>
      </c>
      <c r="K2085" s="69"/>
      <c r="L2085" s="29" t="s">
        <v>53</v>
      </c>
      <c r="M2085" s="30" t="str">
        <f t="shared" ref="M2085" si="6474">IFERROR(_xlfn.QUARTILE.EXC($P2079:$XX2079,1),"")</f>
        <v/>
      </c>
      <c r="N2085" s="74"/>
      <c r="O2085" s="27" t="str">
        <f t="shared" ref="O2085" si="6475">"3 RODADA"</f>
        <v>3 RODADA</v>
      </c>
      <c r="P2085" s="110" t="str">
        <f t="shared" ref="P2085:AI2085" si="6476">IF(P2083="","",IF((_xlfn.STDEV.P($P2082:$XX2083)/AVERAGE($P2082:$XX2083))&lt;=25%,P2083,IF(OR(P2083&gt;(AVERAGE($P2082:$XX2083)+_xlfn.STDEV.P($P2082:$XX2083)),P2083&lt;(AVERAGE($P2082:$XX2083)-_xlfn.STDEV.P($P2082:$XX2083))),"DESCARTADO",P2083)))</f>
        <v/>
      </c>
      <c r="Q2085" s="110" t="str">
        <f t="shared" si="6476"/>
        <v/>
      </c>
      <c r="R2085" s="110" t="str">
        <f t="shared" si="6476"/>
        <v/>
      </c>
      <c r="S2085" s="110" t="str">
        <f t="shared" si="6476"/>
        <v/>
      </c>
      <c r="T2085" s="110" t="str">
        <f t="shared" si="6476"/>
        <v/>
      </c>
      <c r="U2085" s="110" t="str">
        <f t="shared" si="6476"/>
        <v/>
      </c>
      <c r="V2085" s="110" t="str">
        <f t="shared" si="6476"/>
        <v/>
      </c>
      <c r="W2085" s="110" t="str">
        <f t="shared" si="6476"/>
        <v/>
      </c>
      <c r="X2085" s="110" t="str">
        <f t="shared" si="6476"/>
        <v/>
      </c>
      <c r="Y2085" s="110" t="str">
        <f t="shared" si="6476"/>
        <v/>
      </c>
      <c r="Z2085" s="110" t="str">
        <f t="shared" si="6476"/>
        <v/>
      </c>
      <c r="AA2085" s="110" t="str">
        <f t="shared" si="6476"/>
        <v/>
      </c>
      <c r="AB2085" s="110" t="str">
        <f t="shared" si="6476"/>
        <v/>
      </c>
      <c r="AC2085" s="110" t="str">
        <f t="shared" si="6476"/>
        <v/>
      </c>
      <c r="AD2085" s="110" t="str">
        <f t="shared" si="6476"/>
        <v/>
      </c>
      <c r="AE2085" s="110" t="str">
        <f t="shared" si="6476"/>
        <v/>
      </c>
      <c r="AF2085" s="110" t="str">
        <f t="shared" si="6476"/>
        <v/>
      </c>
      <c r="AG2085" s="110" t="str">
        <f t="shared" si="6476"/>
        <v/>
      </c>
      <c r="AH2085" s="110" t="str">
        <f t="shared" si="6476"/>
        <v/>
      </c>
      <c r="AI2085" s="110" t="str">
        <f t="shared" si="6476"/>
        <v/>
      </c>
    </row>
    <row r="2086" spans="1:167" hidden="1" x14ac:dyDescent="0.25">
      <c r="B2086" s="131" t="e">
        <f t="shared" si="6385"/>
        <v>#VALUE!</v>
      </c>
      <c r="C2086" s="131" t="e">
        <f t="shared" si="6386"/>
        <v>#VALUE!</v>
      </c>
      <c r="D2086" s="130">
        <f t="shared" si="6386"/>
        <v>1</v>
      </c>
      <c r="E2086" s="168"/>
      <c r="F2086" s="96"/>
      <c r="G2086" s="170"/>
      <c r="H2086"/>
      <c r="I2086"/>
      <c r="J2086"/>
      <c r="K2086" s="69"/>
      <c r="L2086" s="29" t="s">
        <v>51</v>
      </c>
      <c r="M2086" s="30" t="str">
        <f t="shared" ref="M2086" si="6477">IFERROR(_xlfn.QUARTILE.EXC($P2079:$XX2079,3),"")</f>
        <v/>
      </c>
      <c r="N2086" s="74"/>
      <c r="O2086" s="27" t="str">
        <f t="shared" ref="O2086" si="6478">"4 POND"</f>
        <v>4 POND</v>
      </c>
      <c r="P2086" s="110" t="str">
        <f>IF(IFERROR(VLOOKUP(P2075,'Tabela de Apoio'!$D:$E,2,FALSE),1)=1,"",P2087)</f>
        <v/>
      </c>
      <c r="Q2086" s="110" t="str">
        <f>IF(IFERROR(VLOOKUP(Q2075,'Tabela de Apoio'!$D:$E,2,FALSE),1)=1,"",Q2087)</f>
        <v/>
      </c>
      <c r="R2086" s="110" t="str">
        <f>IF(IFERROR(VLOOKUP(R2075,'Tabela de Apoio'!$D:$E,2,FALSE),1)=1,"",R2087)</f>
        <v/>
      </c>
      <c r="S2086" s="110" t="str">
        <f>IF(IFERROR(VLOOKUP(S2075,'Tabela de Apoio'!$D:$E,2,FALSE),1)=1,"",S2087)</f>
        <v/>
      </c>
      <c r="T2086" s="110" t="str">
        <f>IF(IFERROR(VLOOKUP(T2075,'Tabela de Apoio'!$D:$E,2,FALSE),1)=1,"",T2087)</f>
        <v/>
      </c>
      <c r="U2086" s="110" t="str">
        <f>IF(IFERROR(VLOOKUP(U2075,'Tabela de Apoio'!$D:$E,2,FALSE),1)=1,"",U2087)</f>
        <v/>
      </c>
      <c r="V2086" s="110" t="str">
        <f>IF(IFERROR(VLOOKUP(V2075,'Tabela de Apoio'!$D:$E,2,FALSE),1)=1,"",V2087)</f>
        <v/>
      </c>
      <c r="W2086" s="110" t="str">
        <f>IF(IFERROR(VLOOKUP(W2075,'Tabela de Apoio'!$D:$E,2,FALSE),1)=1,"",W2087)</f>
        <v/>
      </c>
      <c r="X2086" s="110" t="str">
        <f>IF(IFERROR(VLOOKUP(X2075,'Tabela de Apoio'!$D:$E,2,FALSE),1)=1,"",X2087)</f>
        <v/>
      </c>
      <c r="Y2086" s="110" t="str">
        <f>IF(IFERROR(VLOOKUP(Y2075,'Tabela de Apoio'!$D:$E,2,FALSE),1)=1,"",Y2087)</f>
        <v/>
      </c>
      <c r="Z2086" s="110" t="str">
        <f>IF(IFERROR(VLOOKUP(Z2075,'Tabela de Apoio'!$D:$E,2,FALSE),1)=1,"",Z2087)</f>
        <v/>
      </c>
      <c r="AA2086" s="110" t="str">
        <f>IF(IFERROR(VLOOKUP(AA2075,'Tabela de Apoio'!$D:$E,2,FALSE),1)=1,"",AA2087)</f>
        <v/>
      </c>
      <c r="AB2086" s="110" t="str">
        <f>IF(IFERROR(VLOOKUP(AB2075,'Tabela de Apoio'!$D:$E,2,FALSE),1)=1,"",AB2087)</f>
        <v/>
      </c>
      <c r="AC2086" s="110" t="str">
        <f>IF(IFERROR(VLOOKUP(AC2075,'Tabela de Apoio'!$D:$E,2,FALSE),1)=1,"",AC2087)</f>
        <v/>
      </c>
      <c r="AD2086" s="110" t="str">
        <f>IF(IFERROR(VLOOKUP(AD2075,'Tabela de Apoio'!$D:$E,2,FALSE),1)=1,"",AD2087)</f>
        <v/>
      </c>
      <c r="AE2086" s="110" t="str">
        <f>IF(IFERROR(VLOOKUP(AE2075,'Tabela de Apoio'!$D:$E,2,FALSE),1)=1,"",AE2087)</f>
        <v/>
      </c>
      <c r="AF2086" s="110" t="str">
        <f>IF(IFERROR(VLOOKUP(AF2075,'Tabela de Apoio'!$D:$E,2,FALSE),1)=1,"",AF2087)</f>
        <v/>
      </c>
      <c r="AG2086" s="110" t="str">
        <f>IF(IFERROR(VLOOKUP(AG2075,'Tabela de Apoio'!$D:$E,2,FALSE),1)=1,"",AG2087)</f>
        <v/>
      </c>
      <c r="AH2086" s="110" t="str">
        <f>IF(IFERROR(VLOOKUP(AH2075,'Tabela de Apoio'!$D:$E,2,FALSE),1)=1,"",AH2087)</f>
        <v/>
      </c>
      <c r="AI2086" s="110" t="str">
        <f>IF(IFERROR(VLOOKUP(AI2075,'Tabela de Apoio'!$D:$E,2,FALSE),1)=1,"",AI2087)</f>
        <v/>
      </c>
    </row>
    <row r="2087" spans="1:167" hidden="1" x14ac:dyDescent="0.25">
      <c r="B2087" s="131" t="e">
        <f t="shared" si="6385"/>
        <v>#VALUE!</v>
      </c>
      <c r="C2087" s="131" t="e">
        <f t="shared" si="6386"/>
        <v>#VALUE!</v>
      </c>
      <c r="D2087" s="130">
        <f t="shared" si="6386"/>
        <v>1</v>
      </c>
      <c r="E2087" s="168"/>
      <c r="F2087" s="96"/>
      <c r="G2087" s="170"/>
      <c r="H2087" s="137">
        <f t="shared" ref="H2087" si="6479">COUNT($P2087:$XX2087)</f>
        <v>0</v>
      </c>
      <c r="I2087" s="135" t="e">
        <f t="shared" ref="I2087" si="6480">_xlfn.STDEV.P($P2086:$XX2087)/AVERAGE($P2086:$XX2087)</f>
        <v>#DIV/0!</v>
      </c>
      <c r="J2087" s="7">
        <f t="shared" ref="J2087" si="6481">IF(AND(H2087&gt;2,
OR(L2073="MÉDIA SANEADA",L2073="MEDIANA SANEADA",
AND(L2073="PREÇO REFERÊNCIA",NOT(AND(P2075="Orçamento",COUNTA(P2073:XX2073)=COUNTIF(P2075:XX2075,"Orçamento")))))),
ROW(),0)</f>
        <v>0</v>
      </c>
      <c r="K2087" s="69"/>
      <c r="L2087" s="29" t="s">
        <v>55</v>
      </c>
      <c r="M2087" s="30">
        <f t="shared" ref="M2087" si="6482">MIN($P2079:$XX2079)</f>
        <v>0</v>
      </c>
      <c r="N2087" s="74"/>
      <c r="O2087" s="27" t="str">
        <f t="shared" ref="O2087" si="6483">"4 RODADA"</f>
        <v>4 RODADA</v>
      </c>
      <c r="P2087" s="110" t="str">
        <f t="shared" ref="P2087:AI2087" si="6484">IF(P2085="","",IF((_xlfn.STDEV.P($P2084:$XX2085)/AVERAGE($P2084:$XX2085))&lt;=25%,P2085,IF(OR(P2085&gt;(AVERAGE($P2084:$XX2085)+_xlfn.STDEV.P($P2084:$XX2085)),P2085&lt;(AVERAGE($P2084:$XX2085)-_xlfn.STDEV.P($P2084:$XX2085))),"DESCARTADO",P2085)))</f>
        <v/>
      </c>
      <c r="Q2087" s="110" t="str">
        <f t="shared" si="6484"/>
        <v/>
      </c>
      <c r="R2087" s="110" t="str">
        <f t="shared" si="6484"/>
        <v/>
      </c>
      <c r="S2087" s="110" t="str">
        <f t="shared" si="6484"/>
        <v/>
      </c>
      <c r="T2087" s="110" t="str">
        <f t="shared" si="6484"/>
        <v/>
      </c>
      <c r="U2087" s="110" t="str">
        <f t="shared" si="6484"/>
        <v/>
      </c>
      <c r="V2087" s="110" t="str">
        <f t="shared" si="6484"/>
        <v/>
      </c>
      <c r="W2087" s="110" t="str">
        <f t="shared" si="6484"/>
        <v/>
      </c>
      <c r="X2087" s="110" t="str">
        <f t="shared" si="6484"/>
        <v/>
      </c>
      <c r="Y2087" s="110" t="str">
        <f t="shared" si="6484"/>
        <v/>
      </c>
      <c r="Z2087" s="110" t="str">
        <f t="shared" si="6484"/>
        <v/>
      </c>
      <c r="AA2087" s="110" t="str">
        <f t="shared" si="6484"/>
        <v/>
      </c>
      <c r="AB2087" s="110" t="str">
        <f t="shared" si="6484"/>
        <v/>
      </c>
      <c r="AC2087" s="110" t="str">
        <f t="shared" si="6484"/>
        <v/>
      </c>
      <c r="AD2087" s="110" t="str">
        <f t="shared" si="6484"/>
        <v/>
      </c>
      <c r="AE2087" s="110" t="str">
        <f t="shared" si="6484"/>
        <v/>
      </c>
      <c r="AF2087" s="110" t="str">
        <f t="shared" si="6484"/>
        <v/>
      </c>
      <c r="AG2087" s="110" t="str">
        <f t="shared" si="6484"/>
        <v/>
      </c>
      <c r="AH2087" s="110" t="str">
        <f t="shared" si="6484"/>
        <v/>
      </c>
      <c r="AI2087" s="110" t="str">
        <f t="shared" si="6484"/>
        <v/>
      </c>
    </row>
    <row r="2088" spans="1:167" hidden="1" x14ac:dyDescent="0.25">
      <c r="B2088" s="131" t="e">
        <f t="shared" si="6385"/>
        <v>#VALUE!</v>
      </c>
      <c r="C2088" s="131" t="e">
        <f t="shared" si="6386"/>
        <v>#VALUE!</v>
      </c>
      <c r="D2088" s="130">
        <f t="shared" si="6386"/>
        <v>1</v>
      </c>
      <c r="E2088" s="168"/>
      <c r="F2088" s="96"/>
      <c r="G2088" s="170"/>
      <c r="H2088"/>
      <c r="I2088"/>
      <c r="J2088"/>
      <c r="K2088" s="69"/>
      <c r="L2088" s="29" t="s">
        <v>52</v>
      </c>
      <c r="M2088" s="30">
        <f t="shared" ref="M2088" si="6485">MAX($P2079:$XX2079)</f>
        <v>0</v>
      </c>
      <c r="N2088" s="74"/>
      <c r="O2088" s="27" t="str">
        <f t="shared" ref="O2088" si="6486">"5 POND"</f>
        <v>5 POND</v>
      </c>
      <c r="P2088" s="110" t="str">
        <f>IF(IFERROR(VLOOKUP(P2075,'Tabela de Apoio'!$D:$E,2,FALSE),1)=1,"",P2089)</f>
        <v/>
      </c>
      <c r="Q2088" s="110" t="str">
        <f>IF(IFERROR(VLOOKUP(Q2075,'Tabela de Apoio'!$D:$E,2,FALSE),1)=1,"",Q2089)</f>
        <v/>
      </c>
      <c r="R2088" s="110" t="str">
        <f>IF(IFERROR(VLOOKUP(R2075,'Tabela de Apoio'!$D:$E,2,FALSE),1)=1,"",R2089)</f>
        <v/>
      </c>
      <c r="S2088" s="110" t="str">
        <f>IF(IFERROR(VLOOKUP(S2075,'Tabela de Apoio'!$D:$E,2,FALSE),1)=1,"",S2089)</f>
        <v/>
      </c>
      <c r="T2088" s="110" t="str">
        <f>IF(IFERROR(VLOOKUP(T2075,'Tabela de Apoio'!$D:$E,2,FALSE),1)=1,"",T2089)</f>
        <v/>
      </c>
      <c r="U2088" s="110" t="str">
        <f>IF(IFERROR(VLOOKUP(U2075,'Tabela de Apoio'!$D:$E,2,FALSE),1)=1,"",U2089)</f>
        <v/>
      </c>
      <c r="V2088" s="110" t="str">
        <f>IF(IFERROR(VLOOKUP(V2075,'Tabela de Apoio'!$D:$E,2,FALSE),1)=1,"",V2089)</f>
        <v/>
      </c>
      <c r="W2088" s="110" t="str">
        <f>IF(IFERROR(VLOOKUP(W2075,'Tabela de Apoio'!$D:$E,2,FALSE),1)=1,"",W2089)</f>
        <v/>
      </c>
      <c r="X2088" s="110" t="str">
        <f>IF(IFERROR(VLOOKUP(X2075,'Tabela de Apoio'!$D:$E,2,FALSE),1)=1,"",X2089)</f>
        <v/>
      </c>
      <c r="Y2088" s="110" t="str">
        <f>IF(IFERROR(VLOOKUP(Y2075,'Tabela de Apoio'!$D:$E,2,FALSE),1)=1,"",Y2089)</f>
        <v/>
      </c>
      <c r="Z2088" s="110" t="str">
        <f>IF(IFERROR(VLOOKUP(Z2075,'Tabela de Apoio'!$D:$E,2,FALSE),1)=1,"",Z2089)</f>
        <v/>
      </c>
      <c r="AA2088" s="110" t="str">
        <f>IF(IFERROR(VLOOKUP(AA2075,'Tabela de Apoio'!$D:$E,2,FALSE),1)=1,"",AA2089)</f>
        <v/>
      </c>
      <c r="AB2088" s="110" t="str">
        <f>IF(IFERROR(VLOOKUP(AB2075,'Tabela de Apoio'!$D:$E,2,FALSE),1)=1,"",AB2089)</f>
        <v/>
      </c>
      <c r="AC2088" s="110" t="str">
        <f>IF(IFERROR(VLOOKUP(AC2075,'Tabela de Apoio'!$D:$E,2,FALSE),1)=1,"",AC2089)</f>
        <v/>
      </c>
      <c r="AD2088" s="110" t="str">
        <f>IF(IFERROR(VLOOKUP(AD2075,'Tabela de Apoio'!$D:$E,2,FALSE),1)=1,"",AD2089)</f>
        <v/>
      </c>
      <c r="AE2088" s="110" t="str">
        <f>IF(IFERROR(VLOOKUP(AE2075,'Tabela de Apoio'!$D:$E,2,FALSE),1)=1,"",AE2089)</f>
        <v/>
      </c>
      <c r="AF2088" s="110" t="str">
        <f>IF(IFERROR(VLOOKUP(AF2075,'Tabela de Apoio'!$D:$E,2,FALSE),1)=1,"",AF2089)</f>
        <v/>
      </c>
      <c r="AG2088" s="110" t="str">
        <f>IF(IFERROR(VLOOKUP(AG2075,'Tabela de Apoio'!$D:$E,2,FALSE),1)=1,"",AG2089)</f>
        <v/>
      </c>
      <c r="AH2088" s="110" t="str">
        <f>IF(IFERROR(VLOOKUP(AH2075,'Tabela de Apoio'!$D:$E,2,FALSE),1)=1,"",AH2089)</f>
        <v/>
      </c>
      <c r="AI2088" s="110" t="str">
        <f>IF(IFERROR(VLOOKUP(AI2075,'Tabela de Apoio'!$D:$E,2,FALSE),1)=1,"",AI2089)</f>
        <v/>
      </c>
    </row>
    <row r="2089" spans="1:167" hidden="1" x14ac:dyDescent="0.25">
      <c r="B2089" s="131" t="e">
        <f t="shared" si="6385"/>
        <v>#VALUE!</v>
      </c>
      <c r="C2089" s="131" t="e">
        <f t="shared" si="6386"/>
        <v>#VALUE!</v>
      </c>
      <c r="D2089" s="130">
        <f t="shared" si="6386"/>
        <v>1</v>
      </c>
      <c r="E2089" s="168"/>
      <c r="F2089" s="96"/>
      <c r="G2089" s="170"/>
      <c r="H2089" s="137">
        <f t="shared" ref="H2089" si="6487">COUNT($P2089:$XX2089)</f>
        <v>0</v>
      </c>
      <c r="I2089" s="135" t="e">
        <f t="shared" ref="I2089" si="6488">_xlfn.STDEV.P($P2088:$XX2089)/AVERAGE($P2088:$XX2089)</f>
        <v>#DIV/0!</v>
      </c>
      <c r="J2089" s="7">
        <f t="shared" ref="J2089" si="6489">IF(AND(H2089&gt;2,
OR(L2073="MÉDIA SANEADA",L2073="MEDIANA SANEADA",
AND(L2073="PREÇO REFERÊNCIA",NOT(AND(P2075="Orçamento",COUNTA(P2073:XX2073)=COUNTIF(P2075:XX2075,"Orçamento")))))),
ROW(),0)</f>
        <v>0</v>
      </c>
      <c r="K2089" s="69"/>
      <c r="N2089" s="74"/>
      <c r="O2089" s="27" t="str">
        <f t="shared" ref="O2089" si="6490">"5 RODADA"</f>
        <v>5 RODADA</v>
      </c>
      <c r="P2089" s="110" t="str">
        <f t="shared" ref="P2089:AI2089" si="6491">IF(P2087="","",IF((_xlfn.STDEV.P($P2086:$XX2087)/AVERAGE($P2086:$XX2087))&lt;=25%,P2087,IF(OR(P2087&gt;(AVERAGE($P2086:$XX2087)+_xlfn.STDEV.P($P2086:$XX2087)),P2087&lt;(AVERAGE($P2086:$XX2087)-_xlfn.STDEV.P($P2086:$XX2087))),"DESCARTADO",P2087)))</f>
        <v/>
      </c>
      <c r="Q2089" s="110" t="str">
        <f t="shared" si="6491"/>
        <v/>
      </c>
      <c r="R2089" s="110" t="str">
        <f t="shared" si="6491"/>
        <v/>
      </c>
      <c r="S2089" s="110" t="str">
        <f t="shared" si="6491"/>
        <v/>
      </c>
      <c r="T2089" s="110" t="str">
        <f t="shared" si="6491"/>
        <v/>
      </c>
      <c r="U2089" s="110" t="str">
        <f t="shared" si="6491"/>
        <v/>
      </c>
      <c r="V2089" s="110" t="str">
        <f t="shared" si="6491"/>
        <v/>
      </c>
      <c r="W2089" s="110" t="str">
        <f t="shared" si="6491"/>
        <v/>
      </c>
      <c r="X2089" s="110" t="str">
        <f t="shared" si="6491"/>
        <v/>
      </c>
      <c r="Y2089" s="110" t="str">
        <f t="shared" si="6491"/>
        <v/>
      </c>
      <c r="Z2089" s="110" t="str">
        <f t="shared" si="6491"/>
        <v/>
      </c>
      <c r="AA2089" s="110" t="str">
        <f t="shared" si="6491"/>
        <v/>
      </c>
      <c r="AB2089" s="110" t="str">
        <f t="shared" si="6491"/>
        <v/>
      </c>
      <c r="AC2089" s="110" t="str">
        <f t="shared" si="6491"/>
        <v/>
      </c>
      <c r="AD2089" s="110" t="str">
        <f t="shared" si="6491"/>
        <v/>
      </c>
      <c r="AE2089" s="110" t="str">
        <f t="shared" si="6491"/>
        <v/>
      </c>
      <c r="AF2089" s="110" t="str">
        <f t="shared" si="6491"/>
        <v/>
      </c>
      <c r="AG2089" s="110" t="str">
        <f t="shared" si="6491"/>
        <v/>
      </c>
      <c r="AH2089" s="110" t="str">
        <f t="shared" si="6491"/>
        <v/>
      </c>
      <c r="AI2089" s="110" t="str">
        <f t="shared" si="6491"/>
        <v/>
      </c>
    </row>
    <row r="2090" spans="1:167" hidden="1" x14ac:dyDescent="0.25">
      <c r="B2090" s="131" t="e">
        <f t="shared" si="6385"/>
        <v>#VALUE!</v>
      </c>
      <c r="C2090" s="131" t="e">
        <f t="shared" si="6386"/>
        <v>#VALUE!</v>
      </c>
      <c r="D2090" s="130">
        <f t="shared" si="6386"/>
        <v>1</v>
      </c>
      <c r="E2090" s="168"/>
      <c r="F2090" s="96"/>
      <c r="G2090" s="170"/>
      <c r="H2090"/>
      <c r="I2090"/>
      <c r="J2090"/>
      <c r="K2090" s="69"/>
      <c r="L2090" s="22"/>
      <c r="M2090" s="22"/>
      <c r="N2090" s="74"/>
      <c r="O2090" s="27" t="str">
        <f t="shared" ref="O2090" si="6492">"6 POND"</f>
        <v>6 POND</v>
      </c>
      <c r="P2090" s="110" t="str">
        <f>IF(IFERROR(VLOOKUP(P2075,'Tabela de Apoio'!$D:$E,2,FALSE),1)=1,"",P2091)</f>
        <v/>
      </c>
      <c r="Q2090" s="110" t="str">
        <f>IF(IFERROR(VLOOKUP(Q2075,'Tabela de Apoio'!$D:$E,2,FALSE),1)=1,"",Q2091)</f>
        <v/>
      </c>
      <c r="R2090" s="110" t="str">
        <f>IF(IFERROR(VLOOKUP(R2075,'Tabela de Apoio'!$D:$E,2,FALSE),1)=1,"",R2091)</f>
        <v/>
      </c>
      <c r="S2090" s="110" t="str">
        <f>IF(IFERROR(VLOOKUP(S2075,'Tabela de Apoio'!$D:$E,2,FALSE),1)=1,"",S2091)</f>
        <v/>
      </c>
      <c r="T2090" s="110" t="str">
        <f>IF(IFERROR(VLOOKUP(T2075,'Tabela de Apoio'!$D:$E,2,FALSE),1)=1,"",T2091)</f>
        <v/>
      </c>
      <c r="U2090" s="110" t="str">
        <f>IF(IFERROR(VLOOKUP(U2075,'Tabela de Apoio'!$D:$E,2,FALSE),1)=1,"",U2091)</f>
        <v/>
      </c>
      <c r="V2090" s="110" t="str">
        <f>IF(IFERROR(VLOOKUP(V2075,'Tabela de Apoio'!$D:$E,2,FALSE),1)=1,"",V2091)</f>
        <v/>
      </c>
      <c r="W2090" s="110" t="str">
        <f>IF(IFERROR(VLOOKUP(W2075,'Tabela de Apoio'!$D:$E,2,FALSE),1)=1,"",W2091)</f>
        <v/>
      </c>
      <c r="X2090" s="110" t="str">
        <f>IF(IFERROR(VLOOKUP(X2075,'Tabela de Apoio'!$D:$E,2,FALSE),1)=1,"",X2091)</f>
        <v/>
      </c>
      <c r="Y2090" s="110" t="str">
        <f>IF(IFERROR(VLOOKUP(Y2075,'Tabela de Apoio'!$D:$E,2,FALSE),1)=1,"",Y2091)</f>
        <v/>
      </c>
      <c r="Z2090" s="110" t="str">
        <f>IF(IFERROR(VLOOKUP(Z2075,'Tabela de Apoio'!$D:$E,2,FALSE),1)=1,"",Z2091)</f>
        <v/>
      </c>
      <c r="AA2090" s="110" t="str">
        <f>IF(IFERROR(VLOOKUP(AA2075,'Tabela de Apoio'!$D:$E,2,FALSE),1)=1,"",AA2091)</f>
        <v/>
      </c>
      <c r="AB2090" s="110" t="str">
        <f>IF(IFERROR(VLOOKUP(AB2075,'Tabela de Apoio'!$D:$E,2,FALSE),1)=1,"",AB2091)</f>
        <v/>
      </c>
      <c r="AC2090" s="110" t="str">
        <f>IF(IFERROR(VLOOKUP(AC2075,'Tabela de Apoio'!$D:$E,2,FALSE),1)=1,"",AC2091)</f>
        <v/>
      </c>
      <c r="AD2090" s="110" t="str">
        <f>IF(IFERROR(VLOOKUP(AD2075,'Tabela de Apoio'!$D:$E,2,FALSE),1)=1,"",AD2091)</f>
        <v/>
      </c>
      <c r="AE2090" s="110" t="str">
        <f>IF(IFERROR(VLOOKUP(AE2075,'Tabela de Apoio'!$D:$E,2,FALSE),1)=1,"",AE2091)</f>
        <v/>
      </c>
      <c r="AF2090" s="110" t="str">
        <f>IF(IFERROR(VLOOKUP(AF2075,'Tabela de Apoio'!$D:$E,2,FALSE),1)=1,"",AF2091)</f>
        <v/>
      </c>
      <c r="AG2090" s="110" t="str">
        <f>IF(IFERROR(VLOOKUP(AG2075,'Tabela de Apoio'!$D:$E,2,FALSE),1)=1,"",AG2091)</f>
        <v/>
      </c>
      <c r="AH2090" s="110" t="str">
        <f>IF(IFERROR(VLOOKUP(AH2075,'Tabela de Apoio'!$D:$E,2,FALSE),1)=1,"",AH2091)</f>
        <v/>
      </c>
      <c r="AI2090" s="110" t="str">
        <f>IF(IFERROR(VLOOKUP(AI2075,'Tabela de Apoio'!$D:$E,2,FALSE),1)=1,"",AI2091)</f>
        <v/>
      </c>
    </row>
    <row r="2091" spans="1:167" hidden="1" x14ac:dyDescent="0.25">
      <c r="B2091" s="131" t="e">
        <f t="shared" si="6385"/>
        <v>#VALUE!</v>
      </c>
      <c r="C2091" s="131" t="e">
        <f t="shared" si="6386"/>
        <v>#VALUE!</v>
      </c>
      <c r="D2091" s="130">
        <f t="shared" si="6386"/>
        <v>1</v>
      </c>
      <c r="E2091" s="168"/>
      <c r="F2091" s="96"/>
      <c r="G2091" s="170"/>
      <c r="H2091" s="137">
        <f t="shared" ref="H2091" si="6493">COUNT($P2091:$XX2091)</f>
        <v>0</v>
      </c>
      <c r="I2091" s="135" t="e">
        <f t="shared" ref="I2091" si="6494">_xlfn.STDEV.P($P2090:$XX2091)/AVERAGE($P2090:$XX2091)</f>
        <v>#DIV/0!</v>
      </c>
      <c r="J2091" s="7">
        <f t="shared" ref="J2091" si="6495">IF(AND(H2091&gt;2,
OR(L2073="MÉDIA SANEADA",L2073="MEDIANA SANEADA",
AND(L2073="PREÇO REFERÊNCIA",NOT(AND(P2075="Orçamento",COUNTA(P2073:XX2073)=COUNTIF(P2075:XX2075,"Orçamento")))))),
ROW(),0)</f>
        <v>0</v>
      </c>
      <c r="N2091" s="74"/>
      <c r="O2091" s="27" t="str">
        <f t="shared" ref="O2091" si="6496">"6 RODADA"</f>
        <v>6 RODADA</v>
      </c>
      <c r="P2091" s="110" t="str">
        <f t="shared" ref="P2091:AI2091" si="6497">IFERROR(IF(P2089="","",IF((_xlfn.STDEV.P($P2088:$XX2089)/AVERAGE($P2088:$XX2089))&lt;=25%,P2089,IF(OR(P2089&gt;(AVERAGE($P2088:$XX2089)+_xlfn.STDEV.P($P2088:$XX2089)),P2089&lt;(AVERAGE($P2088:$XX2089)-_xlfn.STDEV.P($P2088:$XX2089))),"DESCARTADO",P2089))),)</f>
        <v/>
      </c>
      <c r="Q2091" s="110" t="str">
        <f t="shared" si="6497"/>
        <v/>
      </c>
      <c r="R2091" s="110" t="str">
        <f t="shared" si="6497"/>
        <v/>
      </c>
      <c r="S2091" s="110" t="str">
        <f t="shared" si="6497"/>
        <v/>
      </c>
      <c r="T2091" s="110" t="str">
        <f t="shared" si="6497"/>
        <v/>
      </c>
      <c r="U2091" s="110" t="str">
        <f t="shared" si="6497"/>
        <v/>
      </c>
      <c r="V2091" s="110" t="str">
        <f t="shared" si="6497"/>
        <v/>
      </c>
      <c r="W2091" s="110" t="str">
        <f t="shared" si="6497"/>
        <v/>
      </c>
      <c r="X2091" s="110" t="str">
        <f t="shared" si="6497"/>
        <v/>
      </c>
      <c r="Y2091" s="110" t="str">
        <f t="shared" si="6497"/>
        <v/>
      </c>
      <c r="Z2091" s="110" t="str">
        <f t="shared" si="6497"/>
        <v/>
      </c>
      <c r="AA2091" s="110" t="str">
        <f t="shared" si="6497"/>
        <v/>
      </c>
      <c r="AB2091" s="110" t="str">
        <f t="shared" si="6497"/>
        <v/>
      </c>
      <c r="AC2091" s="110" t="str">
        <f t="shared" si="6497"/>
        <v/>
      </c>
      <c r="AD2091" s="110" t="str">
        <f t="shared" si="6497"/>
        <v/>
      </c>
      <c r="AE2091" s="110" t="str">
        <f t="shared" si="6497"/>
        <v/>
      </c>
      <c r="AF2091" s="110" t="str">
        <f t="shared" si="6497"/>
        <v/>
      </c>
      <c r="AG2091" s="110" t="str">
        <f t="shared" si="6497"/>
        <v/>
      </c>
      <c r="AH2091" s="110" t="str">
        <f t="shared" si="6497"/>
        <v/>
      </c>
      <c r="AI2091" s="110" t="str">
        <f t="shared" si="6497"/>
        <v/>
      </c>
    </row>
    <row r="2092" spans="1:167" x14ac:dyDescent="0.25">
      <c r="B2092" s="131" t="e">
        <f t="shared" si="6385"/>
        <v>#VALUE!</v>
      </c>
      <c r="C2092" s="131" t="e">
        <f t="shared" si="6386"/>
        <v>#VALUE!</v>
      </c>
      <c r="D2092" s="130">
        <f t="shared" si="6386"/>
        <v>1</v>
      </c>
      <c r="E2092" s="168"/>
      <c r="F2092" s="139"/>
      <c r="G2092" s="170"/>
      <c r="H2092" s="173"/>
      <c r="I2092" s="173"/>
      <c r="J2092" s="174"/>
      <c r="K2092" s="70"/>
      <c r="L2092" s="1" t="s">
        <v>56</v>
      </c>
      <c r="M2092" s="147" t="str">
        <f t="shared" ref="M2092" si="6498">IFERROR(ROUND(M2073*M2075,2),"")</f>
        <v/>
      </c>
      <c r="O2092" s="27" t="s">
        <v>426</v>
      </c>
      <c r="P2092" s="110" t="str">
        <f t="shared" ref="P2092:R2092" si="6499">INDEX(P2079:P2091,MATCH(MAX($J2079:$J2091),$J2079:$J2091,0))</f>
        <v/>
      </c>
      <c r="Q2092" s="110" t="str">
        <f t="shared" si="6499"/>
        <v/>
      </c>
      <c r="R2092" s="110" t="str">
        <f t="shared" si="6499"/>
        <v/>
      </c>
      <c r="S2092" s="110" t="str">
        <f t="shared" si="6433"/>
        <v/>
      </c>
      <c r="T2092" s="110" t="str">
        <f t="shared" si="6433"/>
        <v/>
      </c>
      <c r="U2092" s="110" t="str">
        <f t="shared" si="6433"/>
        <v/>
      </c>
      <c r="V2092" s="110" t="str">
        <f t="shared" si="6433"/>
        <v/>
      </c>
      <c r="W2092" s="110" t="str">
        <f t="shared" si="6433"/>
        <v/>
      </c>
      <c r="X2092" s="110" t="str">
        <f t="shared" si="6433"/>
        <v/>
      </c>
      <c r="Y2092" s="110" t="str">
        <f t="shared" si="6433"/>
        <v/>
      </c>
      <c r="Z2092" s="110" t="str">
        <f t="shared" si="6433"/>
        <v/>
      </c>
      <c r="AA2092" s="110" t="str">
        <f t="shared" si="6433"/>
        <v/>
      </c>
      <c r="AB2092" s="110" t="str">
        <f t="shared" si="6433"/>
        <v/>
      </c>
      <c r="AC2092" s="110" t="str">
        <f t="shared" si="6433"/>
        <v/>
      </c>
      <c r="AD2092" s="110" t="str">
        <f t="shared" si="6433"/>
        <v/>
      </c>
      <c r="AE2092" s="110" t="str">
        <f t="shared" si="6433"/>
        <v/>
      </c>
      <c r="AF2092" s="110" t="str">
        <f t="shared" si="6433"/>
        <v/>
      </c>
      <c r="AG2092" s="110" t="str">
        <f t="shared" si="6433"/>
        <v/>
      </c>
      <c r="AH2092" s="110" t="str">
        <f t="shared" si="6433"/>
        <v/>
      </c>
      <c r="AI2092" s="110" t="str">
        <f t="shared" si="6433"/>
        <v/>
      </c>
    </row>
    <row r="2094" spans="1:167" s="120" customFormat="1" ht="15" customHeight="1" x14ac:dyDescent="0.25">
      <c r="A2094" s="123"/>
      <c r="B2094" s="130" t="e">
        <f t="shared" ref="B2094" si="6500">LARGE(IFERROR(IF(B2092+1&gt;$H$8,"",B2092+1),""),1)</f>
        <v>#VALUE!</v>
      </c>
      <c r="C2094" s="130" t="e">
        <f>IF(_xlfn.ISFORMULA(E2098),MAX(INDEX('BASE FORMAÇÃO'!A:A,B2094+1),1),E2098)</f>
        <v>#VALUE!</v>
      </c>
      <c r="D2094" s="130">
        <f t="shared" ref="D2094" si="6501">IFERROR(IF(C2094=C2084,D2084+1,1),1)</f>
        <v>1</v>
      </c>
      <c r="E2094" s="41" t="s">
        <v>9</v>
      </c>
      <c r="F2094" s="76"/>
      <c r="G2094" s="41" t="s">
        <v>15</v>
      </c>
      <c r="H2094" s="138" t="e">
        <f>INDEX('BASE FORMAÇÃO'!B:B,B2094+1)</f>
        <v>#VALUE!</v>
      </c>
      <c r="I2094" s="146" t="s">
        <v>16</v>
      </c>
      <c r="J2094" s="6" t="e">
        <f>INDEX('BASE FORMAÇÃO'!K:K,B2094+1)</f>
        <v>#VALUE!</v>
      </c>
      <c r="K2094" s="68"/>
      <c r="L2094" s="175" t="s">
        <v>54</v>
      </c>
      <c r="M2094" s="177" t="str">
        <f t="shared" ref="M2094" si="6502">IF(OR(ISBLANK($O$8),ISBLANK($O$7),ISBLANK($H$8),ISBLANK($O$6),ISBLANK($O$5),ISBLANK($H$5)),"",IFERROR(IF(VLOOKUP(L2094,L2100:M2109,2,FALSE)&lt;1,ROUND(VLOOKUP(L2094,L2100:M2109,2,FALSE),4),ROUND(VLOOKUP(L2094,L2100:M2109,2,FALSE),2)),""))</f>
        <v/>
      </c>
      <c r="N2094" s="72"/>
      <c r="O2094" s="27" t="s">
        <v>17</v>
      </c>
      <c r="P2094" s="116"/>
      <c r="Q2094" s="116"/>
      <c r="R2094" s="116"/>
      <c r="S2094" s="116"/>
      <c r="T2094" s="116"/>
      <c r="U2094" s="108"/>
      <c r="V2094" s="108"/>
      <c r="W2094" s="108"/>
      <c r="X2094" s="108"/>
      <c r="Y2094" s="108"/>
      <c r="Z2094" s="108"/>
      <c r="AA2094" s="108"/>
      <c r="AB2094" s="108"/>
      <c r="AC2094" s="108"/>
      <c r="AD2094" s="108"/>
      <c r="AE2094" s="108"/>
      <c r="AF2094" s="108"/>
      <c r="AG2094" s="108"/>
      <c r="AH2094" s="108"/>
      <c r="AI2094" s="108"/>
      <c r="AJ2094" s="119"/>
      <c r="AK2094" s="119"/>
      <c r="AL2094" s="119"/>
      <c r="AM2094" s="119"/>
      <c r="AN2094" s="119"/>
      <c r="AO2094" s="119"/>
      <c r="AP2094" s="119"/>
      <c r="AQ2094" s="119"/>
      <c r="AR2094" s="119"/>
      <c r="AS2094" s="119"/>
      <c r="AT2094" s="119"/>
      <c r="AU2094" s="119"/>
      <c r="AV2094" s="119"/>
      <c r="AW2094" s="119"/>
      <c r="AX2094" s="119"/>
      <c r="AY2094" s="119"/>
      <c r="AZ2094" s="119"/>
      <c r="BA2094" s="119"/>
      <c r="BB2094" s="119"/>
      <c r="BC2094" s="119"/>
      <c r="BD2094" s="119"/>
      <c r="BE2094" s="119"/>
      <c r="BF2094" s="119"/>
      <c r="BG2094" s="119"/>
      <c r="BH2094" s="119"/>
      <c r="BI2094" s="119"/>
      <c r="BJ2094" s="119"/>
      <c r="BK2094" s="119"/>
      <c r="BL2094" s="119"/>
      <c r="BM2094" s="119"/>
      <c r="BN2094" s="119"/>
      <c r="BO2094" s="119"/>
      <c r="BP2094" s="119"/>
      <c r="BQ2094" s="119"/>
      <c r="BR2094" s="119"/>
      <c r="BS2094" s="119"/>
      <c r="BT2094" s="119"/>
      <c r="BU2094" s="119"/>
      <c r="BV2094" s="119"/>
      <c r="BW2094" s="119"/>
      <c r="BX2094" s="119"/>
      <c r="BY2094" s="119"/>
      <c r="BZ2094" s="119"/>
      <c r="CA2094" s="119"/>
      <c r="CB2094" s="119"/>
      <c r="CC2094" s="119"/>
      <c r="CD2094" s="119"/>
      <c r="CE2094" s="119"/>
      <c r="CF2094" s="119"/>
      <c r="CG2094" s="119"/>
      <c r="CH2094" s="119"/>
      <c r="CI2094" s="119"/>
      <c r="CJ2094" s="119"/>
      <c r="CK2094" s="119"/>
      <c r="CL2094" s="119"/>
      <c r="CM2094" s="119"/>
      <c r="CN2094" s="119"/>
      <c r="CO2094" s="119"/>
      <c r="CP2094" s="119"/>
      <c r="CQ2094" s="119"/>
      <c r="CR2094" s="119"/>
      <c r="CS2094" s="119"/>
      <c r="CT2094" s="119"/>
      <c r="CU2094" s="119"/>
      <c r="CV2094" s="119"/>
      <c r="CW2094" s="119"/>
      <c r="CX2094" s="119"/>
      <c r="CY2094" s="119"/>
      <c r="CZ2094" s="119"/>
      <c r="DA2094" s="119"/>
      <c r="DB2094" s="119"/>
      <c r="DC2094" s="119"/>
      <c r="DD2094" s="119"/>
      <c r="DE2094" s="119"/>
      <c r="DF2094" s="119"/>
      <c r="DG2094" s="119"/>
      <c r="DH2094" s="119"/>
      <c r="DI2094" s="119"/>
      <c r="DJ2094" s="119"/>
      <c r="DK2094" s="119"/>
      <c r="DL2094" s="119"/>
      <c r="DM2094" s="119"/>
      <c r="DN2094" s="119"/>
      <c r="DO2094" s="119"/>
      <c r="DP2094" s="119"/>
      <c r="DQ2094" s="119"/>
      <c r="DR2094" s="119"/>
      <c r="DS2094" s="119"/>
      <c r="DT2094" s="119"/>
      <c r="DU2094" s="119"/>
      <c r="DV2094" s="119"/>
      <c r="DW2094" s="119"/>
      <c r="DX2094" s="119"/>
      <c r="DY2094" s="119"/>
      <c r="DZ2094" s="119"/>
      <c r="EA2094" s="119"/>
      <c r="EB2094" s="119"/>
      <c r="EC2094" s="119"/>
      <c r="ED2094" s="119"/>
      <c r="EE2094" s="119"/>
      <c r="EF2094" s="119"/>
      <c r="EG2094" s="119"/>
      <c r="EH2094" s="119"/>
      <c r="EI2094" s="119"/>
      <c r="EJ2094" s="119"/>
      <c r="EK2094" s="119"/>
      <c r="EL2094" s="119"/>
      <c r="EM2094" s="119"/>
      <c r="EN2094" s="119"/>
      <c r="EO2094" s="119"/>
      <c r="EP2094" s="119"/>
      <c r="EQ2094" s="119"/>
      <c r="ER2094" s="119"/>
      <c r="ES2094" s="119"/>
      <c r="ET2094" s="119"/>
      <c r="EU2094" s="119"/>
      <c r="EV2094" s="119"/>
      <c r="EW2094" s="119"/>
      <c r="EX2094" s="119"/>
      <c r="EY2094" s="119"/>
      <c r="EZ2094" s="119"/>
      <c r="FA2094" s="119"/>
      <c r="FB2094" s="119"/>
      <c r="FC2094" s="119"/>
      <c r="FD2094" s="119"/>
      <c r="FE2094" s="119"/>
      <c r="FF2094" s="119"/>
      <c r="FG2094" s="119"/>
      <c r="FH2094" s="119"/>
      <c r="FI2094" s="119"/>
      <c r="FJ2094" s="119"/>
      <c r="FK2094" s="119"/>
    </row>
    <row r="2095" spans="1:167" s="120" customFormat="1" ht="15" customHeight="1" x14ac:dyDescent="0.25">
      <c r="A2095" s="69"/>
      <c r="B2095" s="131" t="e">
        <f t="shared" ref="B2095:D2095" si="6503">B2094</f>
        <v>#VALUE!</v>
      </c>
      <c r="C2095" s="131" t="e">
        <f t="shared" si="6503"/>
        <v>#VALUE!</v>
      </c>
      <c r="D2095" s="130">
        <f t="shared" si="6503"/>
        <v>1</v>
      </c>
      <c r="E2095" s="179">
        <f t="shared" ref="E2095" si="6504">D2094</f>
        <v>1</v>
      </c>
      <c r="F2095" s="95"/>
      <c r="G2095" s="181" t="s">
        <v>1</v>
      </c>
      <c r="H2095" s="184" t="e">
        <f>INDEX('BASE FORMAÇÃO'!C:C,B2094+1)</f>
        <v>#VALUE!</v>
      </c>
      <c r="I2095" s="184"/>
      <c r="J2095" s="185"/>
      <c r="K2095" s="69"/>
      <c r="L2095" s="176"/>
      <c r="M2095" s="178"/>
      <c r="N2095" s="73"/>
      <c r="O2095" s="27" t="s">
        <v>13</v>
      </c>
      <c r="P2095" s="125"/>
      <c r="Q2095" s="125"/>
      <c r="R2095" s="125"/>
      <c r="S2095" s="125"/>
      <c r="T2095" s="125"/>
      <c r="U2095" s="125"/>
      <c r="V2095" s="125"/>
      <c r="W2095" s="125"/>
      <c r="X2095" s="125"/>
      <c r="Y2095" s="125"/>
      <c r="Z2095" s="125"/>
      <c r="AA2095" s="125"/>
      <c r="AB2095" s="125"/>
      <c r="AC2095" s="125"/>
      <c r="AD2095" s="125"/>
      <c r="AE2095" s="125"/>
      <c r="AF2095" s="125"/>
      <c r="AG2095" s="125"/>
      <c r="AH2095" s="125"/>
      <c r="AI2095" s="125"/>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19"/>
      <c r="BC2095" s="119"/>
      <c r="BD2095" s="119"/>
      <c r="BE2095" s="119"/>
      <c r="BF2095" s="119"/>
      <c r="BG2095" s="119"/>
      <c r="BH2095" s="119"/>
      <c r="BI2095" s="119"/>
      <c r="BJ2095" s="119"/>
      <c r="BK2095" s="119"/>
      <c r="BL2095" s="119"/>
      <c r="BM2095" s="119"/>
      <c r="BN2095" s="119"/>
      <c r="BO2095" s="119"/>
      <c r="BP2095" s="119"/>
      <c r="BQ2095" s="119"/>
      <c r="BR2095" s="119"/>
      <c r="BS2095" s="119"/>
      <c r="BT2095" s="119"/>
      <c r="BU2095" s="119"/>
      <c r="BV2095" s="119"/>
      <c r="BW2095" s="119"/>
      <c r="BX2095" s="119"/>
      <c r="BY2095" s="119"/>
      <c r="BZ2095" s="119"/>
      <c r="CA2095" s="119"/>
      <c r="CB2095" s="119"/>
      <c r="CC2095" s="119"/>
      <c r="CD2095" s="119"/>
      <c r="CE2095" s="119"/>
      <c r="CF2095" s="119"/>
      <c r="CG2095" s="119"/>
      <c r="CH2095" s="119"/>
      <c r="CI2095" s="119"/>
      <c r="CJ2095" s="119"/>
      <c r="CK2095" s="119"/>
      <c r="CL2095" s="119"/>
      <c r="CM2095" s="119"/>
      <c r="CN2095" s="119"/>
      <c r="CO2095" s="119"/>
      <c r="CP2095" s="119"/>
      <c r="CQ2095" s="119"/>
      <c r="CR2095" s="119"/>
      <c r="CS2095" s="119"/>
      <c r="CT2095" s="119"/>
      <c r="CU2095" s="119"/>
      <c r="CV2095" s="119"/>
      <c r="CW2095" s="119"/>
      <c r="CX2095" s="119"/>
      <c r="CY2095" s="119"/>
      <c r="CZ2095" s="119"/>
      <c r="DA2095" s="119"/>
      <c r="DB2095" s="119"/>
      <c r="DC2095" s="119"/>
      <c r="DD2095" s="119"/>
      <c r="DE2095" s="119"/>
      <c r="DF2095" s="119"/>
      <c r="DG2095" s="119"/>
      <c r="DH2095" s="119"/>
      <c r="DI2095" s="119"/>
      <c r="DJ2095" s="119"/>
      <c r="DK2095" s="119"/>
      <c r="DL2095" s="119"/>
      <c r="DM2095" s="119"/>
      <c r="DN2095" s="119"/>
      <c r="DO2095" s="119"/>
      <c r="DP2095" s="119"/>
      <c r="DQ2095" s="119"/>
      <c r="DR2095" s="119"/>
      <c r="DS2095" s="119"/>
      <c r="DT2095" s="119"/>
      <c r="DU2095" s="119"/>
      <c r="DV2095" s="119"/>
      <c r="DW2095" s="119"/>
      <c r="DX2095" s="119"/>
      <c r="DY2095" s="119"/>
      <c r="DZ2095" s="119"/>
      <c r="EA2095" s="119"/>
      <c r="EB2095" s="119"/>
      <c r="EC2095" s="119"/>
      <c r="ED2095" s="119"/>
      <c r="EE2095" s="119"/>
      <c r="EF2095" s="119"/>
      <c r="EG2095" s="119"/>
      <c r="EH2095" s="119"/>
      <c r="EI2095" s="119"/>
      <c r="EJ2095" s="119"/>
      <c r="EK2095" s="119"/>
      <c r="EL2095" s="119"/>
      <c r="EM2095" s="119"/>
      <c r="EN2095" s="119"/>
      <c r="EO2095" s="119"/>
      <c r="EP2095" s="119"/>
      <c r="EQ2095" s="119"/>
      <c r="ER2095" s="119"/>
      <c r="ES2095" s="119"/>
      <c r="ET2095" s="119"/>
      <c r="EU2095" s="119"/>
      <c r="EV2095" s="119"/>
      <c r="EW2095" s="119"/>
      <c r="EX2095" s="119"/>
      <c r="EY2095" s="119"/>
      <c r="EZ2095" s="119"/>
      <c r="FA2095" s="119"/>
      <c r="FB2095" s="119"/>
      <c r="FC2095" s="119"/>
      <c r="FD2095" s="119"/>
      <c r="FE2095" s="119"/>
      <c r="FF2095" s="119"/>
      <c r="FG2095" s="119"/>
      <c r="FH2095" s="119"/>
      <c r="FI2095" s="119"/>
      <c r="FJ2095" s="119"/>
      <c r="FK2095" s="119"/>
    </row>
    <row r="2096" spans="1:167" s="119" customFormat="1" x14ac:dyDescent="0.25">
      <c r="A2096" s="77"/>
      <c r="B2096" s="131" t="e">
        <f t="shared" ref="B2096:D2096" si="6505">B2095</f>
        <v>#VALUE!</v>
      </c>
      <c r="C2096" s="131" t="e">
        <f t="shared" si="6505"/>
        <v>#VALUE!</v>
      </c>
      <c r="D2096" s="130">
        <f t="shared" si="6505"/>
        <v>1</v>
      </c>
      <c r="E2096" s="180"/>
      <c r="F2096" s="96"/>
      <c r="G2096" s="182"/>
      <c r="H2096" s="186"/>
      <c r="I2096" s="186"/>
      <c r="J2096" s="187"/>
      <c r="K2096" s="67"/>
      <c r="L2096" s="133" t="s">
        <v>57</v>
      </c>
      <c r="M2096" s="134" t="e">
        <f>INDEX('BASE FORMAÇÃO'!H:H,B2098+1)</f>
        <v>#VALUE!</v>
      </c>
      <c r="N2096" s="74"/>
      <c r="O2096" s="27" t="s">
        <v>445</v>
      </c>
      <c r="P2096" s="117"/>
      <c r="Q2096" s="117"/>
      <c r="R2096" s="117"/>
      <c r="S2096" s="117"/>
      <c r="T2096" s="117"/>
      <c r="U2096" s="117"/>
      <c r="V2096" s="117"/>
      <c r="W2096" s="117"/>
      <c r="X2096" s="117"/>
      <c r="Y2096" s="117"/>
      <c r="Z2096" s="117"/>
      <c r="AA2096" s="121"/>
      <c r="AB2096" s="121"/>
      <c r="AC2096" s="121"/>
      <c r="AD2096" s="121"/>
      <c r="AE2096" s="121"/>
      <c r="AF2096" s="121"/>
      <c r="AG2096" s="121"/>
      <c r="AH2096" s="121"/>
      <c r="AI2096" s="121"/>
    </row>
    <row r="2097" spans="1:35" s="119" customFormat="1" x14ac:dyDescent="0.25">
      <c r="A2097" s="77"/>
      <c r="B2097" s="131" t="e">
        <f t="shared" ref="B2097:C2097" si="6506">B2096</f>
        <v>#VALUE!</v>
      </c>
      <c r="C2097" s="131" t="e">
        <f t="shared" si="6506"/>
        <v>#VALUE!</v>
      </c>
      <c r="D2097" s="130">
        <f t="shared" si="6386"/>
        <v>1</v>
      </c>
      <c r="E2097" s="41" t="s">
        <v>344</v>
      </c>
      <c r="F2097" s="96"/>
      <c r="G2097" s="183"/>
      <c r="H2097" s="188"/>
      <c r="I2097" s="188"/>
      <c r="J2097" s="189"/>
      <c r="K2097" s="67"/>
      <c r="L2097" s="1" t="s">
        <v>2</v>
      </c>
      <c r="M2097" s="6" t="e">
        <f>INDEX('BASE FORMAÇÃO'!D:D,B2098+1)</f>
        <v>#VALUE!</v>
      </c>
      <c r="N2097" s="74"/>
      <c r="O2097" s="27" t="s">
        <v>446</v>
      </c>
      <c r="P2097" s="118"/>
      <c r="Q2097" s="118"/>
      <c r="R2097" s="118"/>
      <c r="S2097" s="118"/>
      <c r="T2097" s="118"/>
      <c r="U2097" s="121"/>
      <c r="V2097" s="121"/>
      <c r="W2097" s="121"/>
      <c r="X2097" s="121"/>
      <c r="Y2097" s="121"/>
      <c r="Z2097" s="121"/>
      <c r="AA2097" s="121"/>
      <c r="AB2097" s="121"/>
      <c r="AC2097" s="121"/>
      <c r="AD2097" s="121"/>
      <c r="AE2097" s="121"/>
      <c r="AF2097" s="121"/>
      <c r="AG2097" s="121"/>
      <c r="AH2097" s="121"/>
      <c r="AI2097" s="121"/>
    </row>
    <row r="2098" spans="1:35" x14ac:dyDescent="0.25">
      <c r="B2098" s="131" t="e">
        <f t="shared" ref="B2098:C2098" si="6507">B2096</f>
        <v>#VALUE!</v>
      </c>
      <c r="C2098" s="131" t="e">
        <f t="shared" si="6507"/>
        <v>#VALUE!</v>
      </c>
      <c r="D2098" s="130">
        <f t="shared" si="6386"/>
        <v>1</v>
      </c>
      <c r="E2098" s="167" t="e">
        <f t="shared" ref="E2098" si="6508">C2094</f>
        <v>#VALUE!</v>
      </c>
      <c r="F2098" s="96"/>
      <c r="G2098" s="169" t="s">
        <v>334</v>
      </c>
      <c r="H2098" s="171"/>
      <c r="I2098" s="172"/>
      <c r="J2098" s="172"/>
      <c r="K2098" s="70"/>
      <c r="L2098" s="28" t="s">
        <v>333</v>
      </c>
      <c r="M2098" s="136" t="str">
        <f t="shared" ref="M2098" si="6509">IFERROR(INDEX(I2100:I2112,MATCH(MAX(J2100:J2112),J2100:J2112,0)),"")</f>
        <v/>
      </c>
      <c r="N2098" s="74"/>
      <c r="O2098" s="27" t="s">
        <v>18</v>
      </c>
      <c r="P2098" s="109" t="str">
        <f>IF(P2094="","",
IF(OR(P2096="Orçamento",P2095="",MAX('Tabela de Apoio'!$A:$A)&lt;=P2095),
P2094,
(INDEX('Tabela de Apoio'!$B:$B,MATCH('MAPA DE PREÇOS'!$O$8,'Tabela de Apoio'!$A:$A,1))/INDEX('Tabela de Apoio'!$B:$B,MATCH('MAPA DE PREÇOS'!P2095,'Tabela de Apoio'!$A:$A,1)-1))*P2094))</f>
        <v/>
      </c>
      <c r="Q2098" s="109" t="str">
        <f>IF(Q2094="","",
IF(OR(Q2096="Orçamento",Q2095="",MAX('Tabela de Apoio'!$A:$A)&lt;=Q2095),
Q2094,
(INDEX('Tabela de Apoio'!$B:$B,MATCH('MAPA DE PREÇOS'!$O$8,'Tabela de Apoio'!$A:$A,1))/INDEX('Tabela de Apoio'!$B:$B,MATCH('MAPA DE PREÇOS'!Q2095,'Tabela de Apoio'!$A:$A,1)-1))*Q2094))</f>
        <v/>
      </c>
      <c r="R2098" s="109" t="str">
        <f>IF(R2094="","",
IF(OR(R2096="Orçamento",R2095="",MAX('Tabela de Apoio'!$A:$A)&lt;=R2095),
R2094,
(INDEX('Tabela de Apoio'!$B:$B,MATCH('MAPA DE PREÇOS'!$O$8,'Tabela de Apoio'!$A:$A,1))/INDEX('Tabela de Apoio'!$B:$B,MATCH('MAPA DE PREÇOS'!R2095,'Tabela de Apoio'!$A:$A,1)-1))*R2094))</f>
        <v/>
      </c>
      <c r="S2098" s="109" t="str">
        <f>IF(S2094="","",
IF(OR(S2096="Orçamento",S2095="",MAX('Tabela de Apoio'!$A:$A)&lt;=S2095),
S2094,
(INDEX('Tabela de Apoio'!$B:$B,MATCH('MAPA DE PREÇOS'!$O$8,'Tabela de Apoio'!$A:$A,1))/INDEX('Tabela de Apoio'!$B:$B,MATCH('MAPA DE PREÇOS'!S2095,'Tabela de Apoio'!$A:$A,1)-1))*S2094))</f>
        <v/>
      </c>
      <c r="T2098" s="109" t="str">
        <f>IF(T2094="","",
IF(OR(T2096="Orçamento",T2095="",MAX('Tabela de Apoio'!$A:$A)&lt;=T2095),
T2094,
(INDEX('Tabela de Apoio'!$B:$B,MATCH('MAPA DE PREÇOS'!$O$8,'Tabela de Apoio'!$A:$A,1))/INDEX('Tabela de Apoio'!$B:$B,MATCH('MAPA DE PREÇOS'!T2095,'Tabela de Apoio'!$A:$A,1)-1))*T2094))</f>
        <v/>
      </c>
      <c r="U2098" s="109" t="str">
        <f>IF(U2094="","",
IF(OR(U2096="Orçamento",U2095="",MAX('Tabela de Apoio'!$A:$A)&lt;=U2095),
U2094,
(INDEX('Tabela de Apoio'!$B:$B,MATCH('MAPA DE PREÇOS'!$O$8,'Tabela de Apoio'!$A:$A,1))/INDEX('Tabela de Apoio'!$B:$B,MATCH('MAPA DE PREÇOS'!U2095,'Tabela de Apoio'!$A:$A,1)-1))*U2094))</f>
        <v/>
      </c>
      <c r="V2098" s="109" t="str">
        <f>IF(V2094="","",
IF(OR(V2096="Orçamento",V2095="",MAX('Tabela de Apoio'!$A:$A)&lt;=V2095),
V2094,
(INDEX('Tabela de Apoio'!$B:$B,MATCH('MAPA DE PREÇOS'!$O$8,'Tabela de Apoio'!$A:$A,1))/INDEX('Tabela de Apoio'!$B:$B,MATCH('MAPA DE PREÇOS'!V2095,'Tabela de Apoio'!$A:$A,1)-1))*V2094))</f>
        <v/>
      </c>
      <c r="W2098" s="109" t="str">
        <f>IF(W2094="","",
IF(OR(W2096="Orçamento",W2095="",MAX('Tabela de Apoio'!$A:$A)&lt;=W2095),
W2094,
(INDEX('Tabela de Apoio'!$B:$B,MATCH('MAPA DE PREÇOS'!$O$8,'Tabela de Apoio'!$A:$A,1))/INDEX('Tabela de Apoio'!$B:$B,MATCH('MAPA DE PREÇOS'!W2095,'Tabela de Apoio'!$A:$A,1)-1))*W2094))</f>
        <v/>
      </c>
      <c r="X2098" s="109" t="str">
        <f>IF(X2094="","",
IF(OR(X2096="Orçamento",X2095="",MAX('Tabela de Apoio'!$A:$A)&lt;=X2095),
X2094,
(INDEX('Tabela de Apoio'!$B:$B,MATCH('MAPA DE PREÇOS'!$O$8,'Tabela de Apoio'!$A:$A,1))/INDEX('Tabela de Apoio'!$B:$B,MATCH('MAPA DE PREÇOS'!X2095,'Tabela de Apoio'!$A:$A,1)-1))*X2094))</f>
        <v/>
      </c>
      <c r="Y2098" s="109" t="str">
        <f>IF(Y2094="","",
IF(OR(Y2096="Orçamento",Y2095="",MAX('Tabela de Apoio'!$A:$A)&lt;=Y2095),
Y2094,
(INDEX('Tabela de Apoio'!$B:$B,MATCH('MAPA DE PREÇOS'!$O$8,'Tabela de Apoio'!$A:$A,1))/INDEX('Tabela de Apoio'!$B:$B,MATCH('MAPA DE PREÇOS'!Y2095,'Tabela de Apoio'!$A:$A,1)-1))*Y2094))</f>
        <v/>
      </c>
      <c r="Z2098" s="109" t="str">
        <f>IF(Z2094="","",
IF(OR(Z2096="Orçamento",Z2095="",MAX('Tabela de Apoio'!$A:$A)&lt;=Z2095),
Z2094,
(INDEX('Tabela de Apoio'!$B:$B,MATCH('MAPA DE PREÇOS'!$O$8,'Tabela de Apoio'!$A:$A,1))/INDEX('Tabela de Apoio'!$B:$B,MATCH('MAPA DE PREÇOS'!Z2095,'Tabela de Apoio'!$A:$A,1)-1))*Z2094))</f>
        <v/>
      </c>
      <c r="AA2098" s="109" t="str">
        <f>IF(AA2094="","",
IF(OR(AA2096="Orçamento",AA2095="",MAX('Tabela de Apoio'!$A:$A)&lt;=AA2095),
AA2094,
(INDEX('Tabela de Apoio'!$B:$B,MATCH('MAPA DE PREÇOS'!$O$8,'Tabela de Apoio'!$A:$A,1))/INDEX('Tabela de Apoio'!$B:$B,MATCH('MAPA DE PREÇOS'!AA2095,'Tabela de Apoio'!$A:$A,1)-1))*AA2094))</f>
        <v/>
      </c>
      <c r="AB2098" s="109" t="str">
        <f>IF(AB2094="","",
IF(OR(AB2096="Orçamento",AB2095="",MAX('Tabela de Apoio'!$A:$A)&lt;=AB2095),
AB2094,
(INDEX('Tabela de Apoio'!$B:$B,MATCH('MAPA DE PREÇOS'!$O$8,'Tabela de Apoio'!$A:$A,1))/INDEX('Tabela de Apoio'!$B:$B,MATCH('MAPA DE PREÇOS'!AB2095,'Tabela de Apoio'!$A:$A,1)-1))*AB2094))</f>
        <v/>
      </c>
      <c r="AC2098" s="109" t="str">
        <f>IF(AC2094="","",
IF(OR(AC2096="Orçamento",AC2095="",MAX('Tabela de Apoio'!$A:$A)&lt;=AC2095),
AC2094,
(INDEX('Tabela de Apoio'!$B:$B,MATCH('MAPA DE PREÇOS'!$O$8,'Tabela de Apoio'!$A:$A,1))/INDEX('Tabela de Apoio'!$B:$B,MATCH('MAPA DE PREÇOS'!AC2095,'Tabela de Apoio'!$A:$A,1)-1))*AC2094))</f>
        <v/>
      </c>
      <c r="AD2098" s="109" t="str">
        <f>IF(AD2094="","",
IF(OR(AD2096="Orçamento",AD2095="",MAX('Tabela de Apoio'!$A:$A)&lt;=AD2095),
AD2094,
(INDEX('Tabela de Apoio'!$B:$B,MATCH('MAPA DE PREÇOS'!$O$8,'Tabela de Apoio'!$A:$A,1))/INDEX('Tabela de Apoio'!$B:$B,MATCH('MAPA DE PREÇOS'!AD2095,'Tabela de Apoio'!$A:$A,1)-1))*AD2094))</f>
        <v/>
      </c>
      <c r="AE2098" s="109" t="str">
        <f>IF(AE2094="","",
IF(OR(AE2096="Orçamento",AE2095="",MAX('Tabela de Apoio'!$A:$A)&lt;=AE2095),
AE2094,
(INDEX('Tabela de Apoio'!$B:$B,MATCH('MAPA DE PREÇOS'!$O$8,'Tabela de Apoio'!$A:$A,1))/INDEX('Tabela de Apoio'!$B:$B,MATCH('MAPA DE PREÇOS'!AE2095,'Tabela de Apoio'!$A:$A,1)-1))*AE2094))</f>
        <v/>
      </c>
      <c r="AF2098" s="109" t="str">
        <f>IF(AF2094="","",
IF(OR(AF2096="Orçamento",AF2095="",MAX('Tabela de Apoio'!$A:$A)&lt;=AF2095),
AF2094,
(INDEX('Tabela de Apoio'!$B:$B,MATCH('MAPA DE PREÇOS'!$O$8,'Tabela de Apoio'!$A:$A,1))/INDEX('Tabela de Apoio'!$B:$B,MATCH('MAPA DE PREÇOS'!AF2095,'Tabela de Apoio'!$A:$A,1)-1))*AF2094))</f>
        <v/>
      </c>
      <c r="AG2098" s="109" t="str">
        <f>IF(AG2094="","",
IF(OR(AG2096="Orçamento",AG2095="",MAX('Tabela de Apoio'!$A:$A)&lt;=AG2095),
AG2094,
(INDEX('Tabela de Apoio'!$B:$B,MATCH('MAPA DE PREÇOS'!$O$8,'Tabela de Apoio'!$A:$A,1))/INDEX('Tabela de Apoio'!$B:$B,MATCH('MAPA DE PREÇOS'!AG2095,'Tabela de Apoio'!$A:$A,1)-1))*AG2094))</f>
        <v/>
      </c>
      <c r="AH2098" s="109" t="str">
        <f>IF(AH2094="","",
IF(OR(AH2096="Orçamento",AH2095="",MAX('Tabela de Apoio'!$A:$A)&lt;=AH2095),
AH2094,
(INDEX('Tabela de Apoio'!$B:$B,MATCH('MAPA DE PREÇOS'!$O$8,'Tabela de Apoio'!$A:$A,1))/INDEX('Tabela de Apoio'!$B:$B,MATCH('MAPA DE PREÇOS'!AH2095,'Tabela de Apoio'!$A:$A,1)-1))*AH2094))</f>
        <v/>
      </c>
      <c r="AI2098" s="109" t="str">
        <f>IF(AI2094="","",
IF(OR(AI2096="Orçamento",AI2095="",MAX('Tabela de Apoio'!$A:$A)&lt;=AI2095),
AI2094,
(INDEX('Tabela de Apoio'!$B:$B,MATCH('MAPA DE PREÇOS'!$O$8,'Tabela de Apoio'!$A:$A,1))/INDEX('Tabela de Apoio'!$B:$B,MATCH('MAPA DE PREÇOS'!AI2095,'Tabela de Apoio'!$A:$A,1)-1))*AI2094))</f>
        <v/>
      </c>
    </row>
    <row r="2099" spans="1:35" hidden="1" x14ac:dyDescent="0.25">
      <c r="B2099" s="131" t="e">
        <f t="shared" ref="B2099" si="6510">B2098</f>
        <v>#VALUE!</v>
      </c>
      <c r="C2099" s="131" t="e">
        <f t="shared" ref="C2099" si="6511">C2098</f>
        <v>#VALUE!</v>
      </c>
      <c r="D2099" s="130">
        <f t="shared" si="6386"/>
        <v>1</v>
      </c>
      <c r="E2099" s="168"/>
      <c r="F2099" s="96"/>
      <c r="G2099" s="170"/>
      <c r="H2099"/>
      <c r="I2099"/>
      <c r="J2099"/>
      <c r="N2099" s="74"/>
      <c r="O2099" s="27" t="s">
        <v>439</v>
      </c>
      <c r="P2099" s="110" t="str">
        <f>IF(IFERROR(VLOOKUP(P2096,'Tabela de Apoio'!$D:$E,2,FALSE),1)=1,"",P2100)</f>
        <v/>
      </c>
      <c r="Q2099" s="110" t="str">
        <f>IF(IFERROR(VLOOKUP(Q2096,'Tabela de Apoio'!$D:$E,2,FALSE),1)=1,"",Q2100)</f>
        <v/>
      </c>
      <c r="R2099" s="110" t="str">
        <f>IF(IFERROR(VLOOKUP(R2096,'Tabela de Apoio'!$D:$E,2,FALSE),1)=1,"",R2100)</f>
        <v/>
      </c>
      <c r="S2099" s="110" t="str">
        <f>IF(IFERROR(VLOOKUP(S2096,'Tabela de Apoio'!$D:$E,2,FALSE),1)=1,"",S2100)</f>
        <v/>
      </c>
      <c r="T2099" s="110" t="str">
        <f>IF(IFERROR(VLOOKUP(T2096,'Tabela de Apoio'!$D:$E,2,FALSE),1)=1,"",T2100)</f>
        <v/>
      </c>
      <c r="U2099" s="110" t="str">
        <f>IF(IFERROR(VLOOKUP(U2096,'Tabela de Apoio'!$D:$E,2,FALSE),1)=1,"",U2100)</f>
        <v/>
      </c>
      <c r="V2099" s="110" t="str">
        <f>IF(IFERROR(VLOOKUP(V2096,'Tabela de Apoio'!$D:$E,2,FALSE),1)=1,"",V2100)</f>
        <v/>
      </c>
      <c r="W2099" s="110" t="str">
        <f>IF(IFERROR(VLOOKUP(W2096,'Tabela de Apoio'!$D:$E,2,FALSE),1)=1,"",W2100)</f>
        <v/>
      </c>
      <c r="X2099" s="110" t="str">
        <f>IF(IFERROR(VLOOKUP(X2096,'Tabela de Apoio'!$D:$E,2,FALSE),1)=1,"",X2100)</f>
        <v/>
      </c>
      <c r="Y2099" s="110" t="str">
        <f>IF(IFERROR(VLOOKUP(Y2096,'Tabela de Apoio'!$D:$E,2,FALSE),1)=1,"",Y2100)</f>
        <v/>
      </c>
      <c r="Z2099" s="110" t="str">
        <f>IF(IFERROR(VLOOKUP(Z2096,'Tabela de Apoio'!$D:$E,2,FALSE),1)=1,"",Z2100)</f>
        <v/>
      </c>
      <c r="AA2099" s="110" t="str">
        <f>IF(IFERROR(VLOOKUP(AA2096,'Tabela de Apoio'!$D:$E,2,FALSE),1)=1,"",AA2100)</f>
        <v/>
      </c>
      <c r="AB2099" s="110" t="str">
        <f>IF(IFERROR(VLOOKUP(AB2096,'Tabela de Apoio'!$D:$E,2,FALSE),1)=1,"",AB2100)</f>
        <v/>
      </c>
      <c r="AC2099" s="110" t="str">
        <f>IF(IFERROR(VLOOKUP(AC2096,'Tabela de Apoio'!$D:$E,2,FALSE),1)=1,"",AC2100)</f>
        <v/>
      </c>
      <c r="AD2099" s="110" t="str">
        <f>IF(IFERROR(VLOOKUP(AD2096,'Tabela de Apoio'!$D:$E,2,FALSE),1)=1,"",AD2100)</f>
        <v/>
      </c>
      <c r="AE2099" s="110" t="str">
        <f>IF(IFERROR(VLOOKUP(AE2096,'Tabela de Apoio'!$D:$E,2,FALSE),1)=1,"",AE2100)</f>
        <v/>
      </c>
      <c r="AF2099" s="110" t="str">
        <f>IF(IFERROR(VLOOKUP(AF2096,'Tabela de Apoio'!$D:$E,2,FALSE),1)=1,"",AF2100)</f>
        <v/>
      </c>
      <c r="AG2099" s="110" t="str">
        <f>IF(IFERROR(VLOOKUP(AG2096,'Tabela de Apoio'!$D:$E,2,FALSE),1)=1,"",AG2100)</f>
        <v/>
      </c>
      <c r="AH2099" s="110" t="str">
        <f>IF(IFERROR(VLOOKUP(AH2096,'Tabela de Apoio'!$D:$E,2,FALSE),1)=1,"",AH2100)</f>
        <v/>
      </c>
      <c r="AI2099" s="110" t="str">
        <f>IF(IFERROR(VLOOKUP(AI2096,'Tabela de Apoio'!$D:$E,2,FALSE),1)=1,"",AI2100)</f>
        <v/>
      </c>
    </row>
    <row r="2100" spans="1:35" hidden="1" x14ac:dyDescent="0.25">
      <c r="B2100" s="131" t="e">
        <f t="shared" ref="B2100:C2100" si="6512">B2099</f>
        <v>#VALUE!</v>
      </c>
      <c r="C2100" s="131" t="e">
        <f t="shared" si="6512"/>
        <v>#VALUE!</v>
      </c>
      <c r="D2100" s="130">
        <f t="shared" si="6386"/>
        <v>1</v>
      </c>
      <c r="E2100" s="168"/>
      <c r="F2100" s="96"/>
      <c r="G2100" s="170"/>
      <c r="H2100" s="137">
        <f t="shared" ref="H2100" si="6513">COUNT($P2100:$XX2100)</f>
        <v>0</v>
      </c>
      <c r="I2100" s="135" t="e">
        <f t="shared" ref="I2100" si="6514">_xlfn.STDEV.P($P2099:$XX2100)/AVERAGE($P2099:$XX2100)</f>
        <v>#DIV/0!</v>
      </c>
      <c r="J2100" s="7">
        <f>ROW()</f>
        <v>2100</v>
      </c>
      <c r="K2100" s="70"/>
      <c r="L2100" s="29" t="s">
        <v>54</v>
      </c>
      <c r="M2100" s="30" t="str">
        <f t="shared" ref="M2100" si="6515">IFERROR(
IF(AND(P2096="Orçamento",COUNTA(P2094:AI2094)=COUNTIF(P2096:XX2096,"Orçamento")),MIN(M2105,M2102),
IF(M2103&lt;&gt;"",M2103,
IF(M2104&lt;&gt;"",M2104,
M2102
))),"")</f>
        <v/>
      </c>
      <c r="N2100" s="74"/>
      <c r="O2100" s="27" t="s">
        <v>440</v>
      </c>
      <c r="P2100" s="109" t="str">
        <f t="shared" ref="P2100:AI2100" si="6516">IFERROR(IF(P2098="",
            "",
            IF(COUNT($P2098:$XX2098)&lt;=4,
               P2098,
               IF(OR(P2098&gt;(QUARTILE($P2098:$XX2098,3)+(QUARTILE($P2098:$XX2098,3)-QUARTILE($P2098:$XX2098,1))),
                     P2098&lt;(QUARTILE($P2098:$XX2098,1)-(QUARTILE($P2098:$XX2098,3)-QUARTILE($P2098:$XX2098,1)))
                  ),
               "DESCARTADO",P2098)
             )
  ),P2098)</f>
        <v/>
      </c>
      <c r="Q2100" s="109" t="str">
        <f t="shared" si="6516"/>
        <v/>
      </c>
      <c r="R2100" s="109" t="str">
        <f t="shared" si="6516"/>
        <v/>
      </c>
      <c r="S2100" s="109" t="str">
        <f t="shared" si="6516"/>
        <v/>
      </c>
      <c r="T2100" s="109" t="str">
        <f t="shared" si="6516"/>
        <v/>
      </c>
      <c r="U2100" s="109" t="str">
        <f t="shared" si="6516"/>
        <v/>
      </c>
      <c r="V2100" s="109" t="str">
        <f t="shared" si="6516"/>
        <v/>
      </c>
      <c r="W2100" s="109" t="str">
        <f t="shared" si="6516"/>
        <v/>
      </c>
      <c r="X2100" s="109" t="str">
        <f t="shared" si="6516"/>
        <v/>
      </c>
      <c r="Y2100" s="109" t="str">
        <f t="shared" si="6516"/>
        <v/>
      </c>
      <c r="Z2100" s="109" t="str">
        <f t="shared" si="6516"/>
        <v/>
      </c>
      <c r="AA2100" s="109" t="str">
        <f t="shared" si="6516"/>
        <v/>
      </c>
      <c r="AB2100" s="109" t="str">
        <f t="shared" si="6516"/>
        <v/>
      </c>
      <c r="AC2100" s="109" t="str">
        <f t="shared" si="6516"/>
        <v/>
      </c>
      <c r="AD2100" s="109" t="str">
        <f t="shared" si="6516"/>
        <v/>
      </c>
      <c r="AE2100" s="109" t="str">
        <f t="shared" si="6516"/>
        <v/>
      </c>
      <c r="AF2100" s="109" t="str">
        <f t="shared" si="6516"/>
        <v/>
      </c>
      <c r="AG2100" s="109" t="str">
        <f t="shared" si="6516"/>
        <v/>
      </c>
      <c r="AH2100" s="109" t="str">
        <f t="shared" si="6516"/>
        <v/>
      </c>
      <c r="AI2100" s="109" t="str">
        <f t="shared" si="6516"/>
        <v/>
      </c>
    </row>
    <row r="2101" spans="1:35" hidden="1" x14ac:dyDescent="0.25">
      <c r="B2101" s="131" t="e">
        <f t="shared" ref="B2101" si="6517">B2100</f>
        <v>#VALUE!</v>
      </c>
      <c r="C2101" s="131" t="e">
        <f t="shared" ref="C2101" si="6518">C2100</f>
        <v>#VALUE!</v>
      </c>
      <c r="D2101" s="130">
        <f t="shared" si="6386"/>
        <v>1</v>
      </c>
      <c r="E2101" s="168"/>
      <c r="F2101" s="96"/>
      <c r="G2101" s="170"/>
      <c r="H2101"/>
      <c r="I2101"/>
      <c r="J2101"/>
      <c r="K2101" s="69"/>
      <c r="L2101" s="29" t="s">
        <v>423</v>
      </c>
      <c r="M2101" s="30" t="e">
        <f t="shared" ref="M2101" si="6519">AVERAGE($P2100:$XX2100)</f>
        <v>#DIV/0!</v>
      </c>
      <c r="N2101" s="74"/>
      <c r="O2101" s="27" t="str">
        <f t="shared" ref="O2101" si="6520">"1 POND"</f>
        <v>1 POND</v>
      </c>
      <c r="P2101" s="110" t="str">
        <f>IF(IFERROR(VLOOKUP(P2096,'Tabela de Apoio'!$D:$E,2,FALSE),1)=1,"",P2102)</f>
        <v/>
      </c>
      <c r="Q2101" s="110" t="str">
        <f>IF(IFERROR(VLOOKUP(Q2096,'Tabela de Apoio'!$D:$E,2,FALSE),1)=1,"",Q2102)</f>
        <v/>
      </c>
      <c r="R2101" s="110" t="str">
        <f>IF(IFERROR(VLOOKUP(R2096,'Tabela de Apoio'!$D:$E,2,FALSE),1)=1,"",R2102)</f>
        <v/>
      </c>
      <c r="S2101" s="110" t="str">
        <f>IF(IFERROR(VLOOKUP(S2096,'Tabela de Apoio'!$D:$E,2,FALSE),1)=1,"",S2102)</f>
        <v/>
      </c>
      <c r="T2101" s="110" t="str">
        <f>IF(IFERROR(VLOOKUP(T2096,'Tabela de Apoio'!$D:$E,2,FALSE),1)=1,"",T2102)</f>
        <v/>
      </c>
      <c r="U2101" s="110" t="str">
        <f>IF(IFERROR(VLOOKUP(U2096,'Tabela de Apoio'!$D:$E,2,FALSE),1)=1,"",U2102)</f>
        <v/>
      </c>
      <c r="V2101" s="110" t="str">
        <f>IF(IFERROR(VLOOKUP(V2096,'Tabela de Apoio'!$D:$E,2,FALSE),1)=1,"",V2102)</f>
        <v/>
      </c>
      <c r="W2101" s="110" t="str">
        <f>IF(IFERROR(VLOOKUP(W2096,'Tabela de Apoio'!$D:$E,2,FALSE),1)=1,"",W2102)</f>
        <v/>
      </c>
      <c r="X2101" s="110" t="str">
        <f>IF(IFERROR(VLOOKUP(X2096,'Tabela de Apoio'!$D:$E,2,FALSE),1)=1,"",X2102)</f>
        <v/>
      </c>
      <c r="Y2101" s="110" t="str">
        <f>IF(IFERROR(VLOOKUP(Y2096,'Tabela de Apoio'!$D:$E,2,FALSE),1)=1,"",Y2102)</f>
        <v/>
      </c>
      <c r="Z2101" s="110" t="str">
        <f>IF(IFERROR(VLOOKUP(Z2096,'Tabela de Apoio'!$D:$E,2,FALSE),1)=1,"",Z2102)</f>
        <v/>
      </c>
      <c r="AA2101" s="110" t="str">
        <f>IF(IFERROR(VLOOKUP(AA2096,'Tabela de Apoio'!$D:$E,2,FALSE),1)=1,"",AA2102)</f>
        <v/>
      </c>
      <c r="AB2101" s="110" t="str">
        <f>IF(IFERROR(VLOOKUP(AB2096,'Tabela de Apoio'!$D:$E,2,FALSE),1)=1,"",AB2102)</f>
        <v/>
      </c>
      <c r="AC2101" s="110" t="str">
        <f>IF(IFERROR(VLOOKUP(AC2096,'Tabela de Apoio'!$D:$E,2,FALSE),1)=1,"",AC2102)</f>
        <v/>
      </c>
      <c r="AD2101" s="110" t="str">
        <f>IF(IFERROR(VLOOKUP(AD2096,'Tabela de Apoio'!$D:$E,2,FALSE),1)=1,"",AD2102)</f>
        <v/>
      </c>
      <c r="AE2101" s="110" t="str">
        <f>IF(IFERROR(VLOOKUP(AE2096,'Tabela de Apoio'!$D:$E,2,FALSE),1)=1,"",AE2102)</f>
        <v/>
      </c>
      <c r="AF2101" s="110" t="str">
        <f>IF(IFERROR(VLOOKUP(AF2096,'Tabela de Apoio'!$D:$E,2,FALSE),1)=1,"",AF2102)</f>
        <v/>
      </c>
      <c r="AG2101" s="110" t="str">
        <f>IF(IFERROR(VLOOKUP(AG2096,'Tabela de Apoio'!$D:$E,2,FALSE),1)=1,"",AG2102)</f>
        <v/>
      </c>
      <c r="AH2101" s="110" t="str">
        <f>IF(IFERROR(VLOOKUP(AH2096,'Tabela de Apoio'!$D:$E,2,FALSE),1)=1,"",AH2102)</f>
        <v/>
      </c>
      <c r="AI2101" s="110" t="str">
        <f>IF(IFERROR(VLOOKUP(AI2096,'Tabela de Apoio'!$D:$E,2,FALSE),1)=1,"",AI2102)</f>
        <v/>
      </c>
    </row>
    <row r="2102" spans="1:35" hidden="1" x14ac:dyDescent="0.25">
      <c r="B2102" s="131" t="e">
        <f t="shared" si="6385"/>
        <v>#VALUE!</v>
      </c>
      <c r="C2102" s="131" t="e">
        <f t="shared" si="6386"/>
        <v>#VALUE!</v>
      </c>
      <c r="D2102" s="130">
        <f t="shared" si="6386"/>
        <v>1</v>
      </c>
      <c r="E2102" s="168"/>
      <c r="F2102" s="96"/>
      <c r="G2102" s="170"/>
      <c r="H2102" s="137">
        <f t="shared" ref="H2102" si="6521">COUNT($P2102:$XX2102)</f>
        <v>0</v>
      </c>
      <c r="I2102" s="135" t="e">
        <f t="shared" ref="I2102" si="6522">_xlfn.STDEV.P($P2101:$XX2102)/AVERAGE($P2101:$XX2102)</f>
        <v>#DIV/0!</v>
      </c>
      <c r="J2102" s="7">
        <f t="shared" ref="J2102" si="6523">IF(AND(H2102&gt;2,
OR(L2094="MÉDIA SANEADA",L2094="MEDIANA SANEADA",
AND(L2094="PREÇO REFERÊNCIA",NOT(AND(P2096="Orçamento",COUNTA(P2094:XX2094)=COUNTIF(P2096:XX2096,"Orçamento")))))),
ROW(),0)</f>
        <v>0</v>
      </c>
      <c r="K2102" s="69"/>
      <c r="L2102" s="29" t="s">
        <v>424</v>
      </c>
      <c r="M2102" s="30" t="e">
        <f t="shared" ref="M2102" si="6524">MEDIAN($P2100:$XX2100)</f>
        <v>#NUM!</v>
      </c>
      <c r="N2102" s="74"/>
      <c r="O2102" s="27" t="str">
        <f t="shared" ref="O2102" si="6525">"1 RODADA"</f>
        <v>1 RODADA</v>
      </c>
      <c r="P2102" s="110" t="str">
        <f t="shared" ref="P2102:AI2102" si="6526">IF(P2100="","",IF((_xlfn.STDEV.P($P2099:$XX2100)/AVERAGE($P2099:$XX2100))&lt;=25%,P2100,IF(OR(P2100&gt;(AVERAGE($P2099:$XX2100)+_xlfn.STDEV.P($P2099:$XX2100)),P2100&lt;(AVERAGE($P2099:$XX2100)-_xlfn.STDEV.P($P2099:$XX2100))),"DESCARTADO",P2100)))</f>
        <v/>
      </c>
      <c r="Q2102" s="110" t="str">
        <f t="shared" si="6526"/>
        <v/>
      </c>
      <c r="R2102" s="110" t="str">
        <f t="shared" si="6526"/>
        <v/>
      </c>
      <c r="S2102" s="110" t="str">
        <f t="shared" si="6526"/>
        <v/>
      </c>
      <c r="T2102" s="110" t="str">
        <f t="shared" si="6526"/>
        <v/>
      </c>
      <c r="U2102" s="110" t="str">
        <f t="shared" si="6526"/>
        <v/>
      </c>
      <c r="V2102" s="110" t="str">
        <f t="shared" si="6526"/>
        <v/>
      </c>
      <c r="W2102" s="110" t="str">
        <f t="shared" si="6526"/>
        <v/>
      </c>
      <c r="X2102" s="110" t="str">
        <f t="shared" si="6526"/>
        <v/>
      </c>
      <c r="Y2102" s="110" t="str">
        <f t="shared" si="6526"/>
        <v/>
      </c>
      <c r="Z2102" s="110" t="str">
        <f t="shared" si="6526"/>
        <v/>
      </c>
      <c r="AA2102" s="110" t="str">
        <f t="shared" si="6526"/>
        <v/>
      </c>
      <c r="AB2102" s="110" t="str">
        <f t="shared" si="6526"/>
        <v/>
      </c>
      <c r="AC2102" s="110" t="str">
        <f t="shared" si="6526"/>
        <v/>
      </c>
      <c r="AD2102" s="110" t="str">
        <f t="shared" si="6526"/>
        <v/>
      </c>
      <c r="AE2102" s="110" t="str">
        <f t="shared" si="6526"/>
        <v/>
      </c>
      <c r="AF2102" s="110" t="str">
        <f t="shared" si="6526"/>
        <v/>
      </c>
      <c r="AG2102" s="110" t="str">
        <f t="shared" si="6526"/>
        <v/>
      </c>
      <c r="AH2102" s="110" t="str">
        <f t="shared" si="6526"/>
        <v/>
      </c>
      <c r="AI2102" s="110" t="str">
        <f t="shared" si="6526"/>
        <v/>
      </c>
    </row>
    <row r="2103" spans="1:35" hidden="1" x14ac:dyDescent="0.25">
      <c r="B2103" s="131" t="e">
        <f t="shared" si="6385"/>
        <v>#VALUE!</v>
      </c>
      <c r="C2103" s="131" t="e">
        <f t="shared" si="6386"/>
        <v>#VALUE!</v>
      </c>
      <c r="D2103" s="130">
        <f t="shared" si="6386"/>
        <v>1</v>
      </c>
      <c r="E2103" s="168"/>
      <c r="F2103" s="96"/>
      <c r="G2103" s="170"/>
      <c r="H2103"/>
      <c r="I2103"/>
      <c r="J2103"/>
      <c r="L2103" s="29" t="s">
        <v>50</v>
      </c>
      <c r="M2103" s="30" t="str">
        <f t="shared" ref="M2103" si="6527">IFERROR(
IF(AND(H2102&gt;2,I2102&lt;=25%),AVERAGE(P2101:XX2102),
IF(AND(H2104&gt;2,I2104&lt;=25%),AVERAGE(P2103:XX2104),
IF(AND(H2106&gt;2,I2106&lt;=25%),AVERAGE(P2105:XX2106),
IF(AND(H2108&gt;2,I2108&lt;=25%),AVERAGE(P2107:XX2108),
IF(AND(H2110&gt;2,I2110&lt;=25%),AVERAGE(P2109:XX2110),
IF(AND(H2112&gt;2,I2112&lt;=25%),AVERAGE(P2111:XX2112),
IF(I2100&lt;=25%,AVERAGE(P2099:XX2100),""))))))),"")</f>
        <v/>
      </c>
      <c r="N2103" s="74"/>
      <c r="O2103" s="27" t="str">
        <f t="shared" ref="O2103" si="6528">"2 POND"</f>
        <v>2 POND</v>
      </c>
      <c r="P2103" s="110" t="str">
        <f>IF(IFERROR(VLOOKUP(P2096,'Tabela de Apoio'!$D:$E,2,FALSE),1)=1,"",P2104)</f>
        <v/>
      </c>
      <c r="Q2103" s="110" t="str">
        <f>IF(IFERROR(VLOOKUP(Q2096,'Tabela de Apoio'!$D:$E,2,FALSE),1)=1,"",Q2104)</f>
        <v/>
      </c>
      <c r="R2103" s="110" t="str">
        <f>IF(IFERROR(VLOOKUP(R2096,'Tabela de Apoio'!$D:$E,2,FALSE),1)=1,"",R2104)</f>
        <v/>
      </c>
      <c r="S2103" s="110" t="str">
        <f>IF(IFERROR(VLOOKUP(S2096,'Tabela de Apoio'!$D:$E,2,FALSE),1)=1,"",S2104)</f>
        <v/>
      </c>
      <c r="T2103" s="110" t="str">
        <f>IF(IFERROR(VLOOKUP(T2096,'Tabela de Apoio'!$D:$E,2,FALSE),1)=1,"",T2104)</f>
        <v/>
      </c>
      <c r="U2103" s="110" t="str">
        <f>IF(IFERROR(VLOOKUP(U2096,'Tabela de Apoio'!$D:$E,2,FALSE),1)=1,"",U2104)</f>
        <v/>
      </c>
      <c r="V2103" s="110" t="str">
        <f>IF(IFERROR(VLOOKUP(V2096,'Tabela de Apoio'!$D:$E,2,FALSE),1)=1,"",V2104)</f>
        <v/>
      </c>
      <c r="W2103" s="110" t="str">
        <f>IF(IFERROR(VLOOKUP(W2096,'Tabela de Apoio'!$D:$E,2,FALSE),1)=1,"",W2104)</f>
        <v/>
      </c>
      <c r="X2103" s="110" t="str">
        <f>IF(IFERROR(VLOOKUP(X2096,'Tabela de Apoio'!$D:$E,2,FALSE),1)=1,"",X2104)</f>
        <v/>
      </c>
      <c r="Y2103" s="110" t="str">
        <f>IF(IFERROR(VLOOKUP(Y2096,'Tabela de Apoio'!$D:$E,2,FALSE),1)=1,"",Y2104)</f>
        <v/>
      </c>
      <c r="Z2103" s="110" t="str">
        <f>IF(IFERROR(VLOOKUP(Z2096,'Tabela de Apoio'!$D:$E,2,FALSE),1)=1,"",Z2104)</f>
        <v/>
      </c>
      <c r="AA2103" s="110" t="str">
        <f>IF(IFERROR(VLOOKUP(AA2096,'Tabela de Apoio'!$D:$E,2,FALSE),1)=1,"",AA2104)</f>
        <v/>
      </c>
      <c r="AB2103" s="110" t="str">
        <f>IF(IFERROR(VLOOKUP(AB2096,'Tabela de Apoio'!$D:$E,2,FALSE),1)=1,"",AB2104)</f>
        <v/>
      </c>
      <c r="AC2103" s="110" t="str">
        <f>IF(IFERROR(VLOOKUP(AC2096,'Tabela de Apoio'!$D:$E,2,FALSE),1)=1,"",AC2104)</f>
        <v/>
      </c>
      <c r="AD2103" s="110" t="str">
        <f>IF(IFERROR(VLOOKUP(AD2096,'Tabela de Apoio'!$D:$E,2,FALSE),1)=1,"",AD2104)</f>
        <v/>
      </c>
      <c r="AE2103" s="110" t="str">
        <f>IF(IFERROR(VLOOKUP(AE2096,'Tabela de Apoio'!$D:$E,2,FALSE),1)=1,"",AE2104)</f>
        <v/>
      </c>
      <c r="AF2103" s="110" t="str">
        <f>IF(IFERROR(VLOOKUP(AF2096,'Tabela de Apoio'!$D:$E,2,FALSE),1)=1,"",AF2104)</f>
        <v/>
      </c>
      <c r="AG2103" s="110" t="str">
        <f>IF(IFERROR(VLOOKUP(AG2096,'Tabela de Apoio'!$D:$E,2,FALSE),1)=1,"",AG2104)</f>
        <v/>
      </c>
      <c r="AH2103" s="110" t="str">
        <f>IF(IFERROR(VLOOKUP(AH2096,'Tabela de Apoio'!$D:$E,2,FALSE),1)=1,"",AH2104)</f>
        <v/>
      </c>
      <c r="AI2103" s="110" t="str">
        <f>IF(IFERROR(VLOOKUP(AI2096,'Tabela de Apoio'!$D:$E,2,FALSE),1)=1,"",AI2104)</f>
        <v/>
      </c>
    </row>
    <row r="2104" spans="1:35" hidden="1" x14ac:dyDescent="0.25">
      <c r="B2104" s="131" t="e">
        <f t="shared" si="6385"/>
        <v>#VALUE!</v>
      </c>
      <c r="C2104" s="131" t="e">
        <f t="shared" si="6386"/>
        <v>#VALUE!</v>
      </c>
      <c r="D2104" s="130">
        <f t="shared" si="6386"/>
        <v>1</v>
      </c>
      <c r="E2104" s="168"/>
      <c r="F2104" s="96"/>
      <c r="G2104" s="170"/>
      <c r="H2104" s="137">
        <f t="shared" ref="H2104" si="6529">COUNT($P2104:$XX2104)</f>
        <v>0</v>
      </c>
      <c r="I2104" s="135" t="e">
        <f t="shared" ref="I2104" si="6530">_xlfn.STDEV.P($P2103:$XX2104)/AVERAGE($P2103:$XX2104)</f>
        <v>#DIV/0!</v>
      </c>
      <c r="J2104" s="7">
        <f t="shared" ref="J2104" si="6531">IF(AND(H2104&gt;2,
OR(L2094="MÉDIA SANEADA",L2094="MEDIANA SANEADA",
AND(L2094="PREÇO REFERÊNCIA",NOT(AND(P2096="Orçamento",COUNTA(P2094:XX2094)=COUNTIF(P2096:XX2096,"Orçamento")))))),
ROW(),0)</f>
        <v>0</v>
      </c>
      <c r="K2104" s="69"/>
      <c r="L2104" s="29" t="s">
        <v>425</v>
      </c>
      <c r="M2104" s="30" t="e">
        <f t="shared" ref="M2104" si="6532" xml:space="preserve">
IF(H2102&gt;2,MEDIAN(P2101:XX2102),
IF(H2104&gt;2,MEDIAN(P2103:XX2104),
IF(H2106&gt;2,MEDIAN(P2105:XX2106),
IF(H2108&gt;2,MEDIAN(P2107:XX2108),
IF(H2110&gt;2,MEDIAN(P2109:XX2110),
IF(H2112&gt;2,MEDIAN(P2111:XX2112),
MEDIAN(P2099:XX2100)))))))</f>
        <v>#NUM!</v>
      </c>
      <c r="N2104" s="74"/>
      <c r="O2104" s="27" t="str">
        <f t="shared" ref="O2104" si="6533">"2 RODADA"</f>
        <v>2 RODADA</v>
      </c>
      <c r="P2104" s="110" t="str">
        <f t="shared" ref="P2104:AI2104" si="6534">IF(P2102="","",IF((_xlfn.STDEV.P($P2101:$XX2102)/AVERAGE($P2101:$XX2102))&lt;=25%,P2102,IF(OR(P2102&gt;(AVERAGE($P2101:$XX2102)+_xlfn.STDEV.P($P2101:$XX2102)),P2102&lt;(AVERAGE($P2101:$XX2102)-_xlfn.STDEV.P($P2101:$XX2102))),"DESCARTADO",P2102)))</f>
        <v/>
      </c>
      <c r="Q2104" s="110" t="str">
        <f t="shared" si="6534"/>
        <v/>
      </c>
      <c r="R2104" s="110" t="str">
        <f t="shared" si="6534"/>
        <v/>
      </c>
      <c r="S2104" s="110" t="str">
        <f t="shared" si="6534"/>
        <v/>
      </c>
      <c r="T2104" s="110" t="str">
        <f t="shared" si="6534"/>
        <v/>
      </c>
      <c r="U2104" s="110" t="str">
        <f t="shared" si="6534"/>
        <v/>
      </c>
      <c r="V2104" s="110" t="str">
        <f t="shared" si="6534"/>
        <v/>
      </c>
      <c r="W2104" s="110" t="str">
        <f t="shared" si="6534"/>
        <v/>
      </c>
      <c r="X2104" s="110" t="str">
        <f t="shared" si="6534"/>
        <v/>
      </c>
      <c r="Y2104" s="110" t="str">
        <f t="shared" si="6534"/>
        <v/>
      </c>
      <c r="Z2104" s="110" t="str">
        <f t="shared" si="6534"/>
        <v/>
      </c>
      <c r="AA2104" s="110" t="str">
        <f t="shared" si="6534"/>
        <v/>
      </c>
      <c r="AB2104" s="110" t="str">
        <f t="shared" si="6534"/>
        <v/>
      </c>
      <c r="AC2104" s="110" t="str">
        <f t="shared" si="6534"/>
        <v/>
      </c>
      <c r="AD2104" s="110" t="str">
        <f t="shared" si="6534"/>
        <v/>
      </c>
      <c r="AE2104" s="110" t="str">
        <f t="shared" si="6534"/>
        <v/>
      </c>
      <c r="AF2104" s="110" t="str">
        <f t="shared" si="6534"/>
        <v/>
      </c>
      <c r="AG2104" s="110" t="str">
        <f t="shared" si="6534"/>
        <v/>
      </c>
      <c r="AH2104" s="110" t="str">
        <f t="shared" si="6534"/>
        <v/>
      </c>
      <c r="AI2104" s="110" t="str">
        <f t="shared" si="6534"/>
        <v/>
      </c>
    </row>
    <row r="2105" spans="1:35" hidden="1" x14ac:dyDescent="0.25">
      <c r="B2105" s="131" t="e">
        <f t="shared" si="6385"/>
        <v>#VALUE!</v>
      </c>
      <c r="C2105" s="131" t="e">
        <f t="shared" si="6386"/>
        <v>#VALUE!</v>
      </c>
      <c r="D2105" s="130">
        <f t="shared" si="6386"/>
        <v>1</v>
      </c>
      <c r="E2105" s="168"/>
      <c r="F2105" s="96"/>
      <c r="G2105" s="170"/>
      <c r="H2105"/>
      <c r="I2105"/>
      <c r="J2105"/>
      <c r="K2105" s="69"/>
      <c r="L2105" s="29" t="s">
        <v>422</v>
      </c>
      <c r="M2105" s="30" t="e">
        <f t="shared" ref="M2105" si="6535">HARMEAN($P2099:$XX2100)</f>
        <v>#N/A</v>
      </c>
      <c r="N2105" s="74"/>
      <c r="O2105" s="27" t="str">
        <f t="shared" ref="O2105" si="6536">"3 POND"</f>
        <v>3 POND</v>
      </c>
      <c r="P2105" s="110" t="str">
        <f>IF(IFERROR(VLOOKUP(P2096,'Tabela de Apoio'!$D:$E,2,FALSE),1)=1,"",P2106)</f>
        <v/>
      </c>
      <c r="Q2105" s="110" t="str">
        <f>IF(IFERROR(VLOOKUP(Q2096,'Tabela de Apoio'!$D:$E,2,FALSE),1)=1,"",Q2106)</f>
        <v/>
      </c>
      <c r="R2105" s="110" t="str">
        <f>IF(IFERROR(VLOOKUP(R2096,'Tabela de Apoio'!$D:$E,2,FALSE),1)=1,"",R2106)</f>
        <v/>
      </c>
      <c r="S2105" s="110" t="str">
        <f>IF(IFERROR(VLOOKUP(S2096,'Tabela de Apoio'!$D:$E,2,FALSE),1)=1,"",S2106)</f>
        <v/>
      </c>
      <c r="T2105" s="110" t="str">
        <f>IF(IFERROR(VLOOKUP(T2096,'Tabela de Apoio'!$D:$E,2,FALSE),1)=1,"",T2106)</f>
        <v/>
      </c>
      <c r="U2105" s="110" t="str">
        <f>IF(IFERROR(VLOOKUP(U2096,'Tabela de Apoio'!$D:$E,2,FALSE),1)=1,"",U2106)</f>
        <v/>
      </c>
      <c r="V2105" s="110" t="str">
        <f>IF(IFERROR(VLOOKUP(V2096,'Tabela de Apoio'!$D:$E,2,FALSE),1)=1,"",V2106)</f>
        <v/>
      </c>
      <c r="W2105" s="110" t="str">
        <f>IF(IFERROR(VLOOKUP(W2096,'Tabela de Apoio'!$D:$E,2,FALSE),1)=1,"",W2106)</f>
        <v/>
      </c>
      <c r="X2105" s="110" t="str">
        <f>IF(IFERROR(VLOOKUP(X2096,'Tabela de Apoio'!$D:$E,2,FALSE),1)=1,"",X2106)</f>
        <v/>
      </c>
      <c r="Y2105" s="110" t="str">
        <f>IF(IFERROR(VLOOKUP(Y2096,'Tabela de Apoio'!$D:$E,2,FALSE),1)=1,"",Y2106)</f>
        <v/>
      </c>
      <c r="Z2105" s="110" t="str">
        <f>IF(IFERROR(VLOOKUP(Z2096,'Tabela de Apoio'!$D:$E,2,FALSE),1)=1,"",Z2106)</f>
        <v/>
      </c>
      <c r="AA2105" s="110" t="str">
        <f>IF(IFERROR(VLOOKUP(AA2096,'Tabela de Apoio'!$D:$E,2,FALSE),1)=1,"",AA2106)</f>
        <v/>
      </c>
      <c r="AB2105" s="110" t="str">
        <f>IF(IFERROR(VLOOKUP(AB2096,'Tabela de Apoio'!$D:$E,2,FALSE),1)=1,"",AB2106)</f>
        <v/>
      </c>
      <c r="AC2105" s="110" t="str">
        <f>IF(IFERROR(VLOOKUP(AC2096,'Tabela de Apoio'!$D:$E,2,FALSE),1)=1,"",AC2106)</f>
        <v/>
      </c>
      <c r="AD2105" s="110" t="str">
        <f>IF(IFERROR(VLOOKUP(AD2096,'Tabela de Apoio'!$D:$E,2,FALSE),1)=1,"",AD2106)</f>
        <v/>
      </c>
      <c r="AE2105" s="110" t="str">
        <f>IF(IFERROR(VLOOKUP(AE2096,'Tabela de Apoio'!$D:$E,2,FALSE),1)=1,"",AE2106)</f>
        <v/>
      </c>
      <c r="AF2105" s="110" t="str">
        <f>IF(IFERROR(VLOOKUP(AF2096,'Tabela de Apoio'!$D:$E,2,FALSE),1)=1,"",AF2106)</f>
        <v/>
      </c>
      <c r="AG2105" s="110" t="str">
        <f>IF(IFERROR(VLOOKUP(AG2096,'Tabela de Apoio'!$D:$E,2,FALSE),1)=1,"",AG2106)</f>
        <v/>
      </c>
      <c r="AH2105" s="110" t="str">
        <f>IF(IFERROR(VLOOKUP(AH2096,'Tabela de Apoio'!$D:$E,2,FALSE),1)=1,"",AH2106)</f>
        <v/>
      </c>
      <c r="AI2105" s="110" t="str">
        <f>IF(IFERROR(VLOOKUP(AI2096,'Tabela de Apoio'!$D:$E,2,FALSE),1)=1,"",AI2106)</f>
        <v/>
      </c>
    </row>
    <row r="2106" spans="1:35" hidden="1" x14ac:dyDescent="0.25">
      <c r="B2106" s="131" t="e">
        <f t="shared" si="6385"/>
        <v>#VALUE!</v>
      </c>
      <c r="C2106" s="131" t="e">
        <f t="shared" si="6386"/>
        <v>#VALUE!</v>
      </c>
      <c r="D2106" s="130">
        <f t="shared" si="6386"/>
        <v>1</v>
      </c>
      <c r="E2106" s="168"/>
      <c r="F2106" s="96"/>
      <c r="G2106" s="170"/>
      <c r="H2106" s="137">
        <f t="shared" ref="H2106" si="6537">COUNT($P2106:$XX2106)</f>
        <v>0</v>
      </c>
      <c r="I2106" s="135" t="e">
        <f t="shared" ref="I2106" si="6538">_xlfn.STDEV.P($P2105:$XX2106)/AVERAGE($P2105:$XX2106)</f>
        <v>#DIV/0!</v>
      </c>
      <c r="J2106" s="7">
        <f t="shared" ref="J2106" si="6539">IF(AND(H2106&gt;2,
OR(L2094="MÉDIA SANEADA",L2094="MEDIANA SANEADA",
AND(L2094="PREÇO REFERÊNCIA",NOT(AND(P2096="Orçamento",COUNTA(P2094:XX2094)=COUNTIF(P2096:XX2096,"Orçamento")))))),
ROW(),0)</f>
        <v>0</v>
      </c>
      <c r="K2106" s="69"/>
      <c r="L2106" s="29" t="s">
        <v>53</v>
      </c>
      <c r="M2106" s="30" t="str">
        <f t="shared" ref="M2106" si="6540">IFERROR(_xlfn.QUARTILE.EXC($P2100:$XX2100,1),"")</f>
        <v/>
      </c>
      <c r="N2106" s="74"/>
      <c r="O2106" s="27" t="str">
        <f t="shared" ref="O2106" si="6541">"3 RODADA"</f>
        <v>3 RODADA</v>
      </c>
      <c r="P2106" s="110" t="str">
        <f t="shared" ref="P2106:AI2106" si="6542">IF(P2104="","",IF((_xlfn.STDEV.P($P2103:$XX2104)/AVERAGE($P2103:$XX2104))&lt;=25%,P2104,IF(OR(P2104&gt;(AVERAGE($P2103:$XX2104)+_xlfn.STDEV.P($P2103:$XX2104)),P2104&lt;(AVERAGE($P2103:$XX2104)-_xlfn.STDEV.P($P2103:$XX2104))),"DESCARTADO",P2104)))</f>
        <v/>
      </c>
      <c r="Q2106" s="110" t="str">
        <f t="shared" si="6542"/>
        <v/>
      </c>
      <c r="R2106" s="110" t="str">
        <f t="shared" si="6542"/>
        <v/>
      </c>
      <c r="S2106" s="110" t="str">
        <f t="shared" si="6542"/>
        <v/>
      </c>
      <c r="T2106" s="110" t="str">
        <f t="shared" si="6542"/>
        <v/>
      </c>
      <c r="U2106" s="110" t="str">
        <f t="shared" si="6542"/>
        <v/>
      </c>
      <c r="V2106" s="110" t="str">
        <f t="shared" si="6542"/>
        <v/>
      </c>
      <c r="W2106" s="110" t="str">
        <f t="shared" si="6542"/>
        <v/>
      </c>
      <c r="X2106" s="110" t="str">
        <f t="shared" si="6542"/>
        <v/>
      </c>
      <c r="Y2106" s="110" t="str">
        <f t="shared" si="6542"/>
        <v/>
      </c>
      <c r="Z2106" s="110" t="str">
        <f t="shared" si="6542"/>
        <v/>
      </c>
      <c r="AA2106" s="110" t="str">
        <f t="shared" si="6542"/>
        <v/>
      </c>
      <c r="AB2106" s="110" t="str">
        <f t="shared" si="6542"/>
        <v/>
      </c>
      <c r="AC2106" s="110" t="str">
        <f t="shared" si="6542"/>
        <v/>
      </c>
      <c r="AD2106" s="110" t="str">
        <f t="shared" si="6542"/>
        <v/>
      </c>
      <c r="AE2106" s="110" t="str">
        <f t="shared" si="6542"/>
        <v/>
      </c>
      <c r="AF2106" s="110" t="str">
        <f t="shared" si="6542"/>
        <v/>
      </c>
      <c r="AG2106" s="110" t="str">
        <f t="shared" si="6542"/>
        <v/>
      </c>
      <c r="AH2106" s="110" t="str">
        <f t="shared" si="6542"/>
        <v/>
      </c>
      <c r="AI2106" s="110" t="str">
        <f t="shared" si="6542"/>
        <v/>
      </c>
    </row>
    <row r="2107" spans="1:35" hidden="1" x14ac:dyDescent="0.25">
      <c r="B2107" s="131" t="e">
        <f t="shared" si="6385"/>
        <v>#VALUE!</v>
      </c>
      <c r="C2107" s="131" t="e">
        <f t="shared" si="6386"/>
        <v>#VALUE!</v>
      </c>
      <c r="D2107" s="130">
        <f t="shared" si="6386"/>
        <v>1</v>
      </c>
      <c r="E2107" s="168"/>
      <c r="F2107" s="96"/>
      <c r="G2107" s="170"/>
      <c r="H2107"/>
      <c r="I2107"/>
      <c r="J2107"/>
      <c r="K2107" s="69"/>
      <c r="L2107" s="29" t="s">
        <v>51</v>
      </c>
      <c r="M2107" s="30" t="str">
        <f t="shared" ref="M2107" si="6543">IFERROR(_xlfn.QUARTILE.EXC($P2100:$XX2100,3),"")</f>
        <v/>
      </c>
      <c r="N2107" s="74"/>
      <c r="O2107" s="27" t="str">
        <f t="shared" ref="O2107" si="6544">"4 POND"</f>
        <v>4 POND</v>
      </c>
      <c r="P2107" s="110" t="str">
        <f>IF(IFERROR(VLOOKUP(P2096,'Tabela de Apoio'!$D:$E,2,FALSE),1)=1,"",P2108)</f>
        <v/>
      </c>
      <c r="Q2107" s="110" t="str">
        <f>IF(IFERROR(VLOOKUP(Q2096,'Tabela de Apoio'!$D:$E,2,FALSE),1)=1,"",Q2108)</f>
        <v/>
      </c>
      <c r="R2107" s="110" t="str">
        <f>IF(IFERROR(VLOOKUP(R2096,'Tabela de Apoio'!$D:$E,2,FALSE),1)=1,"",R2108)</f>
        <v/>
      </c>
      <c r="S2107" s="110" t="str">
        <f>IF(IFERROR(VLOOKUP(S2096,'Tabela de Apoio'!$D:$E,2,FALSE),1)=1,"",S2108)</f>
        <v/>
      </c>
      <c r="T2107" s="110" t="str">
        <f>IF(IFERROR(VLOOKUP(T2096,'Tabela de Apoio'!$D:$E,2,FALSE),1)=1,"",T2108)</f>
        <v/>
      </c>
      <c r="U2107" s="110" t="str">
        <f>IF(IFERROR(VLOOKUP(U2096,'Tabela de Apoio'!$D:$E,2,FALSE),1)=1,"",U2108)</f>
        <v/>
      </c>
      <c r="V2107" s="110" t="str">
        <f>IF(IFERROR(VLOOKUP(V2096,'Tabela de Apoio'!$D:$E,2,FALSE),1)=1,"",V2108)</f>
        <v/>
      </c>
      <c r="W2107" s="110" t="str">
        <f>IF(IFERROR(VLOOKUP(W2096,'Tabela de Apoio'!$D:$E,2,FALSE),1)=1,"",W2108)</f>
        <v/>
      </c>
      <c r="X2107" s="110" t="str">
        <f>IF(IFERROR(VLOOKUP(X2096,'Tabela de Apoio'!$D:$E,2,FALSE),1)=1,"",X2108)</f>
        <v/>
      </c>
      <c r="Y2107" s="110" t="str">
        <f>IF(IFERROR(VLOOKUP(Y2096,'Tabela de Apoio'!$D:$E,2,FALSE),1)=1,"",Y2108)</f>
        <v/>
      </c>
      <c r="Z2107" s="110" t="str">
        <f>IF(IFERROR(VLOOKUP(Z2096,'Tabela de Apoio'!$D:$E,2,FALSE),1)=1,"",Z2108)</f>
        <v/>
      </c>
      <c r="AA2107" s="110" t="str">
        <f>IF(IFERROR(VLOOKUP(AA2096,'Tabela de Apoio'!$D:$E,2,FALSE),1)=1,"",AA2108)</f>
        <v/>
      </c>
      <c r="AB2107" s="110" t="str">
        <f>IF(IFERROR(VLOOKUP(AB2096,'Tabela de Apoio'!$D:$E,2,FALSE),1)=1,"",AB2108)</f>
        <v/>
      </c>
      <c r="AC2107" s="110" t="str">
        <f>IF(IFERROR(VLOOKUP(AC2096,'Tabela de Apoio'!$D:$E,2,FALSE),1)=1,"",AC2108)</f>
        <v/>
      </c>
      <c r="AD2107" s="110" t="str">
        <f>IF(IFERROR(VLOOKUP(AD2096,'Tabela de Apoio'!$D:$E,2,FALSE),1)=1,"",AD2108)</f>
        <v/>
      </c>
      <c r="AE2107" s="110" t="str">
        <f>IF(IFERROR(VLOOKUP(AE2096,'Tabela de Apoio'!$D:$E,2,FALSE),1)=1,"",AE2108)</f>
        <v/>
      </c>
      <c r="AF2107" s="110" t="str">
        <f>IF(IFERROR(VLOOKUP(AF2096,'Tabela de Apoio'!$D:$E,2,FALSE),1)=1,"",AF2108)</f>
        <v/>
      </c>
      <c r="AG2107" s="110" t="str">
        <f>IF(IFERROR(VLOOKUP(AG2096,'Tabela de Apoio'!$D:$E,2,FALSE),1)=1,"",AG2108)</f>
        <v/>
      </c>
      <c r="AH2107" s="110" t="str">
        <f>IF(IFERROR(VLOOKUP(AH2096,'Tabela de Apoio'!$D:$E,2,FALSE),1)=1,"",AH2108)</f>
        <v/>
      </c>
      <c r="AI2107" s="110" t="str">
        <f>IF(IFERROR(VLOOKUP(AI2096,'Tabela de Apoio'!$D:$E,2,FALSE),1)=1,"",AI2108)</f>
        <v/>
      </c>
    </row>
    <row r="2108" spans="1:35" hidden="1" x14ac:dyDescent="0.25">
      <c r="B2108" s="131" t="e">
        <f t="shared" si="6385"/>
        <v>#VALUE!</v>
      </c>
      <c r="C2108" s="131" t="e">
        <f t="shared" si="6386"/>
        <v>#VALUE!</v>
      </c>
      <c r="D2108" s="130">
        <f t="shared" si="6386"/>
        <v>1</v>
      </c>
      <c r="E2108" s="168"/>
      <c r="F2108" s="96"/>
      <c r="G2108" s="170"/>
      <c r="H2108" s="137">
        <f t="shared" ref="H2108" si="6545">COUNT($P2108:$XX2108)</f>
        <v>0</v>
      </c>
      <c r="I2108" s="135" t="e">
        <f t="shared" ref="I2108" si="6546">_xlfn.STDEV.P($P2107:$XX2108)/AVERAGE($P2107:$XX2108)</f>
        <v>#DIV/0!</v>
      </c>
      <c r="J2108" s="7">
        <f t="shared" ref="J2108" si="6547">IF(AND(H2108&gt;2,
OR(L2094="MÉDIA SANEADA",L2094="MEDIANA SANEADA",
AND(L2094="PREÇO REFERÊNCIA",NOT(AND(P2096="Orçamento",COUNTA(P2094:XX2094)=COUNTIF(P2096:XX2096,"Orçamento")))))),
ROW(),0)</f>
        <v>0</v>
      </c>
      <c r="K2108" s="69"/>
      <c r="L2108" s="29" t="s">
        <v>55</v>
      </c>
      <c r="M2108" s="30">
        <f t="shared" ref="M2108" si="6548">MIN($P2100:$XX2100)</f>
        <v>0</v>
      </c>
      <c r="N2108" s="74"/>
      <c r="O2108" s="27" t="str">
        <f t="shared" ref="O2108" si="6549">"4 RODADA"</f>
        <v>4 RODADA</v>
      </c>
      <c r="P2108" s="110" t="str">
        <f t="shared" ref="P2108:AI2108" si="6550">IF(P2106="","",IF((_xlfn.STDEV.P($P2105:$XX2106)/AVERAGE($P2105:$XX2106))&lt;=25%,P2106,IF(OR(P2106&gt;(AVERAGE($P2105:$XX2106)+_xlfn.STDEV.P($P2105:$XX2106)),P2106&lt;(AVERAGE($P2105:$XX2106)-_xlfn.STDEV.P($P2105:$XX2106))),"DESCARTADO",P2106)))</f>
        <v/>
      </c>
      <c r="Q2108" s="110" t="str">
        <f t="shared" si="6550"/>
        <v/>
      </c>
      <c r="R2108" s="110" t="str">
        <f t="shared" si="6550"/>
        <v/>
      </c>
      <c r="S2108" s="110" t="str">
        <f t="shared" si="6550"/>
        <v/>
      </c>
      <c r="T2108" s="110" t="str">
        <f t="shared" si="6550"/>
        <v/>
      </c>
      <c r="U2108" s="110" t="str">
        <f t="shared" si="6550"/>
        <v/>
      </c>
      <c r="V2108" s="110" t="str">
        <f t="shared" si="6550"/>
        <v/>
      </c>
      <c r="W2108" s="110" t="str">
        <f t="shared" si="6550"/>
        <v/>
      </c>
      <c r="X2108" s="110" t="str">
        <f t="shared" si="6550"/>
        <v/>
      </c>
      <c r="Y2108" s="110" t="str">
        <f t="shared" si="6550"/>
        <v/>
      </c>
      <c r="Z2108" s="110" t="str">
        <f t="shared" si="6550"/>
        <v/>
      </c>
      <c r="AA2108" s="110" t="str">
        <f t="shared" si="6550"/>
        <v/>
      </c>
      <c r="AB2108" s="110" t="str">
        <f t="shared" si="6550"/>
        <v/>
      </c>
      <c r="AC2108" s="110" t="str">
        <f t="shared" si="6550"/>
        <v/>
      </c>
      <c r="AD2108" s="110" t="str">
        <f t="shared" si="6550"/>
        <v/>
      </c>
      <c r="AE2108" s="110" t="str">
        <f t="shared" si="6550"/>
        <v/>
      </c>
      <c r="AF2108" s="110" t="str">
        <f t="shared" si="6550"/>
        <v/>
      </c>
      <c r="AG2108" s="110" t="str">
        <f t="shared" si="6550"/>
        <v/>
      </c>
      <c r="AH2108" s="110" t="str">
        <f t="shared" si="6550"/>
        <v/>
      </c>
      <c r="AI2108" s="110" t="str">
        <f t="shared" si="6550"/>
        <v/>
      </c>
    </row>
    <row r="2109" spans="1:35" hidden="1" x14ac:dyDescent="0.25">
      <c r="B2109" s="131" t="e">
        <f t="shared" si="6385"/>
        <v>#VALUE!</v>
      </c>
      <c r="C2109" s="131" t="e">
        <f t="shared" si="6386"/>
        <v>#VALUE!</v>
      </c>
      <c r="D2109" s="130">
        <f t="shared" si="6386"/>
        <v>1</v>
      </c>
      <c r="E2109" s="168"/>
      <c r="F2109" s="96"/>
      <c r="G2109" s="170"/>
      <c r="H2109"/>
      <c r="I2109"/>
      <c r="J2109"/>
      <c r="K2109" s="69"/>
      <c r="L2109" s="29" t="s">
        <v>52</v>
      </c>
      <c r="M2109" s="30">
        <f t="shared" ref="M2109" si="6551">MAX($P2100:$XX2100)</f>
        <v>0</v>
      </c>
      <c r="N2109" s="74"/>
      <c r="O2109" s="27" t="str">
        <f t="shared" ref="O2109" si="6552">"5 POND"</f>
        <v>5 POND</v>
      </c>
      <c r="P2109" s="110" t="str">
        <f>IF(IFERROR(VLOOKUP(P2096,'Tabela de Apoio'!$D:$E,2,FALSE),1)=1,"",P2110)</f>
        <v/>
      </c>
      <c r="Q2109" s="110" t="str">
        <f>IF(IFERROR(VLOOKUP(Q2096,'Tabela de Apoio'!$D:$E,2,FALSE),1)=1,"",Q2110)</f>
        <v/>
      </c>
      <c r="R2109" s="110" t="str">
        <f>IF(IFERROR(VLOOKUP(R2096,'Tabela de Apoio'!$D:$E,2,FALSE),1)=1,"",R2110)</f>
        <v/>
      </c>
      <c r="S2109" s="110" t="str">
        <f>IF(IFERROR(VLOOKUP(S2096,'Tabela de Apoio'!$D:$E,2,FALSE),1)=1,"",S2110)</f>
        <v/>
      </c>
      <c r="T2109" s="110" t="str">
        <f>IF(IFERROR(VLOOKUP(T2096,'Tabela de Apoio'!$D:$E,2,FALSE),1)=1,"",T2110)</f>
        <v/>
      </c>
      <c r="U2109" s="110" t="str">
        <f>IF(IFERROR(VLOOKUP(U2096,'Tabela de Apoio'!$D:$E,2,FALSE),1)=1,"",U2110)</f>
        <v/>
      </c>
      <c r="V2109" s="110" t="str">
        <f>IF(IFERROR(VLOOKUP(V2096,'Tabela de Apoio'!$D:$E,2,FALSE),1)=1,"",V2110)</f>
        <v/>
      </c>
      <c r="W2109" s="110" t="str">
        <f>IF(IFERROR(VLOOKUP(W2096,'Tabela de Apoio'!$D:$E,2,FALSE),1)=1,"",W2110)</f>
        <v/>
      </c>
      <c r="X2109" s="110" t="str">
        <f>IF(IFERROR(VLOOKUP(X2096,'Tabela de Apoio'!$D:$E,2,FALSE),1)=1,"",X2110)</f>
        <v/>
      </c>
      <c r="Y2109" s="110" t="str">
        <f>IF(IFERROR(VLOOKUP(Y2096,'Tabela de Apoio'!$D:$E,2,FALSE),1)=1,"",Y2110)</f>
        <v/>
      </c>
      <c r="Z2109" s="110" t="str">
        <f>IF(IFERROR(VLOOKUP(Z2096,'Tabela de Apoio'!$D:$E,2,FALSE),1)=1,"",Z2110)</f>
        <v/>
      </c>
      <c r="AA2109" s="110" t="str">
        <f>IF(IFERROR(VLOOKUP(AA2096,'Tabela de Apoio'!$D:$E,2,FALSE),1)=1,"",AA2110)</f>
        <v/>
      </c>
      <c r="AB2109" s="110" t="str">
        <f>IF(IFERROR(VLOOKUP(AB2096,'Tabela de Apoio'!$D:$E,2,FALSE),1)=1,"",AB2110)</f>
        <v/>
      </c>
      <c r="AC2109" s="110" t="str">
        <f>IF(IFERROR(VLOOKUP(AC2096,'Tabela de Apoio'!$D:$E,2,FALSE),1)=1,"",AC2110)</f>
        <v/>
      </c>
      <c r="AD2109" s="110" t="str">
        <f>IF(IFERROR(VLOOKUP(AD2096,'Tabela de Apoio'!$D:$E,2,FALSE),1)=1,"",AD2110)</f>
        <v/>
      </c>
      <c r="AE2109" s="110" t="str">
        <f>IF(IFERROR(VLOOKUP(AE2096,'Tabela de Apoio'!$D:$E,2,FALSE),1)=1,"",AE2110)</f>
        <v/>
      </c>
      <c r="AF2109" s="110" t="str">
        <f>IF(IFERROR(VLOOKUP(AF2096,'Tabela de Apoio'!$D:$E,2,FALSE),1)=1,"",AF2110)</f>
        <v/>
      </c>
      <c r="AG2109" s="110" t="str">
        <f>IF(IFERROR(VLOOKUP(AG2096,'Tabela de Apoio'!$D:$E,2,FALSE),1)=1,"",AG2110)</f>
        <v/>
      </c>
      <c r="AH2109" s="110" t="str">
        <f>IF(IFERROR(VLOOKUP(AH2096,'Tabela de Apoio'!$D:$E,2,FALSE),1)=1,"",AH2110)</f>
        <v/>
      </c>
      <c r="AI2109" s="110" t="str">
        <f>IF(IFERROR(VLOOKUP(AI2096,'Tabela de Apoio'!$D:$E,2,FALSE),1)=1,"",AI2110)</f>
        <v/>
      </c>
    </row>
    <row r="2110" spans="1:35" hidden="1" x14ac:dyDescent="0.25">
      <c r="B2110" s="131" t="e">
        <f t="shared" si="6385"/>
        <v>#VALUE!</v>
      </c>
      <c r="C2110" s="131" t="e">
        <f t="shared" si="6386"/>
        <v>#VALUE!</v>
      </c>
      <c r="D2110" s="130">
        <f t="shared" si="6386"/>
        <v>1</v>
      </c>
      <c r="E2110" s="168"/>
      <c r="F2110" s="96"/>
      <c r="G2110" s="170"/>
      <c r="H2110" s="137">
        <f t="shared" ref="H2110" si="6553">COUNT($P2110:$XX2110)</f>
        <v>0</v>
      </c>
      <c r="I2110" s="135" t="e">
        <f t="shared" ref="I2110" si="6554">_xlfn.STDEV.P($P2109:$XX2110)/AVERAGE($P2109:$XX2110)</f>
        <v>#DIV/0!</v>
      </c>
      <c r="J2110" s="7">
        <f t="shared" ref="J2110" si="6555">IF(AND(H2110&gt;2,
OR(L2094="MÉDIA SANEADA",L2094="MEDIANA SANEADA",
AND(L2094="PREÇO REFERÊNCIA",NOT(AND(P2096="Orçamento",COUNTA(P2094:XX2094)=COUNTIF(P2096:XX2096,"Orçamento")))))),
ROW(),0)</f>
        <v>0</v>
      </c>
      <c r="K2110" s="69"/>
      <c r="N2110" s="74"/>
      <c r="O2110" s="27" t="str">
        <f t="shared" ref="O2110" si="6556">"5 RODADA"</f>
        <v>5 RODADA</v>
      </c>
      <c r="P2110" s="110" t="str">
        <f t="shared" ref="P2110:AI2110" si="6557">IF(P2108="","",IF((_xlfn.STDEV.P($P2107:$XX2108)/AVERAGE($P2107:$XX2108))&lt;=25%,P2108,IF(OR(P2108&gt;(AVERAGE($P2107:$XX2108)+_xlfn.STDEV.P($P2107:$XX2108)),P2108&lt;(AVERAGE($P2107:$XX2108)-_xlfn.STDEV.P($P2107:$XX2108))),"DESCARTADO",P2108)))</f>
        <v/>
      </c>
      <c r="Q2110" s="110" t="str">
        <f t="shared" si="6557"/>
        <v/>
      </c>
      <c r="R2110" s="110" t="str">
        <f t="shared" si="6557"/>
        <v/>
      </c>
      <c r="S2110" s="110" t="str">
        <f t="shared" si="6557"/>
        <v/>
      </c>
      <c r="T2110" s="110" t="str">
        <f t="shared" si="6557"/>
        <v/>
      </c>
      <c r="U2110" s="110" t="str">
        <f t="shared" si="6557"/>
        <v/>
      </c>
      <c r="V2110" s="110" t="str">
        <f t="shared" si="6557"/>
        <v/>
      </c>
      <c r="W2110" s="110" t="str">
        <f t="shared" si="6557"/>
        <v/>
      </c>
      <c r="X2110" s="110" t="str">
        <f t="shared" si="6557"/>
        <v/>
      </c>
      <c r="Y2110" s="110" t="str">
        <f t="shared" si="6557"/>
        <v/>
      </c>
      <c r="Z2110" s="110" t="str">
        <f t="shared" si="6557"/>
        <v/>
      </c>
      <c r="AA2110" s="110" t="str">
        <f t="shared" si="6557"/>
        <v/>
      </c>
      <c r="AB2110" s="110" t="str">
        <f t="shared" si="6557"/>
        <v/>
      </c>
      <c r="AC2110" s="110" t="str">
        <f t="shared" si="6557"/>
        <v/>
      </c>
      <c r="AD2110" s="110" t="str">
        <f t="shared" si="6557"/>
        <v/>
      </c>
      <c r="AE2110" s="110" t="str">
        <f t="shared" si="6557"/>
        <v/>
      </c>
      <c r="AF2110" s="110" t="str">
        <f t="shared" si="6557"/>
        <v/>
      </c>
      <c r="AG2110" s="110" t="str">
        <f t="shared" si="6557"/>
        <v/>
      </c>
      <c r="AH2110" s="110" t="str">
        <f t="shared" si="6557"/>
        <v/>
      </c>
      <c r="AI2110" s="110" t="str">
        <f t="shared" si="6557"/>
        <v/>
      </c>
    </row>
    <row r="2111" spans="1:35" hidden="1" x14ac:dyDescent="0.25">
      <c r="B2111" s="131" t="e">
        <f t="shared" si="6385"/>
        <v>#VALUE!</v>
      </c>
      <c r="C2111" s="131" t="e">
        <f t="shared" si="6386"/>
        <v>#VALUE!</v>
      </c>
      <c r="D2111" s="130">
        <f t="shared" si="6386"/>
        <v>1</v>
      </c>
      <c r="E2111" s="168"/>
      <c r="F2111" s="96"/>
      <c r="G2111" s="170"/>
      <c r="H2111"/>
      <c r="I2111"/>
      <c r="J2111"/>
      <c r="K2111" s="69"/>
      <c r="L2111" s="22"/>
      <c r="M2111" s="22"/>
      <c r="N2111" s="74"/>
      <c r="O2111" s="27" t="str">
        <f t="shared" ref="O2111" si="6558">"6 POND"</f>
        <v>6 POND</v>
      </c>
      <c r="P2111" s="110" t="str">
        <f>IF(IFERROR(VLOOKUP(P2096,'Tabela de Apoio'!$D:$E,2,FALSE),1)=1,"",P2112)</f>
        <v/>
      </c>
      <c r="Q2111" s="110" t="str">
        <f>IF(IFERROR(VLOOKUP(Q2096,'Tabela de Apoio'!$D:$E,2,FALSE),1)=1,"",Q2112)</f>
        <v/>
      </c>
      <c r="R2111" s="110" t="str">
        <f>IF(IFERROR(VLOOKUP(R2096,'Tabela de Apoio'!$D:$E,2,FALSE),1)=1,"",R2112)</f>
        <v/>
      </c>
      <c r="S2111" s="110" t="str">
        <f>IF(IFERROR(VLOOKUP(S2096,'Tabela de Apoio'!$D:$E,2,FALSE),1)=1,"",S2112)</f>
        <v/>
      </c>
      <c r="T2111" s="110" t="str">
        <f>IF(IFERROR(VLOOKUP(T2096,'Tabela de Apoio'!$D:$E,2,FALSE),1)=1,"",T2112)</f>
        <v/>
      </c>
      <c r="U2111" s="110" t="str">
        <f>IF(IFERROR(VLOOKUP(U2096,'Tabela de Apoio'!$D:$E,2,FALSE),1)=1,"",U2112)</f>
        <v/>
      </c>
      <c r="V2111" s="110" t="str">
        <f>IF(IFERROR(VLOOKUP(V2096,'Tabela de Apoio'!$D:$E,2,FALSE),1)=1,"",V2112)</f>
        <v/>
      </c>
      <c r="W2111" s="110" t="str">
        <f>IF(IFERROR(VLOOKUP(W2096,'Tabela de Apoio'!$D:$E,2,FALSE),1)=1,"",W2112)</f>
        <v/>
      </c>
      <c r="X2111" s="110" t="str">
        <f>IF(IFERROR(VLOOKUP(X2096,'Tabela de Apoio'!$D:$E,2,FALSE),1)=1,"",X2112)</f>
        <v/>
      </c>
      <c r="Y2111" s="110" t="str">
        <f>IF(IFERROR(VLOOKUP(Y2096,'Tabela de Apoio'!$D:$E,2,FALSE),1)=1,"",Y2112)</f>
        <v/>
      </c>
      <c r="Z2111" s="110" t="str">
        <f>IF(IFERROR(VLOOKUP(Z2096,'Tabela de Apoio'!$D:$E,2,FALSE),1)=1,"",Z2112)</f>
        <v/>
      </c>
      <c r="AA2111" s="110" t="str">
        <f>IF(IFERROR(VLOOKUP(AA2096,'Tabela de Apoio'!$D:$E,2,FALSE),1)=1,"",AA2112)</f>
        <v/>
      </c>
      <c r="AB2111" s="110" t="str">
        <f>IF(IFERROR(VLOOKUP(AB2096,'Tabela de Apoio'!$D:$E,2,FALSE),1)=1,"",AB2112)</f>
        <v/>
      </c>
      <c r="AC2111" s="110" t="str">
        <f>IF(IFERROR(VLOOKUP(AC2096,'Tabela de Apoio'!$D:$E,2,FALSE),1)=1,"",AC2112)</f>
        <v/>
      </c>
      <c r="AD2111" s="110" t="str">
        <f>IF(IFERROR(VLOOKUP(AD2096,'Tabela de Apoio'!$D:$E,2,FALSE),1)=1,"",AD2112)</f>
        <v/>
      </c>
      <c r="AE2111" s="110" t="str">
        <f>IF(IFERROR(VLOOKUP(AE2096,'Tabela de Apoio'!$D:$E,2,FALSE),1)=1,"",AE2112)</f>
        <v/>
      </c>
      <c r="AF2111" s="110" t="str">
        <f>IF(IFERROR(VLOOKUP(AF2096,'Tabela de Apoio'!$D:$E,2,FALSE),1)=1,"",AF2112)</f>
        <v/>
      </c>
      <c r="AG2111" s="110" t="str">
        <f>IF(IFERROR(VLOOKUP(AG2096,'Tabela de Apoio'!$D:$E,2,FALSE),1)=1,"",AG2112)</f>
        <v/>
      </c>
      <c r="AH2111" s="110" t="str">
        <f>IF(IFERROR(VLOOKUP(AH2096,'Tabela de Apoio'!$D:$E,2,FALSE),1)=1,"",AH2112)</f>
        <v/>
      </c>
      <c r="AI2111" s="110" t="str">
        <f>IF(IFERROR(VLOOKUP(AI2096,'Tabela de Apoio'!$D:$E,2,FALSE),1)=1,"",AI2112)</f>
        <v/>
      </c>
    </row>
    <row r="2112" spans="1:35" hidden="1" x14ac:dyDescent="0.25">
      <c r="B2112" s="131" t="e">
        <f t="shared" si="6385"/>
        <v>#VALUE!</v>
      </c>
      <c r="C2112" s="131" t="e">
        <f t="shared" si="6386"/>
        <v>#VALUE!</v>
      </c>
      <c r="D2112" s="130">
        <f t="shared" si="6386"/>
        <v>1</v>
      </c>
      <c r="E2112" s="168"/>
      <c r="F2112" s="96"/>
      <c r="G2112" s="170"/>
      <c r="H2112" s="137">
        <f t="shared" ref="H2112" si="6559">COUNT($P2112:$XX2112)</f>
        <v>0</v>
      </c>
      <c r="I2112" s="135" t="e">
        <f t="shared" ref="I2112" si="6560">_xlfn.STDEV.P($P2111:$XX2112)/AVERAGE($P2111:$XX2112)</f>
        <v>#DIV/0!</v>
      </c>
      <c r="J2112" s="7">
        <f t="shared" ref="J2112" si="6561">IF(AND(H2112&gt;2,
OR(L2094="MÉDIA SANEADA",L2094="MEDIANA SANEADA",
AND(L2094="PREÇO REFERÊNCIA",NOT(AND(P2096="Orçamento",COUNTA(P2094:XX2094)=COUNTIF(P2096:XX2096,"Orçamento")))))),
ROW(),0)</f>
        <v>0</v>
      </c>
      <c r="N2112" s="74"/>
      <c r="O2112" s="27" t="str">
        <f t="shared" ref="O2112" si="6562">"6 RODADA"</f>
        <v>6 RODADA</v>
      </c>
      <c r="P2112" s="110" t="str">
        <f t="shared" ref="P2112:AI2112" si="6563">IFERROR(IF(P2110="","",IF((_xlfn.STDEV.P($P2109:$XX2110)/AVERAGE($P2109:$XX2110))&lt;=25%,P2110,IF(OR(P2110&gt;(AVERAGE($P2109:$XX2110)+_xlfn.STDEV.P($P2109:$XX2110)),P2110&lt;(AVERAGE($P2109:$XX2110)-_xlfn.STDEV.P($P2109:$XX2110))),"DESCARTADO",P2110))),)</f>
        <v/>
      </c>
      <c r="Q2112" s="110" t="str">
        <f t="shared" si="6563"/>
        <v/>
      </c>
      <c r="R2112" s="110" t="str">
        <f t="shared" si="6563"/>
        <v/>
      </c>
      <c r="S2112" s="110" t="str">
        <f t="shared" si="6563"/>
        <v/>
      </c>
      <c r="T2112" s="110" t="str">
        <f t="shared" si="6563"/>
        <v/>
      </c>
      <c r="U2112" s="110" t="str">
        <f t="shared" si="6563"/>
        <v/>
      </c>
      <c r="V2112" s="110" t="str">
        <f t="shared" si="6563"/>
        <v/>
      </c>
      <c r="W2112" s="110" t="str">
        <f t="shared" si="6563"/>
        <v/>
      </c>
      <c r="X2112" s="110" t="str">
        <f t="shared" si="6563"/>
        <v/>
      </c>
      <c r="Y2112" s="110" t="str">
        <f t="shared" si="6563"/>
        <v/>
      </c>
      <c r="Z2112" s="110" t="str">
        <f t="shared" si="6563"/>
        <v/>
      </c>
      <c r="AA2112" s="110" t="str">
        <f t="shared" si="6563"/>
        <v/>
      </c>
      <c r="AB2112" s="110" t="str">
        <f t="shared" si="6563"/>
        <v/>
      </c>
      <c r="AC2112" s="110" t="str">
        <f t="shared" si="6563"/>
        <v/>
      </c>
      <c r="AD2112" s="110" t="str">
        <f t="shared" si="6563"/>
        <v/>
      </c>
      <c r="AE2112" s="110" t="str">
        <f t="shared" si="6563"/>
        <v/>
      </c>
      <c r="AF2112" s="110" t="str">
        <f t="shared" si="6563"/>
        <v/>
      </c>
      <c r="AG2112" s="110" t="str">
        <f t="shared" si="6563"/>
        <v/>
      </c>
      <c r="AH2112" s="110" t="str">
        <f t="shared" si="6563"/>
        <v/>
      </c>
      <c r="AI2112" s="110" t="str">
        <f t="shared" si="6563"/>
        <v/>
      </c>
    </row>
    <row r="2113" spans="2:35" x14ac:dyDescent="0.25">
      <c r="B2113" s="131" t="e">
        <f t="shared" si="6385"/>
        <v>#VALUE!</v>
      </c>
      <c r="C2113" s="131" t="e">
        <f t="shared" si="6386"/>
        <v>#VALUE!</v>
      </c>
      <c r="D2113" s="130">
        <f t="shared" si="6386"/>
        <v>1</v>
      </c>
      <c r="E2113" s="168"/>
      <c r="F2113" s="139"/>
      <c r="G2113" s="170"/>
      <c r="H2113" s="173"/>
      <c r="I2113" s="173"/>
      <c r="J2113" s="174"/>
      <c r="K2113" s="70"/>
      <c r="L2113" s="1" t="s">
        <v>56</v>
      </c>
      <c r="M2113" s="147" t="str">
        <f t="shared" ref="M2113" si="6564">IFERROR(ROUND(M2094*M2096,2),"")</f>
        <v/>
      </c>
      <c r="O2113" s="27" t="s">
        <v>426</v>
      </c>
      <c r="P2113" s="110" t="str">
        <f t="shared" ref="P2113:AI2113" si="6565">INDEX(P2100:P2112,MATCH(MAX($J2100:$J2112),$J2100:$J2112,0))</f>
        <v/>
      </c>
      <c r="Q2113" s="110" t="str">
        <f t="shared" si="6565"/>
        <v/>
      </c>
      <c r="R2113" s="110" t="str">
        <f t="shared" si="6565"/>
        <v/>
      </c>
      <c r="S2113" s="110" t="str">
        <f t="shared" si="6565"/>
        <v/>
      </c>
      <c r="T2113" s="110" t="str">
        <f t="shared" si="6565"/>
        <v/>
      </c>
      <c r="U2113" s="110" t="str">
        <f t="shared" si="6565"/>
        <v/>
      </c>
      <c r="V2113" s="110" t="str">
        <f t="shared" si="6565"/>
        <v/>
      </c>
      <c r="W2113" s="110" t="str">
        <f t="shared" si="6565"/>
        <v/>
      </c>
      <c r="X2113" s="110" t="str">
        <f t="shared" si="6565"/>
        <v/>
      </c>
      <c r="Y2113" s="110" t="str">
        <f t="shared" si="6565"/>
        <v/>
      </c>
      <c r="Z2113" s="110" t="str">
        <f t="shared" si="6565"/>
        <v/>
      </c>
      <c r="AA2113" s="110" t="str">
        <f t="shared" si="6565"/>
        <v/>
      </c>
      <c r="AB2113" s="110" t="str">
        <f t="shared" si="6565"/>
        <v/>
      </c>
      <c r="AC2113" s="110" t="str">
        <f t="shared" si="6565"/>
        <v/>
      </c>
      <c r="AD2113" s="110" t="str">
        <f t="shared" si="6565"/>
        <v/>
      </c>
      <c r="AE2113" s="110" t="str">
        <f t="shared" si="6565"/>
        <v/>
      </c>
      <c r="AF2113" s="110" t="str">
        <f t="shared" si="6565"/>
        <v/>
      </c>
      <c r="AG2113" s="110" t="str">
        <f t="shared" si="6565"/>
        <v/>
      </c>
      <c r="AH2113" s="110" t="str">
        <f t="shared" si="6565"/>
        <v/>
      </c>
      <c r="AI2113" s="110" t="str">
        <f t="shared" si="6565"/>
        <v/>
      </c>
    </row>
  </sheetData>
  <sheetProtection algorithmName="SHA-512" hashValue="YeDOHsV8lMQb0vtlQ6VrTFJgTZY7wLsZ6mKTPiLBJlTWPAjhH/fPR7fJmoQUMqFCXcw4uLVd3okFeYnoHbvSJQ==" saltValue="9IarvffWont2VBcqfqrskQ==" spinCount="100000" sheet="1" formatColumns="0" formatRows="0" insertHyperlinks="0"/>
  <mergeCells count="930">
    <mergeCell ref="E2:T2"/>
    <mergeCell ref="E7:G7"/>
    <mergeCell ref="H7:J7"/>
    <mergeCell ref="O6:P6"/>
    <mergeCell ref="E5:G5"/>
    <mergeCell ref="L8:N8"/>
    <mergeCell ref="O11:O12"/>
    <mergeCell ref="O8:P8"/>
    <mergeCell ref="H6:J6"/>
    <mergeCell ref="E8:G8"/>
    <mergeCell ref="O5:P5"/>
    <mergeCell ref="H5:J5"/>
    <mergeCell ref="R4:U4"/>
    <mergeCell ref="R5:U7"/>
    <mergeCell ref="R8:U9"/>
    <mergeCell ref="E11:E12"/>
    <mergeCell ref="L7:N7"/>
    <mergeCell ref="O7:P7"/>
    <mergeCell ref="L5:N5"/>
    <mergeCell ref="E9:G9"/>
    <mergeCell ref="L11:M12"/>
    <mergeCell ref="H8:J8"/>
    <mergeCell ref="E4:J4"/>
    <mergeCell ref="L4:P4"/>
    <mergeCell ref="L9:N9"/>
    <mergeCell ref="O9:P9"/>
    <mergeCell ref="L36:L37"/>
    <mergeCell ref="M36:M37"/>
    <mergeCell ref="E37:E38"/>
    <mergeCell ref="G37:G39"/>
    <mergeCell ref="H37:J39"/>
    <mergeCell ref="L15:L16"/>
    <mergeCell ref="M15:M16"/>
    <mergeCell ref="E16:E17"/>
    <mergeCell ref="E19:E34"/>
    <mergeCell ref="G19:G34"/>
    <mergeCell ref="H16:J18"/>
    <mergeCell ref="G16:G18"/>
    <mergeCell ref="H34:J34"/>
    <mergeCell ref="H19:J19"/>
    <mergeCell ref="E6:G6"/>
    <mergeCell ref="L6:N6"/>
    <mergeCell ref="G11:J12"/>
    <mergeCell ref="H9:J9"/>
    <mergeCell ref="M57:M58"/>
    <mergeCell ref="E58:E59"/>
    <mergeCell ref="G58:G60"/>
    <mergeCell ref="H58:J60"/>
    <mergeCell ref="E61:E76"/>
    <mergeCell ref="G61:G76"/>
    <mergeCell ref="H61:J61"/>
    <mergeCell ref="H76:J76"/>
    <mergeCell ref="E40:E55"/>
    <mergeCell ref="G40:G55"/>
    <mergeCell ref="H40:J40"/>
    <mergeCell ref="H55:J55"/>
    <mergeCell ref="L57:L58"/>
    <mergeCell ref="E82:E97"/>
    <mergeCell ref="G82:G97"/>
    <mergeCell ref="H82:J82"/>
    <mergeCell ref="H97:J97"/>
    <mergeCell ref="L99:L100"/>
    <mergeCell ref="L78:L79"/>
    <mergeCell ref="M78:M79"/>
    <mergeCell ref="E79:E80"/>
    <mergeCell ref="G79:G81"/>
    <mergeCell ref="H79:J81"/>
    <mergeCell ref="L120:L121"/>
    <mergeCell ref="M120:M121"/>
    <mergeCell ref="E121:E122"/>
    <mergeCell ref="G121:G123"/>
    <mergeCell ref="H121:J123"/>
    <mergeCell ref="M99:M100"/>
    <mergeCell ref="E100:E101"/>
    <mergeCell ref="G100:G102"/>
    <mergeCell ref="H100:J102"/>
    <mergeCell ref="E103:E118"/>
    <mergeCell ref="G103:G118"/>
    <mergeCell ref="H103:J103"/>
    <mergeCell ref="H118:J118"/>
    <mergeCell ref="M141:M142"/>
    <mergeCell ref="E142:E143"/>
    <mergeCell ref="G142:G144"/>
    <mergeCell ref="H142:J144"/>
    <mergeCell ref="E145:E160"/>
    <mergeCell ref="G145:G160"/>
    <mergeCell ref="H145:J145"/>
    <mergeCell ref="H160:J160"/>
    <mergeCell ref="E124:E139"/>
    <mergeCell ref="G124:G139"/>
    <mergeCell ref="H124:J124"/>
    <mergeCell ref="H139:J139"/>
    <mergeCell ref="L141:L142"/>
    <mergeCell ref="E166:E181"/>
    <mergeCell ref="G166:G181"/>
    <mergeCell ref="H166:J166"/>
    <mergeCell ref="H181:J181"/>
    <mergeCell ref="L183:L184"/>
    <mergeCell ref="L162:L163"/>
    <mergeCell ref="M162:M163"/>
    <mergeCell ref="E163:E164"/>
    <mergeCell ref="G163:G165"/>
    <mergeCell ref="H163:J165"/>
    <mergeCell ref="L204:L205"/>
    <mergeCell ref="M204:M205"/>
    <mergeCell ref="E205:E206"/>
    <mergeCell ref="G205:G207"/>
    <mergeCell ref="H205:J207"/>
    <mergeCell ref="M183:M184"/>
    <mergeCell ref="E184:E185"/>
    <mergeCell ref="G184:G186"/>
    <mergeCell ref="H184:J186"/>
    <mergeCell ref="E187:E202"/>
    <mergeCell ref="G187:G202"/>
    <mergeCell ref="H187:J187"/>
    <mergeCell ref="H202:J202"/>
    <mergeCell ref="M225:M226"/>
    <mergeCell ref="E226:E227"/>
    <mergeCell ref="G226:G228"/>
    <mergeCell ref="H226:J228"/>
    <mergeCell ref="E229:E244"/>
    <mergeCell ref="G229:G244"/>
    <mergeCell ref="H229:J229"/>
    <mergeCell ref="H244:J244"/>
    <mergeCell ref="E208:E223"/>
    <mergeCell ref="G208:G223"/>
    <mergeCell ref="H208:J208"/>
    <mergeCell ref="H223:J223"/>
    <mergeCell ref="L225:L226"/>
    <mergeCell ref="E250:E265"/>
    <mergeCell ref="G250:G265"/>
    <mergeCell ref="H250:J250"/>
    <mergeCell ref="H265:J265"/>
    <mergeCell ref="L267:L268"/>
    <mergeCell ref="L246:L247"/>
    <mergeCell ref="M246:M247"/>
    <mergeCell ref="E247:E248"/>
    <mergeCell ref="G247:G249"/>
    <mergeCell ref="H247:J249"/>
    <mergeCell ref="L288:L289"/>
    <mergeCell ref="M288:M289"/>
    <mergeCell ref="E289:E290"/>
    <mergeCell ref="G289:G291"/>
    <mergeCell ref="H289:J291"/>
    <mergeCell ref="M267:M268"/>
    <mergeCell ref="E268:E269"/>
    <mergeCell ref="G268:G270"/>
    <mergeCell ref="H268:J270"/>
    <mergeCell ref="E271:E286"/>
    <mergeCell ref="G271:G286"/>
    <mergeCell ref="H271:J271"/>
    <mergeCell ref="H286:J286"/>
    <mergeCell ref="M309:M310"/>
    <mergeCell ref="E310:E311"/>
    <mergeCell ref="G310:G312"/>
    <mergeCell ref="H310:J312"/>
    <mergeCell ref="E313:E328"/>
    <mergeCell ref="G313:G328"/>
    <mergeCell ref="H313:J313"/>
    <mergeCell ref="H328:J328"/>
    <mergeCell ref="E292:E307"/>
    <mergeCell ref="G292:G307"/>
    <mergeCell ref="H292:J292"/>
    <mergeCell ref="H307:J307"/>
    <mergeCell ref="L309:L310"/>
    <mergeCell ref="E334:E349"/>
    <mergeCell ref="G334:G349"/>
    <mergeCell ref="H334:J334"/>
    <mergeCell ref="H349:J349"/>
    <mergeCell ref="L351:L352"/>
    <mergeCell ref="L330:L331"/>
    <mergeCell ref="M330:M331"/>
    <mergeCell ref="E331:E332"/>
    <mergeCell ref="G331:G333"/>
    <mergeCell ref="H331:J333"/>
    <mergeCell ref="L372:L373"/>
    <mergeCell ref="M372:M373"/>
    <mergeCell ref="E373:E374"/>
    <mergeCell ref="G373:G375"/>
    <mergeCell ref="H373:J375"/>
    <mergeCell ref="M351:M352"/>
    <mergeCell ref="E352:E353"/>
    <mergeCell ref="G352:G354"/>
    <mergeCell ref="H352:J354"/>
    <mergeCell ref="E355:E370"/>
    <mergeCell ref="G355:G370"/>
    <mergeCell ref="H355:J355"/>
    <mergeCell ref="H370:J370"/>
    <mergeCell ref="M393:M394"/>
    <mergeCell ref="E394:E395"/>
    <mergeCell ref="G394:G396"/>
    <mergeCell ref="H394:J396"/>
    <mergeCell ref="E397:E412"/>
    <mergeCell ref="G397:G412"/>
    <mergeCell ref="H397:J397"/>
    <mergeCell ref="H412:J412"/>
    <mergeCell ref="E376:E391"/>
    <mergeCell ref="G376:G391"/>
    <mergeCell ref="H376:J376"/>
    <mergeCell ref="H391:J391"/>
    <mergeCell ref="L393:L394"/>
    <mergeCell ref="E418:E433"/>
    <mergeCell ref="G418:G433"/>
    <mergeCell ref="H418:J418"/>
    <mergeCell ref="H433:J433"/>
    <mergeCell ref="L435:L436"/>
    <mergeCell ref="L414:L415"/>
    <mergeCell ref="M414:M415"/>
    <mergeCell ref="E415:E416"/>
    <mergeCell ref="G415:G417"/>
    <mergeCell ref="H415:J417"/>
    <mergeCell ref="L456:L457"/>
    <mergeCell ref="M456:M457"/>
    <mergeCell ref="E457:E458"/>
    <mergeCell ref="G457:G459"/>
    <mergeCell ref="H457:J459"/>
    <mergeCell ref="M435:M436"/>
    <mergeCell ref="E436:E437"/>
    <mergeCell ref="G436:G438"/>
    <mergeCell ref="H436:J438"/>
    <mergeCell ref="E439:E454"/>
    <mergeCell ref="G439:G454"/>
    <mergeCell ref="H439:J439"/>
    <mergeCell ref="H454:J454"/>
    <mergeCell ref="M477:M478"/>
    <mergeCell ref="E478:E479"/>
    <mergeCell ref="G478:G480"/>
    <mergeCell ref="H478:J480"/>
    <mergeCell ref="E481:E496"/>
    <mergeCell ref="G481:G496"/>
    <mergeCell ref="H481:J481"/>
    <mergeCell ref="H496:J496"/>
    <mergeCell ref="E460:E475"/>
    <mergeCell ref="G460:G475"/>
    <mergeCell ref="H460:J460"/>
    <mergeCell ref="H475:J475"/>
    <mergeCell ref="L477:L478"/>
    <mergeCell ref="E502:E517"/>
    <mergeCell ref="G502:G517"/>
    <mergeCell ref="H502:J502"/>
    <mergeCell ref="H517:J517"/>
    <mergeCell ref="L519:L520"/>
    <mergeCell ref="L498:L499"/>
    <mergeCell ref="M498:M499"/>
    <mergeCell ref="E499:E500"/>
    <mergeCell ref="G499:G501"/>
    <mergeCell ref="H499:J501"/>
    <mergeCell ref="L540:L541"/>
    <mergeCell ref="M540:M541"/>
    <mergeCell ref="E541:E542"/>
    <mergeCell ref="G541:G543"/>
    <mergeCell ref="H541:J543"/>
    <mergeCell ref="M519:M520"/>
    <mergeCell ref="E520:E521"/>
    <mergeCell ref="G520:G522"/>
    <mergeCell ref="H520:J522"/>
    <mergeCell ref="E523:E538"/>
    <mergeCell ref="G523:G538"/>
    <mergeCell ref="H523:J523"/>
    <mergeCell ref="H538:J538"/>
    <mergeCell ref="M561:M562"/>
    <mergeCell ref="E562:E563"/>
    <mergeCell ref="G562:G564"/>
    <mergeCell ref="H562:J564"/>
    <mergeCell ref="E565:E580"/>
    <mergeCell ref="G565:G580"/>
    <mergeCell ref="H565:J565"/>
    <mergeCell ref="H580:J580"/>
    <mergeCell ref="E544:E559"/>
    <mergeCell ref="G544:G559"/>
    <mergeCell ref="H544:J544"/>
    <mergeCell ref="H559:J559"/>
    <mergeCell ref="L561:L562"/>
    <mergeCell ref="E586:E601"/>
    <mergeCell ref="G586:G601"/>
    <mergeCell ref="H586:J586"/>
    <mergeCell ref="H601:J601"/>
    <mergeCell ref="L603:L604"/>
    <mergeCell ref="L582:L583"/>
    <mergeCell ref="M582:M583"/>
    <mergeCell ref="E583:E584"/>
    <mergeCell ref="G583:G585"/>
    <mergeCell ref="H583:J585"/>
    <mergeCell ref="L624:L625"/>
    <mergeCell ref="M624:M625"/>
    <mergeCell ref="E625:E626"/>
    <mergeCell ref="G625:G627"/>
    <mergeCell ref="H625:J627"/>
    <mergeCell ref="M603:M604"/>
    <mergeCell ref="E604:E605"/>
    <mergeCell ref="G604:G606"/>
    <mergeCell ref="H604:J606"/>
    <mergeCell ref="E607:E622"/>
    <mergeCell ref="G607:G622"/>
    <mergeCell ref="H607:J607"/>
    <mergeCell ref="H622:J622"/>
    <mergeCell ref="M645:M646"/>
    <mergeCell ref="E646:E647"/>
    <mergeCell ref="G646:G648"/>
    <mergeCell ref="H646:J648"/>
    <mergeCell ref="E649:E664"/>
    <mergeCell ref="G649:G664"/>
    <mergeCell ref="H649:J649"/>
    <mergeCell ref="H664:J664"/>
    <mergeCell ref="E628:E643"/>
    <mergeCell ref="G628:G643"/>
    <mergeCell ref="H628:J628"/>
    <mergeCell ref="H643:J643"/>
    <mergeCell ref="L645:L646"/>
    <mergeCell ref="E670:E685"/>
    <mergeCell ref="G670:G685"/>
    <mergeCell ref="H670:J670"/>
    <mergeCell ref="H685:J685"/>
    <mergeCell ref="L687:L688"/>
    <mergeCell ref="L666:L667"/>
    <mergeCell ref="M666:M667"/>
    <mergeCell ref="E667:E668"/>
    <mergeCell ref="G667:G669"/>
    <mergeCell ref="H667:J669"/>
    <mergeCell ref="L708:L709"/>
    <mergeCell ref="M708:M709"/>
    <mergeCell ref="E709:E710"/>
    <mergeCell ref="G709:G711"/>
    <mergeCell ref="H709:J711"/>
    <mergeCell ref="M687:M688"/>
    <mergeCell ref="E688:E689"/>
    <mergeCell ref="G688:G690"/>
    <mergeCell ref="H688:J690"/>
    <mergeCell ref="E691:E706"/>
    <mergeCell ref="G691:G706"/>
    <mergeCell ref="H691:J691"/>
    <mergeCell ref="H706:J706"/>
    <mergeCell ref="M729:M730"/>
    <mergeCell ref="E730:E731"/>
    <mergeCell ref="G730:G732"/>
    <mergeCell ref="H730:J732"/>
    <mergeCell ref="E733:E748"/>
    <mergeCell ref="G733:G748"/>
    <mergeCell ref="H733:J733"/>
    <mergeCell ref="H748:J748"/>
    <mergeCell ref="E712:E727"/>
    <mergeCell ref="G712:G727"/>
    <mergeCell ref="H712:J712"/>
    <mergeCell ref="H727:J727"/>
    <mergeCell ref="L729:L730"/>
    <mergeCell ref="E754:E769"/>
    <mergeCell ref="G754:G769"/>
    <mergeCell ref="H754:J754"/>
    <mergeCell ref="H769:J769"/>
    <mergeCell ref="L771:L772"/>
    <mergeCell ref="L750:L751"/>
    <mergeCell ref="M750:M751"/>
    <mergeCell ref="E751:E752"/>
    <mergeCell ref="G751:G753"/>
    <mergeCell ref="H751:J753"/>
    <mergeCell ref="L792:L793"/>
    <mergeCell ref="M792:M793"/>
    <mergeCell ref="E793:E794"/>
    <mergeCell ref="G793:G795"/>
    <mergeCell ref="H793:J795"/>
    <mergeCell ref="M771:M772"/>
    <mergeCell ref="E772:E773"/>
    <mergeCell ref="G772:G774"/>
    <mergeCell ref="H772:J774"/>
    <mergeCell ref="E775:E790"/>
    <mergeCell ref="G775:G790"/>
    <mergeCell ref="H775:J775"/>
    <mergeCell ref="H790:J790"/>
    <mergeCell ref="M813:M814"/>
    <mergeCell ref="E814:E815"/>
    <mergeCell ref="G814:G816"/>
    <mergeCell ref="H814:J816"/>
    <mergeCell ref="E817:E832"/>
    <mergeCell ref="G817:G832"/>
    <mergeCell ref="H817:J817"/>
    <mergeCell ref="H832:J832"/>
    <mergeCell ref="E796:E811"/>
    <mergeCell ref="G796:G811"/>
    <mergeCell ref="H796:J796"/>
    <mergeCell ref="H811:J811"/>
    <mergeCell ref="L813:L814"/>
    <mergeCell ref="E838:E853"/>
    <mergeCell ref="G838:G853"/>
    <mergeCell ref="H838:J838"/>
    <mergeCell ref="H853:J853"/>
    <mergeCell ref="L855:L856"/>
    <mergeCell ref="L834:L835"/>
    <mergeCell ref="M834:M835"/>
    <mergeCell ref="E835:E836"/>
    <mergeCell ref="G835:G837"/>
    <mergeCell ref="H835:J837"/>
    <mergeCell ref="L876:L877"/>
    <mergeCell ref="M876:M877"/>
    <mergeCell ref="E877:E878"/>
    <mergeCell ref="G877:G879"/>
    <mergeCell ref="H877:J879"/>
    <mergeCell ref="M855:M856"/>
    <mergeCell ref="E856:E857"/>
    <mergeCell ref="G856:G858"/>
    <mergeCell ref="H856:J858"/>
    <mergeCell ref="E859:E874"/>
    <mergeCell ref="G859:G874"/>
    <mergeCell ref="H859:J859"/>
    <mergeCell ref="H874:J874"/>
    <mergeCell ref="M897:M898"/>
    <mergeCell ref="E898:E899"/>
    <mergeCell ref="G898:G900"/>
    <mergeCell ref="H898:J900"/>
    <mergeCell ref="E901:E916"/>
    <mergeCell ref="G901:G916"/>
    <mergeCell ref="H901:J901"/>
    <mergeCell ref="H916:J916"/>
    <mergeCell ref="E880:E895"/>
    <mergeCell ref="G880:G895"/>
    <mergeCell ref="H880:J880"/>
    <mergeCell ref="H895:J895"/>
    <mergeCell ref="L897:L898"/>
    <mergeCell ref="E922:E937"/>
    <mergeCell ref="G922:G937"/>
    <mergeCell ref="H922:J922"/>
    <mergeCell ref="H937:J937"/>
    <mergeCell ref="L939:L940"/>
    <mergeCell ref="L918:L919"/>
    <mergeCell ref="M918:M919"/>
    <mergeCell ref="E919:E920"/>
    <mergeCell ref="G919:G921"/>
    <mergeCell ref="H919:J921"/>
    <mergeCell ref="L960:L961"/>
    <mergeCell ref="M960:M961"/>
    <mergeCell ref="E961:E962"/>
    <mergeCell ref="G961:G963"/>
    <mergeCell ref="H961:J963"/>
    <mergeCell ref="M939:M940"/>
    <mergeCell ref="E940:E941"/>
    <mergeCell ref="G940:G942"/>
    <mergeCell ref="H940:J942"/>
    <mergeCell ref="E943:E958"/>
    <mergeCell ref="G943:G958"/>
    <mergeCell ref="H943:J943"/>
    <mergeCell ref="H958:J958"/>
    <mergeCell ref="M981:M982"/>
    <mergeCell ref="E982:E983"/>
    <mergeCell ref="G982:G984"/>
    <mergeCell ref="H982:J984"/>
    <mergeCell ref="E985:E1000"/>
    <mergeCell ref="G985:G1000"/>
    <mergeCell ref="H985:J985"/>
    <mergeCell ref="H1000:J1000"/>
    <mergeCell ref="E964:E979"/>
    <mergeCell ref="G964:G979"/>
    <mergeCell ref="H964:J964"/>
    <mergeCell ref="H979:J979"/>
    <mergeCell ref="L981:L982"/>
    <mergeCell ref="E1006:E1021"/>
    <mergeCell ref="G1006:G1021"/>
    <mergeCell ref="H1006:J1006"/>
    <mergeCell ref="H1021:J1021"/>
    <mergeCell ref="L1023:L1024"/>
    <mergeCell ref="L1002:L1003"/>
    <mergeCell ref="M1002:M1003"/>
    <mergeCell ref="E1003:E1004"/>
    <mergeCell ref="G1003:G1005"/>
    <mergeCell ref="H1003:J1005"/>
    <mergeCell ref="L1044:L1045"/>
    <mergeCell ref="M1044:M1045"/>
    <mergeCell ref="E1045:E1046"/>
    <mergeCell ref="G1045:G1047"/>
    <mergeCell ref="H1045:J1047"/>
    <mergeCell ref="M1023:M1024"/>
    <mergeCell ref="E1024:E1025"/>
    <mergeCell ref="G1024:G1026"/>
    <mergeCell ref="H1024:J1026"/>
    <mergeCell ref="E1027:E1042"/>
    <mergeCell ref="G1027:G1042"/>
    <mergeCell ref="H1027:J1027"/>
    <mergeCell ref="H1042:J1042"/>
    <mergeCell ref="M1065:M1066"/>
    <mergeCell ref="E1066:E1067"/>
    <mergeCell ref="G1066:G1068"/>
    <mergeCell ref="H1066:J1068"/>
    <mergeCell ref="E1069:E1084"/>
    <mergeCell ref="G1069:G1084"/>
    <mergeCell ref="H1069:J1069"/>
    <mergeCell ref="H1084:J1084"/>
    <mergeCell ref="E1048:E1063"/>
    <mergeCell ref="G1048:G1063"/>
    <mergeCell ref="H1048:J1048"/>
    <mergeCell ref="H1063:J1063"/>
    <mergeCell ref="L1065:L1066"/>
    <mergeCell ref="E1090:E1105"/>
    <mergeCell ref="G1090:G1105"/>
    <mergeCell ref="H1090:J1090"/>
    <mergeCell ref="H1105:J1105"/>
    <mergeCell ref="L1107:L1108"/>
    <mergeCell ref="L1086:L1087"/>
    <mergeCell ref="M1086:M1087"/>
    <mergeCell ref="E1087:E1088"/>
    <mergeCell ref="G1087:G1089"/>
    <mergeCell ref="H1087:J1089"/>
    <mergeCell ref="L1128:L1129"/>
    <mergeCell ref="M1128:M1129"/>
    <mergeCell ref="E1129:E1130"/>
    <mergeCell ref="G1129:G1131"/>
    <mergeCell ref="H1129:J1131"/>
    <mergeCell ref="M1107:M1108"/>
    <mergeCell ref="E1108:E1109"/>
    <mergeCell ref="G1108:G1110"/>
    <mergeCell ref="H1108:J1110"/>
    <mergeCell ref="E1111:E1126"/>
    <mergeCell ref="G1111:G1126"/>
    <mergeCell ref="H1111:J1111"/>
    <mergeCell ref="H1126:J1126"/>
    <mergeCell ref="M1149:M1150"/>
    <mergeCell ref="E1150:E1151"/>
    <mergeCell ref="G1150:G1152"/>
    <mergeCell ref="H1150:J1152"/>
    <mergeCell ref="E1153:E1168"/>
    <mergeCell ref="G1153:G1168"/>
    <mergeCell ref="H1153:J1153"/>
    <mergeCell ref="H1168:J1168"/>
    <mergeCell ref="E1132:E1147"/>
    <mergeCell ref="G1132:G1147"/>
    <mergeCell ref="H1132:J1132"/>
    <mergeCell ref="H1147:J1147"/>
    <mergeCell ref="L1149:L1150"/>
    <mergeCell ref="E1174:E1189"/>
    <mergeCell ref="G1174:G1189"/>
    <mergeCell ref="H1174:J1174"/>
    <mergeCell ref="H1189:J1189"/>
    <mergeCell ref="L1191:L1192"/>
    <mergeCell ref="L1170:L1171"/>
    <mergeCell ref="M1170:M1171"/>
    <mergeCell ref="E1171:E1172"/>
    <mergeCell ref="G1171:G1173"/>
    <mergeCell ref="H1171:J1173"/>
    <mergeCell ref="L1212:L1213"/>
    <mergeCell ref="M1212:M1213"/>
    <mergeCell ref="E1213:E1214"/>
    <mergeCell ref="G1213:G1215"/>
    <mergeCell ref="H1213:J1215"/>
    <mergeCell ref="M1191:M1192"/>
    <mergeCell ref="E1192:E1193"/>
    <mergeCell ref="G1192:G1194"/>
    <mergeCell ref="H1192:J1194"/>
    <mergeCell ref="E1195:E1210"/>
    <mergeCell ref="G1195:G1210"/>
    <mergeCell ref="H1195:J1195"/>
    <mergeCell ref="H1210:J1210"/>
    <mergeCell ref="M1233:M1234"/>
    <mergeCell ref="E1234:E1235"/>
    <mergeCell ref="G1234:G1236"/>
    <mergeCell ref="H1234:J1236"/>
    <mergeCell ref="E1237:E1252"/>
    <mergeCell ref="G1237:G1252"/>
    <mergeCell ref="H1237:J1237"/>
    <mergeCell ref="H1252:J1252"/>
    <mergeCell ref="E1216:E1231"/>
    <mergeCell ref="G1216:G1231"/>
    <mergeCell ref="H1216:J1216"/>
    <mergeCell ref="H1231:J1231"/>
    <mergeCell ref="L1233:L1234"/>
    <mergeCell ref="E1258:E1273"/>
    <mergeCell ref="G1258:G1273"/>
    <mergeCell ref="H1258:J1258"/>
    <mergeCell ref="H1273:J1273"/>
    <mergeCell ref="L1275:L1276"/>
    <mergeCell ref="L1254:L1255"/>
    <mergeCell ref="M1254:M1255"/>
    <mergeCell ref="E1255:E1256"/>
    <mergeCell ref="G1255:G1257"/>
    <mergeCell ref="H1255:J1257"/>
    <mergeCell ref="L1296:L1297"/>
    <mergeCell ref="M1296:M1297"/>
    <mergeCell ref="E1297:E1298"/>
    <mergeCell ref="G1297:G1299"/>
    <mergeCell ref="H1297:J1299"/>
    <mergeCell ref="M1275:M1276"/>
    <mergeCell ref="E1276:E1277"/>
    <mergeCell ref="G1276:G1278"/>
    <mergeCell ref="H1276:J1278"/>
    <mergeCell ref="E1279:E1294"/>
    <mergeCell ref="G1279:G1294"/>
    <mergeCell ref="H1279:J1279"/>
    <mergeCell ref="H1294:J1294"/>
    <mergeCell ref="M1317:M1318"/>
    <mergeCell ref="E1318:E1319"/>
    <mergeCell ref="G1318:G1320"/>
    <mergeCell ref="H1318:J1320"/>
    <mergeCell ref="E1321:E1336"/>
    <mergeCell ref="G1321:G1336"/>
    <mergeCell ref="H1321:J1321"/>
    <mergeCell ref="H1336:J1336"/>
    <mergeCell ref="E1300:E1315"/>
    <mergeCell ref="G1300:G1315"/>
    <mergeCell ref="H1300:J1300"/>
    <mergeCell ref="H1315:J1315"/>
    <mergeCell ref="L1317:L1318"/>
    <mergeCell ref="E1342:E1357"/>
    <mergeCell ref="G1342:G1357"/>
    <mergeCell ref="H1342:J1342"/>
    <mergeCell ref="H1357:J1357"/>
    <mergeCell ref="L1359:L1360"/>
    <mergeCell ref="L1338:L1339"/>
    <mergeCell ref="M1338:M1339"/>
    <mergeCell ref="E1339:E1340"/>
    <mergeCell ref="G1339:G1341"/>
    <mergeCell ref="H1339:J1341"/>
    <mergeCell ref="L1380:L1381"/>
    <mergeCell ref="M1380:M1381"/>
    <mergeCell ref="E1381:E1382"/>
    <mergeCell ref="G1381:G1383"/>
    <mergeCell ref="H1381:J1383"/>
    <mergeCell ref="M1359:M1360"/>
    <mergeCell ref="E1360:E1361"/>
    <mergeCell ref="G1360:G1362"/>
    <mergeCell ref="H1360:J1362"/>
    <mergeCell ref="E1363:E1378"/>
    <mergeCell ref="G1363:G1378"/>
    <mergeCell ref="H1363:J1363"/>
    <mergeCell ref="H1378:J1378"/>
    <mergeCell ref="M1401:M1402"/>
    <mergeCell ref="E1402:E1403"/>
    <mergeCell ref="G1402:G1404"/>
    <mergeCell ref="H1402:J1404"/>
    <mergeCell ref="E1405:E1420"/>
    <mergeCell ref="G1405:G1420"/>
    <mergeCell ref="H1405:J1405"/>
    <mergeCell ref="H1420:J1420"/>
    <mergeCell ref="E1384:E1399"/>
    <mergeCell ref="G1384:G1399"/>
    <mergeCell ref="H1384:J1384"/>
    <mergeCell ref="H1399:J1399"/>
    <mergeCell ref="L1401:L1402"/>
    <mergeCell ref="E1426:E1441"/>
    <mergeCell ref="G1426:G1441"/>
    <mergeCell ref="H1426:J1426"/>
    <mergeCell ref="H1441:J1441"/>
    <mergeCell ref="L1443:L1444"/>
    <mergeCell ref="L1422:L1423"/>
    <mergeCell ref="M1422:M1423"/>
    <mergeCell ref="E1423:E1424"/>
    <mergeCell ref="G1423:G1425"/>
    <mergeCell ref="H1423:J1425"/>
    <mergeCell ref="L1464:L1465"/>
    <mergeCell ref="M1464:M1465"/>
    <mergeCell ref="E1465:E1466"/>
    <mergeCell ref="G1465:G1467"/>
    <mergeCell ref="H1465:J1467"/>
    <mergeCell ref="M1443:M1444"/>
    <mergeCell ref="E1444:E1445"/>
    <mergeCell ref="G1444:G1446"/>
    <mergeCell ref="H1444:J1446"/>
    <mergeCell ref="E1447:E1462"/>
    <mergeCell ref="G1447:G1462"/>
    <mergeCell ref="H1447:J1447"/>
    <mergeCell ref="H1462:J1462"/>
    <mergeCell ref="M1485:M1486"/>
    <mergeCell ref="E1486:E1487"/>
    <mergeCell ref="G1486:G1488"/>
    <mergeCell ref="H1486:J1488"/>
    <mergeCell ref="E1489:E1504"/>
    <mergeCell ref="G1489:G1504"/>
    <mergeCell ref="H1489:J1489"/>
    <mergeCell ref="H1504:J1504"/>
    <mergeCell ref="E1468:E1483"/>
    <mergeCell ref="G1468:G1483"/>
    <mergeCell ref="H1468:J1468"/>
    <mergeCell ref="H1483:J1483"/>
    <mergeCell ref="L1485:L1486"/>
    <mergeCell ref="E1510:E1525"/>
    <mergeCell ref="G1510:G1525"/>
    <mergeCell ref="H1510:J1510"/>
    <mergeCell ref="H1525:J1525"/>
    <mergeCell ref="L1527:L1528"/>
    <mergeCell ref="L1506:L1507"/>
    <mergeCell ref="M1506:M1507"/>
    <mergeCell ref="E1507:E1508"/>
    <mergeCell ref="G1507:G1509"/>
    <mergeCell ref="H1507:J1509"/>
    <mergeCell ref="L1548:L1549"/>
    <mergeCell ref="M1548:M1549"/>
    <mergeCell ref="E1549:E1550"/>
    <mergeCell ref="G1549:G1551"/>
    <mergeCell ref="H1549:J1551"/>
    <mergeCell ref="M1527:M1528"/>
    <mergeCell ref="E1528:E1529"/>
    <mergeCell ref="G1528:G1530"/>
    <mergeCell ref="H1528:J1530"/>
    <mergeCell ref="E1531:E1546"/>
    <mergeCell ref="G1531:G1546"/>
    <mergeCell ref="H1531:J1531"/>
    <mergeCell ref="H1546:J1546"/>
    <mergeCell ref="M1569:M1570"/>
    <mergeCell ref="E1570:E1571"/>
    <mergeCell ref="G1570:G1572"/>
    <mergeCell ref="H1570:J1572"/>
    <mergeCell ref="E1573:E1588"/>
    <mergeCell ref="G1573:G1588"/>
    <mergeCell ref="H1573:J1573"/>
    <mergeCell ref="H1588:J1588"/>
    <mergeCell ref="E1552:E1567"/>
    <mergeCell ref="G1552:G1567"/>
    <mergeCell ref="H1552:J1552"/>
    <mergeCell ref="H1567:J1567"/>
    <mergeCell ref="L1569:L1570"/>
    <mergeCell ref="E1594:E1609"/>
    <mergeCell ref="G1594:G1609"/>
    <mergeCell ref="H1594:J1594"/>
    <mergeCell ref="H1609:J1609"/>
    <mergeCell ref="L1611:L1612"/>
    <mergeCell ref="L1590:L1591"/>
    <mergeCell ref="M1590:M1591"/>
    <mergeCell ref="E1591:E1592"/>
    <mergeCell ref="G1591:G1593"/>
    <mergeCell ref="H1591:J1593"/>
    <mergeCell ref="L1632:L1633"/>
    <mergeCell ref="M1632:M1633"/>
    <mergeCell ref="E1633:E1634"/>
    <mergeCell ref="G1633:G1635"/>
    <mergeCell ref="H1633:J1635"/>
    <mergeCell ref="M1611:M1612"/>
    <mergeCell ref="E1612:E1613"/>
    <mergeCell ref="G1612:G1614"/>
    <mergeCell ref="H1612:J1614"/>
    <mergeCell ref="E1615:E1630"/>
    <mergeCell ref="G1615:G1630"/>
    <mergeCell ref="H1615:J1615"/>
    <mergeCell ref="H1630:J1630"/>
    <mergeCell ref="M1653:M1654"/>
    <mergeCell ref="E1654:E1655"/>
    <mergeCell ref="G1654:G1656"/>
    <mergeCell ref="H1654:J1656"/>
    <mergeCell ref="E1657:E1672"/>
    <mergeCell ref="G1657:G1672"/>
    <mergeCell ref="H1657:J1657"/>
    <mergeCell ref="H1672:J1672"/>
    <mergeCell ref="E1636:E1651"/>
    <mergeCell ref="G1636:G1651"/>
    <mergeCell ref="H1636:J1636"/>
    <mergeCell ref="H1651:J1651"/>
    <mergeCell ref="L1653:L1654"/>
    <mergeCell ref="E1678:E1693"/>
    <mergeCell ref="G1678:G1693"/>
    <mergeCell ref="H1678:J1678"/>
    <mergeCell ref="H1693:J1693"/>
    <mergeCell ref="L1695:L1696"/>
    <mergeCell ref="L1674:L1675"/>
    <mergeCell ref="M1674:M1675"/>
    <mergeCell ref="E1675:E1676"/>
    <mergeCell ref="G1675:G1677"/>
    <mergeCell ref="H1675:J1677"/>
    <mergeCell ref="L1716:L1717"/>
    <mergeCell ref="M1716:M1717"/>
    <mergeCell ref="E1717:E1718"/>
    <mergeCell ref="G1717:G1719"/>
    <mergeCell ref="H1717:J1719"/>
    <mergeCell ref="M1695:M1696"/>
    <mergeCell ref="E1696:E1697"/>
    <mergeCell ref="G1696:G1698"/>
    <mergeCell ref="H1696:J1698"/>
    <mergeCell ref="E1699:E1714"/>
    <mergeCell ref="G1699:G1714"/>
    <mergeCell ref="H1699:J1699"/>
    <mergeCell ref="H1714:J1714"/>
    <mergeCell ref="M1737:M1738"/>
    <mergeCell ref="E1738:E1739"/>
    <mergeCell ref="G1738:G1740"/>
    <mergeCell ref="H1738:J1740"/>
    <mergeCell ref="E1741:E1756"/>
    <mergeCell ref="G1741:G1756"/>
    <mergeCell ref="H1741:J1741"/>
    <mergeCell ref="H1756:J1756"/>
    <mergeCell ref="E1720:E1735"/>
    <mergeCell ref="G1720:G1735"/>
    <mergeCell ref="H1720:J1720"/>
    <mergeCell ref="H1735:J1735"/>
    <mergeCell ref="L1737:L1738"/>
    <mergeCell ref="E1762:E1777"/>
    <mergeCell ref="G1762:G1777"/>
    <mergeCell ref="H1762:J1762"/>
    <mergeCell ref="H1777:J1777"/>
    <mergeCell ref="L1779:L1780"/>
    <mergeCell ref="L1758:L1759"/>
    <mergeCell ref="M1758:M1759"/>
    <mergeCell ref="E1759:E1760"/>
    <mergeCell ref="G1759:G1761"/>
    <mergeCell ref="H1759:J1761"/>
    <mergeCell ref="L1800:L1801"/>
    <mergeCell ref="M1800:M1801"/>
    <mergeCell ref="E1801:E1802"/>
    <mergeCell ref="G1801:G1803"/>
    <mergeCell ref="H1801:J1803"/>
    <mergeCell ref="M1779:M1780"/>
    <mergeCell ref="E1780:E1781"/>
    <mergeCell ref="G1780:G1782"/>
    <mergeCell ref="H1780:J1782"/>
    <mergeCell ref="E1783:E1798"/>
    <mergeCell ref="G1783:G1798"/>
    <mergeCell ref="H1783:J1783"/>
    <mergeCell ref="H1798:J1798"/>
    <mergeCell ref="M1821:M1822"/>
    <mergeCell ref="E1822:E1823"/>
    <mergeCell ref="G1822:G1824"/>
    <mergeCell ref="H1822:J1824"/>
    <mergeCell ref="E1825:E1840"/>
    <mergeCell ref="G1825:G1840"/>
    <mergeCell ref="H1825:J1825"/>
    <mergeCell ref="H1840:J1840"/>
    <mergeCell ref="E1804:E1819"/>
    <mergeCell ref="G1804:G1819"/>
    <mergeCell ref="H1804:J1804"/>
    <mergeCell ref="H1819:J1819"/>
    <mergeCell ref="L1821:L1822"/>
    <mergeCell ref="E1846:E1861"/>
    <mergeCell ref="G1846:G1861"/>
    <mergeCell ref="H1846:J1846"/>
    <mergeCell ref="H1861:J1861"/>
    <mergeCell ref="L1863:L1864"/>
    <mergeCell ref="L1842:L1843"/>
    <mergeCell ref="M1842:M1843"/>
    <mergeCell ref="E1843:E1844"/>
    <mergeCell ref="G1843:G1845"/>
    <mergeCell ref="H1843:J1845"/>
    <mergeCell ref="L1884:L1885"/>
    <mergeCell ref="M1884:M1885"/>
    <mergeCell ref="E1885:E1886"/>
    <mergeCell ref="G1885:G1887"/>
    <mergeCell ref="H1885:J1887"/>
    <mergeCell ref="M1863:M1864"/>
    <mergeCell ref="E1864:E1865"/>
    <mergeCell ref="G1864:G1866"/>
    <mergeCell ref="H1864:J1866"/>
    <mergeCell ref="E1867:E1882"/>
    <mergeCell ref="G1867:G1882"/>
    <mergeCell ref="H1867:J1867"/>
    <mergeCell ref="H1882:J1882"/>
    <mergeCell ref="M1905:M1906"/>
    <mergeCell ref="E1906:E1907"/>
    <mergeCell ref="G1906:G1908"/>
    <mergeCell ref="H1906:J1908"/>
    <mergeCell ref="E1909:E1924"/>
    <mergeCell ref="G1909:G1924"/>
    <mergeCell ref="H1909:J1909"/>
    <mergeCell ref="H1924:J1924"/>
    <mergeCell ref="E1888:E1903"/>
    <mergeCell ref="G1888:G1903"/>
    <mergeCell ref="H1888:J1888"/>
    <mergeCell ref="H1903:J1903"/>
    <mergeCell ref="L1905:L1906"/>
    <mergeCell ref="E1930:E1945"/>
    <mergeCell ref="G1930:G1945"/>
    <mergeCell ref="H1930:J1930"/>
    <mergeCell ref="H1945:J1945"/>
    <mergeCell ref="L1947:L1948"/>
    <mergeCell ref="L1926:L1927"/>
    <mergeCell ref="M1926:M1927"/>
    <mergeCell ref="E1927:E1928"/>
    <mergeCell ref="G1927:G1929"/>
    <mergeCell ref="H1927:J1929"/>
    <mergeCell ref="L1968:L1969"/>
    <mergeCell ref="M1968:M1969"/>
    <mergeCell ref="E1969:E1970"/>
    <mergeCell ref="G1969:G1971"/>
    <mergeCell ref="H1969:J1971"/>
    <mergeCell ref="M1947:M1948"/>
    <mergeCell ref="E1948:E1949"/>
    <mergeCell ref="G1948:G1950"/>
    <mergeCell ref="H1948:J1950"/>
    <mergeCell ref="E1951:E1966"/>
    <mergeCell ref="G1951:G1966"/>
    <mergeCell ref="H1951:J1951"/>
    <mergeCell ref="H1966:J1966"/>
    <mergeCell ref="M1989:M1990"/>
    <mergeCell ref="E1990:E1991"/>
    <mergeCell ref="G1990:G1992"/>
    <mergeCell ref="H1990:J1992"/>
    <mergeCell ref="E1993:E2008"/>
    <mergeCell ref="G1993:G2008"/>
    <mergeCell ref="H1993:J1993"/>
    <mergeCell ref="H2008:J2008"/>
    <mergeCell ref="E1972:E1987"/>
    <mergeCell ref="G1972:G1987"/>
    <mergeCell ref="H1972:J1972"/>
    <mergeCell ref="H1987:J1987"/>
    <mergeCell ref="L1989:L1990"/>
    <mergeCell ref="E2014:E2029"/>
    <mergeCell ref="G2014:G2029"/>
    <mergeCell ref="H2014:J2014"/>
    <mergeCell ref="H2029:J2029"/>
    <mergeCell ref="L2031:L2032"/>
    <mergeCell ref="L2010:L2011"/>
    <mergeCell ref="M2010:M2011"/>
    <mergeCell ref="E2011:E2012"/>
    <mergeCell ref="G2011:G2013"/>
    <mergeCell ref="H2011:J2013"/>
    <mergeCell ref="L2052:L2053"/>
    <mergeCell ref="M2052:M2053"/>
    <mergeCell ref="E2053:E2054"/>
    <mergeCell ref="G2053:G2055"/>
    <mergeCell ref="H2053:J2055"/>
    <mergeCell ref="M2031:M2032"/>
    <mergeCell ref="E2032:E2033"/>
    <mergeCell ref="G2032:G2034"/>
    <mergeCell ref="H2032:J2034"/>
    <mergeCell ref="E2035:E2050"/>
    <mergeCell ref="G2035:G2050"/>
    <mergeCell ref="H2035:J2035"/>
    <mergeCell ref="H2050:J2050"/>
    <mergeCell ref="M2073:M2074"/>
    <mergeCell ref="E2074:E2075"/>
    <mergeCell ref="G2074:G2076"/>
    <mergeCell ref="H2074:J2076"/>
    <mergeCell ref="E2077:E2092"/>
    <mergeCell ref="G2077:G2092"/>
    <mergeCell ref="H2077:J2077"/>
    <mergeCell ref="H2092:J2092"/>
    <mergeCell ref="E2056:E2071"/>
    <mergeCell ref="G2056:G2071"/>
    <mergeCell ref="H2056:J2056"/>
    <mergeCell ref="H2071:J2071"/>
    <mergeCell ref="L2073:L2074"/>
    <mergeCell ref="E2098:E2113"/>
    <mergeCell ref="G2098:G2113"/>
    <mergeCell ref="H2098:J2098"/>
    <mergeCell ref="H2113:J2113"/>
    <mergeCell ref="L2094:L2095"/>
    <mergeCell ref="M2094:M2095"/>
    <mergeCell ref="E2095:E2096"/>
    <mergeCell ref="G2095:G2097"/>
    <mergeCell ref="H2095:J2097"/>
  </mergeCells>
  <phoneticPr fontId="45" type="noConversion"/>
  <conditionalFormatting sqref="A1:XFD3 A4:R5 Y4:XFD9 A6:Q9 R8 A10:XFD16 A17:D34 F17:XFD34 A36:XFD37 A38:D55 F38:XFD55 A57:XFD58 A59:D76 F59:XFD76 A78:XFD79 A80:D97 F80:XFD97 A99:XFD100 A101:D118 F101:XFD118 A120:XFD121 A122:D139 F122:XFD139 A141:XFD142 A143:D160 F143:XFD160 A162:XFD163 A164:D181 F164:XFD181 A183:XFD184 A185:D202 F185:XFD202 A204:XFD205 A206:D223 F206:XFD223 A225:XFD226 A227:D244 F227:XFD244 A246:XFD247 A248:D265 F248:XFD265 A267:XFD268 A269:D286 F269:XFD286 A288:XFD289 A290:D307 F290:XFD307 A309:XFD310 A311:D328 F311:XFD328 A330:XFD331 A332:D349 F332:XFD349 A351:XFD352 A353:D370 F353:XFD370 A372:XFD373 A374:D391 F374:XFD391 A393:XFD394 A395:D412 F395:XFD412 A414:XFD415 A416:D433 F416:XFD433 A435:XFD436 A437:D454 F437:XFD454 A456:XFD457 A458:D475 F458:XFD475 A477:XFD478 A479:D496 F479:XFD496 A498:XFD499 A500:D517 F500:XFD517 A519:XFD520 A521:D538 F521:XFD538 A540:XFD541 A542:D559 F542:XFD559 A561:XFD562 A563:D580 F563:XFD580 A582:XFD583 A584:D601 F584:XFD601 A603:XFD604 A605:D622 F605:XFD622 A624:XFD625 A626:D643 F626:XFD643 A645:XFD646 A647:D664 F647:XFD664 A666:XFD667 A668:D685 F668:XFD685 A687:XFD688 A689:D706 F689:XFD706 A708:XFD709 A710:D727 F710:XFD727 A729:XFD730 A731:D748 F731:XFD748 A750:XFD751 A752:D769 F752:XFD769 A771:XFD772 A773:D790 F773:XFD790 A792:XFD793 A794:D811 F794:XFD811 A813:XFD814 A815:D832 F815:XFD832 A834:XFD835 A836:D853 F836:XFD853 A855:XFD856 A857:D874 F857:XFD874 A876:XFD877 A878:D895 F878:XFD895 A897:XFD898 A899:D916 F899:XFD916 A918:XFD919 A920:D937 F920:XFD937 A939:XFD940 A941:D958 F941:XFD958 A960:XFD961 A962:D979 F962:XFD979 A981:XFD982 A983:D1000 F983:XFD1000 A1002:XFD1003 A1004:D1021 F1004:XFD1021 A1023:XFD1024 A1025:D1042 F1025:XFD1042 A1044:XFD1045 A1046:D1063 F1046:XFD1063 A1065:XFD1066 A1067:D1084 F1067:XFD1084 A1086:XFD1087 A1088:D1105 F1088:XFD1105 A1107:XFD1108 A1109:D1126 F1109:XFD1126 A1128:XFD1129 A1130:D1147 F1130:XFD1147 A1149:XFD1150 A1151:D1168 F1151:XFD1168 A1170:XFD1171 A1172:D1189 F1172:XFD1189 A1191:XFD1192 A1193:D1210 F1193:XFD1210 A1212:XFD1213 A1214:D1231 F1214:XFD1231 A1233:XFD1234 A1235:D1252 F1235:XFD1252 A1254:XFD1255 A1256:D1273 F1256:XFD1273 A1275:XFD1276 A1277:D1294 F1277:XFD1294 A1296:XFD1297 A1298:D1315 F1298:XFD1315 A1317:XFD1318 A1319:D1336 F1319:XFD1336 A1338:XFD1339 A1340:D1357 F1340:XFD1357 A1359:XFD1360 A1361:D1378 F1361:XFD1378 A1380:XFD1381 A1382:D1399 F1382:XFD1399 A1401:XFD1402 A1403:D1420 F1403:XFD1420 A1422:XFD1423 A1424:D1441 F1424:XFD1441 A1443:XFD1444 A1445:D1462 F1445:XFD1462 A1464:XFD1465 A1466:D1483 F1466:XFD1483 A1485:XFD1486 A1487:D1504 F1487:XFD1504 A1506:XFD1507 A1508:D1525 F1508:XFD1525 A1527:XFD1528 A1529:D1546 F1529:XFD1546 A1548:XFD1549 A1550:D1567 F1550:XFD1567 A1569:XFD1570 A1571:D1588 F1571:XFD1588 A1590:XFD1591 A1592:D1609 F1592:XFD1609 A1611:XFD1612 A1613:D1630 F1613:XFD1630 A1632:XFD1633 A1634:D1651 F1634:XFD1651 A1653:XFD1654 A1655:D1672 F1655:XFD1672 A1674:XFD1675 A1676:D1693 F1676:XFD1693 A1695:XFD1696 A1697:D1714 F1697:XFD1714 A1716:XFD1717 A1718:D1735 F1718:XFD1735 A1737:XFD1738 A1739:D1756 F1739:XFD1756 A1758:XFD1759 A1760:D1777 F1760:XFD1777 A1779:XFD1780 A1781:D1798 F1781:XFD1798 A1800:XFD1801 A1802:D1819 F1802:XFD1819 A1821:XFD1822 A1823:D1840 F1823:XFD1840 A1842:XFD1843 A1844:D1861 F1844:XFD1861 A1863:XFD1864 A1865:D1882 F1865:XFD1882 A1884:XFD1885 A1886:D1903 F1886:XFD1903 A1905:XFD1906 A1907:D1924 F1907:XFD1924 A1926:XFD1927 A1928:D1945 F1928:XFD1945 A1947:XFD1948 A1949:D1966 F1949:XFD1966 A1968:XFD1969 A1970:D1987 F1970:XFD1987 A1989:XFD1990 A1991:D2008 F1991:XFD2008 A2010:XFD2011 A2012:D2029 F2012:XFD2029 A2031:XFD2032 A2033:D2050 F2033:XFD2050 A2052:XFD2053 A2054:D2071 F2054:XFD2071 A2073:XFD2074 A2075:D2092 F2075:XFD2092 A2094:XFD2095 A2096:D2113 F2096:XFD2113">
    <cfRule type="containsText" dxfId="7" priority="6" operator="containsText" text="DESCARTADO">
      <formula>NOT(ISERROR(SEARCH("DESCARTADO",A1)))</formula>
    </cfRule>
  </conditionalFormatting>
  <conditionalFormatting sqref="A1:XFD3 Y4:XFD9 A10:XFD16 F17:XFD34 A36:XFD37 F38:XFD55 A57:XFD58 F59:XFD76 A78:XFD79 F80:XFD97 A99:XFD100 F101:XFD118 A120:XFD121 F122:XFD139 A141:XFD142 F143:XFD160 A162:XFD163 F164:XFD181 A183:XFD184 F185:XFD202 A204:XFD205 F206:XFD223 A225:XFD226 F227:XFD244 A246:XFD247 F248:XFD265 A267:XFD268 F269:XFD286 A288:XFD289 F290:XFD307 A309:XFD310 F311:XFD328 A330:XFD331 F332:XFD349 A351:XFD352 F353:XFD370 A372:XFD373 F374:XFD391 A393:XFD394 F395:XFD412 A414:XFD415 F416:XFD433 A435:XFD436 F437:XFD454 A456:XFD457 F458:XFD475 A477:XFD478 F479:XFD496 A498:XFD499 F500:XFD517 A519:XFD520 F521:XFD538 A540:XFD541 F542:XFD559 A561:XFD562 F563:XFD580 A582:XFD583 F584:XFD601 A603:XFD604 F605:XFD622 A624:XFD625 F626:XFD643 A645:XFD646 F647:XFD664 A666:XFD667 F668:XFD685 A687:XFD688 F689:XFD706 A708:XFD709 F710:XFD727 A729:XFD730 F731:XFD748 A750:XFD751 F752:XFD769 A771:XFD772 F773:XFD790 A792:XFD793 F794:XFD811 A813:XFD814 F815:XFD832 A834:XFD835 F836:XFD853 A855:XFD856 F857:XFD874 A876:XFD877 F878:XFD895 A897:XFD898 F899:XFD916 A918:XFD919 F920:XFD937 A939:XFD940 F941:XFD958 A960:XFD961 F962:XFD979 A981:XFD982 F983:XFD1000 A1002:XFD1003 F1004:XFD1021 A1023:XFD1024 F1025:XFD1042 A1044:XFD1045 F1046:XFD1063 A1065:XFD1066 F1067:XFD1084 A1086:XFD1087 F1088:XFD1105 A1107:XFD1108 F1109:XFD1126 A1128:XFD1129 F1130:XFD1147 A1149:XFD1150 F1151:XFD1168 A1170:XFD1171 F1172:XFD1189 A1191:XFD1192 F1193:XFD1210 A1212:XFD1213 F1214:XFD1231 A1233:XFD1234 F1235:XFD1252 A1254:XFD1255 F1256:XFD1273 A1275:XFD1276 F1277:XFD1294 A1296:XFD1297 F1298:XFD1315 A1317:XFD1318 F1319:XFD1336 A1338:XFD1339 F1340:XFD1357 A1359:XFD1360 F1361:XFD1378 A1380:XFD1381 F1382:XFD1399 A1401:XFD1402 F1403:XFD1420 A1422:XFD1423 F1424:XFD1441 A1443:XFD1444 F1445:XFD1462 A1464:XFD1465 F1466:XFD1483 A1485:XFD1486 F1487:XFD1504 A1506:XFD1507 F1508:XFD1525 A1527:XFD1528 F1529:XFD1546 A1548:XFD1549 F1550:XFD1567 A1569:XFD1570 F1571:XFD1588 A1590:XFD1591 F1592:XFD1609 A1611:XFD1612 F1613:XFD1630 A1632:XFD1633 F1634:XFD1651 A1653:XFD1654 F1655:XFD1672 A1674:XFD1675 F1676:XFD1693 A1695:XFD1696 F1697:XFD1714 A1716:XFD1717 F1718:XFD1735 A1737:XFD1738 F1739:XFD1756 A1758:XFD1759 F1760:XFD1777 A1779:XFD1780 F1781:XFD1798 A1800:XFD1801 F1802:XFD1819 A1821:XFD1822 F1823:XFD1840 A1842:XFD1843 F1844:XFD1861 A1863:XFD1864 F1865:XFD1882 A1884:XFD1885 F1886:XFD1903 A1905:XFD1906 F1907:XFD1924 A1926:XFD1927 F1928:XFD1945 A1947:XFD1948 F1949:XFD1966 A1968:XFD1969 F1970:XFD1987 A1989:XFD1990 F1991:XFD2008 A2010:XFD2011 F2012:XFD2029 A2031:XFD2032 F2033:XFD2050 A2052:XFD2053 F2054:XFD2071 A2073:XFD2074 F2075:XFD2092 A2094:XFD2095 F2096:XFD2113 A4:R5 A6:Q9 A17:D34 A38:D55 A59:D76 A80:D97 A101:D118 A122:D139 A143:D160 A164:D181 A185:D202 A206:D223 A227:D244 A248:D265 A269:D286 A290:D307 A311:D328 A332:D349 A353:D370 A374:D391 A395:D412 A416:D433 A437:D454 A458:D475 A479:D496 A500:D517 A521:D538 A542:D559 A563:D580 A584:D601 A605:D622 A626:D643 A647:D664 A668:D685 A689:D706 A710:D727 A731:D748 A752:D769 A773:D790 A794:D811 A815:D832 A836:D853 A857:D874 A878:D895 A899:D916 A920:D937 A941:D958 A962:D979 A983:D1000 A1004:D1021 A1025:D1042 A1046:D1063 A1067:D1084 A1088:D1105 A1109:D1126 A1130:D1147 A1151:D1168 A1172:D1189 A1193:D1210 A1214:D1231 A1235:D1252 A1256:D1273 A1277:D1294 A1298:D1315 A1319:D1336 A1340:D1357 A1361:D1378 A1382:D1399 A1403:D1420 A1424:D1441 A1445:D1462 A1466:D1483 A1487:D1504 A1508:D1525 A1529:D1546 A1550:D1567 A1571:D1588 A1592:D1609 A1613:D1630 A1634:D1651 A1655:D1672 A1676:D1693 A1697:D1714 A1718:D1735 A1739:D1756 A1760:D1777 A1781:D1798 A1802:D1819 A1823:D1840 A1844:D1861 A1865:D1882 A1886:D1903 A1907:D1924 A1928:D1945 A1949:D1966 A1970:D1987 A1991:D2008 A2012:D2029 A2033:D2050 A2054:D2071 A2075:D2092 A2096:D2113">
    <cfRule type="expression" dxfId="6" priority="544">
      <formula>AND($B$8, OR($G1="GMAT",$G1="DESCRIÇÃO",$L1="QUANTIDADE",$L1="UNIDADE"), OR(COLUMN(A1)=8,COLUMN(A1)=13,COLUMN(A1)&gt;15), NOT(AND($L1="PREÇO REFERÊNCIA",COLUMN(A1)=13)), NOT(AND($G1="GMAT",COLUMN(A1)=8)), NOT(AND($O1="OBS",COLUMN(A1)&gt;15)) )</formula>
    </cfRule>
  </conditionalFormatting>
  <conditionalFormatting sqref="A1:XFD1048576">
    <cfRule type="expression" dxfId="5" priority="45" stopIfTrue="1">
      <formula>ISERR($B1)</formula>
    </cfRule>
  </conditionalFormatting>
  <conditionalFormatting sqref="E18:E19 E39:E40 E60:E61 E81:E82 E102:E103 E123:E124 E144:E145 E165:E166 E186:E187 E207:E208 E228:E229 E249:E250 E270:E271 E291:E292 E312:E313 E333:E334 E354:E355 E375:E376 E396:E397 E417:E418 E438:E439 E459:E460 E480:E481 E501:E502 E522:E523 E543:E544 E564:E565 E585:E586 E606:E607 E627:E628 E648:E649 E669:E670 E690:E691 E711:E712 E732:E733 E753:E754 E774:E775 E795:E796 E816:E817 E837:E838 E858:E859 E879:E880 E900:E901 E921:E922 E942:E943 E963:E964 E984:E985 E1005:E1006 E1026:E1027 E1047:E1048 E1068:E1069 E1089:E1090 E1110:E1111 E1131:E1132 E1152:E1153 E1173:E1174 E1194:E1195 E1215:E1216 E1236:E1237 E1257:E1258 E1278:E1279 E1299:E1300 E1320:E1321 E1341:E1342 E1362:E1363 E1383:E1384 E1404:E1405 E1425:E1426 E1446:E1447 E1467:E1468 E1488:E1489 E1509:E1510 E1530:E1531 E1551:E1552 E1572:E1573 E1593:E1594 E1614:E1615 E1635:E1636 E1656:E1657 E1677:E1678 E1698:E1699 E1719:E1720 E1740:E1741 E1761:E1762 E1782:E1783 E1803:E1804 E1824:E1825 E1845:E1846 E1866:E1867 E1887:E1888 E1908:E1909 E1929:E1930 E1950:E1951 E1971:E1972 E1992:E1993 E2013:E2014 E2034:E2035 E2055:E2056 E2076:E2077 E2097:E2098">
    <cfRule type="containsText" dxfId="4" priority="564" operator="containsText" text="DESCARTADO">
      <formula>NOT(ISERROR(SEARCH("DESCARTADO",E18)))</formula>
    </cfRule>
    <cfRule type="expression" dxfId="3" priority="565" stopIfTrue="1">
      <formula>ISERR($B19)</formula>
    </cfRule>
  </conditionalFormatting>
  <conditionalFormatting sqref="H5 O5:P6 O7 H8 O8:P8">
    <cfRule type="expression" dxfId="2" priority="454">
      <formula>$B$8</formula>
    </cfRule>
  </conditionalFormatting>
  <conditionalFormatting sqref="R8 E18:E19 E39:E40 E60:E61 E81:E82 E102:E103 E123:E124 E144:E145 E165:E166 E186:E187 E207:E208 E228:E229 E249:E250 E270:E271 E291:E292 E312:E313 E333:E334 E354:E355 E375:E376 E396:E397 E417:E418 E438:E439 E459:E460 E480:E481 E501:E502 E522:E523 E543:E544 E564:E565 E585:E586 E606:E607 E627:E628 E648:E649 E669:E670 E690:E691 E711:E712 E732:E733 E753:E754 E774:E775 E795:E796 E816:E817 E837:E838 E858:E859 E879:E880 E900:E901 E921:E922 E942:E943 E963:E964 E984:E985 E1005:E1006 E1026:E1027 E1047:E1048 E1068:E1069 E1089:E1090 E1110:E1111 E1131:E1132 E1152:E1153 E1173:E1174 E1194:E1195 E1215:E1216 E1236:E1237 E1257:E1258 E1278:E1279 E1299:E1300 E1320:E1321 E1341:E1342 E1362:E1363 E1383:E1384 E1404:E1405 E1425:E1426 E1446:E1447 E1467:E1468 E1488:E1489 E1509:E1510 E1530:E1531 E1551:E1552 E1572:E1573 E1593:E1594 E1614:E1615 E1635:E1636 E1656:E1657 E1677:E1678 E1698:E1699 E1719:E1720 E1740:E1741 E1761:E1762 E1782:E1783 E1803:E1804 E1824:E1825 E1845:E1846 E1866:E1867 E1887:E1888 E1908:E1909 E1929:E1930 E1950:E1951 E1971:E1972 E1992:E1993 E2013:E2014 E2034:E2035 E2055:E2056 E2076:E2077 E2097:E2098">
    <cfRule type="expression" dxfId="1" priority="560">
      <formula>AND($B$8, OR($G9="GMAT",$G9="DESCRIÇÃO",$L9="QUANTIDADE",$L9="UNIDADE"), OR(COLUMN(E8)=8,COLUMN(E8)=13,COLUMN(E8)&gt;15), NOT(AND($L9="PREÇO REFERÊNCIA",COLUMN(E8)=13)), NOT(AND($G9="GMAT",COLUMN(E8)=8)), NOT(AND($O9="OBS",COLUMN(E8)&gt;15)) )</formula>
    </cfRule>
  </conditionalFormatting>
  <conditionalFormatting sqref="V1:AAI1048576">
    <cfRule type="expression" dxfId="0" priority="251" stopIfTrue="1">
      <formula>COUNT(U:V)=0</formula>
    </cfRule>
  </conditionalFormatting>
  <dataValidations count="4">
    <dataValidation type="date" allowBlank="1" showInputMessage="1" showErrorMessage="1" sqref="P16:AI16 P37:AI37 P58:AI58 P79:AI79 P100:AI100 P121:AI121 P142:AI142 P163:AI163 P184:AI184 P205:AI205 P226:AI226 P247:AI247 P268:AI268 P289:AI289 P310:AI310 P331:AI331 P352:AI352 P373:AI373 P394:AI394 P415:AI415 P436:AI436 P457:AI457 P478:AI478 P499:AI499 P520:AI520 P541:AI541 P562:AI562 P583:AI583 P604:AI604 P625:AI625 P646:AI646 P667:AI667 P688:AI688 P709:AI709 P730:AI730 P751:AI751 P772:AI772 P793:AI793 P814:AI814 P835:AI835 P856:AI856 P877:AI877 P898:AI898 P919:AI919 P940:AI940 P961:AI961 P982:AI982 P1003:AI1003 P1024:AI1024 P1045:AI1045 P1066:AI1066 P1087:AI1087 P1108:AI1108 P1129:AI1129 P1150:AI1150 P1171:AI1171 P1192:AI1192 P1213:AI1213 P1234:AI1234 P1255:AI1255 P1276:AI1276 P1297:AI1297 P1318:AI1318 P1339:AI1339 P1360:AI1360 P1381:AI1381 P1402:AI1402 P1423:AI1423 P1444:AI1444 P1465:AI1465 P1486:AI1486 P1507:AI1507 P1528:AI1528 P1549:AI1549 P1570:AI1570 P1591:AI1591 P1612:AI1612 P1633:AI1633 P1654:AI1654 P1675:AI1675 P1696:AI1696 P1717:AI1717 P1738:AI1738 P1759:AI1759 P1780:AI1780 P1801:AI1801 P1822:AI1822 P1843:AI1843 P1864:AI1864 P1885:AI1885 P1906:AI1906 P1927:AI1927 P1948:AI1948 P1969:AI1969 P1990:AI1990 P2011:AI2011 P2032:AI2032 P2053:AI2053 P2074:AI2074 P2095:AI2095" xr:uid="{00000000-0002-0000-0200-000000000000}">
      <formula1>1</formula1>
      <formula2>73051</formula2>
    </dataValidation>
    <dataValidation type="list" allowBlank="1" showInputMessage="1" showErrorMessage="1" sqref="I15 I36 I57 I78 I99 I120 I141 I162 I183 I204 I225 I246 I267 I288 I309 I330 I351 I372 I393 I414 I435 I456 I477 I498 I519 I540 I561 I582 I603 I624 I645 I666 I687 I708 I729 I750 I771 I792 I813 I834 I855 I876 I897 I918 I939 I960 I981 I1002 I1023 I1044 I1065 I1086 I1107 I1128 I1149 I1170 I1191 I1212 I1233 I1254 I1275 I1296 I1317 I1338 I1359 I1380 I1401 I1422 I1443 I1464 I1485 I1506 I1527 I1548 I1569 I1590 I1611 I1632 I1653 I1674 I1695 I1716 I1737 I1758 I1779 I1800 I1821 I1842 I1863 I1884 I1905 I1926 I1947 I1968 I1989 I2010 I2031 I2052 I2073 I2094" xr:uid="{00000000-0002-0000-0200-000001000000}">
      <formula1>"CATMAT,CATSER"</formula1>
    </dataValidation>
    <dataValidation allowBlank="1" showErrorMessage="1" error="Informe uma fonte constante na lista" sqref="P18:XFD18 P39:XFD39 P60:XFD60 P81:XFD81 P102:XFD102 P123:XFD123 P144:XFD144 P165:XFD165 P186:XFD186 P207:XFD207 P228:XFD228 P249:XFD249 P270:XFD270 P291:XFD291 P312:XFD312 P333:XFD333 P354:XFD354 P375:XFD375 P396:XFD396 P417:XFD417 P438:XFD438 P459:XFD459 P480:XFD480 P501:XFD501 P522:XFD522 P543:XFD543 P564:XFD564 P585:XFD585 P606:XFD606 P627:XFD627 P648:XFD648 P669:XFD669 P690:XFD690 P711:XFD711 P732:XFD732 P753:XFD753 P774:XFD774 P795:XFD795 P816:XFD816 P837:XFD837 P858:XFD858 P879:XFD879 P900:XFD900 P921:XFD921 P942:XFD942 P963:XFD963 P984:XFD984 P1005:XFD1005 P1026:XFD1026 P1047:XFD1047 P1068:XFD1068 P1089:XFD1089 P1110:XFD1110 P1131:XFD1131 P1152:XFD1152 P1173:XFD1173 P1194:XFD1194 P1215:XFD1215 P1236:XFD1236 P1257:XFD1257 P1278:XFD1278 P1299:XFD1299 P1320:XFD1320 P1341:XFD1341 P1362:XFD1362 P1383:XFD1383 P1404:XFD1404 P1425:XFD1425 P1446:XFD1446 P1467:XFD1467 P1488:XFD1488 P1509:XFD1509 P1530:XFD1530 P1551:XFD1551 P1572:XFD1572 P1593:XFD1593 P1614:XFD1614 P1635:XFD1635 P1656:XFD1656 P1677:XFD1677 P1698:XFD1698 P1719:XFD1719 P1740:XFD1740 P1761:XFD1761 P1782:XFD1782 P1803:XFD1803 P1824:XFD1824 P1845:XFD1845 P1866:XFD1866 P1887:XFD1887 P1908:XFD1908 P1929:XFD1929 P1950:XFD1950 P1971:XFD1971 P1992:XFD1992 P2013:XFD2013 P2034:XFD2034 P2055:XFD2055 P2076:XFD2076 P2097:XFD2097" xr:uid="{00000000-0002-0000-0200-000002000000}"/>
    <dataValidation type="list" allowBlank="1" showInputMessage="1" showErrorMessage="1" sqref="L15:L16 L36:L37 L57:L58 L78:L79 L99:L100 L120:L121 L141:L142 L162:L163 L183:L184 L204:L205 L225:L226 L246:L247 L267:L268 L288:L289 L309:L310 L330:L331 L351:L352 L372:L373 L393:L394 L414:L415 L435:L436 L456:L457 L477:L478 L498:L499 L519:L520 L540:L541 L561:L562 L582:L583 L603:L604 L624:L625 L645:L646 L666:L667 L687:L688 L708:L709 L729:L730 L750:L751 L771:L772 L792:L793 L813:L814 L834:L835 L855:L856 L876:L877 L897:L898 L918:L919 L939:L940 L960:L961 L981:L982 L1002:L1003 L1023:L1024 L1044:L1045 L1065:L1066 L1086:L1087 L1107:L1108 L1128:L1129 L1149:L1150 L1170:L1171 L1191:L1192 L1212:L1213 L1233:L1234 L1254:L1255 L1275:L1276 L1296:L1297 L1317:L1318 L1338:L1339 L1359:L1360 L1380:L1381 L1401:L1402 L1422:L1423 L1443:L1444 L1464:L1465 L1485:L1486 L1506:L1507 L1527:L1528 L1548:L1549 L1569:L1570 L1590:L1591 L1611:L1612 L1632:L1633 L1653:L1654 L1674:L1675 L1695:L1696 L1716:L1717 L1737:L1738 L1758:L1759 L1779:L1780 L1800:L1801 L1821:L1822 L1842:L1843 L1863:L1864 L1884:L1885 L1905:L1906 L1926:L1927 L1947:L1948 L1968:L1969 L1989:L1990 L2010:L2011 L2031:L2032 L2052:L2053 L2073:L2074 L2094:L2095" xr:uid="{00000000-0002-0000-0200-000003000000}">
      <formula1>$L$21:$L$30</formula1>
    </dataValidation>
  </dataValidations>
  <hyperlinks>
    <hyperlink ref="P18" r:id="rId1" display="Animal Cause" xr:uid="{F4A8BB39-5064-417F-9D62-1637620F808C}"/>
    <hyperlink ref="R18" r:id="rId2" xr:uid="{65B70DBA-4F61-4A7D-841B-25CF9D303459}"/>
    <hyperlink ref="Q18" r:id="rId3" xr:uid="{76F78A55-5B88-4E8D-8D9E-5A6255DD62C7}"/>
  </hyperlinks>
  <printOptions horizontalCentered="1"/>
  <pageMargins left="0.2361111111111111" right="0.2361111111111111" top="0.59027777777777779" bottom="0.59027777777777779" header="0.51180555555555551" footer="0.51180555555555551"/>
  <pageSetup paperSize="9" firstPageNumber="0" orientation="landscape" horizontalDpi="300" verticalDpi="300"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3074" r:id="rId7" name="Check Box 2">
              <controlPr locked="0" defaultSize="0" autoFill="0" autoLine="0" autoPict="0">
                <anchor moveWithCells="1">
                  <from>
                    <xdr:col>17</xdr:col>
                    <xdr:colOff>38100</xdr:colOff>
                    <xdr:row>7</xdr:row>
                    <xdr:rowOff>66675</xdr:rowOff>
                  </from>
                  <to>
                    <xdr:col>17</xdr:col>
                    <xdr:colOff>590550</xdr:colOff>
                    <xdr:row>8</xdr:row>
                    <xdr:rowOff>123825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xr:uid="{00000000-0002-0000-0200-000004000000}">
          <x14:formula1>
            <xm:f>'Tabela de Apoio'!$G:$G</xm:f>
          </x14:formula1>
          <xm:sqref>H34:J34 H19:J19 H55:J55 H76:J76 H97:J97 H118:J118 H139:J139 H160:J160 H181:J181 H202:J202 H223:J223 H244:J244 H265:J265 H286:J286 H307:J307 H328:J328 H349:J349 H370:J370 H391:J391 H412:J412 H433:J433 H454:J454 H475:J475 H496:J496 H517:J517 H538:J538 H559:J559 H580:J580 H601:J601 H622:J622 H643:J643 H664:J664 H685:J685 H706:J706 H727:J727 H748:J748 H769:J769 H790:J790 H811:J811 H832:J832 H853:J853 H874:J874 H895:J895 H916:J916 H937:J937 H958:J958 H979:J979 H1000:J1000 H1021:J1021 H1042:J1042 H1063:J1063 H1084:J1084 H1105:J1105 H1126:J1126 H1147:J1147 H1168:J1168 H1189:J1189 H1210:J1210 H1231:J1231 H1252:J1252 H1273:J1273 H1294:J1294 H1315:J1315 H1336:J1336 H1357:J1357 H1378:J1378 H1399:J1399 H1420:J1420 H1441:J1441 H1462:J1462 H1483:J1483 H1504:J1504 H1525:J1525 H1546:J1546 H1567:J1567 H1588:J1588 H1609:J1609 H1630:J1630 H1651:J1651 H1672:J1672 H1693:J1693 H1714:J1714 H1735:J1735 H1756:J1756 H1777:J1777 H1798:J1798 H1819:J1819 H1840:J1840 H1861:J1861 H1882:J1882 H1903:J1903 H1924:J1924 H1945:J1945 H1966:J1966 H1987:J1987 H2008:J2008 H2029:J2029 H2050:J2050 H2071:J2071 H2092:J2092 H2113:J2113 H40:J40 H61:J61 H82:J82 H103:J103 H124:J124 H145:J145 H166:J166 H187:J187 H208:J208 H229:J229 H250:J250 H271:J271 H292:J292 H313:J313 H334:J334 H355:J355 H376:J376 H397:J397 H418:J418 H439:J439 H460:J460 H481:J481 H502:J502 H523:J523 H544:J544 H565:J565 H586:J586 H607:J607 H628:J628 H649:J649 H670:J670 H691:J691 H712:J712 H733:J733 H754:J754 H775:J775 H796:J796 H817:J817 H838:J838 H859:J859 H880:J880 H901:J901 H922:J922 H943:J943 H964:J964 H985:J985 H1006:J1006 H1027:J1027 H1048:J1048 H1069:J1069 H1090:J1090 H1111:J1111 H1132:J1132 H1153:J1153 H1174:J1174 H1195:J1195 H1216:J1216 H1237:J1237 H1258:J1258 H1279:J1279 H1300:J1300 H1321:J1321 H1342:J1342 H1363:J1363 H1384:J1384 H1405:J1405 H1426:J1426 H1447:J1447 H1468:J1468 H1489:J1489 H1510:J1510 H1531:J1531 H1552:J1552 H1573:J1573 H1594:J1594 H1615:J1615 H1636:J1636 H1657:J1657 H1678:J1678 H1699:J1699 H1720:J1720 H1741:J1741 H1762:J1762 H1783:J1783 H1804:J1804 H1825:J1825 H1846:J1846 H1867:J1867 H1888:J1888 H1909:J1909 H1930:J1930 H1951:J1951 H1972:J1972 H1993:J1993 H2014:J2014 H2035:J2035 H2056:J2056 H2077:J2077 H2098:J2098</xm:sqref>
        </x14:dataValidation>
        <x14:dataValidation type="list" xr:uid="{00000000-0002-0000-0200-000005000000}">
          <x14:formula1>
            <xm:f>'Tabela de Apoio'!$I:$I</xm:f>
          </x14:formula1>
          <xm:sqref>M18 M39 M60 M81 M102 M123 M144 M165 M186 M207 M228 M249 M270 M291 M312 M333 M354 M375 M396 M417 M438 M459 M480 M501 M522 M543 M564 M585 M606 M627 M648 M669 M690 M711 M732 M753 M774 M795 M816 M837 M858 M879 M900 M921 M942 M963 M984 M1005 M1026 M1047 M1068 M1089 M1110 M1131 M1152 M1173 M1194 M1215 M1236 M1257 M1278 M1299 M1320 M1341 M1362 M1383 M1404 M1425 M1446 M1467 M1488 M1509 M1530 M1551 M1572 M1593 M1614 M1635 M1656 M1677 M1698 M1719 M1740 M1761 M1782 M1803 M1824 M1845 M1866 M1887 M1908 M1929 M1950 M1971 M1992 M2013 M2034 M2055 M2076 M2097</xm:sqref>
        </x14:dataValidation>
        <x14:dataValidation type="list" allowBlank="1" showInputMessage="1" xr:uid="{00000000-0002-0000-0200-000006000000}">
          <x14:formula1>
            <xm:f>'Tabela de Apoio'!$L:$L</xm:f>
          </x14:formula1>
          <xm:sqref>H5:J5</xm:sqref>
        </x14:dataValidation>
        <x14:dataValidation type="list" allowBlank="1" showErrorMessage="1" error="Informe uma fonte constante na lista" xr:uid="{00000000-0002-0000-0200-000007000000}">
          <x14:formula1>
            <xm:f>'Tabela de Apoio'!$D:$D</xm:f>
          </x14:formula1>
          <xm:sqref>P17:AI17 P38:AI38 P59:AI59 P80:AI80 P101:AI101 P122:AI122 P143:AI143 P164:AI164 P185:AI185 P206:AI206 P227:AI227 P248:AI248 P269:AI269 P290:AI290 P311:AI311 P332:AI332 P353:AI353 P374:AI374 P395:AI395 P416:AI416 P437:AI437 P458:AI458 P479:AI479 P500:AI500 P521:AI521 P542:AI542 P563:AI563 P584:AI584 P605:AI605 P626:AI626 P647:AI647 P668:AI668 P689:AI689 P710:AI710 P731:AI731 P752:AI752 P773:AI773 P794:AI794 P815:AI815 P836:AI836 P857:AI857 P878:AI878 P899:AI899 P920:AI920 P941:AI941 P962:AI962 P983:AI983 P1004:AI1004 P1025:AI1025 P1046:AI1046 P1067:AI1067 P1088:AI1088 P1109:AI1109 P1130:AI1130 P1151:AI1151 P1172:AI1172 P1193:AI1193 P1214:AI1214 P1235:AI1235 P1256:AI1256 P1277:AI1277 P1298:AI1298 P1319:AI1319 P1340:AI1340 P1361:AI1361 P1382:AI1382 P1403:AI1403 P1424:AI1424 P1445:AI1445 P1466:AI1466 P1487:AI1487 P1508:AI1508 P1529:AI1529 P1550:AI1550 P1571:AI1571 P1592:AI1592 P1613:AI1613 P1634:AI1634 P1655:AI1655 P1676:AI1676 P1697:AI1697 P1718:AI1718 P1739:AI1739 P1760:AI1760 P1781:AI1781 P1802:AI1802 P1823:AI1823 P1844:AI1844 P1865:AI1865 P1886:AI1886 P1907:AI1907 P1928:AI1928 P1949:AI1949 P1970:AI1970 P1991:AI1991 P2012:AI2012 P2033:AI2033 P2054:AI2054 P2075:AI2075 P2096:AI2096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B1:U107"/>
  <sheetViews>
    <sheetView showGridLines="0" workbookViewId="0">
      <selection activeCell="F20" sqref="F20"/>
    </sheetView>
  </sheetViews>
  <sheetFormatPr defaultRowHeight="15" x14ac:dyDescent="0.25"/>
  <cols>
    <col min="1" max="1" width="2.42578125" customWidth="1"/>
    <col min="2" max="2" width="3" style="44" hidden="1" customWidth="1"/>
    <col min="3" max="3" width="4.5703125" style="44" hidden="1" customWidth="1"/>
    <col min="4" max="4" width="5.140625" style="44" hidden="1" customWidth="1"/>
    <col min="5" max="5" width="6.7109375" style="58" bestFit="1" customWidth="1"/>
    <col min="6" max="6" width="12.140625" style="58" customWidth="1"/>
    <col min="7" max="7" width="44.5703125" style="150" customWidth="1"/>
    <col min="8" max="8" width="10.140625" style="60" customWidth="1"/>
    <col min="9" max="9" width="12.28515625" style="60" customWidth="1"/>
    <col min="10" max="10" width="16.7109375" style="61" customWidth="1"/>
    <col min="11" max="11" width="16.7109375" style="62" customWidth="1"/>
    <col min="12" max="12" width="19.7109375" style="79" customWidth="1"/>
    <col min="13" max="13" width="9.140625" style="19"/>
    <col min="14" max="14" width="11.5703125" style="19" bestFit="1" customWidth="1"/>
    <col min="15" max="21" width="9.140625" style="19"/>
  </cols>
  <sheetData>
    <row r="1" spans="2:14" x14ac:dyDescent="0.25">
      <c r="E1" s="80"/>
      <c r="F1" s="80"/>
      <c r="G1" s="148"/>
      <c r="H1" s="82"/>
      <c r="I1" s="82"/>
      <c r="J1" s="83"/>
      <c r="K1" s="79"/>
    </row>
    <row r="2" spans="2:14" ht="26.25" x14ac:dyDescent="0.4">
      <c r="E2" s="214" t="s">
        <v>335</v>
      </c>
      <c r="F2" s="215"/>
      <c r="G2" s="215"/>
      <c r="H2" s="215"/>
      <c r="I2" s="215"/>
      <c r="J2" s="215"/>
      <c r="K2" s="215"/>
      <c r="L2" s="216"/>
    </row>
    <row r="3" spans="2:14" ht="21" x14ac:dyDescent="0.35">
      <c r="E3" s="217" t="str">
        <f>'MAPA DE PREÇOS'!H5</f>
        <v>Gabinete da Causa Animal</v>
      </c>
      <c r="F3" s="218"/>
      <c r="G3" s="218"/>
      <c r="H3" s="218"/>
      <c r="I3" s="218"/>
      <c r="J3" s="218"/>
      <c r="K3" s="218"/>
      <c r="L3" s="219"/>
    </row>
    <row r="4" spans="2:14" hidden="1" x14ac:dyDescent="0.25">
      <c r="B4" s="44">
        <v>1</v>
      </c>
      <c r="C4" s="44" t="s">
        <v>346</v>
      </c>
      <c r="D4" s="44" t="s">
        <v>347</v>
      </c>
      <c r="E4" s="84"/>
      <c r="F4" s="85"/>
      <c r="G4" s="149"/>
      <c r="H4" s="87"/>
      <c r="I4" s="87"/>
      <c r="J4" s="63"/>
      <c r="K4" s="78"/>
      <c r="L4" s="88"/>
    </row>
    <row r="5" spans="2:14" x14ac:dyDescent="0.25">
      <c r="B5" s="44">
        <f>IFERROR(IF(C4=C1,IF(B4+1&lt;='MAPA DE PREÇOS'!$H$8,B4+1,""),B4),"")</f>
        <v>1</v>
      </c>
      <c r="C5" s="44">
        <f>IFERROR(VLOOKUP(B5,'MAPA DE PREÇOS'!B:D,2,FALSE),"")</f>
        <v>1</v>
      </c>
      <c r="D5" s="44">
        <f>IFERROR(VLOOKUP(B5,'MAPA DE PREÇOS'!B:D,3,FALSE),"")</f>
        <v>1</v>
      </c>
      <c r="E5" s="220" t="str">
        <f t="shared" ref="E5:E36" si="0">IF($B4="","",IF($C5=$C2,D5,IF($C5=$C3,"Item",IF(AND(MAX(C:C)&gt;1,$C5=$C4),CONCATENATE("LOTE ",C5),""))))</f>
        <v/>
      </c>
      <c r="F5" s="221"/>
      <c r="G5" s="221"/>
      <c r="H5" s="221"/>
      <c r="I5" s="221"/>
      <c r="J5" s="221"/>
      <c r="K5" s="221"/>
      <c r="L5" s="222"/>
    </row>
    <row r="6" spans="2:14" x14ac:dyDescent="0.25">
      <c r="B6" s="44">
        <f>IFERROR(IF(C5=C2,IF(B5+1&lt;='MAPA DE PREÇOS'!$H$8,B5+1,""),B5),"")</f>
        <v>1</v>
      </c>
      <c r="C6" s="44">
        <f>IFERROR(VLOOKUP(B6,'MAPA DE PREÇOS'!B:D,2,FALSE),"")</f>
        <v>1</v>
      </c>
      <c r="D6" s="44">
        <f>IFERROR(VLOOKUP(B6,'MAPA DE PREÇOS'!B:D,3,FALSE),"")</f>
        <v>1</v>
      </c>
      <c r="E6" s="85" t="str">
        <f t="shared" si="0"/>
        <v/>
      </c>
      <c r="F6" s="85" t="str">
        <f>IF($B5="","",IF($C6=$C3,INDEX('MAPA DE PREÇOS'!$H:$H,MATCH($B6,'MAPA DE PREÇOS'!$B:$B)-19),IF($C6=$C4,"Código","")))</f>
        <v/>
      </c>
      <c r="G6" s="149" t="str">
        <f>IF($B5="","",IF($C6=$C3,IF('BASE EDITAL'!$C$2="",INDEX('MAPA DE PREÇOS'!H:H,MATCH(EDITAL!B6,'MAPA DE PREÇOS'!B:B,0)+1),UPPER(INDEX('BASE EDITAL'!$C:$C,EDITAL!B6+1))),IF($C6=$C4,"Especificação do Objeto","")))</f>
        <v/>
      </c>
      <c r="H6" s="87" t="str">
        <f>IF($B5="","",IF($C6=$C3,INDEX('MAPA DE PREÇOS'!$M:$M,MATCH($B6,'MAPA DE PREÇOS'!$B:$B)-16),IF($C6=$C4,"Unidade","")))</f>
        <v/>
      </c>
      <c r="I6" s="87" t="str">
        <f>IF($B5="","",IF($C6=$C3,INDEX('MAPA DE PREÇOS'!$M:$M,MATCH($B6,'MAPA DE PREÇOS'!$B:$B)-17),IF($C6=$C4,"Quant.","")))</f>
        <v/>
      </c>
      <c r="J6" s="63" t="str">
        <f>IF(AND(COUNTBLANK($B3:$B5)=2,$B5="",$B4="",MAX(C:C)&gt;1),"Total Estimado",IF($B5="","",IF($C6=$C3,INDEX('MAPA DE PREÇOS'!$M:$M,MATCH($B6,'MAPA DE PREÇOS'!$B:$B)-19),IF($C6=$C4,"Valor Unit. (R$)",IF(AND($C6&lt;&gt;$C5,$J5&lt;&gt;""),IF(MAX(C:C)=1,"Total Estimado","Subtotal"),"")))))</f>
        <v/>
      </c>
      <c r="K6" s="78" t="str">
        <f>IFERROR(IF(AND(COUNTBLANK($B3:$B5)=2,$B5="",$B4="",MAX(C:C)&gt;1),SUM($K$3:K5)/2,IF($B5="","",IF($C6=$C3,ROUND(J6*I6,2),IF($C6=$C4,"Total Item (R$)",IF(AND($C6&lt;&gt;$C5,$J5&lt;&gt;""),SUMIFS(K:K,C:C,C5,J:J,"&lt;&gt;Subtotal"),""))))),"")</f>
        <v/>
      </c>
      <c r="L6" s="78" t="str">
        <f t="shared" ref="L6:L107" si="1">IF($B5="","",IF($C6=$C3,"",IF($C6=$C4,"Benefício ME/EPP","")))</f>
        <v/>
      </c>
    </row>
    <row r="7" spans="2:14" x14ac:dyDescent="0.25">
      <c r="B7" s="44">
        <f>IFERROR(IF(C6=C3,IF(B6+1&lt;='MAPA DE PREÇOS'!$H$8,B6+1,""),B6),"")</f>
        <v>1</v>
      </c>
      <c r="C7" s="44">
        <f>IFERROR(VLOOKUP(B7,'MAPA DE PREÇOS'!B:D,2,FALSE),"")</f>
        <v>1</v>
      </c>
      <c r="D7" s="44">
        <f>IFERROR(VLOOKUP(B7,'MAPA DE PREÇOS'!B:D,3,FALSE),"")</f>
        <v>1</v>
      </c>
      <c r="E7" s="85" t="str">
        <f t="shared" si="0"/>
        <v>Item</v>
      </c>
      <c r="F7" s="85" t="str">
        <f>IF($B6="","",IF($C7=$C4,INDEX('MAPA DE PREÇOS'!$H:$H,MATCH($B7,'MAPA DE PREÇOS'!$B:$B)-19),IF($C7=$C5,"Código","")))</f>
        <v>Código</v>
      </c>
      <c r="G7" s="149" t="str">
        <f>IF($B6="","",IF($C7=$C4,IF('BASE EDITAL'!$C$2="",INDEX('MAPA DE PREÇOS'!H:H,MATCH(EDITAL!B7,'MAPA DE PREÇOS'!B:B,0)+1),UPPER(INDEX('BASE EDITAL'!$C:$C,EDITAL!B7+1))),IF($C7=$C5,"Especificação do Objeto","")))</f>
        <v>Especificação do Objeto</v>
      </c>
      <c r="H7" s="87" t="str">
        <f>IF($B6="","",IF($C7=$C4,INDEX('MAPA DE PREÇOS'!$M:$M,MATCH($B7,'MAPA DE PREÇOS'!$B:$B)-16),IF($C7=$C5,"Unidade","")))</f>
        <v>Unidade</v>
      </c>
      <c r="I7" s="87" t="str">
        <f>IF($B6="","",IF($C7=$C4,INDEX('MAPA DE PREÇOS'!$M:$M,MATCH($B7,'MAPA DE PREÇOS'!$B:$B)-17),IF($C7=$C5,"Quant.","")))</f>
        <v>Quant.</v>
      </c>
      <c r="J7" s="63" t="str">
        <f>IF(AND(COUNTBLANK($B4:$B6)=2,$B6="",$B5="",MAX(C:C)&gt;1),"Total Estimado",IF($B6="","",IF($C7=$C4,INDEX('MAPA DE PREÇOS'!$M:$M,MATCH($B7,'MAPA DE PREÇOS'!$B:$B)-19),IF($C7=$C5,"Valor Unit. (R$)",IF(AND($C7&lt;&gt;$C6,$J6&lt;&gt;""),IF(MAX(C:C)=1,"Total Estimado","Subtotal"),"")))))</f>
        <v>Valor Unit. (R$)</v>
      </c>
      <c r="K7" s="78" t="str">
        <f>IFERROR(IF(AND(COUNTBLANK($B4:$B6)=2,$B6="",$B5="",MAX(C:C)&gt;1),SUM($K$3:K6)/2,IF($B6="","",IF($C7=$C4,ROUND(J7*I7,2),IF($C7=$C5,"Total Item (R$)",IF(AND($C7&lt;&gt;$C6,$J6&lt;&gt;""),SUMIFS(K:K,C:C,C6,J:J,"&lt;&gt;Subtotal"),""))))),"")</f>
        <v>Total Item (R$)</v>
      </c>
      <c r="L7" s="78" t="str">
        <f t="shared" si="1"/>
        <v>Benefício ME/EPP</v>
      </c>
    </row>
    <row r="8" spans="2:14" ht="30" x14ac:dyDescent="0.25">
      <c r="B8" s="44">
        <f>IFERROR(IF(C7=C4,IF(B7+1&lt;='MAPA DE PREÇOS'!$H$8,B7+1,""),B7),"")</f>
        <v>1</v>
      </c>
      <c r="C8" s="44">
        <f>IFERROR(VLOOKUP(B8,'MAPA DE PREÇOS'!B:D,2,FALSE),"")</f>
        <v>1</v>
      </c>
      <c r="D8" s="44">
        <f>IFERROR(VLOOKUP(B8,'MAPA DE PREÇOS'!B:D,3,FALSE),"")</f>
        <v>1</v>
      </c>
      <c r="E8" s="85">
        <f t="shared" si="0"/>
        <v>1</v>
      </c>
      <c r="F8" s="85">
        <f>IF($B7="","",IF($C8=$C5,INDEX('MAPA DE PREÇOS'!$H:$H,MATCH($B8,'MAPA DE PREÇOS'!$B:$B)-19),IF($C8=$C6,"Código","")))</f>
        <v>0</v>
      </c>
      <c r="G8" s="149" t="str">
        <f>IF($B7="","",IF($C8=$C5,IF('BASE EDITAL'!$C$2="",INDEX('MAPA DE PREÇOS'!H:H,MATCH(EDITAL!B8,'MAPA DE PREÇOS'!B:B,0)+1),UPPER(INDEX('BASE EDITAL'!$C:$C,EDITAL!B8+1))),IF($C8=$C6,"Especificação do Objeto","")))</f>
        <v>Albergagem de caninos e felinos com alimentação, água e devidos cuidados.</v>
      </c>
      <c r="H8" s="87" t="str">
        <f>IF($B7="","",IF($C8=$C5,INDEX('MAPA DE PREÇOS'!$M:$M,MATCH($B8,'MAPA DE PREÇOS'!$B:$B)-16),IF($C8=$C6,"Unidade","")))</f>
        <v>Diária</v>
      </c>
      <c r="I8" s="87">
        <f>IF($B7="","",IF($C8=$C5,INDEX('MAPA DE PREÇOS'!$M:$M,MATCH($B8,'MAPA DE PREÇOS'!$B:$B)-17),IF($C8=$C6,"Quant.","")))</f>
        <v>0</v>
      </c>
      <c r="J8" s="63">
        <f>IF(AND(COUNTBLANK($B5:$B7)=2,$B7="",$B6="",MAX(C:C)&gt;1),"Total Estimado",IF($B7="","",IF($C8=$C5,INDEX('MAPA DE PREÇOS'!$M:$M,MATCH($B8,'MAPA DE PREÇOS'!$B:$B)-19),IF($C8=$C6,"Valor Unit. (R$)",IF(AND($C8&lt;&gt;$C7,$J7&lt;&gt;""),IF(MAX(C:C)=1,"Total Estimado","Subtotal"),"")))))</f>
        <v>12.59</v>
      </c>
      <c r="K8" s="78">
        <f>IFERROR(IF(AND(COUNTBLANK($B5:$B7)=2,$B7="",$B6="",MAX($C:$C)&gt;1),SUM($K$3:K7)/2,IF($B7="","",IF($C8=$C5,ROUND(J8*I8,2),IF($C8=$C6,"Total Item (R$)",IF(AND($C8&lt;&gt;$C7,$J7&lt;&gt;""),SUMIFS(K:K,$C:$C,C7,J:J,"&lt;&gt;Subtotal"),""))))),"")</f>
        <v>0</v>
      </c>
      <c r="L8" s="78" t="str">
        <f t="shared" si="1"/>
        <v/>
      </c>
      <c r="N8" s="140"/>
    </row>
    <row r="9" spans="2:14" x14ac:dyDescent="0.25">
      <c r="B9" s="44" t="str">
        <f>IFERROR(IF(C8=C5,IF(B8+1&lt;='MAPA DE PREÇOS'!$H$8,B8+1,""),B8),"")</f>
        <v/>
      </c>
      <c r="C9" s="44" t="str">
        <f>IFERROR(VLOOKUP(B9,'MAPA DE PREÇOS'!B:D,2,FALSE),"")</f>
        <v/>
      </c>
      <c r="D9" s="44" t="str">
        <f>IFERROR(VLOOKUP(B9,'MAPA DE PREÇOS'!B:D,3,FALSE),"")</f>
        <v/>
      </c>
      <c r="E9" s="85" t="str">
        <f t="shared" si="0"/>
        <v/>
      </c>
      <c r="F9" s="85" t="str">
        <f>IF($B8="","",IF($C9=$C6,INDEX('MAPA DE PREÇOS'!$H:$H,MATCH($B9,'MAPA DE PREÇOS'!$B:$B)-19),IF($C9=$C7,"Código","")))</f>
        <v/>
      </c>
      <c r="G9" s="149" t="str">
        <f>IF($B8="","",IF($C9=$C6,IF('BASE EDITAL'!$C$2="",INDEX('MAPA DE PREÇOS'!H:H,MATCH(EDITAL!B9,'MAPA DE PREÇOS'!B:B,0)+1),UPPER(INDEX('BASE EDITAL'!$C:$C,EDITAL!B9+1))),IF($C9=$C7,"Especificação do Objeto","")))</f>
        <v/>
      </c>
      <c r="H9" s="87" t="str">
        <f>IF($B8="","",IF($C9=$C6,INDEX('MAPA DE PREÇOS'!$M:$M,MATCH($B9,'MAPA DE PREÇOS'!$B:$B)-16),IF($C9=$C7,"Unidade","")))</f>
        <v/>
      </c>
      <c r="I9" s="87" t="str">
        <f>IF($B8="","",IF($C9=$C6,INDEX('MAPA DE PREÇOS'!$M:$M,MATCH($B9,'MAPA DE PREÇOS'!$B:$B)-17),IF($C9=$C7,"Quant.","")))</f>
        <v/>
      </c>
      <c r="J9" s="63" t="str">
        <f>IF(AND(COUNTBLANK($B6:$B8)=2,$B8="",$B7="",MAX(C:C)&gt;1),"Total Estimado",IF($B8="","",IF($C9=$C6,INDEX('MAPA DE PREÇOS'!$M:$M,MATCH($B9,'MAPA DE PREÇOS'!$B:$B)-19),IF($C9=$C7,"Valor Unit. (R$)",IF(AND($C9&lt;&gt;$C8,$J8&lt;&gt;""),IF(MAX(C:C)=1,"Total Estimado","Subtotal"),"")))))</f>
        <v>Total Estimado</v>
      </c>
      <c r="K9" s="78">
        <f>IFERROR(IF(AND(COUNTBLANK($B6:$B8)=2,$B8="",$B7="",MAX(C:C)&gt;1),SUM($K$3:K8)/2,IF($B8="","",IF($C9=$C6,ROUND(J9*I9,2),IF($C9=$C7,"Total Item (R$)",IF(AND($C9&lt;&gt;$C8,$J8&lt;&gt;""),SUMIFS(K:K,C:C,C8,J:J,"&lt;&gt;Subtotal"),""))))),"")</f>
        <v>0</v>
      </c>
      <c r="L9" s="78" t="str">
        <f t="shared" si="1"/>
        <v/>
      </c>
    </row>
    <row r="10" spans="2:14" x14ac:dyDescent="0.25">
      <c r="B10" s="44" t="str">
        <f>IFERROR(IF(C9=C6,IF(B9+1&lt;='MAPA DE PREÇOS'!$H$8,B9+1,""),B9),"")</f>
        <v/>
      </c>
      <c r="C10" s="44" t="str">
        <f>IFERROR(VLOOKUP(B10,'MAPA DE PREÇOS'!B:D,2,FALSE),"")</f>
        <v/>
      </c>
      <c r="D10" s="44" t="str">
        <f>IFERROR(VLOOKUP(B10,'MAPA DE PREÇOS'!B:D,3,FALSE),"")</f>
        <v/>
      </c>
      <c r="E10" s="85" t="str">
        <f t="shared" si="0"/>
        <v/>
      </c>
      <c r="F10" s="85" t="str">
        <f>IF($B9="","",IF($C10=$C7,INDEX('MAPA DE PREÇOS'!$H:$H,MATCH($B10,'MAPA DE PREÇOS'!$B:$B)-19),IF($C10=$C8,"Código","")))</f>
        <v/>
      </c>
      <c r="G10" s="149" t="str">
        <f>IF($B9="","",IF($C10=$C7,IF('BASE EDITAL'!$C$2="",INDEX('MAPA DE PREÇOS'!H:H,MATCH(EDITAL!B10,'MAPA DE PREÇOS'!B:B,0)+1),UPPER(INDEX('BASE EDITAL'!$C:$C,EDITAL!B10+1))),IF($C10=$C8,"Especificação do Objeto","")))</f>
        <v/>
      </c>
      <c r="H10" s="87" t="str">
        <f>IF($B9="","",IF($C10=$C7,INDEX('MAPA DE PREÇOS'!$M:$M,MATCH($B10,'MAPA DE PREÇOS'!$B:$B)-16),IF($C10=$C8,"Unidade","")))</f>
        <v/>
      </c>
      <c r="I10" s="87" t="str">
        <f>IF($B9="","",IF($C10=$C7,INDEX('MAPA DE PREÇOS'!$M:$M,MATCH($B10,'MAPA DE PREÇOS'!$B:$B)-17),IF($C10=$C8,"Quant.","")))</f>
        <v/>
      </c>
      <c r="J10" s="63" t="str">
        <f>IF(AND(COUNTBLANK($B7:$B9)=2,$B9="",$B8="",MAX(C:C)&gt;1),"Total Estimado",IF($B9="","",IF($C10=$C7,INDEX('MAPA DE PREÇOS'!$M:$M,MATCH($B10,'MAPA DE PREÇOS'!$B:$B)-19),IF($C10=$C8,"Valor Unit. (R$)",IF(AND($C10&lt;&gt;$C9,$J9&lt;&gt;""),IF(MAX(C:C)=1,"Total Estimado","Subtotal"),"")))))</f>
        <v/>
      </c>
      <c r="K10" s="78" t="str">
        <f>IFERROR(IF(AND(COUNTBLANK($B7:$B9)=2,$B9="",$B8="",MAX(C:C)&gt;1),SUM($K$3:K9)/2,IF($B9="","",IF($C10=$C7,ROUND(J10*I10,2),IF($C10=$C8,"Total Item (R$)",IF(AND($C10&lt;&gt;$C9,$J9&lt;&gt;""),SUMIFS(K:K,C:C,C9,J:J,"&lt;&gt;Subtotal"),""))))),"")</f>
        <v/>
      </c>
      <c r="L10" s="78" t="str">
        <f t="shared" si="1"/>
        <v/>
      </c>
    </row>
    <row r="11" spans="2:14" x14ac:dyDescent="0.25">
      <c r="B11" s="44" t="str">
        <f>IFERROR(IF(C10=C7,IF(B10+1&lt;='MAPA DE PREÇOS'!$H$8,B10+1,""),B10),"")</f>
        <v/>
      </c>
      <c r="C11" s="44" t="str">
        <f>IFERROR(VLOOKUP(B11,'MAPA DE PREÇOS'!B:D,2,FALSE),"")</f>
        <v/>
      </c>
      <c r="D11" s="44" t="str">
        <f>IFERROR(VLOOKUP(B11,'MAPA DE PREÇOS'!B:D,3,FALSE),"")</f>
        <v/>
      </c>
      <c r="E11" s="85" t="str">
        <f t="shared" si="0"/>
        <v/>
      </c>
      <c r="F11" s="85" t="str">
        <f>IF($B10="","",IF($C11=$C8,INDEX('MAPA DE PREÇOS'!$H:$H,MATCH($B11,'MAPA DE PREÇOS'!$B:$B)-19),IF($C11=$C9,"Código","")))</f>
        <v/>
      </c>
      <c r="G11" s="149" t="str">
        <f>IF($B10="","",IF($C11=$C8,IF('BASE EDITAL'!$C$2="",INDEX('MAPA DE PREÇOS'!H:H,MATCH(EDITAL!B11,'MAPA DE PREÇOS'!B:B,0)+1),UPPER(INDEX('BASE EDITAL'!$C:$C,EDITAL!B11+1))),IF($C11=$C9,"Especificação do Objeto","")))</f>
        <v/>
      </c>
      <c r="H11" s="87" t="str">
        <f>IF($B10="","",IF($C11=$C8,INDEX('MAPA DE PREÇOS'!$M:$M,MATCH($B11,'MAPA DE PREÇOS'!$B:$B)-16),IF($C11=$C9,"Unidade","")))</f>
        <v/>
      </c>
      <c r="I11" s="87" t="str">
        <f>IF($B10="","",IF($C11=$C8,INDEX('MAPA DE PREÇOS'!$M:$M,MATCH($B11,'MAPA DE PREÇOS'!$B:$B)-17),IF($C11=$C9,"Quant.","")))</f>
        <v/>
      </c>
      <c r="J11" s="63" t="str">
        <f>IF(AND(COUNTBLANK($B8:$B10)=2,$B10="",$B9="",MAX(C:C)&gt;1),"Total Estimado",IF($B10="","",IF($C11=$C8,INDEX('MAPA DE PREÇOS'!$M:$M,MATCH($B11,'MAPA DE PREÇOS'!$B:$B)-19),IF($C11=$C9,"Valor Unit. (R$)",IF(AND($C11&lt;&gt;$C10,$J10&lt;&gt;""),IF(MAX(C:C)=1,"Total Estimado","Subtotal"),"")))))</f>
        <v/>
      </c>
      <c r="K11" s="78" t="str">
        <f>IFERROR(IF(AND(COUNTBLANK($B8:$B10)=2,$B10="",$B9="",MAX(C:C)&gt;1),SUM($K$3:K10)/2,IF($B10="","",IF($C11=$C8,ROUND(J11*I11,2),IF($C11=$C9,"Total Item (R$)",IF(AND($C11&lt;&gt;$C10,$J10&lt;&gt;""),SUMIFS(K:K,C:C,C10,J:J,"&lt;&gt;Subtotal"),""))))),"")</f>
        <v/>
      </c>
      <c r="L11" s="78" t="str">
        <f t="shared" si="1"/>
        <v/>
      </c>
    </row>
    <row r="12" spans="2:14" x14ac:dyDescent="0.25">
      <c r="B12" s="44" t="str">
        <f>IFERROR(IF(C11=C8,IF(B11+1&lt;='MAPA DE PREÇOS'!$H$8,B11+1,""),B11),"")</f>
        <v/>
      </c>
      <c r="C12" s="44" t="str">
        <f>IFERROR(VLOOKUP(B12,'MAPA DE PREÇOS'!B:D,2,FALSE),"")</f>
        <v/>
      </c>
      <c r="D12" s="44" t="str">
        <f>IFERROR(VLOOKUP(B12,'MAPA DE PREÇOS'!B:D,3,FALSE),"")</f>
        <v/>
      </c>
      <c r="E12" s="85" t="str">
        <f t="shared" si="0"/>
        <v/>
      </c>
      <c r="F12" s="85" t="str">
        <f>IF($B11="","",IF($C12=$C9,INDEX('MAPA DE PREÇOS'!$H:$H,MATCH($B12,'MAPA DE PREÇOS'!$B:$B)-19),IF($C12=$C10,"Código","")))</f>
        <v/>
      </c>
      <c r="G12" s="149" t="str">
        <f>IF($B11="","",IF($C12=$C9,IF('BASE EDITAL'!$C$2="",INDEX('MAPA DE PREÇOS'!H:H,MATCH(EDITAL!B12,'MAPA DE PREÇOS'!B:B,0)+1),UPPER(INDEX('BASE EDITAL'!$C:$C,EDITAL!B12+1))),IF($C12=$C10,"Especificação do Objeto","")))</f>
        <v/>
      </c>
      <c r="H12" s="87" t="str">
        <f>IF($B11="","",IF($C12=$C9,INDEX('MAPA DE PREÇOS'!$M:$M,MATCH($B12,'MAPA DE PREÇOS'!$B:$B)-16),IF($C12=$C10,"Unidade","")))</f>
        <v/>
      </c>
      <c r="I12" s="87" t="str">
        <f>IF($B11="","",IF($C12=$C9,INDEX('MAPA DE PREÇOS'!$M:$M,MATCH($B12,'MAPA DE PREÇOS'!$B:$B)-17),IF($C12=$C10,"Quant.","")))</f>
        <v/>
      </c>
      <c r="J12" s="63" t="str">
        <f>IF(AND(COUNTBLANK($B9:$B11)=2,$B11="",$B10="",MAX(C:C)&gt;1),"Total Estimado",IF($B11="","",IF($C12=$C9,INDEX('MAPA DE PREÇOS'!$M:$M,MATCH($B12,'MAPA DE PREÇOS'!$B:$B)-19),IF($C12=$C10,"Valor Unit. (R$)",IF(AND($C12&lt;&gt;$C11,$J11&lt;&gt;""),IF(MAX(C:C)=1,"Total Estimado","Subtotal"),"")))))</f>
        <v/>
      </c>
      <c r="K12" s="78" t="str">
        <f>IFERROR(IF(AND(COUNTBLANK($B9:$B11)=2,$B11="",$B10="",MAX(C:C)&gt;1),SUM($K$3:K11)/2,IF($B11="","",IF($C12=$C9,ROUND(J12*I12,2),IF($C12=$C10,"Total Item (R$)",IF(AND($C12&lt;&gt;$C11,$J11&lt;&gt;""),SUMIFS(K:K,C:C,C11,J:J,"&lt;&gt;Subtotal"),""))))),"")</f>
        <v/>
      </c>
      <c r="L12" s="78" t="str">
        <f t="shared" si="1"/>
        <v/>
      </c>
    </row>
    <row r="13" spans="2:14" x14ac:dyDescent="0.25">
      <c r="B13" s="44" t="str">
        <f>IFERROR(IF(C12=C9,IF(B12+1&lt;='MAPA DE PREÇOS'!$H$8,B12+1,""),B12),"")</f>
        <v/>
      </c>
      <c r="C13" s="44" t="str">
        <f>IFERROR(VLOOKUP(B13,'MAPA DE PREÇOS'!B:D,2,FALSE),"")</f>
        <v/>
      </c>
      <c r="D13" s="44" t="str">
        <f>IFERROR(VLOOKUP(B13,'MAPA DE PREÇOS'!B:D,3,FALSE),"")</f>
        <v/>
      </c>
      <c r="E13" s="85" t="str">
        <f t="shared" si="0"/>
        <v/>
      </c>
      <c r="F13" s="85" t="str">
        <f>IF($B12="","",IF($C13=$C10,INDEX('MAPA DE PREÇOS'!$H:$H,MATCH($B13,'MAPA DE PREÇOS'!$B:$B)-19),IF($C13=$C11,"Código","")))</f>
        <v/>
      </c>
      <c r="G13" s="149" t="str">
        <f>IF($B12="","",IF($C13=$C10,IF('BASE EDITAL'!$C$2="",INDEX('MAPA DE PREÇOS'!H:H,MATCH(EDITAL!B13,'MAPA DE PREÇOS'!B:B,0)+1),UPPER(INDEX('BASE EDITAL'!$C:$C,EDITAL!B13+1))),IF($C13=$C11,"Especificação do Objeto","")))</f>
        <v/>
      </c>
      <c r="H13" s="87" t="str">
        <f>IF($B12="","",IF($C13=$C10,INDEX('MAPA DE PREÇOS'!$M:$M,MATCH($B13,'MAPA DE PREÇOS'!$B:$B)-16),IF($C13=$C11,"Unidade","")))</f>
        <v/>
      </c>
      <c r="I13" s="87" t="str">
        <f>IF($B12="","",IF($C13=$C10,INDEX('MAPA DE PREÇOS'!$M:$M,MATCH($B13,'MAPA DE PREÇOS'!$B:$B)-17),IF($C13=$C11,"Quant.","")))</f>
        <v/>
      </c>
      <c r="J13" s="63" t="str">
        <f>IF(AND(COUNTBLANK($B10:$B12)=2,$B12="",$B11="",MAX(C:C)&gt;1),"Total Estimado",IF($B12="","",IF($C13=$C10,INDEX('MAPA DE PREÇOS'!$M:$M,MATCH($B13,'MAPA DE PREÇOS'!$B:$B)-19),IF($C13=$C11,"Valor Unit. (R$)",IF(AND($C13&lt;&gt;$C12,$J12&lt;&gt;""),IF(MAX(C:C)=1,"Total Estimado","Subtotal"),"")))))</f>
        <v/>
      </c>
      <c r="K13" s="78" t="str">
        <f>IFERROR(IF(AND(COUNTBLANK($B10:$B12)=2,$B12="",$B11="",MAX(C:C)&gt;1),SUM($K$3:K12)/2,IF($B12="","",IF($C13=$C10,ROUND(J13*I13,2),IF($C13=$C11,"Total Item (R$)",IF(AND($C13&lt;&gt;$C12,$J12&lt;&gt;""),SUMIFS(K:K,C:C,C12,J:J,"&lt;&gt;Subtotal"),""))))),"")</f>
        <v/>
      </c>
      <c r="L13" s="78" t="str">
        <f t="shared" si="1"/>
        <v/>
      </c>
    </row>
    <row r="14" spans="2:14" x14ac:dyDescent="0.25">
      <c r="B14" s="44" t="str">
        <f>IFERROR(IF(C13=C10,IF(B13+1&lt;='MAPA DE PREÇOS'!$H$8,B13+1,""),B13),"")</f>
        <v/>
      </c>
      <c r="C14" s="44" t="str">
        <f>IFERROR(VLOOKUP(B14,'MAPA DE PREÇOS'!B:D,2,FALSE),"")</f>
        <v/>
      </c>
      <c r="D14" s="44" t="str">
        <f>IFERROR(VLOOKUP(B14,'MAPA DE PREÇOS'!B:D,3,FALSE),"")</f>
        <v/>
      </c>
      <c r="E14" s="85" t="str">
        <f t="shared" si="0"/>
        <v/>
      </c>
      <c r="F14" s="85" t="str">
        <f>IF($B13="","",IF($C14=$C11,INDEX('MAPA DE PREÇOS'!$H:$H,MATCH($B14,'MAPA DE PREÇOS'!$B:$B)-19),IF($C14=$C12,"Código","")))</f>
        <v/>
      </c>
      <c r="G14" s="149" t="str">
        <f>IF($B13="","",IF($C14=$C11,IF('BASE EDITAL'!$C$2="",INDEX('MAPA DE PREÇOS'!H:H,MATCH(EDITAL!B14,'MAPA DE PREÇOS'!B:B,0)+1),UPPER(INDEX('BASE EDITAL'!$C:$C,EDITAL!B14+1))),IF($C14=$C12,"Especificação do Objeto","")))</f>
        <v/>
      </c>
      <c r="H14" s="87" t="str">
        <f>IF($B13="","",IF($C14=$C11,INDEX('MAPA DE PREÇOS'!$M:$M,MATCH($B14,'MAPA DE PREÇOS'!$B:$B)-16),IF($C14=$C12,"Unidade","")))</f>
        <v/>
      </c>
      <c r="I14" s="87" t="str">
        <f>IF($B13="","",IF($C14=$C11,INDEX('MAPA DE PREÇOS'!$M:$M,MATCH($B14,'MAPA DE PREÇOS'!$B:$B)-17),IF($C14=$C12,"Quant.","")))</f>
        <v/>
      </c>
      <c r="J14" s="63" t="str">
        <f>IF(AND(COUNTBLANK($B11:$B13)=2,$B13="",$B12="",MAX(C:C)&gt;1),"Total Estimado",IF($B13="","",IF($C14=$C11,INDEX('MAPA DE PREÇOS'!$M:$M,MATCH($B14,'MAPA DE PREÇOS'!$B:$B)-19),IF($C14=$C12,"Valor Unit. (R$)",IF(AND($C14&lt;&gt;$C13,$J13&lt;&gt;""),IF(MAX(C:C)=1,"Total Estimado","Subtotal"),"")))))</f>
        <v/>
      </c>
      <c r="K14" s="78" t="str">
        <f>IFERROR(IF(AND(COUNTBLANK($B11:$B13)=2,$B13="",$B12="",MAX(C:C)&gt;1),SUM($K$3:K13)/2,IF($B13="","",IF($C14=$C11,ROUND(J14*I14,2),IF($C14=$C12,"Total Item (R$)",IF(AND($C14&lt;&gt;$C13,$J13&lt;&gt;""),SUMIFS(K:K,C:C,C13,J:J,"&lt;&gt;Subtotal"),""))))),"")</f>
        <v/>
      </c>
      <c r="L14" s="78" t="str">
        <f t="shared" si="1"/>
        <v/>
      </c>
    </row>
    <row r="15" spans="2:14" x14ac:dyDescent="0.25">
      <c r="B15" s="44" t="str">
        <f>IFERROR(IF(C14=C11,IF(B14+1&lt;='MAPA DE PREÇOS'!$H$8,B14+1,""),B14),"")</f>
        <v/>
      </c>
      <c r="C15" s="44" t="str">
        <f>IFERROR(VLOOKUP(B15,'MAPA DE PREÇOS'!B:D,2,FALSE),"")</f>
        <v/>
      </c>
      <c r="D15" s="44" t="str">
        <f>IFERROR(VLOOKUP(B15,'MAPA DE PREÇOS'!B:D,3,FALSE),"")</f>
        <v/>
      </c>
      <c r="E15" s="85" t="str">
        <f t="shared" si="0"/>
        <v/>
      </c>
      <c r="F15" s="85" t="str">
        <f>IF($B14="","",IF($C15=$C12,INDEX('MAPA DE PREÇOS'!$H:$H,MATCH($B15,'MAPA DE PREÇOS'!$B:$B)-19),IF($C15=$C13,"Código","")))</f>
        <v/>
      </c>
      <c r="G15" s="149" t="str">
        <f>IF($B14="","",IF($C15=$C12,IF('BASE EDITAL'!$C$2="",INDEX('MAPA DE PREÇOS'!H:H,MATCH(EDITAL!B15,'MAPA DE PREÇOS'!B:B,0)+1),UPPER(INDEX('BASE EDITAL'!$C:$C,EDITAL!B15+1))),IF($C15=$C13,"Especificação do Objeto","")))</f>
        <v/>
      </c>
      <c r="H15" s="87" t="str">
        <f>IF($B14="","",IF($C15=$C12,INDEX('MAPA DE PREÇOS'!$M:$M,MATCH($B15,'MAPA DE PREÇOS'!$B:$B)-16),IF($C15=$C13,"Unidade","")))</f>
        <v/>
      </c>
      <c r="I15" s="87" t="str">
        <f>IF($B14="","",IF($C15=$C12,INDEX('MAPA DE PREÇOS'!$M:$M,MATCH($B15,'MAPA DE PREÇOS'!$B:$B)-17),IF($C15=$C13,"Quant.","")))</f>
        <v/>
      </c>
      <c r="J15" s="63" t="str">
        <f>IF(AND(COUNTBLANK($B12:$B14)=2,$B14="",$B13="",MAX(C:C)&gt;1),"Total Estimado",IF($B14="","",IF($C15=$C12,INDEX('MAPA DE PREÇOS'!$M:$M,MATCH($B15,'MAPA DE PREÇOS'!$B:$B)-19),IF($C15=$C13,"Valor Unit. (R$)",IF(AND($C15&lt;&gt;$C14,$J14&lt;&gt;""),IF(MAX(C:C)=1,"Total Estimado","Subtotal"),"")))))</f>
        <v/>
      </c>
      <c r="K15" s="78" t="str">
        <f>IFERROR(IF(AND(COUNTBLANK($B12:$B14)=2,$B14="",$B13="",MAX(C:C)&gt;1),SUM($K$3:K14)/2,IF($B14="","",IF($C15=$C12,ROUND(J15*I15,2),IF($C15=$C13,"Total Item (R$)",IF(AND($C15&lt;&gt;$C14,$J14&lt;&gt;""),SUMIFS(K:K,C:C,C14,J:J,"&lt;&gt;Subtotal"),""))))),"")</f>
        <v/>
      </c>
      <c r="L15" s="78" t="str">
        <f t="shared" si="1"/>
        <v/>
      </c>
    </row>
    <row r="16" spans="2:14" x14ac:dyDescent="0.25">
      <c r="B16" s="44" t="str">
        <f>IFERROR(IF(C15=C12,IF(B15+1&lt;='MAPA DE PREÇOS'!$H$8,B15+1,""),B15),"")</f>
        <v/>
      </c>
      <c r="C16" s="44" t="str">
        <f>IFERROR(VLOOKUP(B16,'MAPA DE PREÇOS'!B:D,2,FALSE),"")</f>
        <v/>
      </c>
      <c r="D16" s="44" t="str">
        <f>IFERROR(VLOOKUP(B16,'MAPA DE PREÇOS'!B:D,3,FALSE),"")</f>
        <v/>
      </c>
      <c r="E16" s="85" t="str">
        <f t="shared" si="0"/>
        <v/>
      </c>
      <c r="F16" s="85" t="str">
        <f>IF($B15="","",IF($C16=$C13,INDEX('MAPA DE PREÇOS'!$H:$H,MATCH($B16,'MAPA DE PREÇOS'!$B:$B)-19),IF($C16=$C14,"Código","")))</f>
        <v/>
      </c>
      <c r="G16" s="149" t="str">
        <f>IF($B15="","",IF($C16=$C13,IF('BASE EDITAL'!$C$2="",INDEX('MAPA DE PREÇOS'!H:H,MATCH(EDITAL!B16,'MAPA DE PREÇOS'!B:B,0)+1),UPPER(INDEX('BASE EDITAL'!$C:$C,EDITAL!B16+1))),IF($C16=$C14,"Especificação do Objeto","")))</f>
        <v/>
      </c>
      <c r="H16" s="87" t="str">
        <f>IF($B15="","",IF($C16=$C13,INDEX('MAPA DE PREÇOS'!$M:$M,MATCH($B16,'MAPA DE PREÇOS'!$B:$B)-16),IF($C16=$C14,"Unidade","")))</f>
        <v/>
      </c>
      <c r="I16" s="87" t="str">
        <f>IF($B15="","",IF($C16=$C13,INDEX('MAPA DE PREÇOS'!$M:$M,MATCH($B16,'MAPA DE PREÇOS'!$B:$B)-17),IF($C16=$C14,"Quant.","")))</f>
        <v/>
      </c>
      <c r="J16" s="63" t="str">
        <f>IF(AND(COUNTBLANK($B13:$B15)=2,$B15="",$B14="",MAX(C:C)&gt;1),"Total Estimado",IF($B15="","",IF($C16=$C13,INDEX('MAPA DE PREÇOS'!$M:$M,MATCH($B16,'MAPA DE PREÇOS'!$B:$B)-19),IF($C16=$C14,"Valor Unit. (R$)",IF(AND($C16&lt;&gt;$C15,$J15&lt;&gt;""),IF(MAX(C:C)=1,"Total Estimado","Subtotal"),"")))))</f>
        <v/>
      </c>
      <c r="K16" s="78" t="str">
        <f>IFERROR(IF(AND(COUNTBLANK($B13:$B15)=2,$B15="",$B14="",MAX(C:C)&gt;1),SUM($K$3:K15)/2,IF($B15="","",IF($C16=$C13,ROUND(J16*I16,2),IF($C16=$C14,"Total Item (R$)",IF(AND($C16&lt;&gt;$C15,$J15&lt;&gt;""),SUMIFS(K:K,C:C,C15,J:J,"&lt;&gt;Subtotal"),""))))),"")</f>
        <v/>
      </c>
      <c r="L16" s="78" t="str">
        <f t="shared" si="1"/>
        <v/>
      </c>
    </row>
    <row r="17" spans="2:12" x14ac:dyDescent="0.25">
      <c r="B17" s="44" t="str">
        <f>IFERROR(IF(C16=C13,IF(B16+1&lt;='MAPA DE PREÇOS'!$H$8,B16+1,""),B16),"")</f>
        <v/>
      </c>
      <c r="C17" s="44" t="str">
        <f>IFERROR(VLOOKUP(B17,'MAPA DE PREÇOS'!B:D,2,FALSE),"")</f>
        <v/>
      </c>
      <c r="D17" s="44" t="str">
        <f>IFERROR(VLOOKUP(B17,'MAPA DE PREÇOS'!B:D,3,FALSE),"")</f>
        <v/>
      </c>
      <c r="E17" s="85" t="str">
        <f t="shared" si="0"/>
        <v/>
      </c>
      <c r="F17" s="85" t="str">
        <f>IF($B16="","",IF($C17=$C14,INDEX('MAPA DE PREÇOS'!$H:$H,MATCH($B17,'MAPA DE PREÇOS'!$B:$B)-19),IF($C17=$C15,"Código","")))</f>
        <v/>
      </c>
      <c r="G17" s="149" t="str">
        <f>IF($B16="","",IF($C17=$C14,IF('BASE EDITAL'!$C$2="",INDEX('MAPA DE PREÇOS'!H:H,MATCH(EDITAL!B17,'MAPA DE PREÇOS'!B:B,0)+1),UPPER(INDEX('BASE EDITAL'!$C:$C,EDITAL!B17+1))),IF($C17=$C15,"Especificação do Objeto","")))</f>
        <v/>
      </c>
      <c r="H17" s="87" t="str">
        <f>IF($B16="","",IF($C17=$C14,INDEX('MAPA DE PREÇOS'!$M:$M,MATCH($B17,'MAPA DE PREÇOS'!$B:$B)-16),IF($C17=$C15,"Unidade","")))</f>
        <v/>
      </c>
      <c r="I17" s="87" t="str">
        <f>IF($B16="","",IF($C17=$C14,INDEX('MAPA DE PREÇOS'!$M:$M,MATCH($B17,'MAPA DE PREÇOS'!$B:$B)-17),IF($C17=$C15,"Quant.","")))</f>
        <v/>
      </c>
      <c r="J17" s="63" t="str">
        <f>IF(AND(COUNTBLANK($B14:$B16)=2,$B16="",$B15="",MAX(C:C)&gt;1),"Total Estimado",IF($B16="","",IF($C17=$C14,INDEX('MAPA DE PREÇOS'!$M:$M,MATCH($B17,'MAPA DE PREÇOS'!$B:$B)-19),IF($C17=$C15,"Valor Unit. (R$)",IF(AND($C17&lt;&gt;$C16,$J16&lt;&gt;""),IF(MAX(C:C)=1,"Total Estimado","Subtotal"),"")))))</f>
        <v/>
      </c>
      <c r="K17" s="78" t="str">
        <f>IFERROR(IF(AND(COUNTBLANK($B14:$B16)=2,$B16="",$B15="",MAX(C:C)&gt;1),SUM($K$3:K16)/2,IF($B16="","",IF($C17=$C14,ROUND(J17*I17,2),IF($C17=$C15,"Total Item (R$)",IF(AND($C17&lt;&gt;$C16,$J16&lt;&gt;""),SUMIFS(K:K,C:C,C16,J:J,"&lt;&gt;Subtotal"),""))))),"")</f>
        <v/>
      </c>
      <c r="L17" s="78" t="str">
        <f t="shared" si="1"/>
        <v/>
      </c>
    </row>
    <row r="18" spans="2:12" x14ac:dyDescent="0.25">
      <c r="B18" s="44" t="str">
        <f>IFERROR(IF(C17=C14,IF(B17+1&lt;='MAPA DE PREÇOS'!$H$8,B17+1,""),B17),"")</f>
        <v/>
      </c>
      <c r="C18" s="44" t="str">
        <f>IFERROR(VLOOKUP(B18,'MAPA DE PREÇOS'!B:D,2,FALSE),"")</f>
        <v/>
      </c>
      <c r="D18" s="44" t="str">
        <f>IFERROR(VLOOKUP(B18,'MAPA DE PREÇOS'!B:D,3,FALSE),"")</f>
        <v/>
      </c>
      <c r="E18" s="85" t="str">
        <f t="shared" si="0"/>
        <v/>
      </c>
      <c r="F18" s="85" t="str">
        <f>IF($B17="","",IF($C18=$C15,INDEX('MAPA DE PREÇOS'!$H:$H,MATCH($B18,'MAPA DE PREÇOS'!$B:$B)-19),IF($C18=$C16,"Código","")))</f>
        <v/>
      </c>
      <c r="G18" s="149" t="str">
        <f>IF($B17="","",IF($C18=$C15,IF('BASE EDITAL'!$C$2="",INDEX('MAPA DE PREÇOS'!H:H,MATCH(EDITAL!B18,'MAPA DE PREÇOS'!B:B,0)+1),UPPER(INDEX('BASE EDITAL'!$C:$C,EDITAL!B18+1))),IF($C18=$C16,"Especificação do Objeto","")))</f>
        <v/>
      </c>
      <c r="H18" s="87" t="str">
        <f>IF($B17="","",IF($C18=$C15,INDEX('MAPA DE PREÇOS'!$M:$M,MATCH($B18,'MAPA DE PREÇOS'!$B:$B)-16),IF($C18=$C16,"Unidade","")))</f>
        <v/>
      </c>
      <c r="I18" s="87" t="str">
        <f>IF($B17="","",IF($C18=$C15,INDEX('MAPA DE PREÇOS'!$M:$M,MATCH($B18,'MAPA DE PREÇOS'!$B:$B)-17),IF($C18=$C16,"Quant.","")))</f>
        <v/>
      </c>
      <c r="J18" s="63" t="str">
        <f>IF(AND(COUNTBLANK($B15:$B17)=2,$B17="",$B16="",MAX(C:C)&gt;1),"Total Estimado",IF($B17="","",IF($C18=$C15,INDEX('MAPA DE PREÇOS'!$M:$M,MATCH($B18,'MAPA DE PREÇOS'!$B:$B)-19),IF($C18=$C16,"Valor Unit. (R$)",IF(AND($C18&lt;&gt;$C17,$J17&lt;&gt;""),IF(MAX(C:C)=1,"Total Estimado","Subtotal"),"")))))</f>
        <v/>
      </c>
      <c r="K18" s="78" t="str">
        <f>IFERROR(IF(AND(COUNTBLANK($B15:$B17)=2,$B17="",$B16="",MAX(C:C)&gt;1),SUM($K$3:K17)/2,IF($B17="","",IF($C18=$C15,ROUND(J18*I18,2),IF($C18=$C16,"Total Item (R$)",IF(AND($C18&lt;&gt;$C17,$J17&lt;&gt;""),SUMIFS(K:K,C:C,C17,J:J,"&lt;&gt;Subtotal"),""))))),"")</f>
        <v/>
      </c>
      <c r="L18" s="78" t="str">
        <f t="shared" si="1"/>
        <v/>
      </c>
    </row>
    <row r="19" spans="2:12" x14ac:dyDescent="0.25">
      <c r="B19" s="44" t="str">
        <f>IFERROR(IF(C18=C15,IF(B18+1&lt;='MAPA DE PREÇOS'!$H$8,B18+1,""),B18),"")</f>
        <v/>
      </c>
      <c r="C19" s="44" t="str">
        <f>IFERROR(VLOOKUP(B19,'MAPA DE PREÇOS'!B:D,2,FALSE),"")</f>
        <v/>
      </c>
      <c r="D19" s="44" t="str">
        <f>IFERROR(VLOOKUP(B19,'MAPA DE PREÇOS'!B:D,3,FALSE),"")</f>
        <v/>
      </c>
      <c r="E19" s="85" t="str">
        <f t="shared" si="0"/>
        <v/>
      </c>
      <c r="F19" s="85" t="str">
        <f>IF($B18="","",IF($C19=$C16,INDEX('MAPA DE PREÇOS'!$H:$H,MATCH($B19,'MAPA DE PREÇOS'!$B:$B)-19),IF($C19=$C17,"Código","")))</f>
        <v/>
      </c>
      <c r="G19" s="149" t="str">
        <f>IF($B18="","",IF($C19=$C16,IF('BASE EDITAL'!$C$2="",INDEX('MAPA DE PREÇOS'!H:H,MATCH(EDITAL!B19,'MAPA DE PREÇOS'!B:B,0)+1),UPPER(INDEX('BASE EDITAL'!$C:$C,EDITAL!B19+1))),IF($C19=$C17,"Especificação do Objeto","")))</f>
        <v/>
      </c>
      <c r="H19" s="87" t="str">
        <f>IF($B18="","",IF($C19=$C16,INDEX('MAPA DE PREÇOS'!$M:$M,MATCH($B19,'MAPA DE PREÇOS'!$B:$B)-16),IF($C19=$C17,"Unidade","")))</f>
        <v/>
      </c>
      <c r="I19" s="87" t="str">
        <f>IF($B18="","",IF($C19=$C16,INDEX('MAPA DE PREÇOS'!$M:$M,MATCH($B19,'MAPA DE PREÇOS'!$B:$B)-17),IF($C19=$C17,"Quant.","")))</f>
        <v/>
      </c>
      <c r="J19" s="63" t="str">
        <f>IF(AND(COUNTBLANK($B16:$B18)=2,$B18="",$B17="",MAX(C:C)&gt;1),"Total Estimado",IF($B18="","",IF($C19=$C16,INDEX('MAPA DE PREÇOS'!$M:$M,MATCH($B19,'MAPA DE PREÇOS'!$B:$B)-19),IF($C19=$C17,"Valor Unit. (R$)",IF(AND($C19&lt;&gt;$C18,$J18&lt;&gt;""),IF(MAX(C:C)=1,"Total Estimado","Subtotal"),"")))))</f>
        <v/>
      </c>
      <c r="K19" s="78" t="str">
        <f>IFERROR(IF(AND(COUNTBLANK($B16:$B18)=2,$B18="",$B17="",MAX(C:C)&gt;1),SUM($K$3:K18)/2,IF($B18="","",IF($C19=$C16,ROUND(J19*I19,2),IF($C19=$C17,"Total Item (R$)",IF(AND($C19&lt;&gt;$C18,$J18&lt;&gt;""),SUMIFS(K:K,C:C,C18,J:J,"&lt;&gt;Subtotal"),""))))),"")</f>
        <v/>
      </c>
      <c r="L19" s="78" t="str">
        <f t="shared" si="1"/>
        <v/>
      </c>
    </row>
    <row r="20" spans="2:12" x14ac:dyDescent="0.25">
      <c r="B20" s="44" t="str">
        <f>IFERROR(IF(C19=C16,IF(B19+1&lt;='MAPA DE PREÇOS'!$H$8,B19+1,""),B19),"")</f>
        <v/>
      </c>
      <c r="C20" s="44" t="str">
        <f>IFERROR(VLOOKUP(B20,'MAPA DE PREÇOS'!B:D,2,FALSE),"")</f>
        <v/>
      </c>
      <c r="D20" s="44" t="str">
        <f>IFERROR(VLOOKUP(B20,'MAPA DE PREÇOS'!B:D,3,FALSE),"")</f>
        <v/>
      </c>
      <c r="E20" s="85" t="str">
        <f t="shared" si="0"/>
        <v/>
      </c>
      <c r="F20" s="85" t="str">
        <f>IF($B19="","",IF($C20=$C17,INDEX('MAPA DE PREÇOS'!$H:$H,MATCH($B20,'MAPA DE PREÇOS'!$B:$B)-19),IF($C20=$C18,"Código","")))</f>
        <v/>
      </c>
      <c r="G20" s="149" t="str">
        <f>IF($B19="","",IF($C20=$C17,IF('BASE EDITAL'!$C$2="",INDEX('MAPA DE PREÇOS'!H:H,MATCH(EDITAL!B20,'MAPA DE PREÇOS'!B:B,0)+1),UPPER(INDEX('BASE EDITAL'!$C:$C,EDITAL!B20+1))),IF($C20=$C18,"Especificação do Objeto","")))</f>
        <v/>
      </c>
      <c r="H20" s="87" t="str">
        <f>IF($B19="","",IF($C20=$C17,INDEX('MAPA DE PREÇOS'!$M:$M,MATCH($B20,'MAPA DE PREÇOS'!$B:$B)-16),IF($C20=$C18,"Unidade","")))</f>
        <v/>
      </c>
      <c r="I20" s="87" t="str">
        <f>IF($B19="","",IF($C20=$C17,INDEX('MAPA DE PREÇOS'!$M:$M,MATCH($B20,'MAPA DE PREÇOS'!$B:$B)-17),IF($C20=$C18,"Quant.","")))</f>
        <v/>
      </c>
      <c r="J20" s="63" t="str">
        <f>IF(AND(COUNTBLANK($B17:$B19)=2,$B19="",$B18="",MAX(C:C)&gt;1),"Total Estimado",IF($B19="","",IF($C20=$C17,INDEX('MAPA DE PREÇOS'!$M:$M,MATCH($B20,'MAPA DE PREÇOS'!$B:$B)-19),IF($C20=$C18,"Valor Unit. (R$)",IF(AND($C20&lt;&gt;$C19,$J19&lt;&gt;""),IF(MAX(C:C)=1,"Total Estimado","Subtotal"),"")))))</f>
        <v/>
      </c>
      <c r="K20" s="78" t="str">
        <f>IFERROR(IF(AND(COUNTBLANK($B17:$B19)=2,$B19="",$B18="",MAX(C:C)&gt;1),SUM($K$3:K19)/2,IF($B19="","",IF($C20=$C17,ROUND(J20*I20,2),IF($C20=$C18,"Total Item (R$)",IF(AND($C20&lt;&gt;$C19,$J19&lt;&gt;""),SUMIFS(K:K,C:C,C19,J:J,"&lt;&gt;Subtotal"),""))))),"")</f>
        <v/>
      </c>
      <c r="L20" s="78" t="str">
        <f t="shared" si="1"/>
        <v/>
      </c>
    </row>
    <row r="21" spans="2:12" x14ac:dyDescent="0.25">
      <c r="B21" s="44" t="str">
        <f>IFERROR(IF(C20=C17,IF(B20+1&lt;='MAPA DE PREÇOS'!$H$8,B20+1,""),B20),"")</f>
        <v/>
      </c>
      <c r="C21" s="44" t="str">
        <f>IFERROR(VLOOKUP(B21,'MAPA DE PREÇOS'!B:D,2,FALSE),"")</f>
        <v/>
      </c>
      <c r="D21" s="44" t="str">
        <f>IFERROR(VLOOKUP(B21,'MAPA DE PREÇOS'!B:D,3,FALSE),"")</f>
        <v/>
      </c>
      <c r="E21" s="85" t="str">
        <f t="shared" si="0"/>
        <v/>
      </c>
      <c r="F21" s="85" t="str">
        <f>IF($B20="","",IF($C21=$C18,INDEX('MAPA DE PREÇOS'!$H:$H,MATCH($B21,'MAPA DE PREÇOS'!$B:$B)-19),IF($C21=$C19,"Código","")))</f>
        <v/>
      </c>
      <c r="G21" s="149" t="str">
        <f>IF($B20="","",IF($C21=$C18,IF('BASE EDITAL'!$C$2="",INDEX('MAPA DE PREÇOS'!H:H,MATCH(EDITAL!B21,'MAPA DE PREÇOS'!B:B,0)+1),UPPER(INDEX('BASE EDITAL'!$C:$C,EDITAL!B21+1))),IF($C21=$C19,"Especificação do Objeto","")))</f>
        <v/>
      </c>
      <c r="H21" s="87" t="str">
        <f>IF($B20="","",IF($C21=$C18,INDEX('MAPA DE PREÇOS'!$M:$M,MATCH($B21,'MAPA DE PREÇOS'!$B:$B)-16),IF($C21=$C19,"Unidade","")))</f>
        <v/>
      </c>
      <c r="I21" s="87" t="str">
        <f>IF($B20="","",IF($C21=$C18,INDEX('MAPA DE PREÇOS'!$M:$M,MATCH($B21,'MAPA DE PREÇOS'!$B:$B)-17),IF($C21=$C19,"Quant.","")))</f>
        <v/>
      </c>
      <c r="J21" s="63" t="str">
        <f>IF(AND(COUNTBLANK($B18:$B20)=2,$B20="",$B19="",MAX(C:C)&gt;1),"Total Estimado",IF($B20="","",IF($C21=$C18,INDEX('MAPA DE PREÇOS'!$M:$M,MATCH($B21,'MAPA DE PREÇOS'!$B:$B)-19),IF($C21=$C19,"Valor Unit. (R$)",IF(AND($C21&lt;&gt;$C20,$J20&lt;&gt;""),IF(MAX(C:C)=1,"Total Estimado","Subtotal"),"")))))</f>
        <v/>
      </c>
      <c r="K21" s="78" t="str">
        <f>IFERROR(IF(AND(COUNTBLANK($B18:$B20)=2,$B20="",$B19="",MAX(C:C)&gt;1),SUM($K$3:K20)/2,IF($B20="","",IF($C21=$C18,ROUND(J21*I21,2),IF($C21=$C19,"Total Item (R$)",IF(AND($C21&lt;&gt;$C20,$J20&lt;&gt;""),SUMIFS(K:K,C:C,C20,J:J,"&lt;&gt;Subtotal"),""))))),"")</f>
        <v/>
      </c>
      <c r="L21" s="78" t="str">
        <f t="shared" si="1"/>
        <v/>
      </c>
    </row>
    <row r="22" spans="2:12" x14ac:dyDescent="0.25">
      <c r="B22" s="44" t="str">
        <f>IFERROR(IF(C21=C18,IF(B21+1&lt;='MAPA DE PREÇOS'!$H$8,B21+1,""),B21),"")</f>
        <v/>
      </c>
      <c r="C22" s="44" t="str">
        <f>IFERROR(VLOOKUP(B22,'MAPA DE PREÇOS'!B:D,2,FALSE),"")</f>
        <v/>
      </c>
      <c r="D22" s="44" t="str">
        <f>IFERROR(VLOOKUP(B22,'MAPA DE PREÇOS'!B:D,3,FALSE),"")</f>
        <v/>
      </c>
      <c r="E22" s="85" t="str">
        <f t="shared" si="0"/>
        <v/>
      </c>
      <c r="F22" s="85" t="str">
        <f>IF($B21="","",IF($C22=$C19,INDEX('MAPA DE PREÇOS'!$H:$H,MATCH($B22,'MAPA DE PREÇOS'!$B:$B)-19),IF($C22=$C20,"Código","")))</f>
        <v/>
      </c>
      <c r="G22" s="149" t="str">
        <f>IF($B21="","",IF($C22=$C19,IF('BASE EDITAL'!$C$2="",INDEX('MAPA DE PREÇOS'!H:H,MATCH(EDITAL!B22,'MAPA DE PREÇOS'!B:B,0)+1),UPPER(INDEX('BASE EDITAL'!$C:$C,EDITAL!B22+1))),IF($C22=$C20,"Especificação do Objeto","")))</f>
        <v/>
      </c>
      <c r="H22" s="87" t="str">
        <f>IF($B21="","",IF($C22=$C19,INDEX('MAPA DE PREÇOS'!$M:$M,MATCH($B22,'MAPA DE PREÇOS'!$B:$B)-16),IF($C22=$C20,"Unidade","")))</f>
        <v/>
      </c>
      <c r="I22" s="87" t="str">
        <f>IF($B21="","",IF($C22=$C19,INDEX('MAPA DE PREÇOS'!$M:$M,MATCH($B22,'MAPA DE PREÇOS'!$B:$B)-17),IF($C22=$C20,"Quant.","")))</f>
        <v/>
      </c>
      <c r="J22" s="63" t="str">
        <f>IF(AND(COUNTBLANK($B19:$B21)=2,$B21="",$B20="",MAX(C:C)&gt;1),"Total Estimado",IF($B21="","",IF($C22=$C19,INDEX('MAPA DE PREÇOS'!$M:$M,MATCH($B22,'MAPA DE PREÇOS'!$B:$B)-19),IF($C22=$C20,"Valor Unit. (R$)",IF(AND($C22&lt;&gt;$C21,$J21&lt;&gt;""),IF(MAX(C:C)=1,"Total Estimado","Subtotal"),"")))))</f>
        <v/>
      </c>
      <c r="K22" s="78" t="str">
        <f>IFERROR(IF(AND(COUNTBLANK($B19:$B21)=2,$B21="",$B20="",MAX(C:C)&gt;1),SUM($K$3:K21)/2,IF($B21="","",IF($C22=$C19,ROUND(J22*I22,2),IF($C22=$C20,"Total Item (R$)",IF(AND($C22&lt;&gt;$C21,$J21&lt;&gt;""),SUMIFS(K:K,C:C,C21,J:J,"&lt;&gt;Subtotal"),""))))),"")</f>
        <v/>
      </c>
      <c r="L22" s="78" t="str">
        <f t="shared" si="1"/>
        <v/>
      </c>
    </row>
    <row r="23" spans="2:12" x14ac:dyDescent="0.25">
      <c r="B23" s="44" t="str">
        <f>IFERROR(IF(C22=C19,IF(B22+1&lt;='MAPA DE PREÇOS'!$H$8,B22+1,""),B22),"")</f>
        <v/>
      </c>
      <c r="C23" s="44" t="str">
        <f>IFERROR(VLOOKUP(B23,'MAPA DE PREÇOS'!B:D,2,FALSE),"")</f>
        <v/>
      </c>
      <c r="D23" s="44" t="str">
        <f>IFERROR(VLOOKUP(B23,'MAPA DE PREÇOS'!B:D,3,FALSE),"")</f>
        <v/>
      </c>
      <c r="E23" s="85" t="str">
        <f t="shared" si="0"/>
        <v/>
      </c>
      <c r="F23" s="85" t="str">
        <f>IF($B22="","",IF($C23=$C20,INDEX('MAPA DE PREÇOS'!$H:$H,MATCH($B23,'MAPA DE PREÇOS'!$B:$B)-19),IF($C23=$C21,"Código","")))</f>
        <v/>
      </c>
      <c r="G23" s="149" t="str">
        <f>IF($B22="","",IF($C23=$C20,IF('BASE EDITAL'!$C$2="",INDEX('MAPA DE PREÇOS'!H:H,MATCH(EDITAL!B23,'MAPA DE PREÇOS'!B:B,0)+1),UPPER(INDEX('BASE EDITAL'!$C:$C,EDITAL!B23+1))),IF($C23=$C21,"Especificação do Objeto","")))</f>
        <v/>
      </c>
      <c r="H23" s="87" t="str">
        <f>IF($B22="","",IF($C23=$C20,INDEX('MAPA DE PREÇOS'!$M:$M,MATCH($B23,'MAPA DE PREÇOS'!$B:$B)-16),IF($C23=$C21,"Unidade","")))</f>
        <v/>
      </c>
      <c r="I23" s="87" t="str">
        <f>IF($B22="","",IF($C23=$C20,INDEX('MAPA DE PREÇOS'!$M:$M,MATCH($B23,'MAPA DE PREÇOS'!$B:$B)-17),IF($C23=$C21,"Quant.","")))</f>
        <v/>
      </c>
      <c r="J23" s="63" t="str">
        <f>IF(AND(COUNTBLANK($B20:$B22)=2,$B22="",$B21="",MAX(C:C)&gt;1),"Total Estimado",IF($B22="","",IF($C23=$C20,INDEX('MAPA DE PREÇOS'!$M:$M,MATCH($B23,'MAPA DE PREÇOS'!$B:$B)-19),IF($C23=$C21,"Valor Unit. (R$)",IF(AND($C23&lt;&gt;$C22,$J22&lt;&gt;""),IF(MAX(C:C)=1,"Total Estimado","Subtotal"),"")))))</f>
        <v/>
      </c>
      <c r="K23" s="78" t="str">
        <f>IFERROR(IF(AND(COUNTBLANK($B20:$B22)=2,$B22="",$B21="",MAX(C:C)&gt;1),SUM($K$3:K22)/2,IF($B22="","",IF($C23=$C20,ROUND(J23*I23,2),IF($C23=$C21,"Total Item (R$)",IF(AND($C23&lt;&gt;$C22,$J22&lt;&gt;""),SUMIFS(K:K,C:C,C22,J:J,"&lt;&gt;Subtotal"),""))))),"")</f>
        <v/>
      </c>
      <c r="L23" s="78" t="str">
        <f t="shared" si="1"/>
        <v/>
      </c>
    </row>
    <row r="24" spans="2:12" x14ac:dyDescent="0.25">
      <c r="B24" s="44" t="str">
        <f>IFERROR(IF(C23=C20,IF(B23+1&lt;='MAPA DE PREÇOS'!$H$8,B23+1,""),B23),"")</f>
        <v/>
      </c>
      <c r="C24" s="44" t="str">
        <f>IFERROR(VLOOKUP(B24,'MAPA DE PREÇOS'!B:D,2,FALSE),"")</f>
        <v/>
      </c>
      <c r="D24" s="44" t="str">
        <f>IFERROR(VLOOKUP(B24,'MAPA DE PREÇOS'!B:D,3,FALSE),"")</f>
        <v/>
      </c>
      <c r="E24" s="85" t="str">
        <f t="shared" si="0"/>
        <v/>
      </c>
      <c r="F24" s="85" t="str">
        <f>IF($B23="","",IF($C24=$C21,INDEX('MAPA DE PREÇOS'!$H:$H,MATCH($B24,'MAPA DE PREÇOS'!$B:$B)-19),IF($C24=$C22,"Código","")))</f>
        <v/>
      </c>
      <c r="G24" s="149" t="str">
        <f>IF($B23="","",IF($C24=$C21,IF('BASE EDITAL'!$C$2="",INDEX('MAPA DE PREÇOS'!H:H,MATCH(EDITAL!B24,'MAPA DE PREÇOS'!B:B,0)+1),UPPER(INDEX('BASE EDITAL'!$C:$C,EDITAL!B24+1))),IF($C24=$C22,"Especificação do Objeto","")))</f>
        <v/>
      </c>
      <c r="H24" s="87" t="str">
        <f>IF($B23="","",IF($C24=$C21,INDEX('MAPA DE PREÇOS'!$M:$M,MATCH($B24,'MAPA DE PREÇOS'!$B:$B)-16),IF($C24=$C22,"Unidade","")))</f>
        <v/>
      </c>
      <c r="I24" s="87" t="str">
        <f>IF($B23="","",IF($C24=$C21,INDEX('MAPA DE PREÇOS'!$M:$M,MATCH($B24,'MAPA DE PREÇOS'!$B:$B)-17),IF($C24=$C22,"Quant.","")))</f>
        <v/>
      </c>
      <c r="J24" s="63" t="str">
        <f>IF(AND(COUNTBLANK($B21:$B23)=2,$B23="",$B22="",MAX(C:C)&gt;1),"Total Estimado",IF($B23="","",IF($C24=$C21,INDEX('MAPA DE PREÇOS'!$M:$M,MATCH($B24,'MAPA DE PREÇOS'!$B:$B)-19),IF($C24=$C22,"Valor Unit. (R$)",IF(AND($C24&lt;&gt;$C23,$J23&lt;&gt;""),IF(MAX(C:C)=1,"Total Estimado","Subtotal"),"")))))</f>
        <v/>
      </c>
      <c r="K24" s="78" t="str">
        <f>IFERROR(IF(AND(COUNTBLANK($B21:$B23)=2,$B23="",$B22="",MAX(C:C)&gt;1),SUM($K$3:K23)/2,IF($B23="","",IF($C24=$C21,ROUND(J24*I24,2),IF($C24=$C22,"Total Item (R$)",IF(AND($C24&lt;&gt;$C23,$J23&lt;&gt;""),SUMIFS(K:K,C:C,C23,J:J,"&lt;&gt;Subtotal"),""))))),"")</f>
        <v/>
      </c>
      <c r="L24" s="78" t="str">
        <f t="shared" si="1"/>
        <v/>
      </c>
    </row>
    <row r="25" spans="2:12" x14ac:dyDescent="0.25">
      <c r="B25" s="44" t="str">
        <f>IFERROR(IF(C24=C21,IF(B24+1&lt;='MAPA DE PREÇOS'!$H$8,B24+1,""),B24),"")</f>
        <v/>
      </c>
      <c r="C25" s="44" t="str">
        <f>IFERROR(VLOOKUP(B25,'MAPA DE PREÇOS'!B:D,2,FALSE),"")</f>
        <v/>
      </c>
      <c r="D25" s="44" t="str">
        <f>IFERROR(VLOOKUP(B25,'MAPA DE PREÇOS'!B:D,3,FALSE),"")</f>
        <v/>
      </c>
      <c r="E25" s="85" t="str">
        <f t="shared" si="0"/>
        <v/>
      </c>
      <c r="F25" s="85" t="str">
        <f>IF($B24="","",IF($C25=$C22,INDEX('MAPA DE PREÇOS'!$H:$H,MATCH($B25,'MAPA DE PREÇOS'!$B:$B)-19),IF($C25=$C23,"Código","")))</f>
        <v/>
      </c>
      <c r="G25" s="149" t="str">
        <f>IF($B24="","",IF($C25=$C22,IF('BASE EDITAL'!$C$2="",INDEX('MAPA DE PREÇOS'!H:H,MATCH(EDITAL!B25,'MAPA DE PREÇOS'!B:B,0)+1),UPPER(INDEX('BASE EDITAL'!$C:$C,EDITAL!B25+1))),IF($C25=$C23,"Especificação do Objeto","")))</f>
        <v/>
      </c>
      <c r="H25" s="87" t="str">
        <f>IF($B24="","",IF($C25=$C22,INDEX('MAPA DE PREÇOS'!$M:$M,MATCH($B25,'MAPA DE PREÇOS'!$B:$B)-16),IF($C25=$C23,"Unidade","")))</f>
        <v/>
      </c>
      <c r="I25" s="87" t="str">
        <f>IF($B24="","",IF($C25=$C22,INDEX('MAPA DE PREÇOS'!$M:$M,MATCH($B25,'MAPA DE PREÇOS'!$B:$B)-17),IF($C25=$C23,"Quant.","")))</f>
        <v/>
      </c>
      <c r="J25" s="63" t="str">
        <f>IF(AND(COUNTBLANK($B22:$B24)=2,$B24="",$B23="",MAX(C:C)&gt;1),"Total Estimado",IF($B24="","",IF($C25=$C22,INDEX('MAPA DE PREÇOS'!$M:$M,MATCH($B25,'MAPA DE PREÇOS'!$B:$B)-19),IF($C25=$C23,"Valor Unit. (R$)",IF(AND($C25&lt;&gt;$C24,$J24&lt;&gt;""),IF(MAX(C:C)=1,"Total Estimado","Subtotal"),"")))))</f>
        <v/>
      </c>
      <c r="K25" s="78" t="str">
        <f>IFERROR(IF(AND(COUNTBLANK($B22:$B24)=2,$B24="",$B23="",MAX(C:C)&gt;1),SUM($K$3:K24)/2,IF($B24="","",IF($C25=$C22,ROUND(J25*I25,2),IF($C25=$C23,"Total Item (R$)",IF(AND($C25&lt;&gt;$C24,$J24&lt;&gt;""),SUMIFS(K:K,C:C,C24,J:J,"&lt;&gt;Subtotal"),""))))),"")</f>
        <v/>
      </c>
      <c r="L25" s="78" t="str">
        <f t="shared" si="1"/>
        <v/>
      </c>
    </row>
    <row r="26" spans="2:12" x14ac:dyDescent="0.25">
      <c r="B26" s="44" t="str">
        <f>IFERROR(IF(C25=C22,IF(B25+1&lt;='MAPA DE PREÇOS'!$H$8,B25+1,""),B25),"")</f>
        <v/>
      </c>
      <c r="C26" s="44" t="str">
        <f>IFERROR(VLOOKUP(B26,'MAPA DE PREÇOS'!B:D,2,FALSE),"")</f>
        <v/>
      </c>
      <c r="D26" s="44" t="str">
        <f>IFERROR(VLOOKUP(B26,'MAPA DE PREÇOS'!B:D,3,FALSE),"")</f>
        <v/>
      </c>
      <c r="E26" s="85" t="str">
        <f t="shared" si="0"/>
        <v/>
      </c>
      <c r="F26" s="85" t="str">
        <f>IF($B25="","",IF($C26=$C23,INDEX('MAPA DE PREÇOS'!$H:$H,MATCH($B26,'MAPA DE PREÇOS'!$B:$B)-19),IF($C26=$C24,"Código","")))</f>
        <v/>
      </c>
      <c r="G26" s="149" t="str">
        <f>IF($B25="","",IF($C26=$C23,IF('BASE EDITAL'!$C$2="",INDEX('MAPA DE PREÇOS'!H:H,MATCH(EDITAL!B26,'MAPA DE PREÇOS'!B:B,0)+1),UPPER(INDEX('BASE EDITAL'!$C:$C,EDITAL!B26+1))),IF($C26=$C24,"Especificação do Objeto","")))</f>
        <v/>
      </c>
      <c r="H26" s="87" t="str">
        <f>IF($B25="","",IF($C26=$C23,INDEX('MAPA DE PREÇOS'!$M:$M,MATCH($B26,'MAPA DE PREÇOS'!$B:$B)-16),IF($C26=$C24,"Unidade","")))</f>
        <v/>
      </c>
      <c r="I26" s="87" t="str">
        <f>IF($B25="","",IF($C26=$C23,INDEX('MAPA DE PREÇOS'!$M:$M,MATCH($B26,'MAPA DE PREÇOS'!$B:$B)-17),IF($C26=$C24,"Quant.","")))</f>
        <v/>
      </c>
      <c r="J26" s="63" t="str">
        <f>IF(AND(COUNTBLANK($B23:$B25)=2,$B25="",$B24="",MAX(C:C)&gt;1),"Total Estimado",IF($B25="","",IF($C26=$C23,INDEX('MAPA DE PREÇOS'!$M:$M,MATCH($B26,'MAPA DE PREÇOS'!$B:$B)-19),IF($C26=$C24,"Valor Unit. (R$)",IF(AND($C26&lt;&gt;$C25,$J25&lt;&gt;""),IF(MAX(C:C)=1,"Total Estimado","Subtotal"),"")))))</f>
        <v/>
      </c>
      <c r="K26" s="78" t="str">
        <f>IFERROR(IF(AND(COUNTBLANK($B23:$B25)=2,$B25="",$B24="",MAX(C:C)&gt;1),SUM($K$3:K25)/2,IF($B25="","",IF($C26=$C23,ROUND(J26*I26,2),IF($C26=$C24,"Total Item (R$)",IF(AND($C26&lt;&gt;$C25,$J25&lt;&gt;""),SUMIFS(K:K,C:C,C25,J:J,"&lt;&gt;Subtotal"),""))))),"")</f>
        <v/>
      </c>
      <c r="L26" s="78" t="str">
        <f t="shared" si="1"/>
        <v/>
      </c>
    </row>
    <row r="27" spans="2:12" x14ac:dyDescent="0.25">
      <c r="B27" s="44" t="str">
        <f>IFERROR(IF(C26=C23,IF(B26+1&lt;='MAPA DE PREÇOS'!$H$8,B26+1,""),B26),"")</f>
        <v/>
      </c>
      <c r="C27" s="44" t="str">
        <f>IFERROR(VLOOKUP(B27,'MAPA DE PREÇOS'!B:D,2,FALSE),"")</f>
        <v/>
      </c>
      <c r="D27" s="44" t="str">
        <f>IFERROR(VLOOKUP(B27,'MAPA DE PREÇOS'!B:D,3,FALSE),"")</f>
        <v/>
      </c>
      <c r="E27" s="85" t="str">
        <f t="shared" si="0"/>
        <v/>
      </c>
      <c r="F27" s="85" t="str">
        <f>IF($B26="","",IF($C27=$C24,INDEX('MAPA DE PREÇOS'!$H:$H,MATCH($B27,'MAPA DE PREÇOS'!$B:$B)-19),IF($C27=$C25,"Código","")))</f>
        <v/>
      </c>
      <c r="G27" s="149" t="str">
        <f>IF($B26="","",IF($C27=$C24,IF('BASE EDITAL'!$C$2="",INDEX('MAPA DE PREÇOS'!H:H,MATCH(EDITAL!B27,'MAPA DE PREÇOS'!B:B,0)+1),UPPER(INDEX('BASE EDITAL'!$C:$C,EDITAL!B27+1))),IF($C27=$C25,"Especificação do Objeto","")))</f>
        <v/>
      </c>
      <c r="H27" s="87" t="str">
        <f>IF($B26="","",IF($C27=$C24,INDEX('MAPA DE PREÇOS'!$M:$M,MATCH($B27,'MAPA DE PREÇOS'!$B:$B)-16),IF($C27=$C25,"Unidade","")))</f>
        <v/>
      </c>
      <c r="I27" s="87" t="str">
        <f>IF($B26="","",IF($C27=$C24,INDEX('MAPA DE PREÇOS'!$M:$M,MATCH($B27,'MAPA DE PREÇOS'!$B:$B)-17),IF($C27=$C25,"Quant.","")))</f>
        <v/>
      </c>
      <c r="J27" s="63" t="str">
        <f>IF(AND(COUNTBLANK($B24:$B26)=2,$B26="",$B25="",MAX(C:C)&gt;1),"Total Estimado",IF($B26="","",IF($C27=$C24,INDEX('MAPA DE PREÇOS'!$M:$M,MATCH($B27,'MAPA DE PREÇOS'!$B:$B)-19),IF($C27=$C25,"Valor Unit. (R$)",IF(AND($C27&lt;&gt;$C26,$J26&lt;&gt;""),IF(MAX(C:C)=1,"Total Estimado","Subtotal"),"")))))</f>
        <v/>
      </c>
      <c r="K27" s="78" t="str">
        <f>IFERROR(IF(AND(COUNTBLANK($B24:$B26)=2,$B26="",$B25="",MAX(C:C)&gt;1),SUM($K$3:K26)/2,IF($B26="","",IF($C27=$C24,ROUND(J27*I27,2),IF($C27=$C25,"Total Item (R$)",IF(AND($C27&lt;&gt;$C26,$J26&lt;&gt;""),SUMIFS(K:K,C:C,C26,J:J,"&lt;&gt;Subtotal"),""))))),"")</f>
        <v/>
      </c>
      <c r="L27" s="78" t="str">
        <f t="shared" si="1"/>
        <v/>
      </c>
    </row>
    <row r="28" spans="2:12" x14ac:dyDescent="0.25">
      <c r="B28" s="44" t="str">
        <f>IFERROR(IF(C27=C24,IF(B27+1&lt;='MAPA DE PREÇOS'!$H$8,B27+1,""),B27),"")</f>
        <v/>
      </c>
      <c r="C28" s="44" t="str">
        <f>IFERROR(VLOOKUP(B28,'MAPA DE PREÇOS'!B:D,2,FALSE),"")</f>
        <v/>
      </c>
      <c r="D28" s="44" t="str">
        <f>IFERROR(VLOOKUP(B28,'MAPA DE PREÇOS'!B:D,3,FALSE),"")</f>
        <v/>
      </c>
      <c r="E28" s="85" t="str">
        <f t="shared" si="0"/>
        <v/>
      </c>
      <c r="F28" s="85" t="str">
        <f>IF($B27="","",IF($C28=$C25,INDEX('MAPA DE PREÇOS'!$H:$H,MATCH($B28,'MAPA DE PREÇOS'!$B:$B)-19),IF($C28=$C26,"Código","")))</f>
        <v/>
      </c>
      <c r="G28" s="149" t="str">
        <f>IF($B27="","",IF($C28=$C25,IF('BASE EDITAL'!$C$2="",INDEX('MAPA DE PREÇOS'!H:H,MATCH(EDITAL!B28,'MAPA DE PREÇOS'!B:B,0)+1),UPPER(INDEX('BASE EDITAL'!$C:$C,EDITAL!B28+1))),IF($C28=$C26,"Especificação do Objeto","")))</f>
        <v/>
      </c>
      <c r="H28" s="87" t="str">
        <f>IF($B27="","",IF($C28=$C25,INDEX('MAPA DE PREÇOS'!$M:$M,MATCH($B28,'MAPA DE PREÇOS'!$B:$B)-16),IF($C28=$C26,"Unidade","")))</f>
        <v/>
      </c>
      <c r="I28" s="87" t="str">
        <f>IF($B27="","",IF($C28=$C25,INDEX('MAPA DE PREÇOS'!$M:$M,MATCH($B28,'MAPA DE PREÇOS'!$B:$B)-17),IF($C28=$C26,"Quant.","")))</f>
        <v/>
      </c>
      <c r="J28" s="63" t="str">
        <f>IF(AND(COUNTBLANK($B25:$B27)=2,$B27="",$B26="",MAX(C:C)&gt;1),"Total Estimado",IF($B27="","",IF($C28=$C25,INDEX('MAPA DE PREÇOS'!$M:$M,MATCH($B28,'MAPA DE PREÇOS'!$B:$B)-19),IF($C28=$C26,"Valor Unit. (R$)",IF(AND($C28&lt;&gt;$C27,$J27&lt;&gt;""),IF(MAX(C:C)=1,"Total Estimado","Subtotal"),"")))))</f>
        <v/>
      </c>
      <c r="K28" s="78" t="str">
        <f>IFERROR(IF(AND(COUNTBLANK($B25:$B27)=2,$B27="",$B26="",MAX(C:C)&gt;1),SUM($K$3:K27)/2,IF($B27="","",IF($C28=$C25,ROUND(J28*I28,2),IF($C28=$C26,"Total Item (R$)",IF(AND($C28&lt;&gt;$C27,$J27&lt;&gt;""),SUMIFS(K:K,C:C,C27,J:J,"&lt;&gt;Subtotal"),""))))),"")</f>
        <v/>
      </c>
      <c r="L28" s="78" t="str">
        <f t="shared" si="1"/>
        <v/>
      </c>
    </row>
    <row r="29" spans="2:12" x14ac:dyDescent="0.25">
      <c r="B29" s="44" t="str">
        <f>IFERROR(IF(C28=C25,IF(B28+1&lt;='MAPA DE PREÇOS'!$H$8,B28+1,""),B28),"")</f>
        <v/>
      </c>
      <c r="C29" s="44" t="str">
        <f>IFERROR(VLOOKUP(B29,'MAPA DE PREÇOS'!B:D,2,FALSE),"")</f>
        <v/>
      </c>
      <c r="D29" s="44" t="str">
        <f>IFERROR(VLOOKUP(B29,'MAPA DE PREÇOS'!B:D,3,FALSE),"")</f>
        <v/>
      </c>
      <c r="E29" s="85" t="str">
        <f t="shared" si="0"/>
        <v/>
      </c>
      <c r="F29" s="85" t="str">
        <f>IF($B28="","",IF($C29=$C26,INDEX('MAPA DE PREÇOS'!$H:$H,MATCH($B29,'MAPA DE PREÇOS'!$B:$B)-19),IF($C29=$C27,"Código","")))</f>
        <v/>
      </c>
      <c r="G29" s="149" t="str">
        <f>IF($B28="","",IF($C29=$C26,IF('BASE EDITAL'!$C$2="",INDEX('MAPA DE PREÇOS'!H:H,MATCH(EDITAL!B29,'MAPA DE PREÇOS'!B:B,0)+1),UPPER(INDEX('BASE EDITAL'!$C:$C,EDITAL!B29+1))),IF($C29=$C27,"Especificação do Objeto","")))</f>
        <v/>
      </c>
      <c r="H29" s="87" t="str">
        <f>IF($B28="","",IF($C29=$C26,INDEX('MAPA DE PREÇOS'!$M:$M,MATCH($B29,'MAPA DE PREÇOS'!$B:$B)-16),IF($C29=$C27,"Unidade","")))</f>
        <v/>
      </c>
      <c r="I29" s="87" t="str">
        <f>IF($B28="","",IF($C29=$C26,INDEX('MAPA DE PREÇOS'!$M:$M,MATCH($B29,'MAPA DE PREÇOS'!$B:$B)-17),IF($C29=$C27,"Quant.","")))</f>
        <v/>
      </c>
      <c r="J29" s="63" t="str">
        <f>IF(AND(COUNTBLANK($B26:$B28)=2,$B28="",$B27="",MAX(C:C)&gt;1),"Total Estimado",IF($B28="","",IF($C29=$C26,INDEX('MAPA DE PREÇOS'!$M:$M,MATCH($B29,'MAPA DE PREÇOS'!$B:$B)-19),IF($C29=$C27,"Valor Unit. (R$)",IF(AND($C29&lt;&gt;$C28,$J28&lt;&gt;""),IF(MAX(C:C)=1,"Total Estimado","Subtotal"),"")))))</f>
        <v/>
      </c>
      <c r="K29" s="78" t="str">
        <f>IFERROR(IF(AND(COUNTBLANK($B26:$B28)=2,$B28="",$B27="",MAX(C:C)&gt;1),SUM($K$3:K28)/2,IF($B28="","",IF($C29=$C26,ROUND(J29*I29,2),IF($C29=$C27,"Total Item (R$)",IF(AND($C29&lt;&gt;$C28,$J28&lt;&gt;""),SUMIFS(K:K,C:C,C28,J:J,"&lt;&gt;Subtotal"),""))))),"")</f>
        <v/>
      </c>
      <c r="L29" s="78" t="str">
        <f t="shared" si="1"/>
        <v/>
      </c>
    </row>
    <row r="30" spans="2:12" x14ac:dyDescent="0.25">
      <c r="B30" s="44" t="str">
        <f>IFERROR(IF(C29=C26,IF(B29+1&lt;='MAPA DE PREÇOS'!$H$8,B29+1,""),B29),"")</f>
        <v/>
      </c>
      <c r="C30" s="44" t="str">
        <f>IFERROR(VLOOKUP(B30,'MAPA DE PREÇOS'!B:D,2,FALSE),"")</f>
        <v/>
      </c>
      <c r="D30" s="44" t="str">
        <f>IFERROR(VLOOKUP(B30,'MAPA DE PREÇOS'!B:D,3,FALSE),"")</f>
        <v/>
      </c>
      <c r="E30" s="85" t="str">
        <f t="shared" si="0"/>
        <v/>
      </c>
      <c r="F30" s="85" t="str">
        <f>IF($B29="","",IF($C30=$C27,INDEX('MAPA DE PREÇOS'!$H:$H,MATCH($B30,'MAPA DE PREÇOS'!$B:$B)-19),IF($C30=$C28,"Código","")))</f>
        <v/>
      </c>
      <c r="G30" s="149" t="str">
        <f>IF($B29="","",IF($C30=$C27,IF('BASE EDITAL'!$C$2="",INDEX('MAPA DE PREÇOS'!H:H,MATCH(EDITAL!B30,'MAPA DE PREÇOS'!B:B,0)+1),UPPER(INDEX('BASE EDITAL'!$C:$C,EDITAL!B30+1))),IF($C30=$C28,"Especificação do Objeto","")))</f>
        <v/>
      </c>
      <c r="H30" s="87" t="str">
        <f>IF($B29="","",IF($C30=$C27,INDEX('MAPA DE PREÇOS'!$M:$M,MATCH($B30,'MAPA DE PREÇOS'!$B:$B)-16),IF($C30=$C28,"Unidade","")))</f>
        <v/>
      </c>
      <c r="I30" s="87" t="str">
        <f>IF($B29="","",IF($C30=$C27,INDEX('MAPA DE PREÇOS'!$M:$M,MATCH($B30,'MAPA DE PREÇOS'!$B:$B)-17),IF($C30=$C28,"Quant.","")))</f>
        <v/>
      </c>
      <c r="J30" s="63" t="str">
        <f>IF(AND(COUNTBLANK($B27:$B29)=2,$B29="",$B28="",MAX(C:C)&gt;1),"Total Estimado",IF($B29="","",IF($C30=$C27,INDEX('MAPA DE PREÇOS'!$M:$M,MATCH($B30,'MAPA DE PREÇOS'!$B:$B)-19),IF($C30=$C28,"Valor Unit. (R$)",IF(AND($C30&lt;&gt;$C29,$J29&lt;&gt;""),IF(MAX(C:C)=1,"Total Estimado","Subtotal"),"")))))</f>
        <v/>
      </c>
      <c r="K30" s="78" t="str">
        <f>IFERROR(IF(AND(COUNTBLANK($B27:$B29)=2,$B29="",$B28="",MAX(C:C)&gt;1),SUM($K$3:K29)/2,IF($B29="","",IF($C30=$C27,ROUND(J30*I30,2),IF($C30=$C28,"Total Item (R$)",IF(AND($C30&lt;&gt;$C29,$J29&lt;&gt;""),SUMIFS(K:K,C:C,C29,J:J,"&lt;&gt;Subtotal"),""))))),"")</f>
        <v/>
      </c>
      <c r="L30" s="78" t="str">
        <f t="shared" si="1"/>
        <v/>
      </c>
    </row>
    <row r="31" spans="2:12" x14ac:dyDescent="0.25">
      <c r="B31" s="44" t="str">
        <f>IFERROR(IF(C30=C27,IF(B30+1&lt;='MAPA DE PREÇOS'!$H$8,B30+1,""),B30),"")</f>
        <v/>
      </c>
      <c r="C31" s="44" t="str">
        <f>IFERROR(VLOOKUP(B31,'MAPA DE PREÇOS'!B:D,2,FALSE),"")</f>
        <v/>
      </c>
      <c r="D31" s="44" t="str">
        <f>IFERROR(VLOOKUP(B31,'MAPA DE PREÇOS'!B:D,3,FALSE),"")</f>
        <v/>
      </c>
      <c r="E31" s="85" t="str">
        <f t="shared" si="0"/>
        <v/>
      </c>
      <c r="F31" s="85" t="str">
        <f>IF($B30="","",IF($C31=$C28,INDEX('MAPA DE PREÇOS'!$H:$H,MATCH($B31,'MAPA DE PREÇOS'!$B:$B)-19),IF($C31=$C29,"Código","")))</f>
        <v/>
      </c>
      <c r="G31" s="149" t="str">
        <f>IF($B30="","",IF($C31=$C28,IF('BASE EDITAL'!$C$2="",INDEX('MAPA DE PREÇOS'!H:H,MATCH(EDITAL!B31,'MAPA DE PREÇOS'!B:B,0)+1),UPPER(INDEX('BASE EDITAL'!$C:$C,EDITAL!B31+1))),IF($C31=$C29,"Especificação do Objeto","")))</f>
        <v/>
      </c>
      <c r="H31" s="87" t="str">
        <f>IF($B30="","",IF($C31=$C28,INDEX('MAPA DE PREÇOS'!$M:$M,MATCH($B31,'MAPA DE PREÇOS'!$B:$B)-16),IF($C31=$C29,"Unidade","")))</f>
        <v/>
      </c>
      <c r="I31" s="87" t="str">
        <f>IF($B30="","",IF($C31=$C28,INDEX('MAPA DE PREÇOS'!$M:$M,MATCH($B31,'MAPA DE PREÇOS'!$B:$B)-17),IF($C31=$C29,"Quant.","")))</f>
        <v/>
      </c>
      <c r="J31" s="63" t="str">
        <f>IF(AND(COUNTBLANK($B28:$B30)=2,$B30="",$B29="",MAX(C:C)&gt;1),"Total Estimado",IF($B30="","",IF($C31=$C28,INDEX('MAPA DE PREÇOS'!$M:$M,MATCH($B31,'MAPA DE PREÇOS'!$B:$B)-19),IF($C31=$C29,"Valor Unit. (R$)",IF(AND($C31&lt;&gt;$C30,$J30&lt;&gt;""),IF(MAX(C:C)=1,"Total Estimado","Subtotal"),"")))))</f>
        <v/>
      </c>
      <c r="K31" s="78" t="str">
        <f>IFERROR(IF(AND(COUNTBLANK($B28:$B30)=2,$B30="",$B29="",MAX(C:C)&gt;1),SUM($K$3:K30)/2,IF($B30="","",IF($C31=$C28,ROUND(J31*I31,2),IF($C31=$C29,"Total Item (R$)",IF(AND($C31&lt;&gt;$C30,$J30&lt;&gt;""),SUMIFS(K:K,C:C,C30,J:J,"&lt;&gt;Subtotal"),""))))),"")</f>
        <v/>
      </c>
      <c r="L31" s="78" t="str">
        <f t="shared" si="1"/>
        <v/>
      </c>
    </row>
    <row r="32" spans="2:12" x14ac:dyDescent="0.25">
      <c r="B32" s="44" t="str">
        <f>IFERROR(IF(C31=C28,IF(B31+1&lt;='MAPA DE PREÇOS'!$H$8,B31+1,""),B31),"")</f>
        <v/>
      </c>
      <c r="C32" s="44" t="str">
        <f>IFERROR(VLOOKUP(B32,'MAPA DE PREÇOS'!B:D,2,FALSE),"")</f>
        <v/>
      </c>
      <c r="D32" s="44" t="str">
        <f>IFERROR(VLOOKUP(B32,'MAPA DE PREÇOS'!B:D,3,FALSE),"")</f>
        <v/>
      </c>
      <c r="E32" s="85" t="str">
        <f t="shared" si="0"/>
        <v/>
      </c>
      <c r="F32" s="85" t="str">
        <f>IF($B31="","",IF($C32=$C29,INDEX('MAPA DE PREÇOS'!$H:$H,MATCH($B32,'MAPA DE PREÇOS'!$B:$B)-19),IF($C32=$C30,"Código","")))</f>
        <v/>
      </c>
      <c r="G32" s="149" t="str">
        <f>IF($B31="","",IF($C32=$C29,IF('BASE EDITAL'!$C$2="",INDEX('MAPA DE PREÇOS'!H:H,MATCH(EDITAL!B32,'MAPA DE PREÇOS'!B:B,0)+1),UPPER(INDEX('BASE EDITAL'!$C:$C,EDITAL!B32+1))),IF($C32=$C30,"Especificação do Objeto","")))</f>
        <v/>
      </c>
      <c r="H32" s="87" t="str">
        <f>IF($B31="","",IF($C32=$C29,INDEX('MAPA DE PREÇOS'!$M:$M,MATCH($B32,'MAPA DE PREÇOS'!$B:$B)-16),IF($C32=$C30,"Unidade","")))</f>
        <v/>
      </c>
      <c r="I32" s="87" t="str">
        <f>IF($B31="","",IF($C32=$C29,INDEX('MAPA DE PREÇOS'!$M:$M,MATCH($B32,'MAPA DE PREÇOS'!$B:$B)-17),IF($C32=$C30,"Quant.","")))</f>
        <v/>
      </c>
      <c r="J32" s="63" t="str">
        <f>IF(AND(COUNTBLANK($B29:$B31)=2,$B31="",$B30="",MAX(C:C)&gt;1),"Total Estimado",IF($B31="","",IF($C32=$C29,INDEX('MAPA DE PREÇOS'!$M:$M,MATCH($B32,'MAPA DE PREÇOS'!$B:$B)-19),IF($C32=$C30,"Valor Unit. (R$)",IF(AND($C32&lt;&gt;$C31,$J31&lt;&gt;""),IF(MAX(C:C)=1,"Total Estimado","Subtotal"),"")))))</f>
        <v/>
      </c>
      <c r="K32" s="78" t="str">
        <f>IFERROR(IF(AND(COUNTBLANK($B29:$B31)=2,$B31="",$B30="",MAX(C:C)&gt;1),SUM($K$3:K31)/2,IF($B31="","",IF($C32=$C29,ROUND(J32*I32,2),IF($C32=$C30,"Total Item (R$)",IF(AND($C32&lt;&gt;$C31,$J31&lt;&gt;""),SUMIFS(K:K,C:C,C31,J:J,"&lt;&gt;Subtotal"),""))))),"")</f>
        <v/>
      </c>
      <c r="L32" s="78" t="str">
        <f t="shared" si="1"/>
        <v/>
      </c>
    </row>
    <row r="33" spans="2:12" x14ac:dyDescent="0.25">
      <c r="B33" s="44" t="str">
        <f>IFERROR(IF(C32=C29,IF(B32+1&lt;='MAPA DE PREÇOS'!$H$8,B32+1,""),B32),"")</f>
        <v/>
      </c>
      <c r="C33" s="44" t="str">
        <f>IFERROR(VLOOKUP(B33,'MAPA DE PREÇOS'!B:D,2,FALSE),"")</f>
        <v/>
      </c>
      <c r="D33" s="44" t="str">
        <f>IFERROR(VLOOKUP(B33,'MAPA DE PREÇOS'!B:D,3,FALSE),"")</f>
        <v/>
      </c>
      <c r="E33" s="85" t="str">
        <f t="shared" si="0"/>
        <v/>
      </c>
      <c r="F33" s="85" t="str">
        <f>IF($B32="","",IF($C33=$C30,INDEX('MAPA DE PREÇOS'!$H:$H,MATCH($B33,'MAPA DE PREÇOS'!$B:$B)-19),IF($C33=$C31,"Código","")))</f>
        <v/>
      </c>
      <c r="G33" s="149" t="str">
        <f>IF($B32="","",IF($C33=$C30,IF('BASE EDITAL'!$C$2="",INDEX('MAPA DE PREÇOS'!H:H,MATCH(EDITAL!B33,'MAPA DE PREÇOS'!B:B,0)+1),UPPER(INDEX('BASE EDITAL'!$C:$C,EDITAL!B33+1))),IF($C33=$C31,"Especificação do Objeto","")))</f>
        <v/>
      </c>
      <c r="H33" s="87" t="str">
        <f>IF($B32="","",IF($C33=$C30,INDEX('MAPA DE PREÇOS'!$M:$M,MATCH($B33,'MAPA DE PREÇOS'!$B:$B)-16),IF($C33=$C31,"Unidade","")))</f>
        <v/>
      </c>
      <c r="I33" s="87" t="str">
        <f>IF($B32="","",IF($C33=$C30,INDEX('MAPA DE PREÇOS'!$M:$M,MATCH($B33,'MAPA DE PREÇOS'!$B:$B)-17),IF($C33=$C31,"Quant.","")))</f>
        <v/>
      </c>
      <c r="J33" s="63" t="str">
        <f>IF(AND(COUNTBLANK($B30:$B32)=2,$B32="",$B31="",MAX(C:C)&gt;1),"Total Estimado",IF($B32="","",IF($C33=$C30,INDEX('MAPA DE PREÇOS'!$M:$M,MATCH($B33,'MAPA DE PREÇOS'!$B:$B)-19),IF($C33=$C31,"Valor Unit. (R$)",IF(AND($C33&lt;&gt;$C32,$J32&lt;&gt;""),IF(MAX(C:C)=1,"Total Estimado","Subtotal"),"")))))</f>
        <v/>
      </c>
      <c r="K33" s="78" t="str">
        <f>IFERROR(IF(AND(COUNTBLANK($B30:$B32)=2,$B32="",$B31="",MAX(C:C)&gt;1),SUM($K$3:K32)/2,IF($B32="","",IF($C33=$C30,ROUND(J33*I33,2),IF($C33=$C31,"Total Item (R$)",IF(AND($C33&lt;&gt;$C32,$J32&lt;&gt;""),SUMIFS(K:K,C:C,C32,J:J,"&lt;&gt;Subtotal"),""))))),"")</f>
        <v/>
      </c>
      <c r="L33" s="78" t="str">
        <f t="shared" si="1"/>
        <v/>
      </c>
    </row>
    <row r="34" spans="2:12" x14ac:dyDescent="0.25">
      <c r="B34" s="44" t="str">
        <f>IFERROR(IF(C33=C30,IF(B33+1&lt;='MAPA DE PREÇOS'!$H$8,B33+1,""),B33),"")</f>
        <v/>
      </c>
      <c r="C34" s="44" t="str">
        <f>IFERROR(VLOOKUP(B34,'MAPA DE PREÇOS'!B:D,2,FALSE),"")</f>
        <v/>
      </c>
      <c r="D34" s="44" t="str">
        <f>IFERROR(VLOOKUP(B34,'MAPA DE PREÇOS'!B:D,3,FALSE),"")</f>
        <v/>
      </c>
      <c r="E34" s="85" t="str">
        <f t="shared" si="0"/>
        <v/>
      </c>
      <c r="F34" s="85" t="str">
        <f>IF($B33="","",IF($C34=$C31,INDEX('MAPA DE PREÇOS'!$H:$H,MATCH($B34,'MAPA DE PREÇOS'!$B:$B)-19),IF($C34=$C32,"Código","")))</f>
        <v/>
      </c>
      <c r="G34" s="149" t="str">
        <f>IF($B33="","",IF($C34=$C31,IF('BASE EDITAL'!$C$2="",INDEX('MAPA DE PREÇOS'!H:H,MATCH(EDITAL!B34,'MAPA DE PREÇOS'!B:B,0)+1),UPPER(INDEX('BASE EDITAL'!$C:$C,EDITAL!B34+1))),IF($C34=$C32,"Especificação do Objeto","")))</f>
        <v/>
      </c>
      <c r="H34" s="87" t="str">
        <f>IF($B33="","",IF($C34=$C31,INDEX('MAPA DE PREÇOS'!$M:$M,MATCH($B34,'MAPA DE PREÇOS'!$B:$B)-16),IF($C34=$C32,"Unidade","")))</f>
        <v/>
      </c>
      <c r="I34" s="87" t="str">
        <f>IF($B33="","",IF($C34=$C31,INDEX('MAPA DE PREÇOS'!$M:$M,MATCH($B34,'MAPA DE PREÇOS'!$B:$B)-17),IF($C34=$C32,"Quant.","")))</f>
        <v/>
      </c>
      <c r="J34" s="63" t="str">
        <f>IF(AND(COUNTBLANK($B31:$B33)=2,$B33="",$B32="",MAX(C:C)&gt;1),"Total Estimado",IF($B33="","",IF($C34=$C31,INDEX('MAPA DE PREÇOS'!$M:$M,MATCH($B34,'MAPA DE PREÇOS'!$B:$B)-19),IF($C34=$C32,"Valor Unit. (R$)",IF(AND($C34&lt;&gt;$C33,$J33&lt;&gt;""),IF(MAX(C:C)=1,"Total Estimado","Subtotal"),"")))))</f>
        <v/>
      </c>
      <c r="K34" s="78" t="str">
        <f>IFERROR(IF(AND(COUNTBLANK($B31:$B33)=2,$B33="",$B32="",MAX(C:C)&gt;1),SUM($K$3:K33)/2,IF($B33="","",IF($C34=$C31,ROUND(J34*I34,2),IF($C34=$C32,"Total Item (R$)",IF(AND($C34&lt;&gt;$C33,$J33&lt;&gt;""),SUMIFS(K:K,C:C,C33,J:J,"&lt;&gt;Subtotal"),""))))),"")</f>
        <v/>
      </c>
      <c r="L34" s="78" t="str">
        <f t="shared" si="1"/>
        <v/>
      </c>
    </row>
    <row r="35" spans="2:12" x14ac:dyDescent="0.25">
      <c r="B35" s="44" t="str">
        <f>IFERROR(IF(C34=C31,IF(B34+1&lt;='MAPA DE PREÇOS'!$H$8,B34+1,""),B34),"")</f>
        <v/>
      </c>
      <c r="C35" s="44" t="str">
        <f>IFERROR(VLOOKUP(B35,'MAPA DE PREÇOS'!B:D,2,FALSE),"")</f>
        <v/>
      </c>
      <c r="D35" s="44" t="str">
        <f>IFERROR(VLOOKUP(B35,'MAPA DE PREÇOS'!B:D,3,FALSE),"")</f>
        <v/>
      </c>
      <c r="E35" s="85" t="str">
        <f t="shared" si="0"/>
        <v/>
      </c>
      <c r="F35" s="85" t="str">
        <f>IF($B34="","",IF($C35=$C32,INDEX('MAPA DE PREÇOS'!$H:$H,MATCH($B35,'MAPA DE PREÇOS'!$B:$B)-19),IF($C35=$C33,"Código","")))</f>
        <v/>
      </c>
      <c r="G35" s="149" t="str">
        <f>IF($B34="","",IF($C35=$C32,IF('BASE EDITAL'!$C$2="",INDEX('MAPA DE PREÇOS'!H:H,MATCH(EDITAL!B35,'MAPA DE PREÇOS'!B:B,0)+1),UPPER(INDEX('BASE EDITAL'!$C:$C,EDITAL!B35+1))),IF($C35=$C33,"Especificação do Objeto","")))</f>
        <v/>
      </c>
      <c r="H35" s="87" t="str">
        <f>IF($B34="","",IF($C35=$C32,INDEX('MAPA DE PREÇOS'!$M:$M,MATCH($B35,'MAPA DE PREÇOS'!$B:$B)-16),IF($C35=$C33,"Unidade","")))</f>
        <v/>
      </c>
      <c r="I35" s="87" t="str">
        <f>IF($B34="","",IF($C35=$C32,INDEX('MAPA DE PREÇOS'!$M:$M,MATCH($B35,'MAPA DE PREÇOS'!$B:$B)-17),IF($C35=$C33,"Quant.","")))</f>
        <v/>
      </c>
      <c r="J35" s="63" t="str">
        <f>IF(AND(COUNTBLANK($B32:$B34)=2,$B34="",$B33="",MAX(C:C)&gt;1),"Total Estimado",IF($B34="","",IF($C35=$C32,INDEX('MAPA DE PREÇOS'!$M:$M,MATCH($B35,'MAPA DE PREÇOS'!$B:$B)-19),IF($C35=$C33,"Valor Unit. (R$)",IF(AND($C35&lt;&gt;$C34,$J34&lt;&gt;""),IF(MAX(C:C)=1,"Total Estimado","Subtotal"),"")))))</f>
        <v/>
      </c>
      <c r="K35" s="78" t="str">
        <f>IFERROR(IF(AND(COUNTBLANK($B32:$B34)=2,$B34="",$B33="",MAX(C:C)&gt;1),SUM($K$3:K34)/2,IF($B34="","",IF($C35=$C32,ROUND(J35*I35,2),IF($C35=$C33,"Total Item (R$)",IF(AND($C35&lt;&gt;$C34,$J34&lt;&gt;""),SUMIFS(K:K,C:C,C34,J:J,"&lt;&gt;Subtotal"),""))))),"")</f>
        <v/>
      </c>
      <c r="L35" s="78" t="str">
        <f t="shared" si="1"/>
        <v/>
      </c>
    </row>
    <row r="36" spans="2:12" x14ac:dyDescent="0.25">
      <c r="B36" s="44" t="str">
        <f>IFERROR(IF(C35=C32,IF(B35+1&lt;='MAPA DE PREÇOS'!$H$8,B35+1,""),B35),"")</f>
        <v/>
      </c>
      <c r="C36" s="44" t="str">
        <f>IFERROR(VLOOKUP(B36,'MAPA DE PREÇOS'!B:D,2,FALSE),"")</f>
        <v/>
      </c>
      <c r="D36" s="44" t="str">
        <f>IFERROR(VLOOKUP(B36,'MAPA DE PREÇOS'!B:D,3,FALSE),"")</f>
        <v/>
      </c>
      <c r="E36" s="85" t="str">
        <f t="shared" si="0"/>
        <v/>
      </c>
      <c r="F36" s="85" t="str">
        <f>IF($B35="","",IF($C36=$C33,INDEX('MAPA DE PREÇOS'!$H:$H,MATCH($B36,'MAPA DE PREÇOS'!$B:$B)-19),IF($C36=$C34,"Código","")))</f>
        <v/>
      </c>
      <c r="G36" s="149" t="str">
        <f>IF($B35="","",IF($C36=$C33,IF('BASE EDITAL'!$C$2="",INDEX('MAPA DE PREÇOS'!H:H,MATCH(EDITAL!B36,'MAPA DE PREÇOS'!B:B,0)+1),UPPER(INDEX('BASE EDITAL'!$C:$C,EDITAL!B36+1))),IF($C36=$C34,"Especificação do Objeto","")))</f>
        <v/>
      </c>
      <c r="H36" s="87" t="str">
        <f>IF($B35="","",IF($C36=$C33,INDEX('MAPA DE PREÇOS'!$M:$M,MATCH($B36,'MAPA DE PREÇOS'!$B:$B)-16),IF($C36=$C34,"Unidade","")))</f>
        <v/>
      </c>
      <c r="I36" s="87" t="str">
        <f>IF($B35="","",IF($C36=$C33,INDEX('MAPA DE PREÇOS'!$M:$M,MATCH($B36,'MAPA DE PREÇOS'!$B:$B)-17),IF($C36=$C34,"Quant.","")))</f>
        <v/>
      </c>
      <c r="J36" s="63" t="str">
        <f>IF(AND(COUNTBLANK($B33:$B35)=2,$B35="",$B34="",MAX(C:C)&gt;1),"Total Estimado",IF($B35="","",IF($C36=$C33,INDEX('MAPA DE PREÇOS'!$M:$M,MATCH($B36,'MAPA DE PREÇOS'!$B:$B)-19),IF($C36=$C34,"Valor Unit. (R$)",IF(AND($C36&lt;&gt;$C35,$J35&lt;&gt;""),IF(MAX(C:C)=1,"Total Estimado","Subtotal"),"")))))</f>
        <v/>
      </c>
      <c r="K36" s="78" t="str">
        <f>IFERROR(IF(AND(COUNTBLANK($B33:$B35)=2,$B35="",$B34="",MAX(C:C)&gt;1),SUM($K$3:K35)/2,IF($B35="","",IF($C36=$C33,ROUND(J36*I36,2),IF($C36=$C34,"Total Item (R$)",IF(AND($C36&lt;&gt;$C35,$J35&lt;&gt;""),SUMIFS(K:K,C:C,C35,J:J,"&lt;&gt;Subtotal"),""))))),"")</f>
        <v/>
      </c>
      <c r="L36" s="78" t="str">
        <f t="shared" si="1"/>
        <v/>
      </c>
    </row>
    <row r="37" spans="2:12" x14ac:dyDescent="0.25">
      <c r="B37" s="44" t="str">
        <f>IFERROR(IF(C36=C33,IF(B36+1&lt;='MAPA DE PREÇOS'!$H$8,B36+1,""),B36),"")</f>
        <v/>
      </c>
      <c r="C37" s="44" t="str">
        <f>IFERROR(VLOOKUP(B37,'MAPA DE PREÇOS'!B:D,2,FALSE),"")</f>
        <v/>
      </c>
      <c r="D37" s="44" t="str">
        <f>IFERROR(VLOOKUP(B37,'MAPA DE PREÇOS'!B:D,3,FALSE),"")</f>
        <v/>
      </c>
      <c r="E37" s="85" t="str">
        <f t="shared" ref="E37:E68" si="2">IF($B36="","",IF($C37=$C34,D37,IF($C37=$C35,"Item",IF(AND(MAX(C:C)&gt;1,$C37=$C36),CONCATENATE("LOTE ",C37),""))))</f>
        <v/>
      </c>
      <c r="F37" s="85" t="str">
        <f>IF($B36="","",IF($C37=$C34,INDEX('MAPA DE PREÇOS'!$H:$H,MATCH($B37,'MAPA DE PREÇOS'!$B:$B)-19),IF($C37=$C35,"Código","")))</f>
        <v/>
      </c>
      <c r="G37" s="149" t="str">
        <f>IF($B36="","",IF($C37=$C34,IF('BASE EDITAL'!$C$2="",INDEX('MAPA DE PREÇOS'!H:H,MATCH(EDITAL!B37,'MAPA DE PREÇOS'!B:B,0)+1),UPPER(INDEX('BASE EDITAL'!$C:$C,EDITAL!B37+1))),IF($C37=$C35,"Especificação do Objeto","")))</f>
        <v/>
      </c>
      <c r="H37" s="87" t="str">
        <f>IF($B36="","",IF($C37=$C34,INDEX('MAPA DE PREÇOS'!$M:$M,MATCH($B37,'MAPA DE PREÇOS'!$B:$B)-16),IF($C37=$C35,"Unidade","")))</f>
        <v/>
      </c>
      <c r="I37" s="87" t="str">
        <f>IF($B36="","",IF($C37=$C34,INDEX('MAPA DE PREÇOS'!$M:$M,MATCH($B37,'MAPA DE PREÇOS'!$B:$B)-17),IF($C37=$C35,"Quant.","")))</f>
        <v/>
      </c>
      <c r="J37" s="63" t="str">
        <f>IF(AND(COUNTBLANK($B34:$B36)=2,$B36="",$B35="",MAX(C:C)&gt;1),"Total Estimado",IF($B36="","",IF($C37=$C34,INDEX('MAPA DE PREÇOS'!$M:$M,MATCH($B37,'MAPA DE PREÇOS'!$B:$B)-19),IF($C37=$C35,"Valor Unit. (R$)",IF(AND($C37&lt;&gt;$C36,$J36&lt;&gt;""),IF(MAX(C:C)=1,"Total Estimado","Subtotal"),"")))))</f>
        <v/>
      </c>
      <c r="K37" s="78" t="str">
        <f>IFERROR(IF(AND(COUNTBLANK($B34:$B36)=2,$B36="",$B35="",MAX(C:C)&gt;1),SUM($K$3:K36)/2,IF($B36="","",IF($C37=$C34,ROUND(J37*I37,2),IF($C37=$C35,"Total Item (R$)",IF(AND($C37&lt;&gt;$C36,$J36&lt;&gt;""),SUMIFS(K:K,C:C,C36,J:J,"&lt;&gt;Subtotal"),""))))),"")</f>
        <v/>
      </c>
      <c r="L37" s="78" t="str">
        <f t="shared" si="1"/>
        <v/>
      </c>
    </row>
    <row r="38" spans="2:12" x14ac:dyDescent="0.25">
      <c r="B38" s="44" t="str">
        <f>IFERROR(IF(C37=C34,IF(B37+1&lt;='MAPA DE PREÇOS'!$H$8,B37+1,""),B37),"")</f>
        <v/>
      </c>
      <c r="C38" s="44" t="str">
        <f>IFERROR(VLOOKUP(B38,'MAPA DE PREÇOS'!B:D,2,FALSE),"")</f>
        <v/>
      </c>
      <c r="D38" s="44" t="str">
        <f>IFERROR(VLOOKUP(B38,'MAPA DE PREÇOS'!B:D,3,FALSE),"")</f>
        <v/>
      </c>
      <c r="E38" s="85" t="str">
        <f t="shared" si="2"/>
        <v/>
      </c>
      <c r="F38" s="85" t="str">
        <f>IF($B37="","",IF($C38=$C35,INDEX('MAPA DE PREÇOS'!$H:$H,MATCH($B38,'MAPA DE PREÇOS'!$B:$B)-19),IF($C38=$C36,"Código","")))</f>
        <v/>
      </c>
      <c r="G38" s="149" t="str">
        <f>IF($B37="","",IF($C38=$C35,IF('BASE EDITAL'!$C$2="",INDEX('MAPA DE PREÇOS'!H:H,MATCH(EDITAL!B38,'MAPA DE PREÇOS'!B:B,0)+1),UPPER(INDEX('BASE EDITAL'!$C:$C,EDITAL!B38+1))),IF($C38=$C36,"Especificação do Objeto","")))</f>
        <v/>
      </c>
      <c r="H38" s="87" t="str">
        <f>IF($B37="","",IF($C38=$C35,INDEX('MAPA DE PREÇOS'!$M:$M,MATCH($B38,'MAPA DE PREÇOS'!$B:$B)-16),IF($C38=$C36,"Unidade","")))</f>
        <v/>
      </c>
      <c r="I38" s="87" t="str">
        <f>IF($B37="","",IF($C38=$C35,INDEX('MAPA DE PREÇOS'!$M:$M,MATCH($B38,'MAPA DE PREÇOS'!$B:$B)-17),IF($C38=$C36,"Quant.","")))</f>
        <v/>
      </c>
      <c r="J38" s="63" t="str">
        <f>IF(AND(COUNTBLANK($B35:$B37)=2,$B37="",$B36="",MAX(C:C)&gt;1),"Total Estimado",IF($B37="","",IF($C38=$C35,INDEX('MAPA DE PREÇOS'!$M:$M,MATCH($B38,'MAPA DE PREÇOS'!$B:$B)-19),IF($C38=$C36,"Valor Unit. (R$)",IF(AND($C38&lt;&gt;$C37,$J37&lt;&gt;""),IF(MAX(C:C)=1,"Total Estimado","Subtotal"),"")))))</f>
        <v/>
      </c>
      <c r="K38" s="78" t="str">
        <f>IFERROR(IF(AND(COUNTBLANK($B35:$B37)=2,$B37="",$B36="",MAX(C:C)&gt;1),SUM($K$3:K37)/2,IF($B37="","",IF($C38=$C35,ROUND(J38*I38,2),IF($C38=$C36,"Total Item (R$)",IF(AND($C38&lt;&gt;$C37,$J37&lt;&gt;""),SUMIFS(K:K,C:C,C37,J:J,"&lt;&gt;Subtotal"),""))))),"")</f>
        <v/>
      </c>
      <c r="L38" s="78" t="str">
        <f t="shared" si="1"/>
        <v/>
      </c>
    </row>
    <row r="39" spans="2:12" x14ac:dyDescent="0.25">
      <c r="B39" s="44" t="str">
        <f>IFERROR(IF(C38=C35,IF(B38+1&lt;='MAPA DE PREÇOS'!$H$8,B38+1,""),B38),"")</f>
        <v/>
      </c>
      <c r="C39" s="44" t="str">
        <f>IFERROR(VLOOKUP(B39,'MAPA DE PREÇOS'!B:D,2,FALSE),"")</f>
        <v/>
      </c>
      <c r="D39" s="44" t="str">
        <f>IFERROR(VLOOKUP(B39,'MAPA DE PREÇOS'!B:D,3,FALSE),"")</f>
        <v/>
      </c>
      <c r="E39" s="85" t="str">
        <f t="shared" si="2"/>
        <v/>
      </c>
      <c r="F39" s="85" t="str">
        <f>IF($B38="","",IF($C39=$C36,INDEX('MAPA DE PREÇOS'!$H:$H,MATCH($B39,'MAPA DE PREÇOS'!$B:$B)-19),IF($C39=$C37,"Código","")))</f>
        <v/>
      </c>
      <c r="G39" s="149" t="str">
        <f>IF($B38="","",IF($C39=$C36,IF('BASE EDITAL'!$C$2="",INDEX('MAPA DE PREÇOS'!H:H,MATCH(EDITAL!B39,'MAPA DE PREÇOS'!B:B,0)+1),UPPER(INDEX('BASE EDITAL'!$C:$C,EDITAL!B39+1))),IF($C39=$C37,"Especificação do Objeto","")))</f>
        <v/>
      </c>
      <c r="H39" s="87" t="str">
        <f>IF($B38="","",IF($C39=$C36,INDEX('MAPA DE PREÇOS'!$M:$M,MATCH($B39,'MAPA DE PREÇOS'!$B:$B)-16),IF($C39=$C37,"Unidade","")))</f>
        <v/>
      </c>
      <c r="I39" s="87" t="str">
        <f>IF($B38="","",IF($C39=$C36,INDEX('MAPA DE PREÇOS'!$M:$M,MATCH($B39,'MAPA DE PREÇOS'!$B:$B)-17),IF($C39=$C37,"Quant.","")))</f>
        <v/>
      </c>
      <c r="J39" s="63" t="str">
        <f>IF(AND(COUNTBLANK($B36:$B38)=2,$B38="",$B37="",MAX(C:C)&gt;1),"Total Estimado",IF($B38="","",IF($C39=$C36,INDEX('MAPA DE PREÇOS'!$M:$M,MATCH($B39,'MAPA DE PREÇOS'!$B:$B)-19),IF($C39=$C37,"Valor Unit. (R$)",IF(AND($C39&lt;&gt;$C38,$J38&lt;&gt;""),IF(MAX(C:C)=1,"Total Estimado","Subtotal"),"")))))</f>
        <v/>
      </c>
      <c r="K39" s="78" t="str">
        <f>IFERROR(IF(AND(COUNTBLANK($B36:$B38)=2,$B38="",$B37="",MAX(C:C)&gt;1),SUM($K$3:K38)/2,IF($B38="","",IF($C39=$C36,ROUND(J39*I39,2),IF($C39=$C37,"Total Item (R$)",IF(AND($C39&lt;&gt;$C38,$J38&lt;&gt;""),SUMIFS(K:K,C:C,C38,J:J,"&lt;&gt;Subtotal"),""))))),"")</f>
        <v/>
      </c>
      <c r="L39" s="78" t="str">
        <f t="shared" si="1"/>
        <v/>
      </c>
    </row>
    <row r="40" spans="2:12" x14ac:dyDescent="0.25">
      <c r="B40" s="44" t="str">
        <f>IFERROR(IF(C39=C36,IF(B39+1&lt;='MAPA DE PREÇOS'!$H$8,B39+1,""),B39),"")</f>
        <v/>
      </c>
      <c r="C40" s="44" t="str">
        <f>IFERROR(VLOOKUP(B40,'MAPA DE PREÇOS'!B:D,2,FALSE),"")</f>
        <v/>
      </c>
      <c r="D40" s="44" t="str">
        <f>IFERROR(VLOOKUP(B40,'MAPA DE PREÇOS'!B:D,3,FALSE),"")</f>
        <v/>
      </c>
      <c r="E40" s="85" t="str">
        <f t="shared" si="2"/>
        <v/>
      </c>
      <c r="F40" s="85" t="str">
        <f>IF($B39="","",IF($C40=$C37,INDEX('MAPA DE PREÇOS'!$H:$H,MATCH($B40,'MAPA DE PREÇOS'!$B:$B)-19),IF($C40=$C38,"Código","")))</f>
        <v/>
      </c>
      <c r="G40" s="149" t="str">
        <f>IF($B39="","",IF($C40=$C37,IF('BASE EDITAL'!$C$2="",INDEX('MAPA DE PREÇOS'!H:H,MATCH(EDITAL!B40,'MAPA DE PREÇOS'!B:B,0)+1),UPPER(INDEX('BASE EDITAL'!$C:$C,EDITAL!B40+1))),IF($C40=$C38,"Especificação do Objeto","")))</f>
        <v/>
      </c>
      <c r="H40" s="87" t="str">
        <f>IF($B39="","",IF($C40=$C37,INDEX('MAPA DE PREÇOS'!$M:$M,MATCH($B40,'MAPA DE PREÇOS'!$B:$B)-16),IF($C40=$C38,"Unidade","")))</f>
        <v/>
      </c>
      <c r="I40" s="87" t="str">
        <f>IF($B39="","",IF($C40=$C37,INDEX('MAPA DE PREÇOS'!$M:$M,MATCH($B40,'MAPA DE PREÇOS'!$B:$B)-17),IF($C40=$C38,"Quant.","")))</f>
        <v/>
      </c>
      <c r="J40" s="63" t="str">
        <f>IF(AND(COUNTBLANK($B37:$B39)=2,$B39="",$B38="",MAX(C:C)&gt;1),"Total Estimado",IF($B39="","",IF($C40=$C37,INDEX('MAPA DE PREÇOS'!$M:$M,MATCH($B40,'MAPA DE PREÇOS'!$B:$B)-19),IF($C40=$C38,"Valor Unit. (R$)",IF(AND($C40&lt;&gt;$C39,$J39&lt;&gt;""),IF(MAX(C:C)=1,"Total Estimado","Subtotal"),"")))))</f>
        <v/>
      </c>
      <c r="K40" s="78" t="str">
        <f>IFERROR(IF(AND(COUNTBLANK($B37:$B39)=2,$B39="",$B38="",MAX(C:C)&gt;1),SUM($K$3:K39)/2,IF($B39="","",IF($C40=$C37,ROUND(J40*I40,2),IF($C40=$C38,"Total Item (R$)",IF(AND($C40&lt;&gt;$C39,$J39&lt;&gt;""),SUMIFS(K:K,C:C,C39,J:J,"&lt;&gt;Subtotal"),""))))),"")</f>
        <v/>
      </c>
      <c r="L40" s="78" t="str">
        <f t="shared" si="1"/>
        <v/>
      </c>
    </row>
    <row r="41" spans="2:12" x14ac:dyDescent="0.25">
      <c r="B41" s="44" t="str">
        <f>IFERROR(IF(C40=C37,IF(B40+1&lt;='MAPA DE PREÇOS'!$H$8,B40+1,""),B40),"")</f>
        <v/>
      </c>
      <c r="C41" s="44" t="str">
        <f>IFERROR(VLOOKUP(B41,'MAPA DE PREÇOS'!B:D,2,FALSE),"")</f>
        <v/>
      </c>
      <c r="D41" s="44" t="str">
        <f>IFERROR(VLOOKUP(B41,'MAPA DE PREÇOS'!B:D,3,FALSE),"")</f>
        <v/>
      </c>
      <c r="E41" s="85" t="str">
        <f t="shared" si="2"/>
        <v/>
      </c>
      <c r="F41" s="85" t="str">
        <f>IF($B40="","",IF($C41=$C38,INDEX('MAPA DE PREÇOS'!$H:$H,MATCH($B41,'MAPA DE PREÇOS'!$B:$B)-19),IF($C41=$C39,"Código","")))</f>
        <v/>
      </c>
      <c r="G41" s="149" t="str">
        <f>IF($B40="","",IF($C41=$C38,IF('BASE EDITAL'!$C$2="",INDEX('MAPA DE PREÇOS'!H:H,MATCH(EDITAL!B41,'MAPA DE PREÇOS'!B:B,0)+1),UPPER(INDEX('BASE EDITAL'!$C:$C,EDITAL!B41+1))),IF($C41=$C39,"Especificação do Objeto","")))</f>
        <v/>
      </c>
      <c r="H41" s="87" t="str">
        <f>IF($B40="","",IF($C41=$C38,INDEX('MAPA DE PREÇOS'!$M:$M,MATCH($B41,'MAPA DE PREÇOS'!$B:$B)-16),IF($C41=$C39,"Unidade","")))</f>
        <v/>
      </c>
      <c r="I41" s="87" t="str">
        <f>IF($B40="","",IF($C41=$C38,INDEX('MAPA DE PREÇOS'!$M:$M,MATCH($B41,'MAPA DE PREÇOS'!$B:$B)-17),IF($C41=$C39,"Quant.","")))</f>
        <v/>
      </c>
      <c r="J41" s="63" t="str">
        <f>IF(AND(COUNTBLANK($B38:$B40)=2,$B40="",$B39="",MAX(C:C)&gt;1),"Total Estimado",IF($B40="","",IF($C41=$C38,INDEX('MAPA DE PREÇOS'!$M:$M,MATCH($B41,'MAPA DE PREÇOS'!$B:$B)-19),IF($C41=$C39,"Valor Unit. (R$)",IF(AND($C41&lt;&gt;$C40,$J40&lt;&gt;""),IF(MAX(C:C)=1,"Total Estimado","Subtotal"),"")))))</f>
        <v/>
      </c>
      <c r="K41" s="78" t="str">
        <f>IFERROR(IF(AND(COUNTBLANK($B38:$B40)=2,$B40="",$B39="",MAX(C:C)&gt;1),SUM($K$3:K40)/2,IF($B40="","",IF($C41=$C38,ROUND(J41*I41,2),IF($C41=$C39,"Total Item (R$)",IF(AND($C41&lt;&gt;$C40,$J40&lt;&gt;""),SUMIFS(K:K,C:C,C40,J:J,"&lt;&gt;Subtotal"),""))))),"")</f>
        <v/>
      </c>
      <c r="L41" s="78" t="str">
        <f t="shared" si="1"/>
        <v/>
      </c>
    </row>
    <row r="42" spans="2:12" x14ac:dyDescent="0.25">
      <c r="B42" s="44" t="str">
        <f>IFERROR(IF(C41=C38,IF(B41+1&lt;='MAPA DE PREÇOS'!$H$8,B41+1,""),B41),"")</f>
        <v/>
      </c>
      <c r="C42" s="44" t="str">
        <f>IFERROR(VLOOKUP(B42,'MAPA DE PREÇOS'!B:D,2,FALSE),"")</f>
        <v/>
      </c>
      <c r="D42" s="44" t="str">
        <f>IFERROR(VLOOKUP(B42,'MAPA DE PREÇOS'!B:D,3,FALSE),"")</f>
        <v/>
      </c>
      <c r="E42" s="85" t="str">
        <f t="shared" si="2"/>
        <v/>
      </c>
      <c r="F42" s="85" t="str">
        <f>IF($B41="","",IF($C42=$C39,INDEX('MAPA DE PREÇOS'!$H:$H,MATCH($B42,'MAPA DE PREÇOS'!$B:$B)-19),IF($C42=$C40,"Código","")))</f>
        <v/>
      </c>
      <c r="G42" s="149" t="str">
        <f>IF($B41="","",IF($C42=$C39,IF('BASE EDITAL'!$C$2="",INDEX('MAPA DE PREÇOS'!H:H,MATCH(EDITAL!B42,'MAPA DE PREÇOS'!B:B,0)+1),UPPER(INDEX('BASE EDITAL'!$C:$C,EDITAL!B42+1))),IF($C42=$C40,"Especificação do Objeto","")))</f>
        <v/>
      </c>
      <c r="H42" s="87" t="str">
        <f>IF($B41="","",IF($C42=$C39,INDEX('MAPA DE PREÇOS'!$M:$M,MATCH($B42,'MAPA DE PREÇOS'!$B:$B)-16),IF($C42=$C40,"Unidade","")))</f>
        <v/>
      </c>
      <c r="I42" s="87" t="str">
        <f>IF($B41="","",IF($C42=$C39,INDEX('MAPA DE PREÇOS'!$M:$M,MATCH($B42,'MAPA DE PREÇOS'!$B:$B)-17),IF($C42=$C40,"Quant.","")))</f>
        <v/>
      </c>
      <c r="J42" s="63" t="str">
        <f>IF(AND(COUNTBLANK($B39:$B41)=2,$B41="",$B40="",MAX(C:C)&gt;1),"Total Estimado",IF($B41="","",IF($C42=$C39,INDEX('MAPA DE PREÇOS'!$M:$M,MATCH($B42,'MAPA DE PREÇOS'!$B:$B)-19),IF($C42=$C40,"Valor Unit. (R$)",IF(AND($C42&lt;&gt;$C41,$J41&lt;&gt;""),IF(MAX(C:C)=1,"Total Estimado","Subtotal"),"")))))</f>
        <v/>
      </c>
      <c r="K42" s="78" t="str">
        <f>IFERROR(IF(AND(COUNTBLANK($B39:$B41)=2,$B41="",$B40="",MAX(C:C)&gt;1),SUM($K$3:K41)/2,IF($B41="","",IF($C42=$C39,ROUND(J42*I42,2),IF($C42=$C40,"Total Item (R$)",IF(AND($C42&lt;&gt;$C41,$J41&lt;&gt;""),SUMIFS(K:K,C:C,C41,J:J,"&lt;&gt;Subtotal"),""))))),"")</f>
        <v/>
      </c>
      <c r="L42" s="78" t="str">
        <f t="shared" si="1"/>
        <v/>
      </c>
    </row>
    <row r="43" spans="2:12" x14ac:dyDescent="0.25">
      <c r="B43" s="44" t="str">
        <f>IFERROR(IF(C42=C39,IF(B42+1&lt;='MAPA DE PREÇOS'!$H$8,B42+1,""),B42),"")</f>
        <v/>
      </c>
      <c r="C43" s="44" t="str">
        <f>IFERROR(VLOOKUP(B43,'MAPA DE PREÇOS'!B:D,2,FALSE),"")</f>
        <v/>
      </c>
      <c r="D43" s="44" t="str">
        <f>IFERROR(VLOOKUP(B43,'MAPA DE PREÇOS'!B:D,3,FALSE),"")</f>
        <v/>
      </c>
      <c r="E43" s="85" t="str">
        <f t="shared" si="2"/>
        <v/>
      </c>
      <c r="F43" s="85" t="str">
        <f>IF($B42="","",IF($C43=$C40,INDEX('MAPA DE PREÇOS'!$H:$H,MATCH($B43,'MAPA DE PREÇOS'!$B:$B)-19),IF($C43=$C41,"Código","")))</f>
        <v/>
      </c>
      <c r="G43" s="149" t="str">
        <f>IF($B42="","",IF($C43=$C40,IF('BASE EDITAL'!$C$2="",INDEX('MAPA DE PREÇOS'!H:H,MATCH(EDITAL!B43,'MAPA DE PREÇOS'!B:B,0)+1),UPPER(INDEX('BASE EDITAL'!$C:$C,EDITAL!B43+1))),IF($C43=$C41,"Especificação do Objeto","")))</f>
        <v/>
      </c>
      <c r="H43" s="87" t="str">
        <f>IF($B42="","",IF($C43=$C40,INDEX('MAPA DE PREÇOS'!$M:$M,MATCH($B43,'MAPA DE PREÇOS'!$B:$B)-16),IF($C43=$C41,"Unidade","")))</f>
        <v/>
      </c>
      <c r="I43" s="87" t="str">
        <f>IF($B42="","",IF($C43=$C40,INDEX('MAPA DE PREÇOS'!$M:$M,MATCH($B43,'MAPA DE PREÇOS'!$B:$B)-17),IF($C43=$C41,"Quant.","")))</f>
        <v/>
      </c>
      <c r="J43" s="63" t="str">
        <f>IF(AND(COUNTBLANK($B40:$B42)=2,$B42="",$B41="",MAX(C:C)&gt;1),"Total Estimado",IF($B42="","",IF($C43=$C40,INDEX('MAPA DE PREÇOS'!$M:$M,MATCH($B43,'MAPA DE PREÇOS'!$B:$B)-19),IF($C43=$C41,"Valor Unit. (R$)",IF(AND($C43&lt;&gt;$C42,$J42&lt;&gt;""),IF(MAX(C:C)=1,"Total Estimado","Subtotal"),"")))))</f>
        <v/>
      </c>
      <c r="K43" s="78" t="str">
        <f>IFERROR(IF(AND(COUNTBLANK($B40:$B42)=2,$B42="",$B41="",MAX(C:C)&gt;1),SUM($K$3:K42)/2,IF($B42="","",IF($C43=$C40,ROUND(J43*I43,2),IF($C43=$C41,"Total Item (R$)",IF(AND($C43&lt;&gt;$C42,$J42&lt;&gt;""),SUMIFS(K:K,C:C,C42,J:J,"&lt;&gt;Subtotal"),""))))),"")</f>
        <v/>
      </c>
      <c r="L43" s="78" t="str">
        <f t="shared" si="1"/>
        <v/>
      </c>
    </row>
    <row r="44" spans="2:12" x14ac:dyDescent="0.25">
      <c r="B44" s="44" t="str">
        <f>IFERROR(IF(C43=C40,IF(B43+1&lt;='MAPA DE PREÇOS'!$H$8,B43+1,""),B43),"")</f>
        <v/>
      </c>
      <c r="C44" s="44" t="str">
        <f>IFERROR(VLOOKUP(B44,'MAPA DE PREÇOS'!B:D,2,FALSE),"")</f>
        <v/>
      </c>
      <c r="D44" s="44" t="str">
        <f>IFERROR(VLOOKUP(B44,'MAPA DE PREÇOS'!B:D,3,FALSE),"")</f>
        <v/>
      </c>
      <c r="E44" s="85" t="str">
        <f t="shared" si="2"/>
        <v/>
      </c>
      <c r="F44" s="85" t="str">
        <f>IF($B43="","",IF($C44=$C41,INDEX('MAPA DE PREÇOS'!$H:$H,MATCH($B44,'MAPA DE PREÇOS'!$B:$B)-19),IF($C44=$C42,"Código","")))</f>
        <v/>
      </c>
      <c r="G44" s="149" t="str">
        <f>IF($B43="","",IF($C44=$C41,IF('BASE EDITAL'!$C$2="",INDEX('MAPA DE PREÇOS'!H:H,MATCH(EDITAL!B44,'MAPA DE PREÇOS'!B:B,0)+1),UPPER(INDEX('BASE EDITAL'!$C:$C,EDITAL!B44+1))),IF($C44=$C42,"Especificação do Objeto","")))</f>
        <v/>
      </c>
      <c r="H44" s="87" t="str">
        <f>IF($B43="","",IF($C44=$C41,INDEX('MAPA DE PREÇOS'!$M:$M,MATCH($B44,'MAPA DE PREÇOS'!$B:$B)-16),IF($C44=$C42,"Unidade","")))</f>
        <v/>
      </c>
      <c r="I44" s="87" t="str">
        <f>IF($B43="","",IF($C44=$C41,INDEX('MAPA DE PREÇOS'!$M:$M,MATCH($B44,'MAPA DE PREÇOS'!$B:$B)-17),IF($C44=$C42,"Quant.","")))</f>
        <v/>
      </c>
      <c r="J44" s="63" t="str">
        <f>IF(AND(COUNTBLANK($B41:$B43)=2,$B43="",$B42="",MAX(C:C)&gt;1),"Total Estimado",IF($B43="","",IF($C44=$C41,INDEX('MAPA DE PREÇOS'!$M:$M,MATCH($B44,'MAPA DE PREÇOS'!$B:$B)-19),IF($C44=$C42,"Valor Unit. (R$)",IF(AND($C44&lt;&gt;$C43,$J43&lt;&gt;""),IF(MAX(C:C)=1,"Total Estimado","Subtotal"),"")))))</f>
        <v/>
      </c>
      <c r="K44" s="78" t="str">
        <f>IFERROR(IF(AND(COUNTBLANK($B41:$B43)=2,$B43="",$B42="",MAX(C:C)&gt;1),SUM($K$3:K43)/2,IF($B43="","",IF($C44=$C41,ROUND(J44*I44,2),IF($C44=$C42,"Total Item (R$)",IF(AND($C44&lt;&gt;$C43,$J43&lt;&gt;""),SUMIFS(K:K,C:C,C43,J:J,"&lt;&gt;Subtotal"),""))))),"")</f>
        <v/>
      </c>
      <c r="L44" s="78" t="str">
        <f t="shared" si="1"/>
        <v/>
      </c>
    </row>
    <row r="45" spans="2:12" x14ac:dyDescent="0.25">
      <c r="B45" s="44" t="str">
        <f>IFERROR(IF(C44=C41,IF(B44+1&lt;='MAPA DE PREÇOS'!$H$8,B44+1,""),B44),"")</f>
        <v/>
      </c>
      <c r="C45" s="44" t="str">
        <f>IFERROR(VLOOKUP(B45,'MAPA DE PREÇOS'!B:D,2,FALSE),"")</f>
        <v/>
      </c>
      <c r="D45" s="44" t="str">
        <f>IFERROR(VLOOKUP(B45,'MAPA DE PREÇOS'!B:D,3,FALSE),"")</f>
        <v/>
      </c>
      <c r="E45" s="85" t="str">
        <f t="shared" si="2"/>
        <v/>
      </c>
      <c r="F45" s="85" t="str">
        <f>IF($B44="","",IF($C45=$C42,INDEX('MAPA DE PREÇOS'!$H:$H,MATCH($B45,'MAPA DE PREÇOS'!$B:$B)-19),IF($C45=$C43,"Código","")))</f>
        <v/>
      </c>
      <c r="G45" s="149" t="str">
        <f>IF($B44="","",IF($C45=$C42,IF('BASE EDITAL'!$C$2="",INDEX('MAPA DE PREÇOS'!H:H,MATCH(EDITAL!B45,'MAPA DE PREÇOS'!B:B,0)+1),UPPER(INDEX('BASE EDITAL'!$C:$C,EDITAL!B45+1))),IF($C45=$C43,"Especificação do Objeto","")))</f>
        <v/>
      </c>
      <c r="H45" s="87" t="str">
        <f>IF($B44="","",IF($C45=$C42,INDEX('MAPA DE PREÇOS'!$M:$M,MATCH($B45,'MAPA DE PREÇOS'!$B:$B)-16),IF($C45=$C43,"Unidade","")))</f>
        <v/>
      </c>
      <c r="I45" s="87" t="str">
        <f>IF($B44="","",IF($C45=$C42,INDEX('MAPA DE PREÇOS'!$M:$M,MATCH($B45,'MAPA DE PREÇOS'!$B:$B)-17),IF($C45=$C43,"Quant.","")))</f>
        <v/>
      </c>
      <c r="J45" s="63" t="str">
        <f>IF(AND(COUNTBLANK($B42:$B44)=2,$B44="",$B43="",MAX(C:C)&gt;1),"Total Estimado",IF($B44="","",IF($C45=$C42,INDEX('MAPA DE PREÇOS'!$M:$M,MATCH($B45,'MAPA DE PREÇOS'!$B:$B)-19),IF($C45=$C43,"Valor Unit. (R$)",IF(AND($C45&lt;&gt;$C44,$J44&lt;&gt;""),IF(MAX(C:C)=1,"Total Estimado","Subtotal"),"")))))</f>
        <v/>
      </c>
      <c r="K45" s="78" t="str">
        <f>IFERROR(IF(AND(COUNTBLANK($B42:$B44)=2,$B44="",$B43="",MAX(C:C)&gt;1),SUM($K$3:K44)/2,IF($B44="","",IF($C45=$C42,ROUND(J45*I45,2),IF($C45=$C43,"Total Item (R$)",IF(AND($C45&lt;&gt;$C44,$J44&lt;&gt;""),SUMIFS(K:K,C:C,C44,J:J,"&lt;&gt;Subtotal"),""))))),"")</f>
        <v/>
      </c>
      <c r="L45" s="78" t="str">
        <f t="shared" si="1"/>
        <v/>
      </c>
    </row>
    <row r="46" spans="2:12" x14ac:dyDescent="0.25">
      <c r="B46" s="44" t="str">
        <f>IFERROR(IF(C45=C42,IF(B45+1&lt;='MAPA DE PREÇOS'!$H$8,B45+1,""),B45),"")</f>
        <v/>
      </c>
      <c r="C46" s="44" t="str">
        <f>IFERROR(VLOOKUP(B46,'MAPA DE PREÇOS'!B:D,2,FALSE),"")</f>
        <v/>
      </c>
      <c r="D46" s="44" t="str">
        <f>IFERROR(VLOOKUP(B46,'MAPA DE PREÇOS'!B:D,3,FALSE),"")</f>
        <v/>
      </c>
      <c r="E46" s="85" t="str">
        <f t="shared" si="2"/>
        <v/>
      </c>
      <c r="F46" s="85" t="str">
        <f>IF($B45="","",IF($C46=$C43,INDEX('MAPA DE PREÇOS'!$H:$H,MATCH($B46,'MAPA DE PREÇOS'!$B:$B)-19),IF($C46=$C44,"Código","")))</f>
        <v/>
      </c>
      <c r="G46" s="149" t="str">
        <f>IF($B45="","",IF($C46=$C43,IF('BASE EDITAL'!$C$2="",INDEX('MAPA DE PREÇOS'!H:H,MATCH(EDITAL!B46,'MAPA DE PREÇOS'!B:B,0)+1),UPPER(INDEX('BASE EDITAL'!$C:$C,EDITAL!B46+1))),IF($C46=$C44,"Especificação do Objeto","")))</f>
        <v/>
      </c>
      <c r="H46" s="87" t="str">
        <f>IF($B45="","",IF($C46=$C43,INDEX('MAPA DE PREÇOS'!$M:$M,MATCH($B46,'MAPA DE PREÇOS'!$B:$B)-16),IF($C46=$C44,"Unidade","")))</f>
        <v/>
      </c>
      <c r="I46" s="87" t="str">
        <f>IF($B45="","",IF($C46=$C43,INDEX('MAPA DE PREÇOS'!$M:$M,MATCH($B46,'MAPA DE PREÇOS'!$B:$B)-17),IF($C46=$C44,"Quant.","")))</f>
        <v/>
      </c>
      <c r="J46" s="63" t="str">
        <f>IF(AND(COUNTBLANK($B43:$B45)=2,$B45="",$B44="",MAX(C:C)&gt;1),"Total Estimado",IF($B45="","",IF($C46=$C43,INDEX('MAPA DE PREÇOS'!$M:$M,MATCH($B46,'MAPA DE PREÇOS'!$B:$B)-19),IF($C46=$C44,"Valor Unit. (R$)",IF(AND($C46&lt;&gt;$C45,$J45&lt;&gt;""),IF(MAX(C:C)=1,"Total Estimado","Subtotal"),"")))))</f>
        <v/>
      </c>
      <c r="K46" s="78" t="str">
        <f>IFERROR(IF(AND(COUNTBLANK($B43:$B45)=2,$B45="",$B44="",MAX(C:C)&gt;1),SUM($K$3:K45)/2,IF($B45="","",IF($C46=$C43,ROUND(J46*I46,2),IF($C46=$C44,"Total Item (R$)",IF(AND($C46&lt;&gt;$C45,$J45&lt;&gt;""),SUMIFS(K:K,C:C,C45,J:J,"&lt;&gt;Subtotal"),""))))),"")</f>
        <v/>
      </c>
      <c r="L46" s="78" t="str">
        <f t="shared" si="1"/>
        <v/>
      </c>
    </row>
    <row r="47" spans="2:12" x14ac:dyDescent="0.25">
      <c r="B47" s="44" t="str">
        <f>IFERROR(IF(C46=C43,IF(B46+1&lt;='MAPA DE PREÇOS'!$H$8,B46+1,""),B46),"")</f>
        <v/>
      </c>
      <c r="C47" s="44" t="str">
        <f>IFERROR(VLOOKUP(B47,'MAPA DE PREÇOS'!B:D,2,FALSE),"")</f>
        <v/>
      </c>
      <c r="D47" s="44" t="str">
        <f>IFERROR(VLOOKUP(B47,'MAPA DE PREÇOS'!B:D,3,FALSE),"")</f>
        <v/>
      </c>
      <c r="E47" s="85" t="str">
        <f t="shared" si="2"/>
        <v/>
      </c>
      <c r="F47" s="85" t="str">
        <f>IF($B46="","",IF($C47=$C44,INDEX('MAPA DE PREÇOS'!$H:$H,MATCH($B47,'MAPA DE PREÇOS'!$B:$B)-19),IF($C47=$C45,"Código","")))</f>
        <v/>
      </c>
      <c r="G47" s="149" t="str">
        <f>IF($B46="","",IF($C47=$C44,IF('BASE EDITAL'!$C$2="",INDEX('MAPA DE PREÇOS'!H:H,MATCH(EDITAL!B47,'MAPA DE PREÇOS'!B:B,0)+1),UPPER(INDEX('BASE EDITAL'!$C:$C,EDITAL!B47+1))),IF($C47=$C45,"Especificação do Objeto","")))</f>
        <v/>
      </c>
      <c r="H47" s="87" t="str">
        <f>IF($B46="","",IF($C47=$C44,INDEX('MAPA DE PREÇOS'!$M:$M,MATCH($B47,'MAPA DE PREÇOS'!$B:$B)-16),IF($C47=$C45,"Unidade","")))</f>
        <v/>
      </c>
      <c r="I47" s="87" t="str">
        <f>IF($B46="","",IF($C47=$C44,INDEX('MAPA DE PREÇOS'!$M:$M,MATCH($B47,'MAPA DE PREÇOS'!$B:$B)-17),IF($C47=$C45,"Quant.","")))</f>
        <v/>
      </c>
      <c r="J47" s="63" t="str">
        <f>IF(AND(COUNTBLANK($B44:$B46)=2,$B46="",$B45="",MAX(C:C)&gt;1),"Total Estimado",IF($B46="","",IF($C47=$C44,INDEX('MAPA DE PREÇOS'!$M:$M,MATCH($B47,'MAPA DE PREÇOS'!$B:$B)-19),IF($C47=$C45,"Valor Unit. (R$)",IF(AND($C47&lt;&gt;$C46,$J46&lt;&gt;""),IF(MAX(C:C)=1,"Total Estimado","Subtotal"),"")))))</f>
        <v/>
      </c>
      <c r="K47" s="78" t="str">
        <f>IFERROR(IF(AND(COUNTBLANK($B44:$B46)=2,$B46="",$B45="",MAX(C:C)&gt;1),SUM($K$3:K46)/2,IF($B46="","",IF($C47=$C44,ROUND(J47*I47,2),IF($C47=$C45,"Total Item (R$)",IF(AND($C47&lt;&gt;$C46,$J46&lt;&gt;""),SUMIFS(K:K,C:C,C46,J:J,"&lt;&gt;Subtotal"),""))))),"")</f>
        <v/>
      </c>
      <c r="L47" s="78" t="str">
        <f t="shared" si="1"/>
        <v/>
      </c>
    </row>
    <row r="48" spans="2:12" x14ac:dyDescent="0.25">
      <c r="B48" s="44" t="str">
        <f>IFERROR(IF(C47=C44,IF(B47+1&lt;='MAPA DE PREÇOS'!$H$8,B47+1,""),B47),"")</f>
        <v/>
      </c>
      <c r="C48" s="44" t="str">
        <f>IFERROR(VLOOKUP(B48,'MAPA DE PREÇOS'!B:D,2,FALSE),"")</f>
        <v/>
      </c>
      <c r="D48" s="44" t="str">
        <f>IFERROR(VLOOKUP(B48,'MAPA DE PREÇOS'!B:D,3,FALSE),"")</f>
        <v/>
      </c>
      <c r="E48" s="85" t="str">
        <f t="shared" si="2"/>
        <v/>
      </c>
      <c r="F48" s="85" t="str">
        <f>IF($B47="","",IF($C48=$C45,INDEX('MAPA DE PREÇOS'!$H:$H,MATCH($B48,'MAPA DE PREÇOS'!$B:$B)-19),IF($C48=$C46,"Código","")))</f>
        <v/>
      </c>
      <c r="G48" s="149" t="str">
        <f>IF($B47="","",IF($C48=$C45,IF('BASE EDITAL'!$C$2="",INDEX('MAPA DE PREÇOS'!H:H,MATCH(EDITAL!B48,'MAPA DE PREÇOS'!B:B,0)+1),UPPER(INDEX('BASE EDITAL'!$C:$C,EDITAL!B48+1))),IF($C48=$C46,"Especificação do Objeto","")))</f>
        <v/>
      </c>
      <c r="H48" s="87" t="str">
        <f>IF($B47="","",IF($C48=$C45,INDEX('MAPA DE PREÇOS'!$M:$M,MATCH($B48,'MAPA DE PREÇOS'!$B:$B)-16),IF($C48=$C46,"Unidade","")))</f>
        <v/>
      </c>
      <c r="I48" s="87" t="str">
        <f>IF($B47="","",IF($C48=$C45,INDEX('MAPA DE PREÇOS'!$M:$M,MATCH($B48,'MAPA DE PREÇOS'!$B:$B)-17),IF($C48=$C46,"Quant.","")))</f>
        <v/>
      </c>
      <c r="J48" s="63" t="str">
        <f>IF(AND(COUNTBLANK($B45:$B47)=2,$B47="",$B46="",MAX(C:C)&gt;1),"Total Estimado",IF($B47="","",IF($C48=$C45,INDEX('MAPA DE PREÇOS'!$M:$M,MATCH($B48,'MAPA DE PREÇOS'!$B:$B)-19),IF($C48=$C46,"Valor Unit. (R$)",IF(AND($C48&lt;&gt;$C47,$J47&lt;&gt;""),IF(MAX(C:C)=1,"Total Estimado","Subtotal"),"")))))</f>
        <v/>
      </c>
      <c r="K48" s="78" t="str">
        <f>IFERROR(IF(AND(COUNTBLANK($B45:$B47)=2,$B47="",$B46="",MAX(C:C)&gt;1),SUM($K$3:K47)/2,IF($B47="","",IF($C48=$C45,ROUND(J48*I48,2),IF($C48=$C46,"Total Item (R$)",IF(AND($C48&lt;&gt;$C47,$J47&lt;&gt;""),SUMIFS(K:K,C:C,C47,J:J,"&lt;&gt;Subtotal"),""))))),"")</f>
        <v/>
      </c>
      <c r="L48" s="78" t="str">
        <f t="shared" si="1"/>
        <v/>
      </c>
    </row>
    <row r="49" spans="2:12" x14ac:dyDescent="0.25">
      <c r="B49" s="44" t="str">
        <f>IFERROR(IF(C48=C45,IF(B48+1&lt;='MAPA DE PREÇOS'!$H$8,B48+1,""),B48),"")</f>
        <v/>
      </c>
      <c r="C49" s="44" t="str">
        <f>IFERROR(VLOOKUP(B49,'MAPA DE PREÇOS'!B:D,2,FALSE),"")</f>
        <v/>
      </c>
      <c r="D49" s="44" t="str">
        <f>IFERROR(VLOOKUP(B49,'MAPA DE PREÇOS'!B:D,3,FALSE),"")</f>
        <v/>
      </c>
      <c r="E49" s="85" t="str">
        <f t="shared" si="2"/>
        <v/>
      </c>
      <c r="F49" s="85" t="str">
        <f>IF($B48="","",IF($C49=$C46,INDEX('MAPA DE PREÇOS'!$H:$H,MATCH($B49,'MAPA DE PREÇOS'!$B:$B)-19),IF($C49=$C47,"Código","")))</f>
        <v/>
      </c>
      <c r="G49" s="149" t="str">
        <f>IF($B48="","",IF($C49=$C46,IF('BASE EDITAL'!$C$2="",INDEX('MAPA DE PREÇOS'!H:H,MATCH(EDITAL!B49,'MAPA DE PREÇOS'!B:B,0)+1),UPPER(INDEX('BASE EDITAL'!$C:$C,EDITAL!B49+1))),IF($C49=$C47,"Especificação do Objeto","")))</f>
        <v/>
      </c>
      <c r="H49" s="87" t="str">
        <f>IF($B48="","",IF($C49=$C46,INDEX('MAPA DE PREÇOS'!$M:$M,MATCH($B49,'MAPA DE PREÇOS'!$B:$B)-16),IF($C49=$C47,"Unidade","")))</f>
        <v/>
      </c>
      <c r="I49" s="87" t="str">
        <f>IF($B48="","",IF($C49=$C46,INDEX('MAPA DE PREÇOS'!$M:$M,MATCH($B49,'MAPA DE PREÇOS'!$B:$B)-17),IF($C49=$C47,"Quant.","")))</f>
        <v/>
      </c>
      <c r="J49" s="63" t="str">
        <f>IF(AND(COUNTBLANK($B46:$B48)=2,$B48="",$B47="",MAX(C:C)&gt;1),"Total Estimado",IF($B48="","",IF($C49=$C46,INDEX('MAPA DE PREÇOS'!$M:$M,MATCH($B49,'MAPA DE PREÇOS'!$B:$B)-19),IF($C49=$C47,"Valor Unit. (R$)",IF(AND($C49&lt;&gt;$C48,$J48&lt;&gt;""),IF(MAX(C:C)=1,"Total Estimado","Subtotal"),"")))))</f>
        <v/>
      </c>
      <c r="K49" s="78" t="str">
        <f>IFERROR(IF(AND(COUNTBLANK($B46:$B48)=2,$B48="",$B47="",MAX(C:C)&gt;1),SUM($K$3:K48)/2,IF($B48="","",IF($C49=$C46,ROUND(J49*I49,2),IF($C49=$C47,"Total Item (R$)",IF(AND($C49&lt;&gt;$C48,$J48&lt;&gt;""),SUMIFS(K:K,C:C,C48,J:J,"&lt;&gt;Subtotal"),""))))),"")</f>
        <v/>
      </c>
      <c r="L49" s="78" t="str">
        <f t="shared" si="1"/>
        <v/>
      </c>
    </row>
    <row r="50" spans="2:12" x14ac:dyDescent="0.25">
      <c r="B50" s="44" t="str">
        <f>IFERROR(IF(C49=C46,IF(B49+1&lt;='MAPA DE PREÇOS'!$H$8,B49+1,""),B49),"")</f>
        <v/>
      </c>
      <c r="C50" s="44" t="str">
        <f>IFERROR(VLOOKUP(B50,'MAPA DE PREÇOS'!B:D,2,FALSE),"")</f>
        <v/>
      </c>
      <c r="D50" s="44" t="str">
        <f>IFERROR(VLOOKUP(B50,'MAPA DE PREÇOS'!B:D,3,FALSE),"")</f>
        <v/>
      </c>
      <c r="E50" s="85" t="str">
        <f t="shared" si="2"/>
        <v/>
      </c>
      <c r="F50" s="85" t="str">
        <f>IF($B49="","",IF($C50=$C47,INDEX('MAPA DE PREÇOS'!$H:$H,MATCH($B50,'MAPA DE PREÇOS'!$B:$B)-19),IF($C50=$C48,"Código","")))</f>
        <v/>
      </c>
      <c r="G50" s="149" t="str">
        <f>IF($B49="","",IF($C50=$C47,IF('BASE EDITAL'!$C$2="",INDEX('MAPA DE PREÇOS'!H:H,MATCH(EDITAL!B50,'MAPA DE PREÇOS'!B:B,0)+1),UPPER(INDEX('BASE EDITAL'!$C:$C,EDITAL!B50+1))),IF($C50=$C48,"Especificação do Objeto","")))</f>
        <v/>
      </c>
      <c r="H50" s="87" t="str">
        <f>IF($B49="","",IF($C50=$C47,INDEX('MAPA DE PREÇOS'!$M:$M,MATCH($B50,'MAPA DE PREÇOS'!$B:$B)-16),IF($C50=$C48,"Unidade","")))</f>
        <v/>
      </c>
      <c r="I50" s="87" t="str">
        <f>IF($B49="","",IF($C50=$C47,INDEX('MAPA DE PREÇOS'!$M:$M,MATCH($B50,'MAPA DE PREÇOS'!$B:$B)-17),IF($C50=$C48,"Quant.","")))</f>
        <v/>
      </c>
      <c r="J50" s="63" t="str">
        <f>IF(AND(COUNTBLANK($B47:$B49)=2,$B49="",$B48="",MAX(C:C)&gt;1),"Total Estimado",IF($B49="","",IF($C50=$C47,INDEX('MAPA DE PREÇOS'!$M:$M,MATCH($B50,'MAPA DE PREÇOS'!$B:$B)-19),IF($C50=$C48,"Valor Unit. (R$)",IF(AND($C50&lt;&gt;$C49,$J49&lt;&gt;""),IF(MAX(C:C)=1,"Total Estimado","Subtotal"),"")))))</f>
        <v/>
      </c>
      <c r="K50" s="78" t="str">
        <f>IFERROR(IF(AND(COUNTBLANK($B47:$B49)=2,$B49="",$B48="",MAX(C:C)&gt;1),SUM($K$3:K49)/2,IF($B49="","",IF($C50=$C47,ROUND(J50*I50,2),IF($C50=$C48,"Total Item (R$)",IF(AND($C50&lt;&gt;$C49,$J49&lt;&gt;""),SUMIFS(K:K,C:C,C49,J:J,"&lt;&gt;Subtotal"),""))))),"")</f>
        <v/>
      </c>
      <c r="L50" s="78" t="str">
        <f t="shared" si="1"/>
        <v/>
      </c>
    </row>
    <row r="51" spans="2:12" x14ac:dyDescent="0.25">
      <c r="B51" s="44" t="str">
        <f>IFERROR(IF(C50=C47,IF(B50+1&lt;='MAPA DE PREÇOS'!$H$8,B50+1,""),B50),"")</f>
        <v/>
      </c>
      <c r="C51" s="44" t="str">
        <f>IFERROR(VLOOKUP(B51,'MAPA DE PREÇOS'!B:D,2,FALSE),"")</f>
        <v/>
      </c>
      <c r="D51" s="44" t="str">
        <f>IFERROR(VLOOKUP(B51,'MAPA DE PREÇOS'!B:D,3,FALSE),"")</f>
        <v/>
      </c>
      <c r="E51" s="85" t="str">
        <f t="shared" si="2"/>
        <v/>
      </c>
      <c r="F51" s="85" t="str">
        <f>IF($B50="","",IF($C51=$C48,INDEX('MAPA DE PREÇOS'!$H:$H,MATCH($B51,'MAPA DE PREÇOS'!$B:$B)-19),IF($C51=$C49,"Código","")))</f>
        <v/>
      </c>
      <c r="G51" s="149" t="str">
        <f>IF($B50="","",IF($C51=$C48,IF('BASE EDITAL'!$C$2="",INDEX('MAPA DE PREÇOS'!H:H,MATCH(EDITAL!B51,'MAPA DE PREÇOS'!B:B,0)+1),UPPER(INDEX('BASE EDITAL'!$C:$C,EDITAL!B51+1))),IF($C51=$C49,"Especificação do Objeto","")))</f>
        <v/>
      </c>
      <c r="H51" s="87" t="str">
        <f>IF($B50="","",IF($C51=$C48,INDEX('MAPA DE PREÇOS'!$M:$M,MATCH($B51,'MAPA DE PREÇOS'!$B:$B)-16),IF($C51=$C49,"Unidade","")))</f>
        <v/>
      </c>
      <c r="I51" s="87" t="str">
        <f>IF($B50="","",IF($C51=$C48,INDEX('MAPA DE PREÇOS'!$M:$M,MATCH($B51,'MAPA DE PREÇOS'!$B:$B)-17),IF($C51=$C49,"Quant.","")))</f>
        <v/>
      </c>
      <c r="J51" s="63" t="str">
        <f>IF(AND(COUNTBLANK($B48:$B50)=2,$B50="",$B49="",MAX(C:C)&gt;1),"Total Estimado",IF($B50="","",IF($C51=$C48,INDEX('MAPA DE PREÇOS'!$M:$M,MATCH($B51,'MAPA DE PREÇOS'!$B:$B)-19),IF($C51=$C49,"Valor Unit. (R$)",IF(AND($C51&lt;&gt;$C50,$J50&lt;&gt;""),IF(MAX(C:C)=1,"Total Estimado","Subtotal"),"")))))</f>
        <v/>
      </c>
      <c r="K51" s="78" t="str">
        <f>IFERROR(IF(AND(COUNTBLANK($B48:$B50)=2,$B50="",$B49="",MAX(C:C)&gt;1),SUM($K$3:K50)/2,IF($B50="","",IF($C51=$C48,ROUND(J51*I51,2),IF($C51=$C49,"Total Item (R$)",IF(AND($C51&lt;&gt;$C50,$J50&lt;&gt;""),SUMIFS(K:K,C:C,C50,J:J,"&lt;&gt;Subtotal"),""))))),"")</f>
        <v/>
      </c>
      <c r="L51" s="78" t="str">
        <f t="shared" si="1"/>
        <v/>
      </c>
    </row>
    <row r="52" spans="2:12" x14ac:dyDescent="0.25">
      <c r="B52" s="44" t="str">
        <f>IFERROR(IF(C51=C48,IF(B51+1&lt;='MAPA DE PREÇOS'!$H$8,B51+1,""),B51),"")</f>
        <v/>
      </c>
      <c r="C52" s="44" t="str">
        <f>IFERROR(VLOOKUP(B52,'MAPA DE PREÇOS'!B:D,2,FALSE),"")</f>
        <v/>
      </c>
      <c r="D52" s="44" t="str">
        <f>IFERROR(VLOOKUP(B52,'MAPA DE PREÇOS'!B:D,3,FALSE),"")</f>
        <v/>
      </c>
      <c r="E52" s="85" t="str">
        <f t="shared" si="2"/>
        <v/>
      </c>
      <c r="F52" s="85" t="str">
        <f>IF($B51="","",IF($C52=$C49,INDEX('MAPA DE PREÇOS'!$H:$H,MATCH($B52,'MAPA DE PREÇOS'!$B:$B)-19),IF($C52=$C50,"Código","")))</f>
        <v/>
      </c>
      <c r="G52" s="149" t="str">
        <f>IF($B51="","",IF($C52=$C49,IF('BASE EDITAL'!$C$2="",INDEX('MAPA DE PREÇOS'!H:H,MATCH(EDITAL!B52,'MAPA DE PREÇOS'!B:B,0)+1),UPPER(INDEX('BASE EDITAL'!$C:$C,EDITAL!B52+1))),IF($C52=$C50,"Especificação do Objeto","")))</f>
        <v/>
      </c>
      <c r="H52" s="87" t="str">
        <f>IF($B51="","",IF($C52=$C49,INDEX('MAPA DE PREÇOS'!$M:$M,MATCH($B52,'MAPA DE PREÇOS'!$B:$B)-16),IF($C52=$C50,"Unidade","")))</f>
        <v/>
      </c>
      <c r="I52" s="87" t="str">
        <f>IF($B51="","",IF($C52=$C49,INDEX('MAPA DE PREÇOS'!$M:$M,MATCH($B52,'MAPA DE PREÇOS'!$B:$B)-17),IF($C52=$C50,"Quant.","")))</f>
        <v/>
      </c>
      <c r="J52" s="63" t="str">
        <f>IF(AND(COUNTBLANK($B49:$B51)=2,$B51="",$B50="",MAX(C:C)&gt;1),"Total Estimado",IF($B51="","",IF($C52=$C49,INDEX('MAPA DE PREÇOS'!$M:$M,MATCH($B52,'MAPA DE PREÇOS'!$B:$B)-19),IF($C52=$C50,"Valor Unit. (R$)",IF(AND($C52&lt;&gt;$C51,$J51&lt;&gt;""),IF(MAX(C:C)=1,"Total Estimado","Subtotal"),"")))))</f>
        <v/>
      </c>
      <c r="K52" s="78" t="str">
        <f>IFERROR(IF(AND(COUNTBLANK($B49:$B51)=2,$B51="",$B50="",MAX(C:C)&gt;1),SUM($K$3:K51)/2,IF($B51="","",IF($C52=$C49,ROUND(J52*I52,2),IF($C52=$C50,"Total Item (R$)",IF(AND($C52&lt;&gt;$C51,$J51&lt;&gt;""),SUMIFS(K:K,C:C,C51,J:J,"&lt;&gt;Subtotal"),""))))),"")</f>
        <v/>
      </c>
      <c r="L52" s="78" t="str">
        <f t="shared" si="1"/>
        <v/>
      </c>
    </row>
    <row r="53" spans="2:12" x14ac:dyDescent="0.25">
      <c r="B53" s="44" t="str">
        <f>IFERROR(IF(C52=C49,IF(B52+1&lt;='MAPA DE PREÇOS'!$H$8,B52+1,""),B52),"")</f>
        <v/>
      </c>
      <c r="C53" s="44" t="str">
        <f>IFERROR(VLOOKUP(B53,'MAPA DE PREÇOS'!B:D,2,FALSE),"")</f>
        <v/>
      </c>
      <c r="D53" s="44" t="str">
        <f>IFERROR(VLOOKUP(B53,'MAPA DE PREÇOS'!B:D,3,FALSE),"")</f>
        <v/>
      </c>
      <c r="E53" s="85" t="str">
        <f t="shared" si="2"/>
        <v/>
      </c>
      <c r="F53" s="85" t="str">
        <f>IF($B52="","",IF($C53=$C50,INDEX('MAPA DE PREÇOS'!$H:$H,MATCH($B53,'MAPA DE PREÇOS'!$B:$B)-19),IF($C53=$C51,"Código","")))</f>
        <v/>
      </c>
      <c r="G53" s="149" t="str">
        <f>IF($B52="","",IF($C53=$C50,IF('BASE EDITAL'!$C$2="",INDEX('MAPA DE PREÇOS'!H:H,MATCH(EDITAL!B53,'MAPA DE PREÇOS'!B:B,0)+1),UPPER(INDEX('BASE EDITAL'!$C:$C,EDITAL!B53+1))),IF($C53=$C51,"Especificação do Objeto","")))</f>
        <v/>
      </c>
      <c r="H53" s="87" t="str">
        <f>IF($B52="","",IF($C53=$C50,INDEX('MAPA DE PREÇOS'!$M:$M,MATCH($B53,'MAPA DE PREÇOS'!$B:$B)-16),IF($C53=$C51,"Unidade","")))</f>
        <v/>
      </c>
      <c r="I53" s="87" t="str">
        <f>IF($B52="","",IF($C53=$C50,INDEX('MAPA DE PREÇOS'!$M:$M,MATCH($B53,'MAPA DE PREÇOS'!$B:$B)-17),IF($C53=$C51,"Quant.","")))</f>
        <v/>
      </c>
      <c r="J53" s="63" t="str">
        <f>IF(AND(COUNTBLANK($B50:$B52)=2,$B52="",$B51="",MAX(C:C)&gt;1),"Total Estimado",IF($B52="","",IF($C53=$C50,INDEX('MAPA DE PREÇOS'!$M:$M,MATCH($B53,'MAPA DE PREÇOS'!$B:$B)-19),IF($C53=$C51,"Valor Unit. (R$)",IF(AND($C53&lt;&gt;$C52,$J52&lt;&gt;""),IF(MAX(C:C)=1,"Total Estimado","Subtotal"),"")))))</f>
        <v/>
      </c>
      <c r="K53" s="78" t="str">
        <f>IFERROR(IF(AND(COUNTBLANK($B50:$B52)=2,$B52="",$B51="",MAX(C:C)&gt;1),SUM($K$3:K52)/2,IF($B52="","",IF($C53=$C50,ROUND(J53*I53,2),IF($C53=$C51,"Total Item (R$)",IF(AND($C53&lt;&gt;$C52,$J52&lt;&gt;""),SUMIFS(K:K,C:C,C52,J:J,"&lt;&gt;Subtotal"),""))))),"")</f>
        <v/>
      </c>
      <c r="L53" s="78" t="str">
        <f t="shared" si="1"/>
        <v/>
      </c>
    </row>
    <row r="54" spans="2:12" x14ac:dyDescent="0.25">
      <c r="B54" s="44" t="str">
        <f>IFERROR(IF(C53=C50,IF(B53+1&lt;='MAPA DE PREÇOS'!$H$8,B53+1,""),B53),"")</f>
        <v/>
      </c>
      <c r="C54" s="44" t="str">
        <f>IFERROR(VLOOKUP(B54,'MAPA DE PREÇOS'!B:D,2,FALSE),"")</f>
        <v/>
      </c>
      <c r="D54" s="44" t="str">
        <f>IFERROR(VLOOKUP(B54,'MAPA DE PREÇOS'!B:D,3,FALSE),"")</f>
        <v/>
      </c>
      <c r="E54" s="85" t="str">
        <f t="shared" si="2"/>
        <v/>
      </c>
      <c r="F54" s="85" t="str">
        <f>IF($B53="","",IF($C54=$C51,INDEX('MAPA DE PREÇOS'!$H:$H,MATCH($B54,'MAPA DE PREÇOS'!$B:$B)-19),IF($C54=$C52,"Código","")))</f>
        <v/>
      </c>
      <c r="G54" s="149" t="str">
        <f>IF($B53="","",IF($C54=$C51,IF('BASE EDITAL'!$C$2="",INDEX('MAPA DE PREÇOS'!H:H,MATCH(EDITAL!B54,'MAPA DE PREÇOS'!B:B,0)+1),UPPER(INDEX('BASE EDITAL'!$C:$C,EDITAL!B54+1))),IF($C54=$C52,"Especificação do Objeto","")))</f>
        <v/>
      </c>
      <c r="H54" s="87" t="str">
        <f>IF($B53="","",IF($C54=$C51,INDEX('MAPA DE PREÇOS'!$M:$M,MATCH($B54,'MAPA DE PREÇOS'!$B:$B)-16),IF($C54=$C52,"Unidade","")))</f>
        <v/>
      </c>
      <c r="I54" s="87" t="str">
        <f>IF($B53="","",IF($C54=$C51,INDEX('MAPA DE PREÇOS'!$M:$M,MATCH($B54,'MAPA DE PREÇOS'!$B:$B)-17),IF($C54=$C52,"Quant.","")))</f>
        <v/>
      </c>
      <c r="J54" s="63" t="str">
        <f>IF(AND(COUNTBLANK($B51:$B53)=2,$B53="",$B52="",MAX(C:C)&gt;1),"Total Estimado",IF($B53="","",IF($C54=$C51,INDEX('MAPA DE PREÇOS'!$M:$M,MATCH($B54,'MAPA DE PREÇOS'!$B:$B)-19),IF($C54=$C52,"Valor Unit. (R$)",IF(AND($C54&lt;&gt;$C53,$J53&lt;&gt;""),IF(MAX(C:C)=1,"Total Estimado","Subtotal"),"")))))</f>
        <v/>
      </c>
      <c r="K54" s="78" t="str">
        <f>IFERROR(IF(AND(COUNTBLANK($B51:$B53)=2,$B53="",$B52="",MAX(C:C)&gt;1),SUM($K$3:K53)/2,IF($B53="","",IF($C54=$C51,ROUND(J54*I54,2),IF($C54=$C52,"Total Item (R$)",IF(AND($C54&lt;&gt;$C53,$J53&lt;&gt;""),SUMIFS(K:K,C:C,C53,J:J,"&lt;&gt;Subtotal"),""))))),"")</f>
        <v/>
      </c>
      <c r="L54" s="78" t="str">
        <f t="shared" si="1"/>
        <v/>
      </c>
    </row>
    <row r="55" spans="2:12" x14ac:dyDescent="0.25">
      <c r="B55" s="44" t="str">
        <f>IFERROR(IF(C54=C51,IF(B54+1&lt;='MAPA DE PREÇOS'!$H$8,B54+1,""),B54),"")</f>
        <v/>
      </c>
      <c r="C55" s="44" t="str">
        <f>IFERROR(VLOOKUP(B55,'MAPA DE PREÇOS'!B:D,2,FALSE),"")</f>
        <v/>
      </c>
      <c r="D55" s="44" t="str">
        <f>IFERROR(VLOOKUP(B55,'MAPA DE PREÇOS'!B:D,3,FALSE),"")</f>
        <v/>
      </c>
      <c r="E55" s="85" t="str">
        <f t="shared" si="2"/>
        <v/>
      </c>
      <c r="F55" s="85" t="str">
        <f>IF($B54="","",IF($C55=$C52,INDEX('MAPA DE PREÇOS'!$H:$H,MATCH($B55,'MAPA DE PREÇOS'!$B:$B)-19),IF($C55=$C53,"Código","")))</f>
        <v/>
      </c>
      <c r="G55" s="149" t="str">
        <f>IF($B54="","",IF($C55=$C52,IF('BASE EDITAL'!$C$2="",INDEX('MAPA DE PREÇOS'!H:H,MATCH(EDITAL!B55,'MAPA DE PREÇOS'!B:B,0)+1),UPPER(INDEX('BASE EDITAL'!$C:$C,EDITAL!B55+1))),IF($C55=$C53,"Especificação do Objeto","")))</f>
        <v/>
      </c>
      <c r="H55" s="87" t="str">
        <f>IF($B54="","",IF($C55=$C52,INDEX('MAPA DE PREÇOS'!$M:$M,MATCH($B55,'MAPA DE PREÇOS'!$B:$B)-16),IF($C55=$C53,"Unidade","")))</f>
        <v/>
      </c>
      <c r="I55" s="87" t="str">
        <f>IF($B54="","",IF($C55=$C52,INDEX('MAPA DE PREÇOS'!$M:$M,MATCH($B55,'MAPA DE PREÇOS'!$B:$B)-17),IF($C55=$C53,"Quant.","")))</f>
        <v/>
      </c>
      <c r="J55" s="63" t="str">
        <f>IF(AND(COUNTBLANK($B52:$B54)=2,$B54="",$B53="",MAX(C:C)&gt;1),"Total Estimado",IF($B54="","",IF($C55=$C52,INDEX('MAPA DE PREÇOS'!$M:$M,MATCH($B55,'MAPA DE PREÇOS'!$B:$B)-19),IF($C55=$C53,"Valor Unit. (R$)",IF(AND($C55&lt;&gt;$C54,$J54&lt;&gt;""),IF(MAX(C:C)=1,"Total Estimado","Subtotal"),"")))))</f>
        <v/>
      </c>
      <c r="K55" s="78" t="str">
        <f>IFERROR(IF(AND(COUNTBLANK($B52:$B54)=2,$B54="",$B53="",MAX(C:C)&gt;1),SUM($K$3:K54)/2,IF($B54="","",IF($C55=$C52,ROUND(J55*I55,2),IF($C55=$C53,"Total Item (R$)",IF(AND($C55&lt;&gt;$C54,$J54&lt;&gt;""),SUMIFS(K:K,C:C,C54,J:J,"&lt;&gt;Subtotal"),""))))),"")</f>
        <v/>
      </c>
      <c r="L55" s="78" t="str">
        <f t="shared" si="1"/>
        <v/>
      </c>
    </row>
    <row r="56" spans="2:12" x14ac:dyDescent="0.25">
      <c r="B56" s="44" t="str">
        <f>IFERROR(IF(C55=C52,IF(B55+1&lt;='MAPA DE PREÇOS'!$H$8,B55+1,""),B55),"")</f>
        <v/>
      </c>
      <c r="C56" s="44" t="str">
        <f>IFERROR(VLOOKUP(B56,'MAPA DE PREÇOS'!B:D,2,FALSE),"")</f>
        <v/>
      </c>
      <c r="D56" s="44" t="str">
        <f>IFERROR(VLOOKUP(B56,'MAPA DE PREÇOS'!B:D,3,FALSE),"")</f>
        <v/>
      </c>
      <c r="E56" s="85" t="str">
        <f t="shared" si="2"/>
        <v/>
      </c>
      <c r="F56" s="85" t="str">
        <f>IF($B55="","",IF($C56=$C53,INDEX('MAPA DE PREÇOS'!$H:$H,MATCH($B56,'MAPA DE PREÇOS'!$B:$B)-19),IF($C56=$C54,"Código","")))</f>
        <v/>
      </c>
      <c r="G56" s="149" t="str">
        <f>IF($B55="","",IF($C56=$C53,IF('BASE EDITAL'!$C$2="",INDEX('MAPA DE PREÇOS'!H:H,MATCH(EDITAL!B56,'MAPA DE PREÇOS'!B:B,0)+1),UPPER(INDEX('BASE EDITAL'!$C:$C,EDITAL!B56+1))),IF($C56=$C54,"Especificação do Objeto","")))</f>
        <v/>
      </c>
      <c r="H56" s="87" t="str">
        <f>IF($B55="","",IF($C56=$C53,INDEX('MAPA DE PREÇOS'!$M:$M,MATCH($B56,'MAPA DE PREÇOS'!$B:$B)-16),IF($C56=$C54,"Unidade","")))</f>
        <v/>
      </c>
      <c r="I56" s="87" t="str">
        <f>IF($B55="","",IF($C56=$C53,INDEX('MAPA DE PREÇOS'!$M:$M,MATCH($B56,'MAPA DE PREÇOS'!$B:$B)-17),IF($C56=$C54,"Quant.","")))</f>
        <v/>
      </c>
      <c r="J56" s="63" t="str">
        <f>IF(AND(COUNTBLANK($B53:$B55)=2,$B55="",$B54="",MAX(C:C)&gt;1),"Total Estimado",IF($B55="","",IF($C56=$C53,INDEX('MAPA DE PREÇOS'!$M:$M,MATCH($B56,'MAPA DE PREÇOS'!$B:$B)-19),IF($C56=$C54,"Valor Unit. (R$)",IF(AND($C56&lt;&gt;$C55,$J55&lt;&gt;""),IF(MAX(C:C)=1,"Total Estimado","Subtotal"),"")))))</f>
        <v/>
      </c>
      <c r="K56" s="78" t="str">
        <f>IFERROR(IF(AND(COUNTBLANK($B53:$B55)=2,$B55="",$B54="",MAX(C:C)&gt;1),SUM($K$3:K55)/2,IF($B55="","",IF($C56=$C53,ROUND(J56*I56,2),IF($C56=$C54,"Total Item (R$)",IF(AND($C56&lt;&gt;$C55,$J55&lt;&gt;""),SUMIFS(K:K,C:C,C55,J:J,"&lt;&gt;Subtotal"),""))))),"")</f>
        <v/>
      </c>
      <c r="L56" s="78" t="str">
        <f t="shared" si="1"/>
        <v/>
      </c>
    </row>
    <row r="57" spans="2:12" x14ac:dyDescent="0.25">
      <c r="B57" s="44" t="str">
        <f>IFERROR(IF(C56=C53,IF(B56+1&lt;='MAPA DE PREÇOS'!$H$8,B56+1,""),B56),"")</f>
        <v/>
      </c>
      <c r="C57" s="44" t="str">
        <f>IFERROR(VLOOKUP(B57,'MAPA DE PREÇOS'!B:D,2,FALSE),"")</f>
        <v/>
      </c>
      <c r="D57" s="44" t="str">
        <f>IFERROR(VLOOKUP(B57,'MAPA DE PREÇOS'!B:D,3,FALSE),"")</f>
        <v/>
      </c>
      <c r="E57" s="85" t="str">
        <f t="shared" si="2"/>
        <v/>
      </c>
      <c r="F57" s="85" t="str">
        <f>IF($B56="","",IF($C57=$C54,INDEX('MAPA DE PREÇOS'!$H:$H,MATCH($B57,'MAPA DE PREÇOS'!$B:$B)-19),IF($C57=$C55,"Código","")))</f>
        <v/>
      </c>
      <c r="G57" s="149" t="str">
        <f>IF($B56="","",IF($C57=$C54,IF('BASE EDITAL'!$C$2="",INDEX('MAPA DE PREÇOS'!H:H,MATCH(EDITAL!B57,'MAPA DE PREÇOS'!B:B,0)+1),UPPER(INDEX('BASE EDITAL'!$C:$C,EDITAL!B57+1))),IF($C57=$C55,"Especificação do Objeto","")))</f>
        <v/>
      </c>
      <c r="H57" s="87" t="str">
        <f>IF($B56="","",IF($C57=$C54,INDEX('MAPA DE PREÇOS'!$M:$M,MATCH($B57,'MAPA DE PREÇOS'!$B:$B)-16),IF($C57=$C55,"Unidade","")))</f>
        <v/>
      </c>
      <c r="I57" s="87" t="str">
        <f>IF($B56="","",IF($C57=$C54,INDEX('MAPA DE PREÇOS'!$M:$M,MATCH($B57,'MAPA DE PREÇOS'!$B:$B)-17),IF($C57=$C55,"Quant.","")))</f>
        <v/>
      </c>
      <c r="J57" s="63" t="str">
        <f>IF(AND(COUNTBLANK($B54:$B56)=2,$B56="",$B55="",MAX(C:C)&gt;1),"Total Estimado",IF($B56="","",IF($C57=$C54,INDEX('MAPA DE PREÇOS'!$M:$M,MATCH($B57,'MAPA DE PREÇOS'!$B:$B)-19),IF($C57=$C55,"Valor Unit. (R$)",IF(AND($C57&lt;&gt;$C56,$J56&lt;&gt;""),IF(MAX(C:C)=1,"Total Estimado","Subtotal"),"")))))</f>
        <v/>
      </c>
      <c r="K57" s="78" t="str">
        <f>IFERROR(IF(AND(COUNTBLANK($B54:$B56)=2,$B56="",$B55="",MAX(C:C)&gt;1),SUM($K$3:K56)/2,IF($B56="","",IF($C57=$C54,ROUND(J57*I57,2),IF($C57=$C55,"Total Item (R$)",IF(AND($C57&lt;&gt;$C56,$J56&lt;&gt;""),SUMIFS(K:K,C:C,C56,J:J,"&lt;&gt;Subtotal"),""))))),"")</f>
        <v/>
      </c>
      <c r="L57" s="78" t="str">
        <f t="shared" si="1"/>
        <v/>
      </c>
    </row>
    <row r="58" spans="2:12" x14ac:dyDescent="0.25">
      <c r="B58" s="44" t="str">
        <f>IFERROR(IF(C57=C54,IF(B57+1&lt;='MAPA DE PREÇOS'!$H$8,B57+1,""),B57),"")</f>
        <v/>
      </c>
      <c r="C58" s="44" t="str">
        <f>IFERROR(VLOOKUP(B58,'MAPA DE PREÇOS'!B:D,2,FALSE),"")</f>
        <v/>
      </c>
      <c r="D58" s="44" t="str">
        <f>IFERROR(VLOOKUP(B58,'MAPA DE PREÇOS'!B:D,3,FALSE),"")</f>
        <v/>
      </c>
      <c r="E58" s="85" t="str">
        <f t="shared" si="2"/>
        <v/>
      </c>
      <c r="F58" s="85" t="str">
        <f>IF($B57="","",IF($C58=$C55,INDEX('MAPA DE PREÇOS'!$H:$H,MATCH($B58,'MAPA DE PREÇOS'!$B:$B)-19),IF($C58=$C56,"Código","")))</f>
        <v/>
      </c>
      <c r="G58" s="149" t="str">
        <f>IF($B57="","",IF($C58=$C55,IF('BASE EDITAL'!$C$2="",INDEX('MAPA DE PREÇOS'!H:H,MATCH(EDITAL!B58,'MAPA DE PREÇOS'!B:B,0)+1),UPPER(INDEX('BASE EDITAL'!$C:$C,EDITAL!B58+1))),IF($C58=$C56,"Especificação do Objeto","")))</f>
        <v/>
      </c>
      <c r="H58" s="87" t="str">
        <f>IF($B57="","",IF($C58=$C55,INDEX('MAPA DE PREÇOS'!$M:$M,MATCH($B58,'MAPA DE PREÇOS'!$B:$B)-16),IF($C58=$C56,"Unidade","")))</f>
        <v/>
      </c>
      <c r="I58" s="87" t="str">
        <f>IF($B57="","",IF($C58=$C55,INDEX('MAPA DE PREÇOS'!$M:$M,MATCH($B58,'MAPA DE PREÇOS'!$B:$B)-17),IF($C58=$C56,"Quant.","")))</f>
        <v/>
      </c>
      <c r="J58" s="63" t="str">
        <f>IF(AND(COUNTBLANK($B55:$B57)=2,$B57="",$B56="",MAX(C:C)&gt;1),"Total Estimado",IF($B57="","",IF($C58=$C55,INDEX('MAPA DE PREÇOS'!$M:$M,MATCH($B58,'MAPA DE PREÇOS'!$B:$B)-19),IF($C58=$C56,"Valor Unit. (R$)",IF(AND($C58&lt;&gt;$C57,$J57&lt;&gt;""),IF(MAX(C:C)=1,"Total Estimado","Subtotal"),"")))))</f>
        <v/>
      </c>
      <c r="K58" s="78" t="str">
        <f>IFERROR(IF(AND(COUNTBLANK($B55:$B57)=2,$B57="",$B56="",MAX(C:C)&gt;1),SUM($K$3:K57)/2,IF($B57="","",IF($C58=$C55,ROUND(J58*I58,2),IF($C58=$C56,"Total Item (R$)",IF(AND($C58&lt;&gt;$C57,$J57&lt;&gt;""),SUMIFS(K:K,C:C,C57,J:J,"&lt;&gt;Subtotal"),""))))),"")</f>
        <v/>
      </c>
      <c r="L58" s="78" t="str">
        <f t="shared" si="1"/>
        <v/>
      </c>
    </row>
    <row r="59" spans="2:12" x14ac:dyDescent="0.25">
      <c r="B59" s="44" t="str">
        <f>IFERROR(IF(C58=C55,IF(B58+1&lt;='MAPA DE PREÇOS'!$H$8,B58+1,""),B58),"")</f>
        <v/>
      </c>
      <c r="C59" s="44" t="str">
        <f>IFERROR(VLOOKUP(B59,'MAPA DE PREÇOS'!B:D,2,FALSE),"")</f>
        <v/>
      </c>
      <c r="D59" s="44" t="str">
        <f>IFERROR(VLOOKUP(B59,'MAPA DE PREÇOS'!B:D,3,FALSE),"")</f>
        <v/>
      </c>
      <c r="E59" s="85" t="str">
        <f t="shared" si="2"/>
        <v/>
      </c>
      <c r="F59" s="85" t="str">
        <f>IF($B58="","",IF($C59=$C56,INDEX('MAPA DE PREÇOS'!$H:$H,MATCH($B59,'MAPA DE PREÇOS'!$B:$B)-19),IF($C59=$C57,"Código","")))</f>
        <v/>
      </c>
      <c r="G59" s="149" t="str">
        <f>IF($B58="","",IF($C59=$C56,IF('BASE EDITAL'!$C$2="",INDEX('MAPA DE PREÇOS'!H:H,MATCH(EDITAL!B59,'MAPA DE PREÇOS'!B:B,0)+1),UPPER(INDEX('BASE EDITAL'!$C:$C,EDITAL!B59+1))),IF($C59=$C57,"Especificação do Objeto","")))</f>
        <v/>
      </c>
      <c r="H59" s="87" t="str">
        <f>IF($B58="","",IF($C59=$C56,INDEX('MAPA DE PREÇOS'!$M:$M,MATCH($B59,'MAPA DE PREÇOS'!$B:$B)-16),IF($C59=$C57,"Unidade","")))</f>
        <v/>
      </c>
      <c r="I59" s="87" t="str">
        <f>IF($B58="","",IF($C59=$C56,INDEX('MAPA DE PREÇOS'!$M:$M,MATCH($B59,'MAPA DE PREÇOS'!$B:$B)-17),IF($C59=$C57,"Quant.","")))</f>
        <v/>
      </c>
      <c r="J59" s="63" t="str">
        <f>IF(AND(COUNTBLANK($B56:$B58)=2,$B58="",$B57="",MAX(C:C)&gt;1),"Total Estimado",IF($B58="","",IF($C59=$C56,INDEX('MAPA DE PREÇOS'!$M:$M,MATCH($B59,'MAPA DE PREÇOS'!$B:$B)-19),IF($C59=$C57,"Valor Unit. (R$)",IF(AND($C59&lt;&gt;$C58,$J58&lt;&gt;""),IF(MAX(C:C)=1,"Total Estimado","Subtotal"),"")))))</f>
        <v/>
      </c>
      <c r="K59" s="78" t="str">
        <f>IFERROR(IF(AND(COUNTBLANK($B56:$B58)=2,$B58="",$B57="",MAX(C:C)&gt;1),SUM($K$3:K58)/2,IF($B58="","",IF($C59=$C56,ROUND(J59*I59,2),IF($C59=$C57,"Total Item (R$)",IF(AND($C59&lt;&gt;$C58,$J58&lt;&gt;""),SUMIFS(K:K,C:C,C58,J:J,"&lt;&gt;Subtotal"),""))))),"")</f>
        <v/>
      </c>
      <c r="L59" s="78" t="str">
        <f t="shared" si="1"/>
        <v/>
      </c>
    </row>
    <row r="60" spans="2:12" x14ac:dyDescent="0.25">
      <c r="B60" s="44" t="str">
        <f>IFERROR(IF(C59=C56,IF(B59+1&lt;='MAPA DE PREÇOS'!$H$8,B59+1,""),B59),"")</f>
        <v/>
      </c>
      <c r="C60" s="44" t="str">
        <f>IFERROR(VLOOKUP(B60,'MAPA DE PREÇOS'!B:D,2,FALSE),"")</f>
        <v/>
      </c>
      <c r="D60" s="44" t="str">
        <f>IFERROR(VLOOKUP(B60,'MAPA DE PREÇOS'!B:D,3,FALSE),"")</f>
        <v/>
      </c>
      <c r="E60" s="85" t="str">
        <f t="shared" si="2"/>
        <v/>
      </c>
      <c r="F60" s="85" t="str">
        <f>IF($B59="","",IF($C60=$C57,INDEX('MAPA DE PREÇOS'!$H:$H,MATCH($B60,'MAPA DE PREÇOS'!$B:$B)-19),IF($C60=$C58,"Código","")))</f>
        <v/>
      </c>
      <c r="G60" s="149" t="str">
        <f>IF($B59="","",IF($C60=$C57,IF('BASE EDITAL'!$C$2="",INDEX('MAPA DE PREÇOS'!H:H,MATCH(EDITAL!B60,'MAPA DE PREÇOS'!B:B,0)+1),UPPER(INDEX('BASE EDITAL'!$C:$C,EDITAL!B60+1))),IF($C60=$C58,"Especificação do Objeto","")))</f>
        <v/>
      </c>
      <c r="H60" s="87" t="str">
        <f>IF($B59="","",IF($C60=$C57,INDEX('MAPA DE PREÇOS'!$M:$M,MATCH($B60,'MAPA DE PREÇOS'!$B:$B)-16),IF($C60=$C58,"Unidade","")))</f>
        <v/>
      </c>
      <c r="I60" s="87" t="str">
        <f>IF($B59="","",IF($C60=$C57,INDEX('MAPA DE PREÇOS'!$M:$M,MATCH($B60,'MAPA DE PREÇOS'!$B:$B)-17),IF($C60=$C58,"Quant.","")))</f>
        <v/>
      </c>
      <c r="J60" s="63" t="str">
        <f>IF(AND(COUNTBLANK($B57:$B59)=2,$B59="",$B58="",MAX(C:C)&gt;1),"Total Estimado",IF($B59="","",IF($C60=$C57,INDEX('MAPA DE PREÇOS'!$M:$M,MATCH($B60,'MAPA DE PREÇOS'!$B:$B)-19),IF($C60=$C58,"Valor Unit. (R$)",IF(AND($C60&lt;&gt;$C59,$J59&lt;&gt;""),IF(MAX(C:C)=1,"Total Estimado","Subtotal"),"")))))</f>
        <v/>
      </c>
      <c r="K60" s="78" t="str">
        <f>IFERROR(IF(AND(COUNTBLANK($B57:$B59)=2,$B59="",$B58="",MAX(C:C)&gt;1),SUM($K$3:K59)/2,IF($B59="","",IF($C60=$C57,ROUND(J60*I60,2),IF($C60=$C58,"Total Item (R$)",IF(AND($C60&lt;&gt;$C59,$J59&lt;&gt;""),SUMIFS(K:K,C:C,C59,J:J,"&lt;&gt;Subtotal"),""))))),"")</f>
        <v/>
      </c>
      <c r="L60" s="78" t="str">
        <f t="shared" si="1"/>
        <v/>
      </c>
    </row>
    <row r="61" spans="2:12" x14ac:dyDescent="0.25">
      <c r="B61" s="44" t="str">
        <f>IFERROR(IF(C60=C57,IF(B60+1&lt;='MAPA DE PREÇOS'!$H$8,B60+1,""),B60),"")</f>
        <v/>
      </c>
      <c r="C61" s="44" t="str">
        <f>IFERROR(VLOOKUP(B61,'MAPA DE PREÇOS'!B:D,2,FALSE),"")</f>
        <v/>
      </c>
      <c r="D61" s="44" t="str">
        <f>IFERROR(VLOOKUP(B61,'MAPA DE PREÇOS'!B:D,3,FALSE),"")</f>
        <v/>
      </c>
      <c r="E61" s="85" t="str">
        <f t="shared" si="2"/>
        <v/>
      </c>
      <c r="F61" s="85" t="str">
        <f>IF($B60="","",IF($C61=$C58,INDEX('MAPA DE PREÇOS'!$H:$H,MATCH($B61,'MAPA DE PREÇOS'!$B:$B)-19),IF($C61=$C59,"Código","")))</f>
        <v/>
      </c>
      <c r="G61" s="149" t="str">
        <f>IF($B60="","",IF($C61=$C58,IF('BASE EDITAL'!$C$2="",INDEX('MAPA DE PREÇOS'!H:H,MATCH(EDITAL!B61,'MAPA DE PREÇOS'!B:B,0)+1),UPPER(INDEX('BASE EDITAL'!$C:$C,EDITAL!B61+1))),IF($C61=$C59,"Especificação do Objeto","")))</f>
        <v/>
      </c>
      <c r="H61" s="87" t="str">
        <f>IF($B60="","",IF($C61=$C58,INDEX('MAPA DE PREÇOS'!$M:$M,MATCH($B61,'MAPA DE PREÇOS'!$B:$B)-16),IF($C61=$C59,"Unidade","")))</f>
        <v/>
      </c>
      <c r="I61" s="87" t="str">
        <f>IF($B60="","",IF($C61=$C58,INDEX('MAPA DE PREÇOS'!$M:$M,MATCH($B61,'MAPA DE PREÇOS'!$B:$B)-17),IF($C61=$C59,"Quant.","")))</f>
        <v/>
      </c>
      <c r="J61" s="63" t="str">
        <f>IF(AND(COUNTBLANK($B58:$B60)=2,$B60="",$B59="",MAX(C:C)&gt;1),"Total Estimado",IF($B60="","",IF($C61=$C58,INDEX('MAPA DE PREÇOS'!$M:$M,MATCH($B61,'MAPA DE PREÇOS'!$B:$B)-19),IF($C61=$C59,"Valor Unit. (R$)",IF(AND($C61&lt;&gt;$C60,$J60&lt;&gt;""),IF(MAX(C:C)=1,"Total Estimado","Subtotal"),"")))))</f>
        <v/>
      </c>
      <c r="K61" s="78" t="str">
        <f>IFERROR(IF(AND(COUNTBLANK($B58:$B60)=2,$B60="",$B59="",MAX(C:C)&gt;1),SUM($K$3:K60)/2,IF($B60="","",IF($C61=$C58,ROUND(J61*I61,2),IF($C61=$C59,"Total Item (R$)",IF(AND($C61&lt;&gt;$C60,$J60&lt;&gt;""),SUMIFS(K:K,C:C,C60,J:J,"&lt;&gt;Subtotal"),""))))),"")</f>
        <v/>
      </c>
      <c r="L61" s="78" t="str">
        <f t="shared" si="1"/>
        <v/>
      </c>
    </row>
    <row r="62" spans="2:12" x14ac:dyDescent="0.25">
      <c r="B62" s="44" t="str">
        <f>IFERROR(IF(C61=C58,IF(B61+1&lt;='MAPA DE PREÇOS'!$H$8,B61+1,""),B61),"")</f>
        <v/>
      </c>
      <c r="C62" s="44" t="str">
        <f>IFERROR(VLOOKUP(B62,'MAPA DE PREÇOS'!B:D,2,FALSE),"")</f>
        <v/>
      </c>
      <c r="D62" s="44" t="str">
        <f>IFERROR(VLOOKUP(B62,'MAPA DE PREÇOS'!B:D,3,FALSE),"")</f>
        <v/>
      </c>
      <c r="E62" s="85" t="str">
        <f t="shared" si="2"/>
        <v/>
      </c>
      <c r="F62" s="85" t="str">
        <f>IF($B61="","",IF($C62=$C59,INDEX('MAPA DE PREÇOS'!$H:$H,MATCH($B62,'MAPA DE PREÇOS'!$B:$B)-19),IF($C62=$C60,"Código","")))</f>
        <v/>
      </c>
      <c r="G62" s="149" t="str">
        <f>IF($B61="","",IF($C62=$C59,IF('BASE EDITAL'!$C$2="",INDEX('MAPA DE PREÇOS'!H:H,MATCH(EDITAL!B62,'MAPA DE PREÇOS'!B:B,0)+1),UPPER(INDEX('BASE EDITAL'!$C:$C,EDITAL!B62+1))),IF($C62=$C60,"Especificação do Objeto","")))</f>
        <v/>
      </c>
      <c r="H62" s="87" t="str">
        <f>IF($B61="","",IF($C62=$C59,INDEX('MAPA DE PREÇOS'!$M:$M,MATCH($B62,'MAPA DE PREÇOS'!$B:$B)-16),IF($C62=$C60,"Unidade","")))</f>
        <v/>
      </c>
      <c r="I62" s="87" t="str">
        <f>IF($B61="","",IF($C62=$C59,INDEX('MAPA DE PREÇOS'!$M:$M,MATCH($B62,'MAPA DE PREÇOS'!$B:$B)-17),IF($C62=$C60,"Quant.","")))</f>
        <v/>
      </c>
      <c r="J62" s="63" t="str">
        <f>IF(AND(COUNTBLANK($B59:$B61)=2,$B61="",$B60="",MAX(C:C)&gt;1),"Total Estimado",IF($B61="","",IF($C62=$C59,INDEX('MAPA DE PREÇOS'!$M:$M,MATCH($B62,'MAPA DE PREÇOS'!$B:$B)-19),IF($C62=$C60,"Valor Unit. (R$)",IF(AND($C62&lt;&gt;$C61,$J61&lt;&gt;""),IF(MAX(C:C)=1,"Total Estimado","Subtotal"),"")))))</f>
        <v/>
      </c>
      <c r="K62" s="78" t="str">
        <f>IFERROR(IF(AND(COUNTBLANK($B59:$B61)=2,$B61="",$B60="",MAX(C:C)&gt;1),SUM($K$3:K61)/2,IF($B61="","",IF($C62=$C59,ROUND(J62*I62,2),IF($C62=$C60,"Total Item (R$)",IF(AND($C62&lt;&gt;$C61,$J61&lt;&gt;""),SUMIFS(K:K,C:C,C61,J:J,"&lt;&gt;Subtotal"),""))))),"")</f>
        <v/>
      </c>
      <c r="L62" s="78" t="str">
        <f t="shared" si="1"/>
        <v/>
      </c>
    </row>
    <row r="63" spans="2:12" x14ac:dyDescent="0.25">
      <c r="B63" s="44" t="str">
        <f>IFERROR(IF(C62=C59,IF(B62+1&lt;='MAPA DE PREÇOS'!$H$8,B62+1,""),B62),"")</f>
        <v/>
      </c>
      <c r="C63" s="44" t="str">
        <f>IFERROR(VLOOKUP(B63,'MAPA DE PREÇOS'!B:D,2,FALSE),"")</f>
        <v/>
      </c>
      <c r="D63" s="44" t="str">
        <f>IFERROR(VLOOKUP(B63,'MAPA DE PREÇOS'!B:D,3,FALSE),"")</f>
        <v/>
      </c>
      <c r="E63" s="85" t="str">
        <f t="shared" si="2"/>
        <v/>
      </c>
      <c r="F63" s="85" t="str">
        <f>IF($B62="","",IF($C63=$C60,INDEX('MAPA DE PREÇOS'!$H:$H,MATCH($B63,'MAPA DE PREÇOS'!$B:$B)-19),IF($C63=$C61,"Código","")))</f>
        <v/>
      </c>
      <c r="G63" s="149" t="str">
        <f>IF($B62="","",IF($C63=$C60,IF('BASE EDITAL'!$C$2="",INDEX('MAPA DE PREÇOS'!H:H,MATCH(EDITAL!B63,'MAPA DE PREÇOS'!B:B,0)+1),UPPER(INDEX('BASE EDITAL'!$C:$C,EDITAL!B63+1))),IF($C63=$C61,"Especificação do Objeto","")))</f>
        <v/>
      </c>
      <c r="H63" s="87" t="str">
        <f>IF($B62="","",IF($C63=$C60,INDEX('MAPA DE PREÇOS'!$M:$M,MATCH($B63,'MAPA DE PREÇOS'!$B:$B)-16),IF($C63=$C61,"Unidade","")))</f>
        <v/>
      </c>
      <c r="I63" s="87" t="str">
        <f>IF($B62="","",IF($C63=$C60,INDEX('MAPA DE PREÇOS'!$M:$M,MATCH($B63,'MAPA DE PREÇOS'!$B:$B)-17),IF($C63=$C61,"Quant.","")))</f>
        <v/>
      </c>
      <c r="J63" s="63" t="str">
        <f>IF(AND(COUNTBLANK($B60:$B62)=2,$B62="",$B61="",MAX(C:C)&gt;1),"Total Estimado",IF($B62="","",IF($C63=$C60,INDEX('MAPA DE PREÇOS'!$M:$M,MATCH($B63,'MAPA DE PREÇOS'!$B:$B)-19),IF($C63=$C61,"Valor Unit. (R$)",IF(AND($C63&lt;&gt;$C62,$J62&lt;&gt;""),IF(MAX(C:C)=1,"Total Estimado","Subtotal"),"")))))</f>
        <v/>
      </c>
      <c r="K63" s="78" t="str">
        <f>IFERROR(IF(AND(COUNTBLANK($B60:$B62)=2,$B62="",$B61="",MAX(C:C)&gt;1),SUM($K$3:K62)/2,IF($B62="","",IF($C63=$C60,ROUND(J63*I63,2),IF($C63=$C61,"Total Item (R$)",IF(AND($C63&lt;&gt;$C62,$J62&lt;&gt;""),SUMIFS(K:K,C:C,C62,J:J,"&lt;&gt;Subtotal"),""))))),"")</f>
        <v/>
      </c>
      <c r="L63" s="78" t="str">
        <f t="shared" si="1"/>
        <v/>
      </c>
    </row>
    <row r="64" spans="2:12" x14ac:dyDescent="0.25">
      <c r="B64" s="44" t="str">
        <f>IFERROR(IF(C63=C60,IF(B63+1&lt;='MAPA DE PREÇOS'!$H$8,B63+1,""),B63),"")</f>
        <v/>
      </c>
      <c r="C64" s="44" t="str">
        <f>IFERROR(VLOOKUP(B64,'MAPA DE PREÇOS'!B:D,2,FALSE),"")</f>
        <v/>
      </c>
      <c r="D64" s="44" t="str">
        <f>IFERROR(VLOOKUP(B64,'MAPA DE PREÇOS'!B:D,3,FALSE),"")</f>
        <v/>
      </c>
      <c r="E64" s="85" t="str">
        <f t="shared" si="2"/>
        <v/>
      </c>
      <c r="F64" s="85" t="str">
        <f>IF($B63="","",IF($C64=$C61,INDEX('MAPA DE PREÇOS'!$H:$H,MATCH($B64,'MAPA DE PREÇOS'!$B:$B)-19),IF($C64=$C62,"Código","")))</f>
        <v/>
      </c>
      <c r="G64" s="149" t="str">
        <f>IF($B63="","",IF($C64=$C61,IF('BASE EDITAL'!$C$2="",INDEX('MAPA DE PREÇOS'!H:H,MATCH(EDITAL!B64,'MAPA DE PREÇOS'!B:B,0)+1),UPPER(INDEX('BASE EDITAL'!$C:$C,EDITAL!B64+1))),IF($C64=$C62,"Especificação do Objeto","")))</f>
        <v/>
      </c>
      <c r="H64" s="87" t="str">
        <f>IF($B63="","",IF($C64=$C61,INDEX('MAPA DE PREÇOS'!$M:$M,MATCH($B64,'MAPA DE PREÇOS'!$B:$B)-16),IF($C64=$C62,"Unidade","")))</f>
        <v/>
      </c>
      <c r="I64" s="87" t="str">
        <f>IF($B63="","",IF($C64=$C61,INDEX('MAPA DE PREÇOS'!$M:$M,MATCH($B64,'MAPA DE PREÇOS'!$B:$B)-17),IF($C64=$C62,"Quant.","")))</f>
        <v/>
      </c>
      <c r="J64" s="63" t="str">
        <f>IF(AND(COUNTBLANK($B61:$B63)=2,$B63="",$B62="",MAX(C:C)&gt;1),"Total Estimado",IF($B63="","",IF($C64=$C61,INDEX('MAPA DE PREÇOS'!$M:$M,MATCH($B64,'MAPA DE PREÇOS'!$B:$B)-19),IF($C64=$C62,"Valor Unit. (R$)",IF(AND($C64&lt;&gt;$C63,$J63&lt;&gt;""),IF(MAX(C:C)=1,"Total Estimado","Subtotal"),"")))))</f>
        <v/>
      </c>
      <c r="K64" s="78" t="str">
        <f>IFERROR(IF(AND(COUNTBLANK($B61:$B63)=2,$B63="",$B62="",MAX(C:C)&gt;1),SUM($K$3:K63)/2,IF($B63="","",IF($C64=$C61,ROUND(J64*I64,2),IF($C64=$C62,"Total Item (R$)",IF(AND($C64&lt;&gt;$C63,$J63&lt;&gt;""),SUMIFS(K:K,C:C,C63,J:J,"&lt;&gt;Subtotal"),""))))),"")</f>
        <v/>
      </c>
      <c r="L64" s="78" t="str">
        <f t="shared" si="1"/>
        <v/>
      </c>
    </row>
    <row r="65" spans="2:12" x14ac:dyDescent="0.25">
      <c r="B65" s="44" t="str">
        <f>IFERROR(IF(C64=C61,IF(B64+1&lt;='MAPA DE PREÇOS'!$H$8,B64+1,""),B64),"")</f>
        <v/>
      </c>
      <c r="C65" s="44" t="str">
        <f>IFERROR(VLOOKUP(B65,'MAPA DE PREÇOS'!B:D,2,FALSE),"")</f>
        <v/>
      </c>
      <c r="D65" s="44" t="str">
        <f>IFERROR(VLOOKUP(B65,'MAPA DE PREÇOS'!B:D,3,FALSE),"")</f>
        <v/>
      </c>
      <c r="E65" s="85" t="str">
        <f t="shared" si="2"/>
        <v/>
      </c>
      <c r="F65" s="85" t="str">
        <f>IF($B64="","",IF($C65=$C62,INDEX('MAPA DE PREÇOS'!$H:$H,MATCH($B65,'MAPA DE PREÇOS'!$B:$B)-19),IF($C65=$C63,"Código","")))</f>
        <v/>
      </c>
      <c r="G65" s="149" t="str">
        <f>IF($B64="","",IF($C65=$C62,IF('BASE EDITAL'!$C$2="",INDEX('MAPA DE PREÇOS'!H:H,MATCH(EDITAL!B65,'MAPA DE PREÇOS'!B:B,0)+1),UPPER(INDEX('BASE EDITAL'!$C:$C,EDITAL!B65+1))),IF($C65=$C63,"Especificação do Objeto","")))</f>
        <v/>
      </c>
      <c r="H65" s="87" t="str">
        <f>IF($B64="","",IF($C65=$C62,INDEX('MAPA DE PREÇOS'!$M:$M,MATCH($B65,'MAPA DE PREÇOS'!$B:$B)-16),IF($C65=$C63,"Unidade","")))</f>
        <v/>
      </c>
      <c r="I65" s="87" t="str">
        <f>IF($B64="","",IF($C65=$C62,INDEX('MAPA DE PREÇOS'!$M:$M,MATCH($B65,'MAPA DE PREÇOS'!$B:$B)-17),IF($C65=$C63,"Quant.","")))</f>
        <v/>
      </c>
      <c r="J65" s="63" t="str">
        <f>IF(AND(COUNTBLANK($B62:$B64)=2,$B64="",$B63="",MAX(C:C)&gt;1),"Total Estimado",IF($B64="","",IF($C65=$C62,INDEX('MAPA DE PREÇOS'!$M:$M,MATCH($B65,'MAPA DE PREÇOS'!$B:$B)-19),IF($C65=$C63,"Valor Unit. (R$)",IF(AND($C65&lt;&gt;$C64,$J64&lt;&gt;""),IF(MAX(C:C)=1,"Total Estimado","Subtotal"),"")))))</f>
        <v/>
      </c>
      <c r="K65" s="78" t="str">
        <f>IFERROR(IF(AND(COUNTBLANK($B62:$B64)=2,$B64="",$B63="",MAX(C:C)&gt;1),SUM($K$3:K64)/2,IF($B64="","",IF($C65=$C62,ROUND(J65*I65,2),IF($C65=$C63,"Total Item (R$)",IF(AND($C65&lt;&gt;$C64,$J64&lt;&gt;""),SUMIFS(K:K,C:C,C64,J:J,"&lt;&gt;Subtotal"),""))))),"")</f>
        <v/>
      </c>
      <c r="L65" s="78" t="str">
        <f t="shared" si="1"/>
        <v/>
      </c>
    </row>
    <row r="66" spans="2:12" x14ac:dyDescent="0.25">
      <c r="B66" s="44" t="str">
        <f>IFERROR(IF(C65=C62,IF(B65+1&lt;='MAPA DE PREÇOS'!$H$8,B65+1,""),B65),"")</f>
        <v/>
      </c>
      <c r="C66" s="44" t="str">
        <f>IFERROR(VLOOKUP(B66,'MAPA DE PREÇOS'!B:D,2,FALSE),"")</f>
        <v/>
      </c>
      <c r="D66" s="44" t="str">
        <f>IFERROR(VLOOKUP(B66,'MAPA DE PREÇOS'!B:D,3,FALSE),"")</f>
        <v/>
      </c>
      <c r="E66" s="85" t="str">
        <f t="shared" si="2"/>
        <v/>
      </c>
      <c r="F66" s="85" t="str">
        <f>IF($B65="","",IF($C66=$C63,INDEX('MAPA DE PREÇOS'!$H:$H,MATCH($B66,'MAPA DE PREÇOS'!$B:$B)-19),IF($C66=$C64,"Código","")))</f>
        <v/>
      </c>
      <c r="G66" s="149" t="str">
        <f>IF($B65="","",IF($C66=$C63,IF('BASE EDITAL'!$C$2="",INDEX('MAPA DE PREÇOS'!H:H,MATCH(EDITAL!B66,'MAPA DE PREÇOS'!B:B,0)+1),UPPER(INDEX('BASE EDITAL'!$C:$C,EDITAL!B66+1))),IF($C66=$C64,"Especificação do Objeto","")))</f>
        <v/>
      </c>
      <c r="H66" s="87" t="str">
        <f>IF($B65="","",IF($C66=$C63,INDEX('MAPA DE PREÇOS'!$M:$M,MATCH($B66,'MAPA DE PREÇOS'!$B:$B)-16),IF($C66=$C64,"Unidade","")))</f>
        <v/>
      </c>
      <c r="I66" s="87" t="str">
        <f>IF($B65="","",IF($C66=$C63,INDEX('MAPA DE PREÇOS'!$M:$M,MATCH($B66,'MAPA DE PREÇOS'!$B:$B)-17),IF($C66=$C64,"Quant.","")))</f>
        <v/>
      </c>
      <c r="J66" s="63" t="str">
        <f>IF(AND(COUNTBLANK($B63:$B65)=2,$B65="",$B64="",MAX(C:C)&gt;1),"Total Estimado",IF($B65="","",IF($C66=$C63,INDEX('MAPA DE PREÇOS'!$M:$M,MATCH($B66,'MAPA DE PREÇOS'!$B:$B)-19),IF($C66=$C64,"Valor Unit. (R$)",IF(AND($C66&lt;&gt;$C65,$J65&lt;&gt;""),IF(MAX(C:C)=1,"Total Estimado","Subtotal"),"")))))</f>
        <v/>
      </c>
      <c r="K66" s="78" t="str">
        <f>IFERROR(IF(AND(COUNTBLANK($B63:$B65)=2,$B65="",$B64="",MAX(C:C)&gt;1),SUM($K$3:K65)/2,IF($B65="","",IF($C66=$C63,ROUND(J66*I66,2),IF($C66=$C64,"Total Item (R$)",IF(AND($C66&lt;&gt;$C65,$J65&lt;&gt;""),SUMIFS(K:K,C:C,C65,J:J,"&lt;&gt;Subtotal"),""))))),"")</f>
        <v/>
      </c>
      <c r="L66" s="78" t="str">
        <f t="shared" si="1"/>
        <v/>
      </c>
    </row>
    <row r="67" spans="2:12" x14ac:dyDescent="0.25">
      <c r="B67" s="44" t="str">
        <f>IFERROR(IF(C66=C63,IF(B66+1&lt;='MAPA DE PREÇOS'!$H$8,B66+1,""),B66),"")</f>
        <v/>
      </c>
      <c r="C67" s="44" t="str">
        <f>IFERROR(VLOOKUP(B67,'MAPA DE PREÇOS'!B:D,2,FALSE),"")</f>
        <v/>
      </c>
      <c r="D67" s="44" t="str">
        <f>IFERROR(VLOOKUP(B67,'MAPA DE PREÇOS'!B:D,3,FALSE),"")</f>
        <v/>
      </c>
      <c r="E67" s="85" t="str">
        <f t="shared" si="2"/>
        <v/>
      </c>
      <c r="F67" s="85" t="str">
        <f>IF($B66="","",IF($C67=$C64,INDEX('MAPA DE PREÇOS'!$H:$H,MATCH($B67,'MAPA DE PREÇOS'!$B:$B)-19),IF($C67=$C65,"Código","")))</f>
        <v/>
      </c>
      <c r="G67" s="149" t="str">
        <f>IF($B66="","",IF($C67=$C64,IF('BASE EDITAL'!$C$2="",INDEX('MAPA DE PREÇOS'!H:H,MATCH(EDITAL!B67,'MAPA DE PREÇOS'!B:B,0)+1),UPPER(INDEX('BASE EDITAL'!$C:$C,EDITAL!B67+1))),IF($C67=$C65,"Especificação do Objeto","")))</f>
        <v/>
      </c>
      <c r="H67" s="87" t="str">
        <f>IF($B66="","",IF($C67=$C64,INDEX('MAPA DE PREÇOS'!$M:$M,MATCH($B67,'MAPA DE PREÇOS'!$B:$B)-16),IF($C67=$C65,"Unidade","")))</f>
        <v/>
      </c>
      <c r="I67" s="87" t="str">
        <f>IF($B66="","",IF($C67=$C64,INDEX('MAPA DE PREÇOS'!$M:$M,MATCH($B67,'MAPA DE PREÇOS'!$B:$B)-17),IF($C67=$C65,"Quant.","")))</f>
        <v/>
      </c>
      <c r="J67" s="63" t="str">
        <f>IF(AND(COUNTBLANK($B64:$B66)=2,$B66="",$B65="",MAX(C:C)&gt;1),"Total Estimado",IF($B66="","",IF($C67=$C64,INDEX('MAPA DE PREÇOS'!$M:$M,MATCH($B67,'MAPA DE PREÇOS'!$B:$B)-19),IF($C67=$C65,"Valor Unit. (R$)",IF(AND($C67&lt;&gt;$C66,$J66&lt;&gt;""),IF(MAX(C:C)=1,"Total Estimado","Subtotal"),"")))))</f>
        <v/>
      </c>
      <c r="K67" s="78" t="str">
        <f>IFERROR(IF(AND(COUNTBLANK($B64:$B66)=2,$B66="",$B65="",MAX(C:C)&gt;1),SUM($K$3:K66)/2,IF($B66="","",IF($C67=$C64,ROUND(J67*I67,2),IF($C67=$C65,"Total Item (R$)",IF(AND($C67&lt;&gt;$C66,$J66&lt;&gt;""),SUMIFS(K:K,C:C,C66,J:J,"&lt;&gt;Subtotal"),""))))),"")</f>
        <v/>
      </c>
      <c r="L67" s="78" t="str">
        <f t="shared" si="1"/>
        <v/>
      </c>
    </row>
    <row r="68" spans="2:12" x14ac:dyDescent="0.25">
      <c r="B68" s="44" t="str">
        <f>IFERROR(IF(C67=C64,IF(B67+1&lt;='MAPA DE PREÇOS'!$H$8,B67+1,""),B67),"")</f>
        <v/>
      </c>
      <c r="C68" s="44" t="str">
        <f>IFERROR(VLOOKUP(B68,'MAPA DE PREÇOS'!B:D,2,FALSE),"")</f>
        <v/>
      </c>
      <c r="D68" s="44" t="str">
        <f>IFERROR(VLOOKUP(B68,'MAPA DE PREÇOS'!B:D,3,FALSE),"")</f>
        <v/>
      </c>
      <c r="E68" s="85" t="str">
        <f t="shared" si="2"/>
        <v/>
      </c>
      <c r="F68" s="85" t="str">
        <f>IF($B67="","",IF($C68=$C65,INDEX('MAPA DE PREÇOS'!$H:$H,MATCH($B68,'MAPA DE PREÇOS'!$B:$B)-19),IF($C68=$C66,"Código","")))</f>
        <v/>
      </c>
      <c r="G68" s="149" t="str">
        <f>IF($B67="","",IF($C68=$C65,IF('BASE EDITAL'!$C$2="",INDEX('MAPA DE PREÇOS'!H:H,MATCH(EDITAL!B68,'MAPA DE PREÇOS'!B:B,0)+1),UPPER(INDEX('BASE EDITAL'!$C:$C,EDITAL!B68+1))),IF($C68=$C66,"Especificação do Objeto","")))</f>
        <v/>
      </c>
      <c r="H68" s="87" t="str">
        <f>IF($B67="","",IF($C68=$C65,INDEX('MAPA DE PREÇOS'!$M:$M,MATCH($B68,'MAPA DE PREÇOS'!$B:$B)-16),IF($C68=$C66,"Unidade","")))</f>
        <v/>
      </c>
      <c r="I68" s="87" t="str">
        <f>IF($B67="","",IF($C68=$C65,INDEX('MAPA DE PREÇOS'!$M:$M,MATCH($B68,'MAPA DE PREÇOS'!$B:$B)-17),IF($C68=$C66,"Quant.","")))</f>
        <v/>
      </c>
      <c r="J68" s="63" t="str">
        <f>IF(AND(COUNTBLANK($B65:$B67)=2,$B67="",$B66="",MAX(C:C)&gt;1),"Total Estimado",IF($B67="","",IF($C68=$C65,INDEX('MAPA DE PREÇOS'!$M:$M,MATCH($B68,'MAPA DE PREÇOS'!$B:$B)-19),IF($C68=$C66,"Valor Unit. (R$)",IF(AND($C68&lt;&gt;$C67,$J67&lt;&gt;""),IF(MAX(C:C)=1,"Total Estimado","Subtotal"),"")))))</f>
        <v/>
      </c>
      <c r="K68" s="78" t="str">
        <f>IFERROR(IF(AND(COUNTBLANK($B65:$B67)=2,$B67="",$B66="",MAX(C:C)&gt;1),SUM($K$3:K67)/2,IF($B67="","",IF($C68=$C65,ROUND(J68*I68,2),IF($C68=$C66,"Total Item (R$)",IF(AND($C68&lt;&gt;$C67,$J67&lt;&gt;""),SUMIFS(K:K,C:C,C67,J:J,"&lt;&gt;Subtotal"),""))))),"")</f>
        <v/>
      </c>
      <c r="L68" s="78" t="str">
        <f t="shared" si="1"/>
        <v/>
      </c>
    </row>
    <row r="69" spans="2:12" x14ac:dyDescent="0.25">
      <c r="B69" s="44" t="str">
        <f>IFERROR(IF(C68=C65,IF(B68+1&lt;='MAPA DE PREÇOS'!$H$8,B68+1,""),B68),"")</f>
        <v/>
      </c>
      <c r="C69" s="44" t="str">
        <f>IFERROR(VLOOKUP(B69,'MAPA DE PREÇOS'!B:D,2,FALSE),"")</f>
        <v/>
      </c>
      <c r="D69" s="44" t="str">
        <f>IFERROR(VLOOKUP(B69,'MAPA DE PREÇOS'!B:D,3,FALSE),"")</f>
        <v/>
      </c>
      <c r="E69" s="85" t="str">
        <f t="shared" ref="E69:E100" si="3">IF($B68="","",IF($C69=$C66,D69,IF($C69=$C67,"Item",IF(AND(MAX(C:C)&gt;1,$C69=$C68),CONCATENATE("LOTE ",C69),""))))</f>
        <v/>
      </c>
      <c r="F69" s="85" t="str">
        <f>IF($B68="","",IF($C69=$C66,INDEX('MAPA DE PREÇOS'!$H:$H,MATCH($B69,'MAPA DE PREÇOS'!$B:$B)-19),IF($C69=$C67,"Código","")))</f>
        <v/>
      </c>
      <c r="G69" s="149" t="str">
        <f>IF($B68="","",IF($C69=$C66,IF('BASE EDITAL'!$C$2="",INDEX('MAPA DE PREÇOS'!H:H,MATCH(EDITAL!B69,'MAPA DE PREÇOS'!B:B,0)+1),UPPER(INDEX('BASE EDITAL'!$C:$C,EDITAL!B69+1))),IF($C69=$C67,"Especificação do Objeto","")))</f>
        <v/>
      </c>
      <c r="H69" s="87" t="str">
        <f>IF($B68="","",IF($C69=$C66,INDEX('MAPA DE PREÇOS'!$M:$M,MATCH($B69,'MAPA DE PREÇOS'!$B:$B)-16),IF($C69=$C67,"Unidade","")))</f>
        <v/>
      </c>
      <c r="I69" s="87" t="str">
        <f>IF($B68="","",IF($C69=$C66,INDEX('MAPA DE PREÇOS'!$M:$M,MATCH($B69,'MAPA DE PREÇOS'!$B:$B)-17),IF($C69=$C67,"Quant.","")))</f>
        <v/>
      </c>
      <c r="J69" s="63" t="str">
        <f>IF(AND(COUNTBLANK($B66:$B68)=2,$B68="",$B67="",MAX(C:C)&gt;1),"Total Estimado",IF($B68="","",IF($C69=$C66,INDEX('MAPA DE PREÇOS'!$M:$M,MATCH($B69,'MAPA DE PREÇOS'!$B:$B)-19),IF($C69=$C67,"Valor Unit. (R$)",IF(AND($C69&lt;&gt;$C68,$J68&lt;&gt;""),IF(MAX(C:C)=1,"Total Estimado","Subtotal"),"")))))</f>
        <v/>
      </c>
      <c r="K69" s="78" t="str">
        <f>IFERROR(IF(AND(COUNTBLANK($B66:$B68)=2,$B68="",$B67="",MAX(C:C)&gt;1),SUM($K$3:K68)/2,IF($B68="","",IF($C69=$C66,ROUND(J69*I69,2),IF($C69=$C67,"Total Item (R$)",IF(AND($C69&lt;&gt;$C68,$J68&lt;&gt;""),SUMIFS(K:K,C:C,C68,J:J,"&lt;&gt;Subtotal"),""))))),"")</f>
        <v/>
      </c>
      <c r="L69" s="78" t="str">
        <f t="shared" si="1"/>
        <v/>
      </c>
    </row>
    <row r="70" spans="2:12" x14ac:dyDescent="0.25">
      <c r="B70" s="44" t="str">
        <f>IFERROR(IF(C69=C66,IF(B69+1&lt;='MAPA DE PREÇOS'!$H$8,B69+1,""),B69),"")</f>
        <v/>
      </c>
      <c r="C70" s="44" t="str">
        <f>IFERROR(VLOOKUP(B70,'MAPA DE PREÇOS'!B:D,2,FALSE),"")</f>
        <v/>
      </c>
      <c r="D70" s="44" t="str">
        <f>IFERROR(VLOOKUP(B70,'MAPA DE PREÇOS'!B:D,3,FALSE),"")</f>
        <v/>
      </c>
      <c r="E70" s="85" t="str">
        <f t="shared" si="3"/>
        <v/>
      </c>
      <c r="F70" s="85" t="str">
        <f>IF($B69="","",IF($C70=$C67,INDEX('MAPA DE PREÇOS'!$H:$H,MATCH($B70,'MAPA DE PREÇOS'!$B:$B)-19),IF($C70=$C68,"Código","")))</f>
        <v/>
      </c>
      <c r="G70" s="149" t="str">
        <f>IF($B69="","",IF($C70=$C67,IF('BASE EDITAL'!$C$2="",INDEX('MAPA DE PREÇOS'!H:H,MATCH(EDITAL!B70,'MAPA DE PREÇOS'!B:B,0)+1),UPPER(INDEX('BASE EDITAL'!$C:$C,EDITAL!B70+1))),IF($C70=$C68,"Especificação do Objeto","")))</f>
        <v/>
      </c>
      <c r="H70" s="87" t="str">
        <f>IF($B69="","",IF($C70=$C67,INDEX('MAPA DE PREÇOS'!$M:$M,MATCH($B70,'MAPA DE PREÇOS'!$B:$B)-16),IF($C70=$C68,"Unidade","")))</f>
        <v/>
      </c>
      <c r="I70" s="87" t="str">
        <f>IF($B69="","",IF($C70=$C67,INDEX('MAPA DE PREÇOS'!$M:$M,MATCH($B70,'MAPA DE PREÇOS'!$B:$B)-17),IF($C70=$C68,"Quant.","")))</f>
        <v/>
      </c>
      <c r="J70" s="63" t="str">
        <f>IF(AND(COUNTBLANK($B67:$B69)=2,$B69="",$B68="",MAX(C:C)&gt;1),"Total Estimado",IF($B69="","",IF($C70=$C67,INDEX('MAPA DE PREÇOS'!$M:$M,MATCH($B70,'MAPA DE PREÇOS'!$B:$B)-19),IF($C70=$C68,"Valor Unit. (R$)",IF(AND($C70&lt;&gt;$C69,$J69&lt;&gt;""),IF(MAX(C:C)=1,"Total Estimado","Subtotal"),"")))))</f>
        <v/>
      </c>
      <c r="K70" s="78" t="str">
        <f>IFERROR(IF(AND(COUNTBLANK($B67:$B69)=2,$B69="",$B68="",MAX(C:C)&gt;1),SUM($K$3:K69)/2,IF($B69="","",IF($C70=$C67,ROUND(J70*I70,2),IF($C70=$C68,"Total Item (R$)",IF(AND($C70&lt;&gt;$C69,$J69&lt;&gt;""),SUMIFS(K:K,C:C,C69,J:J,"&lt;&gt;Subtotal"),""))))),"")</f>
        <v/>
      </c>
      <c r="L70" s="78" t="str">
        <f t="shared" si="1"/>
        <v/>
      </c>
    </row>
    <row r="71" spans="2:12" x14ac:dyDescent="0.25">
      <c r="B71" s="44" t="str">
        <f>IFERROR(IF(C70=C67,IF(B70+1&lt;='MAPA DE PREÇOS'!$H$8,B70+1,""),B70),"")</f>
        <v/>
      </c>
      <c r="C71" s="44" t="str">
        <f>IFERROR(VLOOKUP(B71,'MAPA DE PREÇOS'!B:D,2,FALSE),"")</f>
        <v/>
      </c>
      <c r="D71" s="44" t="str">
        <f>IFERROR(VLOOKUP(B71,'MAPA DE PREÇOS'!B:D,3,FALSE),"")</f>
        <v/>
      </c>
      <c r="E71" s="85" t="str">
        <f t="shared" si="3"/>
        <v/>
      </c>
      <c r="F71" s="85" t="str">
        <f>IF($B70="","",IF($C71=$C68,INDEX('MAPA DE PREÇOS'!$H:$H,MATCH($B71,'MAPA DE PREÇOS'!$B:$B)-19),IF($C71=$C69,"Código","")))</f>
        <v/>
      </c>
      <c r="G71" s="149" t="str">
        <f>IF($B70="","",IF($C71=$C68,IF('BASE EDITAL'!$C$2="",INDEX('MAPA DE PREÇOS'!H:H,MATCH(EDITAL!B71,'MAPA DE PREÇOS'!B:B,0)+1),UPPER(INDEX('BASE EDITAL'!$C:$C,EDITAL!B71+1))),IF($C71=$C69,"Especificação do Objeto","")))</f>
        <v/>
      </c>
      <c r="H71" s="87" t="str">
        <f>IF($B70="","",IF($C71=$C68,INDEX('MAPA DE PREÇOS'!$M:$M,MATCH($B71,'MAPA DE PREÇOS'!$B:$B)-16),IF($C71=$C69,"Unidade","")))</f>
        <v/>
      </c>
      <c r="I71" s="87" t="str">
        <f>IF($B70="","",IF($C71=$C68,INDEX('MAPA DE PREÇOS'!$M:$M,MATCH($B71,'MAPA DE PREÇOS'!$B:$B)-17),IF($C71=$C69,"Quant.","")))</f>
        <v/>
      </c>
      <c r="J71" s="63" t="str">
        <f>IF(AND(COUNTBLANK($B68:$B70)=2,$B70="",$B69="",MAX(C:C)&gt;1),"Total Estimado",IF($B70="","",IF($C71=$C68,INDEX('MAPA DE PREÇOS'!$M:$M,MATCH($B71,'MAPA DE PREÇOS'!$B:$B)-19),IF($C71=$C69,"Valor Unit. (R$)",IF(AND($C71&lt;&gt;$C70,$J70&lt;&gt;""),IF(MAX(C:C)=1,"Total Estimado","Subtotal"),"")))))</f>
        <v/>
      </c>
      <c r="K71" s="78" t="str">
        <f>IFERROR(IF(AND(COUNTBLANK($B68:$B70)=2,$B70="",$B69="",MAX(C:C)&gt;1),SUM($K$3:K70)/2,IF($B70="","",IF($C71=$C68,ROUND(J71*I71,2),IF($C71=$C69,"Total Item (R$)",IF(AND($C71&lt;&gt;$C70,$J70&lt;&gt;""),SUMIFS(K:K,C:C,C70,J:J,"&lt;&gt;Subtotal"),""))))),"")</f>
        <v/>
      </c>
      <c r="L71" s="78" t="str">
        <f t="shared" si="1"/>
        <v/>
      </c>
    </row>
    <row r="72" spans="2:12" x14ac:dyDescent="0.25">
      <c r="B72" s="44" t="str">
        <f>IFERROR(IF(C71=C68,IF(B71+1&lt;='MAPA DE PREÇOS'!$H$8,B71+1,""),B71),"")</f>
        <v/>
      </c>
      <c r="C72" s="44" t="str">
        <f>IFERROR(VLOOKUP(B72,'MAPA DE PREÇOS'!B:D,2,FALSE),"")</f>
        <v/>
      </c>
      <c r="D72" s="44" t="str">
        <f>IFERROR(VLOOKUP(B72,'MAPA DE PREÇOS'!B:D,3,FALSE),"")</f>
        <v/>
      </c>
      <c r="E72" s="85" t="str">
        <f t="shared" si="3"/>
        <v/>
      </c>
      <c r="F72" s="85" t="str">
        <f>IF($B71="","",IF($C72=$C69,INDEX('MAPA DE PREÇOS'!$H:$H,MATCH($B72,'MAPA DE PREÇOS'!$B:$B)-19),IF($C72=$C70,"Código","")))</f>
        <v/>
      </c>
      <c r="G72" s="149" t="str">
        <f>IF($B71="","",IF($C72=$C69,IF('BASE EDITAL'!$C$2="",INDEX('MAPA DE PREÇOS'!H:H,MATCH(EDITAL!B72,'MAPA DE PREÇOS'!B:B,0)+1),UPPER(INDEX('BASE EDITAL'!$C:$C,EDITAL!B72+1))),IF($C72=$C70,"Especificação do Objeto","")))</f>
        <v/>
      </c>
      <c r="H72" s="87" t="str">
        <f>IF($B71="","",IF($C72=$C69,INDEX('MAPA DE PREÇOS'!$M:$M,MATCH($B72,'MAPA DE PREÇOS'!$B:$B)-16),IF($C72=$C70,"Unidade","")))</f>
        <v/>
      </c>
      <c r="I72" s="87" t="str">
        <f>IF($B71="","",IF($C72=$C69,INDEX('MAPA DE PREÇOS'!$M:$M,MATCH($B72,'MAPA DE PREÇOS'!$B:$B)-17),IF($C72=$C70,"Quant.","")))</f>
        <v/>
      </c>
      <c r="J72" s="63" t="str">
        <f>IF(AND(COUNTBLANK($B69:$B71)=2,$B71="",$B70="",MAX(C:C)&gt;1),"Total Estimado",IF($B71="","",IF($C72=$C69,INDEX('MAPA DE PREÇOS'!$M:$M,MATCH($B72,'MAPA DE PREÇOS'!$B:$B)-19),IF($C72=$C70,"Valor Unit. (R$)",IF(AND($C72&lt;&gt;$C71,$J71&lt;&gt;""),IF(MAX(C:C)=1,"Total Estimado","Subtotal"),"")))))</f>
        <v/>
      </c>
      <c r="K72" s="78" t="str">
        <f>IFERROR(IF(AND(COUNTBLANK($B69:$B71)=2,$B71="",$B70="",MAX(C:C)&gt;1),SUM($K$3:K71)/2,IF($B71="","",IF($C72=$C69,ROUND(J72*I72,2),IF($C72=$C70,"Total Item (R$)",IF(AND($C72&lt;&gt;$C71,$J71&lt;&gt;""),SUMIFS(K:K,C:C,C71,J:J,"&lt;&gt;Subtotal"),""))))),"")</f>
        <v/>
      </c>
      <c r="L72" s="78" t="str">
        <f t="shared" si="1"/>
        <v/>
      </c>
    </row>
    <row r="73" spans="2:12" x14ac:dyDescent="0.25">
      <c r="B73" s="44" t="str">
        <f>IFERROR(IF(C72=C69,IF(B72+1&lt;='MAPA DE PREÇOS'!$H$8,B72+1,""),B72),"")</f>
        <v/>
      </c>
      <c r="C73" s="44" t="str">
        <f>IFERROR(VLOOKUP(B73,'MAPA DE PREÇOS'!B:D,2,FALSE),"")</f>
        <v/>
      </c>
      <c r="D73" s="44" t="str">
        <f>IFERROR(VLOOKUP(B73,'MAPA DE PREÇOS'!B:D,3,FALSE),"")</f>
        <v/>
      </c>
      <c r="E73" s="85" t="str">
        <f t="shared" si="3"/>
        <v/>
      </c>
      <c r="F73" s="85" t="str">
        <f>IF($B72="","",IF($C73=$C70,INDEX('MAPA DE PREÇOS'!$H:$H,MATCH($B73,'MAPA DE PREÇOS'!$B:$B)-19),IF($C73=$C71,"Código","")))</f>
        <v/>
      </c>
      <c r="G73" s="149" t="str">
        <f>IF($B72="","",IF($C73=$C70,IF('BASE EDITAL'!$C$2="",INDEX('MAPA DE PREÇOS'!H:H,MATCH(EDITAL!B73,'MAPA DE PREÇOS'!B:B,0)+1),UPPER(INDEX('BASE EDITAL'!$C:$C,EDITAL!B73+1))),IF($C73=$C71,"Especificação do Objeto","")))</f>
        <v/>
      </c>
      <c r="H73" s="87" t="str">
        <f>IF($B72="","",IF($C73=$C70,INDEX('MAPA DE PREÇOS'!$M:$M,MATCH($B73,'MAPA DE PREÇOS'!$B:$B)-16),IF($C73=$C71,"Unidade","")))</f>
        <v/>
      </c>
      <c r="I73" s="87" t="str">
        <f>IF($B72="","",IF($C73=$C70,INDEX('MAPA DE PREÇOS'!$M:$M,MATCH($B73,'MAPA DE PREÇOS'!$B:$B)-17),IF($C73=$C71,"Quant.","")))</f>
        <v/>
      </c>
      <c r="J73" s="63" t="str">
        <f>IF(AND(COUNTBLANK($B70:$B72)=2,$B72="",$B71="",MAX(C:C)&gt;1),"Total Estimado",IF($B72="","",IF($C73=$C70,INDEX('MAPA DE PREÇOS'!$M:$M,MATCH($B73,'MAPA DE PREÇOS'!$B:$B)-19),IF($C73=$C71,"Valor Unit. (R$)",IF(AND($C73&lt;&gt;$C72,$J72&lt;&gt;""),IF(MAX(C:C)=1,"Total Estimado","Subtotal"),"")))))</f>
        <v/>
      </c>
      <c r="K73" s="78" t="str">
        <f>IFERROR(IF(AND(COUNTBLANK($B70:$B72)=2,$B72="",$B71="",MAX(C:C)&gt;1),SUM($K$3:K72)/2,IF($B72="","",IF($C73=$C70,ROUND(J73*I73,2),IF($C73=$C71,"Total Item (R$)",IF(AND($C73&lt;&gt;$C72,$J72&lt;&gt;""),SUMIFS(K:K,C:C,C72,J:J,"&lt;&gt;Subtotal"),""))))),"")</f>
        <v/>
      </c>
      <c r="L73" s="78" t="str">
        <f t="shared" si="1"/>
        <v/>
      </c>
    </row>
    <row r="74" spans="2:12" x14ac:dyDescent="0.25">
      <c r="B74" s="44" t="str">
        <f>IFERROR(IF(C73=C70,IF(B73+1&lt;='MAPA DE PREÇOS'!$H$8,B73+1,""),B73),"")</f>
        <v/>
      </c>
      <c r="C74" s="44" t="str">
        <f>IFERROR(VLOOKUP(B74,'MAPA DE PREÇOS'!B:D,2,FALSE),"")</f>
        <v/>
      </c>
      <c r="D74" s="44" t="str">
        <f>IFERROR(VLOOKUP(B74,'MAPA DE PREÇOS'!B:D,3,FALSE),"")</f>
        <v/>
      </c>
      <c r="E74" s="85" t="str">
        <f t="shared" si="3"/>
        <v/>
      </c>
      <c r="F74" s="85" t="str">
        <f>IF($B73="","",IF($C74=$C71,INDEX('MAPA DE PREÇOS'!$H:$H,MATCH($B74,'MAPA DE PREÇOS'!$B:$B)-19),IF($C74=$C72,"Código","")))</f>
        <v/>
      </c>
      <c r="G74" s="149" t="str">
        <f>IF($B73="","",IF($C74=$C71,IF('BASE EDITAL'!$C$2="",INDEX('MAPA DE PREÇOS'!H:H,MATCH(EDITAL!B74,'MAPA DE PREÇOS'!B:B,0)+1),UPPER(INDEX('BASE EDITAL'!$C:$C,EDITAL!B74+1))),IF($C74=$C72,"Especificação do Objeto","")))</f>
        <v/>
      </c>
      <c r="H74" s="87" t="str">
        <f>IF($B73="","",IF($C74=$C71,INDEX('MAPA DE PREÇOS'!$M:$M,MATCH($B74,'MAPA DE PREÇOS'!$B:$B)-16),IF($C74=$C72,"Unidade","")))</f>
        <v/>
      </c>
      <c r="I74" s="87" t="str">
        <f>IF($B73="","",IF($C74=$C71,INDEX('MAPA DE PREÇOS'!$M:$M,MATCH($B74,'MAPA DE PREÇOS'!$B:$B)-17),IF($C74=$C72,"Quant.","")))</f>
        <v/>
      </c>
      <c r="J74" s="63" t="str">
        <f>IF(AND(COUNTBLANK($B71:$B73)=2,$B73="",$B72="",MAX(C:C)&gt;1),"Total Estimado",IF($B73="","",IF($C74=$C71,INDEX('MAPA DE PREÇOS'!$M:$M,MATCH($B74,'MAPA DE PREÇOS'!$B:$B)-19),IF($C74=$C72,"Valor Unit. (R$)",IF(AND($C74&lt;&gt;$C73,$J73&lt;&gt;""),IF(MAX(C:C)=1,"Total Estimado","Subtotal"),"")))))</f>
        <v/>
      </c>
      <c r="K74" s="78" t="str">
        <f>IFERROR(IF(AND(COUNTBLANK($B71:$B73)=2,$B73="",$B72="",MAX(C:C)&gt;1),SUM($K$3:K73)/2,IF($B73="","",IF($C74=$C71,ROUND(J74*I74,2),IF($C74=$C72,"Total Item (R$)",IF(AND($C74&lt;&gt;$C73,$J73&lt;&gt;""),SUMIFS(K:K,C:C,C73,J:J,"&lt;&gt;Subtotal"),""))))),"")</f>
        <v/>
      </c>
      <c r="L74" s="78" t="str">
        <f t="shared" si="1"/>
        <v/>
      </c>
    </row>
    <row r="75" spans="2:12" x14ac:dyDescent="0.25">
      <c r="B75" s="44" t="str">
        <f>IFERROR(IF(C74=C71,IF(B74+1&lt;='MAPA DE PREÇOS'!$H$8,B74+1,""),B74),"")</f>
        <v/>
      </c>
      <c r="C75" s="44" t="str">
        <f>IFERROR(VLOOKUP(B75,'MAPA DE PREÇOS'!B:D,2,FALSE),"")</f>
        <v/>
      </c>
      <c r="D75" s="44" t="str">
        <f>IFERROR(VLOOKUP(B75,'MAPA DE PREÇOS'!B:D,3,FALSE),"")</f>
        <v/>
      </c>
      <c r="E75" s="85" t="str">
        <f t="shared" si="3"/>
        <v/>
      </c>
      <c r="F75" s="85" t="str">
        <f>IF($B74="","",IF($C75=$C72,INDEX('MAPA DE PREÇOS'!$H:$H,MATCH($B75,'MAPA DE PREÇOS'!$B:$B)-19),IF($C75=$C73,"Código","")))</f>
        <v/>
      </c>
      <c r="G75" s="149" t="str">
        <f>IF($B74="","",IF($C75=$C72,IF('BASE EDITAL'!$C$2="",INDEX('MAPA DE PREÇOS'!H:H,MATCH(EDITAL!B75,'MAPA DE PREÇOS'!B:B,0)+1),UPPER(INDEX('BASE EDITAL'!$C:$C,EDITAL!B75+1))),IF($C75=$C73,"Especificação do Objeto","")))</f>
        <v/>
      </c>
      <c r="H75" s="87" t="str">
        <f>IF($B74="","",IF($C75=$C72,INDEX('MAPA DE PREÇOS'!$M:$M,MATCH($B75,'MAPA DE PREÇOS'!$B:$B)-16),IF($C75=$C73,"Unidade","")))</f>
        <v/>
      </c>
      <c r="I75" s="87" t="str">
        <f>IF($B74="","",IF($C75=$C72,INDEX('MAPA DE PREÇOS'!$M:$M,MATCH($B75,'MAPA DE PREÇOS'!$B:$B)-17),IF($C75=$C73,"Quant.","")))</f>
        <v/>
      </c>
      <c r="J75" s="63" t="str">
        <f>IF(AND(COUNTBLANK($B72:$B74)=2,$B74="",$B73="",MAX(C:C)&gt;1),"Total Estimado",IF($B74="","",IF($C75=$C72,INDEX('MAPA DE PREÇOS'!$M:$M,MATCH($B75,'MAPA DE PREÇOS'!$B:$B)-19),IF($C75=$C73,"Valor Unit. (R$)",IF(AND($C75&lt;&gt;$C74,$J74&lt;&gt;""),IF(MAX(C:C)=1,"Total Estimado","Subtotal"),"")))))</f>
        <v/>
      </c>
      <c r="K75" s="78" t="str">
        <f>IFERROR(IF(AND(COUNTBLANK($B72:$B74)=2,$B74="",$B73="",MAX(C:C)&gt;1),SUM($K$3:K74)/2,IF($B74="","",IF($C75=$C72,ROUND(J75*I75,2),IF($C75=$C73,"Total Item (R$)",IF(AND($C75&lt;&gt;$C74,$J74&lt;&gt;""),SUMIFS(K:K,C:C,C74,J:J,"&lt;&gt;Subtotal"),""))))),"")</f>
        <v/>
      </c>
      <c r="L75" s="78" t="str">
        <f t="shared" si="1"/>
        <v/>
      </c>
    </row>
    <row r="76" spans="2:12" x14ac:dyDescent="0.25">
      <c r="B76" s="44" t="str">
        <f>IFERROR(IF(C75=C72,IF(B75+1&lt;='MAPA DE PREÇOS'!$H$8,B75+1,""),B75),"")</f>
        <v/>
      </c>
      <c r="C76" s="44" t="str">
        <f>IFERROR(VLOOKUP(B76,'MAPA DE PREÇOS'!B:D,2,FALSE),"")</f>
        <v/>
      </c>
      <c r="D76" s="44" t="str">
        <f>IFERROR(VLOOKUP(B76,'MAPA DE PREÇOS'!B:D,3,FALSE),"")</f>
        <v/>
      </c>
      <c r="E76" s="85" t="str">
        <f t="shared" si="3"/>
        <v/>
      </c>
      <c r="F76" s="85" t="str">
        <f>IF($B75="","",IF($C76=$C73,INDEX('MAPA DE PREÇOS'!$H:$H,MATCH($B76,'MAPA DE PREÇOS'!$B:$B)-19),IF($C76=$C74,"Código","")))</f>
        <v/>
      </c>
      <c r="G76" s="149" t="str">
        <f>IF($B75="","",IF($C76=$C73,IF('BASE EDITAL'!$C$2="",INDEX('MAPA DE PREÇOS'!H:H,MATCH(EDITAL!B76,'MAPA DE PREÇOS'!B:B,0)+1),UPPER(INDEX('BASE EDITAL'!$C:$C,EDITAL!B76+1))),IF($C76=$C74,"Especificação do Objeto","")))</f>
        <v/>
      </c>
      <c r="H76" s="87" t="str">
        <f>IF($B75="","",IF($C76=$C73,INDEX('MAPA DE PREÇOS'!$M:$M,MATCH($B76,'MAPA DE PREÇOS'!$B:$B)-16),IF($C76=$C74,"Unidade","")))</f>
        <v/>
      </c>
      <c r="I76" s="87" t="str">
        <f>IF($B75="","",IF($C76=$C73,INDEX('MAPA DE PREÇOS'!$M:$M,MATCH($B76,'MAPA DE PREÇOS'!$B:$B)-17),IF($C76=$C74,"Quant.","")))</f>
        <v/>
      </c>
      <c r="J76" s="63" t="str">
        <f>IF(AND(COUNTBLANK($B73:$B75)=2,$B75="",$B74="",MAX(C:C)&gt;1),"Total Estimado",IF($B75="","",IF($C76=$C73,INDEX('MAPA DE PREÇOS'!$M:$M,MATCH($B76,'MAPA DE PREÇOS'!$B:$B)-19),IF($C76=$C74,"Valor Unit. (R$)",IF(AND($C76&lt;&gt;$C75,$J75&lt;&gt;""),IF(MAX(C:C)=1,"Total Estimado","Subtotal"),"")))))</f>
        <v/>
      </c>
      <c r="K76" s="78" t="str">
        <f>IFERROR(IF(AND(COUNTBLANK($B73:$B75)=2,$B75="",$B74="",MAX(C:C)&gt;1),SUM($K$3:K75)/2,IF($B75="","",IF($C76=$C73,ROUND(J76*I76,2),IF($C76=$C74,"Total Item (R$)",IF(AND($C76&lt;&gt;$C75,$J75&lt;&gt;""),SUMIFS(K:K,C:C,C75,J:J,"&lt;&gt;Subtotal"),""))))),"")</f>
        <v/>
      </c>
      <c r="L76" s="78" t="str">
        <f t="shared" si="1"/>
        <v/>
      </c>
    </row>
    <row r="77" spans="2:12" x14ac:dyDescent="0.25">
      <c r="B77" s="44" t="str">
        <f>IFERROR(IF(C76=C73,IF(B76+1&lt;='MAPA DE PREÇOS'!$H$8,B76+1,""),B76),"")</f>
        <v/>
      </c>
      <c r="C77" s="44" t="str">
        <f>IFERROR(VLOOKUP(B77,'MAPA DE PREÇOS'!B:D,2,FALSE),"")</f>
        <v/>
      </c>
      <c r="D77" s="44" t="str">
        <f>IFERROR(VLOOKUP(B77,'MAPA DE PREÇOS'!B:D,3,FALSE),"")</f>
        <v/>
      </c>
      <c r="E77" s="85" t="str">
        <f t="shared" si="3"/>
        <v/>
      </c>
      <c r="F77" s="85" t="str">
        <f>IF($B76="","",IF($C77=$C74,INDEX('MAPA DE PREÇOS'!$H:$H,MATCH($B77,'MAPA DE PREÇOS'!$B:$B)-19),IF($C77=$C75,"Código","")))</f>
        <v/>
      </c>
      <c r="G77" s="149" t="str">
        <f>IF($B76="","",IF($C77=$C74,IF('BASE EDITAL'!$C$2="",INDEX('MAPA DE PREÇOS'!H:H,MATCH(EDITAL!B77,'MAPA DE PREÇOS'!B:B,0)+1),UPPER(INDEX('BASE EDITAL'!$C:$C,EDITAL!B77+1))),IF($C77=$C75,"Especificação do Objeto","")))</f>
        <v/>
      </c>
      <c r="H77" s="87" t="str">
        <f>IF($B76="","",IF($C77=$C74,INDEX('MAPA DE PREÇOS'!$M:$M,MATCH($B77,'MAPA DE PREÇOS'!$B:$B)-16),IF($C77=$C75,"Unidade","")))</f>
        <v/>
      </c>
      <c r="I77" s="87" t="str">
        <f>IF($B76="","",IF($C77=$C74,INDEX('MAPA DE PREÇOS'!$M:$M,MATCH($B77,'MAPA DE PREÇOS'!$B:$B)-17),IF($C77=$C75,"Quant.","")))</f>
        <v/>
      </c>
      <c r="J77" s="63" t="str">
        <f>IF(AND(COUNTBLANK($B74:$B76)=2,$B76="",$B75="",MAX(C:C)&gt;1),"Total Estimado",IF($B76="","",IF($C77=$C74,INDEX('MAPA DE PREÇOS'!$M:$M,MATCH($B77,'MAPA DE PREÇOS'!$B:$B)-19),IF($C77=$C75,"Valor Unit. (R$)",IF(AND($C77&lt;&gt;$C76,$J76&lt;&gt;""),IF(MAX(C:C)=1,"Total Estimado","Subtotal"),"")))))</f>
        <v/>
      </c>
      <c r="K77" s="78" t="str">
        <f>IFERROR(IF(AND(COUNTBLANK($B74:$B76)=2,$B76="",$B75="",MAX(C:C)&gt;1),SUM($K$3:K76)/2,IF($B76="","",IF($C77=$C74,ROUND(J77*I77,2),IF($C77=$C75,"Total Item (R$)",IF(AND($C77&lt;&gt;$C76,$J76&lt;&gt;""),SUMIFS(K:K,C:C,C76,J:J,"&lt;&gt;Subtotal"),""))))),"")</f>
        <v/>
      </c>
      <c r="L77" s="78" t="str">
        <f t="shared" si="1"/>
        <v/>
      </c>
    </row>
    <row r="78" spans="2:12" x14ac:dyDescent="0.25">
      <c r="B78" s="44" t="str">
        <f>IFERROR(IF(C77=C74,IF(B77+1&lt;='MAPA DE PREÇOS'!$H$8,B77+1,""),B77),"")</f>
        <v/>
      </c>
      <c r="C78" s="44" t="str">
        <f>IFERROR(VLOOKUP(B78,'MAPA DE PREÇOS'!B:D,2,FALSE),"")</f>
        <v/>
      </c>
      <c r="D78" s="44" t="str">
        <f>IFERROR(VLOOKUP(B78,'MAPA DE PREÇOS'!B:D,3,FALSE),"")</f>
        <v/>
      </c>
      <c r="E78" s="85" t="str">
        <f t="shared" si="3"/>
        <v/>
      </c>
      <c r="F78" s="85" t="str">
        <f>IF($B77="","",IF($C78=$C75,INDEX('MAPA DE PREÇOS'!$H:$H,MATCH($B78,'MAPA DE PREÇOS'!$B:$B)-19),IF($C78=$C76,"Código","")))</f>
        <v/>
      </c>
      <c r="G78" s="149" t="str">
        <f>IF($B77="","",IF($C78=$C75,IF('BASE EDITAL'!$C$2="",INDEX('MAPA DE PREÇOS'!H:H,MATCH(EDITAL!B78,'MAPA DE PREÇOS'!B:B,0)+1),UPPER(INDEX('BASE EDITAL'!$C:$C,EDITAL!B78+1))),IF($C78=$C76,"Especificação do Objeto","")))</f>
        <v/>
      </c>
      <c r="H78" s="87" t="str">
        <f>IF($B77="","",IF($C78=$C75,INDEX('MAPA DE PREÇOS'!$M:$M,MATCH($B78,'MAPA DE PREÇOS'!$B:$B)-16),IF($C78=$C76,"Unidade","")))</f>
        <v/>
      </c>
      <c r="I78" s="87" t="str">
        <f>IF($B77="","",IF($C78=$C75,INDEX('MAPA DE PREÇOS'!$M:$M,MATCH($B78,'MAPA DE PREÇOS'!$B:$B)-17),IF($C78=$C76,"Quant.","")))</f>
        <v/>
      </c>
      <c r="J78" s="63" t="str">
        <f>IF(AND(COUNTBLANK($B75:$B77)=2,$B77="",$B76="",MAX(C:C)&gt;1),"Total Estimado",IF($B77="","",IF($C78=$C75,INDEX('MAPA DE PREÇOS'!$M:$M,MATCH($B78,'MAPA DE PREÇOS'!$B:$B)-19),IF($C78=$C76,"Valor Unit. (R$)",IF(AND($C78&lt;&gt;$C77,$J77&lt;&gt;""),IF(MAX(C:C)=1,"Total Estimado","Subtotal"),"")))))</f>
        <v/>
      </c>
      <c r="K78" s="78" t="str">
        <f>IFERROR(IF(AND(COUNTBLANK($B75:$B77)=2,$B77="",$B76="",MAX(C:C)&gt;1),SUM($K$3:K77)/2,IF($B77="","",IF($C78=$C75,ROUND(J78*I78,2),IF($C78=$C76,"Total Item (R$)",IF(AND($C78&lt;&gt;$C77,$J77&lt;&gt;""),SUMIFS(K:K,C:C,C77,J:J,"&lt;&gt;Subtotal"),""))))),"")</f>
        <v/>
      </c>
      <c r="L78" s="78" t="str">
        <f t="shared" si="1"/>
        <v/>
      </c>
    </row>
    <row r="79" spans="2:12" x14ac:dyDescent="0.25">
      <c r="B79" s="44" t="str">
        <f>IFERROR(IF(C78=C75,IF(B78+1&lt;='MAPA DE PREÇOS'!$H$8,B78+1,""),B78),"")</f>
        <v/>
      </c>
      <c r="C79" s="44" t="str">
        <f>IFERROR(VLOOKUP(B79,'MAPA DE PREÇOS'!B:D,2,FALSE),"")</f>
        <v/>
      </c>
      <c r="D79" s="44" t="str">
        <f>IFERROR(VLOOKUP(B79,'MAPA DE PREÇOS'!B:D,3,FALSE),"")</f>
        <v/>
      </c>
      <c r="E79" s="85" t="str">
        <f t="shared" si="3"/>
        <v/>
      </c>
      <c r="F79" s="85" t="str">
        <f>IF($B78="","",IF($C79=$C76,INDEX('MAPA DE PREÇOS'!$H:$H,MATCH($B79,'MAPA DE PREÇOS'!$B:$B)-19),IF($C79=$C77,"Código","")))</f>
        <v/>
      </c>
      <c r="G79" s="149" t="str">
        <f>IF($B78="","",IF($C79=$C76,IF('BASE EDITAL'!$C$2="",INDEX('MAPA DE PREÇOS'!H:H,MATCH(EDITAL!B79,'MAPA DE PREÇOS'!B:B,0)+1),UPPER(INDEX('BASE EDITAL'!$C:$C,EDITAL!B79+1))),IF($C79=$C77,"Especificação do Objeto","")))</f>
        <v/>
      </c>
      <c r="H79" s="87" t="str">
        <f>IF($B78="","",IF($C79=$C76,INDEX('MAPA DE PREÇOS'!$M:$M,MATCH($B79,'MAPA DE PREÇOS'!$B:$B)-16),IF($C79=$C77,"Unidade","")))</f>
        <v/>
      </c>
      <c r="I79" s="87" t="str">
        <f>IF($B78="","",IF($C79=$C76,INDEX('MAPA DE PREÇOS'!$M:$M,MATCH($B79,'MAPA DE PREÇOS'!$B:$B)-17),IF($C79=$C77,"Quant.","")))</f>
        <v/>
      </c>
      <c r="J79" s="63" t="str">
        <f>IF(AND(COUNTBLANK($B76:$B78)=2,$B78="",$B77="",MAX(C:C)&gt;1),"Total Estimado",IF($B78="","",IF($C79=$C76,INDEX('MAPA DE PREÇOS'!$M:$M,MATCH($B79,'MAPA DE PREÇOS'!$B:$B)-19),IF($C79=$C77,"Valor Unit. (R$)",IF(AND($C79&lt;&gt;$C78,$J78&lt;&gt;""),IF(MAX(C:C)=1,"Total Estimado","Subtotal"),"")))))</f>
        <v/>
      </c>
      <c r="K79" s="78" t="str">
        <f>IFERROR(IF(AND(COUNTBLANK($B76:$B78)=2,$B78="",$B77="",MAX(C:C)&gt;1),SUM($K$3:K78)/2,IF($B78="","",IF($C79=$C76,ROUND(J79*I79,2),IF($C79=$C77,"Total Item (R$)",IF(AND($C79&lt;&gt;$C78,$J78&lt;&gt;""),SUMIFS(K:K,C:C,C78,J:J,"&lt;&gt;Subtotal"),""))))),"")</f>
        <v/>
      </c>
      <c r="L79" s="78" t="str">
        <f t="shared" si="1"/>
        <v/>
      </c>
    </row>
    <row r="80" spans="2:12" x14ac:dyDescent="0.25">
      <c r="B80" s="44" t="str">
        <f>IFERROR(IF(C79=C76,IF(B79+1&lt;='MAPA DE PREÇOS'!$H$8,B79+1,""),B79),"")</f>
        <v/>
      </c>
      <c r="C80" s="44" t="str">
        <f>IFERROR(VLOOKUP(B80,'MAPA DE PREÇOS'!B:D,2,FALSE),"")</f>
        <v/>
      </c>
      <c r="D80" s="44" t="str">
        <f>IFERROR(VLOOKUP(B80,'MAPA DE PREÇOS'!B:D,3,FALSE),"")</f>
        <v/>
      </c>
      <c r="E80" s="85" t="str">
        <f t="shared" si="3"/>
        <v/>
      </c>
      <c r="F80" s="85" t="str">
        <f>IF($B79="","",IF($C80=$C77,INDEX('MAPA DE PREÇOS'!$H:$H,MATCH($B80,'MAPA DE PREÇOS'!$B:$B)-19),IF($C80=$C78,"Código","")))</f>
        <v/>
      </c>
      <c r="G80" s="149" t="str">
        <f>IF($B79="","",IF($C80=$C77,IF('BASE EDITAL'!$C$2="",INDEX('MAPA DE PREÇOS'!H:H,MATCH(EDITAL!B80,'MAPA DE PREÇOS'!B:B,0)+1),UPPER(INDEX('BASE EDITAL'!$C:$C,EDITAL!B80+1))),IF($C80=$C78,"Especificação do Objeto","")))</f>
        <v/>
      </c>
      <c r="H80" s="87" t="str">
        <f>IF($B79="","",IF($C80=$C77,INDEX('MAPA DE PREÇOS'!$M:$M,MATCH($B80,'MAPA DE PREÇOS'!$B:$B)-16),IF($C80=$C78,"Unidade","")))</f>
        <v/>
      </c>
      <c r="I80" s="87" t="str">
        <f>IF($B79="","",IF($C80=$C77,INDEX('MAPA DE PREÇOS'!$M:$M,MATCH($B80,'MAPA DE PREÇOS'!$B:$B)-17),IF($C80=$C78,"Quant.","")))</f>
        <v/>
      </c>
      <c r="J80" s="63" t="str">
        <f>IF(AND(COUNTBLANK($B77:$B79)=2,$B79="",$B78="",MAX(C:C)&gt;1),"Total Estimado",IF($B79="","",IF($C80=$C77,INDEX('MAPA DE PREÇOS'!$M:$M,MATCH($B80,'MAPA DE PREÇOS'!$B:$B)-19),IF($C80=$C78,"Valor Unit. (R$)",IF(AND($C80&lt;&gt;$C79,$J79&lt;&gt;""),IF(MAX(C:C)=1,"Total Estimado","Subtotal"),"")))))</f>
        <v/>
      </c>
      <c r="K80" s="78" t="str">
        <f>IFERROR(IF(AND(COUNTBLANK($B77:$B79)=2,$B79="",$B78="",MAX(C:C)&gt;1),SUM($K$3:K79)/2,IF($B79="","",IF($C80=$C77,ROUND(J80*I80,2),IF($C80=$C78,"Total Item (R$)",IF(AND($C80&lt;&gt;$C79,$J79&lt;&gt;""),SUMIFS(K:K,C:C,C79,J:J,"&lt;&gt;Subtotal"),""))))),"")</f>
        <v/>
      </c>
      <c r="L80" s="78" t="str">
        <f t="shared" si="1"/>
        <v/>
      </c>
    </row>
    <row r="81" spans="2:12" x14ac:dyDescent="0.25">
      <c r="B81" s="44" t="str">
        <f>IFERROR(IF(C80=C77,IF(B80+1&lt;='MAPA DE PREÇOS'!$H$8,B80+1,""),B80),"")</f>
        <v/>
      </c>
      <c r="C81" s="44" t="str">
        <f>IFERROR(VLOOKUP(B81,'MAPA DE PREÇOS'!B:D,2,FALSE),"")</f>
        <v/>
      </c>
      <c r="D81" s="44" t="str">
        <f>IFERROR(VLOOKUP(B81,'MAPA DE PREÇOS'!B:D,3,FALSE),"")</f>
        <v/>
      </c>
      <c r="E81" s="85" t="str">
        <f t="shared" si="3"/>
        <v/>
      </c>
      <c r="F81" s="85" t="str">
        <f>IF($B80="","",IF($C81=$C78,INDEX('MAPA DE PREÇOS'!$H:$H,MATCH($B81,'MAPA DE PREÇOS'!$B:$B)-19),IF($C81=$C79,"Código","")))</f>
        <v/>
      </c>
      <c r="G81" s="149" t="str">
        <f>IF($B80="","",IF($C81=$C78,IF('BASE EDITAL'!$C$2="",INDEX('MAPA DE PREÇOS'!H:H,MATCH(EDITAL!B81,'MAPA DE PREÇOS'!B:B,0)+1),UPPER(INDEX('BASE EDITAL'!$C:$C,EDITAL!B81+1))),IF($C81=$C79,"Especificação do Objeto","")))</f>
        <v/>
      </c>
      <c r="H81" s="87" t="str">
        <f>IF($B80="","",IF($C81=$C78,INDEX('MAPA DE PREÇOS'!$M:$M,MATCH($B81,'MAPA DE PREÇOS'!$B:$B)-16),IF($C81=$C79,"Unidade","")))</f>
        <v/>
      </c>
      <c r="I81" s="87" t="str">
        <f>IF($B80="","",IF($C81=$C78,INDEX('MAPA DE PREÇOS'!$M:$M,MATCH($B81,'MAPA DE PREÇOS'!$B:$B)-17),IF($C81=$C79,"Quant.","")))</f>
        <v/>
      </c>
      <c r="J81" s="63" t="str">
        <f>IF(AND(COUNTBLANK($B78:$B80)=2,$B80="",$B79="",MAX(C:C)&gt;1),"Total Estimado",IF($B80="","",IF($C81=$C78,INDEX('MAPA DE PREÇOS'!$M:$M,MATCH($B81,'MAPA DE PREÇOS'!$B:$B)-19),IF($C81=$C79,"Valor Unit. (R$)",IF(AND($C81&lt;&gt;$C80,$J80&lt;&gt;""),IF(MAX(C:C)=1,"Total Estimado","Subtotal"),"")))))</f>
        <v/>
      </c>
      <c r="K81" s="78" t="str">
        <f>IFERROR(IF(AND(COUNTBLANK($B78:$B80)=2,$B80="",$B79="",MAX(C:C)&gt;1),SUM($K$3:K80)/2,IF($B80="","",IF($C81=$C78,ROUND(J81*I81,2),IF($C81=$C79,"Total Item (R$)",IF(AND($C81&lt;&gt;$C80,$J80&lt;&gt;""),SUMIFS(K:K,C:C,C80,J:J,"&lt;&gt;Subtotal"),""))))),"")</f>
        <v/>
      </c>
      <c r="L81" s="78" t="str">
        <f t="shared" si="1"/>
        <v/>
      </c>
    </row>
    <row r="82" spans="2:12" x14ac:dyDescent="0.25">
      <c r="B82" s="44" t="str">
        <f>IFERROR(IF(C81=C78,IF(B81+1&lt;='MAPA DE PREÇOS'!$H$8,B81+1,""),B81),"")</f>
        <v/>
      </c>
      <c r="C82" s="44" t="str">
        <f>IFERROR(VLOOKUP(B82,'MAPA DE PREÇOS'!B:D,2,FALSE),"")</f>
        <v/>
      </c>
      <c r="D82" s="44" t="str">
        <f>IFERROR(VLOOKUP(B82,'MAPA DE PREÇOS'!B:D,3,FALSE),"")</f>
        <v/>
      </c>
      <c r="E82" s="85" t="str">
        <f t="shared" si="3"/>
        <v/>
      </c>
      <c r="F82" s="85" t="str">
        <f>IF($B81="","",IF($C82=$C79,INDEX('MAPA DE PREÇOS'!$H:$H,MATCH($B82,'MAPA DE PREÇOS'!$B:$B)-19),IF($C82=$C80,"Código","")))</f>
        <v/>
      </c>
      <c r="G82" s="149" t="str">
        <f>IF($B81="","",IF($C82=$C79,IF('BASE EDITAL'!$C$2="",INDEX('MAPA DE PREÇOS'!H:H,MATCH(EDITAL!B82,'MAPA DE PREÇOS'!B:B,0)+1),UPPER(INDEX('BASE EDITAL'!$C:$C,EDITAL!B82+1))),IF($C82=$C80,"Especificação do Objeto","")))</f>
        <v/>
      </c>
      <c r="H82" s="87" t="str">
        <f>IF($B81="","",IF($C82=$C79,INDEX('MAPA DE PREÇOS'!$M:$M,MATCH($B82,'MAPA DE PREÇOS'!$B:$B)-16),IF($C82=$C80,"Unidade","")))</f>
        <v/>
      </c>
      <c r="I82" s="87" t="str">
        <f>IF($B81="","",IF($C82=$C79,INDEX('MAPA DE PREÇOS'!$M:$M,MATCH($B82,'MAPA DE PREÇOS'!$B:$B)-17),IF($C82=$C80,"Quant.","")))</f>
        <v/>
      </c>
      <c r="J82" s="63" t="str">
        <f>IF(AND(COUNTBLANK($B79:$B81)=2,$B81="",$B80="",MAX(C:C)&gt;1),"Total Estimado",IF($B81="","",IF($C82=$C79,INDEX('MAPA DE PREÇOS'!$M:$M,MATCH($B82,'MAPA DE PREÇOS'!$B:$B)-19),IF($C82=$C80,"Valor Unit. (R$)",IF(AND($C82&lt;&gt;$C81,$J81&lt;&gt;""),IF(MAX(C:C)=1,"Total Estimado","Subtotal"),"")))))</f>
        <v/>
      </c>
      <c r="K82" s="78" t="str">
        <f>IFERROR(IF(AND(COUNTBLANK($B79:$B81)=2,$B81="",$B80="",MAX(C:C)&gt;1),SUM($K$3:K81)/2,IF($B81="","",IF($C82=$C79,ROUND(J82*I82,2),IF($C82=$C80,"Total Item (R$)",IF(AND($C82&lt;&gt;$C81,$J81&lt;&gt;""),SUMIFS(K:K,C:C,C81,J:J,"&lt;&gt;Subtotal"),""))))),"")</f>
        <v/>
      </c>
      <c r="L82" s="78" t="str">
        <f t="shared" si="1"/>
        <v/>
      </c>
    </row>
    <row r="83" spans="2:12" x14ac:dyDescent="0.25">
      <c r="B83" s="44" t="str">
        <f>IFERROR(IF(C82=C79,IF(B82+1&lt;='MAPA DE PREÇOS'!$H$8,B82+1,""),B82),"")</f>
        <v/>
      </c>
      <c r="C83" s="44" t="str">
        <f>IFERROR(VLOOKUP(B83,'MAPA DE PREÇOS'!B:D,2,FALSE),"")</f>
        <v/>
      </c>
      <c r="D83" s="44" t="str">
        <f>IFERROR(VLOOKUP(B83,'MAPA DE PREÇOS'!B:D,3,FALSE),"")</f>
        <v/>
      </c>
      <c r="E83" s="85" t="str">
        <f t="shared" si="3"/>
        <v/>
      </c>
      <c r="F83" s="85" t="str">
        <f>IF($B82="","",IF($C83=$C80,INDEX('MAPA DE PREÇOS'!$H:$H,MATCH($B83,'MAPA DE PREÇOS'!$B:$B)-19),IF($C83=$C81,"Código","")))</f>
        <v/>
      </c>
      <c r="G83" s="149" t="str">
        <f>IF($B82="","",IF($C83=$C80,IF('BASE EDITAL'!$C$2="",INDEX('MAPA DE PREÇOS'!H:H,MATCH(EDITAL!B83,'MAPA DE PREÇOS'!B:B,0)+1),UPPER(INDEX('BASE EDITAL'!$C:$C,EDITAL!B83+1))),IF($C83=$C81,"Especificação do Objeto","")))</f>
        <v/>
      </c>
      <c r="H83" s="87" t="str">
        <f>IF($B82="","",IF($C83=$C80,INDEX('MAPA DE PREÇOS'!$M:$M,MATCH($B83,'MAPA DE PREÇOS'!$B:$B)-16),IF($C83=$C81,"Unidade","")))</f>
        <v/>
      </c>
      <c r="I83" s="87" t="str">
        <f>IF($B82="","",IF($C83=$C80,INDEX('MAPA DE PREÇOS'!$M:$M,MATCH($B83,'MAPA DE PREÇOS'!$B:$B)-17),IF($C83=$C81,"Quant.","")))</f>
        <v/>
      </c>
      <c r="J83" s="63" t="str">
        <f>IF(AND(COUNTBLANK($B80:$B82)=2,$B82="",$B81="",MAX(C:C)&gt;1),"Total Estimado",IF($B82="","",IF($C83=$C80,INDEX('MAPA DE PREÇOS'!$M:$M,MATCH($B83,'MAPA DE PREÇOS'!$B:$B)-19),IF($C83=$C81,"Valor Unit. (R$)",IF(AND($C83&lt;&gt;$C82,$J82&lt;&gt;""),IF(MAX(C:C)=1,"Total Estimado","Subtotal"),"")))))</f>
        <v/>
      </c>
      <c r="K83" s="78" t="str">
        <f>IFERROR(IF(AND(COUNTBLANK($B80:$B82)=2,$B82="",$B81="",MAX(C:C)&gt;1),SUM($K$3:K82)/2,IF($B82="","",IF($C83=$C80,ROUND(J83*I83,2),IF($C83=$C81,"Total Item (R$)",IF(AND($C83&lt;&gt;$C82,$J82&lt;&gt;""),SUMIFS(K:K,C:C,C82,J:J,"&lt;&gt;Subtotal"),""))))),"")</f>
        <v/>
      </c>
      <c r="L83" s="78" t="str">
        <f t="shared" si="1"/>
        <v/>
      </c>
    </row>
    <row r="84" spans="2:12" x14ac:dyDescent="0.25">
      <c r="B84" s="44" t="str">
        <f>IFERROR(IF(C83=C80,IF(B83+1&lt;='MAPA DE PREÇOS'!$H$8,B83+1,""),B83),"")</f>
        <v/>
      </c>
      <c r="C84" s="44" t="str">
        <f>IFERROR(VLOOKUP(B84,'MAPA DE PREÇOS'!B:D,2,FALSE),"")</f>
        <v/>
      </c>
      <c r="D84" s="44" t="str">
        <f>IFERROR(VLOOKUP(B84,'MAPA DE PREÇOS'!B:D,3,FALSE),"")</f>
        <v/>
      </c>
      <c r="E84" s="85" t="str">
        <f t="shared" si="3"/>
        <v/>
      </c>
      <c r="F84" s="85" t="str">
        <f>IF($B83="","",IF($C84=$C81,INDEX('MAPA DE PREÇOS'!$H:$H,MATCH($B84,'MAPA DE PREÇOS'!$B:$B)-19),IF($C84=$C82,"Código","")))</f>
        <v/>
      </c>
      <c r="G84" s="149" t="str">
        <f>IF($B83="","",IF($C84=$C81,IF('BASE EDITAL'!$C$2="",INDEX('MAPA DE PREÇOS'!H:H,MATCH(EDITAL!B84,'MAPA DE PREÇOS'!B:B,0)+1),UPPER(INDEX('BASE EDITAL'!$C:$C,EDITAL!B84+1))),IF($C84=$C82,"Especificação do Objeto","")))</f>
        <v/>
      </c>
      <c r="H84" s="87" t="str">
        <f>IF($B83="","",IF($C84=$C81,INDEX('MAPA DE PREÇOS'!$M:$M,MATCH($B84,'MAPA DE PREÇOS'!$B:$B)-16),IF($C84=$C82,"Unidade","")))</f>
        <v/>
      </c>
      <c r="I84" s="87" t="str">
        <f>IF($B83="","",IF($C84=$C81,INDEX('MAPA DE PREÇOS'!$M:$M,MATCH($B84,'MAPA DE PREÇOS'!$B:$B)-17),IF($C84=$C82,"Quant.","")))</f>
        <v/>
      </c>
      <c r="J84" s="63" t="str">
        <f>IF(AND(COUNTBLANK($B81:$B83)=2,$B83="",$B82="",MAX(C:C)&gt;1),"Total Estimado",IF($B83="","",IF($C84=$C81,INDEX('MAPA DE PREÇOS'!$M:$M,MATCH($B84,'MAPA DE PREÇOS'!$B:$B)-19),IF($C84=$C82,"Valor Unit. (R$)",IF(AND($C84&lt;&gt;$C83,$J83&lt;&gt;""),IF(MAX(C:C)=1,"Total Estimado","Subtotal"),"")))))</f>
        <v/>
      </c>
      <c r="K84" s="78" t="str">
        <f>IFERROR(IF(AND(COUNTBLANK($B81:$B83)=2,$B83="",$B82="",MAX(C:C)&gt;1),SUM($K$3:K83)/2,IF($B83="","",IF($C84=$C81,ROUND(J84*I84,2),IF($C84=$C82,"Total Item (R$)",IF(AND($C84&lt;&gt;$C83,$J83&lt;&gt;""),SUMIFS(K:K,C:C,C83,J:J,"&lt;&gt;Subtotal"),""))))),"")</f>
        <v/>
      </c>
      <c r="L84" s="78" t="str">
        <f t="shared" si="1"/>
        <v/>
      </c>
    </row>
    <row r="85" spans="2:12" x14ac:dyDescent="0.25">
      <c r="B85" s="44" t="str">
        <f>IFERROR(IF(C84=C81,IF(B84+1&lt;='MAPA DE PREÇOS'!$H$8,B84+1,""),B84),"")</f>
        <v/>
      </c>
      <c r="C85" s="44" t="str">
        <f>IFERROR(VLOOKUP(B85,'MAPA DE PREÇOS'!B:D,2,FALSE),"")</f>
        <v/>
      </c>
      <c r="D85" s="44" t="str">
        <f>IFERROR(VLOOKUP(B85,'MAPA DE PREÇOS'!B:D,3,FALSE),"")</f>
        <v/>
      </c>
      <c r="E85" s="85" t="str">
        <f t="shared" si="3"/>
        <v/>
      </c>
      <c r="F85" s="85" t="str">
        <f>IF($B84="","",IF($C85=$C82,INDEX('MAPA DE PREÇOS'!$H:$H,MATCH($B85,'MAPA DE PREÇOS'!$B:$B)-19),IF($C85=$C83,"Código","")))</f>
        <v/>
      </c>
      <c r="G85" s="149" t="str">
        <f>IF($B84="","",IF($C85=$C82,IF('BASE EDITAL'!$C$2="",INDEX('MAPA DE PREÇOS'!H:H,MATCH(EDITAL!B85,'MAPA DE PREÇOS'!B:B,0)+1),UPPER(INDEX('BASE EDITAL'!$C:$C,EDITAL!B85+1))),IF($C85=$C83,"Especificação do Objeto","")))</f>
        <v/>
      </c>
      <c r="H85" s="87" t="str">
        <f>IF($B84="","",IF($C85=$C82,INDEX('MAPA DE PREÇOS'!$M:$M,MATCH($B85,'MAPA DE PREÇOS'!$B:$B)-16),IF($C85=$C83,"Unidade","")))</f>
        <v/>
      </c>
      <c r="I85" s="87" t="str">
        <f>IF($B84="","",IF($C85=$C82,INDEX('MAPA DE PREÇOS'!$M:$M,MATCH($B85,'MAPA DE PREÇOS'!$B:$B)-17),IF($C85=$C83,"Quant.","")))</f>
        <v/>
      </c>
      <c r="J85" s="63" t="str">
        <f>IF(AND(COUNTBLANK($B82:$B84)=2,$B84="",$B83="",MAX(C:C)&gt;1),"Total Estimado",IF($B84="","",IF($C85=$C82,INDEX('MAPA DE PREÇOS'!$M:$M,MATCH($B85,'MAPA DE PREÇOS'!$B:$B)-19),IF($C85=$C83,"Valor Unit. (R$)",IF(AND($C85&lt;&gt;$C84,$J84&lt;&gt;""),IF(MAX(C:C)=1,"Total Estimado","Subtotal"),"")))))</f>
        <v/>
      </c>
      <c r="K85" s="78" t="str">
        <f>IFERROR(IF(AND(COUNTBLANK($B82:$B84)=2,$B84="",$B83="",MAX(C:C)&gt;1),SUM($K$3:K84)/2,IF($B84="","",IF($C85=$C82,ROUND(J85*I85,2),IF($C85=$C83,"Total Item (R$)",IF(AND($C85&lt;&gt;$C84,$J84&lt;&gt;""),SUMIFS(K:K,C:C,C84,J:J,"&lt;&gt;Subtotal"),""))))),"")</f>
        <v/>
      </c>
      <c r="L85" s="78" t="str">
        <f t="shared" si="1"/>
        <v/>
      </c>
    </row>
    <row r="86" spans="2:12" x14ac:dyDescent="0.25">
      <c r="B86" s="44" t="str">
        <f>IFERROR(IF(C85=C82,IF(B85+1&lt;='MAPA DE PREÇOS'!$H$8,B85+1,""),B85),"")</f>
        <v/>
      </c>
      <c r="C86" s="44" t="str">
        <f>IFERROR(VLOOKUP(B86,'MAPA DE PREÇOS'!B:D,2,FALSE),"")</f>
        <v/>
      </c>
      <c r="D86" s="44" t="str">
        <f>IFERROR(VLOOKUP(B86,'MAPA DE PREÇOS'!B:D,3,FALSE),"")</f>
        <v/>
      </c>
      <c r="E86" s="85" t="str">
        <f t="shared" si="3"/>
        <v/>
      </c>
      <c r="F86" s="85" t="str">
        <f>IF($B85="","",IF($C86=$C83,INDEX('MAPA DE PREÇOS'!$H:$H,MATCH($B86,'MAPA DE PREÇOS'!$B:$B)-19),IF($C86=$C84,"Código","")))</f>
        <v/>
      </c>
      <c r="G86" s="149" t="str">
        <f>IF($B85="","",IF($C86=$C83,IF('BASE EDITAL'!$C$2="",INDEX('MAPA DE PREÇOS'!H:H,MATCH(EDITAL!B86,'MAPA DE PREÇOS'!B:B,0)+1),UPPER(INDEX('BASE EDITAL'!$C:$C,EDITAL!B86+1))),IF($C86=$C84,"Especificação do Objeto","")))</f>
        <v/>
      </c>
      <c r="H86" s="87" t="str">
        <f>IF($B85="","",IF($C86=$C83,INDEX('MAPA DE PREÇOS'!$M:$M,MATCH($B86,'MAPA DE PREÇOS'!$B:$B)-16),IF($C86=$C84,"Unidade","")))</f>
        <v/>
      </c>
      <c r="I86" s="87" t="str">
        <f>IF($B85="","",IF($C86=$C83,INDEX('MAPA DE PREÇOS'!$M:$M,MATCH($B86,'MAPA DE PREÇOS'!$B:$B)-17),IF($C86=$C84,"Quant.","")))</f>
        <v/>
      </c>
      <c r="J86" s="63" t="str">
        <f>IF(AND(COUNTBLANK($B83:$B85)=2,$B85="",$B84="",MAX(C:C)&gt;1),"Total Estimado",IF($B85="","",IF($C86=$C83,INDEX('MAPA DE PREÇOS'!$M:$M,MATCH($B86,'MAPA DE PREÇOS'!$B:$B)-19),IF($C86=$C84,"Valor Unit. (R$)",IF(AND($C86&lt;&gt;$C85,$J85&lt;&gt;""),IF(MAX(C:C)=1,"Total Estimado","Subtotal"),"")))))</f>
        <v/>
      </c>
      <c r="K86" s="78" t="str">
        <f>IFERROR(IF(AND(COUNTBLANK($B83:$B85)=2,$B85="",$B84="",MAX(C:C)&gt;1),SUM($K$3:K85)/2,IF($B85="","",IF($C86=$C83,ROUND(J86*I86,2),IF($C86=$C84,"Total Item (R$)",IF(AND($C86&lt;&gt;$C85,$J85&lt;&gt;""),SUMIFS(K:K,C:C,C85,J:J,"&lt;&gt;Subtotal"),""))))),"")</f>
        <v/>
      </c>
      <c r="L86" s="78" t="str">
        <f t="shared" si="1"/>
        <v/>
      </c>
    </row>
    <row r="87" spans="2:12" x14ac:dyDescent="0.25">
      <c r="B87" s="44" t="str">
        <f>IFERROR(IF(C86=C83,IF(B86+1&lt;='MAPA DE PREÇOS'!$H$8,B86+1,""),B86),"")</f>
        <v/>
      </c>
      <c r="C87" s="44" t="str">
        <f>IFERROR(VLOOKUP(B87,'MAPA DE PREÇOS'!B:D,2,FALSE),"")</f>
        <v/>
      </c>
      <c r="D87" s="44" t="str">
        <f>IFERROR(VLOOKUP(B87,'MAPA DE PREÇOS'!B:D,3,FALSE),"")</f>
        <v/>
      </c>
      <c r="E87" s="85" t="str">
        <f t="shared" si="3"/>
        <v/>
      </c>
      <c r="F87" s="85" t="str">
        <f>IF($B86="","",IF($C87=$C84,INDEX('MAPA DE PREÇOS'!$H:$H,MATCH($B87,'MAPA DE PREÇOS'!$B:$B)-19),IF($C87=$C85,"Código","")))</f>
        <v/>
      </c>
      <c r="G87" s="149" t="str">
        <f>IF($B86="","",IF($C87=$C84,IF('BASE EDITAL'!$C$2="",INDEX('MAPA DE PREÇOS'!H:H,MATCH(EDITAL!B87,'MAPA DE PREÇOS'!B:B,0)+1),UPPER(INDEX('BASE EDITAL'!$C:$C,EDITAL!B87+1))),IF($C87=$C85,"Especificação do Objeto","")))</f>
        <v/>
      </c>
      <c r="H87" s="87" t="str">
        <f>IF($B86="","",IF($C87=$C84,INDEX('MAPA DE PREÇOS'!$M:$M,MATCH($B87,'MAPA DE PREÇOS'!$B:$B)-16),IF($C87=$C85,"Unidade","")))</f>
        <v/>
      </c>
      <c r="I87" s="87" t="str">
        <f>IF($B86="","",IF($C87=$C84,INDEX('MAPA DE PREÇOS'!$M:$M,MATCH($B87,'MAPA DE PREÇOS'!$B:$B)-17),IF($C87=$C85,"Quant.","")))</f>
        <v/>
      </c>
      <c r="J87" s="63" t="str">
        <f>IF(AND(COUNTBLANK($B84:$B86)=2,$B86="",$B85="",MAX(C:C)&gt;1),"Total Estimado",IF($B86="","",IF($C87=$C84,INDEX('MAPA DE PREÇOS'!$M:$M,MATCH($B87,'MAPA DE PREÇOS'!$B:$B)-19),IF($C87=$C85,"Valor Unit. (R$)",IF(AND($C87&lt;&gt;$C86,$J86&lt;&gt;""),IF(MAX(C:C)=1,"Total Estimado","Subtotal"),"")))))</f>
        <v/>
      </c>
      <c r="K87" s="78" t="str">
        <f>IFERROR(IF(AND(COUNTBLANK($B84:$B86)=2,$B86="",$B85="",MAX(C:C)&gt;1),SUM($K$3:K86)/2,IF($B86="","",IF($C87=$C84,ROUND(J87*I87,2),IF($C87=$C85,"Total Item (R$)",IF(AND($C87&lt;&gt;$C86,$J86&lt;&gt;""),SUMIFS(K:K,C:C,C86,J:J,"&lt;&gt;Subtotal"),""))))),"")</f>
        <v/>
      </c>
      <c r="L87" s="78" t="str">
        <f t="shared" si="1"/>
        <v/>
      </c>
    </row>
    <row r="88" spans="2:12" x14ac:dyDescent="0.25">
      <c r="B88" s="44" t="str">
        <f>IFERROR(IF(C87=C84,IF(B87+1&lt;='MAPA DE PREÇOS'!$H$8,B87+1,""),B87),"")</f>
        <v/>
      </c>
      <c r="C88" s="44" t="str">
        <f>IFERROR(VLOOKUP(B88,'MAPA DE PREÇOS'!B:D,2,FALSE),"")</f>
        <v/>
      </c>
      <c r="D88" s="44" t="str">
        <f>IFERROR(VLOOKUP(B88,'MAPA DE PREÇOS'!B:D,3,FALSE),"")</f>
        <v/>
      </c>
      <c r="E88" s="85" t="str">
        <f t="shared" si="3"/>
        <v/>
      </c>
      <c r="F88" s="85" t="str">
        <f>IF($B87="","",IF($C88=$C85,INDEX('MAPA DE PREÇOS'!$H:$H,MATCH($B88,'MAPA DE PREÇOS'!$B:$B)-19),IF($C88=$C86,"Código","")))</f>
        <v/>
      </c>
      <c r="G88" s="149" t="str">
        <f>IF($B87="","",IF($C88=$C85,IF('BASE EDITAL'!$C$2="",INDEX('MAPA DE PREÇOS'!H:H,MATCH(EDITAL!B88,'MAPA DE PREÇOS'!B:B,0)+1),UPPER(INDEX('BASE EDITAL'!$C:$C,EDITAL!B88+1))),IF($C88=$C86,"Especificação do Objeto","")))</f>
        <v/>
      </c>
      <c r="H88" s="87" t="str">
        <f>IF($B87="","",IF($C88=$C85,INDEX('MAPA DE PREÇOS'!$M:$M,MATCH($B88,'MAPA DE PREÇOS'!$B:$B)-16),IF($C88=$C86,"Unidade","")))</f>
        <v/>
      </c>
      <c r="I88" s="87" t="str">
        <f>IF($B87="","",IF($C88=$C85,INDEX('MAPA DE PREÇOS'!$M:$M,MATCH($B88,'MAPA DE PREÇOS'!$B:$B)-17),IF($C88=$C86,"Quant.","")))</f>
        <v/>
      </c>
      <c r="J88" s="63" t="str">
        <f>IF(AND(COUNTBLANK($B85:$B87)=2,$B87="",$B86="",MAX(C:C)&gt;1),"Total Estimado",IF($B87="","",IF($C88=$C85,INDEX('MAPA DE PREÇOS'!$M:$M,MATCH($B88,'MAPA DE PREÇOS'!$B:$B)-19),IF($C88=$C86,"Valor Unit. (R$)",IF(AND($C88&lt;&gt;$C87,$J87&lt;&gt;""),IF(MAX(C:C)=1,"Total Estimado","Subtotal"),"")))))</f>
        <v/>
      </c>
      <c r="K88" s="78" t="str">
        <f>IFERROR(IF(AND(COUNTBLANK($B85:$B87)=2,$B87="",$B86="",MAX(C:C)&gt;1),SUM($K$3:K87)/2,IF($B87="","",IF($C88=$C85,ROUND(J88*I88,2),IF($C88=$C86,"Total Item (R$)",IF(AND($C88&lt;&gt;$C87,$J87&lt;&gt;""),SUMIFS(K:K,C:C,C87,J:J,"&lt;&gt;Subtotal"),""))))),"")</f>
        <v/>
      </c>
      <c r="L88" s="78" t="str">
        <f t="shared" si="1"/>
        <v/>
      </c>
    </row>
    <row r="89" spans="2:12" x14ac:dyDescent="0.25">
      <c r="B89" s="44" t="str">
        <f>IFERROR(IF(C88=C85,IF(B88+1&lt;='MAPA DE PREÇOS'!$H$8,B88+1,""),B88),"")</f>
        <v/>
      </c>
      <c r="C89" s="44" t="str">
        <f>IFERROR(VLOOKUP(B89,'MAPA DE PREÇOS'!B:D,2,FALSE),"")</f>
        <v/>
      </c>
      <c r="D89" s="44" t="str">
        <f>IFERROR(VLOOKUP(B89,'MAPA DE PREÇOS'!B:D,3,FALSE),"")</f>
        <v/>
      </c>
      <c r="E89" s="85" t="str">
        <f t="shared" si="3"/>
        <v/>
      </c>
      <c r="F89" s="85" t="str">
        <f>IF($B88="","",IF($C89=$C86,INDEX('MAPA DE PREÇOS'!$H:$H,MATCH($B89,'MAPA DE PREÇOS'!$B:$B)-19),IF($C89=$C87,"Código","")))</f>
        <v/>
      </c>
      <c r="G89" s="149" t="str">
        <f>IF($B88="","",IF($C89=$C86,IF('BASE EDITAL'!$C$2="",INDEX('MAPA DE PREÇOS'!H:H,MATCH(EDITAL!B89,'MAPA DE PREÇOS'!B:B,0)+1),UPPER(INDEX('BASE EDITAL'!$C:$C,EDITAL!B89+1))),IF($C89=$C87,"Especificação do Objeto","")))</f>
        <v/>
      </c>
      <c r="H89" s="87" t="str">
        <f>IF($B88="","",IF($C89=$C86,INDEX('MAPA DE PREÇOS'!$M:$M,MATCH($B89,'MAPA DE PREÇOS'!$B:$B)-16),IF($C89=$C87,"Unidade","")))</f>
        <v/>
      </c>
      <c r="I89" s="87" t="str">
        <f>IF($B88="","",IF($C89=$C86,INDEX('MAPA DE PREÇOS'!$M:$M,MATCH($B89,'MAPA DE PREÇOS'!$B:$B)-17),IF($C89=$C87,"Quant.","")))</f>
        <v/>
      </c>
      <c r="J89" s="63" t="str">
        <f>IF(AND(COUNTBLANK($B86:$B88)=2,$B88="",$B87="",MAX(C:C)&gt;1),"Total Estimado",IF($B88="","",IF($C89=$C86,INDEX('MAPA DE PREÇOS'!$M:$M,MATCH($B89,'MAPA DE PREÇOS'!$B:$B)-19),IF($C89=$C87,"Valor Unit. (R$)",IF(AND($C89&lt;&gt;$C88,$J88&lt;&gt;""),IF(MAX(C:C)=1,"Total Estimado","Subtotal"),"")))))</f>
        <v/>
      </c>
      <c r="K89" s="78" t="str">
        <f>IFERROR(IF(AND(COUNTBLANK($B86:$B88)=2,$B88="",$B87="",MAX(C:C)&gt;1),SUM($K$3:K88)/2,IF($B88="","",IF($C89=$C86,ROUND(J89*I89,2),IF($C89=$C87,"Total Item (R$)",IF(AND($C89&lt;&gt;$C88,$J88&lt;&gt;""),SUMIFS(K:K,C:C,C88,J:J,"&lt;&gt;Subtotal"),""))))),"")</f>
        <v/>
      </c>
      <c r="L89" s="78" t="str">
        <f t="shared" si="1"/>
        <v/>
      </c>
    </row>
    <row r="90" spans="2:12" x14ac:dyDescent="0.25">
      <c r="B90" s="44" t="str">
        <f>IFERROR(IF(C89=C86,IF(B89+1&lt;='MAPA DE PREÇOS'!$H$8,B89+1,""),B89),"")</f>
        <v/>
      </c>
      <c r="C90" s="44" t="str">
        <f>IFERROR(VLOOKUP(B90,'MAPA DE PREÇOS'!B:D,2,FALSE),"")</f>
        <v/>
      </c>
      <c r="D90" s="44" t="str">
        <f>IFERROR(VLOOKUP(B90,'MAPA DE PREÇOS'!B:D,3,FALSE),"")</f>
        <v/>
      </c>
      <c r="E90" s="85" t="str">
        <f t="shared" si="3"/>
        <v/>
      </c>
      <c r="F90" s="85" t="str">
        <f>IF($B89="","",IF($C90=$C87,INDEX('MAPA DE PREÇOS'!$H:$H,MATCH($B90,'MAPA DE PREÇOS'!$B:$B)-19),IF($C90=$C88,"Código","")))</f>
        <v/>
      </c>
      <c r="G90" s="149" t="str">
        <f>IF($B89="","",IF($C90=$C87,IF('BASE EDITAL'!$C$2="",INDEX('MAPA DE PREÇOS'!H:H,MATCH(EDITAL!B90,'MAPA DE PREÇOS'!B:B,0)+1),UPPER(INDEX('BASE EDITAL'!$C:$C,EDITAL!B90+1))),IF($C90=$C88,"Especificação do Objeto","")))</f>
        <v/>
      </c>
      <c r="H90" s="87" t="str">
        <f>IF($B89="","",IF($C90=$C87,INDEX('MAPA DE PREÇOS'!$M:$M,MATCH($B90,'MAPA DE PREÇOS'!$B:$B)-16),IF($C90=$C88,"Unidade","")))</f>
        <v/>
      </c>
      <c r="I90" s="87" t="str">
        <f>IF($B89="","",IF($C90=$C87,INDEX('MAPA DE PREÇOS'!$M:$M,MATCH($B90,'MAPA DE PREÇOS'!$B:$B)-17),IF($C90=$C88,"Quant.","")))</f>
        <v/>
      </c>
      <c r="J90" s="63" t="str">
        <f>IF(AND(COUNTBLANK($B87:$B89)=2,$B89="",$B88="",MAX(C:C)&gt;1),"Total Estimado",IF($B89="","",IF($C90=$C87,INDEX('MAPA DE PREÇOS'!$M:$M,MATCH($B90,'MAPA DE PREÇOS'!$B:$B)-19),IF($C90=$C88,"Valor Unit. (R$)",IF(AND($C90&lt;&gt;$C89,$J89&lt;&gt;""),IF(MAX(C:C)=1,"Total Estimado","Subtotal"),"")))))</f>
        <v/>
      </c>
      <c r="K90" s="78" t="str">
        <f>IFERROR(IF(AND(COUNTBLANK($B87:$B89)=2,$B89="",$B88="",MAX(C:C)&gt;1),SUM($K$3:K89)/2,IF($B89="","",IF($C90=$C87,ROUND(J90*I90,2),IF($C90=$C88,"Total Item (R$)",IF(AND($C90&lt;&gt;$C89,$J89&lt;&gt;""),SUMIFS(K:K,C:C,C89,J:J,"&lt;&gt;Subtotal"),""))))),"")</f>
        <v/>
      </c>
      <c r="L90" s="78" t="str">
        <f t="shared" si="1"/>
        <v/>
      </c>
    </row>
    <row r="91" spans="2:12" x14ac:dyDescent="0.25">
      <c r="B91" s="44" t="str">
        <f>IFERROR(IF(C90=C87,IF(B90+1&lt;='MAPA DE PREÇOS'!$H$8,B90+1,""),B90),"")</f>
        <v/>
      </c>
      <c r="C91" s="44" t="str">
        <f>IFERROR(VLOOKUP(B91,'MAPA DE PREÇOS'!B:D,2,FALSE),"")</f>
        <v/>
      </c>
      <c r="D91" s="44" t="str">
        <f>IFERROR(VLOOKUP(B91,'MAPA DE PREÇOS'!B:D,3,FALSE),"")</f>
        <v/>
      </c>
      <c r="E91" s="85" t="str">
        <f t="shared" si="3"/>
        <v/>
      </c>
      <c r="F91" s="85" t="str">
        <f>IF($B90="","",IF($C91=$C88,INDEX('MAPA DE PREÇOS'!$H:$H,MATCH($B91,'MAPA DE PREÇOS'!$B:$B)-19),IF($C91=$C89,"Código","")))</f>
        <v/>
      </c>
      <c r="G91" s="149" t="str">
        <f>IF($B90="","",IF($C91=$C88,IF('BASE EDITAL'!$C$2="",INDEX('MAPA DE PREÇOS'!H:H,MATCH(EDITAL!B91,'MAPA DE PREÇOS'!B:B,0)+1),UPPER(INDEX('BASE EDITAL'!$C:$C,EDITAL!B91+1))),IF($C91=$C89,"Especificação do Objeto","")))</f>
        <v/>
      </c>
      <c r="H91" s="87" t="str">
        <f>IF($B90="","",IF($C91=$C88,INDEX('MAPA DE PREÇOS'!$M:$M,MATCH($B91,'MAPA DE PREÇOS'!$B:$B)-16),IF($C91=$C89,"Unidade","")))</f>
        <v/>
      </c>
      <c r="I91" s="87" t="str">
        <f>IF($B90="","",IF($C91=$C88,INDEX('MAPA DE PREÇOS'!$M:$M,MATCH($B91,'MAPA DE PREÇOS'!$B:$B)-17),IF($C91=$C89,"Quant.","")))</f>
        <v/>
      </c>
      <c r="J91" s="63" t="str">
        <f>IF(AND(COUNTBLANK($B88:$B90)=2,$B90="",$B89="",MAX(C:C)&gt;1),"Total Estimado",IF($B90="","",IF($C91=$C88,INDEX('MAPA DE PREÇOS'!$M:$M,MATCH($B91,'MAPA DE PREÇOS'!$B:$B)-19),IF($C91=$C89,"Valor Unit. (R$)",IF(AND($C91&lt;&gt;$C90,$J90&lt;&gt;""),IF(MAX(C:C)=1,"Total Estimado","Subtotal"),"")))))</f>
        <v/>
      </c>
      <c r="K91" s="78" t="str">
        <f>IFERROR(IF(AND(COUNTBLANK($B88:$B90)=2,$B90="",$B89="",MAX(C:C)&gt;1),SUM($K$3:K90)/2,IF($B90="","",IF($C91=$C88,ROUND(J91*I91,2),IF($C91=$C89,"Total Item (R$)",IF(AND($C91&lt;&gt;$C90,$J90&lt;&gt;""),SUMIFS(K:K,C:C,C90,J:J,"&lt;&gt;Subtotal"),""))))),"")</f>
        <v/>
      </c>
      <c r="L91" s="78" t="str">
        <f t="shared" si="1"/>
        <v/>
      </c>
    </row>
    <row r="92" spans="2:12" x14ac:dyDescent="0.25">
      <c r="B92" s="44" t="str">
        <f>IFERROR(IF(C91=C88,IF(B91+1&lt;='MAPA DE PREÇOS'!$H$8,B91+1,""),B91),"")</f>
        <v/>
      </c>
      <c r="C92" s="44" t="str">
        <f>IFERROR(VLOOKUP(B92,'MAPA DE PREÇOS'!B:D,2,FALSE),"")</f>
        <v/>
      </c>
      <c r="D92" s="44" t="str">
        <f>IFERROR(VLOOKUP(B92,'MAPA DE PREÇOS'!B:D,3,FALSE),"")</f>
        <v/>
      </c>
      <c r="E92" s="85" t="str">
        <f t="shared" si="3"/>
        <v/>
      </c>
      <c r="F92" s="85" t="str">
        <f>IF($B91="","",IF($C92=$C89,INDEX('MAPA DE PREÇOS'!$H:$H,MATCH($B92,'MAPA DE PREÇOS'!$B:$B)-19),IF($C92=$C90,"Código","")))</f>
        <v/>
      </c>
      <c r="G92" s="149" t="str">
        <f>IF($B91="","",IF($C92=$C89,IF('BASE EDITAL'!$C$2="",INDEX('MAPA DE PREÇOS'!H:H,MATCH(EDITAL!B92,'MAPA DE PREÇOS'!B:B,0)+1),UPPER(INDEX('BASE EDITAL'!$C:$C,EDITAL!B92+1))),IF($C92=$C90,"Especificação do Objeto","")))</f>
        <v/>
      </c>
      <c r="H92" s="87" t="str">
        <f>IF($B91="","",IF($C92=$C89,INDEX('MAPA DE PREÇOS'!$M:$M,MATCH($B92,'MAPA DE PREÇOS'!$B:$B)-16),IF($C92=$C90,"Unidade","")))</f>
        <v/>
      </c>
      <c r="I92" s="87" t="str">
        <f>IF($B91="","",IF($C92=$C89,INDEX('MAPA DE PREÇOS'!$M:$M,MATCH($B92,'MAPA DE PREÇOS'!$B:$B)-17),IF($C92=$C90,"Quant.","")))</f>
        <v/>
      </c>
      <c r="J92" s="63" t="str">
        <f>IF(AND(COUNTBLANK($B89:$B91)=2,$B91="",$B90="",MAX(C:C)&gt;1),"Total Estimado",IF($B91="","",IF($C92=$C89,INDEX('MAPA DE PREÇOS'!$M:$M,MATCH($B92,'MAPA DE PREÇOS'!$B:$B)-19),IF($C92=$C90,"Valor Unit. (R$)",IF(AND($C92&lt;&gt;$C91,$J91&lt;&gt;""),IF(MAX(C:C)=1,"Total Estimado","Subtotal"),"")))))</f>
        <v/>
      </c>
      <c r="K92" s="78" t="str">
        <f>IFERROR(IF(AND(COUNTBLANK($B89:$B91)=2,$B91="",$B90="",MAX(C:C)&gt;1),SUM($K$3:K91)/2,IF($B91="","",IF($C92=$C89,ROUND(J92*I92,2),IF($C92=$C90,"Total Item (R$)",IF(AND($C92&lt;&gt;$C91,$J91&lt;&gt;""),SUMIFS(K:K,C:C,C91,J:J,"&lt;&gt;Subtotal"),""))))),"")</f>
        <v/>
      </c>
      <c r="L92" s="78" t="str">
        <f t="shared" si="1"/>
        <v/>
      </c>
    </row>
    <row r="93" spans="2:12" x14ac:dyDescent="0.25">
      <c r="B93" s="44" t="str">
        <f>IFERROR(IF(C92=C89,IF(B92+1&lt;='MAPA DE PREÇOS'!$H$8,B92+1,""),B92),"")</f>
        <v/>
      </c>
      <c r="C93" s="44" t="str">
        <f>IFERROR(VLOOKUP(B93,'MAPA DE PREÇOS'!B:D,2,FALSE),"")</f>
        <v/>
      </c>
      <c r="D93" s="44" t="str">
        <f>IFERROR(VLOOKUP(B93,'MAPA DE PREÇOS'!B:D,3,FALSE),"")</f>
        <v/>
      </c>
      <c r="E93" s="85" t="str">
        <f t="shared" si="3"/>
        <v/>
      </c>
      <c r="F93" s="85" t="str">
        <f>IF($B92="","",IF($C93=$C90,INDEX('MAPA DE PREÇOS'!$H:$H,MATCH($B93,'MAPA DE PREÇOS'!$B:$B)-19),IF($C93=$C91,"Código","")))</f>
        <v/>
      </c>
      <c r="G93" s="149" t="str">
        <f>IF($B92="","",IF($C93=$C90,IF('BASE EDITAL'!$C$2="",INDEX('MAPA DE PREÇOS'!H:H,MATCH(EDITAL!B93,'MAPA DE PREÇOS'!B:B,0)+1),UPPER(INDEX('BASE EDITAL'!$C:$C,EDITAL!B93+1))),IF($C93=$C91,"Especificação do Objeto","")))</f>
        <v/>
      </c>
      <c r="H93" s="87" t="str">
        <f>IF($B92="","",IF($C93=$C90,INDEX('MAPA DE PREÇOS'!$M:$M,MATCH($B93,'MAPA DE PREÇOS'!$B:$B)-16),IF($C93=$C91,"Unidade","")))</f>
        <v/>
      </c>
      <c r="I93" s="87" t="str">
        <f>IF($B92="","",IF($C93=$C90,INDEX('MAPA DE PREÇOS'!$M:$M,MATCH($B93,'MAPA DE PREÇOS'!$B:$B)-17),IF($C93=$C91,"Quant.","")))</f>
        <v/>
      </c>
      <c r="J93" s="63" t="str">
        <f>IF(AND(COUNTBLANK($B90:$B92)=2,$B92="",$B91="",MAX(C:C)&gt;1),"Total Estimado",IF($B92="","",IF($C93=$C90,INDEX('MAPA DE PREÇOS'!$M:$M,MATCH($B93,'MAPA DE PREÇOS'!$B:$B)-19),IF($C93=$C91,"Valor Unit. (R$)",IF(AND($C93&lt;&gt;$C92,$J92&lt;&gt;""),IF(MAX(C:C)=1,"Total Estimado","Subtotal"),"")))))</f>
        <v/>
      </c>
      <c r="K93" s="78" t="str">
        <f>IFERROR(IF(AND(COUNTBLANK($B90:$B92)=2,$B92="",$B91="",MAX(C:C)&gt;1),SUM($K$3:K92)/2,IF($B92="","",IF($C93=$C90,ROUND(J93*I93,2),IF($C93=$C91,"Total Item (R$)",IF(AND($C93&lt;&gt;$C92,$J92&lt;&gt;""),SUMIFS(K:K,C:C,C92,J:J,"&lt;&gt;Subtotal"),""))))),"")</f>
        <v/>
      </c>
      <c r="L93" s="78" t="str">
        <f t="shared" si="1"/>
        <v/>
      </c>
    </row>
    <row r="94" spans="2:12" x14ac:dyDescent="0.25">
      <c r="B94" s="44" t="str">
        <f>IFERROR(IF(C93=C90,IF(B93+1&lt;='MAPA DE PREÇOS'!$H$8,B93+1,""),B93),"")</f>
        <v/>
      </c>
      <c r="C94" s="44" t="str">
        <f>IFERROR(VLOOKUP(B94,'MAPA DE PREÇOS'!B:D,2,FALSE),"")</f>
        <v/>
      </c>
      <c r="D94" s="44" t="str">
        <f>IFERROR(VLOOKUP(B94,'MAPA DE PREÇOS'!B:D,3,FALSE),"")</f>
        <v/>
      </c>
      <c r="E94" s="85" t="str">
        <f t="shared" si="3"/>
        <v/>
      </c>
      <c r="F94" s="85" t="str">
        <f>IF($B93="","",IF($C94=$C91,INDEX('MAPA DE PREÇOS'!$H:$H,MATCH($B94,'MAPA DE PREÇOS'!$B:$B)-19),IF($C94=$C92,"Código","")))</f>
        <v/>
      </c>
      <c r="G94" s="149" t="str">
        <f>IF($B93="","",IF($C94=$C91,IF('BASE EDITAL'!$C$2="",INDEX('MAPA DE PREÇOS'!H:H,MATCH(EDITAL!B94,'MAPA DE PREÇOS'!B:B,0)+1),UPPER(INDEX('BASE EDITAL'!$C:$C,EDITAL!B94+1))),IF($C94=$C92,"Especificação do Objeto","")))</f>
        <v/>
      </c>
      <c r="H94" s="87" t="str">
        <f>IF($B93="","",IF($C94=$C91,INDEX('MAPA DE PREÇOS'!$M:$M,MATCH($B94,'MAPA DE PREÇOS'!$B:$B)-16),IF($C94=$C92,"Unidade","")))</f>
        <v/>
      </c>
      <c r="I94" s="87" t="str">
        <f>IF($B93="","",IF($C94=$C91,INDEX('MAPA DE PREÇOS'!$M:$M,MATCH($B94,'MAPA DE PREÇOS'!$B:$B)-17),IF($C94=$C92,"Quant.","")))</f>
        <v/>
      </c>
      <c r="J94" s="63" t="str">
        <f>IF(AND(COUNTBLANK($B91:$B93)=2,$B93="",$B92="",MAX(C:C)&gt;1),"Total Estimado",IF($B93="","",IF($C94=$C91,INDEX('MAPA DE PREÇOS'!$M:$M,MATCH($B94,'MAPA DE PREÇOS'!$B:$B)-19),IF($C94=$C92,"Valor Unit. (R$)",IF(AND($C94&lt;&gt;$C93,$J93&lt;&gt;""),IF(MAX(C:C)=1,"Total Estimado","Subtotal"),"")))))</f>
        <v/>
      </c>
      <c r="K94" s="78" t="str">
        <f>IFERROR(IF(AND(COUNTBLANK($B91:$B93)=2,$B93="",$B92="",MAX(C:C)&gt;1),SUM($K$3:K93)/2,IF($B93="","",IF($C94=$C91,ROUND(J94*I94,2),IF($C94=$C92,"Total Item (R$)",IF(AND($C94&lt;&gt;$C93,$J93&lt;&gt;""),SUMIFS(K:K,C:C,C93,J:J,"&lt;&gt;Subtotal"),""))))),"")</f>
        <v/>
      </c>
      <c r="L94" s="78" t="str">
        <f t="shared" si="1"/>
        <v/>
      </c>
    </row>
    <row r="95" spans="2:12" x14ac:dyDescent="0.25">
      <c r="B95" s="44" t="str">
        <f>IFERROR(IF(C94=C91,IF(B94+1&lt;='MAPA DE PREÇOS'!$H$8,B94+1,""),B94),"")</f>
        <v/>
      </c>
      <c r="C95" s="44" t="str">
        <f>IFERROR(VLOOKUP(B95,'MAPA DE PREÇOS'!B:D,2,FALSE),"")</f>
        <v/>
      </c>
      <c r="D95" s="44" t="str">
        <f>IFERROR(VLOOKUP(B95,'MAPA DE PREÇOS'!B:D,3,FALSE),"")</f>
        <v/>
      </c>
      <c r="E95" s="85" t="str">
        <f t="shared" si="3"/>
        <v/>
      </c>
      <c r="F95" s="85" t="str">
        <f>IF($B94="","",IF($C95=$C92,INDEX('MAPA DE PREÇOS'!$H:$H,MATCH($B95,'MAPA DE PREÇOS'!$B:$B)-19),IF($C95=$C93,"Código","")))</f>
        <v/>
      </c>
      <c r="G95" s="149" t="str">
        <f>IF($B94="","",IF($C95=$C92,IF('BASE EDITAL'!$C$2="",INDEX('MAPA DE PREÇOS'!H:H,MATCH(EDITAL!B95,'MAPA DE PREÇOS'!B:B,0)+1),UPPER(INDEX('BASE EDITAL'!$C:$C,EDITAL!B95+1))),IF($C95=$C93,"Especificação do Objeto","")))</f>
        <v/>
      </c>
      <c r="H95" s="87" t="str">
        <f>IF($B94="","",IF($C95=$C92,INDEX('MAPA DE PREÇOS'!$M:$M,MATCH($B95,'MAPA DE PREÇOS'!$B:$B)-16),IF($C95=$C93,"Unidade","")))</f>
        <v/>
      </c>
      <c r="I95" s="87" t="str">
        <f>IF($B94="","",IF($C95=$C92,INDEX('MAPA DE PREÇOS'!$M:$M,MATCH($B95,'MAPA DE PREÇOS'!$B:$B)-17),IF($C95=$C93,"Quant.","")))</f>
        <v/>
      </c>
      <c r="J95" s="63" t="str">
        <f>IF(AND(COUNTBLANK($B92:$B94)=2,$B94="",$B93="",MAX(C:C)&gt;1),"Total Estimado",IF($B94="","",IF($C95=$C92,INDEX('MAPA DE PREÇOS'!$M:$M,MATCH($B95,'MAPA DE PREÇOS'!$B:$B)-19),IF($C95=$C93,"Valor Unit. (R$)",IF(AND($C95&lt;&gt;$C94,$J94&lt;&gt;""),IF(MAX(C:C)=1,"Total Estimado","Subtotal"),"")))))</f>
        <v/>
      </c>
      <c r="K95" s="78" t="str">
        <f>IFERROR(IF(AND(COUNTBLANK($B92:$B94)=2,$B94="",$B93="",MAX(C:C)&gt;1),SUM($K$3:K94)/2,IF($B94="","",IF($C95=$C92,ROUND(J95*I95,2),IF($C95=$C93,"Total Item (R$)",IF(AND($C95&lt;&gt;$C94,$J94&lt;&gt;""),SUMIFS(K:K,C:C,C94,J:J,"&lt;&gt;Subtotal"),""))))),"")</f>
        <v/>
      </c>
      <c r="L95" s="78" t="str">
        <f t="shared" si="1"/>
        <v/>
      </c>
    </row>
    <row r="96" spans="2:12" x14ac:dyDescent="0.25">
      <c r="B96" s="44" t="str">
        <f>IFERROR(IF(C95=C92,IF(B95+1&lt;='MAPA DE PREÇOS'!$H$8,B95+1,""),B95),"")</f>
        <v/>
      </c>
      <c r="C96" s="44" t="str">
        <f>IFERROR(VLOOKUP(B96,'MAPA DE PREÇOS'!B:D,2,FALSE),"")</f>
        <v/>
      </c>
      <c r="D96" s="44" t="str">
        <f>IFERROR(VLOOKUP(B96,'MAPA DE PREÇOS'!B:D,3,FALSE),"")</f>
        <v/>
      </c>
      <c r="E96" s="85" t="str">
        <f t="shared" si="3"/>
        <v/>
      </c>
      <c r="F96" s="85" t="str">
        <f>IF($B95="","",IF($C96=$C93,INDEX('MAPA DE PREÇOS'!$H:$H,MATCH($B96,'MAPA DE PREÇOS'!$B:$B)-19),IF($C96=$C94,"Código","")))</f>
        <v/>
      </c>
      <c r="G96" s="149" t="str">
        <f>IF($B95="","",IF($C96=$C93,IF('BASE EDITAL'!$C$2="",INDEX('MAPA DE PREÇOS'!H:H,MATCH(EDITAL!B96,'MAPA DE PREÇOS'!B:B,0)+1),UPPER(INDEX('BASE EDITAL'!$C:$C,EDITAL!B96+1))),IF($C96=$C94,"Especificação do Objeto","")))</f>
        <v/>
      </c>
      <c r="H96" s="87" t="str">
        <f>IF($B95="","",IF($C96=$C93,INDEX('MAPA DE PREÇOS'!$M:$M,MATCH($B96,'MAPA DE PREÇOS'!$B:$B)-16),IF($C96=$C94,"Unidade","")))</f>
        <v/>
      </c>
      <c r="I96" s="87" t="str">
        <f>IF($B95="","",IF($C96=$C93,INDEX('MAPA DE PREÇOS'!$M:$M,MATCH($B96,'MAPA DE PREÇOS'!$B:$B)-17),IF($C96=$C94,"Quant.","")))</f>
        <v/>
      </c>
      <c r="J96" s="63" t="str">
        <f>IF(AND(COUNTBLANK($B93:$B95)=2,$B95="",$B94="",MAX(C:C)&gt;1),"Total Estimado",IF($B95="","",IF($C96=$C93,INDEX('MAPA DE PREÇOS'!$M:$M,MATCH($B96,'MAPA DE PREÇOS'!$B:$B)-19),IF($C96=$C94,"Valor Unit. (R$)",IF(AND($C96&lt;&gt;$C95,$J95&lt;&gt;""),IF(MAX(C:C)=1,"Total Estimado","Subtotal"),"")))))</f>
        <v/>
      </c>
      <c r="K96" s="78" t="str">
        <f>IFERROR(IF(AND(COUNTBLANK($B93:$B95)=2,$B95="",$B94="",MAX(C:C)&gt;1),SUM($K$3:K95)/2,IF($B95="","",IF($C96=$C93,ROUND(J96*I96,2),IF($C96=$C94,"Total Item (R$)",IF(AND($C96&lt;&gt;$C95,$J95&lt;&gt;""),SUMIFS(K:K,C:C,C95,J:J,"&lt;&gt;Subtotal"),""))))),"")</f>
        <v/>
      </c>
      <c r="L96" s="78" t="str">
        <f t="shared" si="1"/>
        <v/>
      </c>
    </row>
    <row r="97" spans="2:12" x14ac:dyDescent="0.25">
      <c r="B97" s="44" t="str">
        <f>IFERROR(IF(C96=C93,IF(B96+1&lt;='MAPA DE PREÇOS'!$H$8,B96+1,""),B96),"")</f>
        <v/>
      </c>
      <c r="C97" s="44" t="str">
        <f>IFERROR(VLOOKUP(B97,'MAPA DE PREÇOS'!B:D,2,FALSE),"")</f>
        <v/>
      </c>
      <c r="D97" s="44" t="str">
        <f>IFERROR(VLOOKUP(B97,'MAPA DE PREÇOS'!B:D,3,FALSE),"")</f>
        <v/>
      </c>
      <c r="E97" s="85" t="str">
        <f t="shared" si="3"/>
        <v/>
      </c>
      <c r="F97" s="85" t="str">
        <f>IF($B96="","",IF($C97=$C94,INDEX('MAPA DE PREÇOS'!$H:$H,MATCH($B97,'MAPA DE PREÇOS'!$B:$B)-19),IF($C97=$C95,"Código","")))</f>
        <v/>
      </c>
      <c r="G97" s="149" t="str">
        <f>IF($B96="","",IF($C97=$C94,IF('BASE EDITAL'!$C$2="",INDEX('MAPA DE PREÇOS'!H:H,MATCH(EDITAL!B97,'MAPA DE PREÇOS'!B:B,0)+1),UPPER(INDEX('BASE EDITAL'!$C:$C,EDITAL!B97+1))),IF($C97=$C95,"Especificação do Objeto","")))</f>
        <v/>
      </c>
      <c r="H97" s="87" t="str">
        <f>IF($B96="","",IF($C97=$C94,INDEX('MAPA DE PREÇOS'!$M:$M,MATCH($B97,'MAPA DE PREÇOS'!$B:$B)-16),IF($C97=$C95,"Unidade","")))</f>
        <v/>
      </c>
      <c r="I97" s="87" t="str">
        <f>IF($B96="","",IF($C97=$C94,INDEX('MAPA DE PREÇOS'!$M:$M,MATCH($B97,'MAPA DE PREÇOS'!$B:$B)-17),IF($C97=$C95,"Quant.","")))</f>
        <v/>
      </c>
      <c r="J97" s="63" t="str">
        <f>IF(AND(COUNTBLANK($B94:$B96)=2,$B96="",$B95="",MAX(C:C)&gt;1),"Total Estimado",IF($B96="","",IF($C97=$C94,INDEX('MAPA DE PREÇOS'!$M:$M,MATCH($B97,'MAPA DE PREÇOS'!$B:$B)-19),IF($C97=$C95,"Valor Unit. (R$)",IF(AND($C97&lt;&gt;$C96,$J96&lt;&gt;""),IF(MAX(C:C)=1,"Total Estimado","Subtotal"),"")))))</f>
        <v/>
      </c>
      <c r="K97" s="78" t="str">
        <f>IFERROR(IF(AND(COUNTBLANK($B94:$B96)=2,$B96="",$B95="",MAX(C:C)&gt;1),SUM($K$3:K96)/2,IF($B96="","",IF($C97=$C94,ROUND(J97*I97,2),IF($C97=$C95,"Total Item (R$)",IF(AND($C97&lt;&gt;$C96,$J96&lt;&gt;""),SUMIFS(K:K,C:C,C96,J:J,"&lt;&gt;Subtotal"),""))))),"")</f>
        <v/>
      </c>
      <c r="L97" s="78" t="str">
        <f t="shared" si="1"/>
        <v/>
      </c>
    </row>
    <row r="98" spans="2:12" x14ac:dyDescent="0.25">
      <c r="B98" s="44" t="str">
        <f>IFERROR(IF(C97=C94,IF(B97+1&lt;='MAPA DE PREÇOS'!$H$8,B97+1,""),B97),"")</f>
        <v/>
      </c>
      <c r="C98" s="44" t="str">
        <f>IFERROR(VLOOKUP(B98,'MAPA DE PREÇOS'!B:D,2,FALSE),"")</f>
        <v/>
      </c>
      <c r="D98" s="44" t="str">
        <f>IFERROR(VLOOKUP(B98,'MAPA DE PREÇOS'!B:D,3,FALSE),"")</f>
        <v/>
      </c>
      <c r="E98" s="85" t="str">
        <f t="shared" si="3"/>
        <v/>
      </c>
      <c r="F98" s="85" t="str">
        <f>IF($B97="","",IF($C98=$C95,INDEX('MAPA DE PREÇOS'!$H:$H,MATCH($B98,'MAPA DE PREÇOS'!$B:$B)-19),IF($C98=$C96,"Código","")))</f>
        <v/>
      </c>
      <c r="G98" s="149" t="str">
        <f>IF($B97="","",IF($C98=$C95,IF('BASE EDITAL'!$C$2="",INDEX('MAPA DE PREÇOS'!H:H,MATCH(EDITAL!B98,'MAPA DE PREÇOS'!B:B,0)+1),UPPER(INDEX('BASE EDITAL'!$C:$C,EDITAL!B98+1))),IF($C98=$C96,"Especificação do Objeto","")))</f>
        <v/>
      </c>
      <c r="H98" s="87" t="str">
        <f>IF($B97="","",IF($C98=$C95,INDEX('MAPA DE PREÇOS'!$M:$M,MATCH($B98,'MAPA DE PREÇOS'!$B:$B)-16),IF($C98=$C96,"Unidade","")))</f>
        <v/>
      </c>
      <c r="I98" s="87" t="str">
        <f>IF($B97="","",IF($C98=$C95,INDEX('MAPA DE PREÇOS'!$M:$M,MATCH($B98,'MAPA DE PREÇOS'!$B:$B)-17),IF($C98=$C96,"Quant.","")))</f>
        <v/>
      </c>
      <c r="J98" s="63" t="str">
        <f>IF(AND(COUNTBLANK($B95:$B97)=2,$B97="",$B96="",MAX(C:C)&gt;1),"Total Estimado",IF($B97="","",IF($C98=$C95,INDEX('MAPA DE PREÇOS'!$M:$M,MATCH($B98,'MAPA DE PREÇOS'!$B:$B)-19),IF($C98=$C96,"Valor Unit. (R$)",IF(AND($C98&lt;&gt;$C97,$J97&lt;&gt;""),IF(MAX(C:C)=1,"Total Estimado","Subtotal"),"")))))</f>
        <v/>
      </c>
      <c r="K98" s="78" t="str">
        <f>IFERROR(IF(AND(COUNTBLANK($B95:$B97)=2,$B97="",$B96="",MAX(C:C)&gt;1),SUM($K$3:K97)/2,IF($B97="","",IF($C98=$C95,ROUND(J98*I98,2),IF($C98=$C96,"Total Item (R$)",IF(AND($C98&lt;&gt;$C97,$J97&lt;&gt;""),SUMIFS(K:K,C:C,C97,J:J,"&lt;&gt;Subtotal"),""))))),"")</f>
        <v/>
      </c>
      <c r="L98" s="78" t="str">
        <f t="shared" si="1"/>
        <v/>
      </c>
    </row>
    <row r="99" spans="2:12" x14ac:dyDescent="0.25">
      <c r="B99" s="44" t="str">
        <f>IFERROR(IF(C98=C95,IF(B98+1&lt;='MAPA DE PREÇOS'!$H$8,B98+1,""),B98),"")</f>
        <v/>
      </c>
      <c r="C99" s="44" t="str">
        <f>IFERROR(VLOOKUP(B99,'MAPA DE PREÇOS'!B:D,2,FALSE),"")</f>
        <v/>
      </c>
      <c r="D99" s="44" t="str">
        <f>IFERROR(VLOOKUP(B99,'MAPA DE PREÇOS'!B:D,3,FALSE),"")</f>
        <v/>
      </c>
      <c r="E99" s="85" t="str">
        <f t="shared" si="3"/>
        <v/>
      </c>
      <c r="F99" s="85" t="str">
        <f>IF($B98="","",IF($C99=$C96,INDEX('MAPA DE PREÇOS'!$H:$H,MATCH($B99,'MAPA DE PREÇOS'!$B:$B)-19),IF($C99=$C97,"Código","")))</f>
        <v/>
      </c>
      <c r="G99" s="149" t="str">
        <f>IF($B98="","",IF($C99=$C96,IF('BASE EDITAL'!$C$2="",INDEX('MAPA DE PREÇOS'!H:H,MATCH(EDITAL!B99,'MAPA DE PREÇOS'!B:B,0)+1),UPPER(INDEX('BASE EDITAL'!$C:$C,EDITAL!B99+1))),IF($C99=$C97,"Especificação do Objeto","")))</f>
        <v/>
      </c>
      <c r="H99" s="87" t="str">
        <f>IF($B98="","",IF($C99=$C96,INDEX('MAPA DE PREÇOS'!$M:$M,MATCH($B99,'MAPA DE PREÇOS'!$B:$B)-16),IF($C99=$C97,"Unidade","")))</f>
        <v/>
      </c>
      <c r="I99" s="87" t="str">
        <f>IF($B98="","",IF($C99=$C96,INDEX('MAPA DE PREÇOS'!$M:$M,MATCH($B99,'MAPA DE PREÇOS'!$B:$B)-17),IF($C99=$C97,"Quant.","")))</f>
        <v/>
      </c>
      <c r="J99" s="63" t="str">
        <f>IF(AND(COUNTBLANK($B96:$B98)=2,$B98="",$B97="",MAX(C:C)&gt;1),"Total Estimado",IF($B98="","",IF($C99=$C96,INDEX('MAPA DE PREÇOS'!$M:$M,MATCH($B99,'MAPA DE PREÇOS'!$B:$B)-19),IF($C99=$C97,"Valor Unit. (R$)",IF(AND($C99&lt;&gt;$C98,$J98&lt;&gt;""),IF(MAX(C:C)=1,"Total Estimado","Subtotal"),"")))))</f>
        <v/>
      </c>
      <c r="K99" s="78" t="str">
        <f>IFERROR(IF(AND(COUNTBLANK($B96:$B98)=2,$B98="",$B97="",MAX(C:C)&gt;1),SUM($K$3:K98)/2,IF($B98="","",IF($C99=$C96,ROUND(J99*I99,2),IF($C99=$C97,"Total Item (R$)",IF(AND($C99&lt;&gt;$C98,$J98&lt;&gt;""),SUMIFS(K:K,C:C,C98,J:J,"&lt;&gt;Subtotal"),""))))),"")</f>
        <v/>
      </c>
      <c r="L99" s="78" t="str">
        <f t="shared" si="1"/>
        <v/>
      </c>
    </row>
    <row r="100" spans="2:12" x14ac:dyDescent="0.25">
      <c r="B100" s="44" t="str">
        <f>IFERROR(IF(C99=C96,IF(B99+1&lt;='MAPA DE PREÇOS'!$H$8,B99+1,""),B99),"")</f>
        <v/>
      </c>
      <c r="C100" s="44" t="str">
        <f>IFERROR(VLOOKUP(B100,'MAPA DE PREÇOS'!B:D,2,FALSE),"")</f>
        <v/>
      </c>
      <c r="D100" s="44" t="str">
        <f>IFERROR(VLOOKUP(B100,'MAPA DE PREÇOS'!B:D,3,FALSE),"")</f>
        <v/>
      </c>
      <c r="E100" s="85" t="str">
        <f t="shared" si="3"/>
        <v/>
      </c>
      <c r="F100" s="85" t="str">
        <f>IF($B99="","",IF($C100=$C97,INDEX('MAPA DE PREÇOS'!$H:$H,MATCH($B100,'MAPA DE PREÇOS'!$B:$B)-19),IF($C100=$C98,"Código","")))</f>
        <v/>
      </c>
      <c r="G100" s="149" t="str">
        <f>IF($B99="","",IF($C100=$C97,IF('BASE EDITAL'!$C$2="",INDEX('MAPA DE PREÇOS'!H:H,MATCH(EDITAL!B100,'MAPA DE PREÇOS'!B:B,0)+1),UPPER(INDEX('BASE EDITAL'!$C:$C,EDITAL!B100+1))),IF($C100=$C98,"Especificação do Objeto","")))</f>
        <v/>
      </c>
      <c r="H100" s="87" t="str">
        <f>IF($B99="","",IF($C100=$C97,INDEX('MAPA DE PREÇOS'!$M:$M,MATCH($B100,'MAPA DE PREÇOS'!$B:$B)-16),IF($C100=$C98,"Unidade","")))</f>
        <v/>
      </c>
      <c r="I100" s="87" t="str">
        <f>IF($B99="","",IF($C100=$C97,INDEX('MAPA DE PREÇOS'!$M:$M,MATCH($B100,'MAPA DE PREÇOS'!$B:$B)-17),IF($C100=$C98,"Quant.","")))</f>
        <v/>
      </c>
      <c r="J100" s="63" t="str">
        <f>IF(AND(COUNTBLANK($B97:$B99)=2,$B99="",$B98="",MAX(C:C)&gt;1),"Total Estimado",IF($B99="","",IF($C100=$C97,INDEX('MAPA DE PREÇOS'!$M:$M,MATCH($B100,'MAPA DE PREÇOS'!$B:$B)-19),IF($C100=$C98,"Valor Unit. (R$)",IF(AND($C100&lt;&gt;$C99,$J99&lt;&gt;""),IF(MAX(C:C)=1,"Total Estimado","Subtotal"),"")))))</f>
        <v/>
      </c>
      <c r="K100" s="78" t="str">
        <f>IFERROR(IF(AND(COUNTBLANK($B97:$B99)=2,$B99="",$B98="",MAX(C:C)&gt;1),SUM($K$3:K99)/2,IF($B99="","",IF($C100=$C97,ROUND(J100*I100,2),IF($C100=$C98,"Total Item (R$)",IF(AND($C100&lt;&gt;$C99,$J99&lt;&gt;""),SUMIFS(K:K,C:C,C99,J:J,"&lt;&gt;Subtotal"),""))))),"")</f>
        <v/>
      </c>
      <c r="L100" s="78" t="str">
        <f t="shared" si="1"/>
        <v/>
      </c>
    </row>
    <row r="101" spans="2:12" x14ac:dyDescent="0.25">
      <c r="B101" s="44" t="str">
        <f>IFERROR(IF(C100=C97,IF(B100+1&lt;='MAPA DE PREÇOS'!$H$8,B100+1,""),B100),"")</f>
        <v/>
      </c>
      <c r="C101" s="44" t="str">
        <f>IFERROR(VLOOKUP(B101,'MAPA DE PREÇOS'!B:D,2,FALSE),"")</f>
        <v/>
      </c>
      <c r="D101" s="44" t="str">
        <f>IFERROR(VLOOKUP(B101,'MAPA DE PREÇOS'!B:D,3,FALSE),"")</f>
        <v/>
      </c>
      <c r="E101" s="85" t="str">
        <f t="shared" ref="E101:E107" si="4">IF($B100="","",IF($C101=$C98,D101,IF($C101=$C99,"Item",IF(AND(MAX(C:C)&gt;1,$C101=$C100),CONCATENATE("LOTE ",C101),""))))</f>
        <v/>
      </c>
      <c r="F101" s="85" t="str">
        <f>IF($B100="","",IF($C101=$C98,INDEX('MAPA DE PREÇOS'!$H:$H,MATCH($B101,'MAPA DE PREÇOS'!$B:$B)-19),IF($C101=$C99,"Código","")))</f>
        <v/>
      </c>
      <c r="G101" s="149" t="str">
        <f>IF($B100="","",IF($C101=$C98,IF('BASE EDITAL'!$C$2="",INDEX('MAPA DE PREÇOS'!H:H,MATCH(EDITAL!B101,'MAPA DE PREÇOS'!B:B,0)+1),UPPER(INDEX('BASE EDITAL'!$C:$C,EDITAL!B101+1))),IF($C101=$C99,"Especificação do Objeto","")))</f>
        <v/>
      </c>
      <c r="H101" s="87" t="str">
        <f>IF($B100="","",IF($C101=$C98,INDEX('MAPA DE PREÇOS'!$M:$M,MATCH($B101,'MAPA DE PREÇOS'!$B:$B)-16),IF($C101=$C99,"Unidade","")))</f>
        <v/>
      </c>
      <c r="I101" s="87" t="str">
        <f>IF($B100="","",IF($C101=$C98,INDEX('MAPA DE PREÇOS'!$M:$M,MATCH($B101,'MAPA DE PREÇOS'!$B:$B)-17),IF($C101=$C99,"Quant.","")))</f>
        <v/>
      </c>
      <c r="J101" s="63" t="str">
        <f>IF(AND(COUNTBLANK($B98:$B100)=2,$B100="",$B99="",MAX(C:C)&gt;1),"Total Estimado",IF($B100="","",IF($C101=$C98,INDEX('MAPA DE PREÇOS'!$M:$M,MATCH($B101,'MAPA DE PREÇOS'!$B:$B)-19),IF($C101=$C99,"Valor Unit. (R$)",IF(AND($C101&lt;&gt;$C100,$J100&lt;&gt;""),IF(MAX(C:C)=1,"Total Estimado","Subtotal"),"")))))</f>
        <v/>
      </c>
      <c r="K101" s="78" t="str">
        <f>IFERROR(IF(AND(COUNTBLANK($B98:$B100)=2,$B100="",$B99="",MAX(C:C)&gt;1),SUM($K$3:K100)/2,IF($B100="","",IF($C101=$C98,ROUND(J101*I101,2),IF($C101=$C99,"Total Item (R$)",IF(AND($C101&lt;&gt;$C100,$J100&lt;&gt;""),SUMIFS(K:K,C:C,C100,J:J,"&lt;&gt;Subtotal"),""))))),"")</f>
        <v/>
      </c>
      <c r="L101" s="78" t="str">
        <f t="shared" si="1"/>
        <v/>
      </c>
    </row>
    <row r="102" spans="2:12" x14ac:dyDescent="0.25">
      <c r="B102" s="44" t="str">
        <f>IFERROR(IF(C101=C98,IF(B101+1&lt;='MAPA DE PREÇOS'!$H$8,B101+1,""),B101),"")</f>
        <v/>
      </c>
      <c r="C102" s="44" t="str">
        <f>IFERROR(VLOOKUP(B102,'MAPA DE PREÇOS'!B:D,2,FALSE),"")</f>
        <v/>
      </c>
      <c r="D102" s="44" t="str">
        <f>IFERROR(VLOOKUP(B102,'MAPA DE PREÇOS'!B:D,3,FALSE),"")</f>
        <v/>
      </c>
      <c r="E102" s="85" t="str">
        <f t="shared" si="4"/>
        <v/>
      </c>
      <c r="F102" s="85" t="str">
        <f>IF($B101="","",IF($C102=$C99,INDEX('MAPA DE PREÇOS'!$H:$H,MATCH($B102,'MAPA DE PREÇOS'!$B:$B)-19),IF($C102=$C100,"Código","")))</f>
        <v/>
      </c>
      <c r="G102" s="149" t="str">
        <f>IF($B101="","",IF($C102=$C99,IF('BASE EDITAL'!$C$2="",INDEX('MAPA DE PREÇOS'!H:H,MATCH(EDITAL!B102,'MAPA DE PREÇOS'!B:B,0)+1),UPPER(INDEX('BASE EDITAL'!$C:$C,EDITAL!B102+1))),IF($C102=$C100,"Especificação do Objeto","")))</f>
        <v/>
      </c>
      <c r="H102" s="87" t="str">
        <f>IF($B101="","",IF($C102=$C99,INDEX('MAPA DE PREÇOS'!$M:$M,MATCH($B102,'MAPA DE PREÇOS'!$B:$B)-16),IF($C102=$C100,"Unidade","")))</f>
        <v/>
      </c>
      <c r="I102" s="87" t="str">
        <f>IF($B101="","",IF($C102=$C99,INDEX('MAPA DE PREÇOS'!$M:$M,MATCH($B102,'MAPA DE PREÇOS'!$B:$B)-17),IF($C102=$C100,"Quant.","")))</f>
        <v/>
      </c>
      <c r="J102" s="63" t="str">
        <f>IF(AND(COUNTBLANK($B99:$B101)=2,$B101="",$B100="",MAX(C:C)&gt;1),"Total Estimado",IF($B101="","",IF($C102=$C99,INDEX('MAPA DE PREÇOS'!$M:$M,MATCH($B102,'MAPA DE PREÇOS'!$B:$B)-19),IF($C102=$C100,"Valor Unit. (R$)",IF(AND($C102&lt;&gt;$C101,$J101&lt;&gt;""),IF(MAX(C:C)=1,"Total Estimado","Subtotal"),"")))))</f>
        <v/>
      </c>
      <c r="K102" s="78" t="str">
        <f>IFERROR(IF(AND(COUNTBLANK($B99:$B101)=2,$B101="",$B100="",MAX(C:C)&gt;1),SUM($K$3:K101)/2,IF($B101="","",IF($C102=$C99,ROUND(J102*I102,2),IF($C102=$C100,"Total Item (R$)",IF(AND($C102&lt;&gt;$C101,$J101&lt;&gt;""),SUMIFS(K:K,C:C,C101,J:J,"&lt;&gt;Subtotal"),""))))),"")</f>
        <v/>
      </c>
      <c r="L102" s="78" t="str">
        <f t="shared" si="1"/>
        <v/>
      </c>
    </row>
    <row r="103" spans="2:12" x14ac:dyDescent="0.25">
      <c r="B103" s="44" t="str">
        <f>IFERROR(IF(C102=C99,IF(B102+1&lt;='MAPA DE PREÇOS'!$H$8,B102+1,""),B102),"")</f>
        <v/>
      </c>
      <c r="C103" s="44" t="str">
        <f>IFERROR(VLOOKUP(B103,'MAPA DE PREÇOS'!B:D,2,FALSE),"")</f>
        <v/>
      </c>
      <c r="D103" s="44" t="str">
        <f>IFERROR(VLOOKUP(B103,'MAPA DE PREÇOS'!B:D,3,FALSE),"")</f>
        <v/>
      </c>
      <c r="E103" s="85" t="str">
        <f t="shared" si="4"/>
        <v/>
      </c>
      <c r="F103" s="85" t="str">
        <f>IF($B102="","",IF($C103=$C100,INDEX('MAPA DE PREÇOS'!$H:$H,MATCH($B103,'MAPA DE PREÇOS'!$B:$B)-19),IF($C103=$C101,"Código","")))</f>
        <v/>
      </c>
      <c r="G103" s="149" t="str">
        <f>IF($B102="","",IF($C103=$C100,IF('BASE EDITAL'!$C$2="",INDEX('MAPA DE PREÇOS'!H:H,MATCH(EDITAL!B103,'MAPA DE PREÇOS'!B:B,0)+1),UPPER(INDEX('BASE EDITAL'!$C:$C,EDITAL!B103+1))),IF($C103=$C101,"Especificação do Objeto","")))</f>
        <v/>
      </c>
      <c r="H103" s="87" t="str">
        <f>IF($B102="","",IF($C103=$C100,INDEX('MAPA DE PREÇOS'!$M:$M,MATCH($B103,'MAPA DE PREÇOS'!$B:$B)-16),IF($C103=$C101,"Unidade","")))</f>
        <v/>
      </c>
      <c r="I103" s="87" t="str">
        <f>IF($B102="","",IF($C103=$C100,INDEX('MAPA DE PREÇOS'!$M:$M,MATCH($B103,'MAPA DE PREÇOS'!$B:$B)-17),IF($C103=$C101,"Quant.","")))</f>
        <v/>
      </c>
      <c r="J103" s="63" t="str">
        <f>IF(AND(COUNTBLANK($B100:$B102)=2,$B102="",$B101="",MAX(C:C)&gt;1),"Total Estimado",IF($B102="","",IF($C103=$C100,INDEX('MAPA DE PREÇOS'!$M:$M,MATCH($B103,'MAPA DE PREÇOS'!$B:$B)-19),IF($C103=$C101,"Valor Unit. (R$)",IF(AND($C103&lt;&gt;$C102,$J102&lt;&gt;""),IF(MAX(C:C)=1,"Total Estimado","Subtotal"),"")))))</f>
        <v/>
      </c>
      <c r="K103" s="78" t="str">
        <f>IFERROR(IF(AND(COUNTBLANK($B100:$B102)=2,$B102="",$B101="",MAX(C:C)&gt;1),SUM($K$3:K102)/2,IF($B102="","",IF($C103=$C100,ROUND(J103*I103,2),IF($C103=$C101,"Total Item (R$)",IF(AND($C103&lt;&gt;$C102,$J102&lt;&gt;""),SUMIFS(K:K,C:C,C102,J:J,"&lt;&gt;Subtotal"),""))))),"")</f>
        <v/>
      </c>
      <c r="L103" s="78" t="str">
        <f t="shared" si="1"/>
        <v/>
      </c>
    </row>
    <row r="104" spans="2:12" x14ac:dyDescent="0.25">
      <c r="B104" s="44" t="str">
        <f>IFERROR(IF(C103=C100,IF(B103+1&lt;='MAPA DE PREÇOS'!$H$8,B103+1,""),B103),"")</f>
        <v/>
      </c>
      <c r="C104" s="44" t="str">
        <f>IFERROR(VLOOKUP(B104,'MAPA DE PREÇOS'!B:D,2,FALSE),"")</f>
        <v/>
      </c>
      <c r="D104" s="44" t="str">
        <f>IFERROR(VLOOKUP(B104,'MAPA DE PREÇOS'!B:D,3,FALSE),"")</f>
        <v/>
      </c>
      <c r="E104" s="85" t="str">
        <f t="shared" si="4"/>
        <v/>
      </c>
      <c r="F104" s="85" t="str">
        <f>IF($B103="","",IF($C104=$C101,INDEX('MAPA DE PREÇOS'!$H:$H,MATCH($B104,'MAPA DE PREÇOS'!$B:$B)-19),IF($C104=$C102,"Código","")))</f>
        <v/>
      </c>
      <c r="G104" s="149" t="str">
        <f>IF($B103="","",IF($C104=$C101,IF('BASE EDITAL'!$C$2="",INDEX('MAPA DE PREÇOS'!H:H,MATCH(EDITAL!B104,'MAPA DE PREÇOS'!B:B,0)+1),UPPER(INDEX('BASE EDITAL'!$C:$C,EDITAL!B104+1))),IF($C104=$C102,"Especificação do Objeto","")))</f>
        <v/>
      </c>
      <c r="H104" s="87" t="str">
        <f>IF($B103="","",IF($C104=$C101,INDEX('MAPA DE PREÇOS'!$M:$M,MATCH($B104,'MAPA DE PREÇOS'!$B:$B)-16),IF($C104=$C102,"Unidade","")))</f>
        <v/>
      </c>
      <c r="I104" s="87" t="str">
        <f>IF($B103="","",IF($C104=$C101,INDEX('MAPA DE PREÇOS'!$M:$M,MATCH($B104,'MAPA DE PREÇOS'!$B:$B)-17),IF($C104=$C102,"Quant.","")))</f>
        <v/>
      </c>
      <c r="J104" s="63" t="str">
        <f>IF(AND(COUNTBLANK($B101:$B103)=2,$B103="",$B102="",MAX(C:C)&gt;1),"Total Estimado",IF($B103="","",IF($C104=$C101,INDEX('MAPA DE PREÇOS'!$M:$M,MATCH($B104,'MAPA DE PREÇOS'!$B:$B)-19),IF($C104=$C102,"Valor Unit. (R$)",IF(AND($C104&lt;&gt;$C103,$J103&lt;&gt;""),IF(MAX(C:C)=1,"Total Estimado","Subtotal"),"")))))</f>
        <v/>
      </c>
      <c r="K104" s="78" t="str">
        <f>IFERROR(IF(AND(COUNTBLANK($B101:$B103)=2,$B103="",$B102="",MAX(C:C)&gt;1),SUM($K$3:K103)/2,IF($B103="","",IF($C104=$C101,ROUND(J104*I104,2),IF($C104=$C102,"Total Item (R$)",IF(AND($C104&lt;&gt;$C103,$J103&lt;&gt;""),SUMIFS(K:K,C:C,C103,J:J,"&lt;&gt;Subtotal"),""))))),"")</f>
        <v/>
      </c>
      <c r="L104" s="78" t="str">
        <f t="shared" si="1"/>
        <v/>
      </c>
    </row>
    <row r="105" spans="2:12" x14ac:dyDescent="0.25">
      <c r="B105" s="44" t="str">
        <f>IFERROR(IF(C104=C101,IF(B104+1&lt;='MAPA DE PREÇOS'!$H$8,B104+1,""),B104),"")</f>
        <v/>
      </c>
      <c r="C105" s="44" t="str">
        <f>IFERROR(VLOOKUP(B105,'MAPA DE PREÇOS'!B:D,2,FALSE),"")</f>
        <v/>
      </c>
      <c r="D105" s="44" t="str">
        <f>IFERROR(VLOOKUP(B105,'MAPA DE PREÇOS'!B:D,3,FALSE),"")</f>
        <v/>
      </c>
      <c r="E105" s="85" t="str">
        <f t="shared" si="4"/>
        <v/>
      </c>
      <c r="F105" s="85" t="str">
        <f>IF($B104="","",IF($C105=$C102,INDEX('MAPA DE PREÇOS'!$H:$H,MATCH($B105,'MAPA DE PREÇOS'!$B:$B)-19),IF($C105=$C103,"Código","")))</f>
        <v/>
      </c>
      <c r="G105" s="149" t="str">
        <f>IF($B104="","",IF($C105=$C102,IF('BASE EDITAL'!$C$2="",INDEX('MAPA DE PREÇOS'!H:H,MATCH(EDITAL!B105,'MAPA DE PREÇOS'!B:B,0)+1),UPPER(INDEX('BASE EDITAL'!$C:$C,EDITAL!B105+1))),IF($C105=$C103,"Especificação do Objeto","")))</f>
        <v/>
      </c>
      <c r="H105" s="87" t="str">
        <f>IF($B104="","",IF($C105=$C102,INDEX('MAPA DE PREÇOS'!$M:$M,MATCH($B105,'MAPA DE PREÇOS'!$B:$B)-16),IF($C105=$C103,"Unidade","")))</f>
        <v/>
      </c>
      <c r="I105" s="87" t="str">
        <f>IF($B104="","",IF($C105=$C102,INDEX('MAPA DE PREÇOS'!$M:$M,MATCH($B105,'MAPA DE PREÇOS'!$B:$B)-17),IF($C105=$C103,"Quant.","")))</f>
        <v/>
      </c>
      <c r="J105" s="63" t="str">
        <f>IF(AND(COUNTBLANK($B102:$B104)=2,$B104="",$B103="",MAX(C:C)&gt;1),"Total Estimado",IF($B104="","",IF($C105=$C102,INDEX('MAPA DE PREÇOS'!$M:$M,MATCH($B105,'MAPA DE PREÇOS'!$B:$B)-19),IF($C105=$C103,"Valor Unit. (R$)",IF(AND($C105&lt;&gt;$C104,$J104&lt;&gt;""),IF(MAX(C:C)=1,"Total Estimado","Subtotal"),"")))))</f>
        <v/>
      </c>
      <c r="K105" s="78" t="str">
        <f>IFERROR(IF(AND(COUNTBLANK($B102:$B104)=2,$B104="",$B103="",MAX(C:C)&gt;1),SUM($K$3:K104)/2,IF($B104="","",IF($C105=$C102,ROUND(J105*I105,2),IF($C105=$C103,"Total Item (R$)",IF(AND($C105&lt;&gt;$C104,$J104&lt;&gt;""),SUMIFS(K:K,C:C,C104,J:J,"&lt;&gt;Subtotal"),""))))),"")</f>
        <v/>
      </c>
      <c r="L105" s="78" t="str">
        <f t="shared" si="1"/>
        <v/>
      </c>
    </row>
    <row r="106" spans="2:12" x14ac:dyDescent="0.25">
      <c r="B106" s="44" t="str">
        <f>IFERROR(IF(C105=C102,IF(B105+1&lt;='MAPA DE PREÇOS'!$H$8,B105+1,""),B105),"")</f>
        <v/>
      </c>
      <c r="C106" s="44" t="str">
        <f>IFERROR(VLOOKUP(B106,'MAPA DE PREÇOS'!B:D,2,FALSE),"")</f>
        <v/>
      </c>
      <c r="D106" s="44" t="str">
        <f>IFERROR(VLOOKUP(B106,'MAPA DE PREÇOS'!B:D,3,FALSE),"")</f>
        <v/>
      </c>
      <c r="E106" s="85" t="str">
        <f t="shared" si="4"/>
        <v/>
      </c>
      <c r="F106" s="85" t="str">
        <f>IF($B105="","",IF($C106=$C103,INDEX('MAPA DE PREÇOS'!$H:$H,MATCH($B106,'MAPA DE PREÇOS'!$B:$B)-19),IF($C106=$C104,"Código","")))</f>
        <v/>
      </c>
      <c r="G106" s="149" t="str">
        <f>IF($B105="","",IF($C106=$C103,IF('BASE EDITAL'!$C$2="",INDEX('MAPA DE PREÇOS'!H:H,MATCH(EDITAL!B106,'MAPA DE PREÇOS'!B:B,0)+1),UPPER(INDEX('BASE EDITAL'!$C:$C,EDITAL!B106+1))),IF($C106=$C104,"Especificação do Objeto","")))</f>
        <v/>
      </c>
      <c r="H106" s="87" t="str">
        <f>IF($B105="","",IF($C106=$C103,INDEX('MAPA DE PREÇOS'!$M:$M,MATCH($B106,'MAPA DE PREÇOS'!$B:$B)-16),IF($C106=$C104,"Unidade","")))</f>
        <v/>
      </c>
      <c r="I106" s="87" t="str">
        <f>IF($B105="","",IF($C106=$C103,INDEX('MAPA DE PREÇOS'!$M:$M,MATCH($B106,'MAPA DE PREÇOS'!$B:$B)-17),IF($C106=$C104,"Quant.","")))</f>
        <v/>
      </c>
      <c r="J106" s="63" t="str">
        <f>IF(AND(COUNTBLANK($B103:$B105)=2,$B105="",$B104="",MAX(C:C)&gt;1),"Total Estimado",IF($B105="","",IF($C106=$C103,INDEX('MAPA DE PREÇOS'!$M:$M,MATCH($B106,'MAPA DE PREÇOS'!$B:$B)-19),IF($C106=$C104,"Valor Unit. (R$)",IF(AND($C106&lt;&gt;$C105,$J105&lt;&gt;""),IF(MAX(C:C)=1,"Total Estimado","Subtotal"),"")))))</f>
        <v/>
      </c>
      <c r="K106" s="78" t="str">
        <f>IFERROR(IF(AND(COUNTBLANK($B103:$B105)=2,$B105="",$B104="",MAX(C:C)&gt;1),SUM($K$3:K105)/2,IF($B105="","",IF($C106=$C103,ROUND(J106*I106,2),IF($C106=$C104,"Total Item (R$)",IF(AND($C106&lt;&gt;$C105,$J105&lt;&gt;""),SUMIFS(K:K,C:C,C105,J:J,"&lt;&gt;Subtotal"),""))))),"")</f>
        <v/>
      </c>
      <c r="L106" s="78" t="str">
        <f t="shared" si="1"/>
        <v/>
      </c>
    </row>
    <row r="107" spans="2:12" x14ac:dyDescent="0.25">
      <c r="B107" s="44" t="str">
        <f>IFERROR(IF(C106=C103,IF(B106+1&lt;='MAPA DE PREÇOS'!$H$8,B106+1,""),B106),"")</f>
        <v/>
      </c>
      <c r="C107" s="44" t="str">
        <f>IFERROR(VLOOKUP(B107,'MAPA DE PREÇOS'!B:D,2,FALSE),"")</f>
        <v/>
      </c>
      <c r="D107" s="44" t="str">
        <f>IFERROR(VLOOKUP(B107,'MAPA DE PREÇOS'!B:D,3,FALSE),"")</f>
        <v/>
      </c>
      <c r="E107" s="85" t="str">
        <f t="shared" si="4"/>
        <v/>
      </c>
      <c r="F107" s="85" t="str">
        <f>IF($B106="","",IF($C107=$C104,INDEX('MAPA DE PREÇOS'!$H:$H,MATCH($B107,'MAPA DE PREÇOS'!$B:$B)-19),IF($C107=$C105,"Código","")))</f>
        <v/>
      </c>
      <c r="G107" s="149" t="str">
        <f>IF($B106="","",IF($C107=$C104,IF('BASE EDITAL'!$C$2="",INDEX('MAPA DE PREÇOS'!H:H,MATCH(EDITAL!B107,'MAPA DE PREÇOS'!B:B,0)+1),UPPER(INDEX('BASE EDITAL'!$C:$C,EDITAL!B107+1))),IF($C107=$C105,"Especificação do Objeto","")))</f>
        <v/>
      </c>
      <c r="H107" s="87" t="str">
        <f>IF($B106="","",IF($C107=$C104,INDEX('MAPA DE PREÇOS'!$M:$M,MATCH($B107,'MAPA DE PREÇOS'!$B:$B)-16),IF($C107=$C105,"Unidade","")))</f>
        <v/>
      </c>
      <c r="I107" s="87" t="str">
        <f>IF($B106="","",IF($C107=$C104,INDEX('MAPA DE PREÇOS'!$M:$M,MATCH($B107,'MAPA DE PREÇOS'!$B:$B)-17),IF($C107=$C105,"Quant.","")))</f>
        <v/>
      </c>
      <c r="J107" s="63" t="str">
        <f>IF(AND(COUNTBLANK($B104:$B106)=2,$B106="",$B105="",MAX(C:C)&gt;1),"Total Estimado",IF($B106="","",IF($C107=$C104,INDEX('MAPA DE PREÇOS'!$M:$M,MATCH($B107,'MAPA DE PREÇOS'!$B:$B)-19),IF($C107=$C105,"Valor Unit. (R$)",IF(AND($C107&lt;&gt;$C106,$J106&lt;&gt;""),IF(MAX(C:C)=1,"Total Estimado","Subtotal"),"")))))</f>
        <v/>
      </c>
      <c r="K107" s="78" t="str">
        <f>IFERROR(IF(AND(COUNTBLANK($B104:$B106)=2,$B106="",$B105="",MAX(C:C)&gt;1),SUM($K$3:K106)/2,IF($B106="","",IF($C107=$C104,ROUND(J107*I107,2),IF($C107=$C105,"Total Item (R$)",IF(AND($C107&lt;&gt;$C106,$J106&lt;&gt;""),SUMIFS(K:K,C:C,C106,J:J,"&lt;&gt;Subtotal"),""))))),"")</f>
        <v/>
      </c>
      <c r="L107" s="78" t="str">
        <f t="shared" si="1"/>
        <v/>
      </c>
    </row>
  </sheetData>
  <sheetProtection algorithmName="SHA-512" hashValue="xlR4+4fbOYQh2/dbLvIX29q/5acysgjqACKrDGUXA6GNJpMUbxDoE0xotksIp6lulcv/Q+IfyY3Re/JrPhjAYw==" saltValue="WPv4mPR9RW5C/XntN9x2YQ==" spinCount="100000" sheet="1" formatCells="0" formatColumns="0" insertColumns="0" insertRows="0" deleteColumns="0"/>
  <mergeCells count="3">
    <mergeCell ref="E2:L2"/>
    <mergeCell ref="E3:L3"/>
    <mergeCell ref="E5:L5"/>
  </mergeCells>
  <conditionalFormatting sqref="E5 E6:L107">
    <cfRule type="expression" dxfId="25" priority="3">
      <formula>NOT(ISNUMBER($E5))</formula>
    </cfRule>
    <cfRule type="expression" dxfId="24" priority="4">
      <formula>AND(E5&lt;&gt;"",LEFT(E5,4)&lt;&gt;"LOTE")</formula>
    </cfRule>
  </conditionalFormatting>
  <dataValidations disablePrompts="1" count="1">
    <dataValidation type="list" sqref="L6:L107" xr:uid="{00000000-0002-0000-0300-000000000000}">
      <formula1>"EXCLUSIVO,DESEMPATE,DESEMPATE Art. 49"</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K68"/>
  <sheetViews>
    <sheetView showGridLines="0" zoomScaleNormal="100" workbookViewId="0">
      <selection activeCell="I40" sqref="I40"/>
    </sheetView>
  </sheetViews>
  <sheetFormatPr defaultRowHeight="15" x14ac:dyDescent="0.25"/>
  <cols>
    <col min="1" max="1" width="2.42578125" customWidth="1"/>
    <col min="2" max="2" width="3" style="44" hidden="1" customWidth="1"/>
    <col min="3" max="3" width="4.5703125" style="44" hidden="1" customWidth="1"/>
    <col min="4" max="4" width="5.140625" style="44" hidden="1" customWidth="1"/>
    <col min="5" max="5" width="6.7109375" style="58" bestFit="1" customWidth="1"/>
    <col min="6" max="6" width="12.140625" style="58" customWidth="1"/>
    <col min="7" max="7" width="44.5703125" style="59" customWidth="1"/>
    <col min="8" max="8" width="10.140625" style="60" customWidth="1"/>
    <col min="9" max="9" width="12.28515625" style="60" customWidth="1"/>
    <col min="10" max="10" width="16.42578125" style="61" customWidth="1"/>
    <col min="11" max="11" width="16.42578125" style="62" customWidth="1"/>
    <col min="12" max="12" width="10.140625" style="79" customWidth="1"/>
    <col min="13" max="13" width="0.7109375" style="79" customWidth="1"/>
    <col min="14" max="14" width="9.140625" style="19"/>
    <col min="15" max="15" width="14.85546875" style="19" customWidth="1"/>
    <col min="17" max="17" width="14.85546875" customWidth="1"/>
    <col min="19" max="19" width="14.85546875" customWidth="1"/>
    <col min="21" max="21" width="14.85546875" customWidth="1"/>
    <col min="23" max="23" width="14.85546875" customWidth="1"/>
    <col min="25" max="25" width="14.85546875" customWidth="1"/>
    <col min="27" max="27" width="14.85546875" customWidth="1"/>
    <col min="29" max="29" width="14.85546875" customWidth="1"/>
    <col min="31" max="31" width="14.85546875" customWidth="1"/>
    <col min="33" max="33" width="14.85546875" customWidth="1"/>
    <col min="35" max="35" width="14.85546875" customWidth="1"/>
    <col min="37" max="37" width="14.85546875" customWidth="1"/>
  </cols>
  <sheetData>
    <row r="1" spans="2:37" x14ac:dyDescent="0.25">
      <c r="E1" s="80"/>
      <c r="F1" s="80"/>
      <c r="G1" s="81"/>
      <c r="H1" s="82"/>
      <c r="I1" s="82"/>
      <c r="J1" s="83"/>
      <c r="K1" s="79"/>
    </row>
    <row r="2" spans="2:37" ht="26.25" x14ac:dyDescent="0.4">
      <c r="E2" s="225" t="s">
        <v>335</v>
      </c>
      <c r="F2" s="226"/>
      <c r="G2" s="226"/>
      <c r="H2" s="226"/>
      <c r="I2" s="226"/>
      <c r="J2" s="226"/>
      <c r="K2" s="226"/>
      <c r="L2" s="227"/>
      <c r="M2" s="113"/>
    </row>
    <row r="3" spans="2:37" ht="21" x14ac:dyDescent="0.35">
      <c r="E3" s="217" t="str">
        <f>'MAPA DE PREÇOS'!H5</f>
        <v>Gabinete da Causa Animal</v>
      </c>
      <c r="F3" s="218"/>
      <c r="G3" s="218"/>
      <c r="H3" s="218"/>
      <c r="I3" s="218"/>
      <c r="J3" s="218"/>
      <c r="K3" s="218"/>
      <c r="L3" s="219"/>
      <c r="M3" s="114"/>
    </row>
    <row r="4" spans="2:37" hidden="1" x14ac:dyDescent="0.25">
      <c r="B4" s="44">
        <v>1</v>
      </c>
      <c r="C4" s="44" t="s">
        <v>346</v>
      </c>
      <c r="D4" s="44" t="s">
        <v>347</v>
      </c>
      <c r="E4" s="84"/>
      <c r="F4" s="85"/>
      <c r="G4" s="86"/>
      <c r="H4" s="87"/>
      <c r="I4" s="87"/>
      <c r="J4" s="63"/>
      <c r="K4" s="78"/>
      <c r="L4" s="88"/>
      <c r="M4" s="78"/>
    </row>
    <row r="5" spans="2:37" ht="18.75" x14ac:dyDescent="0.25">
      <c r="B5" s="44">
        <f>IFERROR(IF(C4=C1,IF(B4+1&lt;='MAPA DE PREÇOS'!$H$8,B4+1,""),B4),"")</f>
        <v>1</v>
      </c>
      <c r="C5" s="44">
        <f>IFERROR(VLOOKUP(B5,'MAPA DE PREÇOS'!B:D,2,FALSE),"")</f>
        <v>1</v>
      </c>
      <c r="D5" s="44">
        <f>IFERROR(VLOOKUP(B5,'MAPA DE PREÇOS'!B:D,3,FALSE),"")</f>
        <v>1</v>
      </c>
      <c r="E5" s="228" t="s">
        <v>421</v>
      </c>
      <c r="F5" s="229"/>
      <c r="G5" s="229"/>
      <c r="H5" s="229"/>
      <c r="I5" s="229"/>
      <c r="J5" s="229"/>
      <c r="K5" s="229"/>
      <c r="L5" s="230"/>
      <c r="M5" s="85"/>
    </row>
    <row r="6" spans="2:37" x14ac:dyDescent="0.25">
      <c r="B6" s="44">
        <f>IFERROR(IF(C5=C2,IF(B5+1&lt;='MAPA DE PREÇOS'!$H$8,B5+1,""),B5),"")</f>
        <v>1</v>
      </c>
      <c r="C6" s="44">
        <f>IFERROR(VLOOKUP(B6,'MAPA DE PREÇOS'!B:D,2,FALSE),"")</f>
        <v>1</v>
      </c>
      <c r="D6" s="44">
        <f>IFERROR(VLOOKUP(B6,'MAPA DE PREÇOS'!B:D,3,FALSE),"")</f>
        <v>1</v>
      </c>
      <c r="E6" s="85"/>
      <c r="F6" s="85"/>
      <c r="G6" s="86"/>
      <c r="H6" s="87"/>
      <c r="I6" s="87"/>
      <c r="J6" s="63"/>
      <c r="K6" s="78"/>
      <c r="L6" s="111"/>
      <c r="M6" s="111"/>
    </row>
    <row r="7" spans="2:37" x14ac:dyDescent="0.25">
      <c r="B7" s="44">
        <f>IFERROR(IF(C6=C3,IF(B6+1&lt;='MAPA DE PREÇOS'!$H$8,B6+1,""),B6),"")</f>
        <v>1</v>
      </c>
      <c r="C7" s="44">
        <f>IFERROR(VLOOKUP(B7,'MAPA DE PREÇOS'!B:D,2,FALSE),"")</f>
        <v>1</v>
      </c>
      <c r="D7" s="44">
        <f>IFERROR(VLOOKUP(B7,'MAPA DE PREÇOS'!B:D,3,FALSE),"")</f>
        <v>1</v>
      </c>
      <c r="E7" s="85" t="s">
        <v>25</v>
      </c>
      <c r="F7" s="85" t="s">
        <v>418</v>
      </c>
      <c r="G7" s="86" t="s">
        <v>419</v>
      </c>
      <c r="H7" s="87" t="s">
        <v>28</v>
      </c>
      <c r="I7" s="87" t="s">
        <v>29</v>
      </c>
      <c r="J7" s="63" t="s">
        <v>30</v>
      </c>
      <c r="K7" s="78" t="s">
        <v>420</v>
      </c>
      <c r="L7" s="111" t="s">
        <v>416</v>
      </c>
      <c r="M7" s="111"/>
      <c r="N7" s="223" t="s">
        <v>417</v>
      </c>
      <c r="O7" s="224"/>
      <c r="P7" s="223" t="s">
        <v>428</v>
      </c>
      <c r="Q7" s="224"/>
      <c r="R7" s="223" t="s">
        <v>429</v>
      </c>
      <c r="S7" s="224"/>
      <c r="T7" s="223" t="s">
        <v>430</v>
      </c>
      <c r="U7" s="224"/>
      <c r="V7" s="223" t="s">
        <v>431</v>
      </c>
      <c r="W7" s="224"/>
      <c r="X7" s="223" t="s">
        <v>432</v>
      </c>
      <c r="Y7" s="224"/>
      <c r="Z7" s="223" t="s">
        <v>433</v>
      </c>
      <c r="AA7" s="224"/>
      <c r="AB7" s="223" t="s">
        <v>434</v>
      </c>
      <c r="AC7" s="224"/>
      <c r="AD7" s="223" t="s">
        <v>435</v>
      </c>
      <c r="AE7" s="224"/>
      <c r="AF7" s="223" t="s">
        <v>436</v>
      </c>
      <c r="AG7" s="224"/>
      <c r="AH7" s="223" t="s">
        <v>437</v>
      </c>
      <c r="AI7" s="224"/>
      <c r="AJ7" s="223" t="s">
        <v>438</v>
      </c>
      <c r="AK7" s="224"/>
    </row>
    <row r="8" spans="2:37" x14ac:dyDescent="0.25">
      <c r="B8" s="44">
        <f>IFERROR(IF(C7=C4,IF(B7+1&lt;='MAPA DE PREÇOS'!$H$8,B7+1,""),B7),"")</f>
        <v>1</v>
      </c>
      <c r="C8" s="44">
        <f>IFERROR(VLOOKUP(B8,'MAPA DE PREÇOS'!B:D,2,FALSE),"")</f>
        <v>1</v>
      </c>
      <c r="D8" s="44">
        <f>IFERROR(VLOOKUP(B8,'MAPA DE PREÇOS'!B:D,3,FALSE),"")</f>
        <v>1</v>
      </c>
      <c r="E8" s="85">
        <f t="shared" ref="E8:E39" si="0">IF($B7="","",IF($C8=$C5,D8,IF($C8=$C6,"Item",IF(AND(MAX(C:C)&gt;1,$C8=$C7),CONCATENATE("LOTE ",C8),""))))</f>
        <v>1</v>
      </c>
      <c r="F8" s="85">
        <f>IF($B7="","",IF($C8=$C5,INDEX('MAPA DE PREÇOS'!$H:$H,MATCH($B8,'MAPA DE PREÇOS'!$B:$B)-19),IF($C8=$C6,"Código","")))</f>
        <v>0</v>
      </c>
      <c r="G8" s="86" t="str">
        <f>IF($B7="","",IF($C8=$C5,IF('BASE EDITAL'!$C$2="",INDEX('MAPA DE PREÇOS'!H:H,MATCH(EDITAL!B8,'MAPA DE PREÇOS'!B:B,0)+1),UPPER(INDEX('BASE EDITAL'!$C:$C,EDITAL!B8+1))),IF($C8=$C6,"Especificação do Objeto","")))</f>
        <v>Albergagem de caninos e felinos com alimentação, água e devidos cuidados.</v>
      </c>
      <c r="H8" s="87" t="str">
        <f>IF($B7="","",IF($C8=$C5,INDEX('MAPA DE PREÇOS'!$M:$M,MATCH($B8,'MAPA DE PREÇOS'!$B:$B)-16),IF($C8=$C6,"Unidade","")))</f>
        <v>Diária</v>
      </c>
      <c r="I8" s="87">
        <f>IF($B7="","",IF($C8=$C5,INDEX('MAPA DE PREÇOS'!$M:$M,MATCH($B8,'MAPA DE PREÇOS'!$B:$B)-17),IF($C8=$C6,"Quant.","")))</f>
        <v>0</v>
      </c>
      <c r="J8" s="63">
        <f>IF(J7="Total Mensal","Total Acumulado",IF($B7="","",IF($C8=$C5,INDEX('MAPA DE PREÇOS'!$M:$M,MATCH($B8,'MAPA DE PREÇOS'!$B:$B)-19),IF($C8=$C6,"Valor Unit. (R$)",IF(AND($C8&lt;&gt;$C7,$J7&lt;&gt;""),"Total Mensal","")))))</f>
        <v>12.59</v>
      </c>
      <c r="K8" s="78">
        <f>IF(J8="","",IF(J8="Total Mensal","-",IF(J8="Total Acumulado",SUM(K$7:K7),I8*J8)))</f>
        <v>0</v>
      </c>
      <c r="L8" s="115" t="e">
        <f>IF(J8="","",IF(J8="Total Mensal","-",IF(J8="Total Acumulado",SUM(L$7:L7),K8/SUMIF(J:J,"Total Acumulado",K:K))))</f>
        <v>#DIV/0!</v>
      </c>
      <c r="M8" s="111"/>
      <c r="N8" s="115">
        <f>IF($J8="","",IF($J8="Total Mensal",SUM(O$7:O7)/VLOOKUP("Total Acumulado",$J:$K,2,FALSE),IF($J8="Total Acumulado",N7+L8+IF(L$7="% Item",-1,0),0%)))</f>
        <v>0</v>
      </c>
      <c r="O8" s="112">
        <f>IF($J8="","",IF($J8="Total Mensal",SUM(O$7:O7),IF($J8="Total Acumulado",SUM(O6:O$7)+M8,IFERROR(N8*$K8,0))))</f>
        <v>0</v>
      </c>
      <c r="P8" s="115">
        <f>IF($J8="","",IF($J8="Total Mensal",SUM(Q$7:Q7)/VLOOKUP("Total Acumulado",$J:$K,2,FALSE),IF($J8="Total Acumulado",P7+N8+IF(N$7="% Item",-1,0),0%)))</f>
        <v>0</v>
      </c>
      <c r="Q8" s="112">
        <f>IF($J8="","",IF($J8="Total Mensal",SUM(Q$7:Q7),IF($J8="Total Acumulado",SUM(Q6:Q$7)+O8,IFERROR(P8*$K8,0))))</f>
        <v>0</v>
      </c>
      <c r="R8" s="115">
        <f>IF($J8="","",IF($J8="Total Mensal",SUM(S$7:S7)/VLOOKUP("Total Acumulado",$J:$K,2,FALSE),IF($J8="Total Acumulado",R7+P8+IF(P$7="% Item",-1,0),0%)))</f>
        <v>0</v>
      </c>
      <c r="S8" s="112">
        <f>IF($J8="","",IF($J8="Total Mensal",SUM(S$7:S7),IF($J8="Total Acumulado",SUM(S6:S$7)+Q8,IFERROR(R8*$K8,0))))</f>
        <v>0</v>
      </c>
      <c r="T8" s="115">
        <f>IF($J8="","",IF($J8="Total Mensal",SUM(U$7:U7)/VLOOKUP("Total Acumulado",$J:$K,2,FALSE),IF($J8="Total Acumulado",T7+R8+IF(R$7="% Item",-1,0),0%)))</f>
        <v>0</v>
      </c>
      <c r="U8" s="112">
        <f>IF($J8="","",IF($J8="Total Mensal",SUM(U$7:U7),IF($J8="Total Acumulado",SUM(U6:U$7)+S8,IFERROR(T8*$K8,0))))</f>
        <v>0</v>
      </c>
      <c r="V8" s="115">
        <f>IF($J8="","",IF($J8="Total Mensal",SUM(W$7:W7)/VLOOKUP("Total Acumulado",$J:$K,2,FALSE),IF($J8="Total Acumulado",V7+T8+IF(T$7="% Item",-1,0),0%)))</f>
        <v>0</v>
      </c>
      <c r="W8" s="112">
        <f>IF($J8="","",IF($J8="Total Mensal",SUM(W$7:W7),IF($J8="Total Acumulado",SUM(W6:W$7)+U8,IFERROR(V8*$K8,0))))</f>
        <v>0</v>
      </c>
      <c r="X8" s="115">
        <f>IF($J8="","",IF($J8="Total Mensal",SUM(Y$7:Y7)/VLOOKUP("Total Acumulado",$J:$K,2,FALSE),IF($J8="Total Acumulado",X7+V8+IF(V$7="% Item",-1,0),0%)))</f>
        <v>0</v>
      </c>
      <c r="Y8" s="112">
        <f>IF($J8="","",IF($J8="Total Mensal",SUM(Y$7:Y7),IF($J8="Total Acumulado",SUM(Y6:Y$7)+W8,IFERROR(X8*$K8,0))))</f>
        <v>0</v>
      </c>
      <c r="Z8" s="115">
        <f>IF($J8="","",IF($J8="Total Mensal",SUM(AA$7:AA7)/VLOOKUP("Total Acumulado",$J:$K,2,FALSE),IF($J8="Total Acumulado",Z7+X8+IF(X$7="% Item",-1,0),0%)))</f>
        <v>0</v>
      </c>
      <c r="AA8" s="112">
        <f>IF($J8="","",IF($J8="Total Mensal",SUM(AA$7:AA7),IF($J8="Total Acumulado",SUM(AA6:AA$7)+Y8,IFERROR(Z8*$K8,0))))</f>
        <v>0</v>
      </c>
      <c r="AB8" s="115">
        <f>IF($J8="","",IF($J8="Total Mensal",SUM(AC$7:AC7)/VLOOKUP("Total Acumulado",$J:$K,2,FALSE),IF($J8="Total Acumulado",AB7+Z8+IF(Z$7="% Item",-1,0),0%)))</f>
        <v>0</v>
      </c>
      <c r="AC8" s="112">
        <f>IF($J8="","",IF($J8="Total Mensal",SUM(AC$7:AC7),IF($J8="Total Acumulado",SUM(AC6:AC$7)+AA8,IFERROR(AB8*$K8,0))))</f>
        <v>0</v>
      </c>
      <c r="AD8" s="115">
        <f>IF($J8="","",IF($J8="Total Mensal",SUM(AE$7:AE7)/VLOOKUP("Total Acumulado",$J:$K,2,FALSE),IF($J8="Total Acumulado",AD7+AB8+IF(AB$7="% Item",-1,0),0%)))</f>
        <v>0</v>
      </c>
      <c r="AE8" s="112">
        <f>IF($J8="","",IF($J8="Total Mensal",SUM(AE$7:AE7),IF($J8="Total Acumulado",SUM(AE6:AE$7)+AC8,IFERROR(AD8*$K8,0))))</f>
        <v>0</v>
      </c>
      <c r="AF8" s="115">
        <f>IF($J8="","",IF($J8="Total Mensal",SUM(AG$7:AG7)/VLOOKUP("Total Acumulado",$J:$K,2,FALSE),IF($J8="Total Acumulado",AF7+AD8+IF(AD$7="% Item",-1,0),0%)))</f>
        <v>0</v>
      </c>
      <c r="AG8" s="112">
        <f>IF($J8="","",IF($J8="Total Mensal",SUM(AG$7:AG7),IF($J8="Total Acumulado",SUM(AG6:AG$7)+AE8,IFERROR(AF8*$K8,0))))</f>
        <v>0</v>
      </c>
      <c r="AH8" s="115">
        <f>IF($J8="","",IF($J8="Total Mensal",SUM(AI$7:AI7)/VLOOKUP("Total Acumulado",$J:$K,2,FALSE),IF($J8="Total Acumulado",AH7+AF8+IF(AF$7="% Item",-1,0),0%)))</f>
        <v>0</v>
      </c>
      <c r="AI8" s="112">
        <f>IF($J8="","",IF($J8="Total Mensal",SUM(AI$7:AI7),IF($J8="Total Acumulado",SUM(AI6:AI$7)+AG8,IFERROR(AH8*$K8,0))))</f>
        <v>0</v>
      </c>
      <c r="AJ8" s="115">
        <f>IF($J8="","",IF($J8="Total Mensal",SUM(AK$7:AK7)/VLOOKUP("Total Acumulado",$J:$K,2,FALSE),IF($J8="Total Acumulado",AJ7+AH8+IF(AH$7="% Item",-1,0),0%)))</f>
        <v>0</v>
      </c>
      <c r="AK8" s="112">
        <f>IF($J8="","",IF($J8="Total Mensal",SUM(AK$7:AK7),IF($J8="Total Acumulado",SUM(AK6:AK$7)+AI8,IFERROR(AJ8*$K8,0))))</f>
        <v>0</v>
      </c>
    </row>
    <row r="9" spans="2:37" x14ac:dyDescent="0.25">
      <c r="B9" s="44" t="str">
        <f>IFERROR(IF(C8=C5,IF(B8+1&lt;='MAPA DE PREÇOS'!$H$8,B8+1,""),B8),"")</f>
        <v/>
      </c>
      <c r="C9" s="44" t="str">
        <f>IFERROR(VLOOKUP(B9,'MAPA DE PREÇOS'!B:D,2,FALSE),"")</f>
        <v/>
      </c>
      <c r="D9" s="44" t="str">
        <f>IFERROR(VLOOKUP(B9,'MAPA DE PREÇOS'!B:D,3,FALSE),"")</f>
        <v/>
      </c>
      <c r="E9" s="85" t="str">
        <f t="shared" si="0"/>
        <v/>
      </c>
      <c r="F9" s="85" t="str">
        <f>IF($B8="","",IF($C9=$C6,INDEX('MAPA DE PREÇOS'!$H:$H,MATCH($B9,'MAPA DE PREÇOS'!$B:$B)-19),IF($C9=$C7,"Código","")))</f>
        <v/>
      </c>
      <c r="G9" s="86" t="str">
        <f>IF($B8="","",IF($C9=$C6,IF('BASE EDITAL'!$C$2="",INDEX('MAPA DE PREÇOS'!H:H,MATCH(EDITAL!B9,'MAPA DE PREÇOS'!B:B,0)+1),UPPER(INDEX('BASE EDITAL'!$C:$C,EDITAL!B9+1))),IF($C9=$C7,"Especificação do Objeto","")))</f>
        <v/>
      </c>
      <c r="H9" s="87" t="str">
        <f>IF($B8="","",IF($C9=$C6,INDEX('MAPA DE PREÇOS'!$M:$M,MATCH($B9,'MAPA DE PREÇOS'!$B:$B)-16),IF($C9=$C7,"Unidade","")))</f>
        <v/>
      </c>
      <c r="I9" s="87" t="str">
        <f>IF($B8="","",IF($C9=$C6,INDEX('MAPA DE PREÇOS'!$M:$M,MATCH($B9,'MAPA DE PREÇOS'!$B:$B)-17),IF($C9=$C7,"Quant.","")))</f>
        <v/>
      </c>
      <c r="J9" s="63" t="str">
        <f>IF(J8="Total Mensal","Total Acumulado",IF($B8="","",IF($C9=$C6,INDEX('MAPA DE PREÇOS'!$M:$M,MATCH($B9,'MAPA DE PREÇOS'!$B:$B)-19),IF($C9=$C7,"Valor Unit. (R$)",IF(AND($C9&lt;&gt;$C8,$J8&lt;&gt;""),"Total Mensal","")))))</f>
        <v>Total Mensal</v>
      </c>
      <c r="K9" s="78" t="str">
        <f>IF(J9="","",IF(J9="Total Mensal","-",IF(J9="Total Acumulado",SUM(K$7:K8),I9*J9)))</f>
        <v>-</v>
      </c>
      <c r="L9" s="115" t="str">
        <f>IF(J9="","",IF(J9="Total Mensal","-",IF(J9="Total Acumulado",SUM(L$7:L8),K9/SUMIF(J:J,"Total Acumulado",K:K))))</f>
        <v>-</v>
      </c>
      <c r="M9" s="111"/>
      <c r="N9" s="115" t="e">
        <f>IF($J9="","",IF($J9="Total Mensal",SUM(O$7:O8)/VLOOKUP("Total Acumulado",$J:$K,2,FALSE),IF($J9="Total Acumulado",N8+L9+IF(L$7="% Item",-1,0),0%)))</f>
        <v>#DIV/0!</v>
      </c>
      <c r="O9" s="112">
        <f>IF($J9="","",IF($J9="Total Mensal",SUM(O$7:O8),IF($J9="Total Acumulado",SUM(O7:O$7)+M9,IFERROR(N9*$K9,0))))</f>
        <v>0</v>
      </c>
      <c r="P9" s="115" t="e">
        <f>IF($J9="","",IF($J9="Total Mensal",SUM(Q$7:Q8)/VLOOKUP("Total Acumulado",$J:$K,2,FALSE),IF($J9="Total Acumulado",P8+N9+IF(N$7="% Item",-1,0),0%)))</f>
        <v>#DIV/0!</v>
      </c>
      <c r="Q9" s="112">
        <f>IF($J9="","",IF($J9="Total Mensal",SUM(Q$7:Q8),IF($J9="Total Acumulado",SUM(Q7:Q$7)+O9,IFERROR(P9*$K9,0))))</f>
        <v>0</v>
      </c>
      <c r="R9" s="115" t="e">
        <f>IF($J9="","",IF($J9="Total Mensal",SUM(S$7:S8)/VLOOKUP("Total Acumulado",$J:$K,2,FALSE),IF($J9="Total Acumulado",R8+P9+IF(P$7="% Item",-1,0),0%)))</f>
        <v>#DIV/0!</v>
      </c>
      <c r="S9" s="112">
        <f>IF($J9="","",IF($J9="Total Mensal",SUM(S$7:S8),IF($J9="Total Acumulado",SUM(S7:S$7)+Q9,IFERROR(R9*$K9,0))))</f>
        <v>0</v>
      </c>
      <c r="T9" s="115" t="e">
        <f>IF($J9="","",IF($J9="Total Mensal",SUM(U$7:U8)/VLOOKUP("Total Acumulado",$J:$K,2,FALSE),IF($J9="Total Acumulado",T8+R9+IF(R$7="% Item",-1,0),0%)))</f>
        <v>#DIV/0!</v>
      </c>
      <c r="U9" s="112">
        <f>IF($J9="","",IF($J9="Total Mensal",SUM(U$7:U8),IF($J9="Total Acumulado",SUM(U7:U$7)+S9,IFERROR(T9*$K9,0))))</f>
        <v>0</v>
      </c>
      <c r="V9" s="115" t="e">
        <f>IF($J9="","",IF($J9="Total Mensal",SUM(W$7:W8)/VLOOKUP("Total Acumulado",$J:$K,2,FALSE),IF($J9="Total Acumulado",V8+T9+IF(T$7="% Item",-1,0),0%)))</f>
        <v>#DIV/0!</v>
      </c>
      <c r="W9" s="112">
        <f>IF($J9="","",IF($J9="Total Mensal",SUM(W$7:W8),IF($J9="Total Acumulado",SUM(W7:W$7)+U9,IFERROR(V9*$K9,0))))</f>
        <v>0</v>
      </c>
      <c r="X9" s="115" t="e">
        <f>IF($J9="","",IF($J9="Total Mensal",SUM(Y$7:Y8)/VLOOKUP("Total Acumulado",$J:$K,2,FALSE),IF($J9="Total Acumulado",X8+V9+IF(V$7="% Item",-1,0),0%)))</f>
        <v>#DIV/0!</v>
      </c>
      <c r="Y9" s="112">
        <f>IF($J9="","",IF($J9="Total Mensal",SUM(Y$7:Y8),IF($J9="Total Acumulado",SUM(Y7:Y$7)+W9,IFERROR(X9*$K9,0))))</f>
        <v>0</v>
      </c>
      <c r="Z9" s="115" t="e">
        <f>IF($J9="","",IF($J9="Total Mensal",SUM(AA$7:AA8)/VLOOKUP("Total Acumulado",$J:$K,2,FALSE),IF($J9="Total Acumulado",Z8+X9+IF(X$7="% Item",-1,0),0%)))</f>
        <v>#DIV/0!</v>
      </c>
      <c r="AA9" s="112">
        <f>IF($J9="","",IF($J9="Total Mensal",SUM(AA$7:AA8),IF($J9="Total Acumulado",SUM(AA7:AA$7)+Y9,IFERROR(Z9*$K9,0))))</f>
        <v>0</v>
      </c>
      <c r="AB9" s="115" t="e">
        <f>IF($J9="","",IF($J9="Total Mensal",SUM(AC$7:AC8)/VLOOKUP("Total Acumulado",$J:$K,2,FALSE),IF($J9="Total Acumulado",AB8+Z9+IF(Z$7="% Item",-1,0),0%)))</f>
        <v>#DIV/0!</v>
      </c>
      <c r="AC9" s="112">
        <f>IF($J9="","",IF($J9="Total Mensal",SUM(AC$7:AC8),IF($J9="Total Acumulado",SUM(AC7:AC$7)+AA9,IFERROR(AB9*$K9,0))))</f>
        <v>0</v>
      </c>
      <c r="AD9" s="115" t="e">
        <f>IF($J9="","",IF($J9="Total Mensal",SUM(AE$7:AE8)/VLOOKUP("Total Acumulado",$J:$K,2,FALSE),IF($J9="Total Acumulado",AD8+AB9+IF(AB$7="% Item",-1,0),0%)))</f>
        <v>#DIV/0!</v>
      </c>
      <c r="AE9" s="112">
        <f>IF($J9="","",IF($J9="Total Mensal",SUM(AE$7:AE8),IF($J9="Total Acumulado",SUM(AE7:AE$7)+AC9,IFERROR(AD9*$K9,0))))</f>
        <v>0</v>
      </c>
      <c r="AF9" s="115" t="e">
        <f>IF($J9="","",IF($J9="Total Mensal",SUM(AG$7:AG8)/VLOOKUP("Total Acumulado",$J:$K,2,FALSE),IF($J9="Total Acumulado",AF8+AD9+IF(AD$7="% Item",-1,0),0%)))</f>
        <v>#DIV/0!</v>
      </c>
      <c r="AG9" s="112">
        <f>IF($J9="","",IF($J9="Total Mensal",SUM(AG$7:AG8),IF($J9="Total Acumulado",SUM(AG7:AG$7)+AE9,IFERROR(AF9*$K9,0))))</f>
        <v>0</v>
      </c>
      <c r="AH9" s="115" t="e">
        <f>IF($J9="","",IF($J9="Total Mensal",SUM(AI$7:AI8)/VLOOKUP("Total Acumulado",$J:$K,2,FALSE),IF($J9="Total Acumulado",AH8+AF9+IF(AF$7="% Item",-1,0),0%)))</f>
        <v>#DIV/0!</v>
      </c>
      <c r="AI9" s="112">
        <f>IF($J9="","",IF($J9="Total Mensal",SUM(AI$7:AI8),IF($J9="Total Acumulado",SUM(AI7:AI$7)+AG9,IFERROR(AH9*$K9,0))))</f>
        <v>0</v>
      </c>
      <c r="AJ9" s="115" t="e">
        <f>IF($J9="","",IF($J9="Total Mensal",SUM(AK$7:AK8)/VLOOKUP("Total Acumulado",$J:$K,2,FALSE),IF($J9="Total Acumulado",AJ8+AH9+IF(AH$7="% Item",-1,0),0%)))</f>
        <v>#DIV/0!</v>
      </c>
      <c r="AK9" s="112">
        <f>IF($J9="","",IF($J9="Total Mensal",SUM(AK$7:AK8),IF($J9="Total Acumulado",SUM(AK7:AK$7)+AI9,IFERROR(AJ9*$K9,0))))</f>
        <v>0</v>
      </c>
    </row>
    <row r="10" spans="2:37" x14ac:dyDescent="0.25">
      <c r="B10" s="44" t="str">
        <f>IFERROR(IF(C9=C6,IF(B9+1&lt;='MAPA DE PREÇOS'!$H$8,B9+1,""),B9),"")</f>
        <v/>
      </c>
      <c r="C10" s="44" t="str">
        <f>IFERROR(VLOOKUP(B10,'MAPA DE PREÇOS'!B:D,2,FALSE),"")</f>
        <v/>
      </c>
      <c r="D10" s="44" t="str">
        <f>IFERROR(VLOOKUP(B10,'MAPA DE PREÇOS'!B:D,3,FALSE),"")</f>
        <v/>
      </c>
      <c r="E10" s="85" t="str">
        <f t="shared" si="0"/>
        <v/>
      </c>
      <c r="F10" s="85" t="str">
        <f>IF($B9="","",IF($C10=$C7,INDEX('MAPA DE PREÇOS'!$H:$H,MATCH($B10,'MAPA DE PREÇOS'!$B:$B)-19),IF($C10=$C8,"Código","")))</f>
        <v/>
      </c>
      <c r="G10" s="86" t="str">
        <f>IF($B9="","",IF($C10=$C7,IF('BASE EDITAL'!$C$2="",INDEX('MAPA DE PREÇOS'!H:H,MATCH(EDITAL!B10,'MAPA DE PREÇOS'!B:B,0)+1),UPPER(INDEX('BASE EDITAL'!$C:$C,EDITAL!B10+1))),IF($C10=$C8,"Especificação do Objeto","")))</f>
        <v/>
      </c>
      <c r="H10" s="87" t="str">
        <f>IF($B9="","",IF($C10=$C7,INDEX('MAPA DE PREÇOS'!$M:$M,MATCH($B10,'MAPA DE PREÇOS'!$B:$B)-16),IF($C10=$C8,"Unidade","")))</f>
        <v/>
      </c>
      <c r="I10" s="87" t="str">
        <f>IF($B9="","",IF($C10=$C7,INDEX('MAPA DE PREÇOS'!$M:$M,MATCH($B10,'MAPA DE PREÇOS'!$B:$B)-17),IF($C10=$C8,"Quant.","")))</f>
        <v/>
      </c>
      <c r="J10" s="63" t="str">
        <f>IF(J9="Total Mensal","Total Acumulado",IF($B9="","",IF($C10=$C7,INDEX('MAPA DE PREÇOS'!$M:$M,MATCH($B10,'MAPA DE PREÇOS'!$B:$B)-19),IF($C10=$C8,"Valor Unit. (R$)",IF(AND($C10&lt;&gt;$C9,$J9&lt;&gt;""),"Total Mensal","")))))</f>
        <v>Total Acumulado</v>
      </c>
      <c r="K10" s="78">
        <f>IF(J10="","",IF(J10="Total Mensal","-",IF(J10="Total Acumulado",SUM(K$7:K9),I10*J10)))</f>
        <v>0</v>
      </c>
      <c r="L10" s="115" t="e">
        <f>IF(J10="","",IF(J10="Total Mensal","-",IF(J10="Total Acumulado",SUM(L$7:L9),K10/SUMIF(J:J,"Total Acumulado",K:K))))</f>
        <v>#DIV/0!</v>
      </c>
      <c r="M10" s="111"/>
      <c r="N10" s="115" t="e">
        <f>IF($J10="","",IF($J10="Total Mensal",SUM(O$7:O9)/VLOOKUP("Total Acumulado",$J:$K,2,FALSE),IF($J10="Total Acumulado",N9+L10+IF(L$7="% Item",-1,0),0%)))</f>
        <v>#DIV/0!</v>
      </c>
      <c r="O10" s="112">
        <f>IF($J10="","",IF($J10="Total Mensal",SUM(O$7:O9),IF($J10="Total Acumulado",SUM(O$7:O8)+M10,IFERROR(N10*$K10,0))))</f>
        <v>0</v>
      </c>
      <c r="P10" s="115" t="e">
        <f>IF($J10="","",IF($J10="Total Mensal",SUM(Q$7:Q9)/VLOOKUP("Total Acumulado",$J:$K,2,FALSE),IF($J10="Total Acumulado",P9+N10+IF(N$7="% Item",-1,0),0%)))</f>
        <v>#DIV/0!</v>
      </c>
      <c r="Q10" s="112">
        <f>IF($J10="","",IF($J10="Total Mensal",SUM(Q$7:Q9),IF($J10="Total Acumulado",SUM(Q$7:Q8)+O10,IFERROR(P10*$K10,0))))</f>
        <v>0</v>
      </c>
      <c r="R10" s="115" t="e">
        <f>IF($J10="","",IF($J10="Total Mensal",SUM(S$7:S9)/VLOOKUP("Total Acumulado",$J:$K,2,FALSE),IF($J10="Total Acumulado",R9+P10+IF(P$7="% Item",-1,0),0%)))</f>
        <v>#DIV/0!</v>
      </c>
      <c r="S10" s="112">
        <f>IF($J10="","",IF($J10="Total Mensal",SUM(S$7:S9),IF($J10="Total Acumulado",SUM(S$7:S8)+Q10,IFERROR(R10*$K10,0))))</f>
        <v>0</v>
      </c>
      <c r="T10" s="115" t="e">
        <f>IF($J10="","",IF($J10="Total Mensal",SUM(U$7:U9)/VLOOKUP("Total Acumulado",$J:$K,2,FALSE),IF($J10="Total Acumulado",T9+R10+IF(R$7="% Item",-1,0),0%)))</f>
        <v>#DIV/0!</v>
      </c>
      <c r="U10" s="112">
        <f>IF($J10="","",IF($J10="Total Mensal",SUM(U$7:U9),IF($J10="Total Acumulado",SUM(U$7:U8)+S10,IFERROR(T10*$K10,0))))</f>
        <v>0</v>
      </c>
      <c r="V10" s="115" t="e">
        <f>IF($J10="","",IF($J10="Total Mensal",SUM(W$7:W9)/VLOOKUP("Total Acumulado",$J:$K,2,FALSE),IF($J10="Total Acumulado",V9+T10+IF(T$7="% Item",-1,0),0%)))</f>
        <v>#DIV/0!</v>
      </c>
      <c r="W10" s="112">
        <f>IF($J10="","",IF($J10="Total Mensal",SUM(W$7:W9),IF($J10="Total Acumulado",SUM(W$7:W8)+U10,IFERROR(V10*$K10,0))))</f>
        <v>0</v>
      </c>
      <c r="X10" s="115" t="e">
        <f>IF($J10="","",IF($J10="Total Mensal",SUM(Y$7:Y9)/VLOOKUP("Total Acumulado",$J:$K,2,FALSE),IF($J10="Total Acumulado",X9+V10+IF(V$7="% Item",-1,0),0%)))</f>
        <v>#DIV/0!</v>
      </c>
      <c r="Y10" s="112">
        <f>IF($J10="","",IF($J10="Total Mensal",SUM(Y$7:Y9),IF($J10="Total Acumulado",SUM(Y$7:Y8)+W10,IFERROR(X10*$K10,0))))</f>
        <v>0</v>
      </c>
      <c r="Z10" s="115" t="e">
        <f>IF($J10="","",IF($J10="Total Mensal",SUM(AA$7:AA9)/VLOOKUP("Total Acumulado",$J:$K,2,FALSE),IF($J10="Total Acumulado",Z9+X10+IF(X$7="% Item",-1,0),0%)))</f>
        <v>#DIV/0!</v>
      </c>
      <c r="AA10" s="112">
        <f>IF($J10="","",IF($J10="Total Mensal",SUM(AA$7:AA9),IF($J10="Total Acumulado",SUM(AA$7:AA8)+Y10,IFERROR(Z10*$K10,0))))</f>
        <v>0</v>
      </c>
      <c r="AB10" s="115" t="e">
        <f>IF($J10="","",IF($J10="Total Mensal",SUM(AC$7:AC9)/VLOOKUP("Total Acumulado",$J:$K,2,FALSE),IF($J10="Total Acumulado",AB9+Z10+IF(Z$7="% Item",-1,0),0%)))</f>
        <v>#DIV/0!</v>
      </c>
      <c r="AC10" s="112">
        <f>IF($J10="","",IF($J10="Total Mensal",SUM(AC$7:AC9),IF($J10="Total Acumulado",SUM(AC$7:AC8)+AA10,IFERROR(AB10*$K10,0))))</f>
        <v>0</v>
      </c>
      <c r="AD10" s="115" t="e">
        <f>IF($J10="","",IF($J10="Total Mensal",SUM(AE$7:AE9)/VLOOKUP("Total Acumulado",$J:$K,2,FALSE),IF($J10="Total Acumulado",AD9+AB10+IF(AB$7="% Item",-1,0),0%)))</f>
        <v>#DIV/0!</v>
      </c>
      <c r="AE10" s="112">
        <f>IF($J10="","",IF($J10="Total Mensal",SUM(AE$7:AE9),IF($J10="Total Acumulado",SUM(AE$7:AE8)+AC10,IFERROR(AD10*$K10,0))))</f>
        <v>0</v>
      </c>
      <c r="AF10" s="115" t="e">
        <f>IF($J10="","",IF($J10="Total Mensal",SUM(AG$7:AG9)/VLOOKUP("Total Acumulado",$J:$K,2,FALSE),IF($J10="Total Acumulado",AF9+AD10+IF(AD$7="% Item",-1,0),0%)))</f>
        <v>#DIV/0!</v>
      </c>
      <c r="AG10" s="112">
        <f>IF($J10="","",IF($J10="Total Mensal",SUM(AG$7:AG9),IF($J10="Total Acumulado",SUM(AG$7:AG8)+AE10,IFERROR(AF10*$K10,0))))</f>
        <v>0</v>
      </c>
      <c r="AH10" s="115" t="e">
        <f>IF($J10="","",IF($J10="Total Mensal",SUM(AI$7:AI9)/VLOOKUP("Total Acumulado",$J:$K,2,FALSE),IF($J10="Total Acumulado",AH9+AF10+IF(AF$7="% Item",-1,0),0%)))</f>
        <v>#DIV/0!</v>
      </c>
      <c r="AI10" s="112">
        <f>IF($J10="","",IF($J10="Total Mensal",SUM(AI$7:AI9),IF($J10="Total Acumulado",SUM(AI$7:AI8)+AG10,IFERROR(AH10*$K10,0))))</f>
        <v>0</v>
      </c>
      <c r="AJ10" s="115" t="e">
        <f>IF($J10="","",IF($J10="Total Mensal",SUM(AK$7:AK9)/VLOOKUP("Total Acumulado",$J:$K,2,FALSE),IF($J10="Total Acumulado",AJ9+AH10+IF(AH$7="% Item",-1,0),0%)))</f>
        <v>#DIV/0!</v>
      </c>
      <c r="AK10" s="112">
        <f>IF($J10="","",IF($J10="Total Mensal",SUM(AK$7:AK9),IF($J10="Total Acumulado",SUM(AK$7:AK8)+AI10,IFERROR(AJ10*$K10,0))))</f>
        <v>0</v>
      </c>
    </row>
    <row r="11" spans="2:37" x14ac:dyDescent="0.25">
      <c r="B11" s="44" t="str">
        <f>IFERROR(IF(C10=C7,IF(B10+1&lt;='MAPA DE PREÇOS'!$H$8,B10+1,""),B10),"")</f>
        <v/>
      </c>
      <c r="C11" s="44" t="str">
        <f>IFERROR(VLOOKUP(B11,'MAPA DE PREÇOS'!B:D,2,FALSE),"")</f>
        <v/>
      </c>
      <c r="D11" s="44" t="str">
        <f>IFERROR(VLOOKUP(B11,'MAPA DE PREÇOS'!B:D,3,FALSE),"")</f>
        <v/>
      </c>
      <c r="E11" s="85" t="str">
        <f t="shared" si="0"/>
        <v/>
      </c>
      <c r="F11" s="85" t="str">
        <f>IF($B10="","",IF($C11=$C8,INDEX('MAPA DE PREÇOS'!$H:$H,MATCH($B11,'MAPA DE PREÇOS'!$B:$B)-19),IF($C11=$C9,"Código","")))</f>
        <v/>
      </c>
      <c r="G11" s="86" t="str">
        <f>IF($B10="","",IF($C11=$C8,IF('BASE EDITAL'!$C$2="",INDEX('MAPA DE PREÇOS'!H:H,MATCH(EDITAL!B11,'MAPA DE PREÇOS'!B:B,0)+1),UPPER(INDEX('BASE EDITAL'!$C:$C,EDITAL!B11+1))),IF($C11=$C9,"Especificação do Objeto","")))</f>
        <v/>
      </c>
      <c r="H11" s="87" t="str">
        <f>IF($B10="","",IF($C11=$C8,INDEX('MAPA DE PREÇOS'!$M:$M,MATCH($B11,'MAPA DE PREÇOS'!$B:$B)-16),IF($C11=$C9,"Unidade","")))</f>
        <v/>
      </c>
      <c r="I11" s="87" t="str">
        <f>IF($B10="","",IF($C11=$C8,INDEX('MAPA DE PREÇOS'!$M:$M,MATCH($B11,'MAPA DE PREÇOS'!$B:$B)-17),IF($C11=$C9,"Quant.","")))</f>
        <v/>
      </c>
      <c r="J11" s="63" t="str">
        <f>IF(J10="Total Mensal","Total Acumulado",IF($B10="","",IF($C11=$C8,INDEX('MAPA DE PREÇOS'!$M:$M,MATCH($B11,'MAPA DE PREÇOS'!$B:$B)-19),IF($C11=$C9,"Valor Unit. (R$)",IF(AND($C11&lt;&gt;$C10,$J10&lt;&gt;""),"Total Mensal","")))))</f>
        <v/>
      </c>
      <c r="K11" s="78" t="str">
        <f>IF(J11="","",IF(J11="Total Mensal","-",IF(J11="Total Acumulado",SUM(K$7:K10),I11*J11)))</f>
        <v/>
      </c>
      <c r="L11" s="115" t="str">
        <f>IF(J11="","",IF(J11="Total Mensal","-",IF(J11="Total Acumulado",SUM(L$7:L10),K11/SUMIF(J:J,"Total Acumulado",K:K))))</f>
        <v/>
      </c>
      <c r="M11" s="111"/>
      <c r="N11" s="115" t="str">
        <f>IF($J11="","",IF($J11="Total Mensal",SUM(O$7:O10)/VLOOKUP("Total Acumulado",$J:$K,2,FALSE),IF($J11="Total Acumulado",N10+L11+IF(L$7="% Item",-1,0),0%)))</f>
        <v/>
      </c>
      <c r="O11" s="112" t="str">
        <f>IF($J11="","",IF($J11="Total Mensal",SUM(O$7:O10),IF($J11="Total Acumulado",SUM(O$7:O9)+M11,IFERROR(N11*$K11,0))))</f>
        <v/>
      </c>
      <c r="P11" s="115" t="str">
        <f>IF($J11="","",IF($J11="Total Mensal",SUM(Q$7:Q10)/VLOOKUP("Total Acumulado",$J:$K,2,FALSE),IF($J11="Total Acumulado",P10+N11+IF(N$7="% Item",-1,0),0%)))</f>
        <v/>
      </c>
      <c r="Q11" s="112" t="str">
        <f>IF($J11="","",IF($J11="Total Mensal",SUM(Q$7:Q10),IF($J11="Total Acumulado",SUM(Q$7:Q9)+O11,IFERROR(P11*$K11,0))))</f>
        <v/>
      </c>
      <c r="R11" s="115" t="str">
        <f>IF($J11="","",IF($J11="Total Mensal",SUM(S$7:S10)/VLOOKUP("Total Acumulado",$J:$K,2,FALSE),IF($J11="Total Acumulado",R10+P11+IF(P$7="% Item",-1,0),0%)))</f>
        <v/>
      </c>
      <c r="S11" s="112" t="str">
        <f>IF($J11="","",IF($J11="Total Mensal",SUM(S$7:S10),IF($J11="Total Acumulado",SUM(S$7:S9)+Q11,IFERROR(R11*$K11,0))))</f>
        <v/>
      </c>
      <c r="T11" s="115" t="str">
        <f>IF($J11="","",IF($J11="Total Mensal",SUM(U$7:U10)/VLOOKUP("Total Acumulado",$J:$K,2,FALSE),IF($J11="Total Acumulado",T10+R11+IF(R$7="% Item",-1,0),0%)))</f>
        <v/>
      </c>
      <c r="U11" s="112" t="str">
        <f>IF($J11="","",IF($J11="Total Mensal",SUM(U$7:U10),IF($J11="Total Acumulado",SUM(U$7:U9)+S11,IFERROR(T11*$K11,0))))</f>
        <v/>
      </c>
      <c r="V11" s="115" t="str">
        <f>IF($J11="","",IF($J11="Total Mensal",SUM(W$7:W10)/VLOOKUP("Total Acumulado",$J:$K,2,FALSE),IF($J11="Total Acumulado",V10+T11+IF(T$7="% Item",-1,0),0%)))</f>
        <v/>
      </c>
      <c r="W11" s="112" t="str">
        <f>IF($J11="","",IF($J11="Total Mensal",SUM(W$7:W10),IF($J11="Total Acumulado",SUM(W$7:W9)+U11,IFERROR(V11*$K11,0))))</f>
        <v/>
      </c>
      <c r="X11" s="115" t="str">
        <f>IF($J11="","",IF($J11="Total Mensal",SUM(Y$7:Y10)/VLOOKUP("Total Acumulado",$J:$K,2,FALSE),IF($J11="Total Acumulado",X10+V11+IF(V$7="% Item",-1,0),0%)))</f>
        <v/>
      </c>
      <c r="Y11" s="112" t="str">
        <f>IF($J11="","",IF($J11="Total Mensal",SUM(Y$7:Y10),IF($J11="Total Acumulado",SUM(Y$7:Y9)+W11,IFERROR(X11*$K11,0))))</f>
        <v/>
      </c>
      <c r="Z11" s="115" t="str">
        <f>IF($J11="","",IF($J11="Total Mensal",SUM(AA$7:AA10)/VLOOKUP("Total Acumulado",$J:$K,2,FALSE),IF($J11="Total Acumulado",Z10+X11+IF(X$7="% Item",-1,0),0%)))</f>
        <v/>
      </c>
      <c r="AA11" s="112" t="str">
        <f>IF($J11="","",IF($J11="Total Mensal",SUM(AA$7:AA10),IF($J11="Total Acumulado",SUM(AA$7:AA9)+Y11,IFERROR(Z11*$K11,0))))</f>
        <v/>
      </c>
      <c r="AB11" s="115" t="str">
        <f>IF($J11="","",IF($J11="Total Mensal",SUM(AC$7:AC10)/VLOOKUP("Total Acumulado",$J:$K,2,FALSE),IF($J11="Total Acumulado",AB10+Z11+IF(Z$7="% Item",-1,0),0%)))</f>
        <v/>
      </c>
      <c r="AC11" s="112" t="str">
        <f>IF($J11="","",IF($J11="Total Mensal",SUM(AC$7:AC10),IF($J11="Total Acumulado",SUM(AC$7:AC9)+AA11,IFERROR(AB11*$K11,0))))</f>
        <v/>
      </c>
      <c r="AD11" s="115" t="str">
        <f>IF($J11="","",IF($J11="Total Mensal",SUM(AE$7:AE10)/VLOOKUP("Total Acumulado",$J:$K,2,FALSE),IF($J11="Total Acumulado",AD10+AB11+IF(AB$7="% Item",-1,0),0%)))</f>
        <v/>
      </c>
      <c r="AE11" s="112" t="str">
        <f>IF($J11="","",IF($J11="Total Mensal",SUM(AE$7:AE10),IF($J11="Total Acumulado",SUM(AE$7:AE9)+AC11,IFERROR(AD11*$K11,0))))</f>
        <v/>
      </c>
      <c r="AF11" s="115" t="str">
        <f>IF($J11="","",IF($J11="Total Mensal",SUM(AG$7:AG10)/VLOOKUP("Total Acumulado",$J:$K,2,FALSE),IF($J11="Total Acumulado",AF10+AD11+IF(AD$7="% Item",-1,0),0%)))</f>
        <v/>
      </c>
      <c r="AG11" s="112" t="str">
        <f>IF($J11="","",IF($J11="Total Mensal",SUM(AG$7:AG10),IF($J11="Total Acumulado",SUM(AG$7:AG9)+AE11,IFERROR(AF11*$K11,0))))</f>
        <v/>
      </c>
      <c r="AH11" s="115" t="str">
        <f>IF($J11="","",IF($J11="Total Mensal",SUM(AI$7:AI10)/VLOOKUP("Total Acumulado",$J:$K,2,FALSE),IF($J11="Total Acumulado",AH10+AF11+IF(AF$7="% Item",-1,0),0%)))</f>
        <v/>
      </c>
      <c r="AI11" s="112" t="str">
        <f>IF($J11="","",IF($J11="Total Mensal",SUM(AI$7:AI10),IF($J11="Total Acumulado",SUM(AI$7:AI9)+AG11,IFERROR(AH11*$K11,0))))</f>
        <v/>
      </c>
      <c r="AJ11" s="115" t="str">
        <f>IF($J11="","",IF($J11="Total Mensal",SUM(AK$7:AK10)/VLOOKUP("Total Acumulado",$J:$K,2,FALSE),IF($J11="Total Acumulado",AJ10+AH11+IF(AH$7="% Item",-1,0),0%)))</f>
        <v/>
      </c>
      <c r="AK11" s="112" t="str">
        <f>IF($J11="","",IF($J11="Total Mensal",SUM(AK$7:AK10),IF($J11="Total Acumulado",SUM(AK$7:AK9)+AI11,IFERROR(AJ11*$K11,0))))</f>
        <v/>
      </c>
    </row>
    <row r="12" spans="2:37" x14ac:dyDescent="0.25">
      <c r="B12" s="44" t="str">
        <f>IFERROR(IF(C11=C8,IF(B11+1&lt;='MAPA DE PREÇOS'!$H$8,B11+1,""),B11),"")</f>
        <v/>
      </c>
      <c r="C12" s="44" t="str">
        <f>IFERROR(VLOOKUP(B12,'MAPA DE PREÇOS'!B:D,2,FALSE),"")</f>
        <v/>
      </c>
      <c r="D12" s="44" t="str">
        <f>IFERROR(VLOOKUP(B12,'MAPA DE PREÇOS'!B:D,3,FALSE),"")</f>
        <v/>
      </c>
      <c r="E12" s="85" t="str">
        <f t="shared" si="0"/>
        <v/>
      </c>
      <c r="F12" s="85" t="str">
        <f>IF($B11="","",IF($C12=$C9,INDEX('MAPA DE PREÇOS'!$H:$H,MATCH($B12,'MAPA DE PREÇOS'!$B:$B)-19),IF($C12=$C10,"Código","")))</f>
        <v/>
      </c>
      <c r="G12" s="86" t="str">
        <f>IF($B11="","",IF($C12=$C9,IF('BASE EDITAL'!$C$2="",INDEX('MAPA DE PREÇOS'!H:H,MATCH(EDITAL!B12,'MAPA DE PREÇOS'!B:B,0)+1),UPPER(INDEX('BASE EDITAL'!$C:$C,EDITAL!B12+1))),IF($C12=$C10,"Especificação do Objeto","")))</f>
        <v/>
      </c>
      <c r="H12" s="87" t="str">
        <f>IF($B11="","",IF($C12=$C9,INDEX('MAPA DE PREÇOS'!$M:$M,MATCH($B12,'MAPA DE PREÇOS'!$B:$B)-16),IF($C12=$C10,"Unidade","")))</f>
        <v/>
      </c>
      <c r="I12" s="87" t="str">
        <f>IF($B11="","",IF($C12=$C9,INDEX('MAPA DE PREÇOS'!$M:$M,MATCH($B12,'MAPA DE PREÇOS'!$B:$B)-17),IF($C12=$C10,"Quant.","")))</f>
        <v/>
      </c>
      <c r="J12" s="63" t="str">
        <f>IF(J11="Total Mensal","Total Acumulado",IF($B11="","",IF($C12=$C9,INDEX('MAPA DE PREÇOS'!$M:$M,MATCH($B12,'MAPA DE PREÇOS'!$B:$B)-19),IF($C12=$C10,"Valor Unit. (R$)",IF(AND($C12&lt;&gt;$C11,$J11&lt;&gt;""),"Total Mensal","")))))</f>
        <v/>
      </c>
      <c r="K12" s="78" t="str">
        <f>IF(J12="","",IF(J12="Total Mensal","-",IF(J12="Total Acumulado",SUM(K$7:K11),I12*J12)))</f>
        <v/>
      </c>
      <c r="L12" s="115" t="str">
        <f>IF(J12="","",IF(J12="Total Mensal","-",IF(J12="Total Acumulado",SUM(L$7:L11),K12/SUMIF(J:J,"Total Acumulado",K:K))))</f>
        <v/>
      </c>
      <c r="M12" s="111"/>
      <c r="N12" s="115" t="str">
        <f>IF($J12="","",IF($J12="Total Mensal",SUM(O$7:O11)/VLOOKUP("Total Acumulado",$J:$K,2,FALSE),IF($J12="Total Acumulado",N11+L12+IF(L$7="% Item",-1,0),0%)))</f>
        <v/>
      </c>
      <c r="O12" s="112" t="str">
        <f>IF($J12="","",IF($J12="Total Mensal",SUM(O$7:O11),IF($J12="Total Acumulado",SUM(O$7:O10)+M12,IFERROR(N12*$K12,0))))</f>
        <v/>
      </c>
      <c r="P12" s="115" t="str">
        <f>IF($J12="","",IF($J12="Total Mensal",SUM(Q$7:Q11)/VLOOKUP("Total Acumulado",$J:$K,2,FALSE),IF($J12="Total Acumulado",P11+N12+IF(N$7="% Item",-1,0),0%)))</f>
        <v/>
      </c>
      <c r="Q12" s="112" t="str">
        <f>IF($J12="","",IF($J12="Total Mensal",SUM(Q$7:Q11),IF($J12="Total Acumulado",SUM(Q$7:Q10)+O12,IFERROR(P12*$K12,0))))</f>
        <v/>
      </c>
      <c r="R12" s="115" t="str">
        <f>IF($J12="","",IF($J12="Total Mensal",SUM(S$7:S11)/VLOOKUP("Total Acumulado",$J:$K,2,FALSE),IF($J12="Total Acumulado",R11+P12+IF(P$7="% Item",-1,0),0%)))</f>
        <v/>
      </c>
      <c r="S12" s="112" t="str">
        <f>IF($J12="","",IF($J12="Total Mensal",SUM(S$7:S11),IF($J12="Total Acumulado",SUM(S$7:S10)+Q12,IFERROR(R12*$K12,0))))</f>
        <v/>
      </c>
      <c r="T12" s="115" t="str">
        <f>IF($J12="","",IF($J12="Total Mensal",SUM(U$7:U11)/VLOOKUP("Total Acumulado",$J:$K,2,FALSE),IF($J12="Total Acumulado",T11+R12+IF(R$7="% Item",-1,0),0%)))</f>
        <v/>
      </c>
      <c r="U12" s="112" t="str">
        <f>IF($J12="","",IF($J12="Total Mensal",SUM(U$7:U11),IF($J12="Total Acumulado",SUM(U$7:U10)+S12,IFERROR(T12*$K12,0))))</f>
        <v/>
      </c>
      <c r="V12" s="115" t="str">
        <f>IF($J12="","",IF($J12="Total Mensal",SUM(W$7:W11)/VLOOKUP("Total Acumulado",$J:$K,2,FALSE),IF($J12="Total Acumulado",V11+T12+IF(T$7="% Item",-1,0),0%)))</f>
        <v/>
      </c>
      <c r="W12" s="112" t="str">
        <f>IF($J12="","",IF($J12="Total Mensal",SUM(W$7:W11),IF($J12="Total Acumulado",SUM(W$7:W10)+U12,IFERROR(V12*$K12,0))))</f>
        <v/>
      </c>
      <c r="X12" s="115" t="str">
        <f>IF($J12="","",IF($J12="Total Mensal",SUM(Y$7:Y11)/VLOOKUP("Total Acumulado",$J:$K,2,FALSE),IF($J12="Total Acumulado",X11+V12+IF(V$7="% Item",-1,0),0%)))</f>
        <v/>
      </c>
      <c r="Y12" s="112" t="str">
        <f>IF($J12="","",IF($J12="Total Mensal",SUM(Y$7:Y11),IF($J12="Total Acumulado",SUM(Y$7:Y10)+W12,IFERROR(X12*$K12,0))))</f>
        <v/>
      </c>
      <c r="Z12" s="115" t="str">
        <f>IF($J12="","",IF($J12="Total Mensal",SUM(AA$7:AA11)/VLOOKUP("Total Acumulado",$J:$K,2,FALSE),IF($J12="Total Acumulado",Z11+X12+IF(X$7="% Item",-1,0),0%)))</f>
        <v/>
      </c>
      <c r="AA12" s="112" t="str">
        <f>IF($J12="","",IF($J12="Total Mensal",SUM(AA$7:AA11),IF($J12="Total Acumulado",SUM(AA$7:AA10)+Y12,IFERROR(Z12*$K12,0))))</f>
        <v/>
      </c>
      <c r="AB12" s="115" t="str">
        <f>IF($J12="","",IF($J12="Total Mensal",SUM(AC$7:AC11)/VLOOKUP("Total Acumulado",$J:$K,2,FALSE),IF($J12="Total Acumulado",AB11+Z12+IF(Z$7="% Item",-1,0),0%)))</f>
        <v/>
      </c>
      <c r="AC12" s="112" t="str">
        <f>IF($J12="","",IF($J12="Total Mensal",SUM(AC$7:AC11),IF($J12="Total Acumulado",SUM(AC$7:AC10)+AA12,IFERROR(AB12*$K12,0))))</f>
        <v/>
      </c>
      <c r="AD12" s="115" t="str">
        <f>IF($J12="","",IF($J12="Total Mensal",SUM(AE$7:AE11)/VLOOKUP("Total Acumulado",$J:$K,2,FALSE),IF($J12="Total Acumulado",AD11+AB12+IF(AB$7="% Item",-1,0),0%)))</f>
        <v/>
      </c>
      <c r="AE12" s="112" t="str">
        <f>IF($J12="","",IF($J12="Total Mensal",SUM(AE$7:AE11),IF($J12="Total Acumulado",SUM(AE$7:AE10)+AC12,IFERROR(AD12*$K12,0))))</f>
        <v/>
      </c>
      <c r="AF12" s="115" t="str">
        <f>IF($J12="","",IF($J12="Total Mensal",SUM(AG$7:AG11)/VLOOKUP("Total Acumulado",$J:$K,2,FALSE),IF($J12="Total Acumulado",AF11+AD12+IF(AD$7="% Item",-1,0),0%)))</f>
        <v/>
      </c>
      <c r="AG12" s="112" t="str">
        <f>IF($J12="","",IF($J12="Total Mensal",SUM(AG$7:AG11),IF($J12="Total Acumulado",SUM(AG$7:AG10)+AE12,IFERROR(AF12*$K12,0))))</f>
        <v/>
      </c>
      <c r="AH12" s="115" t="str">
        <f>IF($J12="","",IF($J12="Total Mensal",SUM(AI$7:AI11)/VLOOKUP("Total Acumulado",$J:$K,2,FALSE),IF($J12="Total Acumulado",AH11+AF12+IF(AF$7="% Item",-1,0),0%)))</f>
        <v/>
      </c>
      <c r="AI12" s="112" t="str">
        <f>IF($J12="","",IF($J12="Total Mensal",SUM(AI$7:AI11),IF($J12="Total Acumulado",SUM(AI$7:AI10)+AG12,IFERROR(AH12*$K12,0))))</f>
        <v/>
      </c>
      <c r="AJ12" s="115" t="str">
        <f>IF($J12="","",IF($J12="Total Mensal",SUM(AK$7:AK11)/VLOOKUP("Total Acumulado",$J:$K,2,FALSE),IF($J12="Total Acumulado",AJ11+AH12+IF(AH$7="% Item",-1,0),0%)))</f>
        <v/>
      </c>
      <c r="AK12" s="112" t="str">
        <f>IF($J12="","",IF($J12="Total Mensal",SUM(AK$7:AK11),IF($J12="Total Acumulado",SUM(AK$7:AK10)+AI12,IFERROR(AJ12*$K12,0))))</f>
        <v/>
      </c>
    </row>
    <row r="13" spans="2:37" x14ac:dyDescent="0.25">
      <c r="B13" s="44" t="str">
        <f>IFERROR(IF(C12=C9,IF(B12+1&lt;='MAPA DE PREÇOS'!$H$8,B12+1,""),B12),"")</f>
        <v/>
      </c>
      <c r="C13" s="44" t="str">
        <f>IFERROR(VLOOKUP(B13,'MAPA DE PREÇOS'!B:D,2,FALSE),"")</f>
        <v/>
      </c>
      <c r="D13" s="44" t="str">
        <f>IFERROR(VLOOKUP(B13,'MAPA DE PREÇOS'!B:D,3,FALSE),"")</f>
        <v/>
      </c>
      <c r="E13" s="85" t="str">
        <f t="shared" si="0"/>
        <v/>
      </c>
      <c r="F13" s="85" t="str">
        <f>IF($B12="","",IF($C13=$C10,INDEX('MAPA DE PREÇOS'!$H:$H,MATCH($B13,'MAPA DE PREÇOS'!$B:$B)-19),IF($C13=$C11,"Código","")))</f>
        <v/>
      </c>
      <c r="G13" s="86" t="str">
        <f>IF($B12="","",IF($C13=$C10,IF('BASE EDITAL'!$C$2="",INDEX('MAPA DE PREÇOS'!H:H,MATCH(EDITAL!B13,'MAPA DE PREÇOS'!B:B,0)+1),UPPER(INDEX('BASE EDITAL'!$C:$C,EDITAL!B13+1))),IF($C13=$C11,"Especificação do Objeto","")))</f>
        <v/>
      </c>
      <c r="H13" s="87" t="str">
        <f>IF($B12="","",IF($C13=$C10,INDEX('MAPA DE PREÇOS'!$M:$M,MATCH($B13,'MAPA DE PREÇOS'!$B:$B)-16),IF($C13=$C11,"Unidade","")))</f>
        <v/>
      </c>
      <c r="I13" s="87" t="str">
        <f>IF($B12="","",IF($C13=$C10,INDEX('MAPA DE PREÇOS'!$M:$M,MATCH($B13,'MAPA DE PREÇOS'!$B:$B)-17),IF($C13=$C11,"Quant.","")))</f>
        <v/>
      </c>
      <c r="J13" s="63" t="str">
        <f>IF(J12="Total Mensal","Total Acumulado",IF($B12="","",IF($C13=$C10,INDEX('MAPA DE PREÇOS'!$M:$M,MATCH($B13,'MAPA DE PREÇOS'!$B:$B)-19),IF($C13=$C11,"Valor Unit. (R$)",IF(AND($C13&lt;&gt;$C12,$J12&lt;&gt;""),"Total Mensal","")))))</f>
        <v/>
      </c>
      <c r="K13" s="78" t="str">
        <f>IF(J13="","",IF(J13="Total Mensal","-",IF(J13="Total Acumulado",SUM(K$7:K12),I13*J13)))</f>
        <v/>
      </c>
      <c r="L13" s="115" t="str">
        <f>IF(J13="","",IF(J13="Total Mensal","-",IF(J13="Total Acumulado",SUM(L$7:L12),K13/SUMIF(J:J,"Total Acumulado",K:K))))</f>
        <v/>
      </c>
      <c r="M13" s="111"/>
      <c r="N13" s="115" t="str">
        <f>IF($J13="","",IF($J13="Total Mensal",SUM(O$7:O12)/VLOOKUP("Total Acumulado",$J:$K,2,FALSE),IF($J13="Total Acumulado",N12+L13+IF(L$7="% Item",-1,0),0%)))</f>
        <v/>
      </c>
      <c r="O13" s="112" t="str">
        <f>IF($J13="","",IF($J13="Total Mensal",SUM(O$7:O12),IF($J13="Total Acumulado",SUM(O$7:O11)+M13,IFERROR(N13*$K13,0))))</f>
        <v/>
      </c>
      <c r="P13" s="115" t="str">
        <f>IF($J13="","",IF($J13="Total Mensal",SUM(Q$7:Q12)/VLOOKUP("Total Acumulado",$J:$K,2,FALSE),IF($J13="Total Acumulado",P12+N13+IF(N$7="% Item",-1,0),0%)))</f>
        <v/>
      </c>
      <c r="Q13" s="112" t="str">
        <f>IF($J13="","",IF($J13="Total Mensal",SUM(Q$7:Q12),IF($J13="Total Acumulado",SUM(Q$7:Q11)+O13,IFERROR(P13*$K13,0))))</f>
        <v/>
      </c>
      <c r="R13" s="115" t="str">
        <f>IF($J13="","",IF($J13="Total Mensal",SUM(S$7:S12)/VLOOKUP("Total Acumulado",$J:$K,2,FALSE),IF($J13="Total Acumulado",R12+P13+IF(P$7="% Item",-1,0),0%)))</f>
        <v/>
      </c>
      <c r="S13" s="112" t="str">
        <f>IF($J13="","",IF($J13="Total Mensal",SUM(S$7:S12),IF($J13="Total Acumulado",SUM(S$7:S11)+Q13,IFERROR(R13*$K13,0))))</f>
        <v/>
      </c>
      <c r="T13" s="115" t="str">
        <f>IF($J13="","",IF($J13="Total Mensal",SUM(U$7:U12)/VLOOKUP("Total Acumulado",$J:$K,2,FALSE),IF($J13="Total Acumulado",T12+R13+IF(R$7="% Item",-1,0),0%)))</f>
        <v/>
      </c>
      <c r="U13" s="112" t="str">
        <f>IF($J13="","",IF($J13="Total Mensal",SUM(U$7:U12),IF($J13="Total Acumulado",SUM(U$7:U11)+S13,IFERROR(T13*$K13,0))))</f>
        <v/>
      </c>
      <c r="V13" s="115" t="str">
        <f>IF($J13="","",IF($J13="Total Mensal",SUM(W$7:W12)/VLOOKUP("Total Acumulado",$J:$K,2,FALSE),IF($J13="Total Acumulado",V12+T13+IF(T$7="% Item",-1,0),0%)))</f>
        <v/>
      </c>
      <c r="W13" s="112" t="str">
        <f>IF($J13="","",IF($J13="Total Mensal",SUM(W$7:W12),IF($J13="Total Acumulado",SUM(W$7:W11)+U13,IFERROR(V13*$K13,0))))</f>
        <v/>
      </c>
      <c r="X13" s="115" t="str">
        <f>IF($J13="","",IF($J13="Total Mensal",SUM(Y$7:Y12)/VLOOKUP("Total Acumulado",$J:$K,2,FALSE),IF($J13="Total Acumulado",X12+V13+IF(V$7="% Item",-1,0),0%)))</f>
        <v/>
      </c>
      <c r="Y13" s="112" t="str">
        <f>IF($J13="","",IF($J13="Total Mensal",SUM(Y$7:Y12),IF($J13="Total Acumulado",SUM(Y$7:Y11)+W13,IFERROR(X13*$K13,0))))</f>
        <v/>
      </c>
      <c r="Z13" s="115" t="str">
        <f>IF($J13="","",IF($J13="Total Mensal",SUM(AA$7:AA12)/VLOOKUP("Total Acumulado",$J:$K,2,FALSE),IF($J13="Total Acumulado",Z12+X13+IF(X$7="% Item",-1,0),0%)))</f>
        <v/>
      </c>
      <c r="AA13" s="112" t="str">
        <f>IF($J13="","",IF($J13="Total Mensal",SUM(AA$7:AA12),IF($J13="Total Acumulado",SUM(AA$7:AA11)+Y13,IFERROR(Z13*$K13,0))))</f>
        <v/>
      </c>
      <c r="AB13" s="115" t="str">
        <f>IF($J13="","",IF($J13="Total Mensal",SUM(AC$7:AC12)/VLOOKUP("Total Acumulado",$J:$K,2,FALSE),IF($J13="Total Acumulado",AB12+Z13+IF(Z$7="% Item",-1,0),0%)))</f>
        <v/>
      </c>
      <c r="AC13" s="112" t="str">
        <f>IF($J13="","",IF($J13="Total Mensal",SUM(AC$7:AC12),IF($J13="Total Acumulado",SUM(AC$7:AC11)+AA13,IFERROR(AB13*$K13,0))))</f>
        <v/>
      </c>
      <c r="AD13" s="115" t="str">
        <f>IF($J13="","",IF($J13="Total Mensal",SUM(AE$7:AE12)/VLOOKUP("Total Acumulado",$J:$K,2,FALSE),IF($J13="Total Acumulado",AD12+AB13+IF(AB$7="% Item",-1,0),0%)))</f>
        <v/>
      </c>
      <c r="AE13" s="112" t="str">
        <f>IF($J13="","",IF($J13="Total Mensal",SUM(AE$7:AE12),IF($J13="Total Acumulado",SUM(AE$7:AE11)+AC13,IFERROR(AD13*$K13,0))))</f>
        <v/>
      </c>
      <c r="AF13" s="115" t="str">
        <f>IF($J13="","",IF($J13="Total Mensal",SUM(AG$7:AG12)/VLOOKUP("Total Acumulado",$J:$K,2,FALSE),IF($J13="Total Acumulado",AF12+AD13+IF(AD$7="% Item",-1,0),0%)))</f>
        <v/>
      </c>
      <c r="AG13" s="112" t="str">
        <f>IF($J13="","",IF($J13="Total Mensal",SUM(AG$7:AG12),IF($J13="Total Acumulado",SUM(AG$7:AG11)+AE13,IFERROR(AF13*$K13,0))))</f>
        <v/>
      </c>
      <c r="AH13" s="115" t="str">
        <f>IF($J13="","",IF($J13="Total Mensal",SUM(AI$7:AI12)/VLOOKUP("Total Acumulado",$J:$K,2,FALSE),IF($J13="Total Acumulado",AH12+AF13+IF(AF$7="% Item",-1,0),0%)))</f>
        <v/>
      </c>
      <c r="AI13" s="112" t="str">
        <f>IF($J13="","",IF($J13="Total Mensal",SUM(AI$7:AI12),IF($J13="Total Acumulado",SUM(AI$7:AI11)+AG13,IFERROR(AH13*$K13,0))))</f>
        <v/>
      </c>
      <c r="AJ13" s="115" t="str">
        <f>IF($J13="","",IF($J13="Total Mensal",SUM(AK$7:AK12)/VLOOKUP("Total Acumulado",$J:$K,2,FALSE),IF($J13="Total Acumulado",AJ12+AH13+IF(AH$7="% Item",-1,0),0%)))</f>
        <v/>
      </c>
      <c r="AK13" s="112" t="str">
        <f>IF($J13="","",IF($J13="Total Mensal",SUM(AK$7:AK12),IF($J13="Total Acumulado",SUM(AK$7:AK11)+AI13,IFERROR(AJ13*$K13,0))))</f>
        <v/>
      </c>
    </row>
    <row r="14" spans="2:37" x14ac:dyDescent="0.25">
      <c r="B14" s="44" t="str">
        <f>IFERROR(IF(C13=C10,IF(B13+1&lt;='MAPA DE PREÇOS'!$H$8,B13+1,""),B13),"")</f>
        <v/>
      </c>
      <c r="C14" s="44" t="str">
        <f>IFERROR(VLOOKUP(B14,'MAPA DE PREÇOS'!B:D,2,FALSE),"")</f>
        <v/>
      </c>
      <c r="D14" s="44" t="str">
        <f>IFERROR(VLOOKUP(B14,'MAPA DE PREÇOS'!B:D,3,FALSE),"")</f>
        <v/>
      </c>
      <c r="E14" s="85" t="str">
        <f t="shared" si="0"/>
        <v/>
      </c>
      <c r="F14" s="85" t="str">
        <f>IF($B13="","",IF($C14=$C11,INDEX('MAPA DE PREÇOS'!$H:$H,MATCH($B14,'MAPA DE PREÇOS'!$B:$B)-19),IF($C14=$C12,"Código","")))</f>
        <v/>
      </c>
      <c r="G14" s="86" t="str">
        <f>IF($B13="","",IF($C14=$C11,IF('BASE EDITAL'!$C$2="",INDEX('MAPA DE PREÇOS'!H:H,MATCH(EDITAL!B14,'MAPA DE PREÇOS'!B:B,0)+1),UPPER(INDEX('BASE EDITAL'!$C:$C,EDITAL!B14+1))),IF($C14=$C12,"Especificação do Objeto","")))</f>
        <v/>
      </c>
      <c r="H14" s="87" t="str">
        <f>IF($B13="","",IF($C14=$C11,INDEX('MAPA DE PREÇOS'!$M:$M,MATCH($B14,'MAPA DE PREÇOS'!$B:$B)-16),IF($C14=$C12,"Unidade","")))</f>
        <v/>
      </c>
      <c r="I14" s="87" t="str">
        <f>IF($B13="","",IF($C14=$C11,INDEX('MAPA DE PREÇOS'!$M:$M,MATCH($B14,'MAPA DE PREÇOS'!$B:$B)-17),IF($C14=$C12,"Quant.","")))</f>
        <v/>
      </c>
      <c r="J14" s="63" t="str">
        <f>IF(J13="Total Mensal","Total Acumulado",IF($B13="","",IF($C14=$C11,INDEX('MAPA DE PREÇOS'!$M:$M,MATCH($B14,'MAPA DE PREÇOS'!$B:$B)-19),IF($C14=$C12,"Valor Unit. (R$)",IF(AND($C14&lt;&gt;$C13,$J13&lt;&gt;""),"Total Mensal","")))))</f>
        <v/>
      </c>
      <c r="K14" s="78" t="str">
        <f>IF(J14="","",IF(J14="Total Mensal","-",IF(J14="Total Acumulado",SUM(K$7:K13),I14*J14)))</f>
        <v/>
      </c>
      <c r="L14" s="115" t="str">
        <f>IF(J14="","",IF(J14="Total Mensal","-",IF(J14="Total Acumulado",SUM(L$7:L13),K14/SUMIF(J:J,"Total Acumulado",K:K))))</f>
        <v/>
      </c>
      <c r="M14" s="111"/>
      <c r="N14" s="115" t="str">
        <f>IF($J14="","",IF($J14="Total Mensal",SUM(O$7:O13)/VLOOKUP("Total Acumulado",$J:$K,2,FALSE),IF($J14="Total Acumulado",N13+L14+IF(L$7="% Item",-1,0),0%)))</f>
        <v/>
      </c>
      <c r="O14" s="112" t="str">
        <f>IF($J14="","",IF($J14="Total Mensal",SUM(O$7:O13),IF($J14="Total Acumulado",SUM(O$7:O12)+M14,IFERROR(N14*$K14,0))))</f>
        <v/>
      </c>
      <c r="P14" s="115" t="str">
        <f>IF($J14="","",IF($J14="Total Mensal",SUM(Q$7:Q13)/VLOOKUP("Total Acumulado",$J:$K,2,FALSE),IF($J14="Total Acumulado",P13+N14+IF(N$7="% Item",-1,0),0%)))</f>
        <v/>
      </c>
      <c r="Q14" s="112" t="str">
        <f>IF($J14="","",IF($J14="Total Mensal",SUM(Q$7:Q13),IF($J14="Total Acumulado",SUM(Q$7:Q12)+O14,IFERROR(P14*$K14,0))))</f>
        <v/>
      </c>
      <c r="R14" s="115" t="str">
        <f>IF($J14="","",IF($J14="Total Mensal",SUM(S$7:S13)/VLOOKUP("Total Acumulado",$J:$K,2,FALSE),IF($J14="Total Acumulado",R13+P14+IF(P$7="% Item",-1,0),0%)))</f>
        <v/>
      </c>
      <c r="S14" s="112" t="str">
        <f>IF($J14="","",IF($J14="Total Mensal",SUM(S$7:S13),IF($J14="Total Acumulado",SUM(S$7:S12)+Q14,IFERROR(R14*$K14,0))))</f>
        <v/>
      </c>
      <c r="T14" s="115" t="str">
        <f>IF($J14="","",IF($J14="Total Mensal",SUM(U$7:U13)/VLOOKUP("Total Acumulado",$J:$K,2,FALSE),IF($J14="Total Acumulado",T13+R14+IF(R$7="% Item",-1,0),0%)))</f>
        <v/>
      </c>
      <c r="U14" s="112" t="str">
        <f>IF($J14="","",IF($J14="Total Mensal",SUM(U$7:U13),IF($J14="Total Acumulado",SUM(U$7:U12)+S14,IFERROR(T14*$K14,0))))</f>
        <v/>
      </c>
      <c r="V14" s="115" t="str">
        <f>IF($J14="","",IF($J14="Total Mensal",SUM(W$7:W13)/VLOOKUP("Total Acumulado",$J:$K,2,FALSE),IF($J14="Total Acumulado",V13+T14+IF(T$7="% Item",-1,0),0%)))</f>
        <v/>
      </c>
      <c r="W14" s="112" t="str">
        <f>IF($J14="","",IF($J14="Total Mensal",SUM(W$7:W13),IF($J14="Total Acumulado",SUM(W$7:W12)+U14,IFERROR(V14*$K14,0))))</f>
        <v/>
      </c>
      <c r="X14" s="115" t="str">
        <f>IF($J14="","",IF($J14="Total Mensal",SUM(Y$7:Y13)/VLOOKUP("Total Acumulado",$J:$K,2,FALSE),IF($J14="Total Acumulado",X13+V14+IF(V$7="% Item",-1,0),0%)))</f>
        <v/>
      </c>
      <c r="Y14" s="112" t="str">
        <f>IF($J14="","",IF($J14="Total Mensal",SUM(Y$7:Y13),IF($J14="Total Acumulado",SUM(Y$7:Y12)+W14,IFERROR(X14*$K14,0))))</f>
        <v/>
      </c>
      <c r="Z14" s="115" t="str">
        <f>IF($J14="","",IF($J14="Total Mensal",SUM(AA$7:AA13)/VLOOKUP("Total Acumulado",$J:$K,2,FALSE),IF($J14="Total Acumulado",Z13+X14+IF(X$7="% Item",-1,0),0%)))</f>
        <v/>
      </c>
      <c r="AA14" s="112" t="str">
        <f>IF($J14="","",IF($J14="Total Mensal",SUM(AA$7:AA13),IF($J14="Total Acumulado",SUM(AA$7:AA12)+Y14,IFERROR(Z14*$K14,0))))</f>
        <v/>
      </c>
      <c r="AB14" s="115" t="str">
        <f>IF($J14="","",IF($J14="Total Mensal",SUM(AC$7:AC13)/VLOOKUP("Total Acumulado",$J:$K,2,FALSE),IF($J14="Total Acumulado",AB13+Z14+IF(Z$7="% Item",-1,0),0%)))</f>
        <v/>
      </c>
      <c r="AC14" s="112" t="str">
        <f>IF($J14="","",IF($J14="Total Mensal",SUM(AC$7:AC13),IF($J14="Total Acumulado",SUM(AC$7:AC12)+AA14,IFERROR(AB14*$K14,0))))</f>
        <v/>
      </c>
      <c r="AD14" s="115" t="str">
        <f>IF($J14="","",IF($J14="Total Mensal",SUM(AE$7:AE13)/VLOOKUP("Total Acumulado",$J:$K,2,FALSE),IF($J14="Total Acumulado",AD13+AB14+IF(AB$7="% Item",-1,0),0%)))</f>
        <v/>
      </c>
      <c r="AE14" s="112" t="str">
        <f>IF($J14="","",IF($J14="Total Mensal",SUM(AE$7:AE13),IF($J14="Total Acumulado",SUM(AE$7:AE12)+AC14,IFERROR(AD14*$K14,0))))</f>
        <v/>
      </c>
      <c r="AF14" s="115" t="str">
        <f>IF($J14="","",IF($J14="Total Mensal",SUM(AG$7:AG13)/VLOOKUP("Total Acumulado",$J:$K,2,FALSE),IF($J14="Total Acumulado",AF13+AD14+IF(AD$7="% Item",-1,0),0%)))</f>
        <v/>
      </c>
      <c r="AG14" s="112" t="str">
        <f>IF($J14="","",IF($J14="Total Mensal",SUM(AG$7:AG13),IF($J14="Total Acumulado",SUM(AG$7:AG12)+AE14,IFERROR(AF14*$K14,0))))</f>
        <v/>
      </c>
      <c r="AH14" s="115" t="str">
        <f>IF($J14="","",IF($J14="Total Mensal",SUM(AI$7:AI13)/VLOOKUP("Total Acumulado",$J:$K,2,FALSE),IF($J14="Total Acumulado",AH13+AF14+IF(AF$7="% Item",-1,0),0%)))</f>
        <v/>
      </c>
      <c r="AI14" s="112" t="str">
        <f>IF($J14="","",IF($J14="Total Mensal",SUM(AI$7:AI13),IF($J14="Total Acumulado",SUM(AI$7:AI12)+AG14,IFERROR(AH14*$K14,0))))</f>
        <v/>
      </c>
      <c r="AJ14" s="115" t="str">
        <f>IF($J14="","",IF($J14="Total Mensal",SUM(AK$7:AK13)/VLOOKUP("Total Acumulado",$J:$K,2,FALSE),IF($J14="Total Acumulado",AJ13+AH14+IF(AH$7="% Item",-1,0),0%)))</f>
        <v/>
      </c>
      <c r="AK14" s="112" t="str">
        <f>IF($J14="","",IF($J14="Total Mensal",SUM(AK$7:AK13),IF($J14="Total Acumulado",SUM(AK$7:AK12)+AI14,IFERROR(AJ14*$K14,0))))</f>
        <v/>
      </c>
    </row>
    <row r="15" spans="2:37" x14ac:dyDescent="0.25">
      <c r="B15" s="44" t="str">
        <f>IFERROR(IF(C14=C11,IF(B14+1&lt;='MAPA DE PREÇOS'!$H$8,B14+1,""),B14),"")</f>
        <v/>
      </c>
      <c r="C15" s="44" t="str">
        <f>IFERROR(VLOOKUP(B15,'MAPA DE PREÇOS'!B:D,2,FALSE),"")</f>
        <v/>
      </c>
      <c r="D15" s="44" t="str">
        <f>IFERROR(VLOOKUP(B15,'MAPA DE PREÇOS'!B:D,3,FALSE),"")</f>
        <v/>
      </c>
      <c r="E15" s="85" t="str">
        <f t="shared" si="0"/>
        <v/>
      </c>
      <c r="F15" s="85" t="str">
        <f>IF($B14="","",IF($C15=$C12,INDEX('MAPA DE PREÇOS'!$H:$H,MATCH($B15,'MAPA DE PREÇOS'!$B:$B)-19),IF($C15=$C13,"Código","")))</f>
        <v/>
      </c>
      <c r="G15" s="86" t="str">
        <f>IF($B14="","",IF($C15=$C12,IF('BASE EDITAL'!$C$2="",INDEX('MAPA DE PREÇOS'!H:H,MATCH(EDITAL!B15,'MAPA DE PREÇOS'!B:B,0)+1),UPPER(INDEX('BASE EDITAL'!$C:$C,EDITAL!B15+1))),IF($C15=$C13,"Especificação do Objeto","")))</f>
        <v/>
      </c>
      <c r="H15" s="87" t="str">
        <f>IF($B14="","",IF($C15=$C12,INDEX('MAPA DE PREÇOS'!$M:$M,MATCH($B15,'MAPA DE PREÇOS'!$B:$B)-16),IF($C15=$C13,"Unidade","")))</f>
        <v/>
      </c>
      <c r="I15" s="87" t="str">
        <f>IF($B14="","",IF($C15=$C12,INDEX('MAPA DE PREÇOS'!$M:$M,MATCH($B15,'MAPA DE PREÇOS'!$B:$B)-17),IF($C15=$C13,"Quant.","")))</f>
        <v/>
      </c>
      <c r="J15" s="63" t="str">
        <f>IF(J14="Total Mensal","Total Acumulado",IF($B14="","",IF($C15=$C12,INDEX('MAPA DE PREÇOS'!$M:$M,MATCH($B15,'MAPA DE PREÇOS'!$B:$B)-19),IF($C15=$C13,"Valor Unit. (R$)",IF(AND($C15&lt;&gt;$C14,$J14&lt;&gt;""),"Total Mensal","")))))</f>
        <v/>
      </c>
      <c r="K15" s="78" t="str">
        <f>IF(J15="","",IF(J15="Total Mensal","-",IF(J15="Total Acumulado",SUM(K$7:K14),I15*J15)))</f>
        <v/>
      </c>
      <c r="L15" s="115" t="str">
        <f>IF(J15="","",IF(J15="Total Mensal","-",IF(J15="Total Acumulado",SUM(L$7:L14),K15/SUMIF(J:J,"Total Acumulado",K:K))))</f>
        <v/>
      </c>
      <c r="M15" s="111"/>
      <c r="N15" s="115" t="str">
        <f>IF($J15="","",IF($J15="Total Mensal",SUM(O$7:O14)/VLOOKUP("Total Acumulado",$J:$K,2,FALSE),IF($J15="Total Acumulado",N14+L15+IF(L$7="% Item",-1,0),0%)))</f>
        <v/>
      </c>
      <c r="O15" s="112" t="str">
        <f>IF($J15="","",IF($J15="Total Mensal",SUM(O$7:O14),IF($J15="Total Acumulado",SUM(O$7:O13)+M15,IFERROR(N15*$K15,0))))</f>
        <v/>
      </c>
      <c r="P15" s="115" t="str">
        <f>IF($J15="","",IF($J15="Total Mensal",SUM(Q$7:Q14)/VLOOKUP("Total Acumulado",$J:$K,2,FALSE),IF($J15="Total Acumulado",P14+N15+IF(N$7="% Item",-1,0),0%)))</f>
        <v/>
      </c>
      <c r="Q15" s="112" t="str">
        <f>IF($J15="","",IF($J15="Total Mensal",SUM(Q$7:Q14),IF($J15="Total Acumulado",SUM(Q$7:Q13)+O15,IFERROR(P15*$K15,0))))</f>
        <v/>
      </c>
      <c r="R15" s="115" t="str">
        <f>IF($J15="","",IF($J15="Total Mensal",SUM(S$7:S14)/VLOOKUP("Total Acumulado",$J:$K,2,FALSE),IF($J15="Total Acumulado",R14+P15+IF(P$7="% Item",-1,0),0%)))</f>
        <v/>
      </c>
      <c r="S15" s="112" t="str">
        <f>IF($J15="","",IF($J15="Total Mensal",SUM(S$7:S14),IF($J15="Total Acumulado",SUM(S$7:S13)+Q15,IFERROR(R15*$K15,0))))</f>
        <v/>
      </c>
      <c r="T15" s="115" t="str">
        <f>IF($J15="","",IF($J15="Total Mensal",SUM(U$7:U14)/VLOOKUP("Total Acumulado",$J:$K,2,FALSE),IF($J15="Total Acumulado",T14+R15+IF(R$7="% Item",-1,0),0%)))</f>
        <v/>
      </c>
      <c r="U15" s="112" t="str">
        <f>IF($J15="","",IF($J15="Total Mensal",SUM(U$7:U14),IF($J15="Total Acumulado",SUM(U$7:U13)+S15,IFERROR(T15*$K15,0))))</f>
        <v/>
      </c>
      <c r="V15" s="115" t="str">
        <f>IF($J15="","",IF($J15="Total Mensal",SUM(W$7:W14)/VLOOKUP("Total Acumulado",$J:$K,2,FALSE),IF($J15="Total Acumulado",V14+T15+IF(T$7="% Item",-1,0),0%)))</f>
        <v/>
      </c>
      <c r="W15" s="112" t="str">
        <f>IF($J15="","",IF($J15="Total Mensal",SUM(W$7:W14),IF($J15="Total Acumulado",SUM(W$7:W13)+U15,IFERROR(V15*$K15,0))))</f>
        <v/>
      </c>
      <c r="X15" s="115" t="str">
        <f>IF($J15="","",IF($J15="Total Mensal",SUM(Y$7:Y14)/VLOOKUP("Total Acumulado",$J:$K,2,FALSE),IF($J15="Total Acumulado",X14+V15+IF(V$7="% Item",-1,0),0%)))</f>
        <v/>
      </c>
      <c r="Y15" s="112" t="str">
        <f>IF($J15="","",IF($J15="Total Mensal",SUM(Y$7:Y14),IF($J15="Total Acumulado",SUM(Y$7:Y13)+W15,IFERROR(X15*$K15,0))))</f>
        <v/>
      </c>
      <c r="Z15" s="115" t="str">
        <f>IF($J15="","",IF($J15="Total Mensal",SUM(AA$7:AA14)/VLOOKUP("Total Acumulado",$J:$K,2,FALSE),IF($J15="Total Acumulado",Z14+X15+IF(X$7="% Item",-1,0),0%)))</f>
        <v/>
      </c>
      <c r="AA15" s="112" t="str">
        <f>IF($J15="","",IF($J15="Total Mensal",SUM(AA$7:AA14),IF($J15="Total Acumulado",SUM(AA$7:AA13)+Y15,IFERROR(Z15*$K15,0))))</f>
        <v/>
      </c>
      <c r="AB15" s="115" t="str">
        <f>IF($J15="","",IF($J15="Total Mensal",SUM(AC$7:AC14)/VLOOKUP("Total Acumulado",$J:$K,2,FALSE),IF($J15="Total Acumulado",AB14+Z15+IF(Z$7="% Item",-1,0),0%)))</f>
        <v/>
      </c>
      <c r="AC15" s="112" t="str">
        <f>IF($J15="","",IF($J15="Total Mensal",SUM(AC$7:AC14),IF($J15="Total Acumulado",SUM(AC$7:AC13)+AA15,IFERROR(AB15*$K15,0))))</f>
        <v/>
      </c>
      <c r="AD15" s="115" t="str">
        <f>IF($J15="","",IF($J15="Total Mensal",SUM(AE$7:AE14)/VLOOKUP("Total Acumulado",$J:$K,2,FALSE),IF($J15="Total Acumulado",AD14+AB15+IF(AB$7="% Item",-1,0),0%)))</f>
        <v/>
      </c>
      <c r="AE15" s="112" t="str">
        <f>IF($J15="","",IF($J15="Total Mensal",SUM(AE$7:AE14),IF($J15="Total Acumulado",SUM(AE$7:AE13)+AC15,IFERROR(AD15*$K15,0))))</f>
        <v/>
      </c>
      <c r="AF15" s="115" t="str">
        <f>IF($J15="","",IF($J15="Total Mensal",SUM(AG$7:AG14)/VLOOKUP("Total Acumulado",$J:$K,2,FALSE),IF($J15="Total Acumulado",AF14+AD15+IF(AD$7="% Item",-1,0),0%)))</f>
        <v/>
      </c>
      <c r="AG15" s="112" t="str">
        <f>IF($J15="","",IF($J15="Total Mensal",SUM(AG$7:AG14),IF($J15="Total Acumulado",SUM(AG$7:AG13)+AE15,IFERROR(AF15*$K15,0))))</f>
        <v/>
      </c>
      <c r="AH15" s="115" t="str">
        <f>IF($J15="","",IF($J15="Total Mensal",SUM(AI$7:AI14)/VLOOKUP("Total Acumulado",$J:$K,2,FALSE),IF($J15="Total Acumulado",AH14+AF15+IF(AF$7="% Item",-1,0),0%)))</f>
        <v/>
      </c>
      <c r="AI15" s="112" t="str">
        <f>IF($J15="","",IF($J15="Total Mensal",SUM(AI$7:AI14),IF($J15="Total Acumulado",SUM(AI$7:AI13)+AG15,IFERROR(AH15*$K15,0))))</f>
        <v/>
      </c>
      <c r="AJ15" s="115" t="str">
        <f>IF($J15="","",IF($J15="Total Mensal",SUM(AK$7:AK14)/VLOOKUP("Total Acumulado",$J:$K,2,FALSE),IF($J15="Total Acumulado",AJ14+AH15+IF(AH$7="% Item",-1,0),0%)))</f>
        <v/>
      </c>
      <c r="AK15" s="112" t="str">
        <f>IF($J15="","",IF($J15="Total Mensal",SUM(AK$7:AK14),IF($J15="Total Acumulado",SUM(AK$7:AK13)+AI15,IFERROR(AJ15*$K15,0))))</f>
        <v/>
      </c>
    </row>
    <row r="16" spans="2:37" x14ac:dyDescent="0.25">
      <c r="B16" s="44" t="str">
        <f>IFERROR(IF(C15=C12,IF(B15+1&lt;='MAPA DE PREÇOS'!$H$8,B15+1,""),B15),"")</f>
        <v/>
      </c>
      <c r="C16" s="44" t="str">
        <f>IFERROR(VLOOKUP(B16,'MAPA DE PREÇOS'!B:D,2,FALSE),"")</f>
        <v/>
      </c>
      <c r="D16" s="44" t="str">
        <f>IFERROR(VLOOKUP(B16,'MAPA DE PREÇOS'!B:D,3,FALSE),"")</f>
        <v/>
      </c>
      <c r="E16" s="85" t="str">
        <f t="shared" si="0"/>
        <v/>
      </c>
      <c r="F16" s="85" t="str">
        <f>IF($B15="","",IF($C16=$C13,INDEX('MAPA DE PREÇOS'!$H:$H,MATCH($B16,'MAPA DE PREÇOS'!$B:$B)-19),IF($C16=$C14,"Código","")))</f>
        <v/>
      </c>
      <c r="G16" s="86" t="str">
        <f>IF($B15="","",IF($C16=$C13,IF('BASE EDITAL'!$C$2="",INDEX('MAPA DE PREÇOS'!H:H,MATCH(EDITAL!B16,'MAPA DE PREÇOS'!B:B,0)+1),UPPER(INDEX('BASE EDITAL'!$C:$C,EDITAL!B16+1))),IF($C16=$C14,"Especificação do Objeto","")))</f>
        <v/>
      </c>
      <c r="H16" s="87" t="str">
        <f>IF($B15="","",IF($C16=$C13,INDEX('MAPA DE PREÇOS'!$M:$M,MATCH($B16,'MAPA DE PREÇOS'!$B:$B)-16),IF($C16=$C14,"Unidade","")))</f>
        <v/>
      </c>
      <c r="I16" s="87" t="str">
        <f>IF($B15="","",IF($C16=$C13,INDEX('MAPA DE PREÇOS'!$M:$M,MATCH($B16,'MAPA DE PREÇOS'!$B:$B)-17),IF($C16=$C14,"Quant.","")))</f>
        <v/>
      </c>
      <c r="J16" s="63" t="str">
        <f>IF(J15="Total Mensal","Total Acumulado",IF($B15="","",IF($C16=$C13,INDEX('MAPA DE PREÇOS'!$M:$M,MATCH($B16,'MAPA DE PREÇOS'!$B:$B)-19),IF($C16=$C14,"Valor Unit. (R$)",IF(AND($C16&lt;&gt;$C15,$J15&lt;&gt;""),"Total Mensal","")))))</f>
        <v/>
      </c>
      <c r="K16" s="78" t="str">
        <f>IF(J16="","",IF(J16="Total Mensal","-",IF(J16="Total Acumulado",SUM(K$7:K15),I16*J16)))</f>
        <v/>
      </c>
      <c r="L16" s="115" t="str">
        <f>IF(J16="","",IF(J16="Total Mensal","-",IF(J16="Total Acumulado",SUM(L$7:L15),K16/SUMIF(J:J,"Total Acumulado",K:K))))</f>
        <v/>
      </c>
      <c r="M16" s="111"/>
      <c r="N16" s="115" t="str">
        <f>IF($J16="","",IF($J16="Total Mensal",SUM(O$7:O15)/VLOOKUP("Total Acumulado",$J:$K,2,FALSE),IF($J16="Total Acumulado",N15+L16+IF(L$7="% Item",-1,0),0%)))</f>
        <v/>
      </c>
      <c r="O16" s="112" t="str">
        <f>IF($J16="","",IF($J16="Total Mensal",SUM(O$7:O15),IF($J16="Total Acumulado",SUM(O$7:O14)+M16,IFERROR(N16*$K16,0))))</f>
        <v/>
      </c>
      <c r="P16" s="115" t="str">
        <f>IF($J16="","",IF($J16="Total Mensal",SUM(Q$7:Q15)/VLOOKUP("Total Acumulado",$J:$K,2,FALSE),IF($J16="Total Acumulado",P15+N16+IF(N$7="% Item",-1,0),0%)))</f>
        <v/>
      </c>
      <c r="Q16" s="112" t="str">
        <f>IF($J16="","",IF($J16="Total Mensal",SUM(Q$7:Q15),IF($J16="Total Acumulado",SUM(Q$7:Q14)+O16,IFERROR(P16*$K16,0))))</f>
        <v/>
      </c>
      <c r="R16" s="115" t="str">
        <f>IF($J16="","",IF($J16="Total Mensal",SUM(S$7:S15)/VLOOKUP("Total Acumulado",$J:$K,2,FALSE),IF($J16="Total Acumulado",R15+P16+IF(P$7="% Item",-1,0),0%)))</f>
        <v/>
      </c>
      <c r="S16" s="112" t="str">
        <f>IF($J16="","",IF($J16="Total Mensal",SUM(S$7:S15),IF($J16="Total Acumulado",SUM(S$7:S14)+Q16,IFERROR(R16*$K16,0))))</f>
        <v/>
      </c>
      <c r="T16" s="115" t="str">
        <f>IF($J16="","",IF($J16="Total Mensal",SUM(U$7:U15)/VLOOKUP("Total Acumulado",$J:$K,2,FALSE),IF($J16="Total Acumulado",T15+R16+IF(R$7="% Item",-1,0),0%)))</f>
        <v/>
      </c>
      <c r="U16" s="112" t="str">
        <f>IF($J16="","",IF($J16="Total Mensal",SUM(U$7:U15),IF($J16="Total Acumulado",SUM(U$7:U14)+S16,IFERROR(T16*$K16,0))))</f>
        <v/>
      </c>
      <c r="V16" s="115" t="str">
        <f>IF($J16="","",IF($J16="Total Mensal",SUM(W$7:W15)/VLOOKUP("Total Acumulado",$J:$K,2,FALSE),IF($J16="Total Acumulado",V15+T16+IF(T$7="% Item",-1,0),0%)))</f>
        <v/>
      </c>
      <c r="W16" s="112" t="str">
        <f>IF($J16="","",IF($J16="Total Mensal",SUM(W$7:W15),IF($J16="Total Acumulado",SUM(W$7:W14)+U16,IFERROR(V16*$K16,0))))</f>
        <v/>
      </c>
      <c r="X16" s="115" t="str">
        <f>IF($J16="","",IF($J16="Total Mensal",SUM(Y$7:Y15)/VLOOKUP("Total Acumulado",$J:$K,2,FALSE),IF($J16="Total Acumulado",X15+V16+IF(V$7="% Item",-1,0),0%)))</f>
        <v/>
      </c>
      <c r="Y16" s="112" t="str">
        <f>IF($J16="","",IF($J16="Total Mensal",SUM(Y$7:Y15),IF($J16="Total Acumulado",SUM(Y$7:Y14)+W16,IFERROR(X16*$K16,0))))</f>
        <v/>
      </c>
      <c r="Z16" s="115" t="str">
        <f>IF($J16="","",IF($J16="Total Mensal",SUM(AA$7:AA15)/VLOOKUP("Total Acumulado",$J:$K,2,FALSE),IF($J16="Total Acumulado",Z15+X16+IF(X$7="% Item",-1,0),0%)))</f>
        <v/>
      </c>
      <c r="AA16" s="112" t="str">
        <f>IF($J16="","",IF($J16="Total Mensal",SUM(AA$7:AA15),IF($J16="Total Acumulado",SUM(AA$7:AA14)+Y16,IFERROR(Z16*$K16,0))))</f>
        <v/>
      </c>
      <c r="AB16" s="115" t="str">
        <f>IF($J16="","",IF($J16="Total Mensal",SUM(AC$7:AC15)/VLOOKUP("Total Acumulado",$J:$K,2,FALSE),IF($J16="Total Acumulado",AB15+Z16+IF(Z$7="% Item",-1,0),0%)))</f>
        <v/>
      </c>
      <c r="AC16" s="112" t="str">
        <f>IF($J16="","",IF($J16="Total Mensal",SUM(AC$7:AC15),IF($J16="Total Acumulado",SUM(AC$7:AC14)+AA16,IFERROR(AB16*$K16,0))))</f>
        <v/>
      </c>
      <c r="AD16" s="115" t="str">
        <f>IF($J16="","",IF($J16="Total Mensal",SUM(AE$7:AE15)/VLOOKUP("Total Acumulado",$J:$K,2,FALSE),IF($J16="Total Acumulado",AD15+AB16+IF(AB$7="% Item",-1,0),0%)))</f>
        <v/>
      </c>
      <c r="AE16" s="112" t="str">
        <f>IF($J16="","",IF($J16="Total Mensal",SUM(AE$7:AE15),IF($J16="Total Acumulado",SUM(AE$7:AE14)+AC16,IFERROR(AD16*$K16,0))))</f>
        <v/>
      </c>
      <c r="AF16" s="115" t="str">
        <f>IF($J16="","",IF($J16="Total Mensal",SUM(AG$7:AG15)/VLOOKUP("Total Acumulado",$J:$K,2,FALSE),IF($J16="Total Acumulado",AF15+AD16+IF(AD$7="% Item",-1,0),0%)))</f>
        <v/>
      </c>
      <c r="AG16" s="112" t="str">
        <f>IF($J16="","",IF($J16="Total Mensal",SUM(AG$7:AG15),IF($J16="Total Acumulado",SUM(AG$7:AG14)+AE16,IFERROR(AF16*$K16,0))))</f>
        <v/>
      </c>
      <c r="AH16" s="115" t="str">
        <f>IF($J16="","",IF($J16="Total Mensal",SUM(AI$7:AI15)/VLOOKUP("Total Acumulado",$J:$K,2,FALSE),IF($J16="Total Acumulado",AH15+AF16+IF(AF$7="% Item",-1,0),0%)))</f>
        <v/>
      </c>
      <c r="AI16" s="112" t="str">
        <f>IF($J16="","",IF($J16="Total Mensal",SUM(AI$7:AI15),IF($J16="Total Acumulado",SUM(AI$7:AI14)+AG16,IFERROR(AH16*$K16,0))))</f>
        <v/>
      </c>
      <c r="AJ16" s="115" t="str">
        <f>IF($J16="","",IF($J16="Total Mensal",SUM(AK$7:AK15)/VLOOKUP("Total Acumulado",$J:$K,2,FALSE),IF($J16="Total Acumulado",AJ15+AH16+IF(AH$7="% Item",-1,0),0%)))</f>
        <v/>
      </c>
      <c r="AK16" s="112" t="str">
        <f>IF($J16="","",IF($J16="Total Mensal",SUM(AK$7:AK15),IF($J16="Total Acumulado",SUM(AK$7:AK14)+AI16,IFERROR(AJ16*$K16,0))))</f>
        <v/>
      </c>
    </row>
    <row r="17" spans="2:37" x14ac:dyDescent="0.25">
      <c r="B17" s="44" t="str">
        <f>IFERROR(IF(C16=C13,IF(B16+1&lt;='MAPA DE PREÇOS'!$H$8,B16+1,""),B16),"")</f>
        <v/>
      </c>
      <c r="C17" s="44" t="str">
        <f>IFERROR(VLOOKUP(B17,'MAPA DE PREÇOS'!B:D,2,FALSE),"")</f>
        <v/>
      </c>
      <c r="D17" s="44" t="str">
        <f>IFERROR(VLOOKUP(B17,'MAPA DE PREÇOS'!B:D,3,FALSE),"")</f>
        <v/>
      </c>
      <c r="E17" s="85" t="str">
        <f t="shared" si="0"/>
        <v/>
      </c>
      <c r="F17" s="85" t="str">
        <f>IF($B16="","",IF($C17=$C14,INDEX('MAPA DE PREÇOS'!$H:$H,MATCH($B17,'MAPA DE PREÇOS'!$B:$B)-19),IF($C17=$C15,"Código","")))</f>
        <v/>
      </c>
      <c r="G17" s="86" t="str">
        <f>IF($B16="","",IF($C17=$C14,IF('BASE EDITAL'!$C$2="",INDEX('MAPA DE PREÇOS'!H:H,MATCH(EDITAL!B17,'MAPA DE PREÇOS'!B:B,0)+1),UPPER(INDEX('BASE EDITAL'!$C:$C,EDITAL!B17+1))),IF($C17=$C15,"Especificação do Objeto","")))</f>
        <v/>
      </c>
      <c r="H17" s="87" t="str">
        <f>IF($B16="","",IF($C17=$C14,INDEX('MAPA DE PREÇOS'!$M:$M,MATCH($B17,'MAPA DE PREÇOS'!$B:$B)-16),IF($C17=$C15,"Unidade","")))</f>
        <v/>
      </c>
      <c r="I17" s="87" t="str">
        <f>IF($B16="","",IF($C17=$C14,INDEX('MAPA DE PREÇOS'!$M:$M,MATCH($B17,'MAPA DE PREÇOS'!$B:$B)-17),IF($C17=$C15,"Quant.","")))</f>
        <v/>
      </c>
      <c r="J17" s="63" t="str">
        <f>IF(J16="Total Mensal","Total Acumulado",IF($B16="","",IF($C17=$C14,INDEX('MAPA DE PREÇOS'!$M:$M,MATCH($B17,'MAPA DE PREÇOS'!$B:$B)-19),IF($C17=$C15,"Valor Unit. (R$)",IF(AND($C17&lt;&gt;$C16,$J16&lt;&gt;""),"Total Mensal","")))))</f>
        <v/>
      </c>
      <c r="K17" s="78" t="str">
        <f>IF(J17="","",IF(J17="Total Mensal","-",IF(J17="Total Acumulado",SUM(K$7:K16),I17*J17)))</f>
        <v/>
      </c>
      <c r="L17" s="115" t="str">
        <f>IF(J17="","",IF(J17="Total Mensal","-",IF(J17="Total Acumulado",SUM(L$7:L16),K17/SUMIF(J:J,"Total Acumulado",K:K))))</f>
        <v/>
      </c>
      <c r="M17" s="111"/>
      <c r="N17" s="115" t="str">
        <f>IF($J17="","",IF($J17="Total Mensal",SUM(O$7:O16)/VLOOKUP("Total Acumulado",$J:$K,2,FALSE),IF($J17="Total Acumulado",N16+L17+IF(L$7="% Item",-1,0),0%)))</f>
        <v/>
      </c>
      <c r="O17" s="112" t="str">
        <f>IF($J17="","",IF($J17="Total Mensal",SUM(O$7:O16),IF($J17="Total Acumulado",SUM(O$7:O15)+M17,IFERROR(N17*$K17,0))))</f>
        <v/>
      </c>
      <c r="P17" s="115" t="str">
        <f>IF($J17="","",IF($J17="Total Mensal",SUM(Q$7:Q16)/VLOOKUP("Total Acumulado",$J:$K,2,FALSE),IF($J17="Total Acumulado",P16+N17+IF(N$7="% Item",-1,0),0%)))</f>
        <v/>
      </c>
      <c r="Q17" s="112" t="str">
        <f>IF($J17="","",IF($J17="Total Mensal",SUM(Q$7:Q16),IF($J17="Total Acumulado",SUM(Q$7:Q15)+O17,IFERROR(P17*$K17,0))))</f>
        <v/>
      </c>
      <c r="R17" s="115" t="str">
        <f>IF($J17="","",IF($J17="Total Mensal",SUM(S$7:S16)/VLOOKUP("Total Acumulado",$J:$K,2,FALSE),IF($J17="Total Acumulado",R16+P17+IF(P$7="% Item",-1,0),0%)))</f>
        <v/>
      </c>
      <c r="S17" s="112" t="str">
        <f>IF($J17="","",IF($J17="Total Mensal",SUM(S$7:S16),IF($J17="Total Acumulado",SUM(S$7:S15)+Q17,IFERROR(R17*$K17,0))))</f>
        <v/>
      </c>
      <c r="T17" s="115" t="str">
        <f>IF($J17="","",IF($J17="Total Mensal",SUM(U$7:U16)/VLOOKUP("Total Acumulado",$J:$K,2,FALSE),IF($J17="Total Acumulado",T16+R17+IF(R$7="% Item",-1,0),0%)))</f>
        <v/>
      </c>
      <c r="U17" s="112" t="str">
        <f>IF($J17="","",IF($J17="Total Mensal",SUM(U$7:U16),IF($J17="Total Acumulado",SUM(U$7:U15)+S17,IFERROR(T17*$K17,0))))</f>
        <v/>
      </c>
      <c r="V17" s="115" t="str">
        <f>IF($J17="","",IF($J17="Total Mensal",SUM(W$7:W16)/VLOOKUP("Total Acumulado",$J:$K,2,FALSE),IF($J17="Total Acumulado",V16+T17+IF(T$7="% Item",-1,0),0%)))</f>
        <v/>
      </c>
      <c r="W17" s="112" t="str">
        <f>IF($J17="","",IF($J17="Total Mensal",SUM(W$7:W16),IF($J17="Total Acumulado",SUM(W$7:W15)+U17,IFERROR(V17*$K17,0))))</f>
        <v/>
      </c>
      <c r="X17" s="115" t="str">
        <f>IF($J17="","",IF($J17="Total Mensal",SUM(Y$7:Y16)/VLOOKUP("Total Acumulado",$J:$K,2,FALSE),IF($J17="Total Acumulado",X16+V17+IF(V$7="% Item",-1,0),0%)))</f>
        <v/>
      </c>
      <c r="Y17" s="112" t="str">
        <f>IF($J17="","",IF($J17="Total Mensal",SUM(Y$7:Y16),IF($J17="Total Acumulado",SUM(Y$7:Y15)+W17,IFERROR(X17*$K17,0))))</f>
        <v/>
      </c>
      <c r="Z17" s="115" t="str">
        <f>IF($J17="","",IF($J17="Total Mensal",SUM(AA$7:AA16)/VLOOKUP("Total Acumulado",$J:$K,2,FALSE),IF($J17="Total Acumulado",Z16+X17+IF(X$7="% Item",-1,0),0%)))</f>
        <v/>
      </c>
      <c r="AA17" s="112" t="str">
        <f>IF($J17="","",IF($J17="Total Mensal",SUM(AA$7:AA16),IF($J17="Total Acumulado",SUM(AA$7:AA15)+Y17,IFERROR(Z17*$K17,0))))</f>
        <v/>
      </c>
      <c r="AB17" s="115" t="str">
        <f>IF($J17="","",IF($J17="Total Mensal",SUM(AC$7:AC16)/VLOOKUP("Total Acumulado",$J:$K,2,FALSE),IF($J17="Total Acumulado",AB16+Z17+IF(Z$7="% Item",-1,0),0%)))</f>
        <v/>
      </c>
      <c r="AC17" s="112" t="str">
        <f>IF($J17="","",IF($J17="Total Mensal",SUM(AC$7:AC16),IF($J17="Total Acumulado",SUM(AC$7:AC15)+AA17,IFERROR(AB17*$K17,0))))</f>
        <v/>
      </c>
      <c r="AD17" s="115" t="str">
        <f>IF($J17="","",IF($J17="Total Mensal",SUM(AE$7:AE16)/VLOOKUP("Total Acumulado",$J:$K,2,FALSE),IF($J17="Total Acumulado",AD16+AB17+IF(AB$7="% Item",-1,0),0%)))</f>
        <v/>
      </c>
      <c r="AE17" s="112" t="str">
        <f>IF($J17="","",IF($J17="Total Mensal",SUM(AE$7:AE16),IF($J17="Total Acumulado",SUM(AE$7:AE15)+AC17,IFERROR(AD17*$K17,0))))</f>
        <v/>
      </c>
      <c r="AF17" s="115" t="str">
        <f>IF($J17="","",IF($J17="Total Mensal",SUM(AG$7:AG16)/VLOOKUP("Total Acumulado",$J:$K,2,FALSE),IF($J17="Total Acumulado",AF16+AD17+IF(AD$7="% Item",-1,0),0%)))</f>
        <v/>
      </c>
      <c r="AG17" s="112" t="str">
        <f>IF($J17="","",IF($J17="Total Mensal",SUM(AG$7:AG16),IF($J17="Total Acumulado",SUM(AG$7:AG15)+AE17,IFERROR(AF17*$K17,0))))</f>
        <v/>
      </c>
      <c r="AH17" s="115" t="str">
        <f>IF($J17="","",IF($J17="Total Mensal",SUM(AI$7:AI16)/VLOOKUP("Total Acumulado",$J:$K,2,FALSE),IF($J17="Total Acumulado",AH16+AF17+IF(AF$7="% Item",-1,0),0%)))</f>
        <v/>
      </c>
      <c r="AI17" s="112" t="str">
        <f>IF($J17="","",IF($J17="Total Mensal",SUM(AI$7:AI16),IF($J17="Total Acumulado",SUM(AI$7:AI15)+AG17,IFERROR(AH17*$K17,0))))</f>
        <v/>
      </c>
      <c r="AJ17" s="115" t="str">
        <f>IF($J17="","",IF($J17="Total Mensal",SUM(AK$7:AK16)/VLOOKUP("Total Acumulado",$J:$K,2,FALSE),IF($J17="Total Acumulado",AJ16+AH17+IF(AH$7="% Item",-1,0),0%)))</f>
        <v/>
      </c>
      <c r="AK17" s="112" t="str">
        <f>IF($J17="","",IF($J17="Total Mensal",SUM(AK$7:AK16),IF($J17="Total Acumulado",SUM(AK$7:AK15)+AI17,IFERROR(AJ17*$K17,0))))</f>
        <v/>
      </c>
    </row>
    <row r="18" spans="2:37" x14ac:dyDescent="0.25">
      <c r="B18" s="44" t="str">
        <f>IFERROR(IF(C17=C14,IF(B17+1&lt;='MAPA DE PREÇOS'!$H$8,B17+1,""),B17),"")</f>
        <v/>
      </c>
      <c r="C18" s="44" t="str">
        <f>IFERROR(VLOOKUP(B18,'MAPA DE PREÇOS'!B:D,2,FALSE),"")</f>
        <v/>
      </c>
      <c r="D18" s="44" t="str">
        <f>IFERROR(VLOOKUP(B18,'MAPA DE PREÇOS'!B:D,3,FALSE),"")</f>
        <v/>
      </c>
      <c r="E18" s="85" t="str">
        <f t="shared" si="0"/>
        <v/>
      </c>
      <c r="F18" s="85" t="str">
        <f>IF($B17="","",IF($C18=$C15,INDEX('MAPA DE PREÇOS'!$H:$H,MATCH($B18,'MAPA DE PREÇOS'!$B:$B)-19),IF($C18=$C16,"Código","")))</f>
        <v/>
      </c>
      <c r="G18" s="86" t="str">
        <f>IF($B17="","",IF($C18=$C15,IF('BASE EDITAL'!$C$2="",INDEX('MAPA DE PREÇOS'!H:H,MATCH(EDITAL!B18,'MAPA DE PREÇOS'!B:B,0)+1),UPPER(INDEX('BASE EDITAL'!$C:$C,EDITAL!B18+1))),IF($C18=$C16,"Especificação do Objeto","")))</f>
        <v/>
      </c>
      <c r="H18" s="87" t="str">
        <f>IF($B17="","",IF($C18=$C15,INDEX('MAPA DE PREÇOS'!$M:$M,MATCH($B18,'MAPA DE PREÇOS'!$B:$B)-16),IF($C18=$C16,"Unidade","")))</f>
        <v/>
      </c>
      <c r="I18" s="87" t="str">
        <f>IF($B17="","",IF($C18=$C15,INDEX('MAPA DE PREÇOS'!$M:$M,MATCH($B18,'MAPA DE PREÇOS'!$B:$B)-17),IF($C18=$C16,"Quant.","")))</f>
        <v/>
      </c>
      <c r="J18" s="63" t="str">
        <f>IF(J17="Total Mensal","Total Acumulado",IF($B17="","",IF($C18=$C15,INDEX('MAPA DE PREÇOS'!$M:$M,MATCH($B18,'MAPA DE PREÇOS'!$B:$B)-19),IF($C18=$C16,"Valor Unit. (R$)",IF(AND($C18&lt;&gt;$C17,$J17&lt;&gt;""),"Total Mensal","")))))</f>
        <v/>
      </c>
      <c r="K18" s="78" t="str">
        <f>IF(J18="","",IF(J18="Total Mensal","-",IF(J18="Total Acumulado",SUM(K$7:K17),I18*J18)))</f>
        <v/>
      </c>
      <c r="L18" s="115" t="str">
        <f>IF(J18="","",IF(J18="Total Mensal","-",IF(J18="Total Acumulado",SUM(L$7:L17),K18/SUMIF(J:J,"Total Acumulado",K:K))))</f>
        <v/>
      </c>
      <c r="M18" s="111"/>
      <c r="N18" s="115" t="str">
        <f>IF($J18="","",IF($J18="Total Mensal",SUM(O$7:O17)/VLOOKUP("Total Acumulado",$J:$K,2,FALSE),IF($J18="Total Acumulado",N17+L18+IF(L$7="% Item",-1,0),0%)))</f>
        <v/>
      </c>
      <c r="O18" s="112" t="str">
        <f>IF($J18="","",IF($J18="Total Mensal",SUM(O$7:O17),IF($J18="Total Acumulado",SUM(O$7:O16)+M18,IFERROR(N18*$K18,0))))</f>
        <v/>
      </c>
      <c r="P18" s="115" t="str">
        <f>IF($J18="","",IF($J18="Total Mensal",SUM(Q$7:Q17)/VLOOKUP("Total Acumulado",$J:$K,2,FALSE),IF($J18="Total Acumulado",P17+N18+IF(N$7="% Item",-1,0),0%)))</f>
        <v/>
      </c>
      <c r="Q18" s="112" t="str">
        <f>IF($J18="","",IF($J18="Total Mensal",SUM(Q$7:Q17),IF($J18="Total Acumulado",SUM(Q$7:Q16)+O18,IFERROR(P18*$K18,0))))</f>
        <v/>
      </c>
      <c r="R18" s="115" t="str">
        <f>IF($J18="","",IF($J18="Total Mensal",SUM(S$7:S17)/VLOOKUP("Total Acumulado",$J:$K,2,FALSE),IF($J18="Total Acumulado",R17+P18+IF(P$7="% Item",-1,0),0%)))</f>
        <v/>
      </c>
      <c r="S18" s="112" t="str">
        <f>IF($J18="","",IF($J18="Total Mensal",SUM(S$7:S17),IF($J18="Total Acumulado",SUM(S$7:S16)+Q18,IFERROR(R18*$K18,0))))</f>
        <v/>
      </c>
      <c r="T18" s="115" t="str">
        <f>IF($J18="","",IF($J18="Total Mensal",SUM(U$7:U17)/VLOOKUP("Total Acumulado",$J:$K,2,FALSE),IF($J18="Total Acumulado",T17+R18+IF(R$7="% Item",-1,0),0%)))</f>
        <v/>
      </c>
      <c r="U18" s="112" t="str">
        <f>IF($J18="","",IF($J18="Total Mensal",SUM(U$7:U17),IF($J18="Total Acumulado",SUM(U$7:U16)+S18,IFERROR(T18*$K18,0))))</f>
        <v/>
      </c>
      <c r="V18" s="115" t="str">
        <f>IF($J18="","",IF($J18="Total Mensal",SUM(W$7:W17)/VLOOKUP("Total Acumulado",$J:$K,2,FALSE),IF($J18="Total Acumulado",V17+T18+IF(T$7="% Item",-1,0),0%)))</f>
        <v/>
      </c>
      <c r="W18" s="112" t="str">
        <f>IF($J18="","",IF($J18="Total Mensal",SUM(W$7:W17),IF($J18="Total Acumulado",SUM(W$7:W16)+U18,IFERROR(V18*$K18,0))))</f>
        <v/>
      </c>
      <c r="X18" s="115" t="str">
        <f>IF($J18="","",IF($J18="Total Mensal",SUM(Y$7:Y17)/VLOOKUP("Total Acumulado",$J:$K,2,FALSE),IF($J18="Total Acumulado",X17+V18+IF(V$7="% Item",-1,0),0%)))</f>
        <v/>
      </c>
      <c r="Y18" s="112" t="str">
        <f>IF($J18="","",IF($J18="Total Mensal",SUM(Y$7:Y17),IF($J18="Total Acumulado",SUM(Y$7:Y16)+W18,IFERROR(X18*$K18,0))))</f>
        <v/>
      </c>
      <c r="Z18" s="115" t="str">
        <f>IF($J18="","",IF($J18="Total Mensal",SUM(AA$7:AA17)/VLOOKUP("Total Acumulado",$J:$K,2,FALSE),IF($J18="Total Acumulado",Z17+X18+IF(X$7="% Item",-1,0),0%)))</f>
        <v/>
      </c>
      <c r="AA18" s="112" t="str">
        <f>IF($J18="","",IF($J18="Total Mensal",SUM(AA$7:AA17),IF($J18="Total Acumulado",SUM(AA$7:AA16)+Y18,IFERROR(Z18*$K18,0))))</f>
        <v/>
      </c>
      <c r="AB18" s="115" t="str">
        <f>IF($J18="","",IF($J18="Total Mensal",SUM(AC$7:AC17)/VLOOKUP("Total Acumulado",$J:$K,2,FALSE),IF($J18="Total Acumulado",AB17+Z18+IF(Z$7="% Item",-1,0),0%)))</f>
        <v/>
      </c>
      <c r="AC18" s="112" t="str">
        <f>IF($J18="","",IF($J18="Total Mensal",SUM(AC$7:AC17),IF($J18="Total Acumulado",SUM(AC$7:AC16)+AA18,IFERROR(AB18*$K18,0))))</f>
        <v/>
      </c>
      <c r="AD18" s="115" t="str">
        <f>IF($J18="","",IF($J18="Total Mensal",SUM(AE$7:AE17)/VLOOKUP("Total Acumulado",$J:$K,2,FALSE),IF($J18="Total Acumulado",AD17+AB18+IF(AB$7="% Item",-1,0),0%)))</f>
        <v/>
      </c>
      <c r="AE18" s="112" t="str">
        <f>IF($J18="","",IF($J18="Total Mensal",SUM(AE$7:AE17),IF($J18="Total Acumulado",SUM(AE$7:AE16)+AC18,IFERROR(AD18*$K18,0))))</f>
        <v/>
      </c>
      <c r="AF18" s="115" t="str">
        <f>IF($J18="","",IF($J18="Total Mensal",SUM(AG$7:AG17)/VLOOKUP("Total Acumulado",$J:$K,2,FALSE),IF($J18="Total Acumulado",AF17+AD18+IF(AD$7="% Item",-1,0),0%)))</f>
        <v/>
      </c>
      <c r="AG18" s="112" t="str">
        <f>IF($J18="","",IF($J18="Total Mensal",SUM(AG$7:AG17),IF($J18="Total Acumulado",SUM(AG$7:AG16)+AE18,IFERROR(AF18*$K18,0))))</f>
        <v/>
      </c>
      <c r="AH18" s="115" t="str">
        <f>IF($J18="","",IF($J18="Total Mensal",SUM(AI$7:AI17)/VLOOKUP("Total Acumulado",$J:$K,2,FALSE),IF($J18="Total Acumulado",AH17+AF18+IF(AF$7="% Item",-1,0),0%)))</f>
        <v/>
      </c>
      <c r="AI18" s="112" t="str">
        <f>IF($J18="","",IF($J18="Total Mensal",SUM(AI$7:AI17),IF($J18="Total Acumulado",SUM(AI$7:AI16)+AG18,IFERROR(AH18*$K18,0))))</f>
        <v/>
      </c>
      <c r="AJ18" s="115" t="str">
        <f>IF($J18="","",IF($J18="Total Mensal",SUM(AK$7:AK17)/VLOOKUP("Total Acumulado",$J:$K,2,FALSE),IF($J18="Total Acumulado",AJ17+AH18+IF(AH$7="% Item",-1,0),0%)))</f>
        <v/>
      </c>
      <c r="AK18" s="112" t="str">
        <f>IF($J18="","",IF($J18="Total Mensal",SUM(AK$7:AK17),IF($J18="Total Acumulado",SUM(AK$7:AK16)+AI18,IFERROR(AJ18*$K18,0))))</f>
        <v/>
      </c>
    </row>
    <row r="19" spans="2:37" x14ac:dyDescent="0.25">
      <c r="B19" s="44" t="str">
        <f>IFERROR(IF(C18=C15,IF(B18+1&lt;='MAPA DE PREÇOS'!$H$8,B18+1,""),B18),"")</f>
        <v/>
      </c>
      <c r="C19" s="44" t="str">
        <f>IFERROR(VLOOKUP(B19,'MAPA DE PREÇOS'!B:D,2,FALSE),"")</f>
        <v/>
      </c>
      <c r="D19" s="44" t="str">
        <f>IFERROR(VLOOKUP(B19,'MAPA DE PREÇOS'!B:D,3,FALSE),"")</f>
        <v/>
      </c>
      <c r="E19" s="85" t="str">
        <f t="shared" si="0"/>
        <v/>
      </c>
      <c r="F19" s="85" t="str">
        <f>IF($B18="","",IF($C19=$C16,INDEX('MAPA DE PREÇOS'!$H:$H,MATCH($B19,'MAPA DE PREÇOS'!$B:$B)-19),IF($C19=$C17,"Código","")))</f>
        <v/>
      </c>
      <c r="G19" s="86" t="str">
        <f>IF($B18="","",IF($C19=$C16,IF('BASE EDITAL'!$C$2="",INDEX('MAPA DE PREÇOS'!H:H,MATCH(EDITAL!B19,'MAPA DE PREÇOS'!B:B,0)+1),UPPER(INDEX('BASE EDITAL'!$C:$C,EDITAL!B19+1))),IF($C19=$C17,"Especificação do Objeto","")))</f>
        <v/>
      </c>
      <c r="H19" s="87" t="str">
        <f>IF($B18="","",IF($C19=$C16,INDEX('MAPA DE PREÇOS'!$M:$M,MATCH($B19,'MAPA DE PREÇOS'!$B:$B)-16),IF($C19=$C17,"Unidade","")))</f>
        <v/>
      </c>
      <c r="I19" s="87" t="str">
        <f>IF($B18="","",IF($C19=$C16,INDEX('MAPA DE PREÇOS'!$M:$M,MATCH($B19,'MAPA DE PREÇOS'!$B:$B)-17),IF($C19=$C17,"Quant.","")))</f>
        <v/>
      </c>
      <c r="J19" s="63" t="str">
        <f>IF(J18="Total Mensal","Total Acumulado",IF($B18="","",IF($C19=$C16,INDEX('MAPA DE PREÇOS'!$M:$M,MATCH($B19,'MAPA DE PREÇOS'!$B:$B)-19),IF($C19=$C17,"Valor Unit. (R$)",IF(AND($C19&lt;&gt;$C18,$J18&lt;&gt;""),"Total Mensal","")))))</f>
        <v/>
      </c>
      <c r="K19" s="78" t="str">
        <f>IF(J19="","",IF(J19="Total Mensal","-",IF(J19="Total Acumulado",SUM(K$7:K18),I19*J19)))</f>
        <v/>
      </c>
      <c r="L19" s="115" t="str">
        <f>IF(J19="","",IF(J19="Total Mensal","-",IF(J19="Total Acumulado",SUM(L$7:L18),K19/SUMIF(J:J,"Total Acumulado",K:K))))</f>
        <v/>
      </c>
      <c r="M19" s="111"/>
      <c r="N19" s="115" t="str">
        <f>IF($J19="","",IF($J19="Total Mensal",SUM(O$7:O18)/VLOOKUP("Total Acumulado",$J:$K,2,FALSE),IF($J19="Total Acumulado",N18+L19+IF(L$7="% Item",-1,0),0%)))</f>
        <v/>
      </c>
      <c r="O19" s="112" t="str">
        <f>IF($J19="","",IF($J19="Total Mensal",SUM(O$7:O18),IF($J19="Total Acumulado",SUM(O$7:O17)+M19,IFERROR(N19*$K19,0))))</f>
        <v/>
      </c>
      <c r="P19" s="115" t="str">
        <f>IF($J19="","",IF($J19="Total Mensal",SUM(Q$7:Q18)/VLOOKUP("Total Acumulado",$J:$K,2,FALSE),IF($J19="Total Acumulado",P18+N19+IF(N$7="% Item",-1,0),0%)))</f>
        <v/>
      </c>
      <c r="Q19" s="112" t="str">
        <f>IF($J19="","",IF($J19="Total Mensal",SUM(Q$7:Q18),IF($J19="Total Acumulado",SUM(Q$7:Q17)+O19,IFERROR(P19*$K19,0))))</f>
        <v/>
      </c>
      <c r="R19" s="115" t="str">
        <f>IF($J19="","",IF($J19="Total Mensal",SUM(S$7:S18)/VLOOKUP("Total Acumulado",$J:$K,2,FALSE),IF($J19="Total Acumulado",R18+P19+IF(P$7="% Item",-1,0),0%)))</f>
        <v/>
      </c>
      <c r="S19" s="112" t="str">
        <f>IF($J19="","",IF($J19="Total Mensal",SUM(S$7:S18),IF($J19="Total Acumulado",SUM(S$7:S17)+Q19,IFERROR(R19*$K19,0))))</f>
        <v/>
      </c>
      <c r="T19" s="115" t="str">
        <f>IF($J19="","",IF($J19="Total Mensal",SUM(U$7:U18)/VLOOKUP("Total Acumulado",$J:$K,2,FALSE),IF($J19="Total Acumulado",T18+R19+IF(R$7="% Item",-1,0),0%)))</f>
        <v/>
      </c>
      <c r="U19" s="112" t="str">
        <f>IF($J19="","",IF($J19="Total Mensal",SUM(U$7:U18),IF($J19="Total Acumulado",SUM(U$7:U17)+S19,IFERROR(T19*$K19,0))))</f>
        <v/>
      </c>
      <c r="V19" s="115" t="str">
        <f>IF($J19="","",IF($J19="Total Mensal",SUM(W$7:W18)/VLOOKUP("Total Acumulado",$J:$K,2,FALSE),IF($J19="Total Acumulado",V18+T19+IF(T$7="% Item",-1,0),0%)))</f>
        <v/>
      </c>
      <c r="W19" s="112" t="str">
        <f>IF($J19="","",IF($J19="Total Mensal",SUM(W$7:W18),IF($J19="Total Acumulado",SUM(W$7:W17)+U19,IFERROR(V19*$K19,0))))</f>
        <v/>
      </c>
      <c r="X19" s="115" t="str">
        <f>IF($J19="","",IF($J19="Total Mensal",SUM(Y$7:Y18)/VLOOKUP("Total Acumulado",$J:$K,2,FALSE),IF($J19="Total Acumulado",X18+V19+IF(V$7="% Item",-1,0),0%)))</f>
        <v/>
      </c>
      <c r="Y19" s="112" t="str">
        <f>IF($J19="","",IF($J19="Total Mensal",SUM(Y$7:Y18),IF($J19="Total Acumulado",SUM(Y$7:Y17)+W19,IFERROR(X19*$K19,0))))</f>
        <v/>
      </c>
      <c r="Z19" s="115" t="str">
        <f>IF($J19="","",IF($J19="Total Mensal",SUM(AA$7:AA18)/VLOOKUP("Total Acumulado",$J:$K,2,FALSE),IF($J19="Total Acumulado",Z18+X19+IF(X$7="% Item",-1,0),0%)))</f>
        <v/>
      </c>
      <c r="AA19" s="112" t="str">
        <f>IF($J19="","",IF($J19="Total Mensal",SUM(AA$7:AA18),IF($J19="Total Acumulado",SUM(AA$7:AA17)+Y19,IFERROR(Z19*$K19,0))))</f>
        <v/>
      </c>
      <c r="AB19" s="115" t="str">
        <f>IF($J19="","",IF($J19="Total Mensal",SUM(AC$7:AC18)/VLOOKUP("Total Acumulado",$J:$K,2,FALSE),IF($J19="Total Acumulado",AB18+Z19+IF(Z$7="% Item",-1,0),0%)))</f>
        <v/>
      </c>
      <c r="AC19" s="112" t="str">
        <f>IF($J19="","",IF($J19="Total Mensal",SUM(AC$7:AC18),IF($J19="Total Acumulado",SUM(AC$7:AC17)+AA19,IFERROR(AB19*$K19,0))))</f>
        <v/>
      </c>
      <c r="AD19" s="115" t="str">
        <f>IF($J19="","",IF($J19="Total Mensal",SUM(AE$7:AE18)/VLOOKUP("Total Acumulado",$J:$K,2,FALSE),IF($J19="Total Acumulado",AD18+AB19+IF(AB$7="% Item",-1,0),0%)))</f>
        <v/>
      </c>
      <c r="AE19" s="112" t="str">
        <f>IF($J19="","",IF($J19="Total Mensal",SUM(AE$7:AE18),IF($J19="Total Acumulado",SUM(AE$7:AE17)+AC19,IFERROR(AD19*$K19,0))))</f>
        <v/>
      </c>
      <c r="AF19" s="115" t="str">
        <f>IF($J19="","",IF($J19="Total Mensal",SUM(AG$7:AG18)/VLOOKUP("Total Acumulado",$J:$K,2,FALSE),IF($J19="Total Acumulado",AF18+AD19+IF(AD$7="% Item",-1,0),0%)))</f>
        <v/>
      </c>
      <c r="AG19" s="112" t="str">
        <f>IF($J19="","",IF($J19="Total Mensal",SUM(AG$7:AG18),IF($J19="Total Acumulado",SUM(AG$7:AG17)+AE19,IFERROR(AF19*$K19,0))))</f>
        <v/>
      </c>
      <c r="AH19" s="115" t="str">
        <f>IF($J19="","",IF($J19="Total Mensal",SUM(AI$7:AI18)/VLOOKUP("Total Acumulado",$J:$K,2,FALSE),IF($J19="Total Acumulado",AH18+AF19+IF(AF$7="% Item",-1,0),0%)))</f>
        <v/>
      </c>
      <c r="AI19" s="112" t="str">
        <f>IF($J19="","",IF($J19="Total Mensal",SUM(AI$7:AI18),IF($J19="Total Acumulado",SUM(AI$7:AI17)+AG19,IFERROR(AH19*$K19,0))))</f>
        <v/>
      </c>
      <c r="AJ19" s="115" t="str">
        <f>IF($J19="","",IF($J19="Total Mensal",SUM(AK$7:AK18)/VLOOKUP("Total Acumulado",$J:$K,2,FALSE),IF($J19="Total Acumulado",AJ18+AH19+IF(AH$7="% Item",-1,0),0%)))</f>
        <v/>
      </c>
      <c r="AK19" s="112" t="str">
        <f>IF($J19="","",IF($J19="Total Mensal",SUM(AK$7:AK18),IF($J19="Total Acumulado",SUM(AK$7:AK17)+AI19,IFERROR(AJ19*$K19,0))))</f>
        <v/>
      </c>
    </row>
    <row r="20" spans="2:37" x14ac:dyDescent="0.25">
      <c r="B20" s="44" t="str">
        <f>IFERROR(IF(C19=C16,IF(B19+1&lt;='MAPA DE PREÇOS'!$H$8,B19+1,""),B19),"")</f>
        <v/>
      </c>
      <c r="C20" s="44" t="str">
        <f>IFERROR(VLOOKUP(B20,'MAPA DE PREÇOS'!B:D,2,FALSE),"")</f>
        <v/>
      </c>
      <c r="D20" s="44" t="str">
        <f>IFERROR(VLOOKUP(B20,'MAPA DE PREÇOS'!B:D,3,FALSE),"")</f>
        <v/>
      </c>
      <c r="E20" s="85" t="str">
        <f t="shared" si="0"/>
        <v/>
      </c>
      <c r="F20" s="85" t="str">
        <f>IF($B19="","",IF($C20=$C17,INDEX('MAPA DE PREÇOS'!$H:$H,MATCH($B20,'MAPA DE PREÇOS'!$B:$B)-19),IF($C20=$C18,"Código","")))</f>
        <v/>
      </c>
      <c r="G20" s="86" t="str">
        <f>IF($B19="","",IF($C20=$C17,IF('BASE EDITAL'!$C$2="",INDEX('MAPA DE PREÇOS'!H:H,MATCH(EDITAL!B20,'MAPA DE PREÇOS'!B:B,0)+1),UPPER(INDEX('BASE EDITAL'!$C:$C,EDITAL!B20+1))),IF($C20=$C18,"Especificação do Objeto","")))</f>
        <v/>
      </c>
      <c r="H20" s="87" t="str">
        <f>IF($B19="","",IF($C20=$C17,INDEX('MAPA DE PREÇOS'!$M:$M,MATCH($B20,'MAPA DE PREÇOS'!$B:$B)-16),IF($C20=$C18,"Unidade","")))</f>
        <v/>
      </c>
      <c r="I20" s="87" t="str">
        <f>IF($B19="","",IF($C20=$C17,INDEX('MAPA DE PREÇOS'!$M:$M,MATCH($B20,'MAPA DE PREÇOS'!$B:$B)-17),IF($C20=$C18,"Quant.","")))</f>
        <v/>
      </c>
      <c r="J20" s="63" t="str">
        <f>IF(J19="Total Mensal","Total Acumulado",IF($B19="","",IF($C20=$C17,INDEX('MAPA DE PREÇOS'!$M:$M,MATCH($B20,'MAPA DE PREÇOS'!$B:$B)-19),IF($C20=$C18,"Valor Unit. (R$)",IF(AND($C20&lt;&gt;$C19,$J19&lt;&gt;""),"Total Mensal","")))))</f>
        <v/>
      </c>
      <c r="K20" s="78" t="str">
        <f>IF(J20="","",IF(J20="Total Mensal","-",IF(J20="Total Acumulado",SUM(K$7:K19),I20*J20)))</f>
        <v/>
      </c>
      <c r="L20" s="115" t="str">
        <f>IF(J20="","",IF(J20="Total Mensal","-",IF(J20="Total Acumulado",SUM(L$7:L19),K20/SUMIF(J:J,"Total Acumulado",K:K))))</f>
        <v/>
      </c>
      <c r="M20" s="111"/>
      <c r="N20" s="115" t="str">
        <f>IF($J20="","",IF($J20="Total Mensal",SUM(O$7:O19)/VLOOKUP("Total Acumulado",$J:$K,2,FALSE),IF($J20="Total Acumulado",N19+L20+IF(L$7="% Item",-1,0),0%)))</f>
        <v/>
      </c>
      <c r="O20" s="112" t="str">
        <f>IF($J20="","",IF($J20="Total Mensal",SUM(O$7:O19),IF($J20="Total Acumulado",SUM(O$7:O18)+M20,IFERROR(N20*$K20,0))))</f>
        <v/>
      </c>
      <c r="P20" s="115" t="str">
        <f>IF($J20="","",IF($J20="Total Mensal",SUM(Q$7:Q19)/VLOOKUP("Total Acumulado",$J:$K,2,FALSE),IF($J20="Total Acumulado",P19+N20+IF(N$7="% Item",-1,0),0%)))</f>
        <v/>
      </c>
      <c r="Q20" s="112" t="str">
        <f>IF($J20="","",IF($J20="Total Mensal",SUM(Q$7:Q19),IF($J20="Total Acumulado",SUM(Q$7:Q18)+O20,IFERROR(P20*$K20,0))))</f>
        <v/>
      </c>
      <c r="R20" s="115" t="str">
        <f>IF($J20="","",IF($J20="Total Mensal",SUM(S$7:S19)/VLOOKUP("Total Acumulado",$J:$K,2,FALSE),IF($J20="Total Acumulado",R19+P20+IF(P$7="% Item",-1,0),0%)))</f>
        <v/>
      </c>
      <c r="S20" s="112" t="str">
        <f>IF($J20="","",IF($J20="Total Mensal",SUM(S$7:S19),IF($J20="Total Acumulado",SUM(S$7:S18)+Q20,IFERROR(R20*$K20,0))))</f>
        <v/>
      </c>
      <c r="T20" s="115" t="str">
        <f>IF($J20="","",IF($J20="Total Mensal",SUM(U$7:U19)/VLOOKUP("Total Acumulado",$J:$K,2,FALSE),IF($J20="Total Acumulado",T19+R20+IF(R$7="% Item",-1,0),0%)))</f>
        <v/>
      </c>
      <c r="U20" s="112" t="str">
        <f>IF($J20="","",IF($J20="Total Mensal",SUM(U$7:U19),IF($J20="Total Acumulado",SUM(U$7:U18)+S20,IFERROR(T20*$K20,0))))</f>
        <v/>
      </c>
      <c r="V20" s="115" t="str">
        <f>IF($J20="","",IF($J20="Total Mensal",SUM(W$7:W19)/VLOOKUP("Total Acumulado",$J:$K,2,FALSE),IF($J20="Total Acumulado",V19+T20+IF(T$7="% Item",-1,0),0%)))</f>
        <v/>
      </c>
      <c r="W20" s="112" t="str">
        <f>IF($J20="","",IF($J20="Total Mensal",SUM(W$7:W19),IF($J20="Total Acumulado",SUM(W$7:W18)+U20,IFERROR(V20*$K20,0))))</f>
        <v/>
      </c>
      <c r="X20" s="115" t="str">
        <f>IF($J20="","",IF($J20="Total Mensal",SUM(Y$7:Y19)/VLOOKUP("Total Acumulado",$J:$K,2,FALSE),IF($J20="Total Acumulado",X19+V20+IF(V$7="% Item",-1,0),0%)))</f>
        <v/>
      </c>
      <c r="Y20" s="112" t="str">
        <f>IF($J20="","",IF($J20="Total Mensal",SUM(Y$7:Y19),IF($J20="Total Acumulado",SUM(Y$7:Y18)+W20,IFERROR(X20*$K20,0))))</f>
        <v/>
      </c>
      <c r="Z20" s="115" t="str">
        <f>IF($J20="","",IF($J20="Total Mensal",SUM(AA$7:AA19)/VLOOKUP("Total Acumulado",$J:$K,2,FALSE),IF($J20="Total Acumulado",Z19+X20+IF(X$7="% Item",-1,0),0%)))</f>
        <v/>
      </c>
      <c r="AA20" s="112" t="str">
        <f>IF($J20="","",IF($J20="Total Mensal",SUM(AA$7:AA19),IF($J20="Total Acumulado",SUM(AA$7:AA18)+Y20,IFERROR(Z20*$K20,0))))</f>
        <v/>
      </c>
      <c r="AB20" s="115" t="str">
        <f>IF($J20="","",IF($J20="Total Mensal",SUM(AC$7:AC19)/VLOOKUP("Total Acumulado",$J:$K,2,FALSE),IF($J20="Total Acumulado",AB19+Z20+IF(Z$7="% Item",-1,0),0%)))</f>
        <v/>
      </c>
      <c r="AC20" s="112" t="str">
        <f>IF($J20="","",IF($J20="Total Mensal",SUM(AC$7:AC19),IF($J20="Total Acumulado",SUM(AC$7:AC18)+AA20,IFERROR(AB20*$K20,0))))</f>
        <v/>
      </c>
      <c r="AD20" s="115" t="str">
        <f>IF($J20="","",IF($J20="Total Mensal",SUM(AE$7:AE19)/VLOOKUP("Total Acumulado",$J:$K,2,FALSE),IF($J20="Total Acumulado",AD19+AB20+IF(AB$7="% Item",-1,0),0%)))</f>
        <v/>
      </c>
      <c r="AE20" s="112" t="str">
        <f>IF($J20="","",IF($J20="Total Mensal",SUM(AE$7:AE19),IF($J20="Total Acumulado",SUM(AE$7:AE18)+AC20,IFERROR(AD20*$K20,0))))</f>
        <v/>
      </c>
      <c r="AF20" s="115" t="str">
        <f>IF($J20="","",IF($J20="Total Mensal",SUM(AG$7:AG19)/VLOOKUP("Total Acumulado",$J:$K,2,FALSE),IF($J20="Total Acumulado",AF19+AD20+IF(AD$7="% Item",-1,0),0%)))</f>
        <v/>
      </c>
      <c r="AG20" s="112" t="str">
        <f>IF($J20="","",IF($J20="Total Mensal",SUM(AG$7:AG19),IF($J20="Total Acumulado",SUM(AG$7:AG18)+AE20,IFERROR(AF20*$K20,0))))</f>
        <v/>
      </c>
      <c r="AH20" s="115" t="str">
        <f>IF($J20="","",IF($J20="Total Mensal",SUM(AI$7:AI19)/VLOOKUP("Total Acumulado",$J:$K,2,FALSE),IF($J20="Total Acumulado",AH19+AF20+IF(AF$7="% Item",-1,0),0%)))</f>
        <v/>
      </c>
      <c r="AI20" s="112" t="str">
        <f>IF($J20="","",IF($J20="Total Mensal",SUM(AI$7:AI19),IF($J20="Total Acumulado",SUM(AI$7:AI18)+AG20,IFERROR(AH20*$K20,0))))</f>
        <v/>
      </c>
      <c r="AJ20" s="115" t="str">
        <f>IF($J20="","",IF($J20="Total Mensal",SUM(AK$7:AK19)/VLOOKUP("Total Acumulado",$J:$K,2,FALSE),IF($J20="Total Acumulado",AJ19+AH20+IF(AH$7="% Item",-1,0),0%)))</f>
        <v/>
      </c>
      <c r="AK20" s="112" t="str">
        <f>IF($J20="","",IF($J20="Total Mensal",SUM(AK$7:AK19),IF($J20="Total Acumulado",SUM(AK$7:AK18)+AI20,IFERROR(AJ20*$K20,0))))</f>
        <v/>
      </c>
    </row>
    <row r="21" spans="2:37" x14ac:dyDescent="0.25">
      <c r="B21" s="44" t="str">
        <f>IFERROR(IF(C20=C17,IF(B20+1&lt;='MAPA DE PREÇOS'!$H$8,B20+1,""),B20),"")</f>
        <v/>
      </c>
      <c r="C21" s="44" t="str">
        <f>IFERROR(VLOOKUP(B21,'MAPA DE PREÇOS'!B:D,2,FALSE),"")</f>
        <v/>
      </c>
      <c r="D21" s="44" t="str">
        <f>IFERROR(VLOOKUP(B21,'MAPA DE PREÇOS'!B:D,3,FALSE),"")</f>
        <v/>
      </c>
      <c r="E21" s="85" t="str">
        <f t="shared" si="0"/>
        <v/>
      </c>
      <c r="F21" s="85" t="str">
        <f>IF($B20="","",IF($C21=$C18,INDEX('MAPA DE PREÇOS'!$H:$H,MATCH($B21,'MAPA DE PREÇOS'!$B:$B)-19),IF($C21=$C19,"Código","")))</f>
        <v/>
      </c>
      <c r="G21" s="86" t="str">
        <f>IF($B20="","",IF($C21=$C18,IF('BASE EDITAL'!$C$2="",INDEX('MAPA DE PREÇOS'!H:H,MATCH(EDITAL!B21,'MAPA DE PREÇOS'!B:B,0)+1),UPPER(INDEX('BASE EDITAL'!$C:$C,EDITAL!B21+1))),IF($C21=$C19,"Especificação do Objeto","")))</f>
        <v/>
      </c>
      <c r="H21" s="87" t="str">
        <f>IF($B20="","",IF($C21=$C18,INDEX('MAPA DE PREÇOS'!$M:$M,MATCH($B21,'MAPA DE PREÇOS'!$B:$B)-16),IF($C21=$C19,"Unidade","")))</f>
        <v/>
      </c>
      <c r="I21" s="87" t="str">
        <f>IF($B20="","",IF($C21=$C18,INDEX('MAPA DE PREÇOS'!$M:$M,MATCH($B21,'MAPA DE PREÇOS'!$B:$B)-17),IF($C21=$C19,"Quant.","")))</f>
        <v/>
      </c>
      <c r="J21" s="63" t="str">
        <f>IF(J20="Total Mensal","Total Acumulado",IF($B20="","",IF($C21=$C18,INDEX('MAPA DE PREÇOS'!$M:$M,MATCH($B21,'MAPA DE PREÇOS'!$B:$B)-19),IF($C21=$C19,"Valor Unit. (R$)",IF(AND($C21&lt;&gt;$C20,$J20&lt;&gt;""),"Total Mensal","")))))</f>
        <v/>
      </c>
      <c r="K21" s="78" t="str">
        <f>IF(J21="","",IF(J21="Total Mensal","-",IF(J21="Total Acumulado",SUM(K$7:K20),I21*J21)))</f>
        <v/>
      </c>
      <c r="L21" s="115" t="str">
        <f>IF(J21="","",IF(J21="Total Mensal","-",IF(J21="Total Acumulado",SUM(L$7:L20),K21/SUMIF(J:J,"Total Acumulado",K:K))))</f>
        <v/>
      </c>
      <c r="M21" s="111"/>
      <c r="N21" s="115" t="str">
        <f>IF($J21="","",IF($J21="Total Mensal",SUM(O$7:O20)/VLOOKUP("Total Acumulado",$J:$K,2,FALSE),IF($J21="Total Acumulado",N20+L21+IF(L$7="% Item",-1,0),0%)))</f>
        <v/>
      </c>
      <c r="O21" s="112" t="str">
        <f>IF($J21="","",IF($J21="Total Mensal",SUM(O$7:O20),IF($J21="Total Acumulado",SUM(O$7:O19)+M21,IFERROR(N21*$K21,0))))</f>
        <v/>
      </c>
      <c r="P21" s="115" t="str">
        <f>IF($J21="","",IF($J21="Total Mensal",SUM(Q$7:Q20)/VLOOKUP("Total Acumulado",$J:$K,2,FALSE),IF($J21="Total Acumulado",P20+N21+IF(N$7="% Item",-1,0),0%)))</f>
        <v/>
      </c>
      <c r="Q21" s="112" t="str">
        <f>IF($J21="","",IF($J21="Total Mensal",SUM(Q$7:Q20),IF($J21="Total Acumulado",SUM(Q$7:Q19)+O21,IFERROR(P21*$K21,0))))</f>
        <v/>
      </c>
      <c r="R21" s="115" t="str">
        <f>IF($J21="","",IF($J21="Total Mensal",SUM(S$7:S20)/VLOOKUP("Total Acumulado",$J:$K,2,FALSE),IF($J21="Total Acumulado",R20+P21+IF(P$7="% Item",-1,0),0%)))</f>
        <v/>
      </c>
      <c r="S21" s="112" t="str">
        <f>IF($J21="","",IF($J21="Total Mensal",SUM(S$7:S20),IF($J21="Total Acumulado",SUM(S$7:S19)+Q21,IFERROR(R21*$K21,0))))</f>
        <v/>
      </c>
      <c r="T21" s="115" t="str">
        <f>IF($J21="","",IF($J21="Total Mensal",SUM(U$7:U20)/VLOOKUP("Total Acumulado",$J:$K,2,FALSE),IF($J21="Total Acumulado",T20+R21+IF(R$7="% Item",-1,0),0%)))</f>
        <v/>
      </c>
      <c r="U21" s="112" t="str">
        <f>IF($J21="","",IF($J21="Total Mensal",SUM(U$7:U20),IF($J21="Total Acumulado",SUM(U$7:U19)+S21,IFERROR(T21*$K21,0))))</f>
        <v/>
      </c>
      <c r="V21" s="115" t="str">
        <f>IF($J21="","",IF($J21="Total Mensal",SUM(W$7:W20)/VLOOKUP("Total Acumulado",$J:$K,2,FALSE),IF($J21="Total Acumulado",V20+T21+IF(T$7="% Item",-1,0),0%)))</f>
        <v/>
      </c>
      <c r="W21" s="112" t="str">
        <f>IF($J21="","",IF($J21="Total Mensal",SUM(W$7:W20),IF($J21="Total Acumulado",SUM(W$7:W19)+U21,IFERROR(V21*$K21,0))))</f>
        <v/>
      </c>
      <c r="X21" s="115" t="str">
        <f>IF($J21="","",IF($J21="Total Mensal",SUM(Y$7:Y20)/VLOOKUP("Total Acumulado",$J:$K,2,FALSE),IF($J21="Total Acumulado",X20+V21+IF(V$7="% Item",-1,0),0%)))</f>
        <v/>
      </c>
      <c r="Y21" s="112" t="str">
        <f>IF($J21="","",IF($J21="Total Mensal",SUM(Y$7:Y20),IF($J21="Total Acumulado",SUM(Y$7:Y19)+W21,IFERROR(X21*$K21,0))))</f>
        <v/>
      </c>
      <c r="Z21" s="115" t="str">
        <f>IF($J21="","",IF($J21="Total Mensal",SUM(AA$7:AA20)/VLOOKUP("Total Acumulado",$J:$K,2,FALSE),IF($J21="Total Acumulado",Z20+X21+IF(X$7="% Item",-1,0),0%)))</f>
        <v/>
      </c>
      <c r="AA21" s="112" t="str">
        <f>IF($J21="","",IF($J21="Total Mensal",SUM(AA$7:AA20),IF($J21="Total Acumulado",SUM(AA$7:AA19)+Y21,IFERROR(Z21*$K21,0))))</f>
        <v/>
      </c>
      <c r="AB21" s="115" t="str">
        <f>IF($J21="","",IF($J21="Total Mensal",SUM(AC$7:AC20)/VLOOKUP("Total Acumulado",$J:$K,2,FALSE),IF($J21="Total Acumulado",AB20+Z21+IF(Z$7="% Item",-1,0),0%)))</f>
        <v/>
      </c>
      <c r="AC21" s="112" t="str">
        <f>IF($J21="","",IF($J21="Total Mensal",SUM(AC$7:AC20),IF($J21="Total Acumulado",SUM(AC$7:AC19)+AA21,IFERROR(AB21*$K21,0))))</f>
        <v/>
      </c>
      <c r="AD21" s="115" t="str">
        <f>IF($J21="","",IF($J21="Total Mensal",SUM(AE$7:AE20)/VLOOKUP("Total Acumulado",$J:$K,2,FALSE),IF($J21="Total Acumulado",AD20+AB21+IF(AB$7="% Item",-1,0),0%)))</f>
        <v/>
      </c>
      <c r="AE21" s="112" t="str">
        <f>IF($J21="","",IF($J21="Total Mensal",SUM(AE$7:AE20),IF($J21="Total Acumulado",SUM(AE$7:AE19)+AC21,IFERROR(AD21*$K21,0))))</f>
        <v/>
      </c>
      <c r="AF21" s="115" t="str">
        <f>IF($J21="","",IF($J21="Total Mensal",SUM(AG$7:AG20)/VLOOKUP("Total Acumulado",$J:$K,2,FALSE),IF($J21="Total Acumulado",AF20+AD21+IF(AD$7="% Item",-1,0),0%)))</f>
        <v/>
      </c>
      <c r="AG21" s="112" t="str">
        <f>IF($J21="","",IF($J21="Total Mensal",SUM(AG$7:AG20),IF($J21="Total Acumulado",SUM(AG$7:AG19)+AE21,IFERROR(AF21*$K21,0))))</f>
        <v/>
      </c>
      <c r="AH21" s="115" t="str">
        <f>IF($J21="","",IF($J21="Total Mensal",SUM(AI$7:AI20)/VLOOKUP("Total Acumulado",$J:$K,2,FALSE),IF($J21="Total Acumulado",AH20+AF21+IF(AF$7="% Item",-1,0),0%)))</f>
        <v/>
      </c>
      <c r="AI21" s="112" t="str">
        <f>IF($J21="","",IF($J21="Total Mensal",SUM(AI$7:AI20),IF($J21="Total Acumulado",SUM(AI$7:AI19)+AG21,IFERROR(AH21*$K21,0))))</f>
        <v/>
      </c>
      <c r="AJ21" s="115" t="str">
        <f>IF($J21="","",IF($J21="Total Mensal",SUM(AK$7:AK20)/VLOOKUP("Total Acumulado",$J:$K,2,FALSE),IF($J21="Total Acumulado",AJ20+AH21+IF(AH$7="% Item",-1,0),0%)))</f>
        <v/>
      </c>
      <c r="AK21" s="112" t="str">
        <f>IF($J21="","",IF($J21="Total Mensal",SUM(AK$7:AK20),IF($J21="Total Acumulado",SUM(AK$7:AK19)+AI21,IFERROR(AJ21*$K21,0))))</f>
        <v/>
      </c>
    </row>
    <row r="22" spans="2:37" x14ac:dyDescent="0.25">
      <c r="B22" s="44" t="str">
        <f>IFERROR(IF(C21=C18,IF(B21+1&lt;='MAPA DE PREÇOS'!$H$8,B21+1,""),B21),"")</f>
        <v/>
      </c>
      <c r="C22" s="44" t="str">
        <f>IFERROR(VLOOKUP(B22,'MAPA DE PREÇOS'!B:D,2,FALSE),"")</f>
        <v/>
      </c>
      <c r="D22" s="44" t="str">
        <f>IFERROR(VLOOKUP(B22,'MAPA DE PREÇOS'!B:D,3,FALSE),"")</f>
        <v/>
      </c>
      <c r="E22" s="85" t="str">
        <f t="shared" si="0"/>
        <v/>
      </c>
      <c r="F22" s="85" t="str">
        <f>IF($B21="","",IF($C22=$C19,INDEX('MAPA DE PREÇOS'!$H:$H,MATCH($B22,'MAPA DE PREÇOS'!$B:$B)-19),IF($C22=$C20,"Código","")))</f>
        <v/>
      </c>
      <c r="G22" s="86" t="str">
        <f>IF($B21="","",IF($C22=$C19,IF('BASE EDITAL'!$C$2="",INDEX('MAPA DE PREÇOS'!H:H,MATCH(EDITAL!B22,'MAPA DE PREÇOS'!B:B,0)+1),UPPER(INDEX('BASE EDITAL'!$C:$C,EDITAL!B22+1))),IF($C22=$C20,"Especificação do Objeto","")))</f>
        <v/>
      </c>
      <c r="H22" s="87" t="str">
        <f>IF($B21="","",IF($C22=$C19,INDEX('MAPA DE PREÇOS'!$M:$M,MATCH($B22,'MAPA DE PREÇOS'!$B:$B)-16),IF($C22=$C20,"Unidade","")))</f>
        <v/>
      </c>
      <c r="I22" s="87" t="str">
        <f>IF($B21="","",IF($C22=$C19,INDEX('MAPA DE PREÇOS'!$M:$M,MATCH($B22,'MAPA DE PREÇOS'!$B:$B)-17),IF($C22=$C20,"Quant.","")))</f>
        <v/>
      </c>
      <c r="J22" s="63" t="str">
        <f>IF(J21="Total Mensal","Total Acumulado",IF($B21="","",IF($C22=$C19,INDEX('MAPA DE PREÇOS'!$M:$M,MATCH($B22,'MAPA DE PREÇOS'!$B:$B)-19),IF($C22=$C20,"Valor Unit. (R$)",IF(AND($C22&lt;&gt;$C21,$J21&lt;&gt;""),"Total Mensal","")))))</f>
        <v/>
      </c>
      <c r="K22" s="78" t="str">
        <f>IF(J22="","",IF(J22="Total Mensal","-",IF(J22="Total Acumulado",SUM(K$7:K21),I22*J22)))</f>
        <v/>
      </c>
      <c r="L22" s="115" t="str">
        <f>IF(J22="","",IF(J22="Total Mensal","-",IF(J22="Total Acumulado",SUM(L$7:L21),K22/SUMIF(J:J,"Total Acumulado",K:K))))</f>
        <v/>
      </c>
      <c r="M22" s="111"/>
      <c r="N22" s="115" t="str">
        <f>IF($J22="","",IF($J22="Total Mensal",SUM(O$7:O21)/VLOOKUP("Total Acumulado",$J:$K,2,FALSE),IF($J22="Total Acumulado",N21+L22+IF(L$7="% Item",-1,0),0%)))</f>
        <v/>
      </c>
      <c r="O22" s="112" t="str">
        <f>IF($J22="","",IF($J22="Total Mensal",SUM(O$7:O21),IF($J22="Total Acumulado",SUM(O$7:O20)+M22,IFERROR(N22*$K22,0))))</f>
        <v/>
      </c>
      <c r="P22" s="115" t="str">
        <f>IF($J22="","",IF($J22="Total Mensal",SUM(Q$7:Q21)/VLOOKUP("Total Acumulado",$J:$K,2,FALSE),IF($J22="Total Acumulado",P21+N22+IF(N$7="% Item",-1,0),0%)))</f>
        <v/>
      </c>
      <c r="Q22" s="112" t="str">
        <f>IF($J22="","",IF($J22="Total Mensal",SUM(Q$7:Q21),IF($J22="Total Acumulado",SUM(Q$7:Q20)+O22,IFERROR(P22*$K22,0))))</f>
        <v/>
      </c>
      <c r="R22" s="115" t="str">
        <f>IF($J22="","",IF($J22="Total Mensal",SUM(S$7:S21)/VLOOKUP("Total Acumulado",$J:$K,2,FALSE),IF($J22="Total Acumulado",R21+P22+IF(P$7="% Item",-1,0),0%)))</f>
        <v/>
      </c>
      <c r="S22" s="112" t="str">
        <f>IF($J22="","",IF($J22="Total Mensal",SUM(S$7:S21),IF($J22="Total Acumulado",SUM(S$7:S20)+Q22,IFERROR(R22*$K22,0))))</f>
        <v/>
      </c>
      <c r="T22" s="115" t="str">
        <f>IF($J22="","",IF($J22="Total Mensal",SUM(U$7:U21)/VLOOKUP("Total Acumulado",$J:$K,2,FALSE),IF($J22="Total Acumulado",T21+R22+IF(R$7="% Item",-1,0),0%)))</f>
        <v/>
      </c>
      <c r="U22" s="112" t="str">
        <f>IF($J22="","",IF($J22="Total Mensal",SUM(U$7:U21),IF($J22="Total Acumulado",SUM(U$7:U20)+S22,IFERROR(T22*$K22,0))))</f>
        <v/>
      </c>
      <c r="V22" s="115" t="str">
        <f>IF($J22="","",IF($J22="Total Mensal",SUM(W$7:W21)/VLOOKUP("Total Acumulado",$J:$K,2,FALSE),IF($J22="Total Acumulado",V21+T22+IF(T$7="% Item",-1,0),0%)))</f>
        <v/>
      </c>
      <c r="W22" s="112" t="str">
        <f>IF($J22="","",IF($J22="Total Mensal",SUM(W$7:W21),IF($J22="Total Acumulado",SUM(W$7:W20)+U22,IFERROR(V22*$K22,0))))</f>
        <v/>
      </c>
      <c r="X22" s="115" t="str">
        <f>IF($J22="","",IF($J22="Total Mensal",SUM(Y$7:Y21)/VLOOKUP("Total Acumulado",$J:$K,2,FALSE),IF($J22="Total Acumulado",X21+V22+IF(V$7="% Item",-1,0),0%)))</f>
        <v/>
      </c>
      <c r="Y22" s="112" t="str">
        <f>IF($J22="","",IF($J22="Total Mensal",SUM(Y$7:Y21),IF($J22="Total Acumulado",SUM(Y$7:Y20)+W22,IFERROR(X22*$K22,0))))</f>
        <v/>
      </c>
      <c r="Z22" s="115" t="str">
        <f>IF($J22="","",IF($J22="Total Mensal",SUM(AA$7:AA21)/VLOOKUP("Total Acumulado",$J:$K,2,FALSE),IF($J22="Total Acumulado",Z21+X22+IF(X$7="% Item",-1,0),0%)))</f>
        <v/>
      </c>
      <c r="AA22" s="112" t="str">
        <f>IF($J22="","",IF($J22="Total Mensal",SUM(AA$7:AA21),IF($J22="Total Acumulado",SUM(AA$7:AA20)+Y22,IFERROR(Z22*$K22,0))))</f>
        <v/>
      </c>
      <c r="AB22" s="115" t="str">
        <f>IF($J22="","",IF($J22="Total Mensal",SUM(AC$7:AC21)/VLOOKUP("Total Acumulado",$J:$K,2,FALSE),IF($J22="Total Acumulado",AB21+Z22+IF(Z$7="% Item",-1,0),0%)))</f>
        <v/>
      </c>
      <c r="AC22" s="112" t="str">
        <f>IF($J22="","",IF($J22="Total Mensal",SUM(AC$7:AC21),IF($J22="Total Acumulado",SUM(AC$7:AC20)+AA22,IFERROR(AB22*$K22,0))))</f>
        <v/>
      </c>
      <c r="AD22" s="115" t="str">
        <f>IF($J22="","",IF($J22="Total Mensal",SUM(AE$7:AE21)/VLOOKUP("Total Acumulado",$J:$K,2,FALSE),IF($J22="Total Acumulado",AD21+AB22+IF(AB$7="% Item",-1,0),0%)))</f>
        <v/>
      </c>
      <c r="AE22" s="112" t="str">
        <f>IF($J22="","",IF($J22="Total Mensal",SUM(AE$7:AE21),IF($J22="Total Acumulado",SUM(AE$7:AE20)+AC22,IFERROR(AD22*$K22,0))))</f>
        <v/>
      </c>
      <c r="AF22" s="115" t="str">
        <f>IF($J22="","",IF($J22="Total Mensal",SUM(AG$7:AG21)/VLOOKUP("Total Acumulado",$J:$K,2,FALSE),IF($J22="Total Acumulado",AF21+AD22+IF(AD$7="% Item",-1,0),0%)))</f>
        <v/>
      </c>
      <c r="AG22" s="112" t="str">
        <f>IF($J22="","",IF($J22="Total Mensal",SUM(AG$7:AG21),IF($J22="Total Acumulado",SUM(AG$7:AG20)+AE22,IFERROR(AF22*$K22,0))))</f>
        <v/>
      </c>
      <c r="AH22" s="115" t="str">
        <f>IF($J22="","",IF($J22="Total Mensal",SUM(AI$7:AI21)/VLOOKUP("Total Acumulado",$J:$K,2,FALSE),IF($J22="Total Acumulado",AH21+AF22+IF(AF$7="% Item",-1,0),0%)))</f>
        <v/>
      </c>
      <c r="AI22" s="112" t="str">
        <f>IF($J22="","",IF($J22="Total Mensal",SUM(AI$7:AI21),IF($J22="Total Acumulado",SUM(AI$7:AI20)+AG22,IFERROR(AH22*$K22,0))))</f>
        <v/>
      </c>
      <c r="AJ22" s="115" t="str">
        <f>IF($J22="","",IF($J22="Total Mensal",SUM(AK$7:AK21)/VLOOKUP("Total Acumulado",$J:$K,2,FALSE),IF($J22="Total Acumulado",AJ21+AH22+IF(AH$7="% Item",-1,0),0%)))</f>
        <v/>
      </c>
      <c r="AK22" s="112" t="str">
        <f>IF($J22="","",IF($J22="Total Mensal",SUM(AK$7:AK21),IF($J22="Total Acumulado",SUM(AK$7:AK20)+AI22,IFERROR(AJ22*$K22,0))))</f>
        <v/>
      </c>
    </row>
    <row r="23" spans="2:37" x14ac:dyDescent="0.25">
      <c r="B23" s="44" t="str">
        <f>IFERROR(IF(C22=C19,IF(B22+1&lt;='MAPA DE PREÇOS'!$H$8,B22+1,""),B22),"")</f>
        <v/>
      </c>
      <c r="C23" s="44" t="str">
        <f>IFERROR(VLOOKUP(B23,'MAPA DE PREÇOS'!B:D,2,FALSE),"")</f>
        <v/>
      </c>
      <c r="D23" s="44" t="str">
        <f>IFERROR(VLOOKUP(B23,'MAPA DE PREÇOS'!B:D,3,FALSE),"")</f>
        <v/>
      </c>
      <c r="E23" s="85" t="str">
        <f t="shared" si="0"/>
        <v/>
      </c>
      <c r="F23" s="85" t="str">
        <f>IF($B22="","",IF($C23=$C20,INDEX('MAPA DE PREÇOS'!$H:$H,MATCH($B23,'MAPA DE PREÇOS'!$B:$B)-19),IF($C23=$C21,"Código","")))</f>
        <v/>
      </c>
      <c r="G23" s="86" t="str">
        <f>IF($B22="","",IF($C23=$C20,IF('BASE EDITAL'!$C$2="",INDEX('MAPA DE PREÇOS'!H:H,MATCH(EDITAL!B23,'MAPA DE PREÇOS'!B:B,0)+1),UPPER(INDEX('BASE EDITAL'!$C:$C,EDITAL!B23+1))),IF($C23=$C21,"Especificação do Objeto","")))</f>
        <v/>
      </c>
      <c r="H23" s="87" t="str">
        <f>IF($B22="","",IF($C23=$C20,INDEX('MAPA DE PREÇOS'!$M:$M,MATCH($B23,'MAPA DE PREÇOS'!$B:$B)-16),IF($C23=$C21,"Unidade","")))</f>
        <v/>
      </c>
      <c r="I23" s="87" t="str">
        <f>IF($B22="","",IF($C23=$C20,INDEX('MAPA DE PREÇOS'!$M:$M,MATCH($B23,'MAPA DE PREÇOS'!$B:$B)-17),IF($C23=$C21,"Quant.","")))</f>
        <v/>
      </c>
      <c r="J23" s="63" t="str">
        <f>IF(J22="Total Mensal","Total Acumulado",IF($B22="","",IF($C23=$C20,INDEX('MAPA DE PREÇOS'!$M:$M,MATCH($B23,'MAPA DE PREÇOS'!$B:$B)-19),IF($C23=$C21,"Valor Unit. (R$)",IF(AND($C23&lt;&gt;$C22,$J22&lt;&gt;""),"Total Mensal","")))))</f>
        <v/>
      </c>
      <c r="K23" s="78" t="str">
        <f>IF(J23="","",IF(J23="Total Mensal","-",IF(J23="Total Acumulado",SUM(K$7:K22),I23*J23)))</f>
        <v/>
      </c>
      <c r="L23" s="115" t="str">
        <f>IF(J23="","",IF(J23="Total Mensal","-",IF(J23="Total Acumulado",SUM(L$7:L22),K23/SUMIF(J:J,"Total Acumulado",K:K))))</f>
        <v/>
      </c>
      <c r="M23" s="111"/>
      <c r="N23" s="115" t="str">
        <f>IF($J23="","",IF($J23="Total Mensal",SUM(O$7:O22)/VLOOKUP("Total Acumulado",$J:$K,2,FALSE),IF($J23="Total Acumulado",N22+L23+IF(L$7="% Item",-1,0),0%)))</f>
        <v/>
      </c>
      <c r="O23" s="112" t="str">
        <f>IF($J23="","",IF($J23="Total Mensal",SUM(O$7:O22),IF($J23="Total Acumulado",SUM(O$7:O21)+M23,IFERROR(N23*$K23,0))))</f>
        <v/>
      </c>
      <c r="P23" s="115" t="str">
        <f>IF($J23="","",IF($J23="Total Mensal",SUM(Q$7:Q22)/VLOOKUP("Total Acumulado",$J:$K,2,FALSE),IF($J23="Total Acumulado",P22+N23+IF(N$7="% Item",-1,0),0%)))</f>
        <v/>
      </c>
      <c r="Q23" s="112" t="str">
        <f>IF($J23="","",IF($J23="Total Mensal",SUM(Q$7:Q22),IF($J23="Total Acumulado",SUM(Q$7:Q21)+O23,IFERROR(P23*$K23,0))))</f>
        <v/>
      </c>
      <c r="R23" s="115" t="str">
        <f>IF($J23="","",IF($J23="Total Mensal",SUM(S$7:S22)/VLOOKUP("Total Acumulado",$J:$K,2,FALSE),IF($J23="Total Acumulado",R22+P23+IF(P$7="% Item",-1,0),0%)))</f>
        <v/>
      </c>
      <c r="S23" s="112" t="str">
        <f>IF($J23="","",IF($J23="Total Mensal",SUM(S$7:S22),IF($J23="Total Acumulado",SUM(S$7:S21)+Q23,IFERROR(R23*$K23,0))))</f>
        <v/>
      </c>
      <c r="T23" s="115" t="str">
        <f>IF($J23="","",IF($J23="Total Mensal",SUM(U$7:U22)/VLOOKUP("Total Acumulado",$J:$K,2,FALSE),IF($J23="Total Acumulado",T22+R23+IF(R$7="% Item",-1,0),0%)))</f>
        <v/>
      </c>
      <c r="U23" s="112" t="str">
        <f>IF($J23="","",IF($J23="Total Mensal",SUM(U$7:U22),IF($J23="Total Acumulado",SUM(U$7:U21)+S23,IFERROR(T23*$K23,0))))</f>
        <v/>
      </c>
      <c r="V23" s="115" t="str">
        <f>IF($J23="","",IF($J23="Total Mensal",SUM(W$7:W22)/VLOOKUP("Total Acumulado",$J:$K,2,FALSE),IF($J23="Total Acumulado",V22+T23+IF(T$7="% Item",-1,0),0%)))</f>
        <v/>
      </c>
      <c r="W23" s="112" t="str">
        <f>IF($J23="","",IF($J23="Total Mensal",SUM(W$7:W22),IF($J23="Total Acumulado",SUM(W$7:W21)+U23,IFERROR(V23*$K23,0))))</f>
        <v/>
      </c>
      <c r="X23" s="115" t="str">
        <f>IF($J23="","",IF($J23="Total Mensal",SUM(Y$7:Y22)/VLOOKUP("Total Acumulado",$J:$K,2,FALSE),IF($J23="Total Acumulado",X22+V23+IF(V$7="% Item",-1,0),0%)))</f>
        <v/>
      </c>
      <c r="Y23" s="112" t="str">
        <f>IF($J23="","",IF($J23="Total Mensal",SUM(Y$7:Y22),IF($J23="Total Acumulado",SUM(Y$7:Y21)+W23,IFERROR(X23*$K23,0))))</f>
        <v/>
      </c>
      <c r="Z23" s="115" t="str">
        <f>IF($J23="","",IF($J23="Total Mensal",SUM(AA$7:AA22)/VLOOKUP("Total Acumulado",$J:$K,2,FALSE),IF($J23="Total Acumulado",Z22+X23+IF(X$7="% Item",-1,0),0%)))</f>
        <v/>
      </c>
      <c r="AA23" s="112" t="str">
        <f>IF($J23="","",IF($J23="Total Mensal",SUM(AA$7:AA22),IF($J23="Total Acumulado",SUM(AA$7:AA21)+Y23,IFERROR(Z23*$K23,0))))</f>
        <v/>
      </c>
      <c r="AB23" s="115" t="str">
        <f>IF($J23="","",IF($J23="Total Mensal",SUM(AC$7:AC22)/VLOOKUP("Total Acumulado",$J:$K,2,FALSE),IF($J23="Total Acumulado",AB22+Z23+IF(Z$7="% Item",-1,0),0%)))</f>
        <v/>
      </c>
      <c r="AC23" s="112" t="str">
        <f>IF($J23="","",IF($J23="Total Mensal",SUM(AC$7:AC22),IF($J23="Total Acumulado",SUM(AC$7:AC21)+AA23,IFERROR(AB23*$K23,0))))</f>
        <v/>
      </c>
      <c r="AD23" s="115" t="str">
        <f>IF($J23="","",IF($J23="Total Mensal",SUM(AE$7:AE22)/VLOOKUP("Total Acumulado",$J:$K,2,FALSE),IF($J23="Total Acumulado",AD22+AB23+IF(AB$7="% Item",-1,0),0%)))</f>
        <v/>
      </c>
      <c r="AE23" s="112" t="str">
        <f>IF($J23="","",IF($J23="Total Mensal",SUM(AE$7:AE22),IF($J23="Total Acumulado",SUM(AE$7:AE21)+AC23,IFERROR(AD23*$K23,0))))</f>
        <v/>
      </c>
      <c r="AF23" s="115" t="str">
        <f>IF($J23="","",IF($J23="Total Mensal",SUM(AG$7:AG22)/VLOOKUP("Total Acumulado",$J:$K,2,FALSE),IF($J23="Total Acumulado",AF22+AD23+IF(AD$7="% Item",-1,0),0%)))</f>
        <v/>
      </c>
      <c r="AG23" s="112" t="str">
        <f>IF($J23="","",IF($J23="Total Mensal",SUM(AG$7:AG22),IF($J23="Total Acumulado",SUM(AG$7:AG21)+AE23,IFERROR(AF23*$K23,0))))</f>
        <v/>
      </c>
      <c r="AH23" s="115" t="str">
        <f>IF($J23="","",IF($J23="Total Mensal",SUM(AI$7:AI22)/VLOOKUP("Total Acumulado",$J:$K,2,FALSE),IF($J23="Total Acumulado",AH22+AF23+IF(AF$7="% Item",-1,0),0%)))</f>
        <v/>
      </c>
      <c r="AI23" s="112" t="str">
        <f>IF($J23="","",IF($J23="Total Mensal",SUM(AI$7:AI22),IF($J23="Total Acumulado",SUM(AI$7:AI21)+AG23,IFERROR(AH23*$K23,0))))</f>
        <v/>
      </c>
      <c r="AJ23" s="115" t="str">
        <f>IF($J23="","",IF($J23="Total Mensal",SUM(AK$7:AK22)/VLOOKUP("Total Acumulado",$J:$K,2,FALSE),IF($J23="Total Acumulado",AJ22+AH23+IF(AH$7="% Item",-1,0),0%)))</f>
        <v/>
      </c>
      <c r="AK23" s="112" t="str">
        <f>IF($J23="","",IF($J23="Total Mensal",SUM(AK$7:AK22),IF($J23="Total Acumulado",SUM(AK$7:AK21)+AI23,IFERROR(AJ23*$K23,0))))</f>
        <v/>
      </c>
    </row>
    <row r="24" spans="2:37" x14ac:dyDescent="0.25">
      <c r="B24" s="44" t="str">
        <f>IFERROR(IF(C23=C20,IF(B23+1&lt;='MAPA DE PREÇOS'!$H$8,B23+1,""),B23),"")</f>
        <v/>
      </c>
      <c r="C24" s="44" t="str">
        <f>IFERROR(VLOOKUP(B24,'MAPA DE PREÇOS'!B:D,2,FALSE),"")</f>
        <v/>
      </c>
      <c r="D24" s="44" t="str">
        <f>IFERROR(VLOOKUP(B24,'MAPA DE PREÇOS'!B:D,3,FALSE),"")</f>
        <v/>
      </c>
      <c r="E24" s="85" t="str">
        <f t="shared" si="0"/>
        <v/>
      </c>
      <c r="F24" s="85" t="str">
        <f>IF($B23="","",IF($C24=$C21,INDEX('MAPA DE PREÇOS'!$H:$H,MATCH($B24,'MAPA DE PREÇOS'!$B:$B)-19),IF($C24=$C22,"Código","")))</f>
        <v/>
      </c>
      <c r="G24" s="86" t="str">
        <f>IF($B23="","",IF($C24=$C21,IF('BASE EDITAL'!$C$2="",INDEX('MAPA DE PREÇOS'!H:H,MATCH(EDITAL!B24,'MAPA DE PREÇOS'!B:B,0)+1),UPPER(INDEX('BASE EDITAL'!$C:$C,EDITAL!B24+1))),IF($C24=$C22,"Especificação do Objeto","")))</f>
        <v/>
      </c>
      <c r="H24" s="87" t="str">
        <f>IF($B23="","",IF($C24=$C21,INDEX('MAPA DE PREÇOS'!$M:$M,MATCH($B24,'MAPA DE PREÇOS'!$B:$B)-16),IF($C24=$C22,"Unidade","")))</f>
        <v/>
      </c>
      <c r="I24" s="87" t="str">
        <f>IF($B23="","",IF($C24=$C21,INDEX('MAPA DE PREÇOS'!$M:$M,MATCH($B24,'MAPA DE PREÇOS'!$B:$B)-17),IF($C24=$C22,"Quant.","")))</f>
        <v/>
      </c>
      <c r="J24" s="63" t="str">
        <f>IF(J23="Total Mensal","Total Acumulado",IF($B23="","",IF($C24=$C21,INDEX('MAPA DE PREÇOS'!$M:$M,MATCH($B24,'MAPA DE PREÇOS'!$B:$B)-19),IF($C24=$C22,"Valor Unit. (R$)",IF(AND($C24&lt;&gt;$C23,$J23&lt;&gt;""),"Total Mensal","")))))</f>
        <v/>
      </c>
      <c r="K24" s="78" t="str">
        <f>IF(J24="","",IF(J24="Total Mensal","-",IF(J24="Total Acumulado",SUM(K$7:K23),I24*J24)))</f>
        <v/>
      </c>
      <c r="L24" s="115" t="str">
        <f>IF(J24="","",IF(J24="Total Mensal","-",IF(J24="Total Acumulado",SUM(L$7:L23),K24/SUMIF(J:J,"Total Acumulado",K:K))))</f>
        <v/>
      </c>
      <c r="M24" s="111"/>
      <c r="N24" s="115" t="str">
        <f>IF($J24="","",IF($J24="Total Mensal",SUM(O$7:O23)/VLOOKUP("Total Acumulado",$J:$K,2,FALSE),IF($J24="Total Acumulado",N23+L24+IF(L$7="% Item",-1,0),0%)))</f>
        <v/>
      </c>
      <c r="O24" s="112" t="str">
        <f>IF($J24="","",IF($J24="Total Mensal",SUM(O$7:O23),IF($J24="Total Acumulado",SUM(O$7:O22)+M24,IFERROR(N24*$K24,0))))</f>
        <v/>
      </c>
      <c r="P24" s="115" t="str">
        <f>IF($J24="","",IF($J24="Total Mensal",SUM(Q$7:Q23)/VLOOKUP("Total Acumulado",$J:$K,2,FALSE),IF($J24="Total Acumulado",P23+N24+IF(N$7="% Item",-1,0),0%)))</f>
        <v/>
      </c>
      <c r="Q24" s="112" t="str">
        <f>IF($J24="","",IF($J24="Total Mensal",SUM(Q$7:Q23),IF($J24="Total Acumulado",SUM(Q$7:Q22)+O24,IFERROR(P24*$K24,0))))</f>
        <v/>
      </c>
      <c r="R24" s="115" t="str">
        <f>IF($J24="","",IF($J24="Total Mensal",SUM(S$7:S23)/VLOOKUP("Total Acumulado",$J:$K,2,FALSE),IF($J24="Total Acumulado",R23+P24+IF(P$7="% Item",-1,0),0%)))</f>
        <v/>
      </c>
      <c r="S24" s="112" t="str">
        <f>IF($J24="","",IF($J24="Total Mensal",SUM(S$7:S23),IF($J24="Total Acumulado",SUM(S$7:S22)+Q24,IFERROR(R24*$K24,0))))</f>
        <v/>
      </c>
      <c r="T24" s="115" t="str">
        <f>IF($J24="","",IF($J24="Total Mensal",SUM(U$7:U23)/VLOOKUP("Total Acumulado",$J:$K,2,FALSE),IF($J24="Total Acumulado",T23+R24+IF(R$7="% Item",-1,0),0%)))</f>
        <v/>
      </c>
      <c r="U24" s="112" t="str">
        <f>IF($J24="","",IF($J24="Total Mensal",SUM(U$7:U23),IF($J24="Total Acumulado",SUM(U$7:U22)+S24,IFERROR(T24*$K24,0))))</f>
        <v/>
      </c>
      <c r="V24" s="115" t="str">
        <f>IF($J24="","",IF($J24="Total Mensal",SUM(W$7:W23)/VLOOKUP("Total Acumulado",$J:$K,2,FALSE),IF($J24="Total Acumulado",V23+T24+IF(T$7="% Item",-1,0),0%)))</f>
        <v/>
      </c>
      <c r="W24" s="112" t="str">
        <f>IF($J24="","",IF($J24="Total Mensal",SUM(W$7:W23),IF($J24="Total Acumulado",SUM(W$7:W22)+U24,IFERROR(V24*$K24,0))))</f>
        <v/>
      </c>
      <c r="X24" s="115" t="str">
        <f>IF($J24="","",IF($J24="Total Mensal",SUM(Y$7:Y23)/VLOOKUP("Total Acumulado",$J:$K,2,FALSE),IF($J24="Total Acumulado",X23+V24+IF(V$7="% Item",-1,0),0%)))</f>
        <v/>
      </c>
      <c r="Y24" s="112" t="str">
        <f>IF($J24="","",IF($J24="Total Mensal",SUM(Y$7:Y23),IF($J24="Total Acumulado",SUM(Y$7:Y22)+W24,IFERROR(X24*$K24,0))))</f>
        <v/>
      </c>
      <c r="Z24" s="115" t="str">
        <f>IF($J24="","",IF($J24="Total Mensal",SUM(AA$7:AA23)/VLOOKUP("Total Acumulado",$J:$K,2,FALSE),IF($J24="Total Acumulado",Z23+X24+IF(X$7="% Item",-1,0),0%)))</f>
        <v/>
      </c>
      <c r="AA24" s="112" t="str">
        <f>IF($J24="","",IF($J24="Total Mensal",SUM(AA$7:AA23),IF($J24="Total Acumulado",SUM(AA$7:AA22)+Y24,IFERROR(Z24*$K24,0))))</f>
        <v/>
      </c>
      <c r="AB24" s="115" t="str">
        <f>IF($J24="","",IF($J24="Total Mensal",SUM(AC$7:AC23)/VLOOKUP("Total Acumulado",$J:$K,2,FALSE),IF($J24="Total Acumulado",AB23+Z24+IF(Z$7="% Item",-1,0),0%)))</f>
        <v/>
      </c>
      <c r="AC24" s="112" t="str">
        <f>IF($J24="","",IF($J24="Total Mensal",SUM(AC$7:AC23),IF($J24="Total Acumulado",SUM(AC$7:AC22)+AA24,IFERROR(AB24*$K24,0))))</f>
        <v/>
      </c>
      <c r="AD24" s="115" t="str">
        <f>IF($J24="","",IF($J24="Total Mensal",SUM(AE$7:AE23)/VLOOKUP("Total Acumulado",$J:$K,2,FALSE),IF($J24="Total Acumulado",AD23+AB24+IF(AB$7="% Item",-1,0),0%)))</f>
        <v/>
      </c>
      <c r="AE24" s="112" t="str">
        <f>IF($J24="","",IF($J24="Total Mensal",SUM(AE$7:AE23),IF($J24="Total Acumulado",SUM(AE$7:AE22)+AC24,IFERROR(AD24*$K24,0))))</f>
        <v/>
      </c>
      <c r="AF24" s="115" t="str">
        <f>IF($J24="","",IF($J24="Total Mensal",SUM(AG$7:AG23)/VLOOKUP("Total Acumulado",$J:$K,2,FALSE),IF($J24="Total Acumulado",AF23+AD24+IF(AD$7="% Item",-1,0),0%)))</f>
        <v/>
      </c>
      <c r="AG24" s="112" t="str">
        <f>IF($J24="","",IF($J24="Total Mensal",SUM(AG$7:AG23),IF($J24="Total Acumulado",SUM(AG$7:AG22)+AE24,IFERROR(AF24*$K24,0))))</f>
        <v/>
      </c>
      <c r="AH24" s="115" t="str">
        <f>IF($J24="","",IF($J24="Total Mensal",SUM(AI$7:AI23)/VLOOKUP("Total Acumulado",$J:$K,2,FALSE),IF($J24="Total Acumulado",AH23+AF24+IF(AF$7="% Item",-1,0),0%)))</f>
        <v/>
      </c>
      <c r="AI24" s="112" t="str">
        <f>IF($J24="","",IF($J24="Total Mensal",SUM(AI$7:AI23),IF($J24="Total Acumulado",SUM(AI$7:AI22)+AG24,IFERROR(AH24*$K24,0))))</f>
        <v/>
      </c>
      <c r="AJ24" s="115" t="str">
        <f>IF($J24="","",IF($J24="Total Mensal",SUM(AK$7:AK23)/VLOOKUP("Total Acumulado",$J:$K,2,FALSE),IF($J24="Total Acumulado",AJ23+AH24+IF(AH$7="% Item",-1,0),0%)))</f>
        <v/>
      </c>
      <c r="AK24" s="112" t="str">
        <f>IF($J24="","",IF($J24="Total Mensal",SUM(AK$7:AK23),IF($J24="Total Acumulado",SUM(AK$7:AK22)+AI24,IFERROR(AJ24*$K24,0))))</f>
        <v/>
      </c>
    </row>
    <row r="25" spans="2:37" x14ac:dyDescent="0.25">
      <c r="B25" s="44" t="str">
        <f>IFERROR(IF(C24=C21,IF(B24+1&lt;='MAPA DE PREÇOS'!$H$8,B24+1,""),B24),"")</f>
        <v/>
      </c>
      <c r="C25" s="44" t="str">
        <f>IFERROR(VLOOKUP(B25,'MAPA DE PREÇOS'!B:D,2,FALSE),"")</f>
        <v/>
      </c>
      <c r="D25" s="44" t="str">
        <f>IFERROR(VLOOKUP(B25,'MAPA DE PREÇOS'!B:D,3,FALSE),"")</f>
        <v/>
      </c>
      <c r="E25" s="85" t="str">
        <f t="shared" si="0"/>
        <v/>
      </c>
      <c r="F25" s="85" t="str">
        <f>IF($B24="","",IF($C25=$C22,INDEX('MAPA DE PREÇOS'!$H:$H,MATCH($B25,'MAPA DE PREÇOS'!$B:$B)-19),IF($C25=$C23,"Código","")))</f>
        <v/>
      </c>
      <c r="G25" s="86" t="str">
        <f>IF($B24="","",IF($C25=$C22,IF('BASE EDITAL'!$C$2="",INDEX('MAPA DE PREÇOS'!H:H,MATCH(EDITAL!B25,'MAPA DE PREÇOS'!B:B,0)+1),UPPER(INDEX('BASE EDITAL'!$C:$C,EDITAL!B25+1))),IF($C25=$C23,"Especificação do Objeto","")))</f>
        <v/>
      </c>
      <c r="H25" s="87" t="str">
        <f>IF($B24="","",IF($C25=$C22,INDEX('MAPA DE PREÇOS'!$M:$M,MATCH($B25,'MAPA DE PREÇOS'!$B:$B)-16),IF($C25=$C23,"Unidade","")))</f>
        <v/>
      </c>
      <c r="I25" s="87" t="str">
        <f>IF($B24="","",IF($C25=$C22,INDEX('MAPA DE PREÇOS'!$M:$M,MATCH($B25,'MAPA DE PREÇOS'!$B:$B)-17),IF($C25=$C23,"Quant.","")))</f>
        <v/>
      </c>
      <c r="J25" s="63" t="str">
        <f>IF(J24="Total Mensal","Total Acumulado",IF($B24="","",IF($C25=$C22,INDEX('MAPA DE PREÇOS'!$M:$M,MATCH($B25,'MAPA DE PREÇOS'!$B:$B)-19),IF($C25=$C23,"Valor Unit. (R$)",IF(AND($C25&lt;&gt;$C24,$J24&lt;&gt;""),"Total Mensal","")))))</f>
        <v/>
      </c>
      <c r="K25" s="78" t="str">
        <f>IF(J25="","",IF(J25="Total Mensal","-",IF(J25="Total Acumulado",SUM(K$7:K24),I25*J25)))</f>
        <v/>
      </c>
      <c r="L25" s="115" t="str">
        <f>IF(J25="","",IF(J25="Total Mensal","-",IF(J25="Total Acumulado",SUM(L$7:L24),K25/SUMIF(J:J,"Total Acumulado",K:K))))</f>
        <v/>
      </c>
      <c r="M25" s="111"/>
      <c r="N25" s="115" t="str">
        <f>IF($J25="","",IF($J25="Total Mensal",SUM(O$7:O24)/VLOOKUP("Total Acumulado",$J:$K,2,FALSE),IF($J25="Total Acumulado",N24+L25+IF(L$7="% Item",-1,0),0%)))</f>
        <v/>
      </c>
      <c r="O25" s="112" t="str">
        <f>IF($J25="","",IF($J25="Total Mensal",SUM(O$7:O24),IF($J25="Total Acumulado",SUM(O$7:O23)+M25,IFERROR(N25*$K25,0))))</f>
        <v/>
      </c>
      <c r="P25" s="115" t="str">
        <f>IF($J25="","",IF($J25="Total Mensal",SUM(Q$7:Q24)/VLOOKUP("Total Acumulado",$J:$K,2,FALSE),IF($J25="Total Acumulado",P24+N25+IF(N$7="% Item",-1,0),0%)))</f>
        <v/>
      </c>
      <c r="Q25" s="112" t="str">
        <f>IF($J25="","",IF($J25="Total Mensal",SUM(Q$7:Q24),IF($J25="Total Acumulado",SUM(Q$7:Q23)+O25,IFERROR(P25*$K25,0))))</f>
        <v/>
      </c>
      <c r="R25" s="115" t="str">
        <f>IF($J25="","",IF($J25="Total Mensal",SUM(S$7:S24)/VLOOKUP("Total Acumulado",$J:$K,2,FALSE),IF($J25="Total Acumulado",R24+P25+IF(P$7="% Item",-1,0),0%)))</f>
        <v/>
      </c>
      <c r="S25" s="112" t="str">
        <f>IF($J25="","",IF($J25="Total Mensal",SUM(S$7:S24),IF($J25="Total Acumulado",SUM(S$7:S23)+Q25,IFERROR(R25*$K25,0))))</f>
        <v/>
      </c>
      <c r="T25" s="115" t="str">
        <f>IF($J25="","",IF($J25="Total Mensal",SUM(U$7:U24)/VLOOKUP("Total Acumulado",$J:$K,2,FALSE),IF($J25="Total Acumulado",T24+R25+IF(R$7="% Item",-1,0),0%)))</f>
        <v/>
      </c>
      <c r="U25" s="112" t="str">
        <f>IF($J25="","",IF($J25="Total Mensal",SUM(U$7:U24),IF($J25="Total Acumulado",SUM(U$7:U23)+S25,IFERROR(T25*$K25,0))))</f>
        <v/>
      </c>
      <c r="V25" s="115" t="str">
        <f>IF($J25="","",IF($J25="Total Mensal",SUM(W$7:W24)/VLOOKUP("Total Acumulado",$J:$K,2,FALSE),IF($J25="Total Acumulado",V24+T25+IF(T$7="% Item",-1,0),0%)))</f>
        <v/>
      </c>
      <c r="W25" s="112" t="str">
        <f>IF($J25="","",IF($J25="Total Mensal",SUM(W$7:W24),IF($J25="Total Acumulado",SUM(W$7:W23)+U25,IFERROR(V25*$K25,0))))</f>
        <v/>
      </c>
      <c r="X25" s="115" t="str">
        <f>IF($J25="","",IF($J25="Total Mensal",SUM(Y$7:Y24)/VLOOKUP("Total Acumulado",$J:$K,2,FALSE),IF($J25="Total Acumulado",X24+V25+IF(V$7="% Item",-1,0),0%)))</f>
        <v/>
      </c>
      <c r="Y25" s="112" t="str">
        <f>IF($J25="","",IF($J25="Total Mensal",SUM(Y$7:Y24),IF($J25="Total Acumulado",SUM(Y$7:Y23)+W25,IFERROR(X25*$K25,0))))</f>
        <v/>
      </c>
      <c r="Z25" s="115" t="str">
        <f>IF($J25="","",IF($J25="Total Mensal",SUM(AA$7:AA24)/VLOOKUP("Total Acumulado",$J:$K,2,FALSE),IF($J25="Total Acumulado",Z24+X25+IF(X$7="% Item",-1,0),0%)))</f>
        <v/>
      </c>
      <c r="AA25" s="112" t="str">
        <f>IF($J25="","",IF($J25="Total Mensal",SUM(AA$7:AA24),IF($J25="Total Acumulado",SUM(AA$7:AA23)+Y25,IFERROR(Z25*$K25,0))))</f>
        <v/>
      </c>
      <c r="AB25" s="115" t="str">
        <f>IF($J25="","",IF($J25="Total Mensal",SUM(AC$7:AC24)/VLOOKUP("Total Acumulado",$J:$K,2,FALSE),IF($J25="Total Acumulado",AB24+Z25+IF(Z$7="% Item",-1,0),0%)))</f>
        <v/>
      </c>
      <c r="AC25" s="112" t="str">
        <f>IF($J25="","",IF($J25="Total Mensal",SUM(AC$7:AC24),IF($J25="Total Acumulado",SUM(AC$7:AC23)+AA25,IFERROR(AB25*$K25,0))))</f>
        <v/>
      </c>
      <c r="AD25" s="115" t="str">
        <f>IF($J25="","",IF($J25="Total Mensal",SUM(AE$7:AE24)/VLOOKUP("Total Acumulado",$J:$K,2,FALSE),IF($J25="Total Acumulado",AD24+AB25+IF(AB$7="% Item",-1,0),0%)))</f>
        <v/>
      </c>
      <c r="AE25" s="112" t="str">
        <f>IF($J25="","",IF($J25="Total Mensal",SUM(AE$7:AE24),IF($J25="Total Acumulado",SUM(AE$7:AE23)+AC25,IFERROR(AD25*$K25,0))))</f>
        <v/>
      </c>
      <c r="AF25" s="115" t="str">
        <f>IF($J25="","",IF($J25="Total Mensal",SUM(AG$7:AG24)/VLOOKUP("Total Acumulado",$J:$K,2,FALSE),IF($J25="Total Acumulado",AF24+AD25+IF(AD$7="% Item",-1,0),0%)))</f>
        <v/>
      </c>
      <c r="AG25" s="112" t="str">
        <f>IF($J25="","",IF($J25="Total Mensal",SUM(AG$7:AG24),IF($J25="Total Acumulado",SUM(AG$7:AG23)+AE25,IFERROR(AF25*$K25,0))))</f>
        <v/>
      </c>
      <c r="AH25" s="115" t="str">
        <f>IF($J25="","",IF($J25="Total Mensal",SUM(AI$7:AI24)/VLOOKUP("Total Acumulado",$J:$K,2,FALSE),IF($J25="Total Acumulado",AH24+AF25+IF(AF$7="% Item",-1,0),0%)))</f>
        <v/>
      </c>
      <c r="AI25" s="112" t="str">
        <f>IF($J25="","",IF($J25="Total Mensal",SUM(AI$7:AI24),IF($J25="Total Acumulado",SUM(AI$7:AI23)+AG25,IFERROR(AH25*$K25,0))))</f>
        <v/>
      </c>
      <c r="AJ25" s="115" t="str">
        <f>IF($J25="","",IF($J25="Total Mensal",SUM(AK$7:AK24)/VLOOKUP("Total Acumulado",$J:$K,2,FALSE),IF($J25="Total Acumulado",AJ24+AH25+IF(AH$7="% Item",-1,0),0%)))</f>
        <v/>
      </c>
      <c r="AK25" s="112" t="str">
        <f>IF($J25="","",IF($J25="Total Mensal",SUM(AK$7:AK24),IF($J25="Total Acumulado",SUM(AK$7:AK23)+AI25,IFERROR(AJ25*$K25,0))))</f>
        <v/>
      </c>
    </row>
    <row r="26" spans="2:37" x14ac:dyDescent="0.25">
      <c r="B26" s="44" t="str">
        <f>IFERROR(IF(C25=C22,IF(B25+1&lt;='MAPA DE PREÇOS'!$H$8,B25+1,""),B25),"")</f>
        <v/>
      </c>
      <c r="C26" s="44" t="str">
        <f>IFERROR(VLOOKUP(B26,'MAPA DE PREÇOS'!B:D,2,FALSE),"")</f>
        <v/>
      </c>
      <c r="D26" s="44" t="str">
        <f>IFERROR(VLOOKUP(B26,'MAPA DE PREÇOS'!B:D,3,FALSE),"")</f>
        <v/>
      </c>
      <c r="E26" s="85" t="str">
        <f t="shared" si="0"/>
        <v/>
      </c>
      <c r="F26" s="85" t="str">
        <f>IF($B25="","",IF($C26=$C23,INDEX('MAPA DE PREÇOS'!$H:$H,MATCH($B26,'MAPA DE PREÇOS'!$B:$B)-19),IF($C26=$C24,"Código","")))</f>
        <v/>
      </c>
      <c r="G26" s="86" t="str">
        <f>IF($B25="","",IF($C26=$C23,IF('BASE EDITAL'!$C$2="",INDEX('MAPA DE PREÇOS'!H:H,MATCH(EDITAL!B26,'MAPA DE PREÇOS'!B:B,0)+1),UPPER(INDEX('BASE EDITAL'!$C:$C,EDITAL!B26+1))),IF($C26=$C24,"Especificação do Objeto","")))</f>
        <v/>
      </c>
      <c r="H26" s="87" t="str">
        <f>IF($B25="","",IF($C26=$C23,INDEX('MAPA DE PREÇOS'!$M:$M,MATCH($B26,'MAPA DE PREÇOS'!$B:$B)-16),IF($C26=$C24,"Unidade","")))</f>
        <v/>
      </c>
      <c r="I26" s="87" t="str">
        <f>IF($B25="","",IF($C26=$C23,INDEX('MAPA DE PREÇOS'!$M:$M,MATCH($B26,'MAPA DE PREÇOS'!$B:$B)-17),IF($C26=$C24,"Quant.","")))</f>
        <v/>
      </c>
      <c r="J26" s="63" t="str">
        <f>IF(J25="Total Mensal","Total Acumulado",IF($B25="","",IF($C26=$C23,INDEX('MAPA DE PREÇOS'!$M:$M,MATCH($B26,'MAPA DE PREÇOS'!$B:$B)-19),IF($C26=$C24,"Valor Unit. (R$)",IF(AND($C26&lt;&gt;$C25,$J25&lt;&gt;""),"Total Mensal","")))))</f>
        <v/>
      </c>
      <c r="K26" s="78" t="str">
        <f>IF(J26="","",IF(J26="Total Mensal","-",IF(J26="Total Acumulado",SUM(K$7:K25),I26*J26)))</f>
        <v/>
      </c>
      <c r="L26" s="115" t="str">
        <f>IF(J26="","",IF(J26="Total Mensal","-",IF(J26="Total Acumulado",SUM(L$7:L25),K26/SUMIF(J:J,"Total Acumulado",K:K))))</f>
        <v/>
      </c>
      <c r="M26" s="111"/>
      <c r="N26" s="115" t="str">
        <f>IF($J26="","",IF($J26="Total Mensal",SUM(O$7:O25)/VLOOKUP("Total Acumulado",$J:$K,2,FALSE),IF($J26="Total Acumulado",N25+L26+IF(L$7="% Item",-1,0),0%)))</f>
        <v/>
      </c>
      <c r="O26" s="112" t="str">
        <f>IF($J26="","",IF($J26="Total Mensal",SUM(O$7:O25),IF($J26="Total Acumulado",SUM(O$7:O24)+M26,IFERROR(N26*$K26,0))))</f>
        <v/>
      </c>
      <c r="P26" s="115" t="str">
        <f>IF($J26="","",IF($J26="Total Mensal",SUM(Q$7:Q25)/VLOOKUP("Total Acumulado",$J:$K,2,FALSE),IF($J26="Total Acumulado",P25+N26+IF(N$7="% Item",-1,0),0%)))</f>
        <v/>
      </c>
      <c r="Q26" s="112" t="str">
        <f>IF($J26="","",IF($J26="Total Mensal",SUM(Q$7:Q25),IF($J26="Total Acumulado",SUM(Q$7:Q24)+O26,IFERROR(P26*$K26,0))))</f>
        <v/>
      </c>
      <c r="R26" s="115" t="str">
        <f>IF($J26="","",IF($J26="Total Mensal",SUM(S$7:S25)/VLOOKUP("Total Acumulado",$J:$K,2,FALSE),IF($J26="Total Acumulado",R25+P26+IF(P$7="% Item",-1,0),0%)))</f>
        <v/>
      </c>
      <c r="S26" s="112" t="str">
        <f>IF($J26="","",IF($J26="Total Mensal",SUM(S$7:S25),IF($J26="Total Acumulado",SUM(S$7:S24)+Q26,IFERROR(R26*$K26,0))))</f>
        <v/>
      </c>
      <c r="T26" s="115" t="str">
        <f>IF($J26="","",IF($J26="Total Mensal",SUM(U$7:U25)/VLOOKUP("Total Acumulado",$J:$K,2,FALSE),IF($J26="Total Acumulado",T25+R26+IF(R$7="% Item",-1,0),0%)))</f>
        <v/>
      </c>
      <c r="U26" s="112" t="str">
        <f>IF($J26="","",IF($J26="Total Mensal",SUM(U$7:U25),IF($J26="Total Acumulado",SUM(U$7:U24)+S26,IFERROR(T26*$K26,0))))</f>
        <v/>
      </c>
      <c r="V26" s="115" t="str">
        <f>IF($J26="","",IF($J26="Total Mensal",SUM(W$7:W25)/VLOOKUP("Total Acumulado",$J:$K,2,FALSE),IF($J26="Total Acumulado",V25+T26+IF(T$7="% Item",-1,0),0%)))</f>
        <v/>
      </c>
      <c r="W26" s="112" t="str">
        <f>IF($J26="","",IF($J26="Total Mensal",SUM(W$7:W25),IF($J26="Total Acumulado",SUM(W$7:W24)+U26,IFERROR(V26*$K26,0))))</f>
        <v/>
      </c>
      <c r="X26" s="115" t="str">
        <f>IF($J26="","",IF($J26="Total Mensal",SUM(Y$7:Y25)/VLOOKUP("Total Acumulado",$J:$K,2,FALSE),IF($J26="Total Acumulado",X25+V26+IF(V$7="% Item",-1,0),0%)))</f>
        <v/>
      </c>
      <c r="Y26" s="112" t="str">
        <f>IF($J26="","",IF($J26="Total Mensal",SUM(Y$7:Y25),IF($J26="Total Acumulado",SUM(Y$7:Y24)+W26,IFERROR(X26*$K26,0))))</f>
        <v/>
      </c>
      <c r="Z26" s="115" t="str">
        <f>IF($J26="","",IF($J26="Total Mensal",SUM(AA$7:AA25)/VLOOKUP("Total Acumulado",$J:$K,2,FALSE),IF($J26="Total Acumulado",Z25+X26+IF(X$7="% Item",-1,0),0%)))</f>
        <v/>
      </c>
      <c r="AA26" s="112" t="str">
        <f>IF($J26="","",IF($J26="Total Mensal",SUM(AA$7:AA25),IF($J26="Total Acumulado",SUM(AA$7:AA24)+Y26,IFERROR(Z26*$K26,0))))</f>
        <v/>
      </c>
      <c r="AB26" s="115" t="str">
        <f>IF($J26="","",IF($J26="Total Mensal",SUM(AC$7:AC25)/VLOOKUP("Total Acumulado",$J:$K,2,FALSE),IF($J26="Total Acumulado",AB25+Z26+IF(Z$7="% Item",-1,0),0%)))</f>
        <v/>
      </c>
      <c r="AC26" s="112" t="str">
        <f>IF($J26="","",IF($J26="Total Mensal",SUM(AC$7:AC25),IF($J26="Total Acumulado",SUM(AC$7:AC24)+AA26,IFERROR(AB26*$K26,0))))</f>
        <v/>
      </c>
      <c r="AD26" s="115" t="str">
        <f>IF($J26="","",IF($J26="Total Mensal",SUM(AE$7:AE25)/VLOOKUP("Total Acumulado",$J:$K,2,FALSE),IF($J26="Total Acumulado",AD25+AB26+IF(AB$7="% Item",-1,0),0%)))</f>
        <v/>
      </c>
      <c r="AE26" s="112" t="str">
        <f>IF($J26="","",IF($J26="Total Mensal",SUM(AE$7:AE25),IF($J26="Total Acumulado",SUM(AE$7:AE24)+AC26,IFERROR(AD26*$K26,0))))</f>
        <v/>
      </c>
      <c r="AF26" s="115" t="str">
        <f>IF($J26="","",IF($J26="Total Mensal",SUM(AG$7:AG25)/VLOOKUP("Total Acumulado",$J:$K,2,FALSE),IF($J26="Total Acumulado",AF25+AD26+IF(AD$7="% Item",-1,0),0%)))</f>
        <v/>
      </c>
      <c r="AG26" s="112" t="str">
        <f>IF($J26="","",IF($J26="Total Mensal",SUM(AG$7:AG25),IF($J26="Total Acumulado",SUM(AG$7:AG24)+AE26,IFERROR(AF26*$K26,0))))</f>
        <v/>
      </c>
      <c r="AH26" s="115" t="str">
        <f>IF($J26="","",IF($J26="Total Mensal",SUM(AI$7:AI25)/VLOOKUP("Total Acumulado",$J:$K,2,FALSE),IF($J26="Total Acumulado",AH25+AF26+IF(AF$7="% Item",-1,0),0%)))</f>
        <v/>
      </c>
      <c r="AI26" s="112" t="str">
        <f>IF($J26="","",IF($J26="Total Mensal",SUM(AI$7:AI25),IF($J26="Total Acumulado",SUM(AI$7:AI24)+AG26,IFERROR(AH26*$K26,0))))</f>
        <v/>
      </c>
      <c r="AJ26" s="115" t="str">
        <f>IF($J26="","",IF($J26="Total Mensal",SUM(AK$7:AK25)/VLOOKUP("Total Acumulado",$J:$K,2,FALSE),IF($J26="Total Acumulado",AJ25+AH26+IF(AH$7="% Item",-1,0),0%)))</f>
        <v/>
      </c>
      <c r="AK26" s="112" t="str">
        <f>IF($J26="","",IF($J26="Total Mensal",SUM(AK$7:AK25),IF($J26="Total Acumulado",SUM(AK$7:AK24)+AI26,IFERROR(AJ26*$K26,0))))</f>
        <v/>
      </c>
    </row>
    <row r="27" spans="2:37" x14ac:dyDescent="0.25">
      <c r="B27" s="44" t="str">
        <f>IFERROR(IF(C26=C23,IF(B26+1&lt;='MAPA DE PREÇOS'!$H$8,B26+1,""),B26),"")</f>
        <v/>
      </c>
      <c r="C27" s="44" t="str">
        <f>IFERROR(VLOOKUP(B27,'MAPA DE PREÇOS'!B:D,2,FALSE),"")</f>
        <v/>
      </c>
      <c r="D27" s="44" t="str">
        <f>IFERROR(VLOOKUP(B27,'MAPA DE PREÇOS'!B:D,3,FALSE),"")</f>
        <v/>
      </c>
      <c r="E27" s="85" t="str">
        <f t="shared" si="0"/>
        <v/>
      </c>
      <c r="F27" s="85" t="str">
        <f>IF($B26="","",IF($C27=$C24,INDEX('MAPA DE PREÇOS'!$H:$H,MATCH($B27,'MAPA DE PREÇOS'!$B:$B)-19),IF($C27=$C25,"Código","")))</f>
        <v/>
      </c>
      <c r="G27" s="86" t="str">
        <f>IF($B26="","",IF($C27=$C24,IF('BASE EDITAL'!$C$2="",INDEX('MAPA DE PREÇOS'!H:H,MATCH(EDITAL!B27,'MAPA DE PREÇOS'!B:B,0)+1),UPPER(INDEX('BASE EDITAL'!$C:$C,EDITAL!B27+1))),IF($C27=$C25,"Especificação do Objeto","")))</f>
        <v/>
      </c>
      <c r="H27" s="87" t="str">
        <f>IF($B26="","",IF($C27=$C24,INDEX('MAPA DE PREÇOS'!$M:$M,MATCH($B27,'MAPA DE PREÇOS'!$B:$B)-16),IF($C27=$C25,"Unidade","")))</f>
        <v/>
      </c>
      <c r="I27" s="87" t="str">
        <f>IF($B26="","",IF($C27=$C24,INDEX('MAPA DE PREÇOS'!$M:$M,MATCH($B27,'MAPA DE PREÇOS'!$B:$B)-17),IF($C27=$C25,"Quant.","")))</f>
        <v/>
      </c>
      <c r="J27" s="63" t="str">
        <f>IF(J26="Total Mensal","Total Acumulado",IF($B26="","",IF($C27=$C24,INDEX('MAPA DE PREÇOS'!$M:$M,MATCH($B27,'MAPA DE PREÇOS'!$B:$B)-19),IF($C27=$C25,"Valor Unit. (R$)",IF(AND($C27&lt;&gt;$C26,$J26&lt;&gt;""),"Total Mensal","")))))</f>
        <v/>
      </c>
      <c r="K27" s="78" t="str">
        <f>IF(J27="","",IF(J27="Total Mensal","-",IF(J27="Total Acumulado",SUM(K$7:K26),I27*J27)))</f>
        <v/>
      </c>
      <c r="L27" s="115" t="str">
        <f>IF(J27="","",IF(J27="Total Mensal","-",IF(J27="Total Acumulado",SUM(L$7:L26),K27/SUMIF(J:J,"Total Acumulado",K:K))))</f>
        <v/>
      </c>
      <c r="M27" s="111"/>
      <c r="N27" s="115" t="str">
        <f>IF($J27="","",IF($J27="Total Mensal",SUM(O$7:O26)/VLOOKUP("Total Acumulado",$J:$K,2,FALSE),IF($J27="Total Acumulado",N26+L27+IF(L$7="% Item",-1,0),0%)))</f>
        <v/>
      </c>
      <c r="O27" s="112" t="str">
        <f>IF($J27="","",IF($J27="Total Mensal",SUM(O$7:O26),IF($J27="Total Acumulado",SUM(O$7:O25)+M27,IFERROR(N27*$K27,0))))</f>
        <v/>
      </c>
      <c r="P27" s="115" t="str">
        <f>IF($J27="","",IF($J27="Total Mensal",SUM(Q$7:Q26)/VLOOKUP("Total Acumulado",$J:$K,2,FALSE),IF($J27="Total Acumulado",P26+N27+IF(N$7="% Item",-1,0),0%)))</f>
        <v/>
      </c>
      <c r="Q27" s="112" t="str">
        <f>IF($J27="","",IF($J27="Total Mensal",SUM(Q$7:Q26),IF($J27="Total Acumulado",SUM(Q$7:Q25)+O27,IFERROR(P27*$K27,0))))</f>
        <v/>
      </c>
      <c r="R27" s="115" t="str">
        <f>IF($J27="","",IF($J27="Total Mensal",SUM(S$7:S26)/VLOOKUP("Total Acumulado",$J:$K,2,FALSE),IF($J27="Total Acumulado",R26+P27+IF(P$7="% Item",-1,0),0%)))</f>
        <v/>
      </c>
      <c r="S27" s="112" t="str">
        <f>IF($J27="","",IF($J27="Total Mensal",SUM(S$7:S26),IF($J27="Total Acumulado",SUM(S$7:S25)+Q27,IFERROR(R27*$K27,0))))</f>
        <v/>
      </c>
      <c r="T27" s="115" t="str">
        <f>IF($J27="","",IF($J27="Total Mensal",SUM(U$7:U26)/VLOOKUP("Total Acumulado",$J:$K,2,FALSE),IF($J27="Total Acumulado",T26+R27+IF(R$7="% Item",-1,0),0%)))</f>
        <v/>
      </c>
      <c r="U27" s="112" t="str">
        <f>IF($J27="","",IF($J27="Total Mensal",SUM(U$7:U26),IF($J27="Total Acumulado",SUM(U$7:U25)+S27,IFERROR(T27*$K27,0))))</f>
        <v/>
      </c>
      <c r="V27" s="115" t="str">
        <f>IF($J27="","",IF($J27="Total Mensal",SUM(W$7:W26)/VLOOKUP("Total Acumulado",$J:$K,2,FALSE),IF($J27="Total Acumulado",V26+T27+IF(T$7="% Item",-1,0),0%)))</f>
        <v/>
      </c>
      <c r="W27" s="112" t="str">
        <f>IF($J27="","",IF($J27="Total Mensal",SUM(W$7:W26),IF($J27="Total Acumulado",SUM(W$7:W25)+U27,IFERROR(V27*$K27,0))))</f>
        <v/>
      </c>
      <c r="X27" s="115" t="str">
        <f>IF($J27="","",IF($J27="Total Mensal",SUM(Y$7:Y26)/VLOOKUP("Total Acumulado",$J:$K,2,FALSE),IF($J27="Total Acumulado",X26+V27+IF(V$7="% Item",-1,0),0%)))</f>
        <v/>
      </c>
      <c r="Y27" s="112" t="str">
        <f>IF($J27="","",IF($J27="Total Mensal",SUM(Y$7:Y26),IF($J27="Total Acumulado",SUM(Y$7:Y25)+W27,IFERROR(X27*$K27,0))))</f>
        <v/>
      </c>
      <c r="Z27" s="115" t="str">
        <f>IF($J27="","",IF($J27="Total Mensal",SUM(AA$7:AA26)/VLOOKUP("Total Acumulado",$J:$K,2,FALSE),IF($J27="Total Acumulado",Z26+X27+IF(X$7="% Item",-1,0),0%)))</f>
        <v/>
      </c>
      <c r="AA27" s="112" t="str">
        <f>IF($J27="","",IF($J27="Total Mensal",SUM(AA$7:AA26),IF($J27="Total Acumulado",SUM(AA$7:AA25)+Y27,IFERROR(Z27*$K27,0))))</f>
        <v/>
      </c>
      <c r="AB27" s="115" t="str">
        <f>IF($J27="","",IF($J27="Total Mensal",SUM(AC$7:AC26)/VLOOKUP("Total Acumulado",$J:$K,2,FALSE),IF($J27="Total Acumulado",AB26+Z27+IF(Z$7="% Item",-1,0),0%)))</f>
        <v/>
      </c>
      <c r="AC27" s="112" t="str">
        <f>IF($J27="","",IF($J27="Total Mensal",SUM(AC$7:AC26),IF($J27="Total Acumulado",SUM(AC$7:AC25)+AA27,IFERROR(AB27*$K27,0))))</f>
        <v/>
      </c>
      <c r="AD27" s="115" t="str">
        <f>IF($J27="","",IF($J27="Total Mensal",SUM(AE$7:AE26)/VLOOKUP("Total Acumulado",$J:$K,2,FALSE),IF($J27="Total Acumulado",AD26+AB27+IF(AB$7="% Item",-1,0),0%)))</f>
        <v/>
      </c>
      <c r="AE27" s="112" t="str">
        <f>IF($J27="","",IF($J27="Total Mensal",SUM(AE$7:AE26),IF($J27="Total Acumulado",SUM(AE$7:AE25)+AC27,IFERROR(AD27*$K27,0))))</f>
        <v/>
      </c>
      <c r="AF27" s="115" t="str">
        <f>IF($J27="","",IF($J27="Total Mensal",SUM(AG$7:AG26)/VLOOKUP("Total Acumulado",$J:$K,2,FALSE),IF($J27="Total Acumulado",AF26+AD27+IF(AD$7="% Item",-1,0),0%)))</f>
        <v/>
      </c>
      <c r="AG27" s="112" t="str">
        <f>IF($J27="","",IF($J27="Total Mensal",SUM(AG$7:AG26),IF($J27="Total Acumulado",SUM(AG$7:AG25)+AE27,IFERROR(AF27*$K27,0))))</f>
        <v/>
      </c>
      <c r="AH27" s="115" t="str">
        <f>IF($J27="","",IF($J27="Total Mensal",SUM(AI$7:AI26)/VLOOKUP("Total Acumulado",$J:$K,2,FALSE),IF($J27="Total Acumulado",AH26+AF27+IF(AF$7="% Item",-1,0),0%)))</f>
        <v/>
      </c>
      <c r="AI27" s="112" t="str">
        <f>IF($J27="","",IF($J27="Total Mensal",SUM(AI$7:AI26),IF($J27="Total Acumulado",SUM(AI$7:AI25)+AG27,IFERROR(AH27*$K27,0))))</f>
        <v/>
      </c>
      <c r="AJ27" s="115" t="str">
        <f>IF($J27="","",IF($J27="Total Mensal",SUM(AK$7:AK26)/VLOOKUP("Total Acumulado",$J:$K,2,FALSE),IF($J27="Total Acumulado",AJ26+AH27+IF(AH$7="% Item",-1,0),0%)))</f>
        <v/>
      </c>
      <c r="AK27" s="112" t="str">
        <f>IF($J27="","",IF($J27="Total Mensal",SUM(AK$7:AK26),IF($J27="Total Acumulado",SUM(AK$7:AK25)+AI27,IFERROR(AJ27*$K27,0))))</f>
        <v/>
      </c>
    </row>
    <row r="28" spans="2:37" x14ac:dyDescent="0.25">
      <c r="B28" s="44" t="str">
        <f>IFERROR(IF(C27=C24,IF(B27+1&lt;='MAPA DE PREÇOS'!$H$8,B27+1,""),B27),"")</f>
        <v/>
      </c>
      <c r="C28" s="44" t="str">
        <f>IFERROR(VLOOKUP(B28,'MAPA DE PREÇOS'!B:D,2,FALSE),"")</f>
        <v/>
      </c>
      <c r="D28" s="44" t="str">
        <f>IFERROR(VLOOKUP(B28,'MAPA DE PREÇOS'!B:D,3,FALSE),"")</f>
        <v/>
      </c>
      <c r="E28" s="85" t="str">
        <f t="shared" si="0"/>
        <v/>
      </c>
      <c r="F28" s="85" t="str">
        <f>IF($B27="","",IF($C28=$C25,INDEX('MAPA DE PREÇOS'!$H:$H,MATCH($B28,'MAPA DE PREÇOS'!$B:$B)-19),IF($C28=$C26,"Código","")))</f>
        <v/>
      </c>
      <c r="G28" s="86" t="str">
        <f>IF($B27="","",IF($C28=$C25,IF('BASE EDITAL'!$C$2="",INDEX('MAPA DE PREÇOS'!H:H,MATCH(EDITAL!B28,'MAPA DE PREÇOS'!B:B,0)+1),UPPER(INDEX('BASE EDITAL'!$C:$C,EDITAL!B28+1))),IF($C28=$C26,"Especificação do Objeto","")))</f>
        <v/>
      </c>
      <c r="H28" s="87" t="str">
        <f>IF($B27="","",IF($C28=$C25,INDEX('MAPA DE PREÇOS'!$M:$M,MATCH($B28,'MAPA DE PREÇOS'!$B:$B)-16),IF($C28=$C26,"Unidade","")))</f>
        <v/>
      </c>
      <c r="I28" s="87" t="str">
        <f>IF($B27="","",IF($C28=$C25,INDEX('MAPA DE PREÇOS'!$M:$M,MATCH($B28,'MAPA DE PREÇOS'!$B:$B)-17),IF($C28=$C26,"Quant.","")))</f>
        <v/>
      </c>
      <c r="J28" s="63" t="str">
        <f>IF(J27="Total Mensal","Total Acumulado",IF($B27="","",IF($C28=$C25,INDEX('MAPA DE PREÇOS'!$M:$M,MATCH($B28,'MAPA DE PREÇOS'!$B:$B)-19),IF($C28=$C26,"Valor Unit. (R$)",IF(AND($C28&lt;&gt;$C27,$J27&lt;&gt;""),"Total Mensal","")))))</f>
        <v/>
      </c>
      <c r="K28" s="78" t="str">
        <f>IF(J28="","",IF(J28="Total Mensal","-",IF(J28="Total Acumulado",SUM(K$7:K27),I28*J28)))</f>
        <v/>
      </c>
      <c r="L28" s="115" t="str">
        <f>IF(J28="","",IF(J28="Total Mensal","-",IF(J28="Total Acumulado",SUM(L$7:L27),K28/SUMIF(J:J,"Total Acumulado",K:K))))</f>
        <v/>
      </c>
      <c r="M28" s="111"/>
      <c r="N28" s="115" t="str">
        <f>IF($J28="","",IF($J28="Total Mensal",SUM(O$7:O27)/VLOOKUP("Total Acumulado",$J:$K,2,FALSE),IF($J28="Total Acumulado",N27+L28+IF(L$7="% Item",-1,0),0%)))</f>
        <v/>
      </c>
      <c r="O28" s="112" t="str">
        <f>IF($J28="","",IF($J28="Total Mensal",SUM(O$7:O27),IF($J28="Total Acumulado",SUM(O$7:O26)+M28,IFERROR(N28*$K28,0))))</f>
        <v/>
      </c>
      <c r="P28" s="115" t="str">
        <f>IF($J28="","",IF($J28="Total Mensal",SUM(Q$7:Q27)/VLOOKUP("Total Acumulado",$J:$K,2,FALSE),IF($J28="Total Acumulado",P27+N28+IF(N$7="% Item",-1,0),0%)))</f>
        <v/>
      </c>
      <c r="Q28" s="112" t="str">
        <f>IF($J28="","",IF($J28="Total Mensal",SUM(Q$7:Q27),IF($J28="Total Acumulado",SUM(Q$7:Q26)+O28,IFERROR(P28*$K28,0))))</f>
        <v/>
      </c>
      <c r="R28" s="115" t="str">
        <f>IF($J28="","",IF($J28="Total Mensal",SUM(S$7:S27)/VLOOKUP("Total Acumulado",$J:$K,2,FALSE),IF($J28="Total Acumulado",R27+P28+IF(P$7="% Item",-1,0),0%)))</f>
        <v/>
      </c>
      <c r="S28" s="112" t="str">
        <f>IF($J28="","",IF($J28="Total Mensal",SUM(S$7:S27),IF($J28="Total Acumulado",SUM(S$7:S26)+Q28,IFERROR(R28*$K28,0))))</f>
        <v/>
      </c>
      <c r="T28" s="115" t="str">
        <f>IF($J28="","",IF($J28="Total Mensal",SUM(U$7:U27)/VLOOKUP("Total Acumulado",$J:$K,2,FALSE),IF($J28="Total Acumulado",T27+R28+IF(R$7="% Item",-1,0),0%)))</f>
        <v/>
      </c>
      <c r="U28" s="112" t="str">
        <f>IF($J28="","",IF($J28="Total Mensal",SUM(U$7:U27),IF($J28="Total Acumulado",SUM(U$7:U26)+S28,IFERROR(T28*$K28,0))))</f>
        <v/>
      </c>
      <c r="V28" s="115" t="str">
        <f>IF($J28="","",IF($J28="Total Mensal",SUM(W$7:W27)/VLOOKUP("Total Acumulado",$J:$K,2,FALSE),IF($J28="Total Acumulado",V27+T28+IF(T$7="% Item",-1,0),0%)))</f>
        <v/>
      </c>
      <c r="W28" s="112" t="str">
        <f>IF($J28="","",IF($J28="Total Mensal",SUM(W$7:W27),IF($J28="Total Acumulado",SUM(W$7:W26)+U28,IFERROR(V28*$K28,0))))</f>
        <v/>
      </c>
      <c r="X28" s="115" t="str">
        <f>IF($J28="","",IF($J28="Total Mensal",SUM(Y$7:Y27)/VLOOKUP("Total Acumulado",$J:$K,2,FALSE),IF($J28="Total Acumulado",X27+V28+IF(V$7="% Item",-1,0),0%)))</f>
        <v/>
      </c>
      <c r="Y28" s="112" t="str">
        <f>IF($J28="","",IF($J28="Total Mensal",SUM(Y$7:Y27),IF($J28="Total Acumulado",SUM(Y$7:Y26)+W28,IFERROR(X28*$K28,0))))</f>
        <v/>
      </c>
      <c r="Z28" s="115" t="str">
        <f>IF($J28="","",IF($J28="Total Mensal",SUM(AA$7:AA27)/VLOOKUP("Total Acumulado",$J:$K,2,FALSE),IF($J28="Total Acumulado",Z27+X28+IF(X$7="% Item",-1,0),0%)))</f>
        <v/>
      </c>
      <c r="AA28" s="112" t="str">
        <f>IF($J28="","",IF($J28="Total Mensal",SUM(AA$7:AA27),IF($J28="Total Acumulado",SUM(AA$7:AA26)+Y28,IFERROR(Z28*$K28,0))))</f>
        <v/>
      </c>
      <c r="AB28" s="115" t="str">
        <f>IF($J28="","",IF($J28="Total Mensal",SUM(AC$7:AC27)/VLOOKUP("Total Acumulado",$J:$K,2,FALSE),IF($J28="Total Acumulado",AB27+Z28+IF(Z$7="% Item",-1,0),0%)))</f>
        <v/>
      </c>
      <c r="AC28" s="112" t="str">
        <f>IF($J28="","",IF($J28="Total Mensal",SUM(AC$7:AC27),IF($J28="Total Acumulado",SUM(AC$7:AC26)+AA28,IFERROR(AB28*$K28,0))))</f>
        <v/>
      </c>
      <c r="AD28" s="115" t="str">
        <f>IF($J28="","",IF($J28="Total Mensal",SUM(AE$7:AE27)/VLOOKUP("Total Acumulado",$J:$K,2,FALSE),IF($J28="Total Acumulado",AD27+AB28+IF(AB$7="% Item",-1,0),0%)))</f>
        <v/>
      </c>
      <c r="AE28" s="112" t="str">
        <f>IF($J28="","",IF($J28="Total Mensal",SUM(AE$7:AE27),IF($J28="Total Acumulado",SUM(AE$7:AE26)+AC28,IFERROR(AD28*$K28,0))))</f>
        <v/>
      </c>
      <c r="AF28" s="115" t="str">
        <f>IF($J28="","",IF($J28="Total Mensal",SUM(AG$7:AG27)/VLOOKUP("Total Acumulado",$J:$K,2,FALSE),IF($J28="Total Acumulado",AF27+AD28+IF(AD$7="% Item",-1,0),0%)))</f>
        <v/>
      </c>
      <c r="AG28" s="112" t="str">
        <f>IF($J28="","",IF($J28="Total Mensal",SUM(AG$7:AG27),IF($J28="Total Acumulado",SUM(AG$7:AG26)+AE28,IFERROR(AF28*$K28,0))))</f>
        <v/>
      </c>
      <c r="AH28" s="115" t="str">
        <f>IF($J28="","",IF($J28="Total Mensal",SUM(AI$7:AI27)/VLOOKUP("Total Acumulado",$J:$K,2,FALSE),IF($J28="Total Acumulado",AH27+AF28+IF(AF$7="% Item",-1,0),0%)))</f>
        <v/>
      </c>
      <c r="AI28" s="112" t="str">
        <f>IF($J28="","",IF($J28="Total Mensal",SUM(AI$7:AI27),IF($J28="Total Acumulado",SUM(AI$7:AI26)+AG28,IFERROR(AH28*$K28,0))))</f>
        <v/>
      </c>
      <c r="AJ28" s="115" t="str">
        <f>IF($J28="","",IF($J28="Total Mensal",SUM(AK$7:AK27)/VLOOKUP("Total Acumulado",$J:$K,2,FALSE),IF($J28="Total Acumulado",AJ27+AH28+IF(AH$7="% Item",-1,0),0%)))</f>
        <v/>
      </c>
      <c r="AK28" s="112" t="str">
        <f>IF($J28="","",IF($J28="Total Mensal",SUM(AK$7:AK27),IF($J28="Total Acumulado",SUM(AK$7:AK26)+AI28,IFERROR(AJ28*$K28,0))))</f>
        <v/>
      </c>
    </row>
    <row r="29" spans="2:37" x14ac:dyDescent="0.25">
      <c r="B29" s="44" t="str">
        <f>IFERROR(IF(C28=C25,IF(B28+1&lt;='MAPA DE PREÇOS'!$H$8,B28+1,""),B28),"")</f>
        <v/>
      </c>
      <c r="C29" s="44" t="str">
        <f>IFERROR(VLOOKUP(B29,'MAPA DE PREÇOS'!B:D,2,FALSE),"")</f>
        <v/>
      </c>
      <c r="D29" s="44" t="str">
        <f>IFERROR(VLOOKUP(B29,'MAPA DE PREÇOS'!B:D,3,FALSE),"")</f>
        <v/>
      </c>
      <c r="E29" s="85" t="str">
        <f t="shared" si="0"/>
        <v/>
      </c>
      <c r="F29" s="85" t="str">
        <f>IF($B28="","",IF($C29=$C26,INDEX('MAPA DE PREÇOS'!$H:$H,MATCH($B29,'MAPA DE PREÇOS'!$B:$B)-19),IF($C29=$C27,"Código","")))</f>
        <v/>
      </c>
      <c r="G29" s="86" t="str">
        <f>IF($B28="","",IF($C29=$C26,IF('BASE EDITAL'!$C$2="",INDEX('MAPA DE PREÇOS'!H:H,MATCH(EDITAL!B29,'MAPA DE PREÇOS'!B:B,0)+1),UPPER(INDEX('BASE EDITAL'!$C:$C,EDITAL!B29+1))),IF($C29=$C27,"Especificação do Objeto","")))</f>
        <v/>
      </c>
      <c r="H29" s="87" t="str">
        <f>IF($B28="","",IF($C29=$C26,INDEX('MAPA DE PREÇOS'!$M:$M,MATCH($B29,'MAPA DE PREÇOS'!$B:$B)-16),IF($C29=$C27,"Unidade","")))</f>
        <v/>
      </c>
      <c r="I29" s="87" t="str">
        <f>IF($B28="","",IF($C29=$C26,INDEX('MAPA DE PREÇOS'!$M:$M,MATCH($B29,'MAPA DE PREÇOS'!$B:$B)-17),IF($C29=$C27,"Quant.","")))</f>
        <v/>
      </c>
      <c r="J29" s="63" t="str">
        <f>IF(J28="Total Mensal","Total Acumulado",IF($B28="","",IF($C29=$C26,INDEX('MAPA DE PREÇOS'!$M:$M,MATCH($B29,'MAPA DE PREÇOS'!$B:$B)-19),IF($C29=$C27,"Valor Unit. (R$)",IF(AND($C29&lt;&gt;$C28,$J28&lt;&gt;""),"Total Mensal","")))))</f>
        <v/>
      </c>
      <c r="K29" s="78" t="str">
        <f>IF(J29="","",IF(J29="Total Mensal","-",IF(J29="Total Acumulado",SUM(K$7:K28),I29*J29)))</f>
        <v/>
      </c>
      <c r="L29" s="115" t="str">
        <f>IF(J29="","",IF(J29="Total Mensal","-",IF(J29="Total Acumulado",SUM(L$7:L28),K29/SUMIF(J:J,"Total Acumulado",K:K))))</f>
        <v/>
      </c>
      <c r="M29" s="111"/>
      <c r="N29" s="115" t="str">
        <f>IF($J29="","",IF($J29="Total Mensal",SUM(O$7:O28)/VLOOKUP("Total Acumulado",$J:$K,2,FALSE),IF($J29="Total Acumulado",N28+L29+IF(L$7="% Item",-1,0),0%)))</f>
        <v/>
      </c>
      <c r="O29" s="112" t="str">
        <f>IF($J29="","",IF($J29="Total Mensal",SUM(O$7:O28),IF($J29="Total Acumulado",SUM(O$7:O27)+M29,IFERROR(N29*$K29,0))))</f>
        <v/>
      </c>
      <c r="P29" s="115" t="str">
        <f>IF($J29="","",IF($J29="Total Mensal",SUM(Q$7:Q28)/VLOOKUP("Total Acumulado",$J:$K,2,FALSE),IF($J29="Total Acumulado",P28+N29+IF(N$7="% Item",-1,0),0%)))</f>
        <v/>
      </c>
      <c r="Q29" s="112" t="str">
        <f>IF($J29="","",IF($J29="Total Mensal",SUM(Q$7:Q28),IF($J29="Total Acumulado",SUM(Q$7:Q27)+O29,IFERROR(P29*$K29,0))))</f>
        <v/>
      </c>
      <c r="R29" s="115" t="str">
        <f>IF($J29="","",IF($J29="Total Mensal",SUM(S$7:S28)/VLOOKUP("Total Acumulado",$J:$K,2,FALSE),IF($J29="Total Acumulado",R28+P29+IF(P$7="% Item",-1,0),0%)))</f>
        <v/>
      </c>
      <c r="S29" s="112" t="str">
        <f>IF($J29="","",IF($J29="Total Mensal",SUM(S$7:S28),IF($J29="Total Acumulado",SUM(S$7:S27)+Q29,IFERROR(R29*$K29,0))))</f>
        <v/>
      </c>
      <c r="T29" s="115" t="str">
        <f>IF($J29="","",IF($J29="Total Mensal",SUM(U$7:U28)/VLOOKUP("Total Acumulado",$J:$K,2,FALSE),IF($J29="Total Acumulado",T28+R29+IF(R$7="% Item",-1,0),0%)))</f>
        <v/>
      </c>
      <c r="U29" s="112" t="str">
        <f>IF($J29="","",IF($J29="Total Mensal",SUM(U$7:U28),IF($J29="Total Acumulado",SUM(U$7:U27)+S29,IFERROR(T29*$K29,0))))</f>
        <v/>
      </c>
      <c r="V29" s="115" t="str">
        <f>IF($J29="","",IF($J29="Total Mensal",SUM(W$7:W28)/VLOOKUP("Total Acumulado",$J:$K,2,FALSE),IF($J29="Total Acumulado",V28+T29+IF(T$7="% Item",-1,0),0%)))</f>
        <v/>
      </c>
      <c r="W29" s="112" t="str">
        <f>IF($J29="","",IF($J29="Total Mensal",SUM(W$7:W28),IF($J29="Total Acumulado",SUM(W$7:W27)+U29,IFERROR(V29*$K29,0))))</f>
        <v/>
      </c>
      <c r="X29" s="115" t="str">
        <f>IF($J29="","",IF($J29="Total Mensal",SUM(Y$7:Y28)/VLOOKUP("Total Acumulado",$J:$K,2,FALSE),IF($J29="Total Acumulado",X28+V29+IF(V$7="% Item",-1,0),0%)))</f>
        <v/>
      </c>
      <c r="Y29" s="112" t="str">
        <f>IF($J29="","",IF($J29="Total Mensal",SUM(Y$7:Y28),IF($J29="Total Acumulado",SUM(Y$7:Y27)+W29,IFERROR(X29*$K29,0))))</f>
        <v/>
      </c>
      <c r="Z29" s="115" t="str">
        <f>IF($J29="","",IF($J29="Total Mensal",SUM(AA$7:AA28)/VLOOKUP("Total Acumulado",$J:$K,2,FALSE),IF($J29="Total Acumulado",Z28+X29+IF(X$7="% Item",-1,0),0%)))</f>
        <v/>
      </c>
      <c r="AA29" s="112" t="str">
        <f>IF($J29="","",IF($J29="Total Mensal",SUM(AA$7:AA28),IF($J29="Total Acumulado",SUM(AA$7:AA27)+Y29,IFERROR(Z29*$K29,0))))</f>
        <v/>
      </c>
      <c r="AB29" s="115" t="str">
        <f>IF($J29="","",IF($J29="Total Mensal",SUM(AC$7:AC28)/VLOOKUP("Total Acumulado",$J:$K,2,FALSE),IF($J29="Total Acumulado",AB28+Z29+IF(Z$7="% Item",-1,0),0%)))</f>
        <v/>
      </c>
      <c r="AC29" s="112" t="str">
        <f>IF($J29="","",IF($J29="Total Mensal",SUM(AC$7:AC28),IF($J29="Total Acumulado",SUM(AC$7:AC27)+AA29,IFERROR(AB29*$K29,0))))</f>
        <v/>
      </c>
      <c r="AD29" s="115" t="str">
        <f>IF($J29="","",IF($J29="Total Mensal",SUM(AE$7:AE28)/VLOOKUP("Total Acumulado",$J:$K,2,FALSE),IF($J29="Total Acumulado",AD28+AB29+IF(AB$7="% Item",-1,0),0%)))</f>
        <v/>
      </c>
      <c r="AE29" s="112" t="str">
        <f>IF($J29="","",IF($J29="Total Mensal",SUM(AE$7:AE28),IF($J29="Total Acumulado",SUM(AE$7:AE27)+AC29,IFERROR(AD29*$K29,0))))</f>
        <v/>
      </c>
      <c r="AF29" s="115" t="str">
        <f>IF($J29="","",IF($J29="Total Mensal",SUM(AG$7:AG28)/VLOOKUP("Total Acumulado",$J:$K,2,FALSE),IF($J29="Total Acumulado",AF28+AD29+IF(AD$7="% Item",-1,0),0%)))</f>
        <v/>
      </c>
      <c r="AG29" s="112" t="str">
        <f>IF($J29="","",IF($J29="Total Mensal",SUM(AG$7:AG28),IF($J29="Total Acumulado",SUM(AG$7:AG27)+AE29,IFERROR(AF29*$K29,0))))</f>
        <v/>
      </c>
      <c r="AH29" s="115" t="str">
        <f>IF($J29="","",IF($J29="Total Mensal",SUM(AI$7:AI28)/VLOOKUP("Total Acumulado",$J:$K,2,FALSE),IF($J29="Total Acumulado",AH28+AF29+IF(AF$7="% Item",-1,0),0%)))</f>
        <v/>
      </c>
      <c r="AI29" s="112" t="str">
        <f>IF($J29="","",IF($J29="Total Mensal",SUM(AI$7:AI28),IF($J29="Total Acumulado",SUM(AI$7:AI27)+AG29,IFERROR(AH29*$K29,0))))</f>
        <v/>
      </c>
      <c r="AJ29" s="115" t="str">
        <f>IF($J29="","",IF($J29="Total Mensal",SUM(AK$7:AK28)/VLOOKUP("Total Acumulado",$J:$K,2,FALSE),IF($J29="Total Acumulado",AJ28+AH29+IF(AH$7="% Item",-1,0),0%)))</f>
        <v/>
      </c>
      <c r="AK29" s="112" t="str">
        <f>IF($J29="","",IF($J29="Total Mensal",SUM(AK$7:AK28),IF($J29="Total Acumulado",SUM(AK$7:AK27)+AI29,IFERROR(AJ29*$K29,0))))</f>
        <v/>
      </c>
    </row>
    <row r="30" spans="2:37" x14ac:dyDescent="0.25">
      <c r="B30" s="44" t="str">
        <f>IFERROR(IF(C29=C26,IF(B29+1&lt;='MAPA DE PREÇOS'!$H$8,B29+1,""),B29),"")</f>
        <v/>
      </c>
      <c r="C30" s="44" t="str">
        <f>IFERROR(VLOOKUP(B30,'MAPA DE PREÇOS'!B:D,2,FALSE),"")</f>
        <v/>
      </c>
      <c r="D30" s="44" t="str">
        <f>IFERROR(VLOOKUP(B30,'MAPA DE PREÇOS'!B:D,3,FALSE),"")</f>
        <v/>
      </c>
      <c r="E30" s="85" t="str">
        <f t="shared" si="0"/>
        <v/>
      </c>
      <c r="F30" s="85" t="str">
        <f>IF($B29="","",IF($C30=$C27,INDEX('MAPA DE PREÇOS'!$H:$H,MATCH($B30,'MAPA DE PREÇOS'!$B:$B)-19),IF($C30=$C28,"Código","")))</f>
        <v/>
      </c>
      <c r="G30" s="86" t="str">
        <f>IF($B29="","",IF($C30=$C27,IF('BASE EDITAL'!$C$2="",INDEX('MAPA DE PREÇOS'!H:H,MATCH(EDITAL!B30,'MAPA DE PREÇOS'!B:B,0)+1),UPPER(INDEX('BASE EDITAL'!$C:$C,EDITAL!B30+1))),IF($C30=$C28,"Especificação do Objeto","")))</f>
        <v/>
      </c>
      <c r="H30" s="87" t="str">
        <f>IF($B29="","",IF($C30=$C27,INDEX('MAPA DE PREÇOS'!$M:$M,MATCH($B30,'MAPA DE PREÇOS'!$B:$B)-16),IF($C30=$C28,"Unidade","")))</f>
        <v/>
      </c>
      <c r="I30" s="87" t="str">
        <f>IF($B29="","",IF($C30=$C27,INDEX('MAPA DE PREÇOS'!$M:$M,MATCH($B30,'MAPA DE PREÇOS'!$B:$B)-17),IF($C30=$C28,"Quant.","")))</f>
        <v/>
      </c>
      <c r="J30" s="63" t="str">
        <f>IF(J29="Total Mensal","Total Acumulado",IF($B29="","",IF($C30=$C27,INDEX('MAPA DE PREÇOS'!$M:$M,MATCH($B30,'MAPA DE PREÇOS'!$B:$B)-19),IF($C30=$C28,"Valor Unit. (R$)",IF(AND($C30&lt;&gt;$C29,$J29&lt;&gt;""),"Total Mensal","")))))</f>
        <v/>
      </c>
      <c r="K30" s="78" t="str">
        <f>IF(J30="","",IF(J30="Total Mensal","-",IF(J30="Total Acumulado",SUM(K$7:K29),I30*J30)))</f>
        <v/>
      </c>
      <c r="L30" s="115" t="str">
        <f>IF(J30="","",IF(J30="Total Mensal","-",IF(J30="Total Acumulado",SUM(L$7:L29),K30/SUMIF(J:J,"Total Acumulado",K:K))))</f>
        <v/>
      </c>
      <c r="M30" s="111"/>
      <c r="N30" s="115" t="str">
        <f>IF($J30="","",IF($J30="Total Mensal",SUM(O$7:O29)/VLOOKUP("Total Acumulado",$J:$K,2,FALSE),IF($J30="Total Acumulado",N29+L30+IF(L$7="% Item",-1,0),0%)))</f>
        <v/>
      </c>
      <c r="O30" s="112" t="str">
        <f>IF($J30="","",IF($J30="Total Mensal",SUM(O$7:O29),IF($J30="Total Acumulado",SUM(O$7:O28)+M30,IFERROR(N30*$K30,0))))</f>
        <v/>
      </c>
      <c r="P30" s="115" t="str">
        <f>IF($J30="","",IF($J30="Total Mensal",SUM(Q$7:Q29)/VLOOKUP("Total Acumulado",$J:$K,2,FALSE),IF($J30="Total Acumulado",P29+N30+IF(N$7="% Item",-1,0),0%)))</f>
        <v/>
      </c>
      <c r="Q30" s="112" t="str">
        <f>IF($J30="","",IF($J30="Total Mensal",SUM(Q$7:Q29),IF($J30="Total Acumulado",SUM(Q$7:Q28)+O30,IFERROR(P30*$K30,0))))</f>
        <v/>
      </c>
      <c r="R30" s="115" t="str">
        <f>IF($J30="","",IF($J30="Total Mensal",SUM(S$7:S29)/VLOOKUP("Total Acumulado",$J:$K,2,FALSE),IF($J30="Total Acumulado",R29+P30+IF(P$7="% Item",-1,0),0%)))</f>
        <v/>
      </c>
      <c r="S30" s="112" t="str">
        <f>IF($J30="","",IF($J30="Total Mensal",SUM(S$7:S29),IF($J30="Total Acumulado",SUM(S$7:S28)+Q30,IFERROR(R30*$K30,0))))</f>
        <v/>
      </c>
      <c r="T30" s="115" t="str">
        <f>IF($J30="","",IF($J30="Total Mensal",SUM(U$7:U29)/VLOOKUP("Total Acumulado",$J:$K,2,FALSE),IF($J30="Total Acumulado",T29+R30+IF(R$7="% Item",-1,0),0%)))</f>
        <v/>
      </c>
      <c r="U30" s="112" t="str">
        <f>IF($J30="","",IF($J30="Total Mensal",SUM(U$7:U29),IF($J30="Total Acumulado",SUM(U$7:U28)+S30,IFERROR(T30*$K30,0))))</f>
        <v/>
      </c>
      <c r="V30" s="115" t="str">
        <f>IF($J30="","",IF($J30="Total Mensal",SUM(W$7:W29)/VLOOKUP("Total Acumulado",$J:$K,2,FALSE),IF($J30="Total Acumulado",V29+T30+IF(T$7="% Item",-1,0),0%)))</f>
        <v/>
      </c>
      <c r="W30" s="112" t="str">
        <f>IF($J30="","",IF($J30="Total Mensal",SUM(W$7:W29),IF($J30="Total Acumulado",SUM(W$7:W28)+U30,IFERROR(V30*$K30,0))))</f>
        <v/>
      </c>
      <c r="X30" s="115" t="str">
        <f>IF($J30="","",IF($J30="Total Mensal",SUM(Y$7:Y29)/VLOOKUP("Total Acumulado",$J:$K,2,FALSE),IF($J30="Total Acumulado",X29+V30+IF(V$7="% Item",-1,0),0%)))</f>
        <v/>
      </c>
      <c r="Y30" s="112" t="str">
        <f>IF($J30="","",IF($J30="Total Mensal",SUM(Y$7:Y29),IF($J30="Total Acumulado",SUM(Y$7:Y28)+W30,IFERROR(X30*$K30,0))))</f>
        <v/>
      </c>
      <c r="Z30" s="115" t="str">
        <f>IF($J30="","",IF($J30="Total Mensal",SUM(AA$7:AA29)/VLOOKUP("Total Acumulado",$J:$K,2,FALSE),IF($J30="Total Acumulado",Z29+X30+IF(X$7="% Item",-1,0),0%)))</f>
        <v/>
      </c>
      <c r="AA30" s="112" t="str">
        <f>IF($J30="","",IF($J30="Total Mensal",SUM(AA$7:AA29),IF($J30="Total Acumulado",SUM(AA$7:AA28)+Y30,IFERROR(Z30*$K30,0))))</f>
        <v/>
      </c>
      <c r="AB30" s="115" t="str">
        <f>IF($J30="","",IF($J30="Total Mensal",SUM(AC$7:AC29)/VLOOKUP("Total Acumulado",$J:$K,2,FALSE),IF($J30="Total Acumulado",AB29+Z30+IF(Z$7="% Item",-1,0),0%)))</f>
        <v/>
      </c>
      <c r="AC30" s="112" t="str">
        <f>IF($J30="","",IF($J30="Total Mensal",SUM(AC$7:AC29),IF($J30="Total Acumulado",SUM(AC$7:AC28)+AA30,IFERROR(AB30*$K30,0))))</f>
        <v/>
      </c>
      <c r="AD30" s="115" t="str">
        <f>IF($J30="","",IF($J30="Total Mensal",SUM(AE$7:AE29)/VLOOKUP("Total Acumulado",$J:$K,2,FALSE),IF($J30="Total Acumulado",AD29+AB30+IF(AB$7="% Item",-1,0),0%)))</f>
        <v/>
      </c>
      <c r="AE30" s="112" t="str">
        <f>IF($J30="","",IF($J30="Total Mensal",SUM(AE$7:AE29),IF($J30="Total Acumulado",SUM(AE$7:AE28)+AC30,IFERROR(AD30*$K30,0))))</f>
        <v/>
      </c>
      <c r="AF30" s="115" t="str">
        <f>IF($J30="","",IF($J30="Total Mensal",SUM(AG$7:AG29)/VLOOKUP("Total Acumulado",$J:$K,2,FALSE),IF($J30="Total Acumulado",AF29+AD30+IF(AD$7="% Item",-1,0),0%)))</f>
        <v/>
      </c>
      <c r="AG30" s="112" t="str">
        <f>IF($J30="","",IF($J30="Total Mensal",SUM(AG$7:AG29),IF($J30="Total Acumulado",SUM(AG$7:AG28)+AE30,IFERROR(AF30*$K30,0))))</f>
        <v/>
      </c>
      <c r="AH30" s="115" t="str">
        <f>IF($J30="","",IF($J30="Total Mensal",SUM(AI$7:AI29)/VLOOKUP("Total Acumulado",$J:$K,2,FALSE),IF($J30="Total Acumulado",AH29+AF30+IF(AF$7="% Item",-1,0),0%)))</f>
        <v/>
      </c>
      <c r="AI30" s="112" t="str">
        <f>IF($J30="","",IF($J30="Total Mensal",SUM(AI$7:AI29),IF($J30="Total Acumulado",SUM(AI$7:AI28)+AG30,IFERROR(AH30*$K30,0))))</f>
        <v/>
      </c>
      <c r="AJ30" s="115" t="str">
        <f>IF($J30="","",IF($J30="Total Mensal",SUM(AK$7:AK29)/VLOOKUP("Total Acumulado",$J:$K,2,FALSE),IF($J30="Total Acumulado",AJ29+AH30+IF(AH$7="% Item",-1,0),0%)))</f>
        <v/>
      </c>
      <c r="AK30" s="112" t="str">
        <f>IF($J30="","",IF($J30="Total Mensal",SUM(AK$7:AK29),IF($J30="Total Acumulado",SUM(AK$7:AK28)+AI30,IFERROR(AJ30*$K30,0))))</f>
        <v/>
      </c>
    </row>
    <row r="31" spans="2:37" x14ac:dyDescent="0.25">
      <c r="B31" s="44" t="str">
        <f>IFERROR(IF(C30=C27,IF(B30+1&lt;='MAPA DE PREÇOS'!$H$8,B30+1,""),B30),"")</f>
        <v/>
      </c>
      <c r="C31" s="44" t="str">
        <f>IFERROR(VLOOKUP(B31,'MAPA DE PREÇOS'!B:D,2,FALSE),"")</f>
        <v/>
      </c>
      <c r="D31" s="44" t="str">
        <f>IFERROR(VLOOKUP(B31,'MAPA DE PREÇOS'!B:D,3,FALSE),"")</f>
        <v/>
      </c>
      <c r="E31" s="85" t="str">
        <f t="shared" si="0"/>
        <v/>
      </c>
      <c r="F31" s="85" t="str">
        <f>IF($B30="","",IF($C31=$C28,INDEX('MAPA DE PREÇOS'!$H:$H,MATCH($B31,'MAPA DE PREÇOS'!$B:$B)-19),IF($C31=$C29,"Código","")))</f>
        <v/>
      </c>
      <c r="G31" s="86" t="str">
        <f>IF($B30="","",IF($C31=$C28,IF('BASE EDITAL'!$C$2="",INDEX('MAPA DE PREÇOS'!H:H,MATCH(EDITAL!B31,'MAPA DE PREÇOS'!B:B,0)+1),UPPER(INDEX('BASE EDITAL'!$C:$C,EDITAL!B31+1))),IF($C31=$C29,"Especificação do Objeto","")))</f>
        <v/>
      </c>
      <c r="H31" s="87" t="str">
        <f>IF($B30="","",IF($C31=$C28,INDEX('MAPA DE PREÇOS'!$M:$M,MATCH($B31,'MAPA DE PREÇOS'!$B:$B)-16),IF($C31=$C29,"Unidade","")))</f>
        <v/>
      </c>
      <c r="I31" s="87" t="str">
        <f>IF($B30="","",IF($C31=$C28,INDEX('MAPA DE PREÇOS'!$M:$M,MATCH($B31,'MAPA DE PREÇOS'!$B:$B)-17),IF($C31=$C29,"Quant.","")))</f>
        <v/>
      </c>
      <c r="J31" s="63" t="str">
        <f>IF(J30="Total Mensal","Total Acumulado",IF($B30="","",IF($C31=$C28,INDEX('MAPA DE PREÇOS'!$M:$M,MATCH($B31,'MAPA DE PREÇOS'!$B:$B)-19),IF($C31=$C29,"Valor Unit. (R$)",IF(AND($C31&lt;&gt;$C30,$J30&lt;&gt;""),"Total Mensal","")))))</f>
        <v/>
      </c>
      <c r="K31" s="78" t="str">
        <f>IF(J31="","",IF(J31="Total Mensal","-",IF(J31="Total Acumulado",SUM(K$7:K30),I31*J31)))</f>
        <v/>
      </c>
      <c r="L31" s="115" t="str">
        <f>IF(J31="","",IF(J31="Total Mensal","-",IF(J31="Total Acumulado",SUM(L$7:L30),K31/SUMIF(J:J,"Total Acumulado",K:K))))</f>
        <v/>
      </c>
      <c r="M31" s="111"/>
      <c r="N31" s="115" t="str">
        <f>IF($J31="","",IF($J31="Total Mensal",SUM(O$7:O30)/VLOOKUP("Total Acumulado",$J:$K,2,FALSE),IF($J31="Total Acumulado",N30+L31+IF(L$7="% Item",-1,0),0%)))</f>
        <v/>
      </c>
      <c r="O31" s="112" t="str">
        <f>IF($J31="","",IF($J31="Total Mensal",SUM(O$7:O30),IF($J31="Total Acumulado",SUM(O$7:O29)+M31,IFERROR(N31*$K31,0))))</f>
        <v/>
      </c>
      <c r="P31" s="115" t="str">
        <f>IF($J31="","",IF($J31="Total Mensal",SUM(Q$7:Q30)/VLOOKUP("Total Acumulado",$J:$K,2,FALSE),IF($J31="Total Acumulado",P30+N31+IF(N$7="% Item",-1,0),0%)))</f>
        <v/>
      </c>
      <c r="Q31" s="112" t="str">
        <f>IF($J31="","",IF($J31="Total Mensal",SUM(Q$7:Q30),IF($J31="Total Acumulado",SUM(Q$7:Q29)+O31,IFERROR(P31*$K31,0))))</f>
        <v/>
      </c>
      <c r="R31" s="115" t="str">
        <f>IF($J31="","",IF($J31="Total Mensal",SUM(S$7:S30)/VLOOKUP("Total Acumulado",$J:$K,2,FALSE),IF($J31="Total Acumulado",R30+P31+IF(P$7="% Item",-1,0),0%)))</f>
        <v/>
      </c>
      <c r="S31" s="112" t="str">
        <f>IF($J31="","",IF($J31="Total Mensal",SUM(S$7:S30),IF($J31="Total Acumulado",SUM(S$7:S29)+Q31,IFERROR(R31*$K31,0))))</f>
        <v/>
      </c>
      <c r="T31" s="115" t="str">
        <f>IF($J31="","",IF($J31="Total Mensal",SUM(U$7:U30)/VLOOKUP("Total Acumulado",$J:$K,2,FALSE),IF($J31="Total Acumulado",T30+R31+IF(R$7="% Item",-1,0),0%)))</f>
        <v/>
      </c>
      <c r="U31" s="112" t="str">
        <f>IF($J31="","",IF($J31="Total Mensal",SUM(U$7:U30),IF($J31="Total Acumulado",SUM(U$7:U29)+S31,IFERROR(T31*$K31,0))))</f>
        <v/>
      </c>
      <c r="V31" s="115" t="str">
        <f>IF($J31="","",IF($J31="Total Mensal",SUM(W$7:W30)/VLOOKUP("Total Acumulado",$J:$K,2,FALSE),IF($J31="Total Acumulado",V30+T31+IF(T$7="% Item",-1,0),0%)))</f>
        <v/>
      </c>
      <c r="W31" s="112" t="str">
        <f>IF($J31="","",IF($J31="Total Mensal",SUM(W$7:W30),IF($J31="Total Acumulado",SUM(W$7:W29)+U31,IFERROR(V31*$K31,0))))</f>
        <v/>
      </c>
      <c r="X31" s="115" t="str">
        <f>IF($J31="","",IF($J31="Total Mensal",SUM(Y$7:Y30)/VLOOKUP("Total Acumulado",$J:$K,2,FALSE),IF($J31="Total Acumulado",X30+V31+IF(V$7="% Item",-1,0),0%)))</f>
        <v/>
      </c>
      <c r="Y31" s="112" t="str">
        <f>IF($J31="","",IF($J31="Total Mensal",SUM(Y$7:Y30),IF($J31="Total Acumulado",SUM(Y$7:Y29)+W31,IFERROR(X31*$K31,0))))</f>
        <v/>
      </c>
      <c r="Z31" s="115" t="str">
        <f>IF($J31="","",IF($J31="Total Mensal",SUM(AA$7:AA30)/VLOOKUP("Total Acumulado",$J:$K,2,FALSE),IF($J31="Total Acumulado",Z30+X31+IF(X$7="% Item",-1,0),0%)))</f>
        <v/>
      </c>
      <c r="AA31" s="112" t="str">
        <f>IF($J31="","",IF($J31="Total Mensal",SUM(AA$7:AA30),IF($J31="Total Acumulado",SUM(AA$7:AA29)+Y31,IFERROR(Z31*$K31,0))))</f>
        <v/>
      </c>
      <c r="AB31" s="115" t="str">
        <f>IF($J31="","",IF($J31="Total Mensal",SUM(AC$7:AC30)/VLOOKUP("Total Acumulado",$J:$K,2,FALSE),IF($J31="Total Acumulado",AB30+Z31+IF(Z$7="% Item",-1,0),0%)))</f>
        <v/>
      </c>
      <c r="AC31" s="112" t="str">
        <f>IF($J31="","",IF($J31="Total Mensal",SUM(AC$7:AC30),IF($J31="Total Acumulado",SUM(AC$7:AC29)+AA31,IFERROR(AB31*$K31,0))))</f>
        <v/>
      </c>
      <c r="AD31" s="115" t="str">
        <f>IF($J31="","",IF($J31="Total Mensal",SUM(AE$7:AE30)/VLOOKUP("Total Acumulado",$J:$K,2,FALSE),IF($J31="Total Acumulado",AD30+AB31+IF(AB$7="% Item",-1,0),0%)))</f>
        <v/>
      </c>
      <c r="AE31" s="112" t="str">
        <f>IF($J31="","",IF($J31="Total Mensal",SUM(AE$7:AE30),IF($J31="Total Acumulado",SUM(AE$7:AE29)+AC31,IFERROR(AD31*$K31,0))))</f>
        <v/>
      </c>
      <c r="AF31" s="115" t="str">
        <f>IF($J31="","",IF($J31="Total Mensal",SUM(AG$7:AG30)/VLOOKUP("Total Acumulado",$J:$K,2,FALSE),IF($J31="Total Acumulado",AF30+AD31+IF(AD$7="% Item",-1,0),0%)))</f>
        <v/>
      </c>
      <c r="AG31" s="112" t="str">
        <f>IF($J31="","",IF($J31="Total Mensal",SUM(AG$7:AG30),IF($J31="Total Acumulado",SUM(AG$7:AG29)+AE31,IFERROR(AF31*$K31,0))))</f>
        <v/>
      </c>
      <c r="AH31" s="115" t="str">
        <f>IF($J31="","",IF($J31="Total Mensal",SUM(AI$7:AI30)/VLOOKUP("Total Acumulado",$J:$K,2,FALSE),IF($J31="Total Acumulado",AH30+AF31+IF(AF$7="% Item",-1,0),0%)))</f>
        <v/>
      </c>
      <c r="AI31" s="112" t="str">
        <f>IF($J31="","",IF($J31="Total Mensal",SUM(AI$7:AI30),IF($J31="Total Acumulado",SUM(AI$7:AI29)+AG31,IFERROR(AH31*$K31,0))))</f>
        <v/>
      </c>
      <c r="AJ31" s="115" t="str">
        <f>IF($J31="","",IF($J31="Total Mensal",SUM(AK$7:AK30)/VLOOKUP("Total Acumulado",$J:$K,2,FALSE),IF($J31="Total Acumulado",AJ30+AH31+IF(AH$7="% Item",-1,0),0%)))</f>
        <v/>
      </c>
      <c r="AK31" s="112" t="str">
        <f>IF($J31="","",IF($J31="Total Mensal",SUM(AK$7:AK30),IF($J31="Total Acumulado",SUM(AK$7:AK29)+AI31,IFERROR(AJ31*$K31,0))))</f>
        <v/>
      </c>
    </row>
    <row r="32" spans="2:37" x14ac:dyDescent="0.25">
      <c r="B32" s="44" t="str">
        <f>IFERROR(IF(C31=C28,IF(B31+1&lt;='MAPA DE PREÇOS'!$H$8,B31+1,""),B31),"")</f>
        <v/>
      </c>
      <c r="C32" s="44" t="str">
        <f>IFERROR(VLOOKUP(B32,'MAPA DE PREÇOS'!B:D,2,FALSE),"")</f>
        <v/>
      </c>
      <c r="D32" s="44" t="str">
        <f>IFERROR(VLOOKUP(B32,'MAPA DE PREÇOS'!B:D,3,FALSE),"")</f>
        <v/>
      </c>
      <c r="E32" s="85" t="str">
        <f t="shared" si="0"/>
        <v/>
      </c>
      <c r="F32" s="85" t="str">
        <f>IF($B31="","",IF($C32=$C29,INDEX('MAPA DE PREÇOS'!$H:$H,MATCH($B32,'MAPA DE PREÇOS'!$B:$B)-19),IF($C32=$C30,"Código","")))</f>
        <v/>
      </c>
      <c r="G32" s="86" t="str">
        <f>IF($B31="","",IF($C32=$C29,IF('BASE EDITAL'!$C$2="",INDEX('MAPA DE PREÇOS'!H:H,MATCH(EDITAL!B32,'MAPA DE PREÇOS'!B:B,0)+1),UPPER(INDEX('BASE EDITAL'!$C:$C,EDITAL!B32+1))),IF($C32=$C30,"Especificação do Objeto","")))</f>
        <v/>
      </c>
      <c r="H32" s="87" t="str">
        <f>IF($B31="","",IF($C32=$C29,INDEX('MAPA DE PREÇOS'!$M:$M,MATCH($B32,'MAPA DE PREÇOS'!$B:$B)-16),IF($C32=$C30,"Unidade","")))</f>
        <v/>
      </c>
      <c r="I32" s="87" t="str">
        <f>IF($B31="","",IF($C32=$C29,INDEX('MAPA DE PREÇOS'!$M:$M,MATCH($B32,'MAPA DE PREÇOS'!$B:$B)-17),IF($C32=$C30,"Quant.","")))</f>
        <v/>
      </c>
      <c r="J32" s="63" t="str">
        <f>IF(J31="Total Mensal","Total Acumulado",IF($B31="","",IF($C32=$C29,INDEX('MAPA DE PREÇOS'!$M:$M,MATCH($B32,'MAPA DE PREÇOS'!$B:$B)-19),IF($C32=$C30,"Valor Unit. (R$)",IF(AND($C32&lt;&gt;$C31,$J31&lt;&gt;""),"Total Mensal","")))))</f>
        <v/>
      </c>
      <c r="K32" s="78" t="str">
        <f>IF(J32="","",IF(J32="Total Mensal","-",IF(J32="Total Acumulado",SUM(K$7:K31),I32*J32)))</f>
        <v/>
      </c>
      <c r="L32" s="115" t="str">
        <f>IF(J32="","",IF(J32="Total Mensal","-",IF(J32="Total Acumulado",SUM(L$7:L31),K32/SUMIF(J:J,"Total Acumulado",K:K))))</f>
        <v/>
      </c>
      <c r="M32" s="111"/>
      <c r="N32" s="115" t="str">
        <f>IF($J32="","",IF($J32="Total Mensal",SUM(O$7:O31)/VLOOKUP("Total Acumulado",$J:$K,2,FALSE),IF($J32="Total Acumulado",N31+L32+IF(L$7="% Item",-1,0),0%)))</f>
        <v/>
      </c>
      <c r="O32" s="112" t="str">
        <f>IF($J32="","",IF($J32="Total Mensal",SUM(O$7:O31),IF($J32="Total Acumulado",SUM(O$7:O30)+M32,IFERROR(N32*$K32,0))))</f>
        <v/>
      </c>
      <c r="P32" s="115" t="str">
        <f>IF($J32="","",IF($J32="Total Mensal",SUM(Q$7:Q31)/VLOOKUP("Total Acumulado",$J:$K,2,FALSE),IF($J32="Total Acumulado",P31+N32+IF(N$7="% Item",-1,0),0%)))</f>
        <v/>
      </c>
      <c r="Q32" s="112" t="str">
        <f>IF($J32="","",IF($J32="Total Mensal",SUM(Q$7:Q31),IF($J32="Total Acumulado",SUM(Q$7:Q30)+O32,IFERROR(P32*$K32,0))))</f>
        <v/>
      </c>
      <c r="R32" s="115" t="str">
        <f>IF($J32="","",IF($J32="Total Mensal",SUM(S$7:S31)/VLOOKUP("Total Acumulado",$J:$K,2,FALSE),IF($J32="Total Acumulado",R31+P32+IF(P$7="% Item",-1,0),0%)))</f>
        <v/>
      </c>
      <c r="S32" s="112" t="str">
        <f>IF($J32="","",IF($J32="Total Mensal",SUM(S$7:S31),IF($J32="Total Acumulado",SUM(S$7:S30)+Q32,IFERROR(R32*$K32,0))))</f>
        <v/>
      </c>
      <c r="T32" s="115" t="str">
        <f>IF($J32="","",IF($J32="Total Mensal",SUM(U$7:U31)/VLOOKUP("Total Acumulado",$J:$K,2,FALSE),IF($J32="Total Acumulado",T31+R32+IF(R$7="% Item",-1,0),0%)))</f>
        <v/>
      </c>
      <c r="U32" s="112" t="str">
        <f>IF($J32="","",IF($J32="Total Mensal",SUM(U$7:U31),IF($J32="Total Acumulado",SUM(U$7:U30)+S32,IFERROR(T32*$K32,0))))</f>
        <v/>
      </c>
      <c r="V32" s="115" t="str">
        <f>IF($J32="","",IF($J32="Total Mensal",SUM(W$7:W31)/VLOOKUP("Total Acumulado",$J:$K,2,FALSE),IF($J32="Total Acumulado",V31+T32+IF(T$7="% Item",-1,0),0%)))</f>
        <v/>
      </c>
      <c r="W32" s="112" t="str">
        <f>IF($J32="","",IF($J32="Total Mensal",SUM(W$7:W31),IF($J32="Total Acumulado",SUM(W$7:W30)+U32,IFERROR(V32*$K32,0))))</f>
        <v/>
      </c>
      <c r="X32" s="115" t="str">
        <f>IF($J32="","",IF($J32="Total Mensal",SUM(Y$7:Y31)/VLOOKUP("Total Acumulado",$J:$K,2,FALSE),IF($J32="Total Acumulado",X31+V32+IF(V$7="% Item",-1,0),0%)))</f>
        <v/>
      </c>
      <c r="Y32" s="112" t="str">
        <f>IF($J32="","",IF($J32="Total Mensal",SUM(Y$7:Y31),IF($J32="Total Acumulado",SUM(Y$7:Y30)+W32,IFERROR(X32*$K32,0))))</f>
        <v/>
      </c>
      <c r="Z32" s="115" t="str">
        <f>IF($J32="","",IF($J32="Total Mensal",SUM(AA$7:AA31)/VLOOKUP("Total Acumulado",$J:$K,2,FALSE),IF($J32="Total Acumulado",Z31+X32+IF(X$7="% Item",-1,0),0%)))</f>
        <v/>
      </c>
      <c r="AA32" s="112" t="str">
        <f>IF($J32="","",IF($J32="Total Mensal",SUM(AA$7:AA31),IF($J32="Total Acumulado",SUM(AA$7:AA30)+Y32,IFERROR(Z32*$K32,0))))</f>
        <v/>
      </c>
      <c r="AB32" s="115" t="str">
        <f>IF($J32="","",IF($J32="Total Mensal",SUM(AC$7:AC31)/VLOOKUP("Total Acumulado",$J:$K,2,FALSE),IF($J32="Total Acumulado",AB31+Z32+IF(Z$7="% Item",-1,0),0%)))</f>
        <v/>
      </c>
      <c r="AC32" s="112" t="str">
        <f>IF($J32="","",IF($J32="Total Mensal",SUM(AC$7:AC31),IF($J32="Total Acumulado",SUM(AC$7:AC30)+AA32,IFERROR(AB32*$K32,0))))</f>
        <v/>
      </c>
      <c r="AD32" s="115" t="str">
        <f>IF($J32="","",IF($J32="Total Mensal",SUM(AE$7:AE31)/VLOOKUP("Total Acumulado",$J:$K,2,FALSE),IF($J32="Total Acumulado",AD31+AB32+IF(AB$7="% Item",-1,0),0%)))</f>
        <v/>
      </c>
      <c r="AE32" s="112" t="str">
        <f>IF($J32="","",IF($J32="Total Mensal",SUM(AE$7:AE31),IF($J32="Total Acumulado",SUM(AE$7:AE30)+AC32,IFERROR(AD32*$K32,0))))</f>
        <v/>
      </c>
      <c r="AF32" s="115" t="str">
        <f>IF($J32="","",IF($J32="Total Mensal",SUM(AG$7:AG31)/VLOOKUP("Total Acumulado",$J:$K,2,FALSE),IF($J32="Total Acumulado",AF31+AD32+IF(AD$7="% Item",-1,0),0%)))</f>
        <v/>
      </c>
      <c r="AG32" s="112" t="str">
        <f>IF($J32="","",IF($J32="Total Mensal",SUM(AG$7:AG31),IF($J32="Total Acumulado",SUM(AG$7:AG30)+AE32,IFERROR(AF32*$K32,0))))</f>
        <v/>
      </c>
      <c r="AH32" s="115" t="str">
        <f>IF($J32="","",IF($J32="Total Mensal",SUM(AI$7:AI31)/VLOOKUP("Total Acumulado",$J:$K,2,FALSE),IF($J32="Total Acumulado",AH31+AF32+IF(AF$7="% Item",-1,0),0%)))</f>
        <v/>
      </c>
      <c r="AI32" s="112" t="str">
        <f>IF($J32="","",IF($J32="Total Mensal",SUM(AI$7:AI31),IF($J32="Total Acumulado",SUM(AI$7:AI30)+AG32,IFERROR(AH32*$K32,0))))</f>
        <v/>
      </c>
      <c r="AJ32" s="115" t="str">
        <f>IF($J32="","",IF($J32="Total Mensal",SUM(AK$7:AK31)/VLOOKUP("Total Acumulado",$J:$K,2,FALSE),IF($J32="Total Acumulado",AJ31+AH32+IF(AH$7="% Item",-1,0),0%)))</f>
        <v/>
      </c>
      <c r="AK32" s="112" t="str">
        <f>IF($J32="","",IF($J32="Total Mensal",SUM(AK$7:AK31),IF($J32="Total Acumulado",SUM(AK$7:AK30)+AI32,IFERROR(AJ32*$K32,0))))</f>
        <v/>
      </c>
    </row>
    <row r="33" spans="2:37" x14ac:dyDescent="0.25">
      <c r="B33" s="44" t="str">
        <f>IFERROR(IF(C32=C29,IF(B32+1&lt;='MAPA DE PREÇOS'!$H$8,B32+1,""),B32),"")</f>
        <v/>
      </c>
      <c r="C33" s="44" t="str">
        <f>IFERROR(VLOOKUP(B33,'MAPA DE PREÇOS'!B:D,2,FALSE),"")</f>
        <v/>
      </c>
      <c r="D33" s="44" t="str">
        <f>IFERROR(VLOOKUP(B33,'MAPA DE PREÇOS'!B:D,3,FALSE),"")</f>
        <v/>
      </c>
      <c r="E33" s="85" t="str">
        <f t="shared" si="0"/>
        <v/>
      </c>
      <c r="F33" s="85" t="str">
        <f>IF($B32="","",IF($C33=$C30,INDEX('MAPA DE PREÇOS'!$H:$H,MATCH($B33,'MAPA DE PREÇOS'!$B:$B)-19),IF($C33=$C31,"Código","")))</f>
        <v/>
      </c>
      <c r="G33" s="86" t="str">
        <f>IF($B32="","",IF($C33=$C30,IF('BASE EDITAL'!$C$2="",INDEX('MAPA DE PREÇOS'!H:H,MATCH(EDITAL!B33,'MAPA DE PREÇOS'!B:B,0)+1),UPPER(INDEX('BASE EDITAL'!$C:$C,EDITAL!B33+1))),IF($C33=$C31,"Especificação do Objeto","")))</f>
        <v/>
      </c>
      <c r="H33" s="87" t="str">
        <f>IF($B32="","",IF($C33=$C30,INDEX('MAPA DE PREÇOS'!$M:$M,MATCH($B33,'MAPA DE PREÇOS'!$B:$B)-16),IF($C33=$C31,"Unidade","")))</f>
        <v/>
      </c>
      <c r="I33" s="87" t="str">
        <f>IF($B32="","",IF($C33=$C30,INDEX('MAPA DE PREÇOS'!$M:$M,MATCH($B33,'MAPA DE PREÇOS'!$B:$B)-17),IF($C33=$C31,"Quant.","")))</f>
        <v/>
      </c>
      <c r="J33" s="63" t="str">
        <f>IF(J32="Total Mensal","Total Acumulado",IF($B32="","",IF($C33=$C30,INDEX('MAPA DE PREÇOS'!$M:$M,MATCH($B33,'MAPA DE PREÇOS'!$B:$B)-19),IF($C33=$C31,"Valor Unit. (R$)",IF(AND($C33&lt;&gt;$C32,$J32&lt;&gt;""),"Total Mensal","")))))</f>
        <v/>
      </c>
      <c r="K33" s="78" t="str">
        <f>IF(J33="","",IF(J33="Total Mensal","-",IF(J33="Total Acumulado",SUM(K$7:K32),I33*J33)))</f>
        <v/>
      </c>
      <c r="L33" s="115" t="str">
        <f>IF(J33="","",IF(J33="Total Mensal","-",IF(J33="Total Acumulado",SUM(L$7:L32),K33/SUMIF(J:J,"Total Acumulado",K:K))))</f>
        <v/>
      </c>
      <c r="M33" s="111"/>
      <c r="N33" s="115" t="str">
        <f>IF($J33="","",IF($J33="Total Mensal",SUM(O$7:O32)/VLOOKUP("Total Acumulado",$J:$K,2,FALSE),IF($J33="Total Acumulado",N32+L33+IF(L$7="% Item",-1,0),0%)))</f>
        <v/>
      </c>
      <c r="O33" s="112" t="str">
        <f>IF($J33="","",IF($J33="Total Mensal",SUM(O$7:O32),IF($J33="Total Acumulado",SUM(O$7:O31)+M33,IFERROR(N33*$K33,0))))</f>
        <v/>
      </c>
      <c r="P33" s="115" t="str">
        <f>IF($J33="","",IF($J33="Total Mensal",SUM(Q$7:Q32)/VLOOKUP("Total Acumulado",$J:$K,2,FALSE),IF($J33="Total Acumulado",P32+N33+IF(N$7="% Item",-1,0),0%)))</f>
        <v/>
      </c>
      <c r="Q33" s="112" t="str">
        <f>IF($J33="","",IF($J33="Total Mensal",SUM(Q$7:Q32),IF($J33="Total Acumulado",SUM(Q$7:Q31)+O33,IFERROR(P33*$K33,0))))</f>
        <v/>
      </c>
      <c r="R33" s="115" t="str">
        <f>IF($J33="","",IF($J33="Total Mensal",SUM(S$7:S32)/VLOOKUP("Total Acumulado",$J:$K,2,FALSE),IF($J33="Total Acumulado",R32+P33+IF(P$7="% Item",-1,0),0%)))</f>
        <v/>
      </c>
      <c r="S33" s="112" t="str">
        <f>IF($J33="","",IF($J33="Total Mensal",SUM(S$7:S32),IF($J33="Total Acumulado",SUM(S$7:S31)+Q33,IFERROR(R33*$K33,0))))</f>
        <v/>
      </c>
      <c r="T33" s="115" t="str">
        <f>IF($J33="","",IF($J33="Total Mensal",SUM(U$7:U32)/VLOOKUP("Total Acumulado",$J:$K,2,FALSE),IF($J33="Total Acumulado",T32+R33+IF(R$7="% Item",-1,0),0%)))</f>
        <v/>
      </c>
      <c r="U33" s="112" t="str">
        <f>IF($J33="","",IF($J33="Total Mensal",SUM(U$7:U32),IF($J33="Total Acumulado",SUM(U$7:U31)+S33,IFERROR(T33*$K33,0))))</f>
        <v/>
      </c>
      <c r="V33" s="115" t="str">
        <f>IF($J33="","",IF($J33="Total Mensal",SUM(W$7:W32)/VLOOKUP("Total Acumulado",$J:$K,2,FALSE),IF($J33="Total Acumulado",V32+T33+IF(T$7="% Item",-1,0),0%)))</f>
        <v/>
      </c>
      <c r="W33" s="112" t="str">
        <f>IF($J33="","",IF($J33="Total Mensal",SUM(W$7:W32),IF($J33="Total Acumulado",SUM(W$7:W31)+U33,IFERROR(V33*$K33,0))))</f>
        <v/>
      </c>
      <c r="X33" s="115" t="str">
        <f>IF($J33="","",IF($J33="Total Mensal",SUM(Y$7:Y32)/VLOOKUP("Total Acumulado",$J:$K,2,FALSE),IF($J33="Total Acumulado",X32+V33+IF(V$7="% Item",-1,0),0%)))</f>
        <v/>
      </c>
      <c r="Y33" s="112" t="str">
        <f>IF($J33="","",IF($J33="Total Mensal",SUM(Y$7:Y32),IF($J33="Total Acumulado",SUM(Y$7:Y31)+W33,IFERROR(X33*$K33,0))))</f>
        <v/>
      </c>
      <c r="Z33" s="115" t="str">
        <f>IF($J33="","",IF($J33="Total Mensal",SUM(AA$7:AA32)/VLOOKUP("Total Acumulado",$J:$K,2,FALSE),IF($J33="Total Acumulado",Z32+X33+IF(X$7="% Item",-1,0),0%)))</f>
        <v/>
      </c>
      <c r="AA33" s="112" t="str">
        <f>IF($J33="","",IF($J33="Total Mensal",SUM(AA$7:AA32),IF($J33="Total Acumulado",SUM(AA$7:AA31)+Y33,IFERROR(Z33*$K33,0))))</f>
        <v/>
      </c>
      <c r="AB33" s="115" t="str">
        <f>IF($J33="","",IF($J33="Total Mensal",SUM(AC$7:AC32)/VLOOKUP("Total Acumulado",$J:$K,2,FALSE),IF($J33="Total Acumulado",AB32+Z33+IF(Z$7="% Item",-1,0),0%)))</f>
        <v/>
      </c>
      <c r="AC33" s="112" t="str">
        <f>IF($J33="","",IF($J33="Total Mensal",SUM(AC$7:AC32),IF($J33="Total Acumulado",SUM(AC$7:AC31)+AA33,IFERROR(AB33*$K33,0))))</f>
        <v/>
      </c>
      <c r="AD33" s="115" t="str">
        <f>IF($J33="","",IF($J33="Total Mensal",SUM(AE$7:AE32)/VLOOKUP("Total Acumulado",$J:$K,2,FALSE),IF($J33="Total Acumulado",AD32+AB33+IF(AB$7="% Item",-1,0),0%)))</f>
        <v/>
      </c>
      <c r="AE33" s="112" t="str">
        <f>IF($J33="","",IF($J33="Total Mensal",SUM(AE$7:AE32),IF($J33="Total Acumulado",SUM(AE$7:AE31)+AC33,IFERROR(AD33*$K33,0))))</f>
        <v/>
      </c>
      <c r="AF33" s="115" t="str">
        <f>IF($J33="","",IF($J33="Total Mensal",SUM(AG$7:AG32)/VLOOKUP("Total Acumulado",$J:$K,2,FALSE),IF($J33="Total Acumulado",AF32+AD33+IF(AD$7="% Item",-1,0),0%)))</f>
        <v/>
      </c>
      <c r="AG33" s="112" t="str">
        <f>IF($J33="","",IF($J33="Total Mensal",SUM(AG$7:AG32),IF($J33="Total Acumulado",SUM(AG$7:AG31)+AE33,IFERROR(AF33*$K33,0))))</f>
        <v/>
      </c>
      <c r="AH33" s="115" t="str">
        <f>IF($J33="","",IF($J33="Total Mensal",SUM(AI$7:AI32)/VLOOKUP("Total Acumulado",$J:$K,2,FALSE),IF($J33="Total Acumulado",AH32+AF33+IF(AF$7="% Item",-1,0),0%)))</f>
        <v/>
      </c>
      <c r="AI33" s="112" t="str">
        <f>IF($J33="","",IF($J33="Total Mensal",SUM(AI$7:AI32),IF($J33="Total Acumulado",SUM(AI$7:AI31)+AG33,IFERROR(AH33*$K33,0))))</f>
        <v/>
      </c>
      <c r="AJ33" s="115" t="str">
        <f>IF($J33="","",IF($J33="Total Mensal",SUM(AK$7:AK32)/VLOOKUP("Total Acumulado",$J:$K,2,FALSE),IF($J33="Total Acumulado",AJ32+AH33+IF(AH$7="% Item",-1,0),0%)))</f>
        <v/>
      </c>
      <c r="AK33" s="112" t="str">
        <f>IF($J33="","",IF($J33="Total Mensal",SUM(AK$7:AK32),IF($J33="Total Acumulado",SUM(AK$7:AK31)+AI33,IFERROR(AJ33*$K33,0))))</f>
        <v/>
      </c>
    </row>
    <row r="34" spans="2:37" x14ac:dyDescent="0.25">
      <c r="B34" s="44" t="str">
        <f>IFERROR(IF(C33=C30,IF(B33+1&lt;='MAPA DE PREÇOS'!$H$8,B33+1,""),B33),"")</f>
        <v/>
      </c>
      <c r="C34" s="44" t="str">
        <f>IFERROR(VLOOKUP(B34,'MAPA DE PREÇOS'!B:D,2,FALSE),"")</f>
        <v/>
      </c>
      <c r="D34" s="44" t="str">
        <f>IFERROR(VLOOKUP(B34,'MAPA DE PREÇOS'!B:D,3,FALSE),"")</f>
        <v/>
      </c>
      <c r="E34" s="85" t="str">
        <f t="shared" si="0"/>
        <v/>
      </c>
      <c r="F34" s="85" t="str">
        <f>IF($B33="","",IF($C34=$C31,INDEX('MAPA DE PREÇOS'!$H:$H,MATCH($B34,'MAPA DE PREÇOS'!$B:$B)-19),IF($C34=$C32,"Código","")))</f>
        <v/>
      </c>
      <c r="G34" s="86" t="str">
        <f>IF($B33="","",IF($C34=$C31,IF('BASE EDITAL'!$C$2="",INDEX('MAPA DE PREÇOS'!H:H,MATCH(EDITAL!B34,'MAPA DE PREÇOS'!B:B,0)+1),UPPER(INDEX('BASE EDITAL'!$C:$C,EDITAL!B34+1))),IF($C34=$C32,"Especificação do Objeto","")))</f>
        <v/>
      </c>
      <c r="H34" s="87" t="str">
        <f>IF($B33="","",IF($C34=$C31,INDEX('MAPA DE PREÇOS'!$M:$M,MATCH($B34,'MAPA DE PREÇOS'!$B:$B)-16),IF($C34=$C32,"Unidade","")))</f>
        <v/>
      </c>
      <c r="I34" s="87" t="str">
        <f>IF($B33="","",IF($C34=$C31,INDEX('MAPA DE PREÇOS'!$M:$M,MATCH($B34,'MAPA DE PREÇOS'!$B:$B)-17),IF($C34=$C32,"Quant.","")))</f>
        <v/>
      </c>
      <c r="J34" s="63" t="str">
        <f>IF(J33="Total Mensal","Total Acumulado",IF($B33="","",IF($C34=$C31,INDEX('MAPA DE PREÇOS'!$M:$M,MATCH($B34,'MAPA DE PREÇOS'!$B:$B)-19),IF($C34=$C32,"Valor Unit. (R$)",IF(AND($C34&lt;&gt;$C33,$J33&lt;&gt;""),"Total Mensal","")))))</f>
        <v/>
      </c>
      <c r="K34" s="78" t="str">
        <f>IF(J34="","",IF(J34="Total Mensal","-",IF(J34="Total Acumulado",SUM(K$7:K33),I34*J34)))</f>
        <v/>
      </c>
      <c r="L34" s="115" t="str">
        <f>IF(J34="","",IF(J34="Total Mensal","-",IF(J34="Total Acumulado",SUM(L$7:L33),K34/SUMIF(J:J,"Total Acumulado",K:K))))</f>
        <v/>
      </c>
      <c r="M34" s="111"/>
      <c r="N34" s="115" t="str">
        <f>IF($J34="","",IF($J34="Total Mensal",SUM(O$7:O33)/VLOOKUP("Total Acumulado",$J:$K,2,FALSE),IF($J34="Total Acumulado",N33+L34+IF(L$7="% Item",-1,0),0%)))</f>
        <v/>
      </c>
      <c r="O34" s="112" t="str">
        <f>IF($J34="","",IF($J34="Total Mensal",SUM(O$7:O33),IF($J34="Total Acumulado",SUM(O$7:O32)+M34,IFERROR(N34*$K34,0))))</f>
        <v/>
      </c>
      <c r="P34" s="115" t="str">
        <f>IF($J34="","",IF($J34="Total Mensal",SUM(Q$7:Q33)/VLOOKUP("Total Acumulado",$J:$K,2,FALSE),IF($J34="Total Acumulado",P33+N34+IF(N$7="% Item",-1,0),0%)))</f>
        <v/>
      </c>
      <c r="Q34" s="112" t="str">
        <f>IF($J34="","",IF($J34="Total Mensal",SUM(Q$7:Q33),IF($J34="Total Acumulado",SUM(Q$7:Q32)+O34,IFERROR(P34*$K34,0))))</f>
        <v/>
      </c>
      <c r="R34" s="115" t="str">
        <f>IF($J34="","",IF($J34="Total Mensal",SUM(S$7:S33)/VLOOKUP("Total Acumulado",$J:$K,2,FALSE),IF($J34="Total Acumulado",R33+P34+IF(P$7="% Item",-1,0),0%)))</f>
        <v/>
      </c>
      <c r="S34" s="112" t="str">
        <f>IF($J34="","",IF($J34="Total Mensal",SUM(S$7:S33),IF($J34="Total Acumulado",SUM(S$7:S32)+Q34,IFERROR(R34*$K34,0))))</f>
        <v/>
      </c>
      <c r="T34" s="115" t="str">
        <f>IF($J34="","",IF($J34="Total Mensal",SUM(U$7:U33)/VLOOKUP("Total Acumulado",$J:$K,2,FALSE),IF($J34="Total Acumulado",T33+R34+IF(R$7="% Item",-1,0),0%)))</f>
        <v/>
      </c>
      <c r="U34" s="112" t="str">
        <f>IF($J34="","",IF($J34="Total Mensal",SUM(U$7:U33),IF($J34="Total Acumulado",SUM(U$7:U32)+S34,IFERROR(T34*$K34,0))))</f>
        <v/>
      </c>
      <c r="V34" s="115" t="str">
        <f>IF($J34="","",IF($J34="Total Mensal",SUM(W$7:W33)/VLOOKUP("Total Acumulado",$J:$K,2,FALSE),IF($J34="Total Acumulado",V33+T34+IF(T$7="% Item",-1,0),0%)))</f>
        <v/>
      </c>
      <c r="W34" s="112" t="str">
        <f>IF($J34="","",IF($J34="Total Mensal",SUM(W$7:W33),IF($J34="Total Acumulado",SUM(W$7:W32)+U34,IFERROR(V34*$K34,0))))</f>
        <v/>
      </c>
      <c r="X34" s="115" t="str">
        <f>IF($J34="","",IF($J34="Total Mensal",SUM(Y$7:Y33)/VLOOKUP("Total Acumulado",$J:$K,2,FALSE),IF($J34="Total Acumulado",X33+V34+IF(V$7="% Item",-1,0),0%)))</f>
        <v/>
      </c>
      <c r="Y34" s="112" t="str">
        <f>IF($J34="","",IF($J34="Total Mensal",SUM(Y$7:Y33),IF($J34="Total Acumulado",SUM(Y$7:Y32)+W34,IFERROR(X34*$K34,0))))</f>
        <v/>
      </c>
      <c r="Z34" s="115" t="str">
        <f>IF($J34="","",IF($J34="Total Mensal",SUM(AA$7:AA33)/VLOOKUP("Total Acumulado",$J:$K,2,FALSE),IF($J34="Total Acumulado",Z33+X34+IF(X$7="% Item",-1,0),0%)))</f>
        <v/>
      </c>
      <c r="AA34" s="112" t="str">
        <f>IF($J34="","",IF($J34="Total Mensal",SUM(AA$7:AA33),IF($J34="Total Acumulado",SUM(AA$7:AA32)+Y34,IFERROR(Z34*$K34,0))))</f>
        <v/>
      </c>
      <c r="AB34" s="115" t="str">
        <f>IF($J34="","",IF($J34="Total Mensal",SUM(AC$7:AC33)/VLOOKUP("Total Acumulado",$J:$K,2,FALSE),IF($J34="Total Acumulado",AB33+Z34+IF(Z$7="% Item",-1,0),0%)))</f>
        <v/>
      </c>
      <c r="AC34" s="112" t="str">
        <f>IF($J34="","",IF($J34="Total Mensal",SUM(AC$7:AC33),IF($J34="Total Acumulado",SUM(AC$7:AC32)+AA34,IFERROR(AB34*$K34,0))))</f>
        <v/>
      </c>
      <c r="AD34" s="115" t="str">
        <f>IF($J34="","",IF($J34="Total Mensal",SUM(AE$7:AE33)/VLOOKUP("Total Acumulado",$J:$K,2,FALSE),IF($J34="Total Acumulado",AD33+AB34+IF(AB$7="% Item",-1,0),0%)))</f>
        <v/>
      </c>
      <c r="AE34" s="112" t="str">
        <f>IF($J34="","",IF($J34="Total Mensal",SUM(AE$7:AE33),IF($J34="Total Acumulado",SUM(AE$7:AE32)+AC34,IFERROR(AD34*$K34,0))))</f>
        <v/>
      </c>
      <c r="AF34" s="115" t="str">
        <f>IF($J34="","",IF($J34="Total Mensal",SUM(AG$7:AG33)/VLOOKUP("Total Acumulado",$J:$K,2,FALSE),IF($J34="Total Acumulado",AF33+AD34+IF(AD$7="% Item",-1,0),0%)))</f>
        <v/>
      </c>
      <c r="AG34" s="112" t="str">
        <f>IF($J34="","",IF($J34="Total Mensal",SUM(AG$7:AG33),IF($J34="Total Acumulado",SUM(AG$7:AG32)+AE34,IFERROR(AF34*$K34,0))))</f>
        <v/>
      </c>
      <c r="AH34" s="115" t="str">
        <f>IF($J34="","",IF($J34="Total Mensal",SUM(AI$7:AI33)/VLOOKUP("Total Acumulado",$J:$K,2,FALSE),IF($J34="Total Acumulado",AH33+AF34+IF(AF$7="% Item",-1,0),0%)))</f>
        <v/>
      </c>
      <c r="AI34" s="112" t="str">
        <f>IF($J34="","",IF($J34="Total Mensal",SUM(AI$7:AI33),IF($J34="Total Acumulado",SUM(AI$7:AI32)+AG34,IFERROR(AH34*$K34,0))))</f>
        <v/>
      </c>
      <c r="AJ34" s="115" t="str">
        <f>IF($J34="","",IF($J34="Total Mensal",SUM(AK$7:AK33)/VLOOKUP("Total Acumulado",$J:$K,2,FALSE),IF($J34="Total Acumulado",AJ33+AH34+IF(AH$7="% Item",-1,0),0%)))</f>
        <v/>
      </c>
      <c r="AK34" s="112" t="str">
        <f>IF($J34="","",IF($J34="Total Mensal",SUM(AK$7:AK33),IF($J34="Total Acumulado",SUM(AK$7:AK32)+AI34,IFERROR(AJ34*$K34,0))))</f>
        <v/>
      </c>
    </row>
    <row r="35" spans="2:37" x14ac:dyDescent="0.25">
      <c r="B35" s="44" t="str">
        <f>IFERROR(IF(C34=C31,IF(B34+1&lt;='MAPA DE PREÇOS'!$H$8,B34+1,""),B34),"")</f>
        <v/>
      </c>
      <c r="C35" s="44" t="str">
        <f>IFERROR(VLOOKUP(B35,'MAPA DE PREÇOS'!B:D,2,FALSE),"")</f>
        <v/>
      </c>
      <c r="D35" s="44" t="str">
        <f>IFERROR(VLOOKUP(B35,'MAPA DE PREÇOS'!B:D,3,FALSE),"")</f>
        <v/>
      </c>
      <c r="E35" s="85" t="str">
        <f t="shared" si="0"/>
        <v/>
      </c>
      <c r="F35" s="85" t="str">
        <f>IF($B34="","",IF($C35=$C32,INDEX('MAPA DE PREÇOS'!$H:$H,MATCH($B35,'MAPA DE PREÇOS'!$B:$B)-19),IF($C35=$C33,"Código","")))</f>
        <v/>
      </c>
      <c r="G35" s="86" t="str">
        <f>IF($B34="","",IF($C35=$C32,IF('BASE EDITAL'!$C$2="",INDEX('MAPA DE PREÇOS'!H:H,MATCH(EDITAL!B35,'MAPA DE PREÇOS'!B:B,0)+1),UPPER(INDEX('BASE EDITAL'!$C:$C,EDITAL!B35+1))),IF($C35=$C33,"Especificação do Objeto","")))</f>
        <v/>
      </c>
      <c r="H35" s="87" t="str">
        <f>IF($B34="","",IF($C35=$C32,INDEX('MAPA DE PREÇOS'!$M:$M,MATCH($B35,'MAPA DE PREÇOS'!$B:$B)-16),IF($C35=$C33,"Unidade","")))</f>
        <v/>
      </c>
      <c r="I35" s="87" t="str">
        <f>IF($B34="","",IF($C35=$C32,INDEX('MAPA DE PREÇOS'!$M:$M,MATCH($B35,'MAPA DE PREÇOS'!$B:$B)-17),IF($C35=$C33,"Quant.","")))</f>
        <v/>
      </c>
      <c r="J35" s="63" t="str">
        <f>IF(J34="Total Mensal","Total Acumulado",IF($B34="","",IF($C35=$C32,INDEX('MAPA DE PREÇOS'!$M:$M,MATCH($B35,'MAPA DE PREÇOS'!$B:$B)-19),IF($C35=$C33,"Valor Unit. (R$)",IF(AND($C35&lt;&gt;$C34,$J34&lt;&gt;""),"Total Mensal","")))))</f>
        <v/>
      </c>
      <c r="K35" s="78" t="str">
        <f>IF(J35="","",IF(J35="Total Mensal","-",IF(J35="Total Acumulado",SUM(K$7:K34),I35*J35)))</f>
        <v/>
      </c>
      <c r="L35" s="115" t="str">
        <f>IF(J35="","",IF(J35="Total Mensal","-",IF(J35="Total Acumulado",SUM(L$7:L34),K35/SUMIF(J:J,"Total Acumulado",K:K))))</f>
        <v/>
      </c>
      <c r="M35" s="111"/>
      <c r="N35" s="115" t="str">
        <f>IF($J35="","",IF($J35="Total Mensal",SUM(O$7:O34)/VLOOKUP("Total Acumulado",$J:$K,2,FALSE),IF($J35="Total Acumulado",N34+L35+IF(L$7="% Item",-1,0),0%)))</f>
        <v/>
      </c>
      <c r="O35" s="112" t="str">
        <f>IF($J35="","",IF($J35="Total Mensal",SUM(O$7:O34),IF($J35="Total Acumulado",SUM(O$7:O33)+M35,IFERROR(N35*$K35,0))))</f>
        <v/>
      </c>
      <c r="P35" s="115" t="str">
        <f>IF($J35="","",IF($J35="Total Mensal",SUM(Q$7:Q34)/VLOOKUP("Total Acumulado",$J:$K,2,FALSE),IF($J35="Total Acumulado",P34+N35+IF(N$7="% Item",-1,0),0%)))</f>
        <v/>
      </c>
      <c r="Q35" s="112" t="str">
        <f>IF($J35="","",IF($J35="Total Mensal",SUM(Q$7:Q34),IF($J35="Total Acumulado",SUM(Q$7:Q33)+O35,IFERROR(P35*$K35,0))))</f>
        <v/>
      </c>
      <c r="R35" s="115" t="str">
        <f>IF($J35="","",IF($J35="Total Mensal",SUM(S$7:S34)/VLOOKUP("Total Acumulado",$J:$K,2,FALSE),IF($J35="Total Acumulado",R34+P35+IF(P$7="% Item",-1,0),0%)))</f>
        <v/>
      </c>
      <c r="S35" s="112" t="str">
        <f>IF($J35="","",IF($J35="Total Mensal",SUM(S$7:S34),IF($J35="Total Acumulado",SUM(S$7:S33)+Q35,IFERROR(R35*$K35,0))))</f>
        <v/>
      </c>
      <c r="T35" s="115" t="str">
        <f>IF($J35="","",IF($J35="Total Mensal",SUM(U$7:U34)/VLOOKUP("Total Acumulado",$J:$K,2,FALSE),IF($J35="Total Acumulado",T34+R35+IF(R$7="% Item",-1,0),0%)))</f>
        <v/>
      </c>
      <c r="U35" s="112" t="str">
        <f>IF($J35="","",IF($J35="Total Mensal",SUM(U$7:U34),IF($J35="Total Acumulado",SUM(U$7:U33)+S35,IFERROR(T35*$K35,0))))</f>
        <v/>
      </c>
      <c r="V35" s="115" t="str">
        <f>IF($J35="","",IF($J35="Total Mensal",SUM(W$7:W34)/VLOOKUP("Total Acumulado",$J:$K,2,FALSE),IF($J35="Total Acumulado",V34+T35+IF(T$7="% Item",-1,0),0%)))</f>
        <v/>
      </c>
      <c r="W35" s="112" t="str">
        <f>IF($J35="","",IF($J35="Total Mensal",SUM(W$7:W34),IF($J35="Total Acumulado",SUM(W$7:W33)+U35,IFERROR(V35*$K35,0))))</f>
        <v/>
      </c>
      <c r="X35" s="115" t="str">
        <f>IF($J35="","",IF($J35="Total Mensal",SUM(Y$7:Y34)/VLOOKUP("Total Acumulado",$J:$K,2,FALSE),IF($J35="Total Acumulado",X34+V35+IF(V$7="% Item",-1,0),0%)))</f>
        <v/>
      </c>
      <c r="Y35" s="112" t="str">
        <f>IF($J35="","",IF($J35="Total Mensal",SUM(Y$7:Y34),IF($J35="Total Acumulado",SUM(Y$7:Y33)+W35,IFERROR(X35*$K35,0))))</f>
        <v/>
      </c>
      <c r="Z35" s="115" t="str">
        <f>IF($J35="","",IF($J35="Total Mensal",SUM(AA$7:AA34)/VLOOKUP("Total Acumulado",$J:$K,2,FALSE),IF($J35="Total Acumulado",Z34+X35+IF(X$7="% Item",-1,0),0%)))</f>
        <v/>
      </c>
      <c r="AA35" s="112" t="str">
        <f>IF($J35="","",IF($J35="Total Mensal",SUM(AA$7:AA34),IF($J35="Total Acumulado",SUM(AA$7:AA33)+Y35,IFERROR(Z35*$K35,0))))</f>
        <v/>
      </c>
      <c r="AB35" s="115" t="str">
        <f>IF($J35="","",IF($J35="Total Mensal",SUM(AC$7:AC34)/VLOOKUP("Total Acumulado",$J:$K,2,FALSE),IF($J35="Total Acumulado",AB34+Z35+IF(Z$7="% Item",-1,0),0%)))</f>
        <v/>
      </c>
      <c r="AC35" s="112" t="str">
        <f>IF($J35="","",IF($J35="Total Mensal",SUM(AC$7:AC34),IF($J35="Total Acumulado",SUM(AC$7:AC33)+AA35,IFERROR(AB35*$K35,0))))</f>
        <v/>
      </c>
      <c r="AD35" s="115" t="str">
        <f>IF($J35="","",IF($J35="Total Mensal",SUM(AE$7:AE34)/VLOOKUP("Total Acumulado",$J:$K,2,FALSE),IF($J35="Total Acumulado",AD34+AB35+IF(AB$7="% Item",-1,0),0%)))</f>
        <v/>
      </c>
      <c r="AE35" s="112" t="str">
        <f>IF($J35="","",IF($J35="Total Mensal",SUM(AE$7:AE34),IF($J35="Total Acumulado",SUM(AE$7:AE33)+AC35,IFERROR(AD35*$K35,0))))</f>
        <v/>
      </c>
      <c r="AF35" s="115" t="str">
        <f>IF($J35="","",IF($J35="Total Mensal",SUM(AG$7:AG34)/VLOOKUP("Total Acumulado",$J:$K,2,FALSE),IF($J35="Total Acumulado",AF34+AD35+IF(AD$7="% Item",-1,0),0%)))</f>
        <v/>
      </c>
      <c r="AG35" s="112" t="str">
        <f>IF($J35="","",IF($J35="Total Mensal",SUM(AG$7:AG34),IF($J35="Total Acumulado",SUM(AG$7:AG33)+AE35,IFERROR(AF35*$K35,0))))</f>
        <v/>
      </c>
      <c r="AH35" s="115" t="str">
        <f>IF($J35="","",IF($J35="Total Mensal",SUM(AI$7:AI34)/VLOOKUP("Total Acumulado",$J:$K,2,FALSE),IF($J35="Total Acumulado",AH34+AF35+IF(AF$7="% Item",-1,0),0%)))</f>
        <v/>
      </c>
      <c r="AI35" s="112" t="str">
        <f>IF($J35="","",IF($J35="Total Mensal",SUM(AI$7:AI34),IF($J35="Total Acumulado",SUM(AI$7:AI33)+AG35,IFERROR(AH35*$K35,0))))</f>
        <v/>
      </c>
      <c r="AJ35" s="115" t="str">
        <f>IF($J35="","",IF($J35="Total Mensal",SUM(AK$7:AK34)/VLOOKUP("Total Acumulado",$J:$K,2,FALSE),IF($J35="Total Acumulado",AJ34+AH35+IF(AH$7="% Item",-1,0),0%)))</f>
        <v/>
      </c>
      <c r="AK35" s="112" t="str">
        <f>IF($J35="","",IF($J35="Total Mensal",SUM(AK$7:AK34),IF($J35="Total Acumulado",SUM(AK$7:AK33)+AI35,IFERROR(AJ35*$K35,0))))</f>
        <v/>
      </c>
    </row>
    <row r="36" spans="2:37" x14ac:dyDescent="0.25">
      <c r="B36" s="44" t="str">
        <f>IFERROR(IF(C35=C32,IF(B35+1&lt;='MAPA DE PREÇOS'!$H$8,B35+1,""),B35),"")</f>
        <v/>
      </c>
      <c r="C36" s="44" t="str">
        <f>IFERROR(VLOOKUP(B36,'MAPA DE PREÇOS'!B:D,2,FALSE),"")</f>
        <v/>
      </c>
      <c r="D36" s="44" t="str">
        <f>IFERROR(VLOOKUP(B36,'MAPA DE PREÇOS'!B:D,3,FALSE),"")</f>
        <v/>
      </c>
      <c r="E36" s="85" t="str">
        <f t="shared" si="0"/>
        <v/>
      </c>
      <c r="F36" s="85" t="str">
        <f>IF($B35="","",IF($C36=$C33,INDEX('MAPA DE PREÇOS'!$H:$H,MATCH($B36,'MAPA DE PREÇOS'!$B:$B)-19),IF($C36=$C34,"Código","")))</f>
        <v/>
      </c>
      <c r="G36" s="86" t="str">
        <f>IF($B35="","",IF($C36=$C33,IF('BASE EDITAL'!$C$2="",INDEX('MAPA DE PREÇOS'!H:H,MATCH(EDITAL!B36,'MAPA DE PREÇOS'!B:B,0)+1),UPPER(INDEX('BASE EDITAL'!$C:$C,EDITAL!B36+1))),IF($C36=$C34,"Especificação do Objeto","")))</f>
        <v/>
      </c>
      <c r="H36" s="87" t="str">
        <f>IF($B35="","",IF($C36=$C33,INDEX('MAPA DE PREÇOS'!$M:$M,MATCH($B36,'MAPA DE PREÇOS'!$B:$B)-16),IF($C36=$C34,"Unidade","")))</f>
        <v/>
      </c>
      <c r="I36" s="87" t="str">
        <f>IF($B35="","",IF($C36=$C33,INDEX('MAPA DE PREÇOS'!$M:$M,MATCH($B36,'MAPA DE PREÇOS'!$B:$B)-17),IF($C36=$C34,"Quant.","")))</f>
        <v/>
      </c>
      <c r="J36" s="63" t="str">
        <f>IF(J35="Total Mensal","Total Acumulado",IF($B35="","",IF($C36=$C33,INDEX('MAPA DE PREÇOS'!$M:$M,MATCH($B36,'MAPA DE PREÇOS'!$B:$B)-19),IF($C36=$C34,"Valor Unit. (R$)",IF(AND($C36&lt;&gt;$C35,$J35&lt;&gt;""),"Total Mensal","")))))</f>
        <v/>
      </c>
      <c r="K36" s="78" t="str">
        <f>IF(J36="","",IF(J36="Total Mensal","-",IF(J36="Total Acumulado",SUM(K$7:K35),I36*J36)))</f>
        <v/>
      </c>
      <c r="L36" s="115" t="str">
        <f>IF(J36="","",IF(J36="Total Mensal","-",IF(J36="Total Acumulado",SUM(L$7:L35),K36/SUMIF(J:J,"Total Acumulado",K:K))))</f>
        <v/>
      </c>
      <c r="M36" s="111"/>
      <c r="N36" s="115" t="str">
        <f>IF($J36="","",IF($J36="Total Mensal",SUM(O$7:O35)/VLOOKUP("Total Acumulado",$J:$K,2,FALSE),IF($J36="Total Acumulado",N35+L36+IF(L$7="% Item",-1,0),0%)))</f>
        <v/>
      </c>
      <c r="O36" s="112" t="str">
        <f>IF($J36="","",IF($J36="Total Mensal",SUM(O$7:O35),IF($J36="Total Acumulado",SUM(O$7:O34)+M36,IFERROR(N36*$K36,0))))</f>
        <v/>
      </c>
      <c r="P36" s="115" t="str">
        <f>IF($J36="","",IF($J36="Total Mensal",SUM(Q$7:Q35)/VLOOKUP("Total Acumulado",$J:$K,2,FALSE),IF($J36="Total Acumulado",P35+N36+IF(N$7="% Item",-1,0),0%)))</f>
        <v/>
      </c>
      <c r="Q36" s="112" t="str">
        <f>IF($J36="","",IF($J36="Total Mensal",SUM(Q$7:Q35),IF($J36="Total Acumulado",SUM(Q$7:Q34)+O36,IFERROR(P36*$K36,0))))</f>
        <v/>
      </c>
      <c r="R36" s="115" t="str">
        <f>IF($J36="","",IF($J36="Total Mensal",SUM(S$7:S35)/VLOOKUP("Total Acumulado",$J:$K,2,FALSE),IF($J36="Total Acumulado",R35+P36+IF(P$7="% Item",-1,0),0%)))</f>
        <v/>
      </c>
      <c r="S36" s="112" t="str">
        <f>IF($J36="","",IF($J36="Total Mensal",SUM(S$7:S35),IF($J36="Total Acumulado",SUM(S$7:S34)+Q36,IFERROR(R36*$K36,0))))</f>
        <v/>
      </c>
      <c r="T36" s="115" t="str">
        <f>IF($J36="","",IF($J36="Total Mensal",SUM(U$7:U35)/VLOOKUP("Total Acumulado",$J:$K,2,FALSE),IF($J36="Total Acumulado",T35+R36+IF(R$7="% Item",-1,0),0%)))</f>
        <v/>
      </c>
      <c r="U36" s="112" t="str">
        <f>IF($J36="","",IF($J36="Total Mensal",SUM(U$7:U35),IF($J36="Total Acumulado",SUM(U$7:U34)+S36,IFERROR(T36*$K36,0))))</f>
        <v/>
      </c>
      <c r="V36" s="115" t="str">
        <f>IF($J36="","",IF($J36="Total Mensal",SUM(W$7:W35)/VLOOKUP("Total Acumulado",$J:$K,2,FALSE),IF($J36="Total Acumulado",V35+T36+IF(T$7="% Item",-1,0),0%)))</f>
        <v/>
      </c>
      <c r="W36" s="112" t="str">
        <f>IF($J36="","",IF($J36="Total Mensal",SUM(W$7:W35),IF($J36="Total Acumulado",SUM(W$7:W34)+U36,IFERROR(V36*$K36,0))))</f>
        <v/>
      </c>
      <c r="X36" s="115" t="str">
        <f>IF($J36="","",IF($J36="Total Mensal",SUM(Y$7:Y35)/VLOOKUP("Total Acumulado",$J:$K,2,FALSE),IF($J36="Total Acumulado",X35+V36+IF(V$7="% Item",-1,0),0%)))</f>
        <v/>
      </c>
      <c r="Y36" s="112" t="str">
        <f>IF($J36="","",IF($J36="Total Mensal",SUM(Y$7:Y35),IF($J36="Total Acumulado",SUM(Y$7:Y34)+W36,IFERROR(X36*$K36,0))))</f>
        <v/>
      </c>
      <c r="Z36" s="115" t="str">
        <f>IF($J36="","",IF($J36="Total Mensal",SUM(AA$7:AA35)/VLOOKUP("Total Acumulado",$J:$K,2,FALSE),IF($J36="Total Acumulado",Z35+X36+IF(X$7="% Item",-1,0),0%)))</f>
        <v/>
      </c>
      <c r="AA36" s="112" t="str">
        <f>IF($J36="","",IF($J36="Total Mensal",SUM(AA$7:AA35),IF($J36="Total Acumulado",SUM(AA$7:AA34)+Y36,IFERROR(Z36*$K36,0))))</f>
        <v/>
      </c>
      <c r="AB36" s="115" t="str">
        <f>IF($J36="","",IF($J36="Total Mensal",SUM(AC$7:AC35)/VLOOKUP("Total Acumulado",$J:$K,2,FALSE),IF($J36="Total Acumulado",AB35+Z36+IF(Z$7="% Item",-1,0),0%)))</f>
        <v/>
      </c>
      <c r="AC36" s="112" t="str">
        <f>IF($J36="","",IF($J36="Total Mensal",SUM(AC$7:AC35),IF($J36="Total Acumulado",SUM(AC$7:AC34)+AA36,IFERROR(AB36*$K36,0))))</f>
        <v/>
      </c>
      <c r="AD36" s="115" t="str">
        <f>IF($J36="","",IF($J36="Total Mensal",SUM(AE$7:AE35)/VLOOKUP("Total Acumulado",$J:$K,2,FALSE),IF($J36="Total Acumulado",AD35+AB36+IF(AB$7="% Item",-1,0),0%)))</f>
        <v/>
      </c>
      <c r="AE36" s="112" t="str">
        <f>IF($J36="","",IF($J36="Total Mensal",SUM(AE$7:AE35),IF($J36="Total Acumulado",SUM(AE$7:AE34)+AC36,IFERROR(AD36*$K36,0))))</f>
        <v/>
      </c>
      <c r="AF36" s="115" t="str">
        <f>IF($J36="","",IF($J36="Total Mensal",SUM(AG$7:AG35)/VLOOKUP("Total Acumulado",$J:$K,2,FALSE),IF($J36="Total Acumulado",AF35+AD36+IF(AD$7="% Item",-1,0),0%)))</f>
        <v/>
      </c>
      <c r="AG36" s="112" t="str">
        <f>IF($J36="","",IF($J36="Total Mensal",SUM(AG$7:AG35),IF($J36="Total Acumulado",SUM(AG$7:AG34)+AE36,IFERROR(AF36*$K36,0))))</f>
        <v/>
      </c>
      <c r="AH36" s="115" t="str">
        <f>IF($J36="","",IF($J36="Total Mensal",SUM(AI$7:AI35)/VLOOKUP("Total Acumulado",$J:$K,2,FALSE),IF($J36="Total Acumulado",AH35+AF36+IF(AF$7="% Item",-1,0),0%)))</f>
        <v/>
      </c>
      <c r="AI36" s="112" t="str">
        <f>IF($J36="","",IF($J36="Total Mensal",SUM(AI$7:AI35),IF($J36="Total Acumulado",SUM(AI$7:AI34)+AG36,IFERROR(AH36*$K36,0))))</f>
        <v/>
      </c>
      <c r="AJ36" s="115" t="str">
        <f>IF($J36="","",IF($J36="Total Mensal",SUM(AK$7:AK35)/VLOOKUP("Total Acumulado",$J:$K,2,FALSE),IF($J36="Total Acumulado",AJ35+AH36+IF(AH$7="% Item",-1,0),0%)))</f>
        <v/>
      </c>
      <c r="AK36" s="112" t="str">
        <f>IF($J36="","",IF($J36="Total Mensal",SUM(AK$7:AK35),IF($J36="Total Acumulado",SUM(AK$7:AK34)+AI36,IFERROR(AJ36*$K36,0))))</f>
        <v/>
      </c>
    </row>
    <row r="37" spans="2:37" x14ac:dyDescent="0.25">
      <c r="B37" s="44" t="str">
        <f>IFERROR(IF(C36=C33,IF(B36+1&lt;='MAPA DE PREÇOS'!$H$8,B36+1,""),B36),"")</f>
        <v/>
      </c>
      <c r="C37" s="44" t="str">
        <f>IFERROR(VLOOKUP(B37,'MAPA DE PREÇOS'!B:D,2,FALSE),"")</f>
        <v/>
      </c>
      <c r="D37" s="44" t="str">
        <f>IFERROR(VLOOKUP(B37,'MAPA DE PREÇOS'!B:D,3,FALSE),"")</f>
        <v/>
      </c>
      <c r="E37" s="85" t="str">
        <f t="shared" si="0"/>
        <v/>
      </c>
      <c r="F37" s="85" t="str">
        <f>IF($B36="","",IF($C37=$C34,INDEX('MAPA DE PREÇOS'!$H:$H,MATCH($B37,'MAPA DE PREÇOS'!$B:$B)-19),IF($C37=$C35,"Código","")))</f>
        <v/>
      </c>
      <c r="G37" s="86" t="str">
        <f>IF($B36="","",IF($C37=$C34,IF('BASE EDITAL'!$C$2="",INDEX('MAPA DE PREÇOS'!H:H,MATCH(EDITAL!B37,'MAPA DE PREÇOS'!B:B,0)+1),UPPER(INDEX('BASE EDITAL'!$C:$C,EDITAL!B37+1))),IF($C37=$C35,"Especificação do Objeto","")))</f>
        <v/>
      </c>
      <c r="H37" s="87" t="str">
        <f>IF($B36="","",IF($C37=$C34,INDEX('MAPA DE PREÇOS'!$M:$M,MATCH($B37,'MAPA DE PREÇOS'!$B:$B)-16),IF($C37=$C35,"Unidade","")))</f>
        <v/>
      </c>
      <c r="I37" s="87" t="str">
        <f>IF($B36="","",IF($C37=$C34,INDEX('MAPA DE PREÇOS'!$M:$M,MATCH($B37,'MAPA DE PREÇOS'!$B:$B)-17),IF($C37=$C35,"Quant.","")))</f>
        <v/>
      </c>
      <c r="J37" s="63" t="str">
        <f>IF(J36="Total Mensal","Total Acumulado",IF($B36="","",IF($C37=$C34,INDEX('MAPA DE PREÇOS'!$M:$M,MATCH($B37,'MAPA DE PREÇOS'!$B:$B)-19),IF($C37=$C35,"Valor Unit. (R$)",IF(AND($C37&lt;&gt;$C36,$J36&lt;&gt;""),"Total Mensal","")))))</f>
        <v/>
      </c>
      <c r="K37" s="78" t="str">
        <f>IF(J37="","",IF(J37="Total Mensal","-",IF(J37="Total Acumulado",SUM(K$7:K36),I37*J37)))</f>
        <v/>
      </c>
      <c r="L37" s="115" t="str">
        <f>IF(J37="","",IF(J37="Total Mensal","-",IF(J37="Total Acumulado",SUM(L$7:L36),K37/SUMIF(J:J,"Total Acumulado",K:K))))</f>
        <v/>
      </c>
      <c r="M37" s="111"/>
      <c r="N37" s="115" t="str">
        <f>IF($J37="","",IF($J37="Total Mensal",SUM(O$7:O36)/VLOOKUP("Total Acumulado",$J:$K,2,FALSE),IF($J37="Total Acumulado",N36+L37+IF(L$7="% Item",-1,0),0%)))</f>
        <v/>
      </c>
      <c r="O37" s="112" t="str">
        <f>IF($J37="","",IF($J37="Total Mensal",SUM(O$7:O36),IF($J37="Total Acumulado",SUM(O$7:O35)+M37,IFERROR(N37*$K37,0))))</f>
        <v/>
      </c>
      <c r="P37" s="115" t="str">
        <f>IF($J37="","",IF($J37="Total Mensal",SUM(Q$7:Q36)/VLOOKUP("Total Acumulado",$J:$K,2,FALSE),IF($J37="Total Acumulado",P36+N37+IF(N$7="% Item",-1,0),0%)))</f>
        <v/>
      </c>
      <c r="Q37" s="112" t="str">
        <f>IF($J37="","",IF($J37="Total Mensal",SUM(Q$7:Q36),IF($J37="Total Acumulado",SUM(Q$7:Q35)+O37,IFERROR(P37*$K37,0))))</f>
        <v/>
      </c>
      <c r="R37" s="115" t="str">
        <f>IF($J37="","",IF($J37="Total Mensal",SUM(S$7:S36)/VLOOKUP("Total Acumulado",$J:$K,2,FALSE),IF($J37="Total Acumulado",R36+P37+IF(P$7="% Item",-1,0),0%)))</f>
        <v/>
      </c>
      <c r="S37" s="112" t="str">
        <f>IF($J37="","",IF($J37="Total Mensal",SUM(S$7:S36),IF($J37="Total Acumulado",SUM(S$7:S35)+Q37,IFERROR(R37*$K37,0))))</f>
        <v/>
      </c>
      <c r="T37" s="115" t="str">
        <f>IF($J37="","",IF($J37="Total Mensal",SUM(U$7:U36)/VLOOKUP("Total Acumulado",$J:$K,2,FALSE),IF($J37="Total Acumulado",T36+R37+IF(R$7="% Item",-1,0),0%)))</f>
        <v/>
      </c>
      <c r="U37" s="112" t="str">
        <f>IF($J37="","",IF($J37="Total Mensal",SUM(U$7:U36),IF($J37="Total Acumulado",SUM(U$7:U35)+S37,IFERROR(T37*$K37,0))))</f>
        <v/>
      </c>
      <c r="V37" s="115" t="str">
        <f>IF($J37="","",IF($J37="Total Mensal",SUM(W$7:W36)/VLOOKUP("Total Acumulado",$J:$K,2,FALSE),IF($J37="Total Acumulado",V36+T37+IF(T$7="% Item",-1,0),0%)))</f>
        <v/>
      </c>
      <c r="W37" s="112" t="str">
        <f>IF($J37="","",IF($J37="Total Mensal",SUM(W$7:W36),IF($J37="Total Acumulado",SUM(W$7:W35)+U37,IFERROR(V37*$K37,0))))</f>
        <v/>
      </c>
      <c r="X37" s="115" t="str">
        <f>IF($J37="","",IF($J37="Total Mensal",SUM(Y$7:Y36)/VLOOKUP("Total Acumulado",$J:$K,2,FALSE),IF($J37="Total Acumulado",X36+V37+IF(V$7="% Item",-1,0),0%)))</f>
        <v/>
      </c>
      <c r="Y37" s="112" t="str">
        <f>IF($J37="","",IF($J37="Total Mensal",SUM(Y$7:Y36),IF($J37="Total Acumulado",SUM(Y$7:Y35)+W37,IFERROR(X37*$K37,0))))</f>
        <v/>
      </c>
      <c r="Z37" s="115" t="str">
        <f>IF($J37="","",IF($J37="Total Mensal",SUM(AA$7:AA36)/VLOOKUP("Total Acumulado",$J:$K,2,FALSE),IF($J37="Total Acumulado",Z36+X37+IF(X$7="% Item",-1,0),0%)))</f>
        <v/>
      </c>
      <c r="AA37" s="112" t="str">
        <f>IF($J37="","",IF($J37="Total Mensal",SUM(AA$7:AA36),IF($J37="Total Acumulado",SUM(AA$7:AA35)+Y37,IFERROR(Z37*$K37,0))))</f>
        <v/>
      </c>
      <c r="AB37" s="115" t="str">
        <f>IF($J37="","",IF($J37="Total Mensal",SUM(AC$7:AC36)/VLOOKUP("Total Acumulado",$J:$K,2,FALSE),IF($J37="Total Acumulado",AB36+Z37+IF(Z$7="% Item",-1,0),0%)))</f>
        <v/>
      </c>
      <c r="AC37" s="112" t="str">
        <f>IF($J37="","",IF($J37="Total Mensal",SUM(AC$7:AC36),IF($J37="Total Acumulado",SUM(AC$7:AC35)+AA37,IFERROR(AB37*$K37,0))))</f>
        <v/>
      </c>
      <c r="AD37" s="115" t="str">
        <f>IF($J37="","",IF($J37="Total Mensal",SUM(AE$7:AE36)/VLOOKUP("Total Acumulado",$J:$K,2,FALSE),IF($J37="Total Acumulado",AD36+AB37+IF(AB$7="% Item",-1,0),0%)))</f>
        <v/>
      </c>
      <c r="AE37" s="112" t="str">
        <f>IF($J37="","",IF($J37="Total Mensal",SUM(AE$7:AE36),IF($J37="Total Acumulado",SUM(AE$7:AE35)+AC37,IFERROR(AD37*$K37,0))))</f>
        <v/>
      </c>
      <c r="AF37" s="115" t="str">
        <f>IF($J37="","",IF($J37="Total Mensal",SUM(AG$7:AG36)/VLOOKUP("Total Acumulado",$J:$K,2,FALSE),IF($J37="Total Acumulado",AF36+AD37+IF(AD$7="% Item",-1,0),0%)))</f>
        <v/>
      </c>
      <c r="AG37" s="112" t="str">
        <f>IF($J37="","",IF($J37="Total Mensal",SUM(AG$7:AG36),IF($J37="Total Acumulado",SUM(AG$7:AG35)+AE37,IFERROR(AF37*$K37,0))))</f>
        <v/>
      </c>
      <c r="AH37" s="115" t="str">
        <f>IF($J37="","",IF($J37="Total Mensal",SUM(AI$7:AI36)/VLOOKUP("Total Acumulado",$J:$K,2,FALSE),IF($J37="Total Acumulado",AH36+AF37+IF(AF$7="% Item",-1,0),0%)))</f>
        <v/>
      </c>
      <c r="AI37" s="112" t="str">
        <f>IF($J37="","",IF($J37="Total Mensal",SUM(AI$7:AI36),IF($J37="Total Acumulado",SUM(AI$7:AI35)+AG37,IFERROR(AH37*$K37,0))))</f>
        <v/>
      </c>
      <c r="AJ37" s="115" t="str">
        <f>IF($J37="","",IF($J37="Total Mensal",SUM(AK$7:AK36)/VLOOKUP("Total Acumulado",$J:$K,2,FALSE),IF($J37="Total Acumulado",AJ36+AH37+IF(AH$7="% Item",-1,0),0%)))</f>
        <v/>
      </c>
      <c r="AK37" s="112" t="str">
        <f>IF($J37="","",IF($J37="Total Mensal",SUM(AK$7:AK36),IF($J37="Total Acumulado",SUM(AK$7:AK35)+AI37,IFERROR(AJ37*$K37,0))))</f>
        <v/>
      </c>
    </row>
    <row r="38" spans="2:37" x14ac:dyDescent="0.25">
      <c r="B38" s="44" t="str">
        <f>IFERROR(IF(C37=C34,IF(B37+1&lt;='MAPA DE PREÇOS'!$H$8,B37+1,""),B37),"")</f>
        <v/>
      </c>
      <c r="C38" s="44" t="str">
        <f>IFERROR(VLOOKUP(B38,'MAPA DE PREÇOS'!B:D,2,FALSE),"")</f>
        <v/>
      </c>
      <c r="D38" s="44" t="str">
        <f>IFERROR(VLOOKUP(B38,'MAPA DE PREÇOS'!B:D,3,FALSE),"")</f>
        <v/>
      </c>
      <c r="E38" s="85" t="str">
        <f t="shared" si="0"/>
        <v/>
      </c>
      <c r="F38" s="85" t="str">
        <f>IF($B37="","",IF($C38=$C35,INDEX('MAPA DE PREÇOS'!$H:$H,MATCH($B38,'MAPA DE PREÇOS'!$B:$B)-19),IF($C38=$C36,"Código","")))</f>
        <v/>
      </c>
      <c r="G38" s="86" t="str">
        <f>IF($B37="","",IF($C38=$C35,IF('BASE EDITAL'!$C$2="",INDEX('MAPA DE PREÇOS'!H:H,MATCH(EDITAL!B38,'MAPA DE PREÇOS'!B:B,0)+1),UPPER(INDEX('BASE EDITAL'!$C:$C,EDITAL!B38+1))),IF($C38=$C36,"Especificação do Objeto","")))</f>
        <v/>
      </c>
      <c r="H38" s="87" t="str">
        <f>IF($B37="","",IF($C38=$C35,INDEX('MAPA DE PREÇOS'!$M:$M,MATCH($B38,'MAPA DE PREÇOS'!$B:$B)-16),IF($C38=$C36,"Unidade","")))</f>
        <v/>
      </c>
      <c r="I38" s="87" t="str">
        <f>IF($B37="","",IF($C38=$C35,INDEX('MAPA DE PREÇOS'!$M:$M,MATCH($B38,'MAPA DE PREÇOS'!$B:$B)-17),IF($C38=$C36,"Quant.","")))</f>
        <v/>
      </c>
      <c r="J38" s="63" t="str">
        <f>IF(J37="Total Mensal","Total Acumulado",IF($B37="","",IF($C38=$C35,INDEX('MAPA DE PREÇOS'!$M:$M,MATCH($B38,'MAPA DE PREÇOS'!$B:$B)-19),IF($C38=$C36,"Valor Unit. (R$)",IF(AND($C38&lt;&gt;$C37,$J37&lt;&gt;""),"Total Mensal","")))))</f>
        <v/>
      </c>
      <c r="K38" s="78" t="str">
        <f>IF(J38="","",IF(J38="Total Mensal","-",IF(J38="Total Acumulado",SUM(K$7:K37),I38*J38)))</f>
        <v/>
      </c>
      <c r="L38" s="115" t="str">
        <f>IF(J38="","",IF(J38="Total Mensal","-",IF(J38="Total Acumulado",SUM(L$7:L37),K38/SUMIF(J:J,"Total Acumulado",K:K))))</f>
        <v/>
      </c>
      <c r="M38" s="111"/>
      <c r="N38" s="115" t="str">
        <f>IF($J38="","",IF($J38="Total Mensal",SUM(O$7:O37)/VLOOKUP("Total Acumulado",$J:$K,2,FALSE),IF($J38="Total Acumulado",N37+L38+IF(L$7="% Item",-1,0),0%)))</f>
        <v/>
      </c>
      <c r="O38" s="112" t="str">
        <f>IF($J38="","",IF($J38="Total Mensal",SUM(O$7:O37),IF($J38="Total Acumulado",SUM(O$7:O36)+M38,IFERROR(N38*$K38,0))))</f>
        <v/>
      </c>
      <c r="P38" s="115" t="str">
        <f>IF($J38="","",IF($J38="Total Mensal",SUM(Q$7:Q37)/VLOOKUP("Total Acumulado",$J:$K,2,FALSE),IF($J38="Total Acumulado",P37+N38+IF(N$7="% Item",-1,0),0%)))</f>
        <v/>
      </c>
      <c r="Q38" s="112" t="str">
        <f>IF($J38="","",IF($J38="Total Mensal",SUM(Q$7:Q37),IF($J38="Total Acumulado",SUM(Q$7:Q36)+O38,IFERROR(P38*$K38,0))))</f>
        <v/>
      </c>
      <c r="R38" s="115" t="str">
        <f>IF($J38="","",IF($J38="Total Mensal",SUM(S$7:S37)/VLOOKUP("Total Acumulado",$J:$K,2,FALSE),IF($J38="Total Acumulado",R37+P38+IF(P$7="% Item",-1,0),0%)))</f>
        <v/>
      </c>
      <c r="S38" s="112" t="str">
        <f>IF($J38="","",IF($J38="Total Mensal",SUM(S$7:S37),IF($J38="Total Acumulado",SUM(S$7:S36)+Q38,IFERROR(R38*$K38,0))))</f>
        <v/>
      </c>
      <c r="T38" s="115" t="str">
        <f>IF($J38="","",IF($J38="Total Mensal",SUM(U$7:U37)/VLOOKUP("Total Acumulado",$J:$K,2,FALSE),IF($J38="Total Acumulado",T37+R38+IF(R$7="% Item",-1,0),0%)))</f>
        <v/>
      </c>
      <c r="U38" s="112" t="str">
        <f>IF($J38="","",IF($J38="Total Mensal",SUM(U$7:U37),IF($J38="Total Acumulado",SUM(U$7:U36)+S38,IFERROR(T38*$K38,0))))</f>
        <v/>
      </c>
      <c r="V38" s="115" t="str">
        <f>IF($J38="","",IF($J38="Total Mensal",SUM(W$7:W37)/VLOOKUP("Total Acumulado",$J:$K,2,FALSE),IF($J38="Total Acumulado",V37+T38+IF(T$7="% Item",-1,0),0%)))</f>
        <v/>
      </c>
      <c r="W38" s="112" t="str">
        <f>IF($J38="","",IF($J38="Total Mensal",SUM(W$7:W37),IF($J38="Total Acumulado",SUM(W$7:W36)+U38,IFERROR(V38*$K38,0))))</f>
        <v/>
      </c>
      <c r="X38" s="115" t="str">
        <f>IF($J38="","",IF($J38="Total Mensal",SUM(Y$7:Y37)/VLOOKUP("Total Acumulado",$J:$K,2,FALSE),IF($J38="Total Acumulado",X37+V38+IF(V$7="% Item",-1,0),0%)))</f>
        <v/>
      </c>
      <c r="Y38" s="112" t="str">
        <f>IF($J38="","",IF($J38="Total Mensal",SUM(Y$7:Y37),IF($J38="Total Acumulado",SUM(Y$7:Y36)+W38,IFERROR(X38*$K38,0))))</f>
        <v/>
      </c>
      <c r="Z38" s="115" t="str">
        <f>IF($J38="","",IF($J38="Total Mensal",SUM(AA$7:AA37)/VLOOKUP("Total Acumulado",$J:$K,2,FALSE),IF($J38="Total Acumulado",Z37+X38+IF(X$7="% Item",-1,0),0%)))</f>
        <v/>
      </c>
      <c r="AA38" s="112" t="str">
        <f>IF($J38="","",IF($J38="Total Mensal",SUM(AA$7:AA37),IF($J38="Total Acumulado",SUM(AA$7:AA36)+Y38,IFERROR(Z38*$K38,0))))</f>
        <v/>
      </c>
      <c r="AB38" s="115" t="str">
        <f>IF($J38="","",IF($J38="Total Mensal",SUM(AC$7:AC37)/VLOOKUP("Total Acumulado",$J:$K,2,FALSE),IF($J38="Total Acumulado",AB37+Z38+IF(Z$7="% Item",-1,0),0%)))</f>
        <v/>
      </c>
      <c r="AC38" s="112" t="str">
        <f>IF($J38="","",IF($J38="Total Mensal",SUM(AC$7:AC37),IF($J38="Total Acumulado",SUM(AC$7:AC36)+AA38,IFERROR(AB38*$K38,0))))</f>
        <v/>
      </c>
      <c r="AD38" s="115" t="str">
        <f>IF($J38="","",IF($J38="Total Mensal",SUM(AE$7:AE37)/VLOOKUP("Total Acumulado",$J:$K,2,FALSE),IF($J38="Total Acumulado",AD37+AB38+IF(AB$7="% Item",-1,0),0%)))</f>
        <v/>
      </c>
      <c r="AE38" s="112" t="str">
        <f>IF($J38="","",IF($J38="Total Mensal",SUM(AE$7:AE37),IF($J38="Total Acumulado",SUM(AE$7:AE36)+AC38,IFERROR(AD38*$K38,0))))</f>
        <v/>
      </c>
      <c r="AF38" s="115" t="str">
        <f>IF($J38="","",IF($J38="Total Mensal",SUM(AG$7:AG37)/VLOOKUP("Total Acumulado",$J:$K,2,FALSE),IF($J38="Total Acumulado",AF37+AD38+IF(AD$7="% Item",-1,0),0%)))</f>
        <v/>
      </c>
      <c r="AG38" s="112" t="str">
        <f>IF($J38="","",IF($J38="Total Mensal",SUM(AG$7:AG37),IF($J38="Total Acumulado",SUM(AG$7:AG36)+AE38,IFERROR(AF38*$K38,0))))</f>
        <v/>
      </c>
      <c r="AH38" s="115" t="str">
        <f>IF($J38="","",IF($J38="Total Mensal",SUM(AI$7:AI37)/VLOOKUP("Total Acumulado",$J:$K,2,FALSE),IF($J38="Total Acumulado",AH37+AF38+IF(AF$7="% Item",-1,0),0%)))</f>
        <v/>
      </c>
      <c r="AI38" s="112" t="str">
        <f>IF($J38="","",IF($J38="Total Mensal",SUM(AI$7:AI37),IF($J38="Total Acumulado",SUM(AI$7:AI36)+AG38,IFERROR(AH38*$K38,0))))</f>
        <v/>
      </c>
      <c r="AJ38" s="115" t="str">
        <f>IF($J38="","",IF($J38="Total Mensal",SUM(AK$7:AK37)/VLOOKUP("Total Acumulado",$J:$K,2,FALSE),IF($J38="Total Acumulado",AJ37+AH38+IF(AH$7="% Item",-1,0),0%)))</f>
        <v/>
      </c>
      <c r="AK38" s="112" t="str">
        <f>IF($J38="","",IF($J38="Total Mensal",SUM(AK$7:AK37),IF($J38="Total Acumulado",SUM(AK$7:AK36)+AI38,IFERROR(AJ38*$K38,0))))</f>
        <v/>
      </c>
    </row>
    <row r="39" spans="2:37" x14ac:dyDescent="0.25">
      <c r="B39" s="44" t="str">
        <f>IFERROR(IF(C38=C35,IF(B38+1&lt;='MAPA DE PREÇOS'!$H$8,B38+1,""),B38),"")</f>
        <v/>
      </c>
      <c r="C39" s="44" t="str">
        <f>IFERROR(VLOOKUP(B39,'MAPA DE PREÇOS'!B:D,2,FALSE),"")</f>
        <v/>
      </c>
      <c r="D39" s="44" t="str">
        <f>IFERROR(VLOOKUP(B39,'MAPA DE PREÇOS'!B:D,3,FALSE),"")</f>
        <v/>
      </c>
      <c r="E39" s="85" t="str">
        <f t="shared" si="0"/>
        <v/>
      </c>
      <c r="F39" s="85" t="str">
        <f>IF($B38="","",IF($C39=$C36,INDEX('MAPA DE PREÇOS'!$H:$H,MATCH($B39,'MAPA DE PREÇOS'!$B:$B)-19),IF($C39=$C37,"Código","")))</f>
        <v/>
      </c>
      <c r="G39" s="86" t="str">
        <f>IF($B38="","",IF($C39=$C36,IF('BASE EDITAL'!$C$2="",INDEX('MAPA DE PREÇOS'!H:H,MATCH(EDITAL!B39,'MAPA DE PREÇOS'!B:B,0)+1),UPPER(INDEX('BASE EDITAL'!$C:$C,EDITAL!B39+1))),IF($C39=$C37,"Especificação do Objeto","")))</f>
        <v/>
      </c>
      <c r="H39" s="87" t="str">
        <f>IF($B38="","",IF($C39=$C36,INDEX('MAPA DE PREÇOS'!$M:$M,MATCH($B39,'MAPA DE PREÇOS'!$B:$B)-16),IF($C39=$C37,"Unidade","")))</f>
        <v/>
      </c>
      <c r="I39" s="87" t="str">
        <f>IF($B38="","",IF($C39=$C36,INDEX('MAPA DE PREÇOS'!$M:$M,MATCH($B39,'MAPA DE PREÇOS'!$B:$B)-17),IF($C39=$C37,"Quant.","")))</f>
        <v/>
      </c>
      <c r="J39" s="63" t="str">
        <f>IF(J38="Total Mensal","Total Acumulado",IF($B38="","",IF($C39=$C36,INDEX('MAPA DE PREÇOS'!$M:$M,MATCH($B39,'MAPA DE PREÇOS'!$B:$B)-19),IF($C39=$C37,"Valor Unit. (R$)",IF(AND($C39&lt;&gt;$C38,$J38&lt;&gt;""),"Total Mensal","")))))</f>
        <v/>
      </c>
      <c r="K39" s="78" t="str">
        <f>IF(J39="","",IF(J39="Total Mensal","-",IF(J39="Total Acumulado",SUM(K$7:K38),I39*J39)))</f>
        <v/>
      </c>
      <c r="L39" s="115" t="str">
        <f>IF(J39="","",IF(J39="Total Mensal","-",IF(J39="Total Acumulado",SUM(L$7:L38),K39/SUMIF(J:J,"Total Acumulado",K:K))))</f>
        <v/>
      </c>
      <c r="M39" s="111"/>
      <c r="N39" s="115" t="str">
        <f>IF($J39="","",IF($J39="Total Mensal",SUM(O$7:O38)/VLOOKUP("Total Acumulado",$J:$K,2,FALSE),IF($J39="Total Acumulado",N38+L39+IF(L$7="% Item",-1,0),0%)))</f>
        <v/>
      </c>
      <c r="O39" s="112" t="str">
        <f>IF($J39="","",IF($J39="Total Mensal",SUM(O$7:O38),IF($J39="Total Acumulado",SUM(O$7:O37)+M39,IFERROR(N39*$K39,0))))</f>
        <v/>
      </c>
      <c r="P39" s="115" t="str">
        <f>IF($J39="","",IF($J39="Total Mensal",SUM(Q$7:Q38)/VLOOKUP("Total Acumulado",$J:$K,2,FALSE),IF($J39="Total Acumulado",P38+N39+IF(N$7="% Item",-1,0),0%)))</f>
        <v/>
      </c>
      <c r="Q39" s="112" t="str">
        <f>IF($J39="","",IF($J39="Total Mensal",SUM(Q$7:Q38),IF($J39="Total Acumulado",SUM(Q$7:Q37)+O39,IFERROR(P39*$K39,0))))</f>
        <v/>
      </c>
      <c r="R39" s="115" t="str">
        <f>IF($J39="","",IF($J39="Total Mensal",SUM(S$7:S38)/VLOOKUP("Total Acumulado",$J:$K,2,FALSE),IF($J39="Total Acumulado",R38+P39+IF(P$7="% Item",-1,0),0%)))</f>
        <v/>
      </c>
      <c r="S39" s="112" t="str">
        <f>IF($J39="","",IF($J39="Total Mensal",SUM(S$7:S38),IF($J39="Total Acumulado",SUM(S$7:S37)+Q39,IFERROR(R39*$K39,0))))</f>
        <v/>
      </c>
      <c r="T39" s="115" t="str">
        <f>IF($J39="","",IF($J39="Total Mensal",SUM(U$7:U38)/VLOOKUP("Total Acumulado",$J:$K,2,FALSE),IF($J39="Total Acumulado",T38+R39+IF(R$7="% Item",-1,0),0%)))</f>
        <v/>
      </c>
      <c r="U39" s="112" t="str">
        <f>IF($J39="","",IF($J39="Total Mensal",SUM(U$7:U38),IF($J39="Total Acumulado",SUM(U$7:U37)+S39,IFERROR(T39*$K39,0))))</f>
        <v/>
      </c>
      <c r="V39" s="115" t="str">
        <f>IF($J39="","",IF($J39="Total Mensal",SUM(W$7:W38)/VLOOKUP("Total Acumulado",$J:$K,2,FALSE),IF($J39="Total Acumulado",V38+T39+IF(T$7="% Item",-1,0),0%)))</f>
        <v/>
      </c>
      <c r="W39" s="112" t="str">
        <f>IF($J39="","",IF($J39="Total Mensal",SUM(W$7:W38),IF($J39="Total Acumulado",SUM(W$7:W37)+U39,IFERROR(V39*$K39,0))))</f>
        <v/>
      </c>
      <c r="X39" s="115" t="str">
        <f>IF($J39="","",IF($J39="Total Mensal",SUM(Y$7:Y38)/VLOOKUP("Total Acumulado",$J:$K,2,FALSE),IF($J39="Total Acumulado",X38+V39+IF(V$7="% Item",-1,0),0%)))</f>
        <v/>
      </c>
      <c r="Y39" s="112" t="str">
        <f>IF($J39="","",IF($J39="Total Mensal",SUM(Y$7:Y38),IF($J39="Total Acumulado",SUM(Y$7:Y37)+W39,IFERROR(X39*$K39,0))))</f>
        <v/>
      </c>
      <c r="Z39" s="115" t="str">
        <f>IF($J39="","",IF($J39="Total Mensal",SUM(AA$7:AA38)/VLOOKUP("Total Acumulado",$J:$K,2,FALSE),IF($J39="Total Acumulado",Z38+X39+IF(X$7="% Item",-1,0),0%)))</f>
        <v/>
      </c>
      <c r="AA39" s="112" t="str">
        <f>IF($J39="","",IF($J39="Total Mensal",SUM(AA$7:AA38),IF($J39="Total Acumulado",SUM(AA$7:AA37)+Y39,IFERROR(Z39*$K39,0))))</f>
        <v/>
      </c>
      <c r="AB39" s="115" t="str">
        <f>IF($J39="","",IF($J39="Total Mensal",SUM(AC$7:AC38)/VLOOKUP("Total Acumulado",$J:$K,2,FALSE),IF($J39="Total Acumulado",AB38+Z39+IF(Z$7="% Item",-1,0),0%)))</f>
        <v/>
      </c>
      <c r="AC39" s="112" t="str">
        <f>IF($J39="","",IF($J39="Total Mensal",SUM(AC$7:AC38),IF($J39="Total Acumulado",SUM(AC$7:AC37)+AA39,IFERROR(AB39*$K39,0))))</f>
        <v/>
      </c>
      <c r="AD39" s="115" t="str">
        <f>IF($J39="","",IF($J39="Total Mensal",SUM(AE$7:AE38)/VLOOKUP("Total Acumulado",$J:$K,2,FALSE),IF($J39="Total Acumulado",AD38+AB39+IF(AB$7="% Item",-1,0),0%)))</f>
        <v/>
      </c>
      <c r="AE39" s="112" t="str">
        <f>IF($J39="","",IF($J39="Total Mensal",SUM(AE$7:AE38),IF($J39="Total Acumulado",SUM(AE$7:AE37)+AC39,IFERROR(AD39*$K39,0))))</f>
        <v/>
      </c>
      <c r="AF39" s="115" t="str">
        <f>IF($J39="","",IF($J39="Total Mensal",SUM(AG$7:AG38)/VLOOKUP("Total Acumulado",$J:$K,2,FALSE),IF($J39="Total Acumulado",AF38+AD39+IF(AD$7="% Item",-1,0),0%)))</f>
        <v/>
      </c>
      <c r="AG39" s="112" t="str">
        <f>IF($J39="","",IF($J39="Total Mensal",SUM(AG$7:AG38),IF($J39="Total Acumulado",SUM(AG$7:AG37)+AE39,IFERROR(AF39*$K39,0))))</f>
        <v/>
      </c>
      <c r="AH39" s="115" t="str">
        <f>IF($J39="","",IF($J39="Total Mensal",SUM(AI$7:AI38)/VLOOKUP("Total Acumulado",$J:$K,2,FALSE),IF($J39="Total Acumulado",AH38+AF39+IF(AF$7="% Item",-1,0),0%)))</f>
        <v/>
      </c>
      <c r="AI39" s="112" t="str">
        <f>IF($J39="","",IF($J39="Total Mensal",SUM(AI$7:AI38),IF($J39="Total Acumulado",SUM(AI$7:AI37)+AG39,IFERROR(AH39*$K39,0))))</f>
        <v/>
      </c>
      <c r="AJ39" s="115" t="str">
        <f>IF($J39="","",IF($J39="Total Mensal",SUM(AK$7:AK38)/VLOOKUP("Total Acumulado",$J:$K,2,FALSE),IF($J39="Total Acumulado",AJ38+AH39+IF(AH$7="% Item",-1,0),0%)))</f>
        <v/>
      </c>
      <c r="AK39" s="112" t="str">
        <f>IF($J39="","",IF($J39="Total Mensal",SUM(AK$7:AK38),IF($J39="Total Acumulado",SUM(AK$7:AK37)+AI39,IFERROR(AJ39*$K39,0))))</f>
        <v/>
      </c>
    </row>
    <row r="40" spans="2:37" x14ac:dyDescent="0.25">
      <c r="B40" s="44" t="str">
        <f>IFERROR(IF(C39=C36,IF(B39+1&lt;='MAPA DE PREÇOS'!$H$8,B39+1,""),B39),"")</f>
        <v/>
      </c>
      <c r="C40" s="44" t="str">
        <f>IFERROR(VLOOKUP(B40,'MAPA DE PREÇOS'!B:D,2,FALSE),"")</f>
        <v/>
      </c>
      <c r="D40" s="44" t="str">
        <f>IFERROR(VLOOKUP(B40,'MAPA DE PREÇOS'!B:D,3,FALSE),"")</f>
        <v/>
      </c>
      <c r="E40" s="85" t="str">
        <f t="shared" ref="E40:E68" si="1">IF($B39="","",IF($C40=$C37,D40,IF($C40=$C38,"Item",IF(AND(MAX(C:C)&gt;1,$C40=$C39),CONCATENATE("LOTE ",C40),""))))</f>
        <v/>
      </c>
      <c r="F40" s="85" t="str">
        <f>IF($B39="","",IF($C40=$C37,INDEX('MAPA DE PREÇOS'!$H:$H,MATCH($B40,'MAPA DE PREÇOS'!$B:$B)-19),IF($C40=$C38,"Código","")))</f>
        <v/>
      </c>
      <c r="G40" s="86" t="str">
        <f>IF($B39="","",IF($C40=$C37,IF('BASE EDITAL'!$C$2="",INDEX('MAPA DE PREÇOS'!H:H,MATCH(EDITAL!B40,'MAPA DE PREÇOS'!B:B,0)+1),UPPER(INDEX('BASE EDITAL'!$C:$C,EDITAL!B40+1))),IF($C40=$C38,"Especificação do Objeto","")))</f>
        <v/>
      </c>
      <c r="H40" s="87" t="str">
        <f>IF($B39="","",IF($C40=$C37,INDEX('MAPA DE PREÇOS'!$M:$M,MATCH($B40,'MAPA DE PREÇOS'!$B:$B)-16),IF($C40=$C38,"Unidade","")))</f>
        <v/>
      </c>
      <c r="I40" s="87" t="str">
        <f>IF($B39="","",IF($C40=$C37,INDEX('MAPA DE PREÇOS'!$M:$M,MATCH($B40,'MAPA DE PREÇOS'!$B:$B)-17),IF($C40=$C38,"Quant.","")))</f>
        <v/>
      </c>
      <c r="J40" s="63" t="str">
        <f>IF(J39="Total Mensal","Total Acumulado",IF($B39="","",IF($C40=$C37,INDEX('MAPA DE PREÇOS'!$M:$M,MATCH($B40,'MAPA DE PREÇOS'!$B:$B)-19),IF($C40=$C38,"Valor Unit. (R$)",IF(AND($C40&lt;&gt;$C39,$J39&lt;&gt;""),"Total Mensal","")))))</f>
        <v/>
      </c>
      <c r="K40" s="78" t="str">
        <f>IF(J40="","",IF(J40="Total Mensal","-",IF(J40="Total Acumulado",SUM(K$7:K39),I40*J40)))</f>
        <v/>
      </c>
      <c r="L40" s="115" t="str">
        <f>IF(J40="","",IF(J40="Total Mensal","-",IF(J40="Total Acumulado",SUM(L$7:L39),K40/SUMIF(J:J,"Total Acumulado",K:K))))</f>
        <v/>
      </c>
      <c r="M40" s="111"/>
      <c r="N40" s="115" t="str">
        <f>IF($J40="","",IF($J40="Total Mensal",SUM(O$7:O39)/VLOOKUP("Total Acumulado",$J:$K,2,FALSE),IF($J40="Total Acumulado",N39+L40+IF(L$7="% Item",-1,0),0%)))</f>
        <v/>
      </c>
      <c r="O40" s="112" t="str">
        <f>IF($J40="","",IF($J40="Total Mensal",SUM(O$7:O39),IF($J40="Total Acumulado",SUM(O$7:O38)+M40,IFERROR(N40*$K40,0))))</f>
        <v/>
      </c>
      <c r="P40" s="115" t="str">
        <f>IF($J40="","",IF($J40="Total Mensal",SUM(Q$7:Q39)/VLOOKUP("Total Acumulado",$J:$K,2,FALSE),IF($J40="Total Acumulado",P39+N40+IF(N$7="% Item",-1,0),0%)))</f>
        <v/>
      </c>
      <c r="Q40" s="112" t="str">
        <f>IF($J40="","",IF($J40="Total Mensal",SUM(Q$7:Q39),IF($J40="Total Acumulado",SUM(Q$7:Q38)+O40,IFERROR(P40*$K40,0))))</f>
        <v/>
      </c>
      <c r="R40" s="115" t="str">
        <f>IF($J40="","",IF($J40="Total Mensal",SUM(S$7:S39)/VLOOKUP("Total Acumulado",$J:$K,2,FALSE),IF($J40="Total Acumulado",R39+P40+IF(P$7="% Item",-1,0),0%)))</f>
        <v/>
      </c>
      <c r="S40" s="112" t="str">
        <f>IF($J40="","",IF($J40="Total Mensal",SUM(S$7:S39),IF($J40="Total Acumulado",SUM(S$7:S38)+Q40,IFERROR(R40*$K40,0))))</f>
        <v/>
      </c>
      <c r="T40" s="115" t="str">
        <f>IF($J40="","",IF($J40="Total Mensal",SUM(U$7:U39)/VLOOKUP("Total Acumulado",$J:$K,2,FALSE),IF($J40="Total Acumulado",T39+R40+IF(R$7="% Item",-1,0),0%)))</f>
        <v/>
      </c>
      <c r="U40" s="112" t="str">
        <f>IF($J40="","",IF($J40="Total Mensal",SUM(U$7:U39),IF($J40="Total Acumulado",SUM(U$7:U38)+S40,IFERROR(T40*$K40,0))))</f>
        <v/>
      </c>
      <c r="V40" s="115" t="str">
        <f>IF($J40="","",IF($J40="Total Mensal",SUM(W$7:W39)/VLOOKUP("Total Acumulado",$J:$K,2,FALSE),IF($J40="Total Acumulado",V39+T40+IF(T$7="% Item",-1,0),0%)))</f>
        <v/>
      </c>
      <c r="W40" s="112" t="str">
        <f>IF($J40="","",IF($J40="Total Mensal",SUM(W$7:W39),IF($J40="Total Acumulado",SUM(W$7:W38)+U40,IFERROR(V40*$K40,0))))</f>
        <v/>
      </c>
      <c r="X40" s="115" t="str">
        <f>IF($J40="","",IF($J40="Total Mensal",SUM(Y$7:Y39)/VLOOKUP("Total Acumulado",$J:$K,2,FALSE),IF($J40="Total Acumulado",X39+V40+IF(V$7="% Item",-1,0),0%)))</f>
        <v/>
      </c>
      <c r="Y40" s="112" t="str">
        <f>IF($J40="","",IF($J40="Total Mensal",SUM(Y$7:Y39),IF($J40="Total Acumulado",SUM(Y$7:Y38)+W40,IFERROR(X40*$K40,0))))</f>
        <v/>
      </c>
      <c r="Z40" s="115" t="str">
        <f>IF($J40="","",IF($J40="Total Mensal",SUM(AA$7:AA39)/VLOOKUP("Total Acumulado",$J:$K,2,FALSE),IF($J40="Total Acumulado",Z39+X40+IF(X$7="% Item",-1,0),0%)))</f>
        <v/>
      </c>
      <c r="AA40" s="112" t="str">
        <f>IF($J40="","",IF($J40="Total Mensal",SUM(AA$7:AA39),IF($J40="Total Acumulado",SUM(AA$7:AA38)+Y40,IFERROR(Z40*$K40,0))))</f>
        <v/>
      </c>
      <c r="AB40" s="115" t="str">
        <f>IF($J40="","",IF($J40="Total Mensal",SUM(AC$7:AC39)/VLOOKUP("Total Acumulado",$J:$K,2,FALSE),IF($J40="Total Acumulado",AB39+Z40+IF(Z$7="% Item",-1,0),0%)))</f>
        <v/>
      </c>
      <c r="AC40" s="112" t="str">
        <f>IF($J40="","",IF($J40="Total Mensal",SUM(AC$7:AC39),IF($J40="Total Acumulado",SUM(AC$7:AC38)+AA40,IFERROR(AB40*$K40,0))))</f>
        <v/>
      </c>
      <c r="AD40" s="115" t="str">
        <f>IF($J40="","",IF($J40="Total Mensal",SUM(AE$7:AE39)/VLOOKUP("Total Acumulado",$J:$K,2,FALSE),IF($J40="Total Acumulado",AD39+AB40+IF(AB$7="% Item",-1,0),0%)))</f>
        <v/>
      </c>
      <c r="AE40" s="112" t="str">
        <f>IF($J40="","",IF($J40="Total Mensal",SUM(AE$7:AE39),IF($J40="Total Acumulado",SUM(AE$7:AE38)+AC40,IFERROR(AD40*$K40,0))))</f>
        <v/>
      </c>
      <c r="AF40" s="115" t="str">
        <f>IF($J40="","",IF($J40="Total Mensal",SUM(AG$7:AG39)/VLOOKUP("Total Acumulado",$J:$K,2,FALSE),IF($J40="Total Acumulado",AF39+AD40+IF(AD$7="% Item",-1,0),0%)))</f>
        <v/>
      </c>
      <c r="AG40" s="112" t="str">
        <f>IF($J40="","",IF($J40="Total Mensal",SUM(AG$7:AG39),IF($J40="Total Acumulado",SUM(AG$7:AG38)+AE40,IFERROR(AF40*$K40,0))))</f>
        <v/>
      </c>
      <c r="AH40" s="115" t="str">
        <f>IF($J40="","",IF($J40="Total Mensal",SUM(AI$7:AI39)/VLOOKUP("Total Acumulado",$J:$K,2,FALSE),IF($J40="Total Acumulado",AH39+AF40+IF(AF$7="% Item",-1,0),0%)))</f>
        <v/>
      </c>
      <c r="AI40" s="112" t="str">
        <f>IF($J40="","",IF($J40="Total Mensal",SUM(AI$7:AI39),IF($J40="Total Acumulado",SUM(AI$7:AI38)+AG40,IFERROR(AH40*$K40,0))))</f>
        <v/>
      </c>
      <c r="AJ40" s="115" t="str">
        <f>IF($J40="","",IF($J40="Total Mensal",SUM(AK$7:AK39)/VLOOKUP("Total Acumulado",$J:$K,2,FALSE),IF($J40="Total Acumulado",AJ39+AH40+IF(AH$7="% Item",-1,0),0%)))</f>
        <v/>
      </c>
      <c r="AK40" s="112" t="str">
        <f>IF($J40="","",IF($J40="Total Mensal",SUM(AK$7:AK39),IF($J40="Total Acumulado",SUM(AK$7:AK38)+AI40,IFERROR(AJ40*$K40,0))))</f>
        <v/>
      </c>
    </row>
    <row r="41" spans="2:37" x14ac:dyDescent="0.25">
      <c r="B41" s="44" t="str">
        <f>IFERROR(IF(C40=C37,IF(B40+1&lt;='MAPA DE PREÇOS'!$H$8,B40+1,""),B40),"")</f>
        <v/>
      </c>
      <c r="C41" s="44" t="str">
        <f>IFERROR(VLOOKUP(B41,'MAPA DE PREÇOS'!B:D,2,FALSE),"")</f>
        <v/>
      </c>
      <c r="D41" s="44" t="str">
        <f>IFERROR(VLOOKUP(B41,'MAPA DE PREÇOS'!B:D,3,FALSE),"")</f>
        <v/>
      </c>
      <c r="E41" s="85" t="str">
        <f t="shared" si="1"/>
        <v/>
      </c>
      <c r="F41" s="85" t="str">
        <f>IF($B40="","",IF($C41=$C38,INDEX('MAPA DE PREÇOS'!$H:$H,MATCH($B41,'MAPA DE PREÇOS'!$B:$B)-19),IF($C41=$C39,"Código","")))</f>
        <v/>
      </c>
      <c r="G41" s="86" t="str">
        <f>IF($B40="","",IF($C41=$C38,IF('BASE EDITAL'!$C$2="",INDEX('MAPA DE PREÇOS'!H:H,MATCH(EDITAL!B41,'MAPA DE PREÇOS'!B:B,0)+1),UPPER(INDEX('BASE EDITAL'!$C:$C,EDITAL!B41+1))),IF($C41=$C39,"Especificação do Objeto","")))</f>
        <v/>
      </c>
      <c r="H41" s="87" t="str">
        <f>IF($B40="","",IF($C41=$C38,INDEX('MAPA DE PREÇOS'!$M:$M,MATCH($B41,'MAPA DE PREÇOS'!$B:$B)-16),IF($C41=$C39,"Unidade","")))</f>
        <v/>
      </c>
      <c r="I41" s="87" t="str">
        <f>IF($B40="","",IF($C41=$C38,INDEX('MAPA DE PREÇOS'!$M:$M,MATCH($B41,'MAPA DE PREÇOS'!$B:$B)-17),IF($C41=$C39,"Quant.","")))</f>
        <v/>
      </c>
      <c r="J41" s="63" t="str">
        <f>IF(J40="Total Mensal","Total Acumulado",IF($B40="","",IF($C41=$C38,INDEX('MAPA DE PREÇOS'!$M:$M,MATCH($B41,'MAPA DE PREÇOS'!$B:$B)-19),IF($C41=$C39,"Valor Unit. (R$)",IF(AND($C41&lt;&gt;$C40,$J40&lt;&gt;""),"Total Mensal","")))))</f>
        <v/>
      </c>
      <c r="K41" s="78" t="str">
        <f>IF(J41="","",IF(J41="Total Mensal","-",IF(J41="Total Acumulado",SUM(K$7:K40),I41*J41)))</f>
        <v/>
      </c>
      <c r="L41" s="115" t="str">
        <f>IF(J41="","",IF(J41="Total Mensal","-",IF(J41="Total Acumulado",SUM(L$7:L40),K41/SUMIF(J:J,"Total Acumulado",K:K))))</f>
        <v/>
      </c>
      <c r="M41" s="111"/>
      <c r="N41" s="115" t="str">
        <f>IF($J41="","",IF($J41="Total Mensal",SUM(O$7:O40)/VLOOKUP("Total Acumulado",$J:$K,2,FALSE),IF($J41="Total Acumulado",N40+L41+IF(L$7="% Item",-1,0),0%)))</f>
        <v/>
      </c>
      <c r="O41" s="112" t="str">
        <f>IF($J41="","",IF($J41="Total Mensal",SUM(O$7:O40),IF($J41="Total Acumulado",SUM(O$7:O39)+M41,IFERROR(N41*$K41,0))))</f>
        <v/>
      </c>
      <c r="P41" s="115" t="str">
        <f>IF($J41="","",IF($J41="Total Mensal",SUM(Q$7:Q40)/VLOOKUP("Total Acumulado",$J:$K,2,FALSE),IF($J41="Total Acumulado",P40+N41+IF(N$7="% Item",-1,0),0%)))</f>
        <v/>
      </c>
      <c r="Q41" s="112" t="str">
        <f>IF($J41="","",IF($J41="Total Mensal",SUM(Q$7:Q40),IF($J41="Total Acumulado",SUM(Q$7:Q39)+O41,IFERROR(P41*$K41,0))))</f>
        <v/>
      </c>
      <c r="R41" s="115" t="str">
        <f>IF($J41="","",IF($J41="Total Mensal",SUM(S$7:S40)/VLOOKUP("Total Acumulado",$J:$K,2,FALSE),IF($J41="Total Acumulado",R40+P41+IF(P$7="% Item",-1,0),0%)))</f>
        <v/>
      </c>
      <c r="S41" s="112" t="str">
        <f>IF($J41="","",IF($J41="Total Mensal",SUM(S$7:S40),IF($J41="Total Acumulado",SUM(S$7:S39)+Q41,IFERROR(R41*$K41,0))))</f>
        <v/>
      </c>
      <c r="T41" s="115" t="str">
        <f>IF($J41="","",IF($J41="Total Mensal",SUM(U$7:U40)/VLOOKUP("Total Acumulado",$J:$K,2,FALSE),IF($J41="Total Acumulado",T40+R41+IF(R$7="% Item",-1,0),0%)))</f>
        <v/>
      </c>
      <c r="U41" s="112" t="str">
        <f>IF($J41="","",IF($J41="Total Mensal",SUM(U$7:U40),IF($J41="Total Acumulado",SUM(U$7:U39)+S41,IFERROR(T41*$K41,0))))</f>
        <v/>
      </c>
      <c r="V41" s="115" t="str">
        <f>IF($J41="","",IF($J41="Total Mensal",SUM(W$7:W40)/VLOOKUP("Total Acumulado",$J:$K,2,FALSE),IF($J41="Total Acumulado",V40+T41+IF(T$7="% Item",-1,0),0%)))</f>
        <v/>
      </c>
      <c r="W41" s="112" t="str">
        <f>IF($J41="","",IF($J41="Total Mensal",SUM(W$7:W40),IF($J41="Total Acumulado",SUM(W$7:W39)+U41,IFERROR(V41*$K41,0))))</f>
        <v/>
      </c>
      <c r="X41" s="115" t="str">
        <f>IF($J41="","",IF($J41="Total Mensal",SUM(Y$7:Y40)/VLOOKUP("Total Acumulado",$J:$K,2,FALSE),IF($J41="Total Acumulado",X40+V41+IF(V$7="% Item",-1,0),0%)))</f>
        <v/>
      </c>
      <c r="Y41" s="112" t="str">
        <f>IF($J41="","",IF($J41="Total Mensal",SUM(Y$7:Y40),IF($J41="Total Acumulado",SUM(Y$7:Y39)+W41,IFERROR(X41*$K41,0))))</f>
        <v/>
      </c>
      <c r="Z41" s="115" t="str">
        <f>IF($J41="","",IF($J41="Total Mensal",SUM(AA$7:AA40)/VLOOKUP("Total Acumulado",$J:$K,2,FALSE),IF($J41="Total Acumulado",Z40+X41+IF(X$7="% Item",-1,0),0%)))</f>
        <v/>
      </c>
      <c r="AA41" s="112" t="str">
        <f>IF($J41="","",IF($J41="Total Mensal",SUM(AA$7:AA40),IF($J41="Total Acumulado",SUM(AA$7:AA39)+Y41,IFERROR(Z41*$K41,0))))</f>
        <v/>
      </c>
      <c r="AB41" s="115" t="str">
        <f>IF($J41="","",IF($J41="Total Mensal",SUM(AC$7:AC40)/VLOOKUP("Total Acumulado",$J:$K,2,FALSE),IF($J41="Total Acumulado",AB40+Z41+IF(Z$7="% Item",-1,0),0%)))</f>
        <v/>
      </c>
      <c r="AC41" s="112" t="str">
        <f>IF($J41="","",IF($J41="Total Mensal",SUM(AC$7:AC40),IF($J41="Total Acumulado",SUM(AC$7:AC39)+AA41,IFERROR(AB41*$K41,0))))</f>
        <v/>
      </c>
      <c r="AD41" s="115" t="str">
        <f>IF($J41="","",IF($J41="Total Mensal",SUM(AE$7:AE40)/VLOOKUP("Total Acumulado",$J:$K,2,FALSE),IF($J41="Total Acumulado",AD40+AB41+IF(AB$7="% Item",-1,0),0%)))</f>
        <v/>
      </c>
      <c r="AE41" s="112" t="str">
        <f>IF($J41="","",IF($J41="Total Mensal",SUM(AE$7:AE40),IF($J41="Total Acumulado",SUM(AE$7:AE39)+AC41,IFERROR(AD41*$K41,0))))</f>
        <v/>
      </c>
      <c r="AF41" s="115" t="str">
        <f>IF($J41="","",IF($J41="Total Mensal",SUM(AG$7:AG40)/VLOOKUP("Total Acumulado",$J:$K,2,FALSE),IF($J41="Total Acumulado",AF40+AD41+IF(AD$7="% Item",-1,0),0%)))</f>
        <v/>
      </c>
      <c r="AG41" s="112" t="str">
        <f>IF($J41="","",IF($J41="Total Mensal",SUM(AG$7:AG40),IF($J41="Total Acumulado",SUM(AG$7:AG39)+AE41,IFERROR(AF41*$K41,0))))</f>
        <v/>
      </c>
      <c r="AH41" s="115" t="str">
        <f>IF($J41="","",IF($J41="Total Mensal",SUM(AI$7:AI40)/VLOOKUP("Total Acumulado",$J:$K,2,FALSE),IF($J41="Total Acumulado",AH40+AF41+IF(AF$7="% Item",-1,0),0%)))</f>
        <v/>
      </c>
      <c r="AI41" s="112" t="str">
        <f>IF($J41="","",IF($J41="Total Mensal",SUM(AI$7:AI40),IF($J41="Total Acumulado",SUM(AI$7:AI39)+AG41,IFERROR(AH41*$K41,0))))</f>
        <v/>
      </c>
      <c r="AJ41" s="115" t="str">
        <f>IF($J41="","",IF($J41="Total Mensal",SUM(AK$7:AK40)/VLOOKUP("Total Acumulado",$J:$K,2,FALSE),IF($J41="Total Acumulado",AJ40+AH41+IF(AH$7="% Item",-1,0),0%)))</f>
        <v/>
      </c>
      <c r="AK41" s="112" t="str">
        <f>IF($J41="","",IF($J41="Total Mensal",SUM(AK$7:AK40),IF($J41="Total Acumulado",SUM(AK$7:AK39)+AI41,IFERROR(AJ41*$K41,0))))</f>
        <v/>
      </c>
    </row>
    <row r="42" spans="2:37" x14ac:dyDescent="0.25">
      <c r="B42" s="44" t="str">
        <f>IFERROR(IF(C41=C38,IF(B41+1&lt;='MAPA DE PREÇOS'!$H$8,B41+1,""),B41),"")</f>
        <v/>
      </c>
      <c r="C42" s="44" t="str">
        <f>IFERROR(VLOOKUP(B42,'MAPA DE PREÇOS'!B:D,2,FALSE),"")</f>
        <v/>
      </c>
      <c r="D42" s="44" t="str">
        <f>IFERROR(VLOOKUP(B42,'MAPA DE PREÇOS'!B:D,3,FALSE),"")</f>
        <v/>
      </c>
      <c r="E42" s="85" t="str">
        <f t="shared" si="1"/>
        <v/>
      </c>
      <c r="F42" s="85" t="str">
        <f>IF($B41="","",IF($C42=$C39,INDEX('MAPA DE PREÇOS'!$H:$H,MATCH($B42,'MAPA DE PREÇOS'!$B:$B)-19),IF($C42=$C40,"Código","")))</f>
        <v/>
      </c>
      <c r="G42" s="86" t="str">
        <f>IF($B41="","",IF($C42=$C39,IF('BASE EDITAL'!$C$2="",INDEX('MAPA DE PREÇOS'!H:H,MATCH(EDITAL!B42,'MAPA DE PREÇOS'!B:B,0)+1),UPPER(INDEX('BASE EDITAL'!$C:$C,EDITAL!B42+1))),IF($C42=$C40,"Especificação do Objeto","")))</f>
        <v/>
      </c>
      <c r="H42" s="87" t="str">
        <f>IF($B41="","",IF($C42=$C39,INDEX('MAPA DE PREÇOS'!$M:$M,MATCH($B42,'MAPA DE PREÇOS'!$B:$B)-16),IF($C42=$C40,"Unidade","")))</f>
        <v/>
      </c>
      <c r="I42" s="87" t="str">
        <f>IF($B41="","",IF($C42=$C39,INDEX('MAPA DE PREÇOS'!$M:$M,MATCH($B42,'MAPA DE PREÇOS'!$B:$B)-17),IF($C42=$C40,"Quant.","")))</f>
        <v/>
      </c>
      <c r="J42" s="63" t="str">
        <f>IF(J41="Total Mensal","Total Acumulado",IF($B41="","",IF($C42=$C39,INDEX('MAPA DE PREÇOS'!$M:$M,MATCH($B42,'MAPA DE PREÇOS'!$B:$B)-19),IF($C42=$C40,"Valor Unit. (R$)",IF(AND($C42&lt;&gt;$C41,$J41&lt;&gt;""),"Total Mensal","")))))</f>
        <v/>
      </c>
      <c r="K42" s="78" t="str">
        <f>IF(J42="","",IF(J42="Total Mensal","-",IF(J42="Total Acumulado",SUM(K$7:K41),I42*J42)))</f>
        <v/>
      </c>
      <c r="L42" s="115" t="str">
        <f>IF(J42="","",IF(J42="Total Mensal","-",IF(J42="Total Acumulado",SUM(L$7:L41),K42/SUMIF(J:J,"Total Acumulado",K:K))))</f>
        <v/>
      </c>
      <c r="M42" s="111"/>
      <c r="N42" s="115" t="str">
        <f>IF($J42="","",IF($J42="Total Mensal",SUM(O$7:O41)/VLOOKUP("Total Acumulado",$J:$K,2,FALSE),IF($J42="Total Acumulado",N41+L42+IF(L$7="% Item",-1,0),0%)))</f>
        <v/>
      </c>
      <c r="O42" s="112" t="str">
        <f>IF($J42="","",IF($J42="Total Mensal",SUM(O$7:O41),IF($J42="Total Acumulado",SUM(O$7:O40)+M42,IFERROR(N42*$K42,0))))</f>
        <v/>
      </c>
      <c r="P42" s="115" t="str">
        <f>IF($J42="","",IF($J42="Total Mensal",SUM(Q$7:Q41)/VLOOKUP("Total Acumulado",$J:$K,2,FALSE),IF($J42="Total Acumulado",P41+N42+IF(N$7="% Item",-1,0),0%)))</f>
        <v/>
      </c>
      <c r="Q42" s="112" t="str">
        <f>IF($J42="","",IF($J42="Total Mensal",SUM(Q$7:Q41),IF($J42="Total Acumulado",SUM(Q$7:Q40)+O42,IFERROR(P42*$K42,0))))</f>
        <v/>
      </c>
      <c r="R42" s="115" t="str">
        <f>IF($J42="","",IF($J42="Total Mensal",SUM(S$7:S41)/VLOOKUP("Total Acumulado",$J:$K,2,FALSE),IF($J42="Total Acumulado",R41+P42+IF(P$7="% Item",-1,0),0%)))</f>
        <v/>
      </c>
      <c r="S42" s="112" t="str">
        <f>IF($J42="","",IF($J42="Total Mensal",SUM(S$7:S41),IF($J42="Total Acumulado",SUM(S$7:S40)+Q42,IFERROR(R42*$K42,0))))</f>
        <v/>
      </c>
      <c r="T42" s="115" t="str">
        <f>IF($J42="","",IF($J42="Total Mensal",SUM(U$7:U41)/VLOOKUP("Total Acumulado",$J:$K,2,FALSE),IF($J42="Total Acumulado",T41+R42+IF(R$7="% Item",-1,0),0%)))</f>
        <v/>
      </c>
      <c r="U42" s="112" t="str">
        <f>IF($J42="","",IF($J42="Total Mensal",SUM(U$7:U41),IF($J42="Total Acumulado",SUM(U$7:U40)+S42,IFERROR(T42*$K42,0))))</f>
        <v/>
      </c>
      <c r="V42" s="115" t="str">
        <f>IF($J42="","",IF($J42="Total Mensal",SUM(W$7:W41)/VLOOKUP("Total Acumulado",$J:$K,2,FALSE),IF($J42="Total Acumulado",V41+T42+IF(T$7="% Item",-1,0),0%)))</f>
        <v/>
      </c>
      <c r="W42" s="112" t="str">
        <f>IF($J42="","",IF($J42="Total Mensal",SUM(W$7:W41),IF($J42="Total Acumulado",SUM(W$7:W40)+U42,IFERROR(V42*$K42,0))))</f>
        <v/>
      </c>
      <c r="X42" s="115" t="str">
        <f>IF($J42="","",IF($J42="Total Mensal",SUM(Y$7:Y41)/VLOOKUP("Total Acumulado",$J:$K,2,FALSE),IF($J42="Total Acumulado",X41+V42+IF(V$7="% Item",-1,0),0%)))</f>
        <v/>
      </c>
      <c r="Y42" s="112" t="str">
        <f>IF($J42="","",IF($J42="Total Mensal",SUM(Y$7:Y41),IF($J42="Total Acumulado",SUM(Y$7:Y40)+W42,IFERROR(X42*$K42,0))))</f>
        <v/>
      </c>
      <c r="Z42" s="115" t="str">
        <f>IF($J42="","",IF($J42="Total Mensal",SUM(AA$7:AA41)/VLOOKUP("Total Acumulado",$J:$K,2,FALSE),IF($J42="Total Acumulado",Z41+X42+IF(X$7="% Item",-1,0),0%)))</f>
        <v/>
      </c>
      <c r="AA42" s="112" t="str">
        <f>IF($J42="","",IF($J42="Total Mensal",SUM(AA$7:AA41),IF($J42="Total Acumulado",SUM(AA$7:AA40)+Y42,IFERROR(Z42*$K42,0))))</f>
        <v/>
      </c>
      <c r="AB42" s="115" t="str">
        <f>IF($J42="","",IF($J42="Total Mensal",SUM(AC$7:AC41)/VLOOKUP("Total Acumulado",$J:$K,2,FALSE),IF($J42="Total Acumulado",AB41+Z42+IF(Z$7="% Item",-1,0),0%)))</f>
        <v/>
      </c>
      <c r="AC42" s="112" t="str">
        <f>IF($J42="","",IF($J42="Total Mensal",SUM(AC$7:AC41),IF($J42="Total Acumulado",SUM(AC$7:AC40)+AA42,IFERROR(AB42*$K42,0))))</f>
        <v/>
      </c>
      <c r="AD42" s="115" t="str">
        <f>IF($J42="","",IF($J42="Total Mensal",SUM(AE$7:AE41)/VLOOKUP("Total Acumulado",$J:$K,2,FALSE),IF($J42="Total Acumulado",AD41+AB42+IF(AB$7="% Item",-1,0),0%)))</f>
        <v/>
      </c>
      <c r="AE42" s="112" t="str">
        <f>IF($J42="","",IF($J42="Total Mensal",SUM(AE$7:AE41),IF($J42="Total Acumulado",SUM(AE$7:AE40)+AC42,IFERROR(AD42*$K42,0))))</f>
        <v/>
      </c>
      <c r="AF42" s="115" t="str">
        <f>IF($J42="","",IF($J42="Total Mensal",SUM(AG$7:AG41)/VLOOKUP("Total Acumulado",$J:$K,2,FALSE),IF($J42="Total Acumulado",AF41+AD42+IF(AD$7="% Item",-1,0),0%)))</f>
        <v/>
      </c>
      <c r="AG42" s="112" t="str">
        <f>IF($J42="","",IF($J42="Total Mensal",SUM(AG$7:AG41),IF($J42="Total Acumulado",SUM(AG$7:AG40)+AE42,IFERROR(AF42*$K42,0))))</f>
        <v/>
      </c>
      <c r="AH42" s="115" t="str">
        <f>IF($J42="","",IF($J42="Total Mensal",SUM(AI$7:AI41)/VLOOKUP("Total Acumulado",$J:$K,2,FALSE),IF($J42="Total Acumulado",AH41+AF42+IF(AF$7="% Item",-1,0),0%)))</f>
        <v/>
      </c>
      <c r="AI42" s="112" t="str">
        <f>IF($J42="","",IF($J42="Total Mensal",SUM(AI$7:AI41),IF($J42="Total Acumulado",SUM(AI$7:AI40)+AG42,IFERROR(AH42*$K42,0))))</f>
        <v/>
      </c>
      <c r="AJ42" s="115" t="str">
        <f>IF($J42="","",IF($J42="Total Mensal",SUM(AK$7:AK41)/VLOOKUP("Total Acumulado",$J:$K,2,FALSE),IF($J42="Total Acumulado",AJ41+AH42+IF(AH$7="% Item",-1,0),0%)))</f>
        <v/>
      </c>
      <c r="AK42" s="112" t="str">
        <f>IF($J42="","",IF($J42="Total Mensal",SUM(AK$7:AK41),IF($J42="Total Acumulado",SUM(AK$7:AK40)+AI42,IFERROR(AJ42*$K42,0))))</f>
        <v/>
      </c>
    </row>
    <row r="43" spans="2:37" x14ac:dyDescent="0.25">
      <c r="B43" s="44" t="str">
        <f>IFERROR(IF(C42=C39,IF(B42+1&lt;='MAPA DE PREÇOS'!$H$8,B42+1,""),B42),"")</f>
        <v/>
      </c>
      <c r="C43" s="44" t="str">
        <f>IFERROR(VLOOKUP(B43,'MAPA DE PREÇOS'!B:D,2,FALSE),"")</f>
        <v/>
      </c>
      <c r="D43" s="44" t="str">
        <f>IFERROR(VLOOKUP(B43,'MAPA DE PREÇOS'!B:D,3,FALSE),"")</f>
        <v/>
      </c>
      <c r="E43" s="85" t="str">
        <f t="shared" si="1"/>
        <v/>
      </c>
      <c r="F43" s="85" t="str">
        <f>IF($B42="","",IF($C43=$C40,INDEX('MAPA DE PREÇOS'!$H:$H,MATCH($B43,'MAPA DE PREÇOS'!$B:$B)-19),IF($C43=$C41,"Código","")))</f>
        <v/>
      </c>
      <c r="G43" s="86" t="str">
        <f>IF($B42="","",IF($C43=$C40,IF('BASE EDITAL'!$C$2="",INDEX('MAPA DE PREÇOS'!H:H,MATCH(EDITAL!B43,'MAPA DE PREÇOS'!B:B,0)+1),UPPER(INDEX('BASE EDITAL'!$C:$C,EDITAL!B43+1))),IF($C43=$C41,"Especificação do Objeto","")))</f>
        <v/>
      </c>
      <c r="H43" s="87" t="str">
        <f>IF($B42="","",IF($C43=$C40,INDEX('MAPA DE PREÇOS'!$M:$M,MATCH($B43,'MAPA DE PREÇOS'!$B:$B)-16),IF($C43=$C41,"Unidade","")))</f>
        <v/>
      </c>
      <c r="I43" s="87" t="str">
        <f>IF($B42="","",IF($C43=$C40,INDEX('MAPA DE PREÇOS'!$M:$M,MATCH($B43,'MAPA DE PREÇOS'!$B:$B)-17),IF($C43=$C41,"Quant.","")))</f>
        <v/>
      </c>
      <c r="J43" s="63" t="str">
        <f>IF(J42="Total Mensal","Total Acumulado",IF($B42="","",IF($C43=$C40,INDEX('MAPA DE PREÇOS'!$M:$M,MATCH($B43,'MAPA DE PREÇOS'!$B:$B)-19),IF($C43=$C41,"Valor Unit. (R$)",IF(AND($C43&lt;&gt;$C42,$J42&lt;&gt;""),"Total Mensal","")))))</f>
        <v/>
      </c>
      <c r="K43" s="78" t="str">
        <f>IF(J43="","",IF(J43="Total Mensal","-",IF(J43="Total Acumulado",SUM(K$7:K42),I43*J43)))</f>
        <v/>
      </c>
      <c r="L43" s="115" t="str">
        <f>IF(J43="","",IF(J43="Total Mensal","-",IF(J43="Total Acumulado",SUM(L$7:L42),K43/SUMIF(J:J,"Total Acumulado",K:K))))</f>
        <v/>
      </c>
      <c r="M43" s="111"/>
      <c r="N43" s="115" t="str">
        <f>IF($J43="","",IF($J43="Total Mensal",SUM(O$7:O42)/VLOOKUP("Total Acumulado",$J:$K,2,FALSE),IF($J43="Total Acumulado",N42+L43+IF(L$7="% Item",-1,0),0%)))</f>
        <v/>
      </c>
      <c r="O43" s="112" t="str">
        <f>IF($J43="","",IF($J43="Total Mensal",SUM(O$7:O42),IF($J43="Total Acumulado",SUM(O$7:O41)+M43,IFERROR(N43*$K43,0))))</f>
        <v/>
      </c>
      <c r="P43" s="115" t="str">
        <f>IF($J43="","",IF($J43="Total Mensal",SUM(Q$7:Q42)/VLOOKUP("Total Acumulado",$J:$K,2,FALSE),IF($J43="Total Acumulado",P42+N43+IF(N$7="% Item",-1,0),0%)))</f>
        <v/>
      </c>
      <c r="Q43" s="112" t="str">
        <f>IF($J43="","",IF($J43="Total Mensal",SUM(Q$7:Q42),IF($J43="Total Acumulado",SUM(Q$7:Q41)+O43,IFERROR(P43*$K43,0))))</f>
        <v/>
      </c>
      <c r="R43" s="115" t="str">
        <f>IF($J43="","",IF($J43="Total Mensal",SUM(S$7:S42)/VLOOKUP("Total Acumulado",$J:$K,2,FALSE),IF($J43="Total Acumulado",R42+P43+IF(P$7="% Item",-1,0),0%)))</f>
        <v/>
      </c>
      <c r="S43" s="112" t="str">
        <f>IF($J43="","",IF($J43="Total Mensal",SUM(S$7:S42),IF($J43="Total Acumulado",SUM(S$7:S41)+Q43,IFERROR(R43*$K43,0))))</f>
        <v/>
      </c>
      <c r="T43" s="115" t="str">
        <f>IF($J43="","",IF($J43="Total Mensal",SUM(U$7:U42)/VLOOKUP("Total Acumulado",$J:$K,2,FALSE),IF($J43="Total Acumulado",T42+R43+IF(R$7="% Item",-1,0),0%)))</f>
        <v/>
      </c>
      <c r="U43" s="112" t="str">
        <f>IF($J43="","",IF($J43="Total Mensal",SUM(U$7:U42),IF($J43="Total Acumulado",SUM(U$7:U41)+S43,IFERROR(T43*$K43,0))))</f>
        <v/>
      </c>
      <c r="V43" s="115" t="str">
        <f>IF($J43="","",IF($J43="Total Mensal",SUM(W$7:W42)/VLOOKUP("Total Acumulado",$J:$K,2,FALSE),IF($J43="Total Acumulado",V42+T43+IF(T$7="% Item",-1,0),0%)))</f>
        <v/>
      </c>
      <c r="W43" s="112" t="str">
        <f>IF($J43="","",IF($J43="Total Mensal",SUM(W$7:W42),IF($J43="Total Acumulado",SUM(W$7:W41)+U43,IFERROR(V43*$K43,0))))</f>
        <v/>
      </c>
      <c r="X43" s="115" t="str">
        <f>IF($J43="","",IF($J43="Total Mensal",SUM(Y$7:Y42)/VLOOKUP("Total Acumulado",$J:$K,2,FALSE),IF($J43="Total Acumulado",X42+V43+IF(V$7="% Item",-1,0),0%)))</f>
        <v/>
      </c>
      <c r="Y43" s="112" t="str">
        <f>IF($J43="","",IF($J43="Total Mensal",SUM(Y$7:Y42),IF($J43="Total Acumulado",SUM(Y$7:Y41)+W43,IFERROR(X43*$K43,0))))</f>
        <v/>
      </c>
      <c r="Z43" s="115" t="str">
        <f>IF($J43="","",IF($J43="Total Mensal",SUM(AA$7:AA42)/VLOOKUP("Total Acumulado",$J:$K,2,FALSE),IF($J43="Total Acumulado",Z42+X43+IF(X$7="% Item",-1,0),0%)))</f>
        <v/>
      </c>
      <c r="AA43" s="112" t="str">
        <f>IF($J43="","",IF($J43="Total Mensal",SUM(AA$7:AA42),IF($J43="Total Acumulado",SUM(AA$7:AA41)+Y43,IFERROR(Z43*$K43,0))))</f>
        <v/>
      </c>
      <c r="AB43" s="115" t="str">
        <f>IF($J43="","",IF($J43="Total Mensal",SUM(AC$7:AC42)/VLOOKUP("Total Acumulado",$J:$K,2,FALSE),IF($J43="Total Acumulado",AB42+Z43+IF(Z$7="% Item",-1,0),0%)))</f>
        <v/>
      </c>
      <c r="AC43" s="112" t="str">
        <f>IF($J43="","",IF($J43="Total Mensal",SUM(AC$7:AC42),IF($J43="Total Acumulado",SUM(AC$7:AC41)+AA43,IFERROR(AB43*$K43,0))))</f>
        <v/>
      </c>
      <c r="AD43" s="115" t="str">
        <f>IF($J43="","",IF($J43="Total Mensal",SUM(AE$7:AE42)/VLOOKUP("Total Acumulado",$J:$K,2,FALSE),IF($J43="Total Acumulado",AD42+AB43+IF(AB$7="% Item",-1,0),0%)))</f>
        <v/>
      </c>
      <c r="AE43" s="112" t="str">
        <f>IF($J43="","",IF($J43="Total Mensal",SUM(AE$7:AE42),IF($J43="Total Acumulado",SUM(AE$7:AE41)+AC43,IFERROR(AD43*$K43,0))))</f>
        <v/>
      </c>
      <c r="AF43" s="115" t="str">
        <f>IF($J43="","",IF($J43="Total Mensal",SUM(AG$7:AG42)/VLOOKUP("Total Acumulado",$J:$K,2,FALSE),IF($J43="Total Acumulado",AF42+AD43+IF(AD$7="% Item",-1,0),0%)))</f>
        <v/>
      </c>
      <c r="AG43" s="112" t="str">
        <f>IF($J43="","",IF($J43="Total Mensal",SUM(AG$7:AG42),IF($J43="Total Acumulado",SUM(AG$7:AG41)+AE43,IFERROR(AF43*$K43,0))))</f>
        <v/>
      </c>
      <c r="AH43" s="115" t="str">
        <f>IF($J43="","",IF($J43="Total Mensal",SUM(AI$7:AI42)/VLOOKUP("Total Acumulado",$J:$K,2,FALSE),IF($J43="Total Acumulado",AH42+AF43+IF(AF$7="% Item",-1,0),0%)))</f>
        <v/>
      </c>
      <c r="AI43" s="112" t="str">
        <f>IF($J43="","",IF($J43="Total Mensal",SUM(AI$7:AI42),IF($J43="Total Acumulado",SUM(AI$7:AI41)+AG43,IFERROR(AH43*$K43,0))))</f>
        <v/>
      </c>
      <c r="AJ43" s="115" t="str">
        <f>IF($J43="","",IF($J43="Total Mensal",SUM(AK$7:AK42)/VLOOKUP("Total Acumulado",$J:$K,2,FALSE),IF($J43="Total Acumulado",AJ42+AH43+IF(AH$7="% Item",-1,0),0%)))</f>
        <v/>
      </c>
      <c r="AK43" s="112" t="str">
        <f>IF($J43="","",IF($J43="Total Mensal",SUM(AK$7:AK42),IF($J43="Total Acumulado",SUM(AK$7:AK41)+AI43,IFERROR(AJ43*$K43,0))))</f>
        <v/>
      </c>
    </row>
    <row r="44" spans="2:37" x14ac:dyDescent="0.25">
      <c r="B44" s="44" t="str">
        <f>IFERROR(IF(C43=C40,IF(B43+1&lt;='MAPA DE PREÇOS'!$H$8,B43+1,""),B43),"")</f>
        <v/>
      </c>
      <c r="C44" s="44" t="str">
        <f>IFERROR(VLOOKUP(B44,'MAPA DE PREÇOS'!B:D,2,FALSE),"")</f>
        <v/>
      </c>
      <c r="D44" s="44" t="str">
        <f>IFERROR(VLOOKUP(B44,'MAPA DE PREÇOS'!B:D,3,FALSE),"")</f>
        <v/>
      </c>
      <c r="E44" s="85" t="str">
        <f t="shared" si="1"/>
        <v/>
      </c>
      <c r="F44" s="85" t="str">
        <f>IF($B43="","",IF($C44=$C41,INDEX('MAPA DE PREÇOS'!$H:$H,MATCH($B44,'MAPA DE PREÇOS'!$B:$B)-19),IF($C44=$C42,"Código","")))</f>
        <v/>
      </c>
      <c r="G44" s="86" t="str">
        <f>IF($B43="","",IF($C44=$C41,IF('BASE EDITAL'!$C$2="",INDEX('MAPA DE PREÇOS'!H:H,MATCH(EDITAL!B44,'MAPA DE PREÇOS'!B:B,0)+1),UPPER(INDEX('BASE EDITAL'!$C:$C,EDITAL!B44+1))),IF($C44=$C42,"Especificação do Objeto","")))</f>
        <v/>
      </c>
      <c r="H44" s="87" t="str">
        <f>IF($B43="","",IF($C44=$C41,INDEX('MAPA DE PREÇOS'!$M:$M,MATCH($B44,'MAPA DE PREÇOS'!$B:$B)-16),IF($C44=$C42,"Unidade","")))</f>
        <v/>
      </c>
      <c r="I44" s="87" t="str">
        <f>IF($B43="","",IF($C44=$C41,INDEX('MAPA DE PREÇOS'!$M:$M,MATCH($B44,'MAPA DE PREÇOS'!$B:$B)-17),IF($C44=$C42,"Quant.","")))</f>
        <v/>
      </c>
      <c r="J44" s="63" t="str">
        <f>IF(J43="Total Mensal","Total Acumulado",IF($B43="","",IF($C44=$C41,INDEX('MAPA DE PREÇOS'!$M:$M,MATCH($B44,'MAPA DE PREÇOS'!$B:$B)-19),IF($C44=$C42,"Valor Unit. (R$)",IF(AND($C44&lt;&gt;$C43,$J43&lt;&gt;""),"Total Mensal","")))))</f>
        <v/>
      </c>
      <c r="K44" s="78" t="str">
        <f>IF(J44="","",IF(J44="Total Mensal","-",IF(J44="Total Acumulado",SUM(K$7:K43),I44*J44)))</f>
        <v/>
      </c>
      <c r="L44" s="115" t="str">
        <f>IF(J44="","",IF(J44="Total Mensal","-",IF(J44="Total Acumulado",SUM(L$7:L43),K44/SUMIF(J:J,"Total Acumulado",K:K))))</f>
        <v/>
      </c>
      <c r="M44" s="111"/>
      <c r="N44" s="115" t="str">
        <f>IF($J44="","",IF($J44="Total Mensal",SUM(O$7:O43)/VLOOKUP("Total Acumulado",$J:$K,2,FALSE),IF($J44="Total Acumulado",N43+L44+IF(L$7="% Item",-1,0),0%)))</f>
        <v/>
      </c>
      <c r="O44" s="112" t="str">
        <f>IF($J44="","",IF($J44="Total Mensal",SUM(O$7:O43),IF($J44="Total Acumulado",SUM(O$7:O42)+M44,IFERROR(N44*$K44,0))))</f>
        <v/>
      </c>
      <c r="P44" s="115" t="str">
        <f>IF($J44="","",IF($J44="Total Mensal",SUM(Q$7:Q43)/VLOOKUP("Total Acumulado",$J:$K,2,FALSE),IF($J44="Total Acumulado",P43+N44+IF(N$7="% Item",-1,0),0%)))</f>
        <v/>
      </c>
      <c r="Q44" s="112" t="str">
        <f>IF($J44="","",IF($J44="Total Mensal",SUM(Q$7:Q43),IF($J44="Total Acumulado",SUM(Q$7:Q42)+O44,IFERROR(P44*$K44,0))))</f>
        <v/>
      </c>
      <c r="R44" s="115" t="str">
        <f>IF($J44="","",IF($J44="Total Mensal",SUM(S$7:S43)/VLOOKUP("Total Acumulado",$J:$K,2,FALSE),IF($J44="Total Acumulado",R43+P44+IF(P$7="% Item",-1,0),0%)))</f>
        <v/>
      </c>
      <c r="S44" s="112" t="str">
        <f>IF($J44="","",IF($J44="Total Mensal",SUM(S$7:S43),IF($J44="Total Acumulado",SUM(S$7:S42)+Q44,IFERROR(R44*$K44,0))))</f>
        <v/>
      </c>
      <c r="T44" s="115" t="str">
        <f>IF($J44="","",IF($J44="Total Mensal",SUM(U$7:U43)/VLOOKUP("Total Acumulado",$J:$K,2,FALSE),IF($J44="Total Acumulado",T43+R44+IF(R$7="% Item",-1,0),0%)))</f>
        <v/>
      </c>
      <c r="U44" s="112" t="str">
        <f>IF($J44="","",IF($J44="Total Mensal",SUM(U$7:U43),IF($J44="Total Acumulado",SUM(U$7:U42)+S44,IFERROR(T44*$K44,0))))</f>
        <v/>
      </c>
      <c r="V44" s="115" t="str">
        <f>IF($J44="","",IF($J44="Total Mensal",SUM(W$7:W43)/VLOOKUP("Total Acumulado",$J:$K,2,FALSE),IF($J44="Total Acumulado",V43+T44+IF(T$7="% Item",-1,0),0%)))</f>
        <v/>
      </c>
      <c r="W44" s="112" t="str">
        <f>IF($J44="","",IF($J44="Total Mensal",SUM(W$7:W43),IF($J44="Total Acumulado",SUM(W$7:W42)+U44,IFERROR(V44*$K44,0))))</f>
        <v/>
      </c>
      <c r="X44" s="115" t="str">
        <f>IF($J44="","",IF($J44="Total Mensal",SUM(Y$7:Y43)/VLOOKUP("Total Acumulado",$J:$K,2,FALSE),IF($J44="Total Acumulado",X43+V44+IF(V$7="% Item",-1,0),0%)))</f>
        <v/>
      </c>
      <c r="Y44" s="112" t="str">
        <f>IF($J44="","",IF($J44="Total Mensal",SUM(Y$7:Y43),IF($J44="Total Acumulado",SUM(Y$7:Y42)+W44,IFERROR(X44*$K44,0))))</f>
        <v/>
      </c>
      <c r="Z44" s="115" t="str">
        <f>IF($J44="","",IF($J44="Total Mensal",SUM(AA$7:AA43)/VLOOKUP("Total Acumulado",$J:$K,2,FALSE),IF($J44="Total Acumulado",Z43+X44+IF(X$7="% Item",-1,0),0%)))</f>
        <v/>
      </c>
      <c r="AA44" s="112" t="str">
        <f>IF($J44="","",IF($J44="Total Mensal",SUM(AA$7:AA43),IF($J44="Total Acumulado",SUM(AA$7:AA42)+Y44,IFERROR(Z44*$K44,0))))</f>
        <v/>
      </c>
      <c r="AB44" s="115" t="str">
        <f>IF($J44="","",IF($J44="Total Mensal",SUM(AC$7:AC43)/VLOOKUP("Total Acumulado",$J:$K,2,FALSE),IF($J44="Total Acumulado",AB43+Z44+IF(Z$7="% Item",-1,0),0%)))</f>
        <v/>
      </c>
      <c r="AC44" s="112" t="str">
        <f>IF($J44="","",IF($J44="Total Mensal",SUM(AC$7:AC43),IF($J44="Total Acumulado",SUM(AC$7:AC42)+AA44,IFERROR(AB44*$K44,0))))</f>
        <v/>
      </c>
      <c r="AD44" s="115" t="str">
        <f>IF($J44="","",IF($J44="Total Mensal",SUM(AE$7:AE43)/VLOOKUP("Total Acumulado",$J:$K,2,FALSE),IF($J44="Total Acumulado",AD43+AB44+IF(AB$7="% Item",-1,0),0%)))</f>
        <v/>
      </c>
      <c r="AE44" s="112" t="str">
        <f>IF($J44="","",IF($J44="Total Mensal",SUM(AE$7:AE43),IF($J44="Total Acumulado",SUM(AE$7:AE42)+AC44,IFERROR(AD44*$K44,0))))</f>
        <v/>
      </c>
      <c r="AF44" s="115" t="str">
        <f>IF($J44="","",IF($J44="Total Mensal",SUM(AG$7:AG43)/VLOOKUP("Total Acumulado",$J:$K,2,FALSE),IF($J44="Total Acumulado",AF43+AD44+IF(AD$7="% Item",-1,0),0%)))</f>
        <v/>
      </c>
      <c r="AG44" s="112" t="str">
        <f>IF($J44="","",IF($J44="Total Mensal",SUM(AG$7:AG43),IF($J44="Total Acumulado",SUM(AG$7:AG42)+AE44,IFERROR(AF44*$K44,0))))</f>
        <v/>
      </c>
      <c r="AH44" s="115" t="str">
        <f>IF($J44="","",IF($J44="Total Mensal",SUM(AI$7:AI43)/VLOOKUP("Total Acumulado",$J:$K,2,FALSE),IF($J44="Total Acumulado",AH43+AF44+IF(AF$7="% Item",-1,0),0%)))</f>
        <v/>
      </c>
      <c r="AI44" s="112" t="str">
        <f>IF($J44="","",IF($J44="Total Mensal",SUM(AI$7:AI43),IF($J44="Total Acumulado",SUM(AI$7:AI42)+AG44,IFERROR(AH44*$K44,0))))</f>
        <v/>
      </c>
      <c r="AJ44" s="115" t="str">
        <f>IF($J44="","",IF($J44="Total Mensal",SUM(AK$7:AK43)/VLOOKUP("Total Acumulado",$J:$K,2,FALSE),IF($J44="Total Acumulado",AJ43+AH44+IF(AH$7="% Item",-1,0),0%)))</f>
        <v/>
      </c>
      <c r="AK44" s="112" t="str">
        <f>IF($J44="","",IF($J44="Total Mensal",SUM(AK$7:AK43),IF($J44="Total Acumulado",SUM(AK$7:AK42)+AI44,IFERROR(AJ44*$K44,0))))</f>
        <v/>
      </c>
    </row>
    <row r="45" spans="2:37" x14ac:dyDescent="0.25">
      <c r="B45" s="44" t="str">
        <f>IFERROR(IF(C44=C41,IF(B44+1&lt;='MAPA DE PREÇOS'!$H$8,B44+1,""),B44),"")</f>
        <v/>
      </c>
      <c r="C45" s="44" t="str">
        <f>IFERROR(VLOOKUP(B45,'MAPA DE PREÇOS'!B:D,2,FALSE),"")</f>
        <v/>
      </c>
      <c r="D45" s="44" t="str">
        <f>IFERROR(VLOOKUP(B45,'MAPA DE PREÇOS'!B:D,3,FALSE),"")</f>
        <v/>
      </c>
      <c r="E45" s="85" t="str">
        <f t="shared" si="1"/>
        <v/>
      </c>
      <c r="F45" s="85" t="str">
        <f>IF($B44="","",IF($C45=$C42,INDEX('MAPA DE PREÇOS'!$H:$H,MATCH($B45,'MAPA DE PREÇOS'!$B:$B)-19),IF($C45=$C43,"Código","")))</f>
        <v/>
      </c>
      <c r="G45" s="86" t="str">
        <f>IF($B44="","",IF($C45=$C42,IF('BASE EDITAL'!$C$2="",INDEX('MAPA DE PREÇOS'!H:H,MATCH(EDITAL!B45,'MAPA DE PREÇOS'!B:B,0)+1),UPPER(INDEX('BASE EDITAL'!$C:$C,EDITAL!B45+1))),IF($C45=$C43,"Especificação do Objeto","")))</f>
        <v/>
      </c>
      <c r="H45" s="87" t="str">
        <f>IF($B44="","",IF($C45=$C42,INDEX('MAPA DE PREÇOS'!$M:$M,MATCH($B45,'MAPA DE PREÇOS'!$B:$B)-16),IF($C45=$C43,"Unidade","")))</f>
        <v/>
      </c>
      <c r="I45" s="87" t="str">
        <f>IF($B44="","",IF($C45=$C42,INDEX('MAPA DE PREÇOS'!$M:$M,MATCH($B45,'MAPA DE PREÇOS'!$B:$B)-17),IF($C45=$C43,"Quant.","")))</f>
        <v/>
      </c>
      <c r="J45" s="63" t="str">
        <f>IF(J44="Total Mensal","Total Acumulado",IF($B44="","",IF($C45=$C42,INDEX('MAPA DE PREÇOS'!$M:$M,MATCH($B45,'MAPA DE PREÇOS'!$B:$B)-19),IF($C45=$C43,"Valor Unit. (R$)",IF(AND($C45&lt;&gt;$C44,$J44&lt;&gt;""),"Total Mensal","")))))</f>
        <v/>
      </c>
      <c r="K45" s="78" t="str">
        <f>IF(J45="","",IF(J45="Total Mensal","-",IF(J45="Total Acumulado",SUM(K$7:K44),I45*J45)))</f>
        <v/>
      </c>
      <c r="L45" s="115" t="str">
        <f>IF(J45="","",IF(J45="Total Mensal","-",IF(J45="Total Acumulado",SUM(L$7:L44),K45/SUMIF(J:J,"Total Acumulado",K:K))))</f>
        <v/>
      </c>
      <c r="M45" s="111"/>
      <c r="N45" s="115" t="str">
        <f>IF($J45="","",IF($J45="Total Mensal",SUM(O$7:O44)/VLOOKUP("Total Acumulado",$J:$K,2,FALSE),IF($J45="Total Acumulado",N44+L45+IF(L$7="% Item",-1,0),0%)))</f>
        <v/>
      </c>
      <c r="O45" s="112" t="str">
        <f>IF($J45="","",IF($J45="Total Mensal",SUM(O$7:O44),IF($J45="Total Acumulado",SUM(O$7:O43)+M45,IFERROR(N45*$K45,0))))</f>
        <v/>
      </c>
      <c r="P45" s="115" t="str">
        <f>IF($J45="","",IF($J45="Total Mensal",SUM(Q$7:Q44)/VLOOKUP("Total Acumulado",$J:$K,2,FALSE),IF($J45="Total Acumulado",P44+N45+IF(N$7="% Item",-1,0),0%)))</f>
        <v/>
      </c>
      <c r="Q45" s="112" t="str">
        <f>IF($J45="","",IF($J45="Total Mensal",SUM(Q$7:Q44),IF($J45="Total Acumulado",SUM(Q$7:Q43)+O45,IFERROR(P45*$K45,0))))</f>
        <v/>
      </c>
      <c r="R45" s="115" t="str">
        <f>IF($J45="","",IF($J45="Total Mensal",SUM(S$7:S44)/VLOOKUP("Total Acumulado",$J:$K,2,FALSE),IF($J45="Total Acumulado",R44+P45+IF(P$7="% Item",-1,0),0%)))</f>
        <v/>
      </c>
      <c r="S45" s="112" t="str">
        <f>IF($J45="","",IF($J45="Total Mensal",SUM(S$7:S44),IF($J45="Total Acumulado",SUM(S$7:S43)+Q45,IFERROR(R45*$K45,0))))</f>
        <v/>
      </c>
      <c r="T45" s="115" t="str">
        <f>IF($J45="","",IF($J45="Total Mensal",SUM(U$7:U44)/VLOOKUP("Total Acumulado",$J:$K,2,FALSE),IF($J45="Total Acumulado",T44+R45+IF(R$7="% Item",-1,0),0%)))</f>
        <v/>
      </c>
      <c r="U45" s="112" t="str">
        <f>IF($J45="","",IF($J45="Total Mensal",SUM(U$7:U44),IF($J45="Total Acumulado",SUM(U$7:U43)+S45,IFERROR(T45*$K45,0))))</f>
        <v/>
      </c>
      <c r="V45" s="115" t="str">
        <f>IF($J45="","",IF($J45="Total Mensal",SUM(W$7:W44)/VLOOKUP("Total Acumulado",$J:$K,2,FALSE),IF($J45="Total Acumulado",V44+T45+IF(T$7="% Item",-1,0),0%)))</f>
        <v/>
      </c>
      <c r="W45" s="112" t="str">
        <f>IF($J45="","",IF($J45="Total Mensal",SUM(W$7:W44),IF($J45="Total Acumulado",SUM(W$7:W43)+U45,IFERROR(V45*$K45,0))))</f>
        <v/>
      </c>
      <c r="X45" s="115" t="str">
        <f>IF($J45="","",IF($J45="Total Mensal",SUM(Y$7:Y44)/VLOOKUP("Total Acumulado",$J:$K,2,FALSE),IF($J45="Total Acumulado",X44+V45+IF(V$7="% Item",-1,0),0%)))</f>
        <v/>
      </c>
      <c r="Y45" s="112" t="str">
        <f>IF($J45="","",IF($J45="Total Mensal",SUM(Y$7:Y44),IF($J45="Total Acumulado",SUM(Y$7:Y43)+W45,IFERROR(X45*$K45,0))))</f>
        <v/>
      </c>
      <c r="Z45" s="115" t="str">
        <f>IF($J45="","",IF($J45="Total Mensal",SUM(AA$7:AA44)/VLOOKUP("Total Acumulado",$J:$K,2,FALSE),IF($J45="Total Acumulado",Z44+X45+IF(X$7="% Item",-1,0),0%)))</f>
        <v/>
      </c>
      <c r="AA45" s="112" t="str">
        <f>IF($J45="","",IF($J45="Total Mensal",SUM(AA$7:AA44),IF($J45="Total Acumulado",SUM(AA$7:AA43)+Y45,IFERROR(Z45*$K45,0))))</f>
        <v/>
      </c>
      <c r="AB45" s="115" t="str">
        <f>IF($J45="","",IF($J45="Total Mensal",SUM(AC$7:AC44)/VLOOKUP("Total Acumulado",$J:$K,2,FALSE),IF($J45="Total Acumulado",AB44+Z45+IF(Z$7="% Item",-1,0),0%)))</f>
        <v/>
      </c>
      <c r="AC45" s="112" t="str">
        <f>IF($J45="","",IF($J45="Total Mensal",SUM(AC$7:AC44),IF($J45="Total Acumulado",SUM(AC$7:AC43)+AA45,IFERROR(AB45*$K45,0))))</f>
        <v/>
      </c>
      <c r="AD45" s="115" t="str">
        <f>IF($J45="","",IF($J45="Total Mensal",SUM(AE$7:AE44)/VLOOKUP("Total Acumulado",$J:$K,2,FALSE),IF($J45="Total Acumulado",AD44+AB45+IF(AB$7="% Item",-1,0),0%)))</f>
        <v/>
      </c>
      <c r="AE45" s="112" t="str">
        <f>IF($J45="","",IF($J45="Total Mensal",SUM(AE$7:AE44),IF($J45="Total Acumulado",SUM(AE$7:AE43)+AC45,IFERROR(AD45*$K45,0))))</f>
        <v/>
      </c>
      <c r="AF45" s="115" t="str">
        <f>IF($J45="","",IF($J45="Total Mensal",SUM(AG$7:AG44)/VLOOKUP("Total Acumulado",$J:$K,2,FALSE),IF($J45="Total Acumulado",AF44+AD45+IF(AD$7="% Item",-1,0),0%)))</f>
        <v/>
      </c>
      <c r="AG45" s="112" t="str">
        <f>IF($J45="","",IF($J45="Total Mensal",SUM(AG$7:AG44),IF($J45="Total Acumulado",SUM(AG$7:AG43)+AE45,IFERROR(AF45*$K45,0))))</f>
        <v/>
      </c>
      <c r="AH45" s="115" t="str">
        <f>IF($J45="","",IF($J45="Total Mensal",SUM(AI$7:AI44)/VLOOKUP("Total Acumulado",$J:$K,2,FALSE),IF($J45="Total Acumulado",AH44+AF45+IF(AF$7="% Item",-1,0),0%)))</f>
        <v/>
      </c>
      <c r="AI45" s="112" t="str">
        <f>IF($J45="","",IF($J45="Total Mensal",SUM(AI$7:AI44),IF($J45="Total Acumulado",SUM(AI$7:AI43)+AG45,IFERROR(AH45*$K45,0))))</f>
        <v/>
      </c>
      <c r="AJ45" s="115" t="str">
        <f>IF($J45="","",IF($J45="Total Mensal",SUM(AK$7:AK44)/VLOOKUP("Total Acumulado",$J:$K,2,FALSE),IF($J45="Total Acumulado",AJ44+AH45+IF(AH$7="% Item",-1,0),0%)))</f>
        <v/>
      </c>
      <c r="AK45" s="112" t="str">
        <f>IF($J45="","",IF($J45="Total Mensal",SUM(AK$7:AK44),IF($J45="Total Acumulado",SUM(AK$7:AK43)+AI45,IFERROR(AJ45*$K45,0))))</f>
        <v/>
      </c>
    </row>
    <row r="46" spans="2:37" x14ac:dyDescent="0.25">
      <c r="B46" s="44" t="str">
        <f>IFERROR(IF(C45=C42,IF(B45+1&lt;='MAPA DE PREÇOS'!$H$8,B45+1,""),B45),"")</f>
        <v/>
      </c>
      <c r="C46" s="44" t="str">
        <f>IFERROR(VLOOKUP(B46,'MAPA DE PREÇOS'!B:D,2,FALSE),"")</f>
        <v/>
      </c>
      <c r="D46" s="44" t="str">
        <f>IFERROR(VLOOKUP(B46,'MAPA DE PREÇOS'!B:D,3,FALSE),"")</f>
        <v/>
      </c>
      <c r="E46" s="85" t="str">
        <f t="shared" si="1"/>
        <v/>
      </c>
      <c r="F46" s="85" t="str">
        <f>IF($B45="","",IF($C46=$C43,INDEX('MAPA DE PREÇOS'!$H:$H,MATCH($B46,'MAPA DE PREÇOS'!$B:$B)-19),IF($C46=$C44,"Código","")))</f>
        <v/>
      </c>
      <c r="G46" s="86" t="str">
        <f>IF($B45="","",IF($C46=$C43,IF('BASE EDITAL'!$C$2="",INDEX('MAPA DE PREÇOS'!H:H,MATCH(EDITAL!B46,'MAPA DE PREÇOS'!B:B,0)+1),UPPER(INDEX('BASE EDITAL'!$C:$C,EDITAL!B46+1))),IF($C46=$C44,"Especificação do Objeto","")))</f>
        <v/>
      </c>
      <c r="H46" s="87" t="str">
        <f>IF($B45="","",IF($C46=$C43,INDEX('MAPA DE PREÇOS'!$M:$M,MATCH($B46,'MAPA DE PREÇOS'!$B:$B)-16),IF($C46=$C44,"Unidade","")))</f>
        <v/>
      </c>
      <c r="I46" s="87" t="str">
        <f>IF($B45="","",IF($C46=$C43,INDEX('MAPA DE PREÇOS'!$M:$M,MATCH($B46,'MAPA DE PREÇOS'!$B:$B)-17),IF($C46=$C44,"Quant.","")))</f>
        <v/>
      </c>
      <c r="J46" s="63" t="str">
        <f>IF(J45="Total Mensal","Total Acumulado",IF($B45="","",IF($C46=$C43,INDEX('MAPA DE PREÇOS'!$M:$M,MATCH($B46,'MAPA DE PREÇOS'!$B:$B)-19),IF($C46=$C44,"Valor Unit. (R$)",IF(AND($C46&lt;&gt;$C45,$J45&lt;&gt;""),"Total Mensal","")))))</f>
        <v/>
      </c>
      <c r="K46" s="78" t="str">
        <f>IF(J46="","",IF(J46="Total Mensal","-",IF(J46="Total Acumulado",SUM(K$7:K45),I46*J46)))</f>
        <v/>
      </c>
      <c r="L46" s="115" t="str">
        <f>IF(J46="","",IF(J46="Total Mensal","-",IF(J46="Total Acumulado",SUM(L$7:L45),K46/SUMIF(J:J,"Total Acumulado",K:K))))</f>
        <v/>
      </c>
      <c r="M46" s="111"/>
      <c r="N46" s="115" t="str">
        <f>IF($J46="","",IF($J46="Total Mensal",SUM(O$7:O45)/VLOOKUP("Total Acumulado",$J:$K,2,FALSE),IF($J46="Total Acumulado",N45+L46+IF(L$7="% Item",-1,0),0%)))</f>
        <v/>
      </c>
      <c r="O46" s="112" t="str">
        <f>IF($J46="","",IF($J46="Total Mensal",SUM(O$7:O45),IF($J46="Total Acumulado",SUM(O$7:O44)+M46,IFERROR(N46*$K46,0))))</f>
        <v/>
      </c>
      <c r="P46" s="115" t="str">
        <f>IF($J46="","",IF($J46="Total Mensal",SUM(Q$7:Q45)/VLOOKUP("Total Acumulado",$J:$K,2,FALSE),IF($J46="Total Acumulado",P45+N46+IF(N$7="% Item",-1,0),0%)))</f>
        <v/>
      </c>
      <c r="Q46" s="112" t="str">
        <f>IF($J46="","",IF($J46="Total Mensal",SUM(Q$7:Q45),IF($J46="Total Acumulado",SUM(Q$7:Q44)+O46,IFERROR(P46*$K46,0))))</f>
        <v/>
      </c>
      <c r="R46" s="115" t="str">
        <f>IF($J46="","",IF($J46="Total Mensal",SUM(S$7:S45)/VLOOKUP("Total Acumulado",$J:$K,2,FALSE),IF($J46="Total Acumulado",R45+P46+IF(P$7="% Item",-1,0),0%)))</f>
        <v/>
      </c>
      <c r="S46" s="112" t="str">
        <f>IF($J46="","",IF($J46="Total Mensal",SUM(S$7:S45),IF($J46="Total Acumulado",SUM(S$7:S44)+Q46,IFERROR(R46*$K46,0))))</f>
        <v/>
      </c>
      <c r="T46" s="115" t="str">
        <f>IF($J46="","",IF($J46="Total Mensal",SUM(U$7:U45)/VLOOKUP("Total Acumulado",$J:$K,2,FALSE),IF($J46="Total Acumulado",T45+R46+IF(R$7="% Item",-1,0),0%)))</f>
        <v/>
      </c>
      <c r="U46" s="112" t="str">
        <f>IF($J46="","",IF($J46="Total Mensal",SUM(U$7:U45),IF($J46="Total Acumulado",SUM(U$7:U44)+S46,IFERROR(T46*$K46,0))))</f>
        <v/>
      </c>
      <c r="V46" s="115" t="str">
        <f>IF($J46="","",IF($J46="Total Mensal",SUM(W$7:W45)/VLOOKUP("Total Acumulado",$J:$K,2,FALSE),IF($J46="Total Acumulado",V45+T46+IF(T$7="% Item",-1,0),0%)))</f>
        <v/>
      </c>
      <c r="W46" s="112" t="str">
        <f>IF($J46="","",IF($J46="Total Mensal",SUM(W$7:W45),IF($J46="Total Acumulado",SUM(W$7:W44)+U46,IFERROR(V46*$K46,0))))</f>
        <v/>
      </c>
      <c r="X46" s="115" t="str">
        <f>IF($J46="","",IF($J46="Total Mensal",SUM(Y$7:Y45)/VLOOKUP("Total Acumulado",$J:$K,2,FALSE),IF($J46="Total Acumulado",X45+V46+IF(V$7="% Item",-1,0),0%)))</f>
        <v/>
      </c>
      <c r="Y46" s="112" t="str">
        <f>IF($J46="","",IF($J46="Total Mensal",SUM(Y$7:Y45),IF($J46="Total Acumulado",SUM(Y$7:Y44)+W46,IFERROR(X46*$K46,0))))</f>
        <v/>
      </c>
      <c r="Z46" s="115" t="str">
        <f>IF($J46="","",IF($J46="Total Mensal",SUM(AA$7:AA45)/VLOOKUP("Total Acumulado",$J:$K,2,FALSE),IF($J46="Total Acumulado",Z45+X46+IF(X$7="% Item",-1,0),0%)))</f>
        <v/>
      </c>
      <c r="AA46" s="112" t="str">
        <f>IF($J46="","",IF($J46="Total Mensal",SUM(AA$7:AA45),IF($J46="Total Acumulado",SUM(AA$7:AA44)+Y46,IFERROR(Z46*$K46,0))))</f>
        <v/>
      </c>
      <c r="AB46" s="115" t="str">
        <f>IF($J46="","",IF($J46="Total Mensal",SUM(AC$7:AC45)/VLOOKUP("Total Acumulado",$J:$K,2,FALSE),IF($J46="Total Acumulado",AB45+Z46+IF(Z$7="% Item",-1,0),0%)))</f>
        <v/>
      </c>
      <c r="AC46" s="112" t="str">
        <f>IF($J46="","",IF($J46="Total Mensal",SUM(AC$7:AC45),IF($J46="Total Acumulado",SUM(AC$7:AC44)+AA46,IFERROR(AB46*$K46,0))))</f>
        <v/>
      </c>
      <c r="AD46" s="115" t="str">
        <f>IF($J46="","",IF($J46="Total Mensal",SUM(AE$7:AE45)/VLOOKUP("Total Acumulado",$J:$K,2,FALSE),IF($J46="Total Acumulado",AD45+AB46+IF(AB$7="% Item",-1,0),0%)))</f>
        <v/>
      </c>
      <c r="AE46" s="112" t="str">
        <f>IF($J46="","",IF($J46="Total Mensal",SUM(AE$7:AE45),IF($J46="Total Acumulado",SUM(AE$7:AE44)+AC46,IFERROR(AD46*$K46,0))))</f>
        <v/>
      </c>
      <c r="AF46" s="115" t="str">
        <f>IF($J46="","",IF($J46="Total Mensal",SUM(AG$7:AG45)/VLOOKUP("Total Acumulado",$J:$K,2,FALSE),IF($J46="Total Acumulado",AF45+AD46+IF(AD$7="% Item",-1,0),0%)))</f>
        <v/>
      </c>
      <c r="AG46" s="112" t="str">
        <f>IF($J46="","",IF($J46="Total Mensal",SUM(AG$7:AG45),IF($J46="Total Acumulado",SUM(AG$7:AG44)+AE46,IFERROR(AF46*$K46,0))))</f>
        <v/>
      </c>
      <c r="AH46" s="115" t="str">
        <f>IF($J46="","",IF($J46="Total Mensal",SUM(AI$7:AI45)/VLOOKUP("Total Acumulado",$J:$K,2,FALSE),IF($J46="Total Acumulado",AH45+AF46+IF(AF$7="% Item",-1,0),0%)))</f>
        <v/>
      </c>
      <c r="AI46" s="112" t="str">
        <f>IF($J46="","",IF($J46="Total Mensal",SUM(AI$7:AI45),IF($J46="Total Acumulado",SUM(AI$7:AI44)+AG46,IFERROR(AH46*$K46,0))))</f>
        <v/>
      </c>
      <c r="AJ46" s="115" t="str">
        <f>IF($J46="","",IF($J46="Total Mensal",SUM(AK$7:AK45)/VLOOKUP("Total Acumulado",$J:$K,2,FALSE),IF($J46="Total Acumulado",AJ45+AH46+IF(AH$7="% Item",-1,0),0%)))</f>
        <v/>
      </c>
      <c r="AK46" s="112" t="str">
        <f>IF($J46="","",IF($J46="Total Mensal",SUM(AK$7:AK45),IF($J46="Total Acumulado",SUM(AK$7:AK44)+AI46,IFERROR(AJ46*$K46,0))))</f>
        <v/>
      </c>
    </row>
    <row r="47" spans="2:37" x14ac:dyDescent="0.25">
      <c r="B47" s="44" t="str">
        <f>IFERROR(IF(C46=C43,IF(B46+1&lt;='MAPA DE PREÇOS'!$H$8,B46+1,""),B46),"")</f>
        <v/>
      </c>
      <c r="C47" s="44" t="str">
        <f>IFERROR(VLOOKUP(B47,'MAPA DE PREÇOS'!B:D,2,FALSE),"")</f>
        <v/>
      </c>
      <c r="D47" s="44" t="str">
        <f>IFERROR(VLOOKUP(B47,'MAPA DE PREÇOS'!B:D,3,FALSE),"")</f>
        <v/>
      </c>
      <c r="E47" s="85" t="str">
        <f t="shared" si="1"/>
        <v/>
      </c>
      <c r="F47" s="85" t="str">
        <f>IF($B46="","",IF($C47=$C44,INDEX('MAPA DE PREÇOS'!$H:$H,MATCH($B47,'MAPA DE PREÇOS'!$B:$B)-19),IF($C47=$C45,"Código","")))</f>
        <v/>
      </c>
      <c r="G47" s="86" t="str">
        <f>IF($B46="","",IF($C47=$C44,IF('BASE EDITAL'!$C$2="",INDEX('MAPA DE PREÇOS'!H:H,MATCH(EDITAL!B47,'MAPA DE PREÇOS'!B:B,0)+1),UPPER(INDEX('BASE EDITAL'!$C:$C,EDITAL!B47+1))),IF($C47=$C45,"Especificação do Objeto","")))</f>
        <v/>
      </c>
      <c r="H47" s="87" t="str">
        <f>IF($B46="","",IF($C47=$C44,INDEX('MAPA DE PREÇOS'!$M:$M,MATCH($B47,'MAPA DE PREÇOS'!$B:$B)-16),IF($C47=$C45,"Unidade","")))</f>
        <v/>
      </c>
      <c r="I47" s="87" t="str">
        <f>IF($B46="","",IF($C47=$C44,INDEX('MAPA DE PREÇOS'!$M:$M,MATCH($B47,'MAPA DE PREÇOS'!$B:$B)-17),IF($C47=$C45,"Quant.","")))</f>
        <v/>
      </c>
      <c r="J47" s="63" t="str">
        <f>IF(J46="Total Mensal","Total Acumulado",IF($B46="","",IF($C47=$C44,INDEX('MAPA DE PREÇOS'!$M:$M,MATCH($B47,'MAPA DE PREÇOS'!$B:$B)-19),IF($C47=$C45,"Valor Unit. (R$)",IF(AND($C47&lt;&gt;$C46,$J46&lt;&gt;""),"Total Mensal","")))))</f>
        <v/>
      </c>
      <c r="K47" s="78" t="str">
        <f>IF(J47="","",IF(J47="Total Mensal","-",IF(J47="Total Acumulado",SUM(K$7:K46),I47*J47)))</f>
        <v/>
      </c>
      <c r="L47" s="115" t="str">
        <f>IF(J47="","",IF(J47="Total Mensal","-",IF(J47="Total Acumulado",SUM(L$7:L46),K47/SUMIF(J:J,"Total Acumulado",K:K))))</f>
        <v/>
      </c>
      <c r="M47" s="111"/>
      <c r="N47" s="115" t="str">
        <f>IF($J47="","",IF($J47="Total Mensal",SUM(O$7:O46)/VLOOKUP("Total Acumulado",$J:$K,2,FALSE),IF($J47="Total Acumulado",N46+L47+IF(L$7="% Item",-1,0),0%)))</f>
        <v/>
      </c>
      <c r="O47" s="112" t="str">
        <f>IF($J47="","",IF($J47="Total Mensal",SUM(O$7:O46),IF($J47="Total Acumulado",SUM(O$7:O45)+M47,IFERROR(N47*$K47,0))))</f>
        <v/>
      </c>
      <c r="P47" s="115" t="str">
        <f>IF($J47="","",IF($J47="Total Mensal",SUM(Q$7:Q46)/VLOOKUP("Total Acumulado",$J:$K,2,FALSE),IF($J47="Total Acumulado",P46+N47+IF(N$7="% Item",-1,0),0%)))</f>
        <v/>
      </c>
      <c r="Q47" s="112" t="str">
        <f>IF($J47="","",IF($J47="Total Mensal",SUM(Q$7:Q46),IF($J47="Total Acumulado",SUM(Q$7:Q45)+O47,IFERROR(P47*$K47,0))))</f>
        <v/>
      </c>
      <c r="R47" s="115" t="str">
        <f>IF($J47="","",IF($J47="Total Mensal",SUM(S$7:S46)/VLOOKUP("Total Acumulado",$J:$K,2,FALSE),IF($J47="Total Acumulado",R46+P47+IF(P$7="% Item",-1,0),0%)))</f>
        <v/>
      </c>
      <c r="S47" s="112" t="str">
        <f>IF($J47="","",IF($J47="Total Mensal",SUM(S$7:S46),IF($J47="Total Acumulado",SUM(S$7:S45)+Q47,IFERROR(R47*$K47,0))))</f>
        <v/>
      </c>
      <c r="T47" s="115" t="str">
        <f>IF($J47="","",IF($J47="Total Mensal",SUM(U$7:U46)/VLOOKUP("Total Acumulado",$J:$K,2,FALSE),IF($J47="Total Acumulado",T46+R47+IF(R$7="% Item",-1,0),0%)))</f>
        <v/>
      </c>
      <c r="U47" s="112" t="str">
        <f>IF($J47="","",IF($J47="Total Mensal",SUM(U$7:U46),IF($J47="Total Acumulado",SUM(U$7:U45)+S47,IFERROR(T47*$K47,0))))</f>
        <v/>
      </c>
      <c r="V47" s="115" t="str">
        <f>IF($J47="","",IF($J47="Total Mensal",SUM(W$7:W46)/VLOOKUP("Total Acumulado",$J:$K,2,FALSE),IF($J47="Total Acumulado",V46+T47+IF(T$7="% Item",-1,0),0%)))</f>
        <v/>
      </c>
      <c r="W47" s="112" t="str">
        <f>IF($J47="","",IF($J47="Total Mensal",SUM(W$7:W46),IF($J47="Total Acumulado",SUM(W$7:W45)+U47,IFERROR(V47*$K47,0))))</f>
        <v/>
      </c>
      <c r="X47" s="115" t="str">
        <f>IF($J47="","",IF($J47="Total Mensal",SUM(Y$7:Y46)/VLOOKUP("Total Acumulado",$J:$K,2,FALSE),IF($J47="Total Acumulado",X46+V47+IF(V$7="% Item",-1,0),0%)))</f>
        <v/>
      </c>
      <c r="Y47" s="112" t="str">
        <f>IF($J47="","",IF($J47="Total Mensal",SUM(Y$7:Y46),IF($J47="Total Acumulado",SUM(Y$7:Y45)+W47,IFERROR(X47*$K47,0))))</f>
        <v/>
      </c>
      <c r="Z47" s="115" t="str">
        <f>IF($J47="","",IF($J47="Total Mensal",SUM(AA$7:AA46)/VLOOKUP("Total Acumulado",$J:$K,2,FALSE),IF($J47="Total Acumulado",Z46+X47+IF(X$7="% Item",-1,0),0%)))</f>
        <v/>
      </c>
      <c r="AA47" s="112" t="str">
        <f>IF($J47="","",IF($J47="Total Mensal",SUM(AA$7:AA46),IF($J47="Total Acumulado",SUM(AA$7:AA45)+Y47,IFERROR(Z47*$K47,0))))</f>
        <v/>
      </c>
      <c r="AB47" s="115" t="str">
        <f>IF($J47="","",IF($J47="Total Mensal",SUM(AC$7:AC46)/VLOOKUP("Total Acumulado",$J:$K,2,FALSE),IF($J47="Total Acumulado",AB46+Z47+IF(Z$7="% Item",-1,0),0%)))</f>
        <v/>
      </c>
      <c r="AC47" s="112" t="str">
        <f>IF($J47="","",IF($J47="Total Mensal",SUM(AC$7:AC46),IF($J47="Total Acumulado",SUM(AC$7:AC45)+AA47,IFERROR(AB47*$K47,0))))</f>
        <v/>
      </c>
      <c r="AD47" s="115" t="str">
        <f>IF($J47="","",IF($J47="Total Mensal",SUM(AE$7:AE46)/VLOOKUP("Total Acumulado",$J:$K,2,FALSE),IF($J47="Total Acumulado",AD46+AB47+IF(AB$7="% Item",-1,0),0%)))</f>
        <v/>
      </c>
      <c r="AE47" s="112" t="str">
        <f>IF($J47="","",IF($J47="Total Mensal",SUM(AE$7:AE46),IF($J47="Total Acumulado",SUM(AE$7:AE45)+AC47,IFERROR(AD47*$K47,0))))</f>
        <v/>
      </c>
      <c r="AF47" s="115" t="str">
        <f>IF($J47="","",IF($J47="Total Mensal",SUM(AG$7:AG46)/VLOOKUP("Total Acumulado",$J:$K,2,FALSE),IF($J47="Total Acumulado",AF46+AD47+IF(AD$7="% Item",-1,0),0%)))</f>
        <v/>
      </c>
      <c r="AG47" s="112" t="str">
        <f>IF($J47="","",IF($J47="Total Mensal",SUM(AG$7:AG46),IF($J47="Total Acumulado",SUM(AG$7:AG45)+AE47,IFERROR(AF47*$K47,0))))</f>
        <v/>
      </c>
      <c r="AH47" s="115" t="str">
        <f>IF($J47="","",IF($J47="Total Mensal",SUM(AI$7:AI46)/VLOOKUP("Total Acumulado",$J:$K,2,FALSE),IF($J47="Total Acumulado",AH46+AF47+IF(AF$7="% Item",-1,0),0%)))</f>
        <v/>
      </c>
      <c r="AI47" s="112" t="str">
        <f>IF($J47="","",IF($J47="Total Mensal",SUM(AI$7:AI46),IF($J47="Total Acumulado",SUM(AI$7:AI45)+AG47,IFERROR(AH47*$K47,0))))</f>
        <v/>
      </c>
      <c r="AJ47" s="115" t="str">
        <f>IF($J47="","",IF($J47="Total Mensal",SUM(AK$7:AK46)/VLOOKUP("Total Acumulado",$J:$K,2,FALSE),IF($J47="Total Acumulado",AJ46+AH47+IF(AH$7="% Item",-1,0),0%)))</f>
        <v/>
      </c>
      <c r="AK47" s="112" t="str">
        <f>IF($J47="","",IF($J47="Total Mensal",SUM(AK$7:AK46),IF($J47="Total Acumulado",SUM(AK$7:AK45)+AI47,IFERROR(AJ47*$K47,0))))</f>
        <v/>
      </c>
    </row>
    <row r="48" spans="2:37" x14ac:dyDescent="0.25">
      <c r="B48" s="44" t="str">
        <f>IFERROR(IF(C47=C44,IF(B47+1&lt;='MAPA DE PREÇOS'!$H$8,B47+1,""),B47),"")</f>
        <v/>
      </c>
      <c r="C48" s="44" t="str">
        <f>IFERROR(VLOOKUP(B48,'MAPA DE PREÇOS'!B:D,2,FALSE),"")</f>
        <v/>
      </c>
      <c r="D48" s="44" t="str">
        <f>IFERROR(VLOOKUP(B48,'MAPA DE PREÇOS'!B:D,3,FALSE),"")</f>
        <v/>
      </c>
      <c r="E48" s="85" t="str">
        <f t="shared" si="1"/>
        <v/>
      </c>
      <c r="F48" s="85" t="str">
        <f>IF($B47="","",IF($C48=$C45,INDEX('MAPA DE PREÇOS'!$H:$H,MATCH($B48,'MAPA DE PREÇOS'!$B:$B)-19),IF($C48=$C46,"Código","")))</f>
        <v/>
      </c>
      <c r="G48" s="86" t="str">
        <f>IF($B47="","",IF($C48=$C45,IF('BASE EDITAL'!$C$2="",INDEX('MAPA DE PREÇOS'!H:H,MATCH(EDITAL!B48,'MAPA DE PREÇOS'!B:B,0)+1),UPPER(INDEX('BASE EDITAL'!$C:$C,EDITAL!B48+1))),IF($C48=$C46,"Especificação do Objeto","")))</f>
        <v/>
      </c>
      <c r="H48" s="87" t="str">
        <f>IF($B47="","",IF($C48=$C45,INDEX('MAPA DE PREÇOS'!$M:$M,MATCH($B48,'MAPA DE PREÇOS'!$B:$B)-16),IF($C48=$C46,"Unidade","")))</f>
        <v/>
      </c>
      <c r="I48" s="87" t="str">
        <f>IF($B47="","",IF($C48=$C45,INDEX('MAPA DE PREÇOS'!$M:$M,MATCH($B48,'MAPA DE PREÇOS'!$B:$B)-17),IF($C48=$C46,"Quant.","")))</f>
        <v/>
      </c>
      <c r="J48" s="63" t="str">
        <f>IF(J47="Total Mensal","Total Acumulado",IF($B47="","",IF($C48=$C45,INDEX('MAPA DE PREÇOS'!$M:$M,MATCH($B48,'MAPA DE PREÇOS'!$B:$B)-19),IF($C48=$C46,"Valor Unit. (R$)",IF(AND($C48&lt;&gt;$C47,$J47&lt;&gt;""),"Total Mensal","")))))</f>
        <v/>
      </c>
      <c r="K48" s="78" t="str">
        <f>IF(J48="","",IF(J48="Total Mensal","-",IF(J48="Total Acumulado",SUM(K$7:K47),I48*J48)))</f>
        <v/>
      </c>
      <c r="L48" s="115" t="str">
        <f>IF(J48="","",IF(J48="Total Mensal","-",IF(J48="Total Acumulado",SUM(L$7:L47),K48/SUMIF(J:J,"Total Acumulado",K:K))))</f>
        <v/>
      </c>
      <c r="M48" s="111"/>
      <c r="N48" s="115" t="str">
        <f>IF($J48="","",IF($J48="Total Mensal",SUM(O$7:O47)/VLOOKUP("Total Acumulado",$J:$K,2,FALSE),IF($J48="Total Acumulado",N47+L48+IF(L$7="% Item",-1,0),0%)))</f>
        <v/>
      </c>
      <c r="O48" s="112" t="str">
        <f>IF($J48="","",IF($J48="Total Mensal",SUM(O$7:O47),IF($J48="Total Acumulado",SUM(O$7:O46)+M48,IFERROR(N48*$K48,0))))</f>
        <v/>
      </c>
      <c r="P48" s="115" t="str">
        <f>IF($J48="","",IF($J48="Total Mensal",SUM(Q$7:Q47)/VLOOKUP("Total Acumulado",$J:$K,2,FALSE),IF($J48="Total Acumulado",P47+N48+IF(N$7="% Item",-1,0),0%)))</f>
        <v/>
      </c>
      <c r="Q48" s="112" t="str">
        <f>IF($J48="","",IF($J48="Total Mensal",SUM(Q$7:Q47),IF($J48="Total Acumulado",SUM(Q$7:Q46)+O48,IFERROR(P48*$K48,0))))</f>
        <v/>
      </c>
      <c r="R48" s="115" t="str">
        <f>IF($J48="","",IF($J48="Total Mensal",SUM(S$7:S47)/VLOOKUP("Total Acumulado",$J:$K,2,FALSE),IF($J48="Total Acumulado",R47+P48+IF(P$7="% Item",-1,0),0%)))</f>
        <v/>
      </c>
      <c r="S48" s="112" t="str">
        <f>IF($J48="","",IF($J48="Total Mensal",SUM(S$7:S47),IF($J48="Total Acumulado",SUM(S$7:S46)+Q48,IFERROR(R48*$K48,0))))</f>
        <v/>
      </c>
      <c r="T48" s="115" t="str">
        <f>IF($J48="","",IF($J48="Total Mensal",SUM(U$7:U47)/VLOOKUP("Total Acumulado",$J:$K,2,FALSE),IF($J48="Total Acumulado",T47+R48+IF(R$7="% Item",-1,0),0%)))</f>
        <v/>
      </c>
      <c r="U48" s="112" t="str">
        <f>IF($J48="","",IF($J48="Total Mensal",SUM(U$7:U47),IF($J48="Total Acumulado",SUM(U$7:U46)+S48,IFERROR(T48*$K48,0))))</f>
        <v/>
      </c>
      <c r="V48" s="115" t="str">
        <f>IF($J48="","",IF($J48="Total Mensal",SUM(W$7:W47)/VLOOKUP("Total Acumulado",$J:$K,2,FALSE),IF($J48="Total Acumulado",V47+T48+IF(T$7="% Item",-1,0),0%)))</f>
        <v/>
      </c>
      <c r="W48" s="112" t="str">
        <f>IF($J48="","",IF($J48="Total Mensal",SUM(W$7:W47),IF($J48="Total Acumulado",SUM(W$7:W46)+U48,IFERROR(V48*$K48,0))))</f>
        <v/>
      </c>
      <c r="X48" s="115" t="str">
        <f>IF($J48="","",IF($J48="Total Mensal",SUM(Y$7:Y47)/VLOOKUP("Total Acumulado",$J:$K,2,FALSE),IF($J48="Total Acumulado",X47+V48+IF(V$7="% Item",-1,0),0%)))</f>
        <v/>
      </c>
      <c r="Y48" s="112" t="str">
        <f>IF($J48="","",IF($J48="Total Mensal",SUM(Y$7:Y47),IF($J48="Total Acumulado",SUM(Y$7:Y46)+W48,IFERROR(X48*$K48,0))))</f>
        <v/>
      </c>
      <c r="Z48" s="115" t="str">
        <f>IF($J48="","",IF($J48="Total Mensal",SUM(AA$7:AA47)/VLOOKUP("Total Acumulado",$J:$K,2,FALSE),IF($J48="Total Acumulado",Z47+X48+IF(X$7="% Item",-1,0),0%)))</f>
        <v/>
      </c>
      <c r="AA48" s="112" t="str">
        <f>IF($J48="","",IF($J48="Total Mensal",SUM(AA$7:AA47),IF($J48="Total Acumulado",SUM(AA$7:AA46)+Y48,IFERROR(Z48*$K48,0))))</f>
        <v/>
      </c>
      <c r="AB48" s="115" t="str">
        <f>IF($J48="","",IF($J48="Total Mensal",SUM(AC$7:AC47)/VLOOKUP("Total Acumulado",$J:$K,2,FALSE),IF($J48="Total Acumulado",AB47+Z48+IF(Z$7="% Item",-1,0),0%)))</f>
        <v/>
      </c>
      <c r="AC48" s="112" t="str">
        <f>IF($J48="","",IF($J48="Total Mensal",SUM(AC$7:AC47),IF($J48="Total Acumulado",SUM(AC$7:AC46)+AA48,IFERROR(AB48*$K48,0))))</f>
        <v/>
      </c>
      <c r="AD48" s="115" t="str">
        <f>IF($J48="","",IF($J48="Total Mensal",SUM(AE$7:AE47)/VLOOKUP("Total Acumulado",$J:$K,2,FALSE),IF($J48="Total Acumulado",AD47+AB48+IF(AB$7="% Item",-1,0),0%)))</f>
        <v/>
      </c>
      <c r="AE48" s="112" t="str">
        <f>IF($J48="","",IF($J48="Total Mensal",SUM(AE$7:AE47),IF($J48="Total Acumulado",SUM(AE$7:AE46)+AC48,IFERROR(AD48*$K48,0))))</f>
        <v/>
      </c>
      <c r="AF48" s="115" t="str">
        <f>IF($J48="","",IF($J48="Total Mensal",SUM(AG$7:AG47)/VLOOKUP("Total Acumulado",$J:$K,2,FALSE),IF($J48="Total Acumulado",AF47+AD48+IF(AD$7="% Item",-1,0),0%)))</f>
        <v/>
      </c>
      <c r="AG48" s="112" t="str">
        <f>IF($J48="","",IF($J48="Total Mensal",SUM(AG$7:AG47),IF($J48="Total Acumulado",SUM(AG$7:AG46)+AE48,IFERROR(AF48*$K48,0))))</f>
        <v/>
      </c>
      <c r="AH48" s="115" t="str">
        <f>IF($J48="","",IF($J48="Total Mensal",SUM(AI$7:AI47)/VLOOKUP("Total Acumulado",$J:$K,2,FALSE),IF($J48="Total Acumulado",AH47+AF48+IF(AF$7="% Item",-1,0),0%)))</f>
        <v/>
      </c>
      <c r="AI48" s="112" t="str">
        <f>IF($J48="","",IF($J48="Total Mensal",SUM(AI$7:AI47),IF($J48="Total Acumulado",SUM(AI$7:AI46)+AG48,IFERROR(AH48*$K48,0))))</f>
        <v/>
      </c>
      <c r="AJ48" s="115" t="str">
        <f>IF($J48="","",IF($J48="Total Mensal",SUM(AK$7:AK47)/VLOOKUP("Total Acumulado",$J:$K,2,FALSE),IF($J48="Total Acumulado",AJ47+AH48+IF(AH$7="% Item",-1,0),0%)))</f>
        <v/>
      </c>
      <c r="AK48" s="112" t="str">
        <f>IF($J48="","",IF($J48="Total Mensal",SUM(AK$7:AK47),IF($J48="Total Acumulado",SUM(AK$7:AK46)+AI48,IFERROR(AJ48*$K48,0))))</f>
        <v/>
      </c>
    </row>
    <row r="49" spans="2:37" x14ac:dyDescent="0.25">
      <c r="B49" s="44" t="str">
        <f>IFERROR(IF(C48=C45,IF(B48+1&lt;='MAPA DE PREÇOS'!$H$8,B48+1,""),B48),"")</f>
        <v/>
      </c>
      <c r="C49" s="44" t="str">
        <f>IFERROR(VLOOKUP(B49,'MAPA DE PREÇOS'!B:D,2,FALSE),"")</f>
        <v/>
      </c>
      <c r="D49" s="44" t="str">
        <f>IFERROR(VLOOKUP(B49,'MAPA DE PREÇOS'!B:D,3,FALSE),"")</f>
        <v/>
      </c>
      <c r="E49" s="85" t="str">
        <f t="shared" si="1"/>
        <v/>
      </c>
      <c r="F49" s="85" t="str">
        <f>IF($B48="","",IF($C49=$C46,INDEX('MAPA DE PREÇOS'!$H:$H,MATCH($B49,'MAPA DE PREÇOS'!$B:$B)-19),IF($C49=$C47,"Código","")))</f>
        <v/>
      </c>
      <c r="G49" s="86" t="str">
        <f>IF($B48="","",IF($C49=$C46,IF('BASE EDITAL'!$C$2="",INDEX('MAPA DE PREÇOS'!H:H,MATCH(EDITAL!B49,'MAPA DE PREÇOS'!B:B,0)+1),UPPER(INDEX('BASE EDITAL'!$C:$C,EDITAL!B49+1))),IF($C49=$C47,"Especificação do Objeto","")))</f>
        <v/>
      </c>
      <c r="H49" s="87" t="str">
        <f>IF($B48="","",IF($C49=$C46,INDEX('MAPA DE PREÇOS'!$M:$M,MATCH($B49,'MAPA DE PREÇOS'!$B:$B)-16),IF($C49=$C47,"Unidade","")))</f>
        <v/>
      </c>
      <c r="I49" s="87" t="str">
        <f>IF($B48="","",IF($C49=$C46,INDEX('MAPA DE PREÇOS'!$M:$M,MATCH($B49,'MAPA DE PREÇOS'!$B:$B)-17),IF($C49=$C47,"Quant.","")))</f>
        <v/>
      </c>
      <c r="J49" s="63" t="str">
        <f>IF(J48="Total Mensal","Total Acumulado",IF($B48="","",IF($C49=$C46,INDEX('MAPA DE PREÇOS'!$M:$M,MATCH($B49,'MAPA DE PREÇOS'!$B:$B)-19),IF($C49=$C47,"Valor Unit. (R$)",IF(AND($C49&lt;&gt;$C48,$J48&lt;&gt;""),"Total Mensal","")))))</f>
        <v/>
      </c>
      <c r="K49" s="78" t="str">
        <f>IF(J49="","",IF(J49="Total Mensal","-",IF(J49="Total Acumulado",SUM(K$7:K48),I49*J49)))</f>
        <v/>
      </c>
      <c r="L49" s="115" t="str">
        <f>IF(J49="","",IF(J49="Total Mensal","-",IF(J49="Total Acumulado",SUM(L$7:L48),K49/SUMIF(J:J,"Total Acumulado",K:K))))</f>
        <v/>
      </c>
      <c r="M49" s="111"/>
      <c r="N49" s="115" t="str">
        <f>IF($J49="","",IF($J49="Total Mensal",SUM(O$7:O48)/VLOOKUP("Total Acumulado",$J:$K,2,FALSE),IF($J49="Total Acumulado",N48+L49+IF(L$7="% Item",-1,0),0%)))</f>
        <v/>
      </c>
      <c r="O49" s="112" t="str">
        <f>IF($J49="","",IF($J49="Total Mensal",SUM(O$7:O48),IF($J49="Total Acumulado",SUM(O$7:O47)+M49,IFERROR(N49*$K49,0))))</f>
        <v/>
      </c>
      <c r="P49" s="115" t="str">
        <f>IF($J49="","",IF($J49="Total Mensal",SUM(Q$7:Q48)/VLOOKUP("Total Acumulado",$J:$K,2,FALSE),IF($J49="Total Acumulado",P48+N49+IF(N$7="% Item",-1,0),0%)))</f>
        <v/>
      </c>
      <c r="Q49" s="112" t="str">
        <f>IF($J49="","",IF($J49="Total Mensal",SUM(Q$7:Q48),IF($J49="Total Acumulado",SUM(Q$7:Q47)+O49,IFERROR(P49*$K49,0))))</f>
        <v/>
      </c>
      <c r="R49" s="115" t="str">
        <f>IF($J49="","",IF($J49="Total Mensal",SUM(S$7:S48)/VLOOKUP("Total Acumulado",$J:$K,2,FALSE),IF($J49="Total Acumulado",R48+P49+IF(P$7="% Item",-1,0),0%)))</f>
        <v/>
      </c>
      <c r="S49" s="112" t="str">
        <f>IF($J49="","",IF($J49="Total Mensal",SUM(S$7:S48),IF($J49="Total Acumulado",SUM(S$7:S47)+Q49,IFERROR(R49*$K49,0))))</f>
        <v/>
      </c>
      <c r="T49" s="115" t="str">
        <f>IF($J49="","",IF($J49="Total Mensal",SUM(U$7:U48)/VLOOKUP("Total Acumulado",$J:$K,2,FALSE),IF($J49="Total Acumulado",T48+R49+IF(R$7="% Item",-1,0),0%)))</f>
        <v/>
      </c>
      <c r="U49" s="112" t="str">
        <f>IF($J49="","",IF($J49="Total Mensal",SUM(U$7:U48),IF($J49="Total Acumulado",SUM(U$7:U47)+S49,IFERROR(T49*$K49,0))))</f>
        <v/>
      </c>
      <c r="V49" s="115" t="str">
        <f>IF($J49="","",IF($J49="Total Mensal",SUM(W$7:W48)/VLOOKUP("Total Acumulado",$J:$K,2,FALSE),IF($J49="Total Acumulado",V48+T49+IF(T$7="% Item",-1,0),0%)))</f>
        <v/>
      </c>
      <c r="W49" s="112" t="str">
        <f>IF($J49="","",IF($J49="Total Mensal",SUM(W$7:W48),IF($J49="Total Acumulado",SUM(W$7:W47)+U49,IFERROR(V49*$K49,0))))</f>
        <v/>
      </c>
      <c r="X49" s="115" t="str">
        <f>IF($J49="","",IF($J49="Total Mensal",SUM(Y$7:Y48)/VLOOKUP("Total Acumulado",$J:$K,2,FALSE),IF($J49="Total Acumulado",X48+V49+IF(V$7="% Item",-1,0),0%)))</f>
        <v/>
      </c>
      <c r="Y49" s="112" t="str">
        <f>IF($J49="","",IF($J49="Total Mensal",SUM(Y$7:Y48),IF($J49="Total Acumulado",SUM(Y$7:Y47)+W49,IFERROR(X49*$K49,0))))</f>
        <v/>
      </c>
      <c r="Z49" s="115" t="str">
        <f>IF($J49="","",IF($J49="Total Mensal",SUM(AA$7:AA48)/VLOOKUP("Total Acumulado",$J:$K,2,FALSE),IF($J49="Total Acumulado",Z48+X49+IF(X$7="% Item",-1,0),0%)))</f>
        <v/>
      </c>
      <c r="AA49" s="112" t="str">
        <f>IF($J49="","",IF($J49="Total Mensal",SUM(AA$7:AA48),IF($J49="Total Acumulado",SUM(AA$7:AA47)+Y49,IFERROR(Z49*$K49,0))))</f>
        <v/>
      </c>
      <c r="AB49" s="115" t="str">
        <f>IF($J49="","",IF($J49="Total Mensal",SUM(AC$7:AC48)/VLOOKUP("Total Acumulado",$J:$K,2,FALSE),IF($J49="Total Acumulado",AB48+Z49+IF(Z$7="% Item",-1,0),0%)))</f>
        <v/>
      </c>
      <c r="AC49" s="112" t="str">
        <f>IF($J49="","",IF($J49="Total Mensal",SUM(AC$7:AC48),IF($J49="Total Acumulado",SUM(AC$7:AC47)+AA49,IFERROR(AB49*$K49,0))))</f>
        <v/>
      </c>
      <c r="AD49" s="115" t="str">
        <f>IF($J49="","",IF($J49="Total Mensal",SUM(AE$7:AE48)/VLOOKUP("Total Acumulado",$J:$K,2,FALSE),IF($J49="Total Acumulado",AD48+AB49+IF(AB$7="% Item",-1,0),0%)))</f>
        <v/>
      </c>
      <c r="AE49" s="112" t="str">
        <f>IF($J49="","",IF($J49="Total Mensal",SUM(AE$7:AE48),IF($J49="Total Acumulado",SUM(AE$7:AE47)+AC49,IFERROR(AD49*$K49,0))))</f>
        <v/>
      </c>
      <c r="AF49" s="115" t="str">
        <f>IF($J49="","",IF($J49="Total Mensal",SUM(AG$7:AG48)/VLOOKUP("Total Acumulado",$J:$K,2,FALSE),IF($J49="Total Acumulado",AF48+AD49+IF(AD$7="% Item",-1,0),0%)))</f>
        <v/>
      </c>
      <c r="AG49" s="112" t="str">
        <f>IF($J49="","",IF($J49="Total Mensal",SUM(AG$7:AG48),IF($J49="Total Acumulado",SUM(AG$7:AG47)+AE49,IFERROR(AF49*$K49,0))))</f>
        <v/>
      </c>
      <c r="AH49" s="115" t="str">
        <f>IF($J49="","",IF($J49="Total Mensal",SUM(AI$7:AI48)/VLOOKUP("Total Acumulado",$J:$K,2,FALSE),IF($J49="Total Acumulado",AH48+AF49+IF(AF$7="% Item",-1,0),0%)))</f>
        <v/>
      </c>
      <c r="AI49" s="112" t="str">
        <f>IF($J49="","",IF($J49="Total Mensal",SUM(AI$7:AI48),IF($J49="Total Acumulado",SUM(AI$7:AI47)+AG49,IFERROR(AH49*$K49,0))))</f>
        <v/>
      </c>
      <c r="AJ49" s="115" t="str">
        <f>IF($J49="","",IF($J49="Total Mensal",SUM(AK$7:AK48)/VLOOKUP("Total Acumulado",$J:$K,2,FALSE),IF($J49="Total Acumulado",AJ48+AH49+IF(AH$7="% Item",-1,0),0%)))</f>
        <v/>
      </c>
      <c r="AK49" s="112" t="str">
        <f>IF($J49="","",IF($J49="Total Mensal",SUM(AK$7:AK48),IF($J49="Total Acumulado",SUM(AK$7:AK47)+AI49,IFERROR(AJ49*$K49,0))))</f>
        <v/>
      </c>
    </row>
    <row r="50" spans="2:37" x14ac:dyDescent="0.25">
      <c r="B50" s="44" t="str">
        <f>IFERROR(IF(C49=C46,IF(B49+1&lt;='MAPA DE PREÇOS'!$H$8,B49+1,""),B49),"")</f>
        <v/>
      </c>
      <c r="C50" s="44" t="str">
        <f>IFERROR(VLOOKUP(B50,'MAPA DE PREÇOS'!B:D,2,FALSE),"")</f>
        <v/>
      </c>
      <c r="D50" s="44" t="str">
        <f>IFERROR(VLOOKUP(B50,'MAPA DE PREÇOS'!B:D,3,FALSE),"")</f>
        <v/>
      </c>
      <c r="E50" s="85" t="str">
        <f t="shared" si="1"/>
        <v/>
      </c>
      <c r="F50" s="85" t="str">
        <f>IF($B49="","",IF($C50=$C47,INDEX('MAPA DE PREÇOS'!$H:$H,MATCH($B50,'MAPA DE PREÇOS'!$B:$B)-19),IF($C50=$C48,"Código","")))</f>
        <v/>
      </c>
      <c r="G50" s="86" t="str">
        <f>IF($B49="","",IF($C50=$C47,IF('BASE EDITAL'!$C$2="",INDEX('MAPA DE PREÇOS'!H:H,MATCH(EDITAL!B50,'MAPA DE PREÇOS'!B:B,0)+1),UPPER(INDEX('BASE EDITAL'!$C:$C,EDITAL!B50+1))),IF($C50=$C48,"Especificação do Objeto","")))</f>
        <v/>
      </c>
      <c r="H50" s="87" t="str">
        <f>IF($B49="","",IF($C50=$C47,INDEX('MAPA DE PREÇOS'!$M:$M,MATCH($B50,'MAPA DE PREÇOS'!$B:$B)-16),IF($C50=$C48,"Unidade","")))</f>
        <v/>
      </c>
      <c r="I50" s="87" t="str">
        <f>IF($B49="","",IF($C50=$C47,INDEX('MAPA DE PREÇOS'!$M:$M,MATCH($B50,'MAPA DE PREÇOS'!$B:$B)-17),IF($C50=$C48,"Quant.","")))</f>
        <v/>
      </c>
      <c r="J50" s="63" t="str">
        <f>IF(J49="Total Mensal","Total Acumulado",IF($B49="","",IF($C50=$C47,INDEX('MAPA DE PREÇOS'!$M:$M,MATCH($B50,'MAPA DE PREÇOS'!$B:$B)-19),IF($C50=$C48,"Valor Unit. (R$)",IF(AND($C50&lt;&gt;$C49,$J49&lt;&gt;""),"Total Mensal","")))))</f>
        <v/>
      </c>
      <c r="K50" s="78" t="str">
        <f>IF(J50="","",IF(J50="Total Mensal","-",IF(J50="Total Acumulado",SUM(K$7:K49),I50*J50)))</f>
        <v/>
      </c>
      <c r="L50" s="115" t="str">
        <f>IF(J50="","",IF(J50="Total Mensal","-",IF(J50="Total Acumulado",SUM(L$7:L49),K50/SUMIF(J:J,"Total Acumulado",K:K))))</f>
        <v/>
      </c>
      <c r="M50" s="111"/>
      <c r="N50" s="115" t="str">
        <f>IF($J50="","",IF($J50="Total Mensal",SUM(O$7:O49)/VLOOKUP("Total Acumulado",$J:$K,2,FALSE),IF($J50="Total Acumulado",N49+L50+IF(L$7="% Item",-1,0),0%)))</f>
        <v/>
      </c>
      <c r="O50" s="112" t="str">
        <f>IF($J50="","",IF($J50="Total Mensal",SUM(O$7:O49),IF($J50="Total Acumulado",SUM(O$7:O48)+M50,IFERROR(N50*$K50,0))))</f>
        <v/>
      </c>
      <c r="P50" s="115" t="str">
        <f>IF($J50="","",IF($J50="Total Mensal",SUM(Q$7:Q49)/VLOOKUP("Total Acumulado",$J:$K,2,FALSE),IF($J50="Total Acumulado",P49+N50+IF(N$7="% Item",-1,0),0%)))</f>
        <v/>
      </c>
      <c r="Q50" s="112" t="str">
        <f>IF($J50="","",IF($J50="Total Mensal",SUM(Q$7:Q49),IF($J50="Total Acumulado",SUM(Q$7:Q48)+O50,IFERROR(P50*$K50,0))))</f>
        <v/>
      </c>
      <c r="R50" s="115" t="str">
        <f>IF($J50="","",IF($J50="Total Mensal",SUM(S$7:S49)/VLOOKUP("Total Acumulado",$J:$K,2,FALSE),IF($J50="Total Acumulado",R49+P50+IF(P$7="% Item",-1,0),0%)))</f>
        <v/>
      </c>
      <c r="S50" s="112" t="str">
        <f>IF($J50="","",IF($J50="Total Mensal",SUM(S$7:S49),IF($J50="Total Acumulado",SUM(S$7:S48)+Q50,IFERROR(R50*$K50,0))))</f>
        <v/>
      </c>
      <c r="T50" s="115" t="str">
        <f>IF($J50="","",IF($J50="Total Mensal",SUM(U$7:U49)/VLOOKUP("Total Acumulado",$J:$K,2,FALSE),IF($J50="Total Acumulado",T49+R50+IF(R$7="% Item",-1,0),0%)))</f>
        <v/>
      </c>
      <c r="U50" s="112" t="str">
        <f>IF($J50="","",IF($J50="Total Mensal",SUM(U$7:U49),IF($J50="Total Acumulado",SUM(U$7:U48)+S50,IFERROR(T50*$K50,0))))</f>
        <v/>
      </c>
      <c r="V50" s="115" t="str">
        <f>IF($J50="","",IF($J50="Total Mensal",SUM(W$7:W49)/VLOOKUP("Total Acumulado",$J:$K,2,FALSE),IF($J50="Total Acumulado",V49+T50+IF(T$7="% Item",-1,0),0%)))</f>
        <v/>
      </c>
      <c r="W50" s="112" t="str">
        <f>IF($J50="","",IF($J50="Total Mensal",SUM(W$7:W49),IF($J50="Total Acumulado",SUM(W$7:W48)+U50,IFERROR(V50*$K50,0))))</f>
        <v/>
      </c>
      <c r="X50" s="115" t="str">
        <f>IF($J50="","",IF($J50="Total Mensal",SUM(Y$7:Y49)/VLOOKUP("Total Acumulado",$J:$K,2,FALSE),IF($J50="Total Acumulado",X49+V50+IF(V$7="% Item",-1,0),0%)))</f>
        <v/>
      </c>
      <c r="Y50" s="112" t="str">
        <f>IF($J50="","",IF($J50="Total Mensal",SUM(Y$7:Y49),IF($J50="Total Acumulado",SUM(Y$7:Y48)+W50,IFERROR(X50*$K50,0))))</f>
        <v/>
      </c>
      <c r="Z50" s="115" t="str">
        <f>IF($J50="","",IF($J50="Total Mensal",SUM(AA$7:AA49)/VLOOKUP("Total Acumulado",$J:$K,2,FALSE),IF($J50="Total Acumulado",Z49+X50+IF(X$7="% Item",-1,0),0%)))</f>
        <v/>
      </c>
      <c r="AA50" s="112" t="str">
        <f>IF($J50="","",IF($J50="Total Mensal",SUM(AA$7:AA49),IF($J50="Total Acumulado",SUM(AA$7:AA48)+Y50,IFERROR(Z50*$K50,0))))</f>
        <v/>
      </c>
      <c r="AB50" s="115" t="str">
        <f>IF($J50="","",IF($J50="Total Mensal",SUM(AC$7:AC49)/VLOOKUP("Total Acumulado",$J:$K,2,FALSE),IF($J50="Total Acumulado",AB49+Z50+IF(Z$7="% Item",-1,0),0%)))</f>
        <v/>
      </c>
      <c r="AC50" s="112" t="str">
        <f>IF($J50="","",IF($J50="Total Mensal",SUM(AC$7:AC49),IF($J50="Total Acumulado",SUM(AC$7:AC48)+AA50,IFERROR(AB50*$K50,0))))</f>
        <v/>
      </c>
      <c r="AD50" s="115" t="str">
        <f>IF($J50="","",IF($J50="Total Mensal",SUM(AE$7:AE49)/VLOOKUP("Total Acumulado",$J:$K,2,FALSE),IF($J50="Total Acumulado",AD49+AB50+IF(AB$7="% Item",-1,0),0%)))</f>
        <v/>
      </c>
      <c r="AE50" s="112" t="str">
        <f>IF($J50="","",IF($J50="Total Mensal",SUM(AE$7:AE49),IF($J50="Total Acumulado",SUM(AE$7:AE48)+AC50,IFERROR(AD50*$K50,0))))</f>
        <v/>
      </c>
      <c r="AF50" s="115" t="str">
        <f>IF($J50="","",IF($J50="Total Mensal",SUM(AG$7:AG49)/VLOOKUP("Total Acumulado",$J:$K,2,FALSE),IF($J50="Total Acumulado",AF49+AD50+IF(AD$7="% Item",-1,0),0%)))</f>
        <v/>
      </c>
      <c r="AG50" s="112" t="str">
        <f>IF($J50="","",IF($J50="Total Mensal",SUM(AG$7:AG49),IF($J50="Total Acumulado",SUM(AG$7:AG48)+AE50,IFERROR(AF50*$K50,0))))</f>
        <v/>
      </c>
      <c r="AH50" s="115" t="str">
        <f>IF($J50="","",IF($J50="Total Mensal",SUM(AI$7:AI49)/VLOOKUP("Total Acumulado",$J:$K,2,FALSE),IF($J50="Total Acumulado",AH49+AF50+IF(AF$7="% Item",-1,0),0%)))</f>
        <v/>
      </c>
      <c r="AI50" s="112" t="str">
        <f>IF($J50="","",IF($J50="Total Mensal",SUM(AI$7:AI49),IF($J50="Total Acumulado",SUM(AI$7:AI48)+AG50,IFERROR(AH50*$K50,0))))</f>
        <v/>
      </c>
      <c r="AJ50" s="115" t="str">
        <f>IF($J50="","",IF($J50="Total Mensal",SUM(AK$7:AK49)/VLOOKUP("Total Acumulado",$J:$K,2,FALSE),IF($J50="Total Acumulado",AJ49+AH50+IF(AH$7="% Item",-1,0),0%)))</f>
        <v/>
      </c>
      <c r="AK50" s="112" t="str">
        <f>IF($J50="","",IF($J50="Total Mensal",SUM(AK$7:AK49),IF($J50="Total Acumulado",SUM(AK$7:AK48)+AI50,IFERROR(AJ50*$K50,0))))</f>
        <v/>
      </c>
    </row>
    <row r="51" spans="2:37" x14ac:dyDescent="0.25">
      <c r="B51" s="44" t="str">
        <f>IFERROR(IF(C50=C47,IF(B50+1&lt;='MAPA DE PREÇOS'!$H$8,B50+1,""),B50),"")</f>
        <v/>
      </c>
      <c r="C51" s="44" t="str">
        <f>IFERROR(VLOOKUP(B51,'MAPA DE PREÇOS'!B:D,2,FALSE),"")</f>
        <v/>
      </c>
      <c r="D51" s="44" t="str">
        <f>IFERROR(VLOOKUP(B51,'MAPA DE PREÇOS'!B:D,3,FALSE),"")</f>
        <v/>
      </c>
      <c r="E51" s="85" t="str">
        <f t="shared" si="1"/>
        <v/>
      </c>
      <c r="F51" s="85" t="str">
        <f>IF($B50="","",IF($C51=$C48,INDEX('MAPA DE PREÇOS'!$H:$H,MATCH($B51,'MAPA DE PREÇOS'!$B:$B)-19),IF($C51=$C49,"Código","")))</f>
        <v/>
      </c>
      <c r="G51" s="86" t="str">
        <f>IF($B50="","",IF($C51=$C48,IF('BASE EDITAL'!$C$2="",INDEX('MAPA DE PREÇOS'!H:H,MATCH(EDITAL!B51,'MAPA DE PREÇOS'!B:B,0)+1),UPPER(INDEX('BASE EDITAL'!$C:$C,EDITAL!B51+1))),IF($C51=$C49,"Especificação do Objeto","")))</f>
        <v/>
      </c>
      <c r="H51" s="87" t="str">
        <f>IF($B50="","",IF($C51=$C48,INDEX('MAPA DE PREÇOS'!$M:$M,MATCH($B51,'MAPA DE PREÇOS'!$B:$B)-16),IF($C51=$C49,"Unidade","")))</f>
        <v/>
      </c>
      <c r="I51" s="87" t="str">
        <f>IF($B50="","",IF($C51=$C48,INDEX('MAPA DE PREÇOS'!$M:$M,MATCH($B51,'MAPA DE PREÇOS'!$B:$B)-17),IF($C51=$C49,"Quant.","")))</f>
        <v/>
      </c>
      <c r="J51" s="63" t="str">
        <f>IF(J50="Total Mensal","Total Acumulado",IF($B50="","",IF($C51=$C48,INDEX('MAPA DE PREÇOS'!$M:$M,MATCH($B51,'MAPA DE PREÇOS'!$B:$B)-19),IF($C51=$C49,"Valor Unit. (R$)",IF(AND($C51&lt;&gt;$C50,$J50&lt;&gt;""),"Total Mensal","")))))</f>
        <v/>
      </c>
      <c r="K51" s="78" t="str">
        <f>IF(J51="","",IF(J51="Total Mensal","-",IF(J51="Total Acumulado",SUM(K$7:K50),I51*J51)))</f>
        <v/>
      </c>
      <c r="L51" s="115" t="str">
        <f>IF(J51="","",IF(J51="Total Mensal","-",IF(J51="Total Acumulado",SUM(L$7:L50),K51/SUMIF(J:J,"Total Acumulado",K:K))))</f>
        <v/>
      </c>
      <c r="M51" s="111"/>
      <c r="N51" s="115" t="str">
        <f>IF($J51="","",IF($J51="Total Mensal",SUM(O$7:O50)/VLOOKUP("Total Acumulado",$J:$K,2,FALSE),IF($J51="Total Acumulado",N50+L51+IF(L$7="% Item",-1,0),0%)))</f>
        <v/>
      </c>
      <c r="O51" s="112" t="str">
        <f>IF($J51="","",IF($J51="Total Mensal",SUM(O$7:O50),IF($J51="Total Acumulado",SUM(O$7:O49)+M51,IFERROR(N51*$K51,0))))</f>
        <v/>
      </c>
      <c r="P51" s="115" t="str">
        <f>IF($J51="","",IF($J51="Total Mensal",SUM(Q$7:Q50)/VLOOKUP("Total Acumulado",$J:$K,2,FALSE),IF($J51="Total Acumulado",P50+N51+IF(N$7="% Item",-1,0),0%)))</f>
        <v/>
      </c>
      <c r="Q51" s="112" t="str">
        <f>IF($J51="","",IF($J51="Total Mensal",SUM(Q$7:Q50),IF($J51="Total Acumulado",SUM(Q$7:Q49)+O51,IFERROR(P51*$K51,0))))</f>
        <v/>
      </c>
      <c r="R51" s="115" t="str">
        <f>IF($J51="","",IF($J51="Total Mensal",SUM(S$7:S50)/VLOOKUP("Total Acumulado",$J:$K,2,FALSE),IF($J51="Total Acumulado",R50+P51+IF(P$7="% Item",-1,0),0%)))</f>
        <v/>
      </c>
      <c r="S51" s="112" t="str">
        <f>IF($J51="","",IF($J51="Total Mensal",SUM(S$7:S50),IF($J51="Total Acumulado",SUM(S$7:S49)+Q51,IFERROR(R51*$K51,0))))</f>
        <v/>
      </c>
      <c r="T51" s="115" t="str">
        <f>IF($J51="","",IF($J51="Total Mensal",SUM(U$7:U50)/VLOOKUP("Total Acumulado",$J:$K,2,FALSE),IF($J51="Total Acumulado",T50+R51+IF(R$7="% Item",-1,0),0%)))</f>
        <v/>
      </c>
      <c r="U51" s="112" t="str">
        <f>IF($J51="","",IF($J51="Total Mensal",SUM(U$7:U50),IF($J51="Total Acumulado",SUM(U$7:U49)+S51,IFERROR(T51*$K51,0))))</f>
        <v/>
      </c>
      <c r="V51" s="115" t="str">
        <f>IF($J51="","",IF($J51="Total Mensal",SUM(W$7:W50)/VLOOKUP("Total Acumulado",$J:$K,2,FALSE),IF($J51="Total Acumulado",V50+T51+IF(T$7="% Item",-1,0),0%)))</f>
        <v/>
      </c>
      <c r="W51" s="112" t="str">
        <f>IF($J51="","",IF($J51="Total Mensal",SUM(W$7:W50),IF($J51="Total Acumulado",SUM(W$7:W49)+U51,IFERROR(V51*$K51,0))))</f>
        <v/>
      </c>
      <c r="X51" s="115" t="str">
        <f>IF($J51="","",IF($J51="Total Mensal",SUM(Y$7:Y50)/VLOOKUP("Total Acumulado",$J:$K,2,FALSE),IF($J51="Total Acumulado",X50+V51+IF(V$7="% Item",-1,0),0%)))</f>
        <v/>
      </c>
      <c r="Y51" s="112" t="str">
        <f>IF($J51="","",IF($J51="Total Mensal",SUM(Y$7:Y50),IF($J51="Total Acumulado",SUM(Y$7:Y49)+W51,IFERROR(X51*$K51,0))))</f>
        <v/>
      </c>
      <c r="Z51" s="115" t="str">
        <f>IF($J51="","",IF($J51="Total Mensal",SUM(AA$7:AA50)/VLOOKUP("Total Acumulado",$J:$K,2,FALSE),IF($J51="Total Acumulado",Z50+X51+IF(X$7="% Item",-1,0),0%)))</f>
        <v/>
      </c>
      <c r="AA51" s="112" t="str">
        <f>IF($J51="","",IF($J51="Total Mensal",SUM(AA$7:AA50),IF($J51="Total Acumulado",SUM(AA$7:AA49)+Y51,IFERROR(Z51*$K51,0))))</f>
        <v/>
      </c>
      <c r="AB51" s="115" t="str">
        <f>IF($J51="","",IF($J51="Total Mensal",SUM(AC$7:AC50)/VLOOKUP("Total Acumulado",$J:$K,2,FALSE),IF($J51="Total Acumulado",AB50+Z51+IF(Z$7="% Item",-1,0),0%)))</f>
        <v/>
      </c>
      <c r="AC51" s="112" t="str">
        <f>IF($J51="","",IF($J51="Total Mensal",SUM(AC$7:AC50),IF($J51="Total Acumulado",SUM(AC$7:AC49)+AA51,IFERROR(AB51*$K51,0))))</f>
        <v/>
      </c>
      <c r="AD51" s="115" t="str">
        <f>IF($J51="","",IF($J51="Total Mensal",SUM(AE$7:AE50)/VLOOKUP("Total Acumulado",$J:$K,2,FALSE),IF($J51="Total Acumulado",AD50+AB51+IF(AB$7="% Item",-1,0),0%)))</f>
        <v/>
      </c>
      <c r="AE51" s="112" t="str">
        <f>IF($J51="","",IF($J51="Total Mensal",SUM(AE$7:AE50),IF($J51="Total Acumulado",SUM(AE$7:AE49)+AC51,IFERROR(AD51*$K51,0))))</f>
        <v/>
      </c>
      <c r="AF51" s="115" t="str">
        <f>IF($J51="","",IF($J51="Total Mensal",SUM(AG$7:AG50)/VLOOKUP("Total Acumulado",$J:$K,2,FALSE),IF($J51="Total Acumulado",AF50+AD51+IF(AD$7="% Item",-1,0),0%)))</f>
        <v/>
      </c>
      <c r="AG51" s="112" t="str">
        <f>IF($J51="","",IF($J51="Total Mensal",SUM(AG$7:AG50),IF($J51="Total Acumulado",SUM(AG$7:AG49)+AE51,IFERROR(AF51*$K51,0))))</f>
        <v/>
      </c>
      <c r="AH51" s="115" t="str">
        <f>IF($J51="","",IF($J51="Total Mensal",SUM(AI$7:AI50)/VLOOKUP("Total Acumulado",$J:$K,2,FALSE),IF($J51="Total Acumulado",AH50+AF51+IF(AF$7="% Item",-1,0),0%)))</f>
        <v/>
      </c>
      <c r="AI51" s="112" t="str">
        <f>IF($J51="","",IF($J51="Total Mensal",SUM(AI$7:AI50),IF($J51="Total Acumulado",SUM(AI$7:AI49)+AG51,IFERROR(AH51*$K51,0))))</f>
        <v/>
      </c>
      <c r="AJ51" s="115" t="str">
        <f>IF($J51="","",IF($J51="Total Mensal",SUM(AK$7:AK50)/VLOOKUP("Total Acumulado",$J:$K,2,FALSE),IF($J51="Total Acumulado",AJ50+AH51+IF(AH$7="% Item",-1,0),0%)))</f>
        <v/>
      </c>
      <c r="AK51" s="112" t="str">
        <f>IF($J51="","",IF($J51="Total Mensal",SUM(AK$7:AK50),IF($J51="Total Acumulado",SUM(AK$7:AK49)+AI51,IFERROR(AJ51*$K51,0))))</f>
        <v/>
      </c>
    </row>
    <row r="52" spans="2:37" x14ac:dyDescent="0.25">
      <c r="B52" s="44" t="str">
        <f>IFERROR(IF(C51=C48,IF(B51+1&lt;='MAPA DE PREÇOS'!$H$8,B51+1,""),B51),"")</f>
        <v/>
      </c>
      <c r="C52" s="44" t="str">
        <f>IFERROR(VLOOKUP(B52,'MAPA DE PREÇOS'!B:D,2,FALSE),"")</f>
        <v/>
      </c>
      <c r="D52" s="44" t="str">
        <f>IFERROR(VLOOKUP(B52,'MAPA DE PREÇOS'!B:D,3,FALSE),"")</f>
        <v/>
      </c>
      <c r="E52" s="85" t="str">
        <f t="shared" si="1"/>
        <v/>
      </c>
      <c r="F52" s="85" t="str">
        <f>IF($B51="","",IF($C52=$C49,INDEX('MAPA DE PREÇOS'!$H:$H,MATCH($B52,'MAPA DE PREÇOS'!$B:$B)-19),IF($C52=$C50,"Código","")))</f>
        <v/>
      </c>
      <c r="G52" s="86" t="str">
        <f>IF($B51="","",IF($C52=$C49,IF('BASE EDITAL'!$C$2="",INDEX('MAPA DE PREÇOS'!H:H,MATCH(EDITAL!B52,'MAPA DE PREÇOS'!B:B,0)+1),UPPER(INDEX('BASE EDITAL'!$C:$C,EDITAL!B52+1))),IF($C52=$C50,"Especificação do Objeto","")))</f>
        <v/>
      </c>
      <c r="H52" s="87" t="str">
        <f>IF($B51="","",IF($C52=$C49,INDEX('MAPA DE PREÇOS'!$M:$M,MATCH($B52,'MAPA DE PREÇOS'!$B:$B)-16),IF($C52=$C50,"Unidade","")))</f>
        <v/>
      </c>
      <c r="I52" s="87" t="str">
        <f>IF($B51="","",IF($C52=$C49,INDEX('MAPA DE PREÇOS'!$M:$M,MATCH($B52,'MAPA DE PREÇOS'!$B:$B)-17),IF($C52=$C50,"Quant.","")))</f>
        <v/>
      </c>
      <c r="J52" s="63" t="str">
        <f>IF(J51="Total Mensal","Total Acumulado",IF($B51="","",IF($C52=$C49,INDEX('MAPA DE PREÇOS'!$M:$M,MATCH($B52,'MAPA DE PREÇOS'!$B:$B)-19),IF($C52=$C50,"Valor Unit. (R$)",IF(AND($C52&lt;&gt;$C51,$J51&lt;&gt;""),"Total Mensal","")))))</f>
        <v/>
      </c>
      <c r="K52" s="78" t="str">
        <f>IF(J52="","",IF(J52="Total Mensal","-",IF(J52="Total Acumulado",SUM(K$7:K51),I52*J52)))</f>
        <v/>
      </c>
      <c r="L52" s="115" t="str">
        <f>IF(J52="","",IF(J52="Total Mensal","-",IF(J52="Total Acumulado",SUM(L$7:L51),K52/SUMIF(J:J,"Total Acumulado",K:K))))</f>
        <v/>
      </c>
      <c r="M52" s="111"/>
      <c r="N52" s="115" t="str">
        <f>IF($J52="","",IF($J52="Total Mensal",SUM(O$7:O51)/VLOOKUP("Total Acumulado",$J:$K,2,FALSE),IF($J52="Total Acumulado",N51+L52+IF(L$7="% Item",-1,0),0%)))</f>
        <v/>
      </c>
      <c r="O52" s="112" t="str">
        <f>IF($J52="","",IF($J52="Total Mensal",SUM(O$7:O51),IF($J52="Total Acumulado",SUM(O$7:O50)+M52,IFERROR(N52*$K52,0))))</f>
        <v/>
      </c>
      <c r="P52" s="115" t="str">
        <f>IF($J52="","",IF($J52="Total Mensal",SUM(Q$7:Q51)/VLOOKUP("Total Acumulado",$J:$K,2,FALSE),IF($J52="Total Acumulado",P51+N52+IF(N$7="% Item",-1,0),0%)))</f>
        <v/>
      </c>
      <c r="Q52" s="112" t="str">
        <f>IF($J52="","",IF($J52="Total Mensal",SUM(Q$7:Q51),IF($J52="Total Acumulado",SUM(Q$7:Q50)+O52,IFERROR(P52*$K52,0))))</f>
        <v/>
      </c>
      <c r="R52" s="115" t="str">
        <f>IF($J52="","",IF($J52="Total Mensal",SUM(S$7:S51)/VLOOKUP("Total Acumulado",$J:$K,2,FALSE),IF($J52="Total Acumulado",R51+P52+IF(P$7="% Item",-1,0),0%)))</f>
        <v/>
      </c>
      <c r="S52" s="112" t="str">
        <f>IF($J52="","",IF($J52="Total Mensal",SUM(S$7:S51),IF($J52="Total Acumulado",SUM(S$7:S50)+Q52,IFERROR(R52*$K52,0))))</f>
        <v/>
      </c>
      <c r="T52" s="115" t="str">
        <f>IF($J52="","",IF($J52="Total Mensal",SUM(U$7:U51)/VLOOKUP("Total Acumulado",$J:$K,2,FALSE),IF($J52="Total Acumulado",T51+R52+IF(R$7="% Item",-1,0),0%)))</f>
        <v/>
      </c>
      <c r="U52" s="112" t="str">
        <f>IF($J52="","",IF($J52="Total Mensal",SUM(U$7:U51),IF($J52="Total Acumulado",SUM(U$7:U50)+S52,IFERROR(T52*$K52,0))))</f>
        <v/>
      </c>
      <c r="V52" s="115" t="str">
        <f>IF($J52="","",IF($J52="Total Mensal",SUM(W$7:W51)/VLOOKUP("Total Acumulado",$J:$K,2,FALSE),IF($J52="Total Acumulado",V51+T52+IF(T$7="% Item",-1,0),0%)))</f>
        <v/>
      </c>
      <c r="W52" s="112" t="str">
        <f>IF($J52="","",IF($J52="Total Mensal",SUM(W$7:W51),IF($J52="Total Acumulado",SUM(W$7:W50)+U52,IFERROR(V52*$K52,0))))</f>
        <v/>
      </c>
      <c r="X52" s="115" t="str">
        <f>IF($J52="","",IF($J52="Total Mensal",SUM(Y$7:Y51)/VLOOKUP("Total Acumulado",$J:$K,2,FALSE),IF($J52="Total Acumulado",X51+V52+IF(V$7="% Item",-1,0),0%)))</f>
        <v/>
      </c>
      <c r="Y52" s="112" t="str">
        <f>IF($J52="","",IF($J52="Total Mensal",SUM(Y$7:Y51),IF($J52="Total Acumulado",SUM(Y$7:Y50)+W52,IFERROR(X52*$K52,0))))</f>
        <v/>
      </c>
      <c r="Z52" s="115" t="str">
        <f>IF($J52="","",IF($J52="Total Mensal",SUM(AA$7:AA51)/VLOOKUP("Total Acumulado",$J:$K,2,FALSE),IF($J52="Total Acumulado",Z51+X52+IF(X$7="% Item",-1,0),0%)))</f>
        <v/>
      </c>
      <c r="AA52" s="112" t="str">
        <f>IF($J52="","",IF($J52="Total Mensal",SUM(AA$7:AA51),IF($J52="Total Acumulado",SUM(AA$7:AA50)+Y52,IFERROR(Z52*$K52,0))))</f>
        <v/>
      </c>
      <c r="AB52" s="115" t="str">
        <f>IF($J52="","",IF($J52="Total Mensal",SUM(AC$7:AC51)/VLOOKUP("Total Acumulado",$J:$K,2,FALSE),IF($J52="Total Acumulado",AB51+Z52+IF(Z$7="% Item",-1,0),0%)))</f>
        <v/>
      </c>
      <c r="AC52" s="112" t="str">
        <f>IF($J52="","",IF($J52="Total Mensal",SUM(AC$7:AC51),IF($J52="Total Acumulado",SUM(AC$7:AC50)+AA52,IFERROR(AB52*$K52,0))))</f>
        <v/>
      </c>
      <c r="AD52" s="115" t="str">
        <f>IF($J52="","",IF($J52="Total Mensal",SUM(AE$7:AE51)/VLOOKUP("Total Acumulado",$J:$K,2,FALSE),IF($J52="Total Acumulado",AD51+AB52+IF(AB$7="% Item",-1,0),0%)))</f>
        <v/>
      </c>
      <c r="AE52" s="112" t="str">
        <f>IF($J52="","",IF($J52="Total Mensal",SUM(AE$7:AE51),IF($J52="Total Acumulado",SUM(AE$7:AE50)+AC52,IFERROR(AD52*$K52,0))))</f>
        <v/>
      </c>
      <c r="AF52" s="115" t="str">
        <f>IF($J52="","",IF($J52="Total Mensal",SUM(AG$7:AG51)/VLOOKUP("Total Acumulado",$J:$K,2,FALSE),IF($J52="Total Acumulado",AF51+AD52+IF(AD$7="% Item",-1,0),0%)))</f>
        <v/>
      </c>
      <c r="AG52" s="112" t="str">
        <f>IF($J52="","",IF($J52="Total Mensal",SUM(AG$7:AG51),IF($J52="Total Acumulado",SUM(AG$7:AG50)+AE52,IFERROR(AF52*$K52,0))))</f>
        <v/>
      </c>
      <c r="AH52" s="115" t="str">
        <f>IF($J52="","",IF($J52="Total Mensal",SUM(AI$7:AI51)/VLOOKUP("Total Acumulado",$J:$K,2,FALSE),IF($J52="Total Acumulado",AH51+AF52+IF(AF$7="% Item",-1,0),0%)))</f>
        <v/>
      </c>
      <c r="AI52" s="112" t="str">
        <f>IF($J52="","",IF($J52="Total Mensal",SUM(AI$7:AI51),IF($J52="Total Acumulado",SUM(AI$7:AI50)+AG52,IFERROR(AH52*$K52,0))))</f>
        <v/>
      </c>
      <c r="AJ52" s="115" t="str">
        <f>IF($J52="","",IF($J52="Total Mensal",SUM(AK$7:AK51)/VLOOKUP("Total Acumulado",$J:$K,2,FALSE),IF($J52="Total Acumulado",AJ51+AH52+IF(AH$7="% Item",-1,0),0%)))</f>
        <v/>
      </c>
      <c r="AK52" s="112" t="str">
        <f>IF($J52="","",IF($J52="Total Mensal",SUM(AK$7:AK51),IF($J52="Total Acumulado",SUM(AK$7:AK50)+AI52,IFERROR(AJ52*$K52,0))))</f>
        <v/>
      </c>
    </row>
    <row r="53" spans="2:37" x14ac:dyDescent="0.25">
      <c r="B53" s="44" t="str">
        <f>IFERROR(IF(C52=C49,IF(B52+1&lt;='MAPA DE PREÇOS'!$H$8,B52+1,""),B52),"")</f>
        <v/>
      </c>
      <c r="C53" s="44" t="str">
        <f>IFERROR(VLOOKUP(B53,'MAPA DE PREÇOS'!B:D,2,FALSE),"")</f>
        <v/>
      </c>
      <c r="D53" s="44" t="str">
        <f>IFERROR(VLOOKUP(B53,'MAPA DE PREÇOS'!B:D,3,FALSE),"")</f>
        <v/>
      </c>
      <c r="E53" s="85" t="str">
        <f t="shared" si="1"/>
        <v/>
      </c>
      <c r="F53" s="85" t="str">
        <f>IF($B52="","",IF($C53=$C50,INDEX('MAPA DE PREÇOS'!$H:$H,MATCH($B53,'MAPA DE PREÇOS'!$B:$B)-19),IF($C53=$C51,"Código","")))</f>
        <v/>
      </c>
      <c r="G53" s="86" t="str">
        <f>IF($B52="","",IF($C53=$C50,IF('BASE EDITAL'!$C$2="",INDEX('MAPA DE PREÇOS'!H:H,MATCH(EDITAL!B53,'MAPA DE PREÇOS'!B:B,0)+1),UPPER(INDEX('BASE EDITAL'!$C:$C,EDITAL!B53+1))),IF($C53=$C51,"Especificação do Objeto","")))</f>
        <v/>
      </c>
      <c r="H53" s="87" t="str">
        <f>IF($B52="","",IF($C53=$C50,INDEX('MAPA DE PREÇOS'!$M:$M,MATCH($B53,'MAPA DE PREÇOS'!$B:$B)-16),IF($C53=$C51,"Unidade","")))</f>
        <v/>
      </c>
      <c r="I53" s="87" t="str">
        <f>IF($B52="","",IF($C53=$C50,INDEX('MAPA DE PREÇOS'!$M:$M,MATCH($B53,'MAPA DE PREÇOS'!$B:$B)-17),IF($C53=$C51,"Quant.","")))</f>
        <v/>
      </c>
      <c r="J53" s="63" t="str">
        <f>IF(J52="Total Mensal","Total Acumulado",IF($B52="","",IF($C53=$C50,INDEX('MAPA DE PREÇOS'!$M:$M,MATCH($B53,'MAPA DE PREÇOS'!$B:$B)-19),IF($C53=$C51,"Valor Unit. (R$)",IF(AND($C53&lt;&gt;$C52,$J52&lt;&gt;""),"Total Mensal","")))))</f>
        <v/>
      </c>
      <c r="K53" s="78" t="str">
        <f>IF(J53="","",IF(J53="Total Mensal","-",IF(J53="Total Acumulado",SUM(K$7:K52),I53*J53)))</f>
        <v/>
      </c>
      <c r="L53" s="115" t="str">
        <f>IF(J53="","",IF(J53="Total Mensal","-",IF(J53="Total Acumulado",SUM(L$7:L52),K53/SUMIF(J:J,"Total Acumulado",K:K))))</f>
        <v/>
      </c>
      <c r="M53" s="111"/>
      <c r="N53" s="115" t="str">
        <f>IF($J53="","",IF($J53="Total Mensal",SUM(O$7:O52)/VLOOKUP("Total Acumulado",$J:$K,2,FALSE),IF($J53="Total Acumulado",N52+L53+IF(L$7="% Item",-1,0),0%)))</f>
        <v/>
      </c>
      <c r="O53" s="112" t="str">
        <f>IF($J53="","",IF($J53="Total Mensal",SUM(O$7:O52),IF($J53="Total Acumulado",SUM(O$7:O51)+M53,IFERROR(N53*$K53,0))))</f>
        <v/>
      </c>
      <c r="P53" s="115" t="str">
        <f>IF($J53="","",IF($J53="Total Mensal",SUM(Q$7:Q52)/VLOOKUP("Total Acumulado",$J:$K,2,FALSE),IF($J53="Total Acumulado",P52+N53+IF(N$7="% Item",-1,0),0%)))</f>
        <v/>
      </c>
      <c r="Q53" s="112" t="str">
        <f>IF($J53="","",IF($J53="Total Mensal",SUM(Q$7:Q52),IF($J53="Total Acumulado",SUM(Q$7:Q51)+O53,IFERROR(P53*$K53,0))))</f>
        <v/>
      </c>
      <c r="R53" s="115" t="str">
        <f>IF($J53="","",IF($J53="Total Mensal",SUM(S$7:S52)/VLOOKUP("Total Acumulado",$J:$K,2,FALSE),IF($J53="Total Acumulado",R52+P53+IF(P$7="% Item",-1,0),0%)))</f>
        <v/>
      </c>
      <c r="S53" s="112" t="str">
        <f>IF($J53="","",IF($J53="Total Mensal",SUM(S$7:S52),IF($J53="Total Acumulado",SUM(S$7:S51)+Q53,IFERROR(R53*$K53,0))))</f>
        <v/>
      </c>
      <c r="T53" s="115" t="str">
        <f>IF($J53="","",IF($J53="Total Mensal",SUM(U$7:U52)/VLOOKUP("Total Acumulado",$J:$K,2,FALSE),IF($J53="Total Acumulado",T52+R53+IF(R$7="% Item",-1,0),0%)))</f>
        <v/>
      </c>
      <c r="U53" s="112" t="str">
        <f>IF($J53="","",IF($J53="Total Mensal",SUM(U$7:U52),IF($J53="Total Acumulado",SUM(U$7:U51)+S53,IFERROR(T53*$K53,0))))</f>
        <v/>
      </c>
      <c r="V53" s="115" t="str">
        <f>IF($J53="","",IF($J53="Total Mensal",SUM(W$7:W52)/VLOOKUP("Total Acumulado",$J:$K,2,FALSE),IF($J53="Total Acumulado",V52+T53+IF(T$7="% Item",-1,0),0%)))</f>
        <v/>
      </c>
      <c r="W53" s="112" t="str">
        <f>IF($J53="","",IF($J53="Total Mensal",SUM(W$7:W52),IF($J53="Total Acumulado",SUM(W$7:W51)+U53,IFERROR(V53*$K53,0))))</f>
        <v/>
      </c>
      <c r="X53" s="115" t="str">
        <f>IF($J53="","",IF($J53="Total Mensal",SUM(Y$7:Y52)/VLOOKUP("Total Acumulado",$J:$K,2,FALSE),IF($J53="Total Acumulado",X52+V53+IF(V$7="% Item",-1,0),0%)))</f>
        <v/>
      </c>
      <c r="Y53" s="112" t="str">
        <f>IF($J53="","",IF($J53="Total Mensal",SUM(Y$7:Y52),IF($J53="Total Acumulado",SUM(Y$7:Y51)+W53,IFERROR(X53*$K53,0))))</f>
        <v/>
      </c>
      <c r="Z53" s="115" t="str">
        <f>IF($J53="","",IF($J53="Total Mensal",SUM(AA$7:AA52)/VLOOKUP("Total Acumulado",$J:$K,2,FALSE),IF($J53="Total Acumulado",Z52+X53+IF(X$7="% Item",-1,0),0%)))</f>
        <v/>
      </c>
      <c r="AA53" s="112" t="str">
        <f>IF($J53="","",IF($J53="Total Mensal",SUM(AA$7:AA52),IF($J53="Total Acumulado",SUM(AA$7:AA51)+Y53,IFERROR(Z53*$K53,0))))</f>
        <v/>
      </c>
      <c r="AB53" s="115" t="str">
        <f>IF($J53="","",IF($J53="Total Mensal",SUM(AC$7:AC52)/VLOOKUP("Total Acumulado",$J:$K,2,FALSE),IF($J53="Total Acumulado",AB52+Z53+IF(Z$7="% Item",-1,0),0%)))</f>
        <v/>
      </c>
      <c r="AC53" s="112" t="str">
        <f>IF($J53="","",IF($J53="Total Mensal",SUM(AC$7:AC52),IF($J53="Total Acumulado",SUM(AC$7:AC51)+AA53,IFERROR(AB53*$K53,0))))</f>
        <v/>
      </c>
      <c r="AD53" s="115" t="str">
        <f>IF($J53="","",IF($J53="Total Mensal",SUM(AE$7:AE52)/VLOOKUP("Total Acumulado",$J:$K,2,FALSE),IF($J53="Total Acumulado",AD52+AB53+IF(AB$7="% Item",-1,0),0%)))</f>
        <v/>
      </c>
      <c r="AE53" s="112" t="str">
        <f>IF($J53="","",IF($J53="Total Mensal",SUM(AE$7:AE52),IF($J53="Total Acumulado",SUM(AE$7:AE51)+AC53,IFERROR(AD53*$K53,0))))</f>
        <v/>
      </c>
      <c r="AF53" s="115" t="str">
        <f>IF($J53="","",IF($J53="Total Mensal",SUM(AG$7:AG52)/VLOOKUP("Total Acumulado",$J:$K,2,FALSE),IF($J53="Total Acumulado",AF52+AD53+IF(AD$7="% Item",-1,0),0%)))</f>
        <v/>
      </c>
      <c r="AG53" s="112" t="str">
        <f>IF($J53="","",IF($J53="Total Mensal",SUM(AG$7:AG52),IF($J53="Total Acumulado",SUM(AG$7:AG51)+AE53,IFERROR(AF53*$K53,0))))</f>
        <v/>
      </c>
      <c r="AH53" s="115" t="str">
        <f>IF($J53="","",IF($J53="Total Mensal",SUM(AI$7:AI52)/VLOOKUP("Total Acumulado",$J:$K,2,FALSE),IF($J53="Total Acumulado",AH52+AF53+IF(AF$7="% Item",-1,0),0%)))</f>
        <v/>
      </c>
      <c r="AI53" s="112" t="str">
        <f>IF($J53="","",IF($J53="Total Mensal",SUM(AI$7:AI52),IF($J53="Total Acumulado",SUM(AI$7:AI51)+AG53,IFERROR(AH53*$K53,0))))</f>
        <v/>
      </c>
      <c r="AJ53" s="115" t="str">
        <f>IF($J53="","",IF($J53="Total Mensal",SUM(AK$7:AK52)/VLOOKUP("Total Acumulado",$J:$K,2,FALSE),IF($J53="Total Acumulado",AJ52+AH53+IF(AH$7="% Item",-1,0),0%)))</f>
        <v/>
      </c>
      <c r="AK53" s="112" t="str">
        <f>IF($J53="","",IF($J53="Total Mensal",SUM(AK$7:AK52),IF($J53="Total Acumulado",SUM(AK$7:AK51)+AI53,IFERROR(AJ53*$K53,0))))</f>
        <v/>
      </c>
    </row>
    <row r="54" spans="2:37" x14ac:dyDescent="0.25">
      <c r="B54" s="44" t="str">
        <f>IFERROR(IF(C53=C50,IF(B53+1&lt;='MAPA DE PREÇOS'!$H$8,B53+1,""),B53),"")</f>
        <v/>
      </c>
      <c r="C54" s="44" t="str">
        <f>IFERROR(VLOOKUP(B54,'MAPA DE PREÇOS'!B:D,2,FALSE),"")</f>
        <v/>
      </c>
      <c r="D54" s="44" t="str">
        <f>IFERROR(VLOOKUP(B54,'MAPA DE PREÇOS'!B:D,3,FALSE),"")</f>
        <v/>
      </c>
      <c r="E54" s="85" t="str">
        <f t="shared" si="1"/>
        <v/>
      </c>
      <c r="F54" s="85" t="str">
        <f>IF($B53="","",IF($C54=$C51,INDEX('MAPA DE PREÇOS'!$H:$H,MATCH($B54,'MAPA DE PREÇOS'!$B:$B)-19),IF($C54=$C52,"Código","")))</f>
        <v/>
      </c>
      <c r="G54" s="86" t="str">
        <f>IF($B53="","",IF($C54=$C51,IF('BASE EDITAL'!$C$2="",INDEX('MAPA DE PREÇOS'!H:H,MATCH(EDITAL!B54,'MAPA DE PREÇOS'!B:B,0)+1),UPPER(INDEX('BASE EDITAL'!$C:$C,EDITAL!B54+1))),IF($C54=$C52,"Especificação do Objeto","")))</f>
        <v/>
      </c>
      <c r="H54" s="87" t="str">
        <f>IF($B53="","",IF($C54=$C51,INDEX('MAPA DE PREÇOS'!$M:$M,MATCH($B54,'MAPA DE PREÇOS'!$B:$B)-16),IF($C54=$C52,"Unidade","")))</f>
        <v/>
      </c>
      <c r="I54" s="87" t="str">
        <f>IF($B53="","",IF($C54=$C51,INDEX('MAPA DE PREÇOS'!$M:$M,MATCH($B54,'MAPA DE PREÇOS'!$B:$B)-17),IF($C54=$C52,"Quant.","")))</f>
        <v/>
      </c>
      <c r="J54" s="63" t="str">
        <f>IF(J53="Total Mensal","Total Acumulado",IF($B53="","",IF($C54=$C51,INDEX('MAPA DE PREÇOS'!$M:$M,MATCH($B54,'MAPA DE PREÇOS'!$B:$B)-19),IF($C54=$C52,"Valor Unit. (R$)",IF(AND($C54&lt;&gt;$C53,$J53&lt;&gt;""),"Total Mensal","")))))</f>
        <v/>
      </c>
      <c r="K54" s="78" t="str">
        <f>IF(J54="","",IF(J54="Total Mensal","-",IF(J54="Total Acumulado",SUM(K$7:K53),I54*J54)))</f>
        <v/>
      </c>
      <c r="L54" s="115" t="str">
        <f>IF(J54="","",IF(J54="Total Mensal","-",IF(J54="Total Acumulado",SUM(L$7:L53),K54/SUMIF(J:J,"Total Acumulado",K:K))))</f>
        <v/>
      </c>
      <c r="M54" s="111"/>
      <c r="N54" s="115" t="str">
        <f>IF($J54="","",IF($J54="Total Mensal",SUM(O$7:O53)/VLOOKUP("Total Acumulado",$J:$K,2,FALSE),IF($J54="Total Acumulado",N53+L54+IF(L$7="% Item",-1,0),0%)))</f>
        <v/>
      </c>
      <c r="O54" s="112" t="str">
        <f>IF($J54="","",IF($J54="Total Mensal",SUM(O$7:O53),IF($J54="Total Acumulado",SUM(O$7:O52)+M54,IFERROR(N54*$K54,0))))</f>
        <v/>
      </c>
      <c r="P54" s="115" t="str">
        <f>IF($J54="","",IF($J54="Total Mensal",SUM(Q$7:Q53)/VLOOKUP("Total Acumulado",$J:$K,2,FALSE),IF($J54="Total Acumulado",P53+N54+IF(N$7="% Item",-1,0),0%)))</f>
        <v/>
      </c>
      <c r="Q54" s="112" t="str">
        <f>IF($J54="","",IF($J54="Total Mensal",SUM(Q$7:Q53),IF($J54="Total Acumulado",SUM(Q$7:Q52)+O54,IFERROR(P54*$K54,0))))</f>
        <v/>
      </c>
      <c r="R54" s="115" t="str">
        <f>IF($J54="","",IF($J54="Total Mensal",SUM(S$7:S53)/VLOOKUP("Total Acumulado",$J:$K,2,FALSE),IF($J54="Total Acumulado",R53+P54+IF(P$7="% Item",-1,0),0%)))</f>
        <v/>
      </c>
      <c r="S54" s="112" t="str">
        <f>IF($J54="","",IF($J54="Total Mensal",SUM(S$7:S53),IF($J54="Total Acumulado",SUM(S$7:S52)+Q54,IFERROR(R54*$K54,0))))</f>
        <v/>
      </c>
      <c r="T54" s="115" t="str">
        <f>IF($J54="","",IF($J54="Total Mensal",SUM(U$7:U53)/VLOOKUP("Total Acumulado",$J:$K,2,FALSE),IF($J54="Total Acumulado",T53+R54+IF(R$7="% Item",-1,0),0%)))</f>
        <v/>
      </c>
      <c r="U54" s="112" t="str">
        <f>IF($J54="","",IF($J54="Total Mensal",SUM(U$7:U53),IF($J54="Total Acumulado",SUM(U$7:U52)+S54,IFERROR(T54*$K54,0))))</f>
        <v/>
      </c>
      <c r="V54" s="115" t="str">
        <f>IF($J54="","",IF($J54="Total Mensal",SUM(W$7:W53)/VLOOKUP("Total Acumulado",$J:$K,2,FALSE),IF($J54="Total Acumulado",V53+T54+IF(T$7="% Item",-1,0),0%)))</f>
        <v/>
      </c>
      <c r="W54" s="112" t="str">
        <f>IF($J54="","",IF($J54="Total Mensal",SUM(W$7:W53),IF($J54="Total Acumulado",SUM(W$7:W52)+U54,IFERROR(V54*$K54,0))))</f>
        <v/>
      </c>
      <c r="X54" s="115" t="str">
        <f>IF($J54="","",IF($J54="Total Mensal",SUM(Y$7:Y53)/VLOOKUP("Total Acumulado",$J:$K,2,FALSE),IF($J54="Total Acumulado",X53+V54+IF(V$7="% Item",-1,0),0%)))</f>
        <v/>
      </c>
      <c r="Y54" s="112" t="str">
        <f>IF($J54="","",IF($J54="Total Mensal",SUM(Y$7:Y53),IF($J54="Total Acumulado",SUM(Y$7:Y52)+W54,IFERROR(X54*$K54,0))))</f>
        <v/>
      </c>
      <c r="Z54" s="115" t="str">
        <f>IF($J54="","",IF($J54="Total Mensal",SUM(AA$7:AA53)/VLOOKUP("Total Acumulado",$J:$K,2,FALSE),IF($J54="Total Acumulado",Z53+X54+IF(X$7="% Item",-1,0),0%)))</f>
        <v/>
      </c>
      <c r="AA54" s="112" t="str">
        <f>IF($J54="","",IF($J54="Total Mensal",SUM(AA$7:AA53),IF($J54="Total Acumulado",SUM(AA$7:AA52)+Y54,IFERROR(Z54*$K54,0))))</f>
        <v/>
      </c>
      <c r="AB54" s="115" t="str">
        <f>IF($J54="","",IF($J54="Total Mensal",SUM(AC$7:AC53)/VLOOKUP("Total Acumulado",$J:$K,2,FALSE),IF($J54="Total Acumulado",AB53+Z54+IF(Z$7="% Item",-1,0),0%)))</f>
        <v/>
      </c>
      <c r="AC54" s="112" t="str">
        <f>IF($J54="","",IF($J54="Total Mensal",SUM(AC$7:AC53),IF($J54="Total Acumulado",SUM(AC$7:AC52)+AA54,IFERROR(AB54*$K54,0))))</f>
        <v/>
      </c>
      <c r="AD54" s="115" t="str">
        <f>IF($J54="","",IF($J54="Total Mensal",SUM(AE$7:AE53)/VLOOKUP("Total Acumulado",$J:$K,2,FALSE),IF($J54="Total Acumulado",AD53+AB54+IF(AB$7="% Item",-1,0),0%)))</f>
        <v/>
      </c>
      <c r="AE54" s="112" t="str">
        <f>IF($J54="","",IF($J54="Total Mensal",SUM(AE$7:AE53),IF($J54="Total Acumulado",SUM(AE$7:AE52)+AC54,IFERROR(AD54*$K54,0))))</f>
        <v/>
      </c>
      <c r="AF54" s="115" t="str">
        <f>IF($J54="","",IF($J54="Total Mensal",SUM(AG$7:AG53)/VLOOKUP("Total Acumulado",$J:$K,2,FALSE),IF($J54="Total Acumulado",AF53+AD54+IF(AD$7="% Item",-1,0),0%)))</f>
        <v/>
      </c>
      <c r="AG54" s="112" t="str">
        <f>IF($J54="","",IF($J54="Total Mensal",SUM(AG$7:AG53),IF($J54="Total Acumulado",SUM(AG$7:AG52)+AE54,IFERROR(AF54*$K54,0))))</f>
        <v/>
      </c>
      <c r="AH54" s="115" t="str">
        <f>IF($J54="","",IF($J54="Total Mensal",SUM(AI$7:AI53)/VLOOKUP("Total Acumulado",$J:$K,2,FALSE),IF($J54="Total Acumulado",AH53+AF54+IF(AF$7="% Item",-1,0),0%)))</f>
        <v/>
      </c>
      <c r="AI54" s="112" t="str">
        <f>IF($J54="","",IF($J54="Total Mensal",SUM(AI$7:AI53),IF($J54="Total Acumulado",SUM(AI$7:AI52)+AG54,IFERROR(AH54*$K54,0))))</f>
        <v/>
      </c>
      <c r="AJ54" s="115" t="str">
        <f>IF($J54="","",IF($J54="Total Mensal",SUM(AK$7:AK53)/VLOOKUP("Total Acumulado",$J:$K,2,FALSE),IF($J54="Total Acumulado",AJ53+AH54+IF(AH$7="% Item",-1,0),0%)))</f>
        <v/>
      </c>
      <c r="AK54" s="112" t="str">
        <f>IF($J54="","",IF($J54="Total Mensal",SUM(AK$7:AK53),IF($J54="Total Acumulado",SUM(AK$7:AK52)+AI54,IFERROR(AJ54*$K54,0))))</f>
        <v/>
      </c>
    </row>
    <row r="55" spans="2:37" x14ac:dyDescent="0.25">
      <c r="B55" s="44" t="str">
        <f>IFERROR(IF(C54=C51,IF(B54+1&lt;='MAPA DE PREÇOS'!$H$8,B54+1,""),B54),"")</f>
        <v/>
      </c>
      <c r="C55" s="44" t="str">
        <f>IFERROR(VLOOKUP(B55,'MAPA DE PREÇOS'!B:D,2,FALSE),"")</f>
        <v/>
      </c>
      <c r="D55" s="44" t="str">
        <f>IFERROR(VLOOKUP(B55,'MAPA DE PREÇOS'!B:D,3,FALSE),"")</f>
        <v/>
      </c>
      <c r="E55" s="85" t="str">
        <f t="shared" si="1"/>
        <v/>
      </c>
      <c r="F55" s="85" t="str">
        <f>IF($B54="","",IF($C55=$C52,INDEX('MAPA DE PREÇOS'!$H:$H,MATCH($B55,'MAPA DE PREÇOS'!$B:$B)-19),IF($C55=$C53,"Código","")))</f>
        <v/>
      </c>
      <c r="G55" s="86" t="str">
        <f>IF($B54="","",IF($C55=$C52,IF('BASE EDITAL'!$C$2="",INDEX('MAPA DE PREÇOS'!H:H,MATCH(EDITAL!B55,'MAPA DE PREÇOS'!B:B,0)+1),UPPER(INDEX('BASE EDITAL'!$C:$C,EDITAL!B55+1))),IF($C55=$C53,"Especificação do Objeto","")))</f>
        <v/>
      </c>
      <c r="H55" s="87" t="str">
        <f>IF($B54="","",IF($C55=$C52,INDEX('MAPA DE PREÇOS'!$M:$M,MATCH($B55,'MAPA DE PREÇOS'!$B:$B)-16),IF($C55=$C53,"Unidade","")))</f>
        <v/>
      </c>
      <c r="I55" s="87" t="str">
        <f>IF($B54="","",IF($C55=$C52,INDEX('MAPA DE PREÇOS'!$M:$M,MATCH($B55,'MAPA DE PREÇOS'!$B:$B)-17),IF($C55=$C53,"Quant.","")))</f>
        <v/>
      </c>
      <c r="J55" s="63" t="str">
        <f>IF(J54="Total Mensal","Total Acumulado",IF($B54="","",IF($C55=$C52,INDEX('MAPA DE PREÇOS'!$M:$M,MATCH($B55,'MAPA DE PREÇOS'!$B:$B)-19),IF($C55=$C53,"Valor Unit. (R$)",IF(AND($C55&lt;&gt;$C54,$J54&lt;&gt;""),"Total Mensal","")))))</f>
        <v/>
      </c>
      <c r="K55" s="78" t="str">
        <f>IF(J55="","",IF(J55="Total Mensal","-",IF(J55="Total Acumulado",SUM(K$7:K54),I55*J55)))</f>
        <v/>
      </c>
      <c r="L55" s="115" t="str">
        <f>IF(J55="","",IF(J55="Total Mensal","-",IF(J55="Total Acumulado",SUM(L$7:L54),K55/SUMIF(J:J,"Total Acumulado",K:K))))</f>
        <v/>
      </c>
      <c r="M55" s="111"/>
      <c r="N55" s="115" t="str">
        <f>IF($J55="","",IF($J55="Total Mensal",SUM(O$7:O54)/VLOOKUP("Total Acumulado",$J:$K,2,FALSE),IF($J55="Total Acumulado",N54+L55+IF(L$7="% Item",-1,0),0%)))</f>
        <v/>
      </c>
      <c r="O55" s="112" t="str">
        <f>IF($J55="","",IF($J55="Total Mensal",SUM(O$7:O54),IF($J55="Total Acumulado",SUM(O$7:O53)+M55,IFERROR(N55*$K55,0))))</f>
        <v/>
      </c>
      <c r="P55" s="115" t="str">
        <f>IF($J55="","",IF($J55="Total Mensal",SUM(Q$7:Q54)/VLOOKUP("Total Acumulado",$J:$K,2,FALSE),IF($J55="Total Acumulado",P54+N55+IF(N$7="% Item",-1,0),0%)))</f>
        <v/>
      </c>
      <c r="Q55" s="112" t="str">
        <f>IF($J55="","",IF($J55="Total Mensal",SUM(Q$7:Q54),IF($J55="Total Acumulado",SUM(Q$7:Q53)+O55,IFERROR(P55*$K55,0))))</f>
        <v/>
      </c>
      <c r="R55" s="115" t="str">
        <f>IF($J55="","",IF($J55="Total Mensal",SUM(S$7:S54)/VLOOKUP("Total Acumulado",$J:$K,2,FALSE),IF($J55="Total Acumulado",R54+P55+IF(P$7="% Item",-1,0),0%)))</f>
        <v/>
      </c>
      <c r="S55" s="112" t="str">
        <f>IF($J55="","",IF($J55="Total Mensal",SUM(S$7:S54),IF($J55="Total Acumulado",SUM(S$7:S53)+Q55,IFERROR(R55*$K55,0))))</f>
        <v/>
      </c>
      <c r="T55" s="115" t="str">
        <f>IF($J55="","",IF($J55="Total Mensal",SUM(U$7:U54)/VLOOKUP("Total Acumulado",$J:$K,2,FALSE),IF($J55="Total Acumulado",T54+R55+IF(R$7="% Item",-1,0),0%)))</f>
        <v/>
      </c>
      <c r="U55" s="112" t="str">
        <f>IF($J55="","",IF($J55="Total Mensal",SUM(U$7:U54),IF($J55="Total Acumulado",SUM(U$7:U53)+S55,IFERROR(T55*$K55,0))))</f>
        <v/>
      </c>
      <c r="V55" s="115" t="str">
        <f>IF($J55="","",IF($J55="Total Mensal",SUM(W$7:W54)/VLOOKUP("Total Acumulado",$J:$K,2,FALSE),IF($J55="Total Acumulado",V54+T55+IF(T$7="% Item",-1,0),0%)))</f>
        <v/>
      </c>
      <c r="W55" s="112" t="str">
        <f>IF($J55="","",IF($J55="Total Mensal",SUM(W$7:W54),IF($J55="Total Acumulado",SUM(W$7:W53)+U55,IFERROR(V55*$K55,0))))</f>
        <v/>
      </c>
      <c r="X55" s="115" t="str">
        <f>IF($J55="","",IF($J55="Total Mensal",SUM(Y$7:Y54)/VLOOKUP("Total Acumulado",$J:$K,2,FALSE),IF($J55="Total Acumulado",X54+V55+IF(V$7="% Item",-1,0),0%)))</f>
        <v/>
      </c>
      <c r="Y55" s="112" t="str">
        <f>IF($J55="","",IF($J55="Total Mensal",SUM(Y$7:Y54),IF($J55="Total Acumulado",SUM(Y$7:Y53)+W55,IFERROR(X55*$K55,0))))</f>
        <v/>
      </c>
      <c r="Z55" s="115" t="str">
        <f>IF($J55="","",IF($J55="Total Mensal",SUM(AA$7:AA54)/VLOOKUP("Total Acumulado",$J:$K,2,FALSE),IF($J55="Total Acumulado",Z54+X55+IF(X$7="% Item",-1,0),0%)))</f>
        <v/>
      </c>
      <c r="AA55" s="112" t="str">
        <f>IF($J55="","",IF($J55="Total Mensal",SUM(AA$7:AA54),IF($J55="Total Acumulado",SUM(AA$7:AA53)+Y55,IFERROR(Z55*$K55,0))))</f>
        <v/>
      </c>
      <c r="AB55" s="115" t="str">
        <f>IF($J55="","",IF($J55="Total Mensal",SUM(AC$7:AC54)/VLOOKUP("Total Acumulado",$J:$K,2,FALSE),IF($J55="Total Acumulado",AB54+Z55+IF(Z$7="% Item",-1,0),0%)))</f>
        <v/>
      </c>
      <c r="AC55" s="112" t="str">
        <f>IF($J55="","",IF($J55="Total Mensal",SUM(AC$7:AC54),IF($J55="Total Acumulado",SUM(AC$7:AC53)+AA55,IFERROR(AB55*$K55,0))))</f>
        <v/>
      </c>
      <c r="AD55" s="115" t="str">
        <f>IF($J55="","",IF($J55="Total Mensal",SUM(AE$7:AE54)/VLOOKUP("Total Acumulado",$J:$K,2,FALSE),IF($J55="Total Acumulado",AD54+AB55+IF(AB$7="% Item",-1,0),0%)))</f>
        <v/>
      </c>
      <c r="AE55" s="112" t="str">
        <f>IF($J55="","",IF($J55="Total Mensal",SUM(AE$7:AE54),IF($J55="Total Acumulado",SUM(AE$7:AE53)+AC55,IFERROR(AD55*$K55,0))))</f>
        <v/>
      </c>
      <c r="AF55" s="115" t="str">
        <f>IF($J55="","",IF($J55="Total Mensal",SUM(AG$7:AG54)/VLOOKUP("Total Acumulado",$J:$K,2,FALSE),IF($J55="Total Acumulado",AF54+AD55+IF(AD$7="% Item",-1,0),0%)))</f>
        <v/>
      </c>
      <c r="AG55" s="112" t="str">
        <f>IF($J55="","",IF($J55="Total Mensal",SUM(AG$7:AG54),IF($J55="Total Acumulado",SUM(AG$7:AG53)+AE55,IFERROR(AF55*$K55,0))))</f>
        <v/>
      </c>
      <c r="AH55" s="115" t="str">
        <f>IF($J55="","",IF($J55="Total Mensal",SUM(AI$7:AI54)/VLOOKUP("Total Acumulado",$J:$K,2,FALSE),IF($J55="Total Acumulado",AH54+AF55+IF(AF$7="% Item",-1,0),0%)))</f>
        <v/>
      </c>
      <c r="AI55" s="112" t="str">
        <f>IF($J55="","",IF($J55="Total Mensal",SUM(AI$7:AI54),IF($J55="Total Acumulado",SUM(AI$7:AI53)+AG55,IFERROR(AH55*$K55,0))))</f>
        <v/>
      </c>
      <c r="AJ55" s="115" t="str">
        <f>IF($J55="","",IF($J55="Total Mensal",SUM(AK$7:AK54)/VLOOKUP("Total Acumulado",$J:$K,2,FALSE),IF($J55="Total Acumulado",AJ54+AH55+IF(AH$7="% Item",-1,0),0%)))</f>
        <v/>
      </c>
      <c r="AK55" s="112" t="str">
        <f>IF($J55="","",IF($J55="Total Mensal",SUM(AK$7:AK54),IF($J55="Total Acumulado",SUM(AK$7:AK53)+AI55,IFERROR(AJ55*$K55,0))))</f>
        <v/>
      </c>
    </row>
    <row r="56" spans="2:37" x14ac:dyDescent="0.25">
      <c r="B56" s="44" t="str">
        <f>IFERROR(IF(C55=C52,IF(B55+1&lt;='MAPA DE PREÇOS'!$H$8,B55+1,""),B55),"")</f>
        <v/>
      </c>
      <c r="C56" s="44" t="str">
        <f>IFERROR(VLOOKUP(B56,'MAPA DE PREÇOS'!B:D,2,FALSE),"")</f>
        <v/>
      </c>
      <c r="D56" s="44" t="str">
        <f>IFERROR(VLOOKUP(B56,'MAPA DE PREÇOS'!B:D,3,FALSE),"")</f>
        <v/>
      </c>
      <c r="E56" s="85" t="str">
        <f t="shared" si="1"/>
        <v/>
      </c>
      <c r="F56" s="85" t="str">
        <f>IF($B55="","",IF($C56=$C53,INDEX('MAPA DE PREÇOS'!$H:$H,MATCH($B56,'MAPA DE PREÇOS'!$B:$B)-19),IF($C56=$C54,"Código","")))</f>
        <v/>
      </c>
      <c r="G56" s="86" t="str">
        <f>IF($B55="","",IF($C56=$C53,IF('BASE EDITAL'!$C$2="",INDEX('MAPA DE PREÇOS'!H:H,MATCH(EDITAL!B56,'MAPA DE PREÇOS'!B:B,0)+1),UPPER(INDEX('BASE EDITAL'!$C:$C,EDITAL!B56+1))),IF($C56=$C54,"Especificação do Objeto","")))</f>
        <v/>
      </c>
      <c r="H56" s="87" t="str">
        <f>IF($B55="","",IF($C56=$C53,INDEX('MAPA DE PREÇOS'!$M:$M,MATCH($B56,'MAPA DE PREÇOS'!$B:$B)-16),IF($C56=$C54,"Unidade","")))</f>
        <v/>
      </c>
      <c r="I56" s="87" t="str">
        <f>IF($B55="","",IF($C56=$C53,INDEX('MAPA DE PREÇOS'!$M:$M,MATCH($B56,'MAPA DE PREÇOS'!$B:$B)-17),IF($C56=$C54,"Quant.","")))</f>
        <v/>
      </c>
      <c r="J56" s="63" t="str">
        <f>IF(J55="Total Mensal","Total Acumulado",IF($B55="","",IF($C56=$C53,INDEX('MAPA DE PREÇOS'!$M:$M,MATCH($B56,'MAPA DE PREÇOS'!$B:$B)-19),IF($C56=$C54,"Valor Unit. (R$)",IF(AND($C56&lt;&gt;$C55,$J55&lt;&gt;""),"Total Mensal","")))))</f>
        <v/>
      </c>
      <c r="K56" s="78" t="str">
        <f>IF(J56="","",IF(J56="Total Mensal","-",IF(J56="Total Acumulado",SUM(K$7:K55),I56*J56)))</f>
        <v/>
      </c>
      <c r="L56" s="115" t="str">
        <f>IF(J56="","",IF(J56="Total Mensal","-",IF(J56="Total Acumulado",SUM(L$7:L55),K56/SUMIF(J:J,"Total Acumulado",K:K))))</f>
        <v/>
      </c>
      <c r="M56" s="111"/>
      <c r="N56" s="115" t="str">
        <f>IF($J56="","",IF($J56="Total Mensal",SUM(O$7:O55)/VLOOKUP("Total Acumulado",$J:$K,2,FALSE),IF($J56="Total Acumulado",N55+L56+IF(L$7="% Item",-1,0),0%)))</f>
        <v/>
      </c>
      <c r="O56" s="112" t="str">
        <f>IF($J56="","",IF($J56="Total Mensal",SUM(O$7:O55),IF($J56="Total Acumulado",SUM(O$7:O54)+M56,IFERROR(N56*$K56,0))))</f>
        <v/>
      </c>
      <c r="P56" s="115" t="str">
        <f>IF($J56="","",IF($J56="Total Mensal",SUM(Q$7:Q55)/VLOOKUP("Total Acumulado",$J:$K,2,FALSE),IF($J56="Total Acumulado",P55+N56+IF(N$7="% Item",-1,0),0%)))</f>
        <v/>
      </c>
      <c r="Q56" s="112" t="str">
        <f>IF($J56="","",IF($J56="Total Mensal",SUM(Q$7:Q55),IF($J56="Total Acumulado",SUM(Q$7:Q54)+O56,IFERROR(P56*$K56,0))))</f>
        <v/>
      </c>
      <c r="R56" s="115" t="str">
        <f>IF($J56="","",IF($J56="Total Mensal",SUM(S$7:S55)/VLOOKUP("Total Acumulado",$J:$K,2,FALSE),IF($J56="Total Acumulado",R55+P56+IF(P$7="% Item",-1,0),0%)))</f>
        <v/>
      </c>
      <c r="S56" s="112" t="str">
        <f>IF($J56="","",IF($J56="Total Mensal",SUM(S$7:S55),IF($J56="Total Acumulado",SUM(S$7:S54)+Q56,IFERROR(R56*$K56,0))))</f>
        <v/>
      </c>
      <c r="T56" s="115" t="str">
        <f>IF($J56="","",IF($J56="Total Mensal",SUM(U$7:U55)/VLOOKUP("Total Acumulado",$J:$K,2,FALSE),IF($J56="Total Acumulado",T55+R56+IF(R$7="% Item",-1,0),0%)))</f>
        <v/>
      </c>
      <c r="U56" s="112" t="str">
        <f>IF($J56="","",IF($J56="Total Mensal",SUM(U$7:U55),IF($J56="Total Acumulado",SUM(U$7:U54)+S56,IFERROR(T56*$K56,0))))</f>
        <v/>
      </c>
      <c r="V56" s="115" t="str">
        <f>IF($J56="","",IF($J56="Total Mensal",SUM(W$7:W55)/VLOOKUP("Total Acumulado",$J:$K,2,FALSE),IF($J56="Total Acumulado",V55+T56+IF(T$7="% Item",-1,0),0%)))</f>
        <v/>
      </c>
      <c r="W56" s="112" t="str">
        <f>IF($J56="","",IF($J56="Total Mensal",SUM(W$7:W55),IF($J56="Total Acumulado",SUM(W$7:W54)+U56,IFERROR(V56*$K56,0))))</f>
        <v/>
      </c>
      <c r="X56" s="115" t="str">
        <f>IF($J56="","",IF($J56="Total Mensal",SUM(Y$7:Y55)/VLOOKUP("Total Acumulado",$J:$K,2,FALSE),IF($J56="Total Acumulado",X55+V56+IF(V$7="% Item",-1,0),0%)))</f>
        <v/>
      </c>
      <c r="Y56" s="112" t="str">
        <f>IF($J56="","",IF($J56="Total Mensal",SUM(Y$7:Y55),IF($J56="Total Acumulado",SUM(Y$7:Y54)+W56,IFERROR(X56*$K56,0))))</f>
        <v/>
      </c>
      <c r="Z56" s="115" t="str">
        <f>IF($J56="","",IF($J56="Total Mensal",SUM(AA$7:AA55)/VLOOKUP("Total Acumulado",$J:$K,2,FALSE),IF($J56="Total Acumulado",Z55+X56+IF(X$7="% Item",-1,0),0%)))</f>
        <v/>
      </c>
      <c r="AA56" s="112" t="str">
        <f>IF($J56="","",IF($J56="Total Mensal",SUM(AA$7:AA55),IF($J56="Total Acumulado",SUM(AA$7:AA54)+Y56,IFERROR(Z56*$K56,0))))</f>
        <v/>
      </c>
      <c r="AB56" s="115" t="str">
        <f>IF($J56="","",IF($J56="Total Mensal",SUM(AC$7:AC55)/VLOOKUP("Total Acumulado",$J:$K,2,FALSE),IF($J56="Total Acumulado",AB55+Z56+IF(Z$7="% Item",-1,0),0%)))</f>
        <v/>
      </c>
      <c r="AC56" s="112" t="str">
        <f>IF($J56="","",IF($J56="Total Mensal",SUM(AC$7:AC55),IF($J56="Total Acumulado",SUM(AC$7:AC54)+AA56,IFERROR(AB56*$K56,0))))</f>
        <v/>
      </c>
      <c r="AD56" s="115" t="str">
        <f>IF($J56="","",IF($J56="Total Mensal",SUM(AE$7:AE55)/VLOOKUP("Total Acumulado",$J:$K,2,FALSE),IF($J56="Total Acumulado",AD55+AB56+IF(AB$7="% Item",-1,0),0%)))</f>
        <v/>
      </c>
      <c r="AE56" s="112" t="str">
        <f>IF($J56="","",IF($J56="Total Mensal",SUM(AE$7:AE55),IF($J56="Total Acumulado",SUM(AE$7:AE54)+AC56,IFERROR(AD56*$K56,0))))</f>
        <v/>
      </c>
      <c r="AF56" s="115" t="str">
        <f>IF($J56="","",IF($J56="Total Mensal",SUM(AG$7:AG55)/VLOOKUP("Total Acumulado",$J:$K,2,FALSE),IF($J56="Total Acumulado",AF55+AD56+IF(AD$7="% Item",-1,0),0%)))</f>
        <v/>
      </c>
      <c r="AG56" s="112" t="str">
        <f>IF($J56="","",IF($J56="Total Mensal",SUM(AG$7:AG55),IF($J56="Total Acumulado",SUM(AG$7:AG54)+AE56,IFERROR(AF56*$K56,0))))</f>
        <v/>
      </c>
      <c r="AH56" s="115" t="str">
        <f>IF($J56="","",IF($J56="Total Mensal",SUM(AI$7:AI55)/VLOOKUP("Total Acumulado",$J:$K,2,FALSE),IF($J56="Total Acumulado",AH55+AF56+IF(AF$7="% Item",-1,0),0%)))</f>
        <v/>
      </c>
      <c r="AI56" s="112" t="str">
        <f>IF($J56="","",IF($J56="Total Mensal",SUM(AI$7:AI55),IF($J56="Total Acumulado",SUM(AI$7:AI54)+AG56,IFERROR(AH56*$K56,0))))</f>
        <v/>
      </c>
      <c r="AJ56" s="115" t="str">
        <f>IF($J56="","",IF($J56="Total Mensal",SUM(AK$7:AK55)/VLOOKUP("Total Acumulado",$J:$K,2,FALSE),IF($J56="Total Acumulado",AJ55+AH56+IF(AH$7="% Item",-1,0),0%)))</f>
        <v/>
      </c>
      <c r="AK56" s="112" t="str">
        <f>IF($J56="","",IF($J56="Total Mensal",SUM(AK$7:AK55),IF($J56="Total Acumulado",SUM(AK$7:AK54)+AI56,IFERROR(AJ56*$K56,0))))</f>
        <v/>
      </c>
    </row>
    <row r="57" spans="2:37" x14ac:dyDescent="0.25">
      <c r="B57" s="44" t="str">
        <f>IFERROR(IF(C56=C53,IF(B56+1&lt;='MAPA DE PREÇOS'!$H$8,B56+1,""),B56),"")</f>
        <v/>
      </c>
      <c r="C57" s="44" t="str">
        <f>IFERROR(VLOOKUP(B57,'MAPA DE PREÇOS'!B:D,2,FALSE),"")</f>
        <v/>
      </c>
      <c r="D57" s="44" t="str">
        <f>IFERROR(VLOOKUP(B57,'MAPA DE PREÇOS'!B:D,3,FALSE),"")</f>
        <v/>
      </c>
      <c r="E57" s="85" t="str">
        <f t="shared" si="1"/>
        <v/>
      </c>
      <c r="F57" s="85" t="str">
        <f>IF($B56="","",IF($C57=$C54,INDEX('MAPA DE PREÇOS'!$H:$H,MATCH($B57,'MAPA DE PREÇOS'!$B:$B)-19),IF($C57=$C55,"Código","")))</f>
        <v/>
      </c>
      <c r="G57" s="86" t="str">
        <f>IF($B56="","",IF($C57=$C54,IF('BASE EDITAL'!$C$2="",INDEX('MAPA DE PREÇOS'!H:H,MATCH(EDITAL!B57,'MAPA DE PREÇOS'!B:B,0)+1),UPPER(INDEX('BASE EDITAL'!$C:$C,EDITAL!B57+1))),IF($C57=$C55,"Especificação do Objeto","")))</f>
        <v/>
      </c>
      <c r="H57" s="87" t="str">
        <f>IF($B56="","",IF($C57=$C54,INDEX('MAPA DE PREÇOS'!$M:$M,MATCH($B57,'MAPA DE PREÇOS'!$B:$B)-16),IF($C57=$C55,"Unidade","")))</f>
        <v/>
      </c>
      <c r="I57" s="87" t="str">
        <f>IF($B56="","",IF($C57=$C54,INDEX('MAPA DE PREÇOS'!$M:$M,MATCH($B57,'MAPA DE PREÇOS'!$B:$B)-17),IF($C57=$C55,"Quant.","")))</f>
        <v/>
      </c>
      <c r="J57" s="63" t="str">
        <f>IF(J56="Total Mensal","Total Acumulado",IF($B56="","",IF($C57=$C54,INDEX('MAPA DE PREÇOS'!$M:$M,MATCH($B57,'MAPA DE PREÇOS'!$B:$B)-19),IF($C57=$C55,"Valor Unit. (R$)",IF(AND($C57&lt;&gt;$C56,$J56&lt;&gt;""),"Total Mensal","")))))</f>
        <v/>
      </c>
      <c r="K57" s="78" t="str">
        <f>IF(J57="","",IF(J57="Total Mensal","-",IF(J57="Total Acumulado",SUM(K$7:K56),I57*J57)))</f>
        <v/>
      </c>
      <c r="L57" s="115" t="str">
        <f>IF(J57="","",IF(J57="Total Mensal","-",IF(J57="Total Acumulado",SUM(L$7:L56),K57/SUMIF(J:J,"Total Acumulado",K:K))))</f>
        <v/>
      </c>
      <c r="M57" s="111"/>
      <c r="N57" s="115" t="str">
        <f>IF($J57="","",IF($J57="Total Mensal",SUM(O$7:O56)/VLOOKUP("Total Acumulado",$J:$K,2,FALSE),IF($J57="Total Acumulado",N56+L57+IF(L$7="% Item",-1,0),0%)))</f>
        <v/>
      </c>
      <c r="O57" s="112" t="str">
        <f>IF($J57="","",IF($J57="Total Mensal",SUM(O$7:O56),IF($J57="Total Acumulado",SUM(O$7:O55)+M57,IFERROR(N57*$K57,0))))</f>
        <v/>
      </c>
      <c r="P57" s="115" t="str">
        <f>IF($J57="","",IF($J57="Total Mensal",SUM(Q$7:Q56)/VLOOKUP("Total Acumulado",$J:$K,2,FALSE),IF($J57="Total Acumulado",P56+N57+IF(N$7="% Item",-1,0),0%)))</f>
        <v/>
      </c>
      <c r="Q57" s="112" t="str">
        <f>IF($J57="","",IF($J57="Total Mensal",SUM(Q$7:Q56),IF($J57="Total Acumulado",SUM(Q$7:Q55)+O57,IFERROR(P57*$K57,0))))</f>
        <v/>
      </c>
      <c r="R57" s="115" t="str">
        <f>IF($J57="","",IF($J57="Total Mensal",SUM(S$7:S56)/VLOOKUP("Total Acumulado",$J:$K,2,FALSE),IF($J57="Total Acumulado",R56+P57+IF(P$7="% Item",-1,0),0%)))</f>
        <v/>
      </c>
      <c r="S57" s="112" t="str">
        <f>IF($J57="","",IF($J57="Total Mensal",SUM(S$7:S56),IF($J57="Total Acumulado",SUM(S$7:S55)+Q57,IFERROR(R57*$K57,0))))</f>
        <v/>
      </c>
      <c r="T57" s="115" t="str">
        <f>IF($J57="","",IF($J57="Total Mensal",SUM(U$7:U56)/VLOOKUP("Total Acumulado",$J:$K,2,FALSE),IF($J57="Total Acumulado",T56+R57+IF(R$7="% Item",-1,0),0%)))</f>
        <v/>
      </c>
      <c r="U57" s="112" t="str">
        <f>IF($J57="","",IF($J57="Total Mensal",SUM(U$7:U56),IF($J57="Total Acumulado",SUM(U$7:U55)+S57,IFERROR(T57*$K57,0))))</f>
        <v/>
      </c>
      <c r="V57" s="115" t="str">
        <f>IF($J57="","",IF($J57="Total Mensal",SUM(W$7:W56)/VLOOKUP("Total Acumulado",$J:$K,2,FALSE),IF($J57="Total Acumulado",V56+T57+IF(T$7="% Item",-1,0),0%)))</f>
        <v/>
      </c>
      <c r="W57" s="112" t="str">
        <f>IF($J57="","",IF($J57="Total Mensal",SUM(W$7:W56),IF($J57="Total Acumulado",SUM(W$7:W55)+U57,IFERROR(V57*$K57,0))))</f>
        <v/>
      </c>
      <c r="X57" s="115" t="str">
        <f>IF($J57="","",IF($J57="Total Mensal",SUM(Y$7:Y56)/VLOOKUP("Total Acumulado",$J:$K,2,FALSE),IF($J57="Total Acumulado",X56+V57+IF(V$7="% Item",-1,0),0%)))</f>
        <v/>
      </c>
      <c r="Y57" s="112" t="str">
        <f>IF($J57="","",IF($J57="Total Mensal",SUM(Y$7:Y56),IF($J57="Total Acumulado",SUM(Y$7:Y55)+W57,IFERROR(X57*$K57,0))))</f>
        <v/>
      </c>
      <c r="Z57" s="115" t="str">
        <f>IF($J57="","",IF($J57="Total Mensal",SUM(AA$7:AA56)/VLOOKUP("Total Acumulado",$J:$K,2,FALSE),IF($J57="Total Acumulado",Z56+X57+IF(X$7="% Item",-1,0),0%)))</f>
        <v/>
      </c>
      <c r="AA57" s="112" t="str">
        <f>IF($J57="","",IF($J57="Total Mensal",SUM(AA$7:AA56),IF($J57="Total Acumulado",SUM(AA$7:AA55)+Y57,IFERROR(Z57*$K57,0))))</f>
        <v/>
      </c>
      <c r="AB57" s="115" t="str">
        <f>IF($J57="","",IF($J57="Total Mensal",SUM(AC$7:AC56)/VLOOKUP("Total Acumulado",$J:$K,2,FALSE),IF($J57="Total Acumulado",AB56+Z57+IF(Z$7="% Item",-1,0),0%)))</f>
        <v/>
      </c>
      <c r="AC57" s="112" t="str">
        <f>IF($J57="","",IF($J57="Total Mensal",SUM(AC$7:AC56),IF($J57="Total Acumulado",SUM(AC$7:AC55)+AA57,IFERROR(AB57*$K57,0))))</f>
        <v/>
      </c>
      <c r="AD57" s="115" t="str">
        <f>IF($J57="","",IF($J57="Total Mensal",SUM(AE$7:AE56)/VLOOKUP("Total Acumulado",$J:$K,2,FALSE),IF($J57="Total Acumulado",AD56+AB57+IF(AB$7="% Item",-1,0),0%)))</f>
        <v/>
      </c>
      <c r="AE57" s="112" t="str">
        <f>IF($J57="","",IF($J57="Total Mensal",SUM(AE$7:AE56),IF($J57="Total Acumulado",SUM(AE$7:AE55)+AC57,IFERROR(AD57*$K57,0))))</f>
        <v/>
      </c>
      <c r="AF57" s="115" t="str">
        <f>IF($J57="","",IF($J57="Total Mensal",SUM(AG$7:AG56)/VLOOKUP("Total Acumulado",$J:$K,2,FALSE),IF($J57="Total Acumulado",AF56+AD57+IF(AD$7="% Item",-1,0),0%)))</f>
        <v/>
      </c>
      <c r="AG57" s="112" t="str">
        <f>IF($J57="","",IF($J57="Total Mensal",SUM(AG$7:AG56),IF($J57="Total Acumulado",SUM(AG$7:AG55)+AE57,IFERROR(AF57*$K57,0))))</f>
        <v/>
      </c>
      <c r="AH57" s="115" t="str">
        <f>IF($J57="","",IF($J57="Total Mensal",SUM(AI$7:AI56)/VLOOKUP("Total Acumulado",$J:$K,2,FALSE),IF($J57="Total Acumulado",AH56+AF57+IF(AF$7="% Item",-1,0),0%)))</f>
        <v/>
      </c>
      <c r="AI57" s="112" t="str">
        <f>IF($J57="","",IF($J57="Total Mensal",SUM(AI$7:AI56),IF($J57="Total Acumulado",SUM(AI$7:AI55)+AG57,IFERROR(AH57*$K57,0))))</f>
        <v/>
      </c>
      <c r="AJ57" s="115" t="str">
        <f>IF($J57="","",IF($J57="Total Mensal",SUM(AK$7:AK56)/VLOOKUP("Total Acumulado",$J:$K,2,FALSE),IF($J57="Total Acumulado",AJ56+AH57+IF(AH$7="% Item",-1,0),0%)))</f>
        <v/>
      </c>
      <c r="AK57" s="112" t="str">
        <f>IF($J57="","",IF($J57="Total Mensal",SUM(AK$7:AK56),IF($J57="Total Acumulado",SUM(AK$7:AK55)+AI57,IFERROR(AJ57*$K57,0))))</f>
        <v/>
      </c>
    </row>
    <row r="58" spans="2:37" x14ac:dyDescent="0.25">
      <c r="B58" s="44" t="str">
        <f>IFERROR(IF(C57=C54,IF(B57+1&lt;='MAPA DE PREÇOS'!$H$8,B57+1,""),B57),"")</f>
        <v/>
      </c>
      <c r="C58" s="44" t="str">
        <f>IFERROR(VLOOKUP(B58,'MAPA DE PREÇOS'!B:D,2,FALSE),"")</f>
        <v/>
      </c>
      <c r="D58" s="44" t="str">
        <f>IFERROR(VLOOKUP(B58,'MAPA DE PREÇOS'!B:D,3,FALSE),"")</f>
        <v/>
      </c>
      <c r="E58" s="85" t="str">
        <f t="shared" si="1"/>
        <v/>
      </c>
      <c r="F58" s="85" t="str">
        <f>IF($B57="","",IF($C58=$C55,INDEX('MAPA DE PREÇOS'!$H:$H,MATCH($B58,'MAPA DE PREÇOS'!$B:$B)-19),IF($C58=$C56,"Código","")))</f>
        <v/>
      </c>
      <c r="G58" s="86" t="str">
        <f>IF($B57="","",IF($C58=$C55,IF('BASE EDITAL'!$C$2="",INDEX('MAPA DE PREÇOS'!H:H,MATCH(EDITAL!B58,'MAPA DE PREÇOS'!B:B,0)+1),UPPER(INDEX('BASE EDITAL'!$C:$C,EDITAL!B58+1))),IF($C58=$C56,"Especificação do Objeto","")))</f>
        <v/>
      </c>
      <c r="H58" s="87" t="str">
        <f>IF($B57="","",IF($C58=$C55,INDEX('MAPA DE PREÇOS'!$M:$M,MATCH($B58,'MAPA DE PREÇOS'!$B:$B)-16),IF($C58=$C56,"Unidade","")))</f>
        <v/>
      </c>
      <c r="I58" s="87" t="str">
        <f>IF($B57="","",IF($C58=$C55,INDEX('MAPA DE PREÇOS'!$M:$M,MATCH($B58,'MAPA DE PREÇOS'!$B:$B)-17),IF($C58=$C56,"Quant.","")))</f>
        <v/>
      </c>
      <c r="J58" s="63" t="str">
        <f>IF(J57="Total Mensal","Total Acumulado",IF($B57="","",IF($C58=$C55,INDEX('MAPA DE PREÇOS'!$M:$M,MATCH($B58,'MAPA DE PREÇOS'!$B:$B)-19),IF($C58=$C56,"Valor Unit. (R$)",IF(AND($C58&lt;&gt;$C57,$J57&lt;&gt;""),"Total Mensal","")))))</f>
        <v/>
      </c>
      <c r="K58" s="78" t="str">
        <f>IF(J58="","",IF(J58="Total Mensal","-",IF(J58="Total Acumulado",SUM(K$7:K57),I58*J58)))</f>
        <v/>
      </c>
      <c r="L58" s="115" t="str">
        <f>IF(J58="","",IF(J58="Total Mensal","-",IF(J58="Total Acumulado",SUM(L$7:L57),K58/SUMIF(J:J,"Total Acumulado",K:K))))</f>
        <v/>
      </c>
      <c r="M58" s="111"/>
      <c r="N58" s="115" t="str">
        <f>IF($J58="","",IF($J58="Total Mensal",SUM(O$7:O57)/VLOOKUP("Total Acumulado",$J:$K,2,FALSE),IF($J58="Total Acumulado",N57+L58+IF(L$7="% Item",-1,0),0%)))</f>
        <v/>
      </c>
      <c r="O58" s="112" t="str">
        <f>IF($J58="","",IF($J58="Total Mensal",SUM(O$7:O57),IF($J58="Total Acumulado",SUM(O$7:O56)+M58,IFERROR(N58*$K58,0))))</f>
        <v/>
      </c>
      <c r="P58" s="115" t="str">
        <f>IF($J58="","",IF($J58="Total Mensal",SUM(Q$7:Q57)/VLOOKUP("Total Acumulado",$J:$K,2,FALSE),IF($J58="Total Acumulado",P57+N58+IF(N$7="% Item",-1,0),0%)))</f>
        <v/>
      </c>
      <c r="Q58" s="112" t="str">
        <f>IF($J58="","",IF($J58="Total Mensal",SUM(Q$7:Q57),IF($J58="Total Acumulado",SUM(Q$7:Q56)+O58,IFERROR(P58*$K58,0))))</f>
        <v/>
      </c>
      <c r="R58" s="115" t="str">
        <f>IF($J58="","",IF($J58="Total Mensal",SUM(S$7:S57)/VLOOKUP("Total Acumulado",$J:$K,2,FALSE),IF($J58="Total Acumulado",R57+P58+IF(P$7="% Item",-1,0),0%)))</f>
        <v/>
      </c>
      <c r="S58" s="112" t="str">
        <f>IF($J58="","",IF($J58="Total Mensal",SUM(S$7:S57),IF($J58="Total Acumulado",SUM(S$7:S56)+Q58,IFERROR(R58*$K58,0))))</f>
        <v/>
      </c>
      <c r="T58" s="115" t="str">
        <f>IF($J58="","",IF($J58="Total Mensal",SUM(U$7:U57)/VLOOKUP("Total Acumulado",$J:$K,2,FALSE),IF($J58="Total Acumulado",T57+R58+IF(R$7="% Item",-1,0),0%)))</f>
        <v/>
      </c>
      <c r="U58" s="112" t="str">
        <f>IF($J58="","",IF($J58="Total Mensal",SUM(U$7:U57),IF($J58="Total Acumulado",SUM(U$7:U56)+S58,IFERROR(T58*$K58,0))))</f>
        <v/>
      </c>
      <c r="V58" s="115" t="str">
        <f>IF($J58="","",IF($J58="Total Mensal",SUM(W$7:W57)/VLOOKUP("Total Acumulado",$J:$K,2,FALSE),IF($J58="Total Acumulado",V57+T58+IF(T$7="% Item",-1,0),0%)))</f>
        <v/>
      </c>
      <c r="W58" s="112" t="str">
        <f>IF($J58="","",IF($J58="Total Mensal",SUM(W$7:W57),IF($J58="Total Acumulado",SUM(W$7:W56)+U58,IFERROR(V58*$K58,0))))</f>
        <v/>
      </c>
      <c r="X58" s="115" t="str">
        <f>IF($J58="","",IF($J58="Total Mensal",SUM(Y$7:Y57)/VLOOKUP("Total Acumulado",$J:$K,2,FALSE),IF($J58="Total Acumulado",X57+V58+IF(V$7="% Item",-1,0),0%)))</f>
        <v/>
      </c>
      <c r="Y58" s="112" t="str">
        <f>IF($J58="","",IF($J58="Total Mensal",SUM(Y$7:Y57),IF($J58="Total Acumulado",SUM(Y$7:Y56)+W58,IFERROR(X58*$K58,0))))</f>
        <v/>
      </c>
      <c r="Z58" s="115" t="str">
        <f>IF($J58="","",IF($J58="Total Mensal",SUM(AA$7:AA57)/VLOOKUP("Total Acumulado",$J:$K,2,FALSE),IF($J58="Total Acumulado",Z57+X58+IF(X$7="% Item",-1,0),0%)))</f>
        <v/>
      </c>
      <c r="AA58" s="112" t="str">
        <f>IF($J58="","",IF($J58="Total Mensal",SUM(AA$7:AA57),IF($J58="Total Acumulado",SUM(AA$7:AA56)+Y58,IFERROR(Z58*$K58,0))))</f>
        <v/>
      </c>
      <c r="AB58" s="115" t="str">
        <f>IF($J58="","",IF($J58="Total Mensal",SUM(AC$7:AC57)/VLOOKUP("Total Acumulado",$J:$K,2,FALSE),IF($J58="Total Acumulado",AB57+Z58+IF(Z$7="% Item",-1,0),0%)))</f>
        <v/>
      </c>
      <c r="AC58" s="112" t="str">
        <f>IF($J58="","",IF($J58="Total Mensal",SUM(AC$7:AC57),IF($J58="Total Acumulado",SUM(AC$7:AC56)+AA58,IFERROR(AB58*$K58,0))))</f>
        <v/>
      </c>
      <c r="AD58" s="115" t="str">
        <f>IF($J58="","",IF($J58="Total Mensal",SUM(AE$7:AE57)/VLOOKUP("Total Acumulado",$J:$K,2,FALSE),IF($J58="Total Acumulado",AD57+AB58+IF(AB$7="% Item",-1,0),0%)))</f>
        <v/>
      </c>
      <c r="AE58" s="112" t="str">
        <f>IF($J58="","",IF($J58="Total Mensal",SUM(AE$7:AE57),IF($J58="Total Acumulado",SUM(AE$7:AE56)+AC58,IFERROR(AD58*$K58,0))))</f>
        <v/>
      </c>
      <c r="AF58" s="115" t="str">
        <f>IF($J58="","",IF($J58="Total Mensal",SUM(AG$7:AG57)/VLOOKUP("Total Acumulado",$J:$K,2,FALSE),IF($J58="Total Acumulado",AF57+AD58+IF(AD$7="% Item",-1,0),0%)))</f>
        <v/>
      </c>
      <c r="AG58" s="112" t="str">
        <f>IF($J58="","",IF($J58="Total Mensal",SUM(AG$7:AG57),IF($J58="Total Acumulado",SUM(AG$7:AG56)+AE58,IFERROR(AF58*$K58,0))))</f>
        <v/>
      </c>
      <c r="AH58" s="115" t="str">
        <f>IF($J58="","",IF($J58="Total Mensal",SUM(AI$7:AI57)/VLOOKUP("Total Acumulado",$J:$K,2,FALSE),IF($J58="Total Acumulado",AH57+AF58+IF(AF$7="% Item",-1,0),0%)))</f>
        <v/>
      </c>
      <c r="AI58" s="112" t="str">
        <f>IF($J58="","",IF($J58="Total Mensal",SUM(AI$7:AI57),IF($J58="Total Acumulado",SUM(AI$7:AI56)+AG58,IFERROR(AH58*$K58,0))))</f>
        <v/>
      </c>
      <c r="AJ58" s="115" t="str">
        <f>IF($J58="","",IF($J58="Total Mensal",SUM(AK$7:AK57)/VLOOKUP("Total Acumulado",$J:$K,2,FALSE),IF($J58="Total Acumulado",AJ57+AH58+IF(AH$7="% Item",-1,0),0%)))</f>
        <v/>
      </c>
      <c r="AK58" s="112" t="str">
        <f>IF($J58="","",IF($J58="Total Mensal",SUM(AK$7:AK57),IF($J58="Total Acumulado",SUM(AK$7:AK56)+AI58,IFERROR(AJ58*$K58,0))))</f>
        <v/>
      </c>
    </row>
    <row r="59" spans="2:37" x14ac:dyDescent="0.25">
      <c r="B59" s="44" t="str">
        <f>IFERROR(IF(C58=C55,IF(B58+1&lt;='MAPA DE PREÇOS'!$H$8,B58+1,""),B58),"")</f>
        <v/>
      </c>
      <c r="C59" s="44" t="str">
        <f>IFERROR(VLOOKUP(B59,'MAPA DE PREÇOS'!B:D,2,FALSE),"")</f>
        <v/>
      </c>
      <c r="D59" s="44" t="str">
        <f>IFERROR(VLOOKUP(B59,'MAPA DE PREÇOS'!B:D,3,FALSE),"")</f>
        <v/>
      </c>
      <c r="E59" s="85" t="str">
        <f t="shared" si="1"/>
        <v/>
      </c>
      <c r="F59" s="85" t="str">
        <f>IF($B58="","",IF($C59=$C56,INDEX('MAPA DE PREÇOS'!$H:$H,MATCH($B59,'MAPA DE PREÇOS'!$B:$B)-19),IF($C59=$C57,"Código","")))</f>
        <v/>
      </c>
      <c r="G59" s="86" t="str">
        <f>IF($B58="","",IF($C59=$C56,IF('BASE EDITAL'!$C$2="",INDEX('MAPA DE PREÇOS'!H:H,MATCH(EDITAL!B59,'MAPA DE PREÇOS'!B:B,0)+1),UPPER(INDEX('BASE EDITAL'!$C:$C,EDITAL!B59+1))),IF($C59=$C57,"Especificação do Objeto","")))</f>
        <v/>
      </c>
      <c r="H59" s="87" t="str">
        <f>IF($B58="","",IF($C59=$C56,INDEX('MAPA DE PREÇOS'!$M:$M,MATCH($B59,'MAPA DE PREÇOS'!$B:$B)-16),IF($C59=$C57,"Unidade","")))</f>
        <v/>
      </c>
      <c r="I59" s="87" t="str">
        <f>IF($B58="","",IF($C59=$C56,INDEX('MAPA DE PREÇOS'!$M:$M,MATCH($B59,'MAPA DE PREÇOS'!$B:$B)-17),IF($C59=$C57,"Quant.","")))</f>
        <v/>
      </c>
      <c r="J59" s="63" t="str">
        <f>IF(J58="Total Mensal","Total Acumulado",IF($B58="","",IF($C59=$C56,INDEX('MAPA DE PREÇOS'!$M:$M,MATCH($B59,'MAPA DE PREÇOS'!$B:$B)-19),IF($C59=$C57,"Valor Unit. (R$)",IF(AND($C59&lt;&gt;$C58,$J58&lt;&gt;""),"Total Mensal","")))))</f>
        <v/>
      </c>
      <c r="K59" s="78" t="str">
        <f>IF(J59="","",IF(J59="Total Mensal","-",IF(J59="Total Acumulado",SUM(K$7:K58),I59*J59)))</f>
        <v/>
      </c>
      <c r="L59" s="115" t="str">
        <f>IF(J59="","",IF(J59="Total Mensal","-",IF(J59="Total Acumulado",SUM(L$7:L58),K59/SUMIF(J:J,"Total Acumulado",K:K))))</f>
        <v/>
      </c>
      <c r="M59" s="111"/>
      <c r="N59" s="115" t="str">
        <f>IF($J59="","",IF($J59="Total Mensal",SUM(O$7:O58)/VLOOKUP("Total Acumulado",$J:$K,2,FALSE),IF($J59="Total Acumulado",N58+L59+IF(L$7="% Item",-1,0),0%)))</f>
        <v/>
      </c>
      <c r="O59" s="112" t="str">
        <f>IF($J59="","",IF($J59="Total Mensal",SUM(O$7:O58),IF($J59="Total Acumulado",SUM(O$7:O57)+M59,IFERROR(N59*$K59,0))))</f>
        <v/>
      </c>
      <c r="P59" s="115" t="str">
        <f>IF($J59="","",IF($J59="Total Mensal",SUM(Q$7:Q58)/VLOOKUP("Total Acumulado",$J:$K,2,FALSE),IF($J59="Total Acumulado",P58+N59+IF(N$7="% Item",-1,0),0%)))</f>
        <v/>
      </c>
      <c r="Q59" s="112" t="str">
        <f>IF($J59="","",IF($J59="Total Mensal",SUM(Q$7:Q58),IF($J59="Total Acumulado",SUM(Q$7:Q57)+O59,IFERROR(P59*$K59,0))))</f>
        <v/>
      </c>
      <c r="R59" s="115" t="str">
        <f>IF($J59="","",IF($J59="Total Mensal",SUM(S$7:S58)/VLOOKUP("Total Acumulado",$J:$K,2,FALSE),IF($J59="Total Acumulado",R58+P59+IF(P$7="% Item",-1,0),0%)))</f>
        <v/>
      </c>
      <c r="S59" s="112" t="str">
        <f>IF($J59="","",IF($J59="Total Mensal",SUM(S$7:S58),IF($J59="Total Acumulado",SUM(S$7:S57)+Q59,IFERROR(R59*$K59,0))))</f>
        <v/>
      </c>
      <c r="T59" s="115" t="str">
        <f>IF($J59="","",IF($J59="Total Mensal",SUM(U$7:U58)/VLOOKUP("Total Acumulado",$J:$K,2,FALSE),IF($J59="Total Acumulado",T58+R59+IF(R$7="% Item",-1,0),0%)))</f>
        <v/>
      </c>
      <c r="U59" s="112" t="str">
        <f>IF($J59="","",IF($J59="Total Mensal",SUM(U$7:U58),IF($J59="Total Acumulado",SUM(U$7:U57)+S59,IFERROR(T59*$K59,0))))</f>
        <v/>
      </c>
      <c r="V59" s="115" t="str">
        <f>IF($J59="","",IF($J59="Total Mensal",SUM(W$7:W58)/VLOOKUP("Total Acumulado",$J:$K,2,FALSE),IF($J59="Total Acumulado",V58+T59+IF(T$7="% Item",-1,0),0%)))</f>
        <v/>
      </c>
      <c r="W59" s="112" t="str">
        <f>IF($J59="","",IF($J59="Total Mensal",SUM(W$7:W58),IF($J59="Total Acumulado",SUM(W$7:W57)+U59,IFERROR(V59*$K59,0))))</f>
        <v/>
      </c>
      <c r="X59" s="115" t="str">
        <f>IF($J59="","",IF($J59="Total Mensal",SUM(Y$7:Y58)/VLOOKUP("Total Acumulado",$J:$K,2,FALSE),IF($J59="Total Acumulado",X58+V59+IF(V$7="% Item",-1,0),0%)))</f>
        <v/>
      </c>
      <c r="Y59" s="112" t="str">
        <f>IF($J59="","",IF($J59="Total Mensal",SUM(Y$7:Y58),IF($J59="Total Acumulado",SUM(Y$7:Y57)+W59,IFERROR(X59*$K59,0))))</f>
        <v/>
      </c>
      <c r="Z59" s="115" t="str">
        <f>IF($J59="","",IF($J59="Total Mensal",SUM(AA$7:AA58)/VLOOKUP("Total Acumulado",$J:$K,2,FALSE),IF($J59="Total Acumulado",Z58+X59+IF(X$7="% Item",-1,0),0%)))</f>
        <v/>
      </c>
      <c r="AA59" s="112" t="str">
        <f>IF($J59="","",IF($J59="Total Mensal",SUM(AA$7:AA58),IF($J59="Total Acumulado",SUM(AA$7:AA57)+Y59,IFERROR(Z59*$K59,0))))</f>
        <v/>
      </c>
      <c r="AB59" s="115" t="str">
        <f>IF($J59="","",IF($J59="Total Mensal",SUM(AC$7:AC58)/VLOOKUP("Total Acumulado",$J:$K,2,FALSE),IF($J59="Total Acumulado",AB58+Z59+IF(Z$7="% Item",-1,0),0%)))</f>
        <v/>
      </c>
      <c r="AC59" s="112" t="str">
        <f>IF($J59="","",IF($J59="Total Mensal",SUM(AC$7:AC58),IF($J59="Total Acumulado",SUM(AC$7:AC57)+AA59,IFERROR(AB59*$K59,0))))</f>
        <v/>
      </c>
      <c r="AD59" s="115" t="str">
        <f>IF($J59="","",IF($J59="Total Mensal",SUM(AE$7:AE58)/VLOOKUP("Total Acumulado",$J:$K,2,FALSE),IF($J59="Total Acumulado",AD58+AB59+IF(AB$7="% Item",-1,0),0%)))</f>
        <v/>
      </c>
      <c r="AE59" s="112" t="str">
        <f>IF($J59="","",IF($J59="Total Mensal",SUM(AE$7:AE58),IF($J59="Total Acumulado",SUM(AE$7:AE57)+AC59,IFERROR(AD59*$K59,0))))</f>
        <v/>
      </c>
      <c r="AF59" s="115" t="str">
        <f>IF($J59="","",IF($J59="Total Mensal",SUM(AG$7:AG58)/VLOOKUP("Total Acumulado",$J:$K,2,FALSE),IF($J59="Total Acumulado",AF58+AD59+IF(AD$7="% Item",-1,0),0%)))</f>
        <v/>
      </c>
      <c r="AG59" s="112" t="str">
        <f>IF($J59="","",IF($J59="Total Mensal",SUM(AG$7:AG58),IF($J59="Total Acumulado",SUM(AG$7:AG57)+AE59,IFERROR(AF59*$K59,0))))</f>
        <v/>
      </c>
      <c r="AH59" s="115" t="str">
        <f>IF($J59="","",IF($J59="Total Mensal",SUM(AI$7:AI58)/VLOOKUP("Total Acumulado",$J:$K,2,FALSE),IF($J59="Total Acumulado",AH58+AF59+IF(AF$7="% Item",-1,0),0%)))</f>
        <v/>
      </c>
      <c r="AI59" s="112" t="str">
        <f>IF($J59="","",IF($J59="Total Mensal",SUM(AI$7:AI58),IF($J59="Total Acumulado",SUM(AI$7:AI57)+AG59,IFERROR(AH59*$K59,0))))</f>
        <v/>
      </c>
      <c r="AJ59" s="115" t="str">
        <f>IF($J59="","",IF($J59="Total Mensal",SUM(AK$7:AK58)/VLOOKUP("Total Acumulado",$J:$K,2,FALSE),IF($J59="Total Acumulado",AJ58+AH59+IF(AH$7="% Item",-1,0),0%)))</f>
        <v/>
      </c>
      <c r="AK59" s="112" t="str">
        <f>IF($J59="","",IF($J59="Total Mensal",SUM(AK$7:AK58),IF($J59="Total Acumulado",SUM(AK$7:AK57)+AI59,IFERROR(AJ59*$K59,0))))</f>
        <v/>
      </c>
    </row>
    <row r="60" spans="2:37" x14ac:dyDescent="0.25">
      <c r="B60" s="44" t="str">
        <f>IFERROR(IF(C59=C56,IF(B59+1&lt;='MAPA DE PREÇOS'!$H$8,B59+1,""),B59),"")</f>
        <v/>
      </c>
      <c r="C60" s="44" t="str">
        <f>IFERROR(VLOOKUP(B60,'MAPA DE PREÇOS'!B:D,2,FALSE),"")</f>
        <v/>
      </c>
      <c r="D60" s="44" t="str">
        <f>IFERROR(VLOOKUP(B60,'MAPA DE PREÇOS'!B:D,3,FALSE),"")</f>
        <v/>
      </c>
      <c r="E60" s="85" t="str">
        <f t="shared" si="1"/>
        <v/>
      </c>
      <c r="F60" s="85" t="str">
        <f>IF($B59="","",IF($C60=$C57,INDEX('MAPA DE PREÇOS'!$H:$H,MATCH($B60,'MAPA DE PREÇOS'!$B:$B)-19),IF($C60=$C58,"Código","")))</f>
        <v/>
      </c>
      <c r="G60" s="86" t="str">
        <f>IF($B59="","",IF($C60=$C57,IF('BASE EDITAL'!$C$2="",INDEX('MAPA DE PREÇOS'!H:H,MATCH(EDITAL!B60,'MAPA DE PREÇOS'!B:B,0)+1),UPPER(INDEX('BASE EDITAL'!$C:$C,EDITAL!B60+1))),IF($C60=$C58,"Especificação do Objeto","")))</f>
        <v/>
      </c>
      <c r="H60" s="87" t="str">
        <f>IF($B59="","",IF($C60=$C57,INDEX('MAPA DE PREÇOS'!$M:$M,MATCH($B60,'MAPA DE PREÇOS'!$B:$B)-16),IF($C60=$C58,"Unidade","")))</f>
        <v/>
      </c>
      <c r="I60" s="87" t="str">
        <f>IF($B59="","",IF($C60=$C57,INDEX('MAPA DE PREÇOS'!$M:$M,MATCH($B60,'MAPA DE PREÇOS'!$B:$B)-17),IF($C60=$C58,"Quant.","")))</f>
        <v/>
      </c>
      <c r="J60" s="63" t="str">
        <f>IF(J59="Total Mensal","Total Acumulado",IF($B59="","",IF($C60=$C57,INDEX('MAPA DE PREÇOS'!$M:$M,MATCH($B60,'MAPA DE PREÇOS'!$B:$B)-19),IF($C60=$C58,"Valor Unit. (R$)",IF(AND($C60&lt;&gt;$C59,$J59&lt;&gt;""),"Total Mensal","")))))</f>
        <v/>
      </c>
      <c r="K60" s="78" t="str">
        <f>IF(J60="","",IF(J60="Total Mensal","-",IF(J60="Total Acumulado",SUM(K$7:K59),I60*J60)))</f>
        <v/>
      </c>
      <c r="L60" s="115" t="str">
        <f>IF(J60="","",IF(J60="Total Mensal","-",IF(J60="Total Acumulado",SUM(L$7:L59),K60/SUMIF(J:J,"Total Acumulado",K:K))))</f>
        <v/>
      </c>
      <c r="M60" s="111"/>
      <c r="N60" s="115" t="str">
        <f>IF($J60="","",IF($J60="Total Mensal",SUM(O$7:O59)/VLOOKUP("Total Acumulado",$J:$K,2,FALSE),IF($J60="Total Acumulado",N59+L60+IF(L$7="% Item",-1,0),0%)))</f>
        <v/>
      </c>
      <c r="O60" s="112" t="str">
        <f>IF($J60="","",IF($J60="Total Mensal",SUM(O$7:O59),IF($J60="Total Acumulado",SUM(O$7:O58)+M60,IFERROR(N60*$K60,0))))</f>
        <v/>
      </c>
      <c r="P60" s="115" t="str">
        <f>IF($J60="","",IF($J60="Total Mensal",SUM(Q$7:Q59)/VLOOKUP("Total Acumulado",$J:$K,2,FALSE),IF($J60="Total Acumulado",P59+N60+IF(N$7="% Item",-1,0),0%)))</f>
        <v/>
      </c>
      <c r="Q60" s="112" t="str">
        <f>IF($J60="","",IF($J60="Total Mensal",SUM(Q$7:Q59),IF($J60="Total Acumulado",SUM(Q$7:Q58)+O60,IFERROR(P60*$K60,0))))</f>
        <v/>
      </c>
      <c r="R60" s="115" t="str">
        <f>IF($J60="","",IF($J60="Total Mensal",SUM(S$7:S59)/VLOOKUP("Total Acumulado",$J:$K,2,FALSE),IF($J60="Total Acumulado",R59+P60+IF(P$7="% Item",-1,0),0%)))</f>
        <v/>
      </c>
      <c r="S60" s="112" t="str">
        <f>IF($J60="","",IF($J60="Total Mensal",SUM(S$7:S59),IF($J60="Total Acumulado",SUM(S$7:S58)+Q60,IFERROR(R60*$K60,0))))</f>
        <v/>
      </c>
      <c r="T60" s="115" t="str">
        <f>IF($J60="","",IF($J60="Total Mensal",SUM(U$7:U59)/VLOOKUP("Total Acumulado",$J:$K,2,FALSE),IF($J60="Total Acumulado",T59+R60+IF(R$7="% Item",-1,0),0%)))</f>
        <v/>
      </c>
      <c r="U60" s="112" t="str">
        <f>IF($J60="","",IF($J60="Total Mensal",SUM(U$7:U59),IF($J60="Total Acumulado",SUM(U$7:U58)+S60,IFERROR(T60*$K60,0))))</f>
        <v/>
      </c>
      <c r="V60" s="115" t="str">
        <f>IF($J60="","",IF($J60="Total Mensal",SUM(W$7:W59)/VLOOKUP("Total Acumulado",$J:$K,2,FALSE),IF($J60="Total Acumulado",V59+T60+IF(T$7="% Item",-1,0),0%)))</f>
        <v/>
      </c>
      <c r="W60" s="112" t="str">
        <f>IF($J60="","",IF($J60="Total Mensal",SUM(W$7:W59),IF($J60="Total Acumulado",SUM(W$7:W58)+U60,IFERROR(V60*$K60,0))))</f>
        <v/>
      </c>
      <c r="X60" s="115" t="str">
        <f>IF($J60="","",IF($J60="Total Mensal",SUM(Y$7:Y59)/VLOOKUP("Total Acumulado",$J:$K,2,FALSE),IF($J60="Total Acumulado",X59+V60+IF(V$7="% Item",-1,0),0%)))</f>
        <v/>
      </c>
      <c r="Y60" s="112" t="str">
        <f>IF($J60="","",IF($J60="Total Mensal",SUM(Y$7:Y59),IF($J60="Total Acumulado",SUM(Y$7:Y58)+W60,IFERROR(X60*$K60,0))))</f>
        <v/>
      </c>
      <c r="Z60" s="115" t="str">
        <f>IF($J60="","",IF($J60="Total Mensal",SUM(AA$7:AA59)/VLOOKUP("Total Acumulado",$J:$K,2,FALSE),IF($J60="Total Acumulado",Z59+X60+IF(X$7="% Item",-1,0),0%)))</f>
        <v/>
      </c>
      <c r="AA60" s="112" t="str">
        <f>IF($J60="","",IF($J60="Total Mensal",SUM(AA$7:AA59),IF($J60="Total Acumulado",SUM(AA$7:AA58)+Y60,IFERROR(Z60*$K60,0))))</f>
        <v/>
      </c>
      <c r="AB60" s="115" t="str">
        <f>IF($J60="","",IF($J60="Total Mensal",SUM(AC$7:AC59)/VLOOKUP("Total Acumulado",$J:$K,2,FALSE),IF($J60="Total Acumulado",AB59+Z60+IF(Z$7="% Item",-1,0),0%)))</f>
        <v/>
      </c>
      <c r="AC60" s="112" t="str">
        <f>IF($J60="","",IF($J60="Total Mensal",SUM(AC$7:AC59),IF($J60="Total Acumulado",SUM(AC$7:AC58)+AA60,IFERROR(AB60*$K60,0))))</f>
        <v/>
      </c>
      <c r="AD60" s="115" t="str">
        <f>IF($J60="","",IF($J60="Total Mensal",SUM(AE$7:AE59)/VLOOKUP("Total Acumulado",$J:$K,2,FALSE),IF($J60="Total Acumulado",AD59+AB60+IF(AB$7="% Item",-1,0),0%)))</f>
        <v/>
      </c>
      <c r="AE60" s="112" t="str">
        <f>IF($J60="","",IF($J60="Total Mensal",SUM(AE$7:AE59),IF($J60="Total Acumulado",SUM(AE$7:AE58)+AC60,IFERROR(AD60*$K60,0))))</f>
        <v/>
      </c>
      <c r="AF60" s="115" t="str">
        <f>IF($J60="","",IF($J60="Total Mensal",SUM(AG$7:AG59)/VLOOKUP("Total Acumulado",$J:$K,2,FALSE),IF($J60="Total Acumulado",AF59+AD60+IF(AD$7="% Item",-1,0),0%)))</f>
        <v/>
      </c>
      <c r="AG60" s="112" t="str">
        <f>IF($J60="","",IF($J60="Total Mensal",SUM(AG$7:AG59),IF($J60="Total Acumulado",SUM(AG$7:AG58)+AE60,IFERROR(AF60*$K60,0))))</f>
        <v/>
      </c>
      <c r="AH60" s="115" t="str">
        <f>IF($J60="","",IF($J60="Total Mensal",SUM(AI$7:AI59)/VLOOKUP("Total Acumulado",$J:$K,2,FALSE),IF($J60="Total Acumulado",AH59+AF60+IF(AF$7="% Item",-1,0),0%)))</f>
        <v/>
      </c>
      <c r="AI60" s="112" t="str">
        <f>IF($J60="","",IF($J60="Total Mensal",SUM(AI$7:AI59),IF($J60="Total Acumulado",SUM(AI$7:AI58)+AG60,IFERROR(AH60*$K60,0))))</f>
        <v/>
      </c>
      <c r="AJ60" s="115" t="str">
        <f>IF($J60="","",IF($J60="Total Mensal",SUM(AK$7:AK59)/VLOOKUP("Total Acumulado",$J:$K,2,FALSE),IF($J60="Total Acumulado",AJ59+AH60+IF(AH$7="% Item",-1,0),0%)))</f>
        <v/>
      </c>
      <c r="AK60" s="112" t="str">
        <f>IF($J60="","",IF($J60="Total Mensal",SUM(AK$7:AK59),IF($J60="Total Acumulado",SUM(AK$7:AK58)+AI60,IFERROR(AJ60*$K60,0))))</f>
        <v/>
      </c>
    </row>
    <row r="61" spans="2:37" x14ac:dyDescent="0.25">
      <c r="B61" s="44" t="str">
        <f>IFERROR(IF(C60=C57,IF(B60+1&lt;='MAPA DE PREÇOS'!$H$8,B60+1,""),B60),"")</f>
        <v/>
      </c>
      <c r="C61" s="44" t="str">
        <f>IFERROR(VLOOKUP(B61,'MAPA DE PREÇOS'!B:D,2,FALSE),"")</f>
        <v/>
      </c>
      <c r="D61" s="44" t="str">
        <f>IFERROR(VLOOKUP(B61,'MAPA DE PREÇOS'!B:D,3,FALSE),"")</f>
        <v/>
      </c>
      <c r="E61" s="85" t="str">
        <f t="shared" si="1"/>
        <v/>
      </c>
      <c r="F61" s="85" t="str">
        <f>IF($B60="","",IF($C61=$C58,INDEX('MAPA DE PREÇOS'!$H:$H,MATCH($B61,'MAPA DE PREÇOS'!$B:$B)-19),IF($C61=$C59,"Código","")))</f>
        <v/>
      </c>
      <c r="G61" s="86" t="str">
        <f>IF($B60="","",IF($C61=$C58,IF('BASE EDITAL'!$C$2="",INDEX('MAPA DE PREÇOS'!H:H,MATCH(EDITAL!B61,'MAPA DE PREÇOS'!B:B,0)+1),UPPER(INDEX('BASE EDITAL'!$C:$C,EDITAL!B61+1))),IF($C61=$C59,"Especificação do Objeto","")))</f>
        <v/>
      </c>
      <c r="H61" s="87" t="str">
        <f>IF($B60="","",IF($C61=$C58,INDEX('MAPA DE PREÇOS'!$M:$M,MATCH($B61,'MAPA DE PREÇOS'!$B:$B)-16),IF($C61=$C59,"Unidade","")))</f>
        <v/>
      </c>
      <c r="I61" s="87" t="str">
        <f>IF($B60="","",IF($C61=$C58,INDEX('MAPA DE PREÇOS'!$M:$M,MATCH($B61,'MAPA DE PREÇOS'!$B:$B)-17),IF($C61=$C59,"Quant.","")))</f>
        <v/>
      </c>
      <c r="J61" s="63" t="str">
        <f>IF(J60="Total Mensal","Total Acumulado",IF($B60="","",IF($C61=$C58,INDEX('MAPA DE PREÇOS'!$M:$M,MATCH($B61,'MAPA DE PREÇOS'!$B:$B)-19),IF($C61=$C59,"Valor Unit. (R$)",IF(AND($C61&lt;&gt;$C60,$J60&lt;&gt;""),"Total Mensal","")))))</f>
        <v/>
      </c>
      <c r="K61" s="78" t="str">
        <f>IF(J61="","",IF(J61="Total Mensal","-",IF(J61="Total Acumulado",SUM(K$7:K60),I61*J61)))</f>
        <v/>
      </c>
      <c r="L61" s="115" t="str">
        <f>IF(J61="","",IF(J61="Total Mensal","-",IF(J61="Total Acumulado",SUM(L$7:L60),K61/SUMIF(J:J,"Total Acumulado",K:K))))</f>
        <v/>
      </c>
      <c r="M61" s="111"/>
      <c r="N61" s="115" t="str">
        <f>IF($J61="","",IF($J61="Total Mensal",SUM(O$7:O60)/VLOOKUP("Total Acumulado",$J:$K,2,FALSE),IF($J61="Total Acumulado",N60+L61+IF(L$7="% Item",-1,0),0%)))</f>
        <v/>
      </c>
      <c r="O61" s="112" t="str">
        <f>IF($J61="","",IF($J61="Total Mensal",SUM(O$7:O60),IF($J61="Total Acumulado",SUM(O$7:O59)+M61,IFERROR(N61*$K61,0))))</f>
        <v/>
      </c>
      <c r="P61" s="115" t="str">
        <f>IF($J61="","",IF($J61="Total Mensal",SUM(Q$7:Q60)/VLOOKUP("Total Acumulado",$J:$K,2,FALSE),IF($J61="Total Acumulado",P60+N61+IF(N$7="% Item",-1,0),0%)))</f>
        <v/>
      </c>
      <c r="Q61" s="112" t="str">
        <f>IF($J61="","",IF($J61="Total Mensal",SUM(Q$7:Q60),IF($J61="Total Acumulado",SUM(Q$7:Q59)+O61,IFERROR(P61*$K61,0))))</f>
        <v/>
      </c>
      <c r="R61" s="115" t="str">
        <f>IF($J61="","",IF($J61="Total Mensal",SUM(S$7:S60)/VLOOKUP("Total Acumulado",$J:$K,2,FALSE),IF($J61="Total Acumulado",R60+P61+IF(P$7="% Item",-1,0),0%)))</f>
        <v/>
      </c>
      <c r="S61" s="112" t="str">
        <f>IF($J61="","",IF($J61="Total Mensal",SUM(S$7:S60),IF($J61="Total Acumulado",SUM(S$7:S59)+Q61,IFERROR(R61*$K61,0))))</f>
        <v/>
      </c>
      <c r="T61" s="115" t="str">
        <f>IF($J61="","",IF($J61="Total Mensal",SUM(U$7:U60)/VLOOKUP("Total Acumulado",$J:$K,2,FALSE),IF($J61="Total Acumulado",T60+R61+IF(R$7="% Item",-1,0),0%)))</f>
        <v/>
      </c>
      <c r="U61" s="112" t="str">
        <f>IF($J61="","",IF($J61="Total Mensal",SUM(U$7:U60),IF($J61="Total Acumulado",SUM(U$7:U59)+S61,IFERROR(T61*$K61,0))))</f>
        <v/>
      </c>
      <c r="V61" s="115" t="str">
        <f>IF($J61="","",IF($J61="Total Mensal",SUM(W$7:W60)/VLOOKUP("Total Acumulado",$J:$K,2,FALSE),IF($J61="Total Acumulado",V60+T61+IF(T$7="% Item",-1,0),0%)))</f>
        <v/>
      </c>
      <c r="W61" s="112" t="str">
        <f>IF($J61="","",IF($J61="Total Mensal",SUM(W$7:W60),IF($J61="Total Acumulado",SUM(W$7:W59)+U61,IFERROR(V61*$K61,0))))</f>
        <v/>
      </c>
      <c r="X61" s="115" t="str">
        <f>IF($J61="","",IF($J61="Total Mensal",SUM(Y$7:Y60)/VLOOKUP("Total Acumulado",$J:$K,2,FALSE),IF($J61="Total Acumulado",X60+V61+IF(V$7="% Item",-1,0),0%)))</f>
        <v/>
      </c>
      <c r="Y61" s="112" t="str">
        <f>IF($J61="","",IF($J61="Total Mensal",SUM(Y$7:Y60),IF($J61="Total Acumulado",SUM(Y$7:Y59)+W61,IFERROR(X61*$K61,0))))</f>
        <v/>
      </c>
      <c r="Z61" s="115" t="str">
        <f>IF($J61="","",IF($J61="Total Mensal",SUM(AA$7:AA60)/VLOOKUP("Total Acumulado",$J:$K,2,FALSE),IF($J61="Total Acumulado",Z60+X61+IF(X$7="% Item",-1,0),0%)))</f>
        <v/>
      </c>
      <c r="AA61" s="112" t="str">
        <f>IF($J61="","",IF($J61="Total Mensal",SUM(AA$7:AA60),IF($J61="Total Acumulado",SUM(AA$7:AA59)+Y61,IFERROR(Z61*$K61,0))))</f>
        <v/>
      </c>
      <c r="AB61" s="115" t="str">
        <f>IF($J61="","",IF($J61="Total Mensal",SUM(AC$7:AC60)/VLOOKUP("Total Acumulado",$J:$K,2,FALSE),IF($J61="Total Acumulado",AB60+Z61+IF(Z$7="% Item",-1,0),0%)))</f>
        <v/>
      </c>
      <c r="AC61" s="112" t="str">
        <f>IF($J61="","",IF($J61="Total Mensal",SUM(AC$7:AC60),IF($J61="Total Acumulado",SUM(AC$7:AC59)+AA61,IFERROR(AB61*$K61,0))))</f>
        <v/>
      </c>
      <c r="AD61" s="115" t="str">
        <f>IF($J61="","",IF($J61="Total Mensal",SUM(AE$7:AE60)/VLOOKUP("Total Acumulado",$J:$K,2,FALSE),IF($J61="Total Acumulado",AD60+AB61+IF(AB$7="% Item",-1,0),0%)))</f>
        <v/>
      </c>
      <c r="AE61" s="112" t="str">
        <f>IF($J61="","",IF($J61="Total Mensal",SUM(AE$7:AE60),IF($J61="Total Acumulado",SUM(AE$7:AE59)+AC61,IFERROR(AD61*$K61,0))))</f>
        <v/>
      </c>
      <c r="AF61" s="115" t="str">
        <f>IF($J61="","",IF($J61="Total Mensal",SUM(AG$7:AG60)/VLOOKUP("Total Acumulado",$J:$K,2,FALSE),IF($J61="Total Acumulado",AF60+AD61+IF(AD$7="% Item",-1,0),0%)))</f>
        <v/>
      </c>
      <c r="AG61" s="112" t="str">
        <f>IF($J61="","",IF($J61="Total Mensal",SUM(AG$7:AG60),IF($J61="Total Acumulado",SUM(AG$7:AG59)+AE61,IFERROR(AF61*$K61,0))))</f>
        <v/>
      </c>
      <c r="AH61" s="115" t="str">
        <f>IF($J61="","",IF($J61="Total Mensal",SUM(AI$7:AI60)/VLOOKUP("Total Acumulado",$J:$K,2,FALSE),IF($J61="Total Acumulado",AH60+AF61+IF(AF$7="% Item",-1,0),0%)))</f>
        <v/>
      </c>
      <c r="AI61" s="112" t="str">
        <f>IF($J61="","",IF($J61="Total Mensal",SUM(AI$7:AI60),IF($J61="Total Acumulado",SUM(AI$7:AI59)+AG61,IFERROR(AH61*$K61,0))))</f>
        <v/>
      </c>
      <c r="AJ61" s="115" t="str">
        <f>IF($J61="","",IF($J61="Total Mensal",SUM(AK$7:AK60)/VLOOKUP("Total Acumulado",$J:$K,2,FALSE),IF($J61="Total Acumulado",AJ60+AH61+IF(AH$7="% Item",-1,0),0%)))</f>
        <v/>
      </c>
      <c r="AK61" s="112" t="str">
        <f>IF($J61="","",IF($J61="Total Mensal",SUM(AK$7:AK60),IF($J61="Total Acumulado",SUM(AK$7:AK59)+AI61,IFERROR(AJ61*$K61,0))))</f>
        <v/>
      </c>
    </row>
    <row r="62" spans="2:37" x14ac:dyDescent="0.25">
      <c r="B62" s="44" t="str">
        <f>IFERROR(IF(C61=C58,IF(B61+1&lt;='MAPA DE PREÇOS'!$H$8,B61+1,""),B61),"")</f>
        <v/>
      </c>
      <c r="C62" s="44" t="str">
        <f>IFERROR(VLOOKUP(B62,'MAPA DE PREÇOS'!B:D,2,FALSE),"")</f>
        <v/>
      </c>
      <c r="D62" s="44" t="str">
        <f>IFERROR(VLOOKUP(B62,'MAPA DE PREÇOS'!B:D,3,FALSE),"")</f>
        <v/>
      </c>
      <c r="E62" s="85" t="str">
        <f t="shared" si="1"/>
        <v/>
      </c>
      <c r="F62" s="85" t="str">
        <f>IF($B61="","",IF($C62=$C59,INDEX('MAPA DE PREÇOS'!$H:$H,MATCH($B62,'MAPA DE PREÇOS'!$B:$B)-19),IF($C62=$C60,"Código","")))</f>
        <v/>
      </c>
      <c r="G62" s="86" t="str">
        <f>IF($B61="","",IF($C62=$C59,IF('BASE EDITAL'!$C$2="",INDEX('MAPA DE PREÇOS'!H:H,MATCH(EDITAL!B62,'MAPA DE PREÇOS'!B:B,0)+1),UPPER(INDEX('BASE EDITAL'!$C:$C,EDITAL!B62+1))),IF($C62=$C60,"Especificação do Objeto","")))</f>
        <v/>
      </c>
      <c r="H62" s="87" t="str">
        <f>IF($B61="","",IF($C62=$C59,INDEX('MAPA DE PREÇOS'!$M:$M,MATCH($B62,'MAPA DE PREÇOS'!$B:$B)-16),IF($C62=$C60,"Unidade","")))</f>
        <v/>
      </c>
      <c r="I62" s="87" t="str">
        <f>IF($B61="","",IF($C62=$C59,INDEX('MAPA DE PREÇOS'!$M:$M,MATCH($B62,'MAPA DE PREÇOS'!$B:$B)-17),IF($C62=$C60,"Quant.","")))</f>
        <v/>
      </c>
      <c r="J62" s="63" t="str">
        <f>IF(J61="Total Mensal","Total Acumulado",IF($B61="","",IF($C62=$C59,INDEX('MAPA DE PREÇOS'!$M:$M,MATCH($B62,'MAPA DE PREÇOS'!$B:$B)-19),IF($C62=$C60,"Valor Unit. (R$)",IF(AND($C62&lt;&gt;$C61,$J61&lt;&gt;""),"Total Mensal","")))))</f>
        <v/>
      </c>
      <c r="K62" s="78" t="str">
        <f>IF(J62="","",IF(J62="Total Mensal","-",IF(J62="Total Acumulado",SUM(K$7:K61),I62*J62)))</f>
        <v/>
      </c>
      <c r="L62" s="115" t="str">
        <f>IF(J62="","",IF(J62="Total Mensal","-",IF(J62="Total Acumulado",SUM(L$7:L61),K62/SUMIF(J:J,"Total Acumulado",K:K))))</f>
        <v/>
      </c>
      <c r="M62" s="111"/>
      <c r="N62" s="115" t="str">
        <f>IF($J62="","",IF($J62="Total Mensal",SUM(O$7:O61)/VLOOKUP("Total Acumulado",$J:$K,2,FALSE),IF($J62="Total Acumulado",N61+L62+IF(L$7="% Item",-1,0),0%)))</f>
        <v/>
      </c>
      <c r="O62" s="112" t="str">
        <f>IF($J62="","",IF($J62="Total Mensal",SUM(O$7:O61),IF($J62="Total Acumulado",SUM(O$7:O60)+M62,IFERROR(N62*$K62,0))))</f>
        <v/>
      </c>
      <c r="P62" s="115" t="str">
        <f>IF($J62="","",IF($J62="Total Mensal",SUM(Q$7:Q61)/VLOOKUP("Total Acumulado",$J:$K,2,FALSE),IF($J62="Total Acumulado",P61+N62+IF(N$7="% Item",-1,0),0%)))</f>
        <v/>
      </c>
      <c r="Q62" s="112" t="str">
        <f>IF($J62="","",IF($J62="Total Mensal",SUM(Q$7:Q61),IF($J62="Total Acumulado",SUM(Q$7:Q60)+O62,IFERROR(P62*$K62,0))))</f>
        <v/>
      </c>
      <c r="R62" s="115" t="str">
        <f>IF($J62="","",IF($J62="Total Mensal",SUM(S$7:S61)/VLOOKUP("Total Acumulado",$J:$K,2,FALSE),IF($J62="Total Acumulado",R61+P62+IF(P$7="% Item",-1,0),0%)))</f>
        <v/>
      </c>
      <c r="S62" s="112" t="str">
        <f>IF($J62="","",IF($J62="Total Mensal",SUM(S$7:S61),IF($J62="Total Acumulado",SUM(S$7:S60)+Q62,IFERROR(R62*$K62,0))))</f>
        <v/>
      </c>
      <c r="T62" s="115" t="str">
        <f>IF($J62="","",IF($J62="Total Mensal",SUM(U$7:U61)/VLOOKUP("Total Acumulado",$J:$K,2,FALSE),IF($J62="Total Acumulado",T61+R62+IF(R$7="% Item",-1,0),0%)))</f>
        <v/>
      </c>
      <c r="U62" s="112" t="str">
        <f>IF($J62="","",IF($J62="Total Mensal",SUM(U$7:U61),IF($J62="Total Acumulado",SUM(U$7:U60)+S62,IFERROR(T62*$K62,0))))</f>
        <v/>
      </c>
      <c r="V62" s="115" t="str">
        <f>IF($J62="","",IF($J62="Total Mensal",SUM(W$7:W61)/VLOOKUP("Total Acumulado",$J:$K,2,FALSE),IF($J62="Total Acumulado",V61+T62+IF(T$7="% Item",-1,0),0%)))</f>
        <v/>
      </c>
      <c r="W62" s="112" t="str">
        <f>IF($J62="","",IF($J62="Total Mensal",SUM(W$7:W61),IF($J62="Total Acumulado",SUM(W$7:W60)+U62,IFERROR(V62*$K62,0))))</f>
        <v/>
      </c>
      <c r="X62" s="115" t="str">
        <f>IF($J62="","",IF($J62="Total Mensal",SUM(Y$7:Y61)/VLOOKUP("Total Acumulado",$J:$K,2,FALSE),IF($J62="Total Acumulado",X61+V62+IF(V$7="% Item",-1,0),0%)))</f>
        <v/>
      </c>
      <c r="Y62" s="112" t="str">
        <f>IF($J62="","",IF($J62="Total Mensal",SUM(Y$7:Y61),IF($J62="Total Acumulado",SUM(Y$7:Y60)+W62,IFERROR(X62*$K62,0))))</f>
        <v/>
      </c>
      <c r="Z62" s="115" t="str">
        <f>IF($J62="","",IF($J62="Total Mensal",SUM(AA$7:AA61)/VLOOKUP("Total Acumulado",$J:$K,2,FALSE),IF($J62="Total Acumulado",Z61+X62+IF(X$7="% Item",-1,0),0%)))</f>
        <v/>
      </c>
      <c r="AA62" s="112" t="str">
        <f>IF($J62="","",IF($J62="Total Mensal",SUM(AA$7:AA61),IF($J62="Total Acumulado",SUM(AA$7:AA60)+Y62,IFERROR(Z62*$K62,0))))</f>
        <v/>
      </c>
      <c r="AB62" s="115" t="str">
        <f>IF($J62="","",IF($J62="Total Mensal",SUM(AC$7:AC61)/VLOOKUP("Total Acumulado",$J:$K,2,FALSE),IF($J62="Total Acumulado",AB61+Z62+IF(Z$7="% Item",-1,0),0%)))</f>
        <v/>
      </c>
      <c r="AC62" s="112" t="str">
        <f>IF($J62="","",IF($J62="Total Mensal",SUM(AC$7:AC61),IF($J62="Total Acumulado",SUM(AC$7:AC60)+AA62,IFERROR(AB62*$K62,0))))</f>
        <v/>
      </c>
      <c r="AD62" s="115" t="str">
        <f>IF($J62="","",IF($J62="Total Mensal",SUM(AE$7:AE61)/VLOOKUP("Total Acumulado",$J:$K,2,FALSE),IF($J62="Total Acumulado",AD61+AB62+IF(AB$7="% Item",-1,0),0%)))</f>
        <v/>
      </c>
      <c r="AE62" s="112" t="str">
        <f>IF($J62="","",IF($J62="Total Mensal",SUM(AE$7:AE61),IF($J62="Total Acumulado",SUM(AE$7:AE60)+AC62,IFERROR(AD62*$K62,0))))</f>
        <v/>
      </c>
      <c r="AF62" s="115" t="str">
        <f>IF($J62="","",IF($J62="Total Mensal",SUM(AG$7:AG61)/VLOOKUP("Total Acumulado",$J:$K,2,FALSE),IF($J62="Total Acumulado",AF61+AD62+IF(AD$7="% Item",-1,0),0%)))</f>
        <v/>
      </c>
      <c r="AG62" s="112" t="str">
        <f>IF($J62="","",IF($J62="Total Mensal",SUM(AG$7:AG61),IF($J62="Total Acumulado",SUM(AG$7:AG60)+AE62,IFERROR(AF62*$K62,0))))</f>
        <v/>
      </c>
      <c r="AH62" s="115" t="str">
        <f>IF($J62="","",IF($J62="Total Mensal",SUM(AI$7:AI61)/VLOOKUP("Total Acumulado",$J:$K,2,FALSE),IF($J62="Total Acumulado",AH61+AF62+IF(AF$7="% Item",-1,0),0%)))</f>
        <v/>
      </c>
      <c r="AI62" s="112" t="str">
        <f>IF($J62="","",IF($J62="Total Mensal",SUM(AI$7:AI61),IF($J62="Total Acumulado",SUM(AI$7:AI60)+AG62,IFERROR(AH62*$K62,0))))</f>
        <v/>
      </c>
      <c r="AJ62" s="115" t="str">
        <f>IF($J62="","",IF($J62="Total Mensal",SUM(AK$7:AK61)/VLOOKUP("Total Acumulado",$J:$K,2,FALSE),IF($J62="Total Acumulado",AJ61+AH62+IF(AH$7="% Item",-1,0),0%)))</f>
        <v/>
      </c>
      <c r="AK62" s="112" t="str">
        <f>IF($J62="","",IF($J62="Total Mensal",SUM(AK$7:AK61),IF($J62="Total Acumulado",SUM(AK$7:AK60)+AI62,IFERROR(AJ62*$K62,0))))</f>
        <v/>
      </c>
    </row>
    <row r="63" spans="2:37" x14ac:dyDescent="0.25">
      <c r="B63" s="44" t="str">
        <f>IFERROR(IF(C62=C59,IF(B62+1&lt;='MAPA DE PREÇOS'!$H$8,B62+1,""),B62),"")</f>
        <v/>
      </c>
      <c r="C63" s="44" t="str">
        <f>IFERROR(VLOOKUP(B63,'MAPA DE PREÇOS'!B:D,2,FALSE),"")</f>
        <v/>
      </c>
      <c r="D63" s="44" t="str">
        <f>IFERROR(VLOOKUP(B63,'MAPA DE PREÇOS'!B:D,3,FALSE),"")</f>
        <v/>
      </c>
      <c r="E63" s="85" t="str">
        <f t="shared" si="1"/>
        <v/>
      </c>
      <c r="F63" s="85" t="str">
        <f>IF($B62="","",IF($C63=$C60,INDEX('MAPA DE PREÇOS'!$H:$H,MATCH($B63,'MAPA DE PREÇOS'!$B:$B)-19),IF($C63=$C61,"Código","")))</f>
        <v/>
      </c>
      <c r="G63" s="86" t="str">
        <f>IF($B62="","",IF($C63=$C60,IF('BASE EDITAL'!$C$2="",INDEX('MAPA DE PREÇOS'!H:H,MATCH(EDITAL!B63,'MAPA DE PREÇOS'!B:B,0)+1),UPPER(INDEX('BASE EDITAL'!$C:$C,EDITAL!B63+1))),IF($C63=$C61,"Especificação do Objeto","")))</f>
        <v/>
      </c>
      <c r="H63" s="87" t="str">
        <f>IF($B62="","",IF($C63=$C60,INDEX('MAPA DE PREÇOS'!$M:$M,MATCH($B63,'MAPA DE PREÇOS'!$B:$B)-16),IF($C63=$C61,"Unidade","")))</f>
        <v/>
      </c>
      <c r="I63" s="87" t="str">
        <f>IF($B62="","",IF($C63=$C60,INDEX('MAPA DE PREÇOS'!$M:$M,MATCH($B63,'MAPA DE PREÇOS'!$B:$B)-17),IF($C63=$C61,"Quant.","")))</f>
        <v/>
      </c>
      <c r="J63" s="63" t="str">
        <f>IF(J62="Total Mensal","Total Acumulado",IF($B62="","",IF($C63=$C60,INDEX('MAPA DE PREÇOS'!$M:$M,MATCH($B63,'MAPA DE PREÇOS'!$B:$B)-19),IF($C63=$C61,"Valor Unit. (R$)",IF(AND($C63&lt;&gt;$C62,$J62&lt;&gt;""),"Total Mensal","")))))</f>
        <v/>
      </c>
      <c r="K63" s="78" t="str">
        <f>IF(J63="","",IF(J63="Total Mensal","-",IF(J63="Total Acumulado",SUM(K$7:K62),I63*J63)))</f>
        <v/>
      </c>
      <c r="L63" s="115" t="str">
        <f>IF(J63="","",IF(J63="Total Mensal","-",IF(J63="Total Acumulado",SUM(L$7:L62),K63/SUMIF(J:J,"Total Acumulado",K:K))))</f>
        <v/>
      </c>
      <c r="M63" s="111"/>
      <c r="N63" s="115" t="str">
        <f>IF($J63="","",IF($J63="Total Mensal",SUM(O$7:O62)/VLOOKUP("Total Acumulado",$J:$K,2,FALSE),IF($J63="Total Acumulado",N62+L63+IF(L$7="% Item",-1,0),0%)))</f>
        <v/>
      </c>
      <c r="O63" s="112" t="str">
        <f>IF($J63="","",IF($J63="Total Mensal",SUM(O$7:O62),IF($J63="Total Acumulado",SUM(O$7:O61)+M63,IFERROR(N63*$K63,0))))</f>
        <v/>
      </c>
      <c r="P63" s="115" t="str">
        <f>IF($J63="","",IF($J63="Total Mensal",SUM(Q$7:Q62)/VLOOKUP("Total Acumulado",$J:$K,2,FALSE),IF($J63="Total Acumulado",P62+N63+IF(N$7="% Item",-1,0),0%)))</f>
        <v/>
      </c>
      <c r="Q63" s="112" t="str">
        <f>IF($J63="","",IF($J63="Total Mensal",SUM(Q$7:Q62),IF($J63="Total Acumulado",SUM(Q$7:Q61)+O63,IFERROR(P63*$K63,0))))</f>
        <v/>
      </c>
      <c r="R63" s="115" t="str">
        <f>IF($J63="","",IF($J63="Total Mensal",SUM(S$7:S62)/VLOOKUP("Total Acumulado",$J:$K,2,FALSE),IF($J63="Total Acumulado",R62+P63+IF(P$7="% Item",-1,0),0%)))</f>
        <v/>
      </c>
      <c r="S63" s="112" t="str">
        <f>IF($J63="","",IF($J63="Total Mensal",SUM(S$7:S62),IF($J63="Total Acumulado",SUM(S$7:S61)+Q63,IFERROR(R63*$K63,0))))</f>
        <v/>
      </c>
      <c r="T63" s="115" t="str">
        <f>IF($J63="","",IF($J63="Total Mensal",SUM(U$7:U62)/VLOOKUP("Total Acumulado",$J:$K,2,FALSE),IF($J63="Total Acumulado",T62+R63+IF(R$7="% Item",-1,0),0%)))</f>
        <v/>
      </c>
      <c r="U63" s="112" t="str">
        <f>IF($J63="","",IF($J63="Total Mensal",SUM(U$7:U62),IF($J63="Total Acumulado",SUM(U$7:U61)+S63,IFERROR(T63*$K63,0))))</f>
        <v/>
      </c>
      <c r="V63" s="115" t="str">
        <f>IF($J63="","",IF($J63="Total Mensal",SUM(W$7:W62)/VLOOKUP("Total Acumulado",$J:$K,2,FALSE),IF($J63="Total Acumulado",V62+T63+IF(T$7="% Item",-1,0),0%)))</f>
        <v/>
      </c>
      <c r="W63" s="112" t="str">
        <f>IF($J63="","",IF($J63="Total Mensal",SUM(W$7:W62),IF($J63="Total Acumulado",SUM(W$7:W61)+U63,IFERROR(V63*$K63,0))))</f>
        <v/>
      </c>
      <c r="X63" s="115" t="str">
        <f>IF($J63="","",IF($J63="Total Mensal",SUM(Y$7:Y62)/VLOOKUP("Total Acumulado",$J:$K,2,FALSE),IF($J63="Total Acumulado",X62+V63+IF(V$7="% Item",-1,0),0%)))</f>
        <v/>
      </c>
      <c r="Y63" s="112" t="str">
        <f>IF($J63="","",IF($J63="Total Mensal",SUM(Y$7:Y62),IF($J63="Total Acumulado",SUM(Y$7:Y61)+W63,IFERROR(X63*$K63,0))))</f>
        <v/>
      </c>
      <c r="Z63" s="115" t="str">
        <f>IF($J63="","",IF($J63="Total Mensal",SUM(AA$7:AA62)/VLOOKUP("Total Acumulado",$J:$K,2,FALSE),IF($J63="Total Acumulado",Z62+X63+IF(X$7="% Item",-1,0),0%)))</f>
        <v/>
      </c>
      <c r="AA63" s="112" t="str">
        <f>IF($J63="","",IF($J63="Total Mensal",SUM(AA$7:AA62),IF($J63="Total Acumulado",SUM(AA$7:AA61)+Y63,IFERROR(Z63*$K63,0))))</f>
        <v/>
      </c>
      <c r="AB63" s="115" t="str">
        <f>IF($J63="","",IF($J63="Total Mensal",SUM(AC$7:AC62)/VLOOKUP("Total Acumulado",$J:$K,2,FALSE),IF($J63="Total Acumulado",AB62+Z63+IF(Z$7="% Item",-1,0),0%)))</f>
        <v/>
      </c>
      <c r="AC63" s="112" t="str">
        <f>IF($J63="","",IF($J63="Total Mensal",SUM(AC$7:AC62),IF($J63="Total Acumulado",SUM(AC$7:AC61)+AA63,IFERROR(AB63*$K63,0))))</f>
        <v/>
      </c>
      <c r="AD63" s="115" t="str">
        <f>IF($J63="","",IF($J63="Total Mensal",SUM(AE$7:AE62)/VLOOKUP("Total Acumulado",$J:$K,2,FALSE),IF($J63="Total Acumulado",AD62+AB63+IF(AB$7="% Item",-1,0),0%)))</f>
        <v/>
      </c>
      <c r="AE63" s="112" t="str">
        <f>IF($J63="","",IF($J63="Total Mensal",SUM(AE$7:AE62),IF($J63="Total Acumulado",SUM(AE$7:AE61)+AC63,IFERROR(AD63*$K63,0))))</f>
        <v/>
      </c>
      <c r="AF63" s="115" t="str">
        <f>IF($J63="","",IF($J63="Total Mensal",SUM(AG$7:AG62)/VLOOKUP("Total Acumulado",$J:$K,2,FALSE),IF($J63="Total Acumulado",AF62+AD63+IF(AD$7="% Item",-1,0),0%)))</f>
        <v/>
      </c>
      <c r="AG63" s="112" t="str">
        <f>IF($J63="","",IF($J63="Total Mensal",SUM(AG$7:AG62),IF($J63="Total Acumulado",SUM(AG$7:AG61)+AE63,IFERROR(AF63*$K63,0))))</f>
        <v/>
      </c>
      <c r="AH63" s="115" t="str">
        <f>IF($J63="","",IF($J63="Total Mensal",SUM(AI$7:AI62)/VLOOKUP("Total Acumulado",$J:$K,2,FALSE),IF($J63="Total Acumulado",AH62+AF63+IF(AF$7="% Item",-1,0),0%)))</f>
        <v/>
      </c>
      <c r="AI63" s="112" t="str">
        <f>IF($J63="","",IF($J63="Total Mensal",SUM(AI$7:AI62),IF($J63="Total Acumulado",SUM(AI$7:AI61)+AG63,IFERROR(AH63*$K63,0))))</f>
        <v/>
      </c>
      <c r="AJ63" s="115" t="str">
        <f>IF($J63="","",IF($J63="Total Mensal",SUM(AK$7:AK62)/VLOOKUP("Total Acumulado",$J:$K,2,FALSE),IF($J63="Total Acumulado",AJ62+AH63+IF(AH$7="% Item",-1,0),0%)))</f>
        <v/>
      </c>
      <c r="AK63" s="112" t="str">
        <f>IF($J63="","",IF($J63="Total Mensal",SUM(AK$7:AK62),IF($J63="Total Acumulado",SUM(AK$7:AK61)+AI63,IFERROR(AJ63*$K63,0))))</f>
        <v/>
      </c>
    </row>
    <row r="64" spans="2:37" x14ac:dyDescent="0.25">
      <c r="B64" s="44" t="str">
        <f>IFERROR(IF(C63=C60,IF(B63+1&lt;='MAPA DE PREÇOS'!$H$8,B63+1,""),B63),"")</f>
        <v/>
      </c>
      <c r="C64" s="44" t="str">
        <f>IFERROR(VLOOKUP(B64,'MAPA DE PREÇOS'!B:D,2,FALSE),"")</f>
        <v/>
      </c>
      <c r="D64" s="44" t="str">
        <f>IFERROR(VLOOKUP(B64,'MAPA DE PREÇOS'!B:D,3,FALSE),"")</f>
        <v/>
      </c>
      <c r="E64" s="85" t="str">
        <f t="shared" si="1"/>
        <v/>
      </c>
      <c r="F64" s="85" t="str">
        <f>IF($B63="","",IF($C64=$C61,INDEX('MAPA DE PREÇOS'!$H:$H,MATCH($B64,'MAPA DE PREÇOS'!$B:$B)-19),IF($C64=$C62,"Código","")))</f>
        <v/>
      </c>
      <c r="G64" s="86" t="str">
        <f>IF($B63="","",IF($C64=$C61,IF('BASE EDITAL'!$C$2="",INDEX('MAPA DE PREÇOS'!H:H,MATCH(EDITAL!B64,'MAPA DE PREÇOS'!B:B,0)+1),UPPER(INDEX('BASE EDITAL'!$C:$C,EDITAL!B64+1))),IF($C64=$C62,"Especificação do Objeto","")))</f>
        <v/>
      </c>
      <c r="H64" s="87" t="str">
        <f>IF($B63="","",IF($C64=$C61,INDEX('MAPA DE PREÇOS'!$M:$M,MATCH($B64,'MAPA DE PREÇOS'!$B:$B)-16),IF($C64=$C62,"Unidade","")))</f>
        <v/>
      </c>
      <c r="I64" s="87" t="str">
        <f>IF($B63="","",IF($C64=$C61,INDEX('MAPA DE PREÇOS'!$M:$M,MATCH($B64,'MAPA DE PREÇOS'!$B:$B)-17),IF($C64=$C62,"Quant.","")))</f>
        <v/>
      </c>
      <c r="J64" s="63" t="str">
        <f>IF(J63="Total Mensal","Total Acumulado",IF($B63="","",IF($C64=$C61,INDEX('MAPA DE PREÇOS'!$M:$M,MATCH($B64,'MAPA DE PREÇOS'!$B:$B)-19),IF($C64=$C62,"Valor Unit. (R$)",IF(AND($C64&lt;&gt;$C63,$J63&lt;&gt;""),"Total Mensal","")))))</f>
        <v/>
      </c>
      <c r="K64" s="78" t="str">
        <f>IF(J64="","",IF(J64="Total Mensal","-",IF(J64="Total Acumulado",SUM(K$7:K63),I64*J64)))</f>
        <v/>
      </c>
      <c r="L64" s="115" t="str">
        <f>IF(J64="","",IF(J64="Total Mensal","-",IF(J64="Total Acumulado",SUM(L$7:L63),K64/SUMIF(J:J,"Total Acumulado",K:K))))</f>
        <v/>
      </c>
      <c r="M64" s="111"/>
      <c r="N64" s="115" t="str">
        <f>IF($J64="","",IF($J64="Total Mensal",SUM(O$7:O63)/VLOOKUP("Total Acumulado",$J:$K,2,FALSE),IF($J64="Total Acumulado",N63+L64+IF(L$7="% Item",-1,0),0%)))</f>
        <v/>
      </c>
      <c r="O64" s="112" t="str">
        <f>IF($J64="","",IF($J64="Total Mensal",SUM(O$7:O63),IF($J64="Total Acumulado",SUM(O$7:O62)+M64,IFERROR(N64*$K64,0))))</f>
        <v/>
      </c>
      <c r="P64" s="115" t="str">
        <f>IF($J64="","",IF($J64="Total Mensal",SUM(Q$7:Q63)/VLOOKUP("Total Acumulado",$J:$K,2,FALSE),IF($J64="Total Acumulado",P63+N64+IF(N$7="% Item",-1,0),0%)))</f>
        <v/>
      </c>
      <c r="Q64" s="112" t="str">
        <f>IF($J64="","",IF($J64="Total Mensal",SUM(Q$7:Q63),IF($J64="Total Acumulado",SUM(Q$7:Q62)+O64,IFERROR(P64*$K64,0))))</f>
        <v/>
      </c>
      <c r="R64" s="115" t="str">
        <f>IF($J64="","",IF($J64="Total Mensal",SUM(S$7:S63)/VLOOKUP("Total Acumulado",$J:$K,2,FALSE),IF($J64="Total Acumulado",R63+P64+IF(P$7="% Item",-1,0),0%)))</f>
        <v/>
      </c>
      <c r="S64" s="112" t="str">
        <f>IF($J64="","",IF($J64="Total Mensal",SUM(S$7:S63),IF($J64="Total Acumulado",SUM(S$7:S62)+Q64,IFERROR(R64*$K64,0))))</f>
        <v/>
      </c>
      <c r="T64" s="115" t="str">
        <f>IF($J64="","",IF($J64="Total Mensal",SUM(U$7:U63)/VLOOKUP("Total Acumulado",$J:$K,2,FALSE),IF($J64="Total Acumulado",T63+R64+IF(R$7="% Item",-1,0),0%)))</f>
        <v/>
      </c>
      <c r="U64" s="112" t="str">
        <f>IF($J64="","",IF($J64="Total Mensal",SUM(U$7:U63),IF($J64="Total Acumulado",SUM(U$7:U62)+S64,IFERROR(T64*$K64,0))))</f>
        <v/>
      </c>
      <c r="V64" s="115" t="str">
        <f>IF($J64="","",IF($J64="Total Mensal",SUM(W$7:W63)/VLOOKUP("Total Acumulado",$J:$K,2,FALSE),IF($J64="Total Acumulado",V63+T64+IF(T$7="% Item",-1,0),0%)))</f>
        <v/>
      </c>
      <c r="W64" s="112" t="str">
        <f>IF($J64="","",IF($J64="Total Mensal",SUM(W$7:W63),IF($J64="Total Acumulado",SUM(W$7:W62)+U64,IFERROR(V64*$K64,0))))</f>
        <v/>
      </c>
      <c r="X64" s="115" t="str">
        <f>IF($J64="","",IF($J64="Total Mensal",SUM(Y$7:Y63)/VLOOKUP("Total Acumulado",$J:$K,2,FALSE),IF($J64="Total Acumulado",X63+V64+IF(V$7="% Item",-1,0),0%)))</f>
        <v/>
      </c>
      <c r="Y64" s="112" t="str">
        <f>IF($J64="","",IF($J64="Total Mensal",SUM(Y$7:Y63),IF($J64="Total Acumulado",SUM(Y$7:Y62)+W64,IFERROR(X64*$K64,0))))</f>
        <v/>
      </c>
      <c r="Z64" s="115" t="str">
        <f>IF($J64="","",IF($J64="Total Mensal",SUM(AA$7:AA63)/VLOOKUP("Total Acumulado",$J:$K,2,FALSE),IF($J64="Total Acumulado",Z63+X64+IF(X$7="% Item",-1,0),0%)))</f>
        <v/>
      </c>
      <c r="AA64" s="112" t="str">
        <f>IF($J64="","",IF($J64="Total Mensal",SUM(AA$7:AA63),IF($J64="Total Acumulado",SUM(AA$7:AA62)+Y64,IFERROR(Z64*$K64,0))))</f>
        <v/>
      </c>
      <c r="AB64" s="115" t="str">
        <f>IF($J64="","",IF($J64="Total Mensal",SUM(AC$7:AC63)/VLOOKUP("Total Acumulado",$J:$K,2,FALSE),IF($J64="Total Acumulado",AB63+Z64+IF(Z$7="% Item",-1,0),0%)))</f>
        <v/>
      </c>
      <c r="AC64" s="112" t="str">
        <f>IF($J64="","",IF($J64="Total Mensal",SUM(AC$7:AC63),IF($J64="Total Acumulado",SUM(AC$7:AC62)+AA64,IFERROR(AB64*$K64,0))))</f>
        <v/>
      </c>
      <c r="AD64" s="115" t="str">
        <f>IF($J64="","",IF($J64="Total Mensal",SUM(AE$7:AE63)/VLOOKUP("Total Acumulado",$J:$K,2,FALSE),IF($J64="Total Acumulado",AD63+AB64+IF(AB$7="% Item",-1,0),0%)))</f>
        <v/>
      </c>
      <c r="AE64" s="112" t="str">
        <f>IF($J64="","",IF($J64="Total Mensal",SUM(AE$7:AE63),IF($J64="Total Acumulado",SUM(AE$7:AE62)+AC64,IFERROR(AD64*$K64,0))))</f>
        <v/>
      </c>
      <c r="AF64" s="115" t="str">
        <f>IF($J64="","",IF($J64="Total Mensal",SUM(AG$7:AG63)/VLOOKUP("Total Acumulado",$J:$K,2,FALSE),IF($J64="Total Acumulado",AF63+AD64+IF(AD$7="% Item",-1,0),0%)))</f>
        <v/>
      </c>
      <c r="AG64" s="112" t="str">
        <f>IF($J64="","",IF($J64="Total Mensal",SUM(AG$7:AG63),IF($J64="Total Acumulado",SUM(AG$7:AG62)+AE64,IFERROR(AF64*$K64,0))))</f>
        <v/>
      </c>
      <c r="AH64" s="115" t="str">
        <f>IF($J64="","",IF($J64="Total Mensal",SUM(AI$7:AI63)/VLOOKUP("Total Acumulado",$J:$K,2,FALSE),IF($J64="Total Acumulado",AH63+AF64+IF(AF$7="% Item",-1,0),0%)))</f>
        <v/>
      </c>
      <c r="AI64" s="112" t="str">
        <f>IF($J64="","",IF($J64="Total Mensal",SUM(AI$7:AI63),IF($J64="Total Acumulado",SUM(AI$7:AI62)+AG64,IFERROR(AH64*$K64,0))))</f>
        <v/>
      </c>
      <c r="AJ64" s="115" t="str">
        <f>IF($J64="","",IF($J64="Total Mensal",SUM(AK$7:AK63)/VLOOKUP("Total Acumulado",$J:$K,2,FALSE),IF($J64="Total Acumulado",AJ63+AH64+IF(AH$7="% Item",-1,0),0%)))</f>
        <v/>
      </c>
      <c r="AK64" s="112" t="str">
        <f>IF($J64="","",IF($J64="Total Mensal",SUM(AK$7:AK63),IF($J64="Total Acumulado",SUM(AK$7:AK62)+AI64,IFERROR(AJ64*$K64,0))))</f>
        <v/>
      </c>
    </row>
    <row r="65" spans="2:37" x14ac:dyDescent="0.25">
      <c r="B65" s="44" t="str">
        <f>IFERROR(IF(C64=C61,IF(B64+1&lt;='MAPA DE PREÇOS'!$H$8,B64+1,""),B64),"")</f>
        <v/>
      </c>
      <c r="C65" s="44" t="str">
        <f>IFERROR(VLOOKUP(B65,'MAPA DE PREÇOS'!B:D,2,FALSE),"")</f>
        <v/>
      </c>
      <c r="D65" s="44" t="str">
        <f>IFERROR(VLOOKUP(B65,'MAPA DE PREÇOS'!B:D,3,FALSE),"")</f>
        <v/>
      </c>
      <c r="E65" s="85" t="str">
        <f t="shared" si="1"/>
        <v/>
      </c>
      <c r="F65" s="85" t="str">
        <f>IF($B64="","",IF($C65=$C62,INDEX('MAPA DE PREÇOS'!$H:$H,MATCH($B65,'MAPA DE PREÇOS'!$B:$B)-19),IF($C65=$C63,"Código","")))</f>
        <v/>
      </c>
      <c r="G65" s="86" t="str">
        <f>IF($B64="","",IF($C65=$C62,IF('BASE EDITAL'!$C$2="",INDEX('MAPA DE PREÇOS'!H:H,MATCH(EDITAL!B65,'MAPA DE PREÇOS'!B:B,0)+1),UPPER(INDEX('BASE EDITAL'!$C:$C,EDITAL!B65+1))),IF($C65=$C63,"Especificação do Objeto","")))</f>
        <v/>
      </c>
      <c r="H65" s="87" t="str">
        <f>IF($B64="","",IF($C65=$C62,INDEX('MAPA DE PREÇOS'!$M:$M,MATCH($B65,'MAPA DE PREÇOS'!$B:$B)-16),IF($C65=$C63,"Unidade","")))</f>
        <v/>
      </c>
      <c r="I65" s="87" t="str">
        <f>IF($B64="","",IF($C65=$C62,INDEX('MAPA DE PREÇOS'!$M:$M,MATCH($B65,'MAPA DE PREÇOS'!$B:$B)-17),IF($C65=$C63,"Quant.","")))</f>
        <v/>
      </c>
      <c r="J65" s="63" t="str">
        <f>IF(J64="Total Mensal","Total Acumulado",IF($B64="","",IF($C65=$C62,INDEX('MAPA DE PREÇOS'!$M:$M,MATCH($B65,'MAPA DE PREÇOS'!$B:$B)-19),IF($C65=$C63,"Valor Unit. (R$)",IF(AND($C65&lt;&gt;$C64,$J64&lt;&gt;""),"Total Mensal","")))))</f>
        <v/>
      </c>
      <c r="K65" s="78" t="str">
        <f>IF(J65="","",IF(J65="Total Mensal","-",IF(J65="Total Acumulado",SUM(K$7:K64),I65*J65)))</f>
        <v/>
      </c>
      <c r="L65" s="115" t="str">
        <f>IF(J65="","",IF(J65="Total Mensal","-",IF(J65="Total Acumulado",SUM(L$7:L64),K65/SUMIF(J:J,"Total Acumulado",K:K))))</f>
        <v/>
      </c>
      <c r="M65" s="111"/>
      <c r="N65" s="115" t="str">
        <f>IF($J65="","",IF($J65="Total Mensal",SUM(O$7:O64)/VLOOKUP("Total Acumulado",$J:$K,2,FALSE),IF($J65="Total Acumulado",N64+L65+IF(L$7="% Item",-1,0),0%)))</f>
        <v/>
      </c>
      <c r="O65" s="112" t="str">
        <f>IF($J65="","",IF($J65="Total Mensal",SUM(O$7:O64),IF($J65="Total Acumulado",SUM(O$7:O63)+M65,IFERROR(N65*$K65,0))))</f>
        <v/>
      </c>
      <c r="P65" s="115" t="str">
        <f>IF($J65="","",IF($J65="Total Mensal",SUM(Q$7:Q64)/VLOOKUP("Total Acumulado",$J:$K,2,FALSE),IF($J65="Total Acumulado",P64+N65+IF(N$7="% Item",-1,0),0%)))</f>
        <v/>
      </c>
      <c r="Q65" s="112" t="str">
        <f>IF($J65="","",IF($J65="Total Mensal",SUM(Q$7:Q64),IF($J65="Total Acumulado",SUM(Q$7:Q63)+O65,IFERROR(P65*$K65,0))))</f>
        <v/>
      </c>
      <c r="R65" s="115" t="str">
        <f>IF($J65="","",IF($J65="Total Mensal",SUM(S$7:S64)/VLOOKUP("Total Acumulado",$J:$K,2,FALSE),IF($J65="Total Acumulado",R64+P65+IF(P$7="% Item",-1,0),0%)))</f>
        <v/>
      </c>
      <c r="S65" s="112" t="str">
        <f>IF($J65="","",IF($J65="Total Mensal",SUM(S$7:S64),IF($J65="Total Acumulado",SUM(S$7:S63)+Q65,IFERROR(R65*$K65,0))))</f>
        <v/>
      </c>
      <c r="T65" s="115" t="str">
        <f>IF($J65="","",IF($J65="Total Mensal",SUM(U$7:U64)/VLOOKUP("Total Acumulado",$J:$K,2,FALSE),IF($J65="Total Acumulado",T64+R65+IF(R$7="% Item",-1,0),0%)))</f>
        <v/>
      </c>
      <c r="U65" s="112" t="str">
        <f>IF($J65="","",IF($J65="Total Mensal",SUM(U$7:U64),IF($J65="Total Acumulado",SUM(U$7:U63)+S65,IFERROR(T65*$K65,0))))</f>
        <v/>
      </c>
      <c r="V65" s="115" t="str">
        <f>IF($J65="","",IF($J65="Total Mensal",SUM(W$7:W64)/VLOOKUP("Total Acumulado",$J:$K,2,FALSE),IF($J65="Total Acumulado",V64+T65+IF(T$7="% Item",-1,0),0%)))</f>
        <v/>
      </c>
      <c r="W65" s="112" t="str">
        <f>IF($J65="","",IF($J65="Total Mensal",SUM(W$7:W64),IF($J65="Total Acumulado",SUM(W$7:W63)+U65,IFERROR(V65*$K65,0))))</f>
        <v/>
      </c>
      <c r="X65" s="115" t="str">
        <f>IF($J65="","",IF($J65="Total Mensal",SUM(Y$7:Y64)/VLOOKUP("Total Acumulado",$J:$K,2,FALSE),IF($J65="Total Acumulado",X64+V65+IF(V$7="% Item",-1,0),0%)))</f>
        <v/>
      </c>
      <c r="Y65" s="112" t="str">
        <f>IF($J65="","",IF($J65="Total Mensal",SUM(Y$7:Y64),IF($J65="Total Acumulado",SUM(Y$7:Y63)+W65,IFERROR(X65*$K65,0))))</f>
        <v/>
      </c>
      <c r="Z65" s="115" t="str">
        <f>IF($J65="","",IF($J65="Total Mensal",SUM(AA$7:AA64)/VLOOKUP("Total Acumulado",$J:$K,2,FALSE),IF($J65="Total Acumulado",Z64+X65+IF(X$7="% Item",-1,0),0%)))</f>
        <v/>
      </c>
      <c r="AA65" s="112" t="str">
        <f>IF($J65="","",IF($J65="Total Mensal",SUM(AA$7:AA64),IF($J65="Total Acumulado",SUM(AA$7:AA63)+Y65,IFERROR(Z65*$K65,0))))</f>
        <v/>
      </c>
      <c r="AB65" s="115" t="str">
        <f>IF($J65="","",IF($J65="Total Mensal",SUM(AC$7:AC64)/VLOOKUP("Total Acumulado",$J:$K,2,FALSE),IF($J65="Total Acumulado",AB64+Z65+IF(Z$7="% Item",-1,0),0%)))</f>
        <v/>
      </c>
      <c r="AC65" s="112" t="str">
        <f>IF($J65="","",IF($J65="Total Mensal",SUM(AC$7:AC64),IF($J65="Total Acumulado",SUM(AC$7:AC63)+AA65,IFERROR(AB65*$K65,0))))</f>
        <v/>
      </c>
      <c r="AD65" s="115" t="str">
        <f>IF($J65="","",IF($J65="Total Mensal",SUM(AE$7:AE64)/VLOOKUP("Total Acumulado",$J:$K,2,FALSE),IF($J65="Total Acumulado",AD64+AB65+IF(AB$7="% Item",-1,0),0%)))</f>
        <v/>
      </c>
      <c r="AE65" s="112" t="str">
        <f>IF($J65="","",IF($J65="Total Mensal",SUM(AE$7:AE64),IF($J65="Total Acumulado",SUM(AE$7:AE63)+AC65,IFERROR(AD65*$K65,0))))</f>
        <v/>
      </c>
      <c r="AF65" s="115" t="str">
        <f>IF($J65="","",IF($J65="Total Mensal",SUM(AG$7:AG64)/VLOOKUP("Total Acumulado",$J:$K,2,FALSE),IF($J65="Total Acumulado",AF64+AD65+IF(AD$7="% Item",-1,0),0%)))</f>
        <v/>
      </c>
      <c r="AG65" s="112" t="str">
        <f>IF($J65="","",IF($J65="Total Mensal",SUM(AG$7:AG64),IF($J65="Total Acumulado",SUM(AG$7:AG63)+AE65,IFERROR(AF65*$K65,0))))</f>
        <v/>
      </c>
      <c r="AH65" s="115" t="str">
        <f>IF($J65="","",IF($J65="Total Mensal",SUM(AI$7:AI64)/VLOOKUP("Total Acumulado",$J:$K,2,FALSE),IF($J65="Total Acumulado",AH64+AF65+IF(AF$7="% Item",-1,0),0%)))</f>
        <v/>
      </c>
      <c r="AI65" s="112" t="str">
        <f>IF($J65="","",IF($J65="Total Mensal",SUM(AI$7:AI64),IF($J65="Total Acumulado",SUM(AI$7:AI63)+AG65,IFERROR(AH65*$K65,0))))</f>
        <v/>
      </c>
      <c r="AJ65" s="115" t="str">
        <f>IF($J65="","",IF($J65="Total Mensal",SUM(AK$7:AK64)/VLOOKUP("Total Acumulado",$J:$K,2,FALSE),IF($J65="Total Acumulado",AJ64+AH65+IF(AH$7="% Item",-1,0),0%)))</f>
        <v/>
      </c>
      <c r="AK65" s="112" t="str">
        <f>IF($J65="","",IF($J65="Total Mensal",SUM(AK$7:AK64),IF($J65="Total Acumulado",SUM(AK$7:AK63)+AI65,IFERROR(AJ65*$K65,0))))</f>
        <v/>
      </c>
    </row>
    <row r="66" spans="2:37" x14ac:dyDescent="0.25">
      <c r="B66" s="44" t="str">
        <f>IFERROR(IF(C65=C62,IF(B65+1&lt;='MAPA DE PREÇOS'!$H$8,B65+1,""),B65),"")</f>
        <v/>
      </c>
      <c r="C66" s="44" t="str">
        <f>IFERROR(VLOOKUP(B66,'MAPA DE PREÇOS'!B:D,2,FALSE),"")</f>
        <v/>
      </c>
      <c r="D66" s="44" t="str">
        <f>IFERROR(VLOOKUP(B66,'MAPA DE PREÇOS'!B:D,3,FALSE),"")</f>
        <v/>
      </c>
      <c r="E66" s="85" t="str">
        <f t="shared" si="1"/>
        <v/>
      </c>
      <c r="F66" s="85" t="str">
        <f>IF($B65="","",IF($C66=$C63,INDEX('MAPA DE PREÇOS'!$H:$H,MATCH($B66,'MAPA DE PREÇOS'!$B:$B)-19),IF($C66=$C64,"Código","")))</f>
        <v/>
      </c>
      <c r="G66" s="86" t="str">
        <f>IF($B65="","",IF($C66=$C63,IF('BASE EDITAL'!$C$2="",INDEX('MAPA DE PREÇOS'!H:H,MATCH(EDITAL!B66,'MAPA DE PREÇOS'!B:B,0)+1),UPPER(INDEX('BASE EDITAL'!$C:$C,EDITAL!B66+1))),IF($C66=$C64,"Especificação do Objeto","")))</f>
        <v/>
      </c>
      <c r="H66" s="87" t="str">
        <f>IF($B65="","",IF($C66=$C63,INDEX('MAPA DE PREÇOS'!$M:$M,MATCH($B66,'MAPA DE PREÇOS'!$B:$B)-16),IF($C66=$C64,"Unidade","")))</f>
        <v/>
      </c>
      <c r="I66" s="87" t="str">
        <f>IF($B65="","",IF($C66=$C63,INDEX('MAPA DE PREÇOS'!$M:$M,MATCH($B66,'MAPA DE PREÇOS'!$B:$B)-17),IF($C66=$C64,"Quant.","")))</f>
        <v/>
      </c>
      <c r="J66" s="63" t="str">
        <f>IF(J65="Total Mensal","Total Acumulado",IF($B65="","",IF($C66=$C63,INDEX('MAPA DE PREÇOS'!$M:$M,MATCH($B66,'MAPA DE PREÇOS'!$B:$B)-19),IF($C66=$C64,"Valor Unit. (R$)",IF(AND($C66&lt;&gt;$C65,$J65&lt;&gt;""),"Total Mensal","")))))</f>
        <v/>
      </c>
      <c r="K66" s="78" t="str">
        <f>IF(J66="","",IF(J66="Total Mensal","-",IF(J66="Total Acumulado",SUM(K$7:K65),I66*J66)))</f>
        <v/>
      </c>
      <c r="L66" s="115" t="str">
        <f>IF(J66="","",IF(J66="Total Mensal","-",IF(J66="Total Acumulado",SUM(L$7:L65),K66/SUMIF(J:J,"Total Acumulado",K:K))))</f>
        <v/>
      </c>
      <c r="M66" s="111"/>
      <c r="N66" s="115" t="str">
        <f>IF($J66="","",IF($J66="Total Mensal",SUM(O$7:O65)/VLOOKUP("Total Acumulado",$J:$K,2,FALSE),IF($J66="Total Acumulado",N65+L66+IF(L$7="% Item",-1,0),0%)))</f>
        <v/>
      </c>
      <c r="O66" s="112" t="str">
        <f>IF($J66="","",IF($J66="Total Mensal",SUM(O$7:O65),IF($J66="Total Acumulado",SUM(O$7:O64)+M66,IFERROR(N66*$K66,0))))</f>
        <v/>
      </c>
      <c r="P66" s="115" t="str">
        <f>IF($J66="","",IF($J66="Total Mensal",SUM(Q$7:Q65)/VLOOKUP("Total Acumulado",$J:$K,2,FALSE),IF($J66="Total Acumulado",P65+N66+IF(N$7="% Item",-1,0),0%)))</f>
        <v/>
      </c>
      <c r="Q66" s="112" t="str">
        <f>IF($J66="","",IF($J66="Total Mensal",SUM(Q$7:Q65),IF($J66="Total Acumulado",SUM(Q$7:Q64)+O66,IFERROR(P66*$K66,0))))</f>
        <v/>
      </c>
      <c r="R66" s="115" t="str">
        <f>IF($J66="","",IF($J66="Total Mensal",SUM(S$7:S65)/VLOOKUP("Total Acumulado",$J:$K,2,FALSE),IF($J66="Total Acumulado",R65+P66+IF(P$7="% Item",-1,0),0%)))</f>
        <v/>
      </c>
      <c r="S66" s="112" t="str">
        <f>IF($J66="","",IF($J66="Total Mensal",SUM(S$7:S65),IF($J66="Total Acumulado",SUM(S$7:S64)+Q66,IFERROR(R66*$K66,0))))</f>
        <v/>
      </c>
      <c r="T66" s="115" t="str">
        <f>IF($J66="","",IF($J66="Total Mensal",SUM(U$7:U65)/VLOOKUP("Total Acumulado",$J:$K,2,FALSE),IF($J66="Total Acumulado",T65+R66+IF(R$7="% Item",-1,0),0%)))</f>
        <v/>
      </c>
      <c r="U66" s="112" t="str">
        <f>IF($J66="","",IF($J66="Total Mensal",SUM(U$7:U65),IF($J66="Total Acumulado",SUM(U$7:U64)+S66,IFERROR(T66*$K66,0))))</f>
        <v/>
      </c>
      <c r="V66" s="115" t="str">
        <f>IF($J66="","",IF($J66="Total Mensal",SUM(W$7:W65)/VLOOKUP("Total Acumulado",$J:$K,2,FALSE),IF($J66="Total Acumulado",V65+T66+IF(T$7="% Item",-1,0),0%)))</f>
        <v/>
      </c>
      <c r="W66" s="112" t="str">
        <f>IF($J66="","",IF($J66="Total Mensal",SUM(W$7:W65),IF($J66="Total Acumulado",SUM(W$7:W64)+U66,IFERROR(V66*$K66,0))))</f>
        <v/>
      </c>
      <c r="X66" s="115" t="str">
        <f>IF($J66="","",IF($J66="Total Mensal",SUM(Y$7:Y65)/VLOOKUP("Total Acumulado",$J:$K,2,FALSE),IF($J66="Total Acumulado",X65+V66+IF(V$7="% Item",-1,0),0%)))</f>
        <v/>
      </c>
      <c r="Y66" s="112" t="str">
        <f>IF($J66="","",IF($J66="Total Mensal",SUM(Y$7:Y65),IF($J66="Total Acumulado",SUM(Y$7:Y64)+W66,IFERROR(X66*$K66,0))))</f>
        <v/>
      </c>
      <c r="Z66" s="115" t="str">
        <f>IF($J66="","",IF($J66="Total Mensal",SUM(AA$7:AA65)/VLOOKUP("Total Acumulado",$J:$K,2,FALSE),IF($J66="Total Acumulado",Z65+X66+IF(X$7="% Item",-1,0),0%)))</f>
        <v/>
      </c>
      <c r="AA66" s="112" t="str">
        <f>IF($J66="","",IF($J66="Total Mensal",SUM(AA$7:AA65),IF($J66="Total Acumulado",SUM(AA$7:AA64)+Y66,IFERROR(Z66*$K66,0))))</f>
        <v/>
      </c>
      <c r="AB66" s="115" t="str">
        <f>IF($J66="","",IF($J66="Total Mensal",SUM(AC$7:AC65)/VLOOKUP("Total Acumulado",$J:$K,2,FALSE),IF($J66="Total Acumulado",AB65+Z66+IF(Z$7="% Item",-1,0),0%)))</f>
        <v/>
      </c>
      <c r="AC66" s="112" t="str">
        <f>IF($J66="","",IF($J66="Total Mensal",SUM(AC$7:AC65),IF($J66="Total Acumulado",SUM(AC$7:AC64)+AA66,IFERROR(AB66*$K66,0))))</f>
        <v/>
      </c>
      <c r="AD66" s="115" t="str">
        <f>IF($J66="","",IF($J66="Total Mensal",SUM(AE$7:AE65)/VLOOKUP("Total Acumulado",$J:$K,2,FALSE),IF($J66="Total Acumulado",AD65+AB66+IF(AB$7="% Item",-1,0),0%)))</f>
        <v/>
      </c>
      <c r="AE66" s="112" t="str">
        <f>IF($J66="","",IF($J66="Total Mensal",SUM(AE$7:AE65),IF($J66="Total Acumulado",SUM(AE$7:AE64)+AC66,IFERROR(AD66*$K66,0))))</f>
        <v/>
      </c>
      <c r="AF66" s="115" t="str">
        <f>IF($J66="","",IF($J66="Total Mensal",SUM(AG$7:AG65)/VLOOKUP("Total Acumulado",$J:$K,2,FALSE),IF($J66="Total Acumulado",AF65+AD66+IF(AD$7="% Item",-1,0),0%)))</f>
        <v/>
      </c>
      <c r="AG66" s="112" t="str">
        <f>IF($J66="","",IF($J66="Total Mensal",SUM(AG$7:AG65),IF($J66="Total Acumulado",SUM(AG$7:AG64)+AE66,IFERROR(AF66*$K66,0))))</f>
        <v/>
      </c>
      <c r="AH66" s="115" t="str">
        <f>IF($J66="","",IF($J66="Total Mensal",SUM(AI$7:AI65)/VLOOKUP("Total Acumulado",$J:$K,2,FALSE),IF($J66="Total Acumulado",AH65+AF66+IF(AF$7="% Item",-1,0),0%)))</f>
        <v/>
      </c>
      <c r="AI66" s="112" t="str">
        <f>IF($J66="","",IF($J66="Total Mensal",SUM(AI$7:AI65),IF($J66="Total Acumulado",SUM(AI$7:AI64)+AG66,IFERROR(AH66*$K66,0))))</f>
        <v/>
      </c>
      <c r="AJ66" s="115" t="str">
        <f>IF($J66="","",IF($J66="Total Mensal",SUM(AK$7:AK65)/VLOOKUP("Total Acumulado",$J:$K,2,FALSE),IF($J66="Total Acumulado",AJ65+AH66+IF(AH$7="% Item",-1,0),0%)))</f>
        <v/>
      </c>
      <c r="AK66" s="112" t="str">
        <f>IF($J66="","",IF($J66="Total Mensal",SUM(AK$7:AK65),IF($J66="Total Acumulado",SUM(AK$7:AK64)+AI66,IFERROR(AJ66*$K66,0))))</f>
        <v/>
      </c>
    </row>
    <row r="67" spans="2:37" x14ac:dyDescent="0.25">
      <c r="B67" s="44" t="str">
        <f>IFERROR(IF(C66=C63,IF(B66+1&lt;='MAPA DE PREÇOS'!$H$8,B66+1,""),B66),"")</f>
        <v/>
      </c>
      <c r="C67" s="44" t="str">
        <f>IFERROR(VLOOKUP(B67,'MAPA DE PREÇOS'!B:D,2,FALSE),"")</f>
        <v/>
      </c>
      <c r="D67" s="44" t="str">
        <f>IFERROR(VLOOKUP(B67,'MAPA DE PREÇOS'!B:D,3,FALSE),"")</f>
        <v/>
      </c>
      <c r="E67" s="85" t="str">
        <f t="shared" si="1"/>
        <v/>
      </c>
      <c r="F67" s="85" t="str">
        <f>IF($B66="","",IF($C67=$C64,INDEX('MAPA DE PREÇOS'!$H:$H,MATCH($B67,'MAPA DE PREÇOS'!$B:$B)-19),IF($C67=$C65,"Código","")))</f>
        <v/>
      </c>
      <c r="G67" s="86" t="str">
        <f>IF($B66="","",IF($C67=$C64,IF('BASE EDITAL'!$C$2="",INDEX('MAPA DE PREÇOS'!H:H,MATCH(EDITAL!B67,'MAPA DE PREÇOS'!B:B,0)+1),UPPER(INDEX('BASE EDITAL'!$C:$C,EDITAL!B67+1))),IF($C67=$C65,"Especificação do Objeto","")))</f>
        <v/>
      </c>
      <c r="H67" s="87" t="str">
        <f>IF($B66="","",IF($C67=$C64,INDEX('MAPA DE PREÇOS'!$M:$M,MATCH($B67,'MAPA DE PREÇOS'!$B:$B)-16),IF($C67=$C65,"Unidade","")))</f>
        <v/>
      </c>
      <c r="I67" s="87" t="str">
        <f>IF($B66="","",IF($C67=$C64,INDEX('MAPA DE PREÇOS'!$M:$M,MATCH($B67,'MAPA DE PREÇOS'!$B:$B)-17),IF($C67=$C65,"Quant.","")))</f>
        <v/>
      </c>
      <c r="J67" s="63" t="str">
        <f>IF(J66="Total Mensal","Total Acumulado",IF($B66="","",IF($C67=$C64,INDEX('MAPA DE PREÇOS'!$M:$M,MATCH($B67,'MAPA DE PREÇOS'!$B:$B)-19),IF($C67=$C65,"Valor Unit. (R$)",IF(AND($C67&lt;&gt;$C66,$J66&lt;&gt;""),"Total Mensal","")))))</f>
        <v/>
      </c>
      <c r="K67" s="78" t="str">
        <f>IF(J67="","",IF(J67="Total Mensal","-",IF(J67="Total Acumulado",SUM(K$7:K66),I67*J67)))</f>
        <v/>
      </c>
      <c r="L67" s="115" t="str">
        <f>IF(J67="","",IF(J67="Total Mensal","-",IF(J67="Total Acumulado",SUM(L$7:L66),K67/SUMIF(J:J,"Total Acumulado",K:K))))</f>
        <v/>
      </c>
      <c r="M67" s="111"/>
      <c r="N67" s="115" t="str">
        <f>IF($J67="","",IF($J67="Total Mensal",SUM(O$7:O66)/VLOOKUP("Total Acumulado",$J:$K,2,FALSE),IF($J67="Total Acumulado",N66+L67+IF(L$7="% Item",-1,0),0%)))</f>
        <v/>
      </c>
      <c r="O67" s="112" t="str">
        <f>IF($J67="","",IF($J67="Total Mensal",SUM(O$7:O66),IF($J67="Total Acumulado",SUM(O$7:O65)+M67,IFERROR(N67*$K67,0))))</f>
        <v/>
      </c>
      <c r="P67" s="115" t="str">
        <f>IF($J67="","",IF($J67="Total Mensal",SUM(Q$7:Q66)/VLOOKUP("Total Acumulado",$J:$K,2,FALSE),IF($J67="Total Acumulado",P66+N67+IF(N$7="% Item",-1,0),0%)))</f>
        <v/>
      </c>
      <c r="Q67" s="112" t="str">
        <f>IF($J67="","",IF($J67="Total Mensal",SUM(Q$7:Q66),IF($J67="Total Acumulado",SUM(Q$7:Q65)+O67,IFERROR(P67*$K67,0))))</f>
        <v/>
      </c>
      <c r="R67" s="115" t="str">
        <f>IF($J67="","",IF($J67="Total Mensal",SUM(S$7:S66)/VLOOKUP("Total Acumulado",$J:$K,2,FALSE),IF($J67="Total Acumulado",R66+P67+IF(P$7="% Item",-1,0),0%)))</f>
        <v/>
      </c>
      <c r="S67" s="112" t="str">
        <f>IF($J67="","",IF($J67="Total Mensal",SUM(S$7:S66),IF($J67="Total Acumulado",SUM(S$7:S65)+Q67,IFERROR(R67*$K67,0))))</f>
        <v/>
      </c>
      <c r="T67" s="115" t="str">
        <f>IF($J67="","",IF($J67="Total Mensal",SUM(U$7:U66)/VLOOKUP("Total Acumulado",$J:$K,2,FALSE),IF($J67="Total Acumulado",T66+R67+IF(R$7="% Item",-1,0),0%)))</f>
        <v/>
      </c>
      <c r="U67" s="112" t="str">
        <f>IF($J67="","",IF($J67="Total Mensal",SUM(U$7:U66),IF($J67="Total Acumulado",SUM(U$7:U65)+S67,IFERROR(T67*$K67,0))))</f>
        <v/>
      </c>
      <c r="V67" s="115" t="str">
        <f>IF($J67="","",IF($J67="Total Mensal",SUM(W$7:W66)/VLOOKUP("Total Acumulado",$J:$K,2,FALSE),IF($J67="Total Acumulado",V66+T67+IF(T$7="% Item",-1,0),0%)))</f>
        <v/>
      </c>
      <c r="W67" s="112" t="str">
        <f>IF($J67="","",IF($J67="Total Mensal",SUM(W$7:W66),IF($J67="Total Acumulado",SUM(W$7:W65)+U67,IFERROR(V67*$K67,0))))</f>
        <v/>
      </c>
      <c r="X67" s="115" t="str">
        <f>IF($J67="","",IF($J67="Total Mensal",SUM(Y$7:Y66)/VLOOKUP("Total Acumulado",$J:$K,2,FALSE),IF($J67="Total Acumulado",X66+V67+IF(V$7="% Item",-1,0),0%)))</f>
        <v/>
      </c>
      <c r="Y67" s="112" t="str">
        <f>IF($J67="","",IF($J67="Total Mensal",SUM(Y$7:Y66),IF($J67="Total Acumulado",SUM(Y$7:Y65)+W67,IFERROR(X67*$K67,0))))</f>
        <v/>
      </c>
      <c r="Z67" s="115" t="str">
        <f>IF($J67="","",IF($J67="Total Mensal",SUM(AA$7:AA66)/VLOOKUP("Total Acumulado",$J:$K,2,FALSE),IF($J67="Total Acumulado",Z66+X67+IF(X$7="% Item",-1,0),0%)))</f>
        <v/>
      </c>
      <c r="AA67" s="112" t="str">
        <f>IF($J67="","",IF($J67="Total Mensal",SUM(AA$7:AA66),IF($J67="Total Acumulado",SUM(AA$7:AA65)+Y67,IFERROR(Z67*$K67,0))))</f>
        <v/>
      </c>
      <c r="AB67" s="115" t="str">
        <f>IF($J67="","",IF($J67="Total Mensal",SUM(AC$7:AC66)/VLOOKUP("Total Acumulado",$J:$K,2,FALSE),IF($J67="Total Acumulado",AB66+Z67+IF(Z$7="% Item",-1,0),0%)))</f>
        <v/>
      </c>
      <c r="AC67" s="112" t="str">
        <f>IF($J67="","",IF($J67="Total Mensal",SUM(AC$7:AC66),IF($J67="Total Acumulado",SUM(AC$7:AC65)+AA67,IFERROR(AB67*$K67,0))))</f>
        <v/>
      </c>
      <c r="AD67" s="115" t="str">
        <f>IF($J67="","",IF($J67="Total Mensal",SUM(AE$7:AE66)/VLOOKUP("Total Acumulado",$J:$K,2,FALSE),IF($J67="Total Acumulado",AD66+AB67+IF(AB$7="% Item",-1,0),0%)))</f>
        <v/>
      </c>
      <c r="AE67" s="112" t="str">
        <f>IF($J67="","",IF($J67="Total Mensal",SUM(AE$7:AE66),IF($J67="Total Acumulado",SUM(AE$7:AE65)+AC67,IFERROR(AD67*$K67,0))))</f>
        <v/>
      </c>
      <c r="AF67" s="115" t="str">
        <f>IF($J67="","",IF($J67="Total Mensal",SUM(AG$7:AG66)/VLOOKUP("Total Acumulado",$J:$K,2,FALSE),IF($J67="Total Acumulado",AF66+AD67+IF(AD$7="% Item",-1,0),0%)))</f>
        <v/>
      </c>
      <c r="AG67" s="112" t="str">
        <f>IF($J67="","",IF($J67="Total Mensal",SUM(AG$7:AG66),IF($J67="Total Acumulado",SUM(AG$7:AG65)+AE67,IFERROR(AF67*$K67,0))))</f>
        <v/>
      </c>
      <c r="AH67" s="115" t="str">
        <f>IF($J67="","",IF($J67="Total Mensal",SUM(AI$7:AI66)/VLOOKUP("Total Acumulado",$J:$K,2,FALSE),IF($J67="Total Acumulado",AH66+AF67+IF(AF$7="% Item",-1,0),0%)))</f>
        <v/>
      </c>
      <c r="AI67" s="112" t="str">
        <f>IF($J67="","",IF($J67="Total Mensal",SUM(AI$7:AI66),IF($J67="Total Acumulado",SUM(AI$7:AI65)+AG67,IFERROR(AH67*$K67,0))))</f>
        <v/>
      </c>
      <c r="AJ67" s="115" t="str">
        <f>IF($J67="","",IF($J67="Total Mensal",SUM(AK$7:AK66)/VLOOKUP("Total Acumulado",$J:$K,2,FALSE),IF($J67="Total Acumulado",AJ66+AH67+IF(AH$7="% Item",-1,0),0%)))</f>
        <v/>
      </c>
      <c r="AK67" s="112" t="str">
        <f>IF($J67="","",IF($J67="Total Mensal",SUM(AK$7:AK66),IF($J67="Total Acumulado",SUM(AK$7:AK65)+AI67,IFERROR(AJ67*$K67,0))))</f>
        <v/>
      </c>
    </row>
    <row r="68" spans="2:37" x14ac:dyDescent="0.25">
      <c r="B68" s="44" t="str">
        <f>IFERROR(IF(C67=C64,IF(B67+1&lt;='MAPA DE PREÇOS'!$H$8,B67+1,""),B67),"")</f>
        <v/>
      </c>
      <c r="C68" s="44" t="str">
        <f>IFERROR(VLOOKUP(B68,'MAPA DE PREÇOS'!B:D,2,FALSE),"")</f>
        <v/>
      </c>
      <c r="D68" s="44" t="str">
        <f>IFERROR(VLOOKUP(B68,'MAPA DE PREÇOS'!B:D,3,FALSE),"")</f>
        <v/>
      </c>
      <c r="E68" s="85" t="str">
        <f t="shared" si="1"/>
        <v/>
      </c>
      <c r="F68" s="85" t="str">
        <f>IF($B67="","",IF($C68=$C65,INDEX('MAPA DE PREÇOS'!$H:$H,MATCH($B68,'MAPA DE PREÇOS'!$B:$B)-19),IF($C68=$C66,"Código","")))</f>
        <v/>
      </c>
      <c r="G68" s="86" t="str">
        <f t="array" ref="G68">IF($B67="","",IF($C68=$C65,UPPER(INDEX('BASE EDITAL'!$C:$C,CRONOGRAMA!B68+1)),IF($C68=$C66,"Especificação do Objeto","")))</f>
        <v/>
      </c>
      <c r="H68" s="87" t="str">
        <f>IF($B67="","",IF($C68=$C65,INDEX('MAPA DE PREÇOS'!$M:$M,MATCH($B68,'MAPA DE PREÇOS'!$B:$B)-16),IF($C68=$C66,"Unidade","")))</f>
        <v/>
      </c>
      <c r="I68" s="87" t="str">
        <f>IF($B67="","",IF($C68=$C65,INDEX('MAPA DE PREÇOS'!$M:$M,MATCH($B68,'MAPA DE PREÇOS'!$B:$B)-17),IF($C68=$C66,"Quant.","")))</f>
        <v/>
      </c>
      <c r="J68" s="63" t="str">
        <f>IF(J67="Mensal","Total Acumulado",IF($B67="","",IF($C68=$C65,INDEX('MAPA DE PREÇOS'!$M:$M,MATCH($B68,'MAPA DE PREÇOS'!$B:$B)-19),IF($C68=$C66,"Valor Unit. (R$)",IF(AND($C68&lt;&gt;$C67,$J67&lt;&gt;""),"Mensal","")))))</f>
        <v/>
      </c>
      <c r="K68" s="78" t="str">
        <f>IF(J68="","",IF(J68="Mensal","-",IF(J68="Total Acumulado",SUM(K$7:K67),I68*J68)))</f>
        <v/>
      </c>
      <c r="L68" s="111" t="str">
        <f>IF(J68="","",IF(J68="Mensal","-",IF(J68="Total Acumulado",SUM(L$7:L67),K68/SUMIF(J:J,"Total Acumulado",K:K))))</f>
        <v/>
      </c>
      <c r="M68" s="111"/>
      <c r="N68" s="111" t="str">
        <f>IF($J68="","",IF($J68="Mensal",SUM(O$7:O67)/VLOOKUP("Total Acumulado",$J:$K,2,FALSE),IF($J68="Total Acumulado",N67+L68+IF(L$7="% Item",-1,0),"%")))</f>
        <v/>
      </c>
      <c r="O68" s="112" t="str">
        <f>IF($J68="","",IF($J68="Mensal",SUM(O$7:O67),IF($J68="Total Acumulado",SUM(O$7:O66)+M68,IFERROR(N68*$K68,"Inf % ao lado"))))</f>
        <v/>
      </c>
      <c r="P68" s="111" t="str">
        <f>IF($J68="","",IF($J68="Mensal",SUM(Q$7:Q67)/VLOOKUP("Total Acumulado",$J:$K,2,FALSE),IF($J68="Total Acumulado",P67+N68+IF(N$7="% Item",-1,0),"%")))</f>
        <v/>
      </c>
      <c r="Q68" s="112" t="str">
        <f>IF($J68="","",IF($J68="Mensal",SUM(Q$7:Q67),IF($J68="Total Acumulado",SUM(Q$7:Q66)+O68,IFERROR(P68*$K68,"Inf % ao lado"))))</f>
        <v/>
      </c>
      <c r="R68" s="111" t="str">
        <f>IF($J68="","",IF($J68="Mensal",SUM(S$7:S67)/VLOOKUP("Total Acumulado",$J:$K,2,FALSE),IF($J68="Total Acumulado",R67+P68+IF(P$7="% Item",-1,0),"%")))</f>
        <v/>
      </c>
      <c r="S68" s="112" t="str">
        <f>IF($J68="","",IF($J68="Mensal",SUM(S$7:S67),IF($J68="Total Acumulado",SUM(S$7:S66)+Q68,IFERROR(R68*$K68,"Inf % ao lado"))))</f>
        <v/>
      </c>
      <c r="T68" s="111" t="str">
        <f>IF($J68="","",IF($J68="Mensal",SUM(U$7:U67)/VLOOKUP("Total Acumulado",$J:$K,2,FALSE),IF($J68="Total Acumulado",T67+R68+IF(R$7="% Item",-1,0),"%")))</f>
        <v/>
      </c>
      <c r="U68" s="112" t="str">
        <f>IF($J68="","",IF($J68="Mensal",SUM(U$7:U67),IF($J68="Total Acumulado",SUM(U$7:U66)+S68,IFERROR(T68*$K68,"Inf % ao lado"))))</f>
        <v/>
      </c>
      <c r="V68" s="111" t="str">
        <f>IF($J68="","",IF($J68="Mensal",SUM(W$7:W67)/VLOOKUP("Total Acumulado",$J:$K,2,FALSE),IF($J68="Total Acumulado",V67+T68+IF(T$7="% Item",-1,0),"%")))</f>
        <v/>
      </c>
      <c r="W68" s="112" t="str">
        <f>IF($J68="","",IF($J68="Mensal",SUM(W$7:W67),IF($J68="Total Acumulado",SUM(W$7:W66)+U68,IFERROR(V68*$K68,"Inf % ao lado"))))</f>
        <v/>
      </c>
      <c r="X68" s="111" t="str">
        <f>IF($J68="","",IF($J68="Mensal",SUM(Y$7:Y67)/VLOOKUP("Total Acumulado",$J:$K,2,FALSE),IF($J68="Total Acumulado",X67+V68+IF(V$7="% Item",-1,0),"%")))</f>
        <v/>
      </c>
      <c r="Y68" s="112" t="str">
        <f>IF($J68="","",IF($J68="Mensal",SUM(Y$7:Y67),IF($J68="Total Acumulado",SUM(Y$7:Y66)+W68,IFERROR(X68*$K68,"Inf % ao lado"))))</f>
        <v/>
      </c>
      <c r="Z68" s="111" t="str">
        <f>IF($J68="","",IF($J68="Mensal",SUM(AA$7:AA67)/VLOOKUP("Total Acumulado",$J:$K,2,FALSE),IF($J68="Total Acumulado",Z67+X68+IF(X$7="% Item",-1,0),"%")))</f>
        <v/>
      </c>
      <c r="AA68" s="112" t="str">
        <f>IF($J68="","",IF($J68="Mensal",SUM(AA$7:AA67),IF($J68="Total Acumulado",SUM(AA$7:AA66)+Y68,IFERROR(Z68*$K68,"Inf % ao lado"))))</f>
        <v/>
      </c>
      <c r="AB68" s="111" t="str">
        <f>IF($J68="","",IF($J68="Mensal",SUM(AC$7:AC67)/VLOOKUP("Total Acumulado",$J:$K,2,FALSE),IF($J68="Total Acumulado",AB67+Z68+IF(Z$7="% Item",-1,0),"%")))</f>
        <v/>
      </c>
      <c r="AC68" s="112" t="str">
        <f>IF($J68="","",IF($J68="Mensal",SUM(AC$7:AC67),IF($J68="Total Acumulado",SUM(AC$7:AC66)+AA68,IFERROR(AB68*$K68,"Inf % ao lado"))))</f>
        <v/>
      </c>
      <c r="AD68" s="111" t="str">
        <f>IF($J68="","",IF($J68="Mensal",SUM(AE$7:AE67)/VLOOKUP("Total Acumulado",$J:$K,2,FALSE),IF($J68="Total Acumulado",AD67+AB68+IF(AB$7="% Item",-1,0),"%")))</f>
        <v/>
      </c>
      <c r="AE68" s="112" t="str">
        <f>IF($J68="","",IF($J68="Mensal",SUM(AE$7:AE67),IF($J68="Total Acumulado",SUM(AE$7:AE66)+AC68,IFERROR(AD68*$K68,"Inf % ao lado"))))</f>
        <v/>
      </c>
      <c r="AF68" s="111" t="str">
        <f>IF($J68="","",IF($J68="Mensal",SUM(AG$7:AG67)/VLOOKUP("Total Acumulado",$J:$K,2,FALSE),IF($J68="Total Acumulado",AF67+AD68+IF(AD$7="% Item",-1,0),"%")))</f>
        <v/>
      </c>
      <c r="AG68" s="112" t="str">
        <f>IF($J68="","",IF($J68="Mensal",SUM(AG$7:AG67),IF($J68="Total Acumulado",SUM(AG$7:AG66)+AE68,IFERROR(AF68*$K68,"Inf % ao lado"))))</f>
        <v/>
      </c>
      <c r="AH68" s="111" t="str">
        <f>IF($J68="","",IF($J68="Mensal",SUM(AI$7:AI67)/VLOOKUP("Total Acumulado",$J:$K,2,FALSE),IF($J68="Total Acumulado",AH67+AF68+IF(AF$7="% Item",-1,0),"%")))</f>
        <v/>
      </c>
      <c r="AI68" s="112" t="str">
        <f>IF($J68="","",IF($J68="Mensal",SUM(AI$7:AI67),IF($J68="Total Acumulado",SUM(AI$7:AI66)+AG68,IFERROR(AH68*$K68,"Inf % ao lado"))))</f>
        <v/>
      </c>
      <c r="AJ68" s="111" t="str">
        <f>IF($J68="","",IF($J68="Mensal",SUM(AK$7:AK67)/VLOOKUP("Total Acumulado",$J:$K,2,FALSE),IF($J68="Total Acumulado",AJ67+AH68+IF(AH$7="% Item",-1,0),"%")))</f>
        <v/>
      </c>
      <c r="AK68" s="112" t="str">
        <f>IF($J68="","",IF($J68="Mensal",SUM(AK$7:AK67),IF($J68="Total Acumulado",SUM(AK$7:AK66)+AI68,IFERROR(AJ68*$K68,"Inf % ao lado"))))</f>
        <v/>
      </c>
    </row>
  </sheetData>
  <sheetProtection sheet="1" objects="1" scenarios="1" formatCells="0" formatColumns="0" insertColumns="0" insertRows="0" deleteColumns="0"/>
  <mergeCells count="15">
    <mergeCell ref="E2:L2"/>
    <mergeCell ref="E3:L3"/>
    <mergeCell ref="E5:L5"/>
    <mergeCell ref="N7:O7"/>
    <mergeCell ref="P7:Q7"/>
    <mergeCell ref="R7:S7"/>
    <mergeCell ref="T7:U7"/>
    <mergeCell ref="V7:W7"/>
    <mergeCell ref="X7:Y7"/>
    <mergeCell ref="Z7:AA7"/>
    <mergeCell ref="AB7:AC7"/>
    <mergeCell ref="AD7:AE7"/>
    <mergeCell ref="AF7:AG7"/>
    <mergeCell ref="AH7:AI7"/>
    <mergeCell ref="AJ7:AK7"/>
  </mergeCells>
  <conditionalFormatting sqref="E6:M68 N8:AK68">
    <cfRule type="expression" dxfId="23" priority="3">
      <formula>NOT(ISNUMBER($E6))</formula>
    </cfRule>
    <cfRule type="expression" dxfId="22" priority="4">
      <formula>AND(E6&lt;&gt;"",LEFT(E6,4)&lt;&gt;"LOTE")</formula>
    </cfRule>
  </conditionalFormatting>
  <conditionalFormatting sqref="N7 P7 R7 T7 V7 X7 Z7 AB7 AD7 AF7 AH7 AJ7">
    <cfRule type="expression" dxfId="21" priority="316">
      <formula>NOT(ISNUMBER($E6))</formula>
    </cfRule>
    <cfRule type="expression" dxfId="20" priority="317">
      <formula>AND(N7&lt;&gt;"",LEFT(N7,4)&lt;&gt;"LOTE")</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
  <dimension ref="A2:U105"/>
  <sheetViews>
    <sheetView showGridLines="0" workbookViewId="0">
      <selection activeCell="J19" sqref="J19"/>
    </sheetView>
  </sheetViews>
  <sheetFormatPr defaultRowHeight="15" x14ac:dyDescent="0.25"/>
  <cols>
    <col min="1" max="1" width="2.140625" customWidth="1"/>
    <col min="2" max="2" width="4" style="44" hidden="1" customWidth="1"/>
    <col min="3" max="3" width="5.5703125" style="45" hidden="1" customWidth="1"/>
    <col min="4" max="4" width="19.42578125" style="45" hidden="1" customWidth="1"/>
    <col min="5" max="5" width="3.42578125" style="44" bestFit="1" customWidth="1"/>
    <col min="6" max="6" width="4.85546875" style="44" bestFit="1" customWidth="1"/>
    <col min="7" max="7" width="5.140625" style="44" bestFit="1" customWidth="1"/>
    <col min="8" max="8" width="9.5703125" style="44" hidden="1" customWidth="1"/>
    <col min="9" max="9" width="31" customWidth="1"/>
    <col min="10" max="10" width="13.140625" style="44" customWidth="1"/>
    <col min="11" max="11" width="13.140625" style="55" customWidth="1"/>
    <col min="12" max="12" width="16.42578125" style="56" hidden="1" customWidth="1"/>
    <col min="13" max="13" width="19.7109375" style="57" customWidth="1"/>
    <col min="14" max="14" width="15.42578125" style="93" customWidth="1"/>
    <col min="15" max="15" width="14.5703125" style="93" customWidth="1"/>
    <col min="16" max="16" width="7.42578125" style="57" bestFit="1" customWidth="1"/>
    <col min="18" max="20" width="11.42578125" customWidth="1"/>
    <col min="21" max="21" width="14.140625" customWidth="1"/>
  </cols>
  <sheetData>
    <row r="2" spans="1:21" ht="26.25" x14ac:dyDescent="0.4">
      <c r="A2" s="141"/>
      <c r="E2" s="231" t="s">
        <v>335</v>
      </c>
      <c r="F2" s="232"/>
      <c r="G2" s="232"/>
      <c r="H2" s="232"/>
      <c r="I2" s="232"/>
      <c r="J2" s="232"/>
      <c r="K2" s="232"/>
      <c r="L2" s="232"/>
      <c r="M2" s="232"/>
      <c r="N2" s="232"/>
      <c r="O2" s="232"/>
      <c r="P2" s="233"/>
    </row>
    <row r="3" spans="1:21" ht="21" x14ac:dyDescent="0.35">
      <c r="A3" s="141"/>
      <c r="E3" s="234" t="str">
        <f>IFERROR('MAPA DE PREÇOS'!H5:J5,"")</f>
        <v/>
      </c>
      <c r="F3" s="235"/>
      <c r="G3" s="235"/>
      <c r="H3" s="235"/>
      <c r="I3" s="235"/>
      <c r="J3" s="235"/>
      <c r="K3" s="235"/>
      <c r="L3" s="235"/>
      <c r="M3" s="235"/>
      <c r="N3" s="235"/>
      <c r="O3" s="235"/>
      <c r="P3" s="236"/>
    </row>
    <row r="4" spans="1:21" x14ac:dyDescent="0.25">
      <c r="A4" s="141"/>
      <c r="E4" s="46"/>
      <c r="F4" s="47"/>
      <c r="G4" s="47"/>
      <c r="H4" s="47"/>
      <c r="I4" s="47"/>
      <c r="J4" s="47"/>
      <c r="K4" s="47"/>
      <c r="L4" s="48"/>
      <c r="M4" s="47"/>
      <c r="N4" s="89"/>
      <c r="O4" s="90"/>
      <c r="P4" s="49"/>
    </row>
    <row r="5" spans="1:21" x14ac:dyDescent="0.25">
      <c r="E5" s="50" t="s">
        <v>345</v>
      </c>
      <c r="F5" s="50" t="s">
        <v>350</v>
      </c>
      <c r="G5" s="50" t="s">
        <v>25</v>
      </c>
      <c r="H5" s="50" t="s">
        <v>26</v>
      </c>
      <c r="I5" s="50" t="s">
        <v>27</v>
      </c>
      <c r="J5" s="50" t="s">
        <v>28</v>
      </c>
      <c r="K5" s="51" t="s">
        <v>29</v>
      </c>
      <c r="L5" s="52" t="s">
        <v>30</v>
      </c>
      <c r="M5" s="53" t="s">
        <v>31</v>
      </c>
      <c r="N5" s="91" t="s">
        <v>348</v>
      </c>
      <c r="O5" s="92" t="s">
        <v>349</v>
      </c>
      <c r="P5" s="54" t="s">
        <v>339</v>
      </c>
      <c r="R5" s="156" t="s">
        <v>338</v>
      </c>
      <c r="S5" s="156" t="s">
        <v>337</v>
      </c>
      <c r="T5" s="156" t="s">
        <v>29</v>
      </c>
      <c r="U5" s="156" t="s">
        <v>340</v>
      </c>
    </row>
    <row r="6" spans="1:21" x14ac:dyDescent="0.25">
      <c r="B6" s="44">
        <v>1</v>
      </c>
      <c r="C6" s="45" t="str">
        <f>IFERROR(INDEX('MAPA DE PREÇOS'!M:M,MATCH(B6,'MAPA DE PREÇOS'!B:B,0)+19)/(SUMPRODUCT(EDITAL!I:I,EDITAL!J:J)),"")</f>
        <v/>
      </c>
      <c r="D6" s="45" t="str">
        <f>IFERROR(IF(C6=C5,IF(D5="","",D5+0.000000001),C6),"")</f>
        <v/>
      </c>
      <c r="E6" s="44" t="str">
        <f t="shared" ref="E6:E37" si="0">IFERROR(INDEX(B:B,MATCH(LARGE(D:D,ROW()-5),D:D,0)),"")</f>
        <v/>
      </c>
      <c r="F6" s="44" t="str">
        <f>IFERROR(VLOOKUP($E6,'MAPA DE PREÇOS'!$B:$D,2,FALSE),"")</f>
        <v/>
      </c>
      <c r="G6" s="44" t="str">
        <f>IFERROR(VLOOKUP($E6,'MAPA DE PREÇOS'!$B:$D,3,FALSE),"")</f>
        <v/>
      </c>
      <c r="H6" s="44" t="str">
        <f t="array" ref="H6">IFERROR(IF(E6="","",INDEX('MAPA DE PREÇOS'!H:H,0+MATCH(ABC!E6,'MAPA DE PREÇOS'!B:B,0))),"")</f>
        <v/>
      </c>
      <c r="I6" t="str">
        <f>IF(E6="","",INDEX('MAPA DE PREÇOS'!H:H,MATCH(ABC!E6,'MAPA DE PREÇOS'!B:B,0)+1))</f>
        <v/>
      </c>
      <c r="J6" s="44" t="str">
        <f>IFERROR(IF(E6="","",INDEX('MAPA DE PREÇOS'!M:M,3+MATCH(ABC!E6,'MAPA DE PREÇOS'!B:B,0))),"")</f>
        <v/>
      </c>
      <c r="K6" s="55" t="str">
        <f t="array" ref="K6">IFERROR(IF(E6="","",INDEX('MAPA DE PREÇOS'!M:M,2+MATCH(ABC!E6,'MAPA DE PREÇOS'!B:B,0))),"")</f>
        <v/>
      </c>
      <c r="L6" s="56" t="str">
        <f t="array" ref="L6">IFERROR(IF(AND(E5&lt;&gt;"",E6=""),"TOTAL ESTIMADO",INDEX('MAPA DE PREÇOS'!M:M,0+MATCH(ABC!E6,'MAPA DE PREÇOS'!B:B,0))),"")</f>
        <v>TOTAL ESTIMADO</v>
      </c>
      <c r="M6" s="57">
        <f>IFERROR(IF(AND(E5&lt;&gt;"",E6=""),SUM($M$5:M5),INDEX('MAPA DE PREÇOS'!M:M,19+MATCH(ABC!E6,'MAPA DE PREÇOS'!B:B,0))),"")</f>
        <v>0</v>
      </c>
      <c r="N6" s="93" t="str">
        <f t="shared" ref="N6:N37" si="1">IFERROR(VLOOKUP(E6,$B:$C,2),"")</f>
        <v/>
      </c>
      <c r="O6" s="93" t="str">
        <f>N6</f>
        <v/>
      </c>
      <c r="P6" s="57" t="str">
        <f>IF(O6="","",IF(OR(N6&gt;=$S$6,O6&lt;=$S$6),"A",IF(O6&lt;=SUM($S$6:$S$7),"B","C")))</f>
        <v/>
      </c>
      <c r="R6" s="160" t="s">
        <v>341</v>
      </c>
      <c r="S6" s="161">
        <v>0.8</v>
      </c>
      <c r="T6" s="160">
        <f>COUNTIF($P$6:$P$107,$R6)</f>
        <v>0</v>
      </c>
      <c r="U6" s="162">
        <f>SUMIFS($M$6:$M$107,$P$6:$P$107,$R6)</f>
        <v>0</v>
      </c>
    </row>
    <row r="7" spans="1:21" x14ac:dyDescent="0.25">
      <c r="B7" s="44">
        <v>2</v>
      </c>
      <c r="C7" s="45" t="str">
        <f>IFERROR(INDEX('MAPA DE PREÇOS'!M:M,MATCH(B7,'MAPA DE PREÇOS'!B:B,0)+19)/(SUMPRODUCT(EDITAL!I:I,EDITAL!J:J)),"")</f>
        <v/>
      </c>
      <c r="D7" s="45" t="str">
        <f t="shared" ref="D7:D70" si="2">IFERROR(IF(C7=C6,IF(D6="","",D6+0.000000001),C7),"")</f>
        <v/>
      </c>
      <c r="E7" s="44" t="str">
        <f t="shared" si="0"/>
        <v/>
      </c>
      <c r="F7" s="44" t="str">
        <f>IFERROR(VLOOKUP($E7,'MAPA DE PREÇOS'!$B:$D,2,FALSE),"")</f>
        <v/>
      </c>
      <c r="G7" s="44" t="str">
        <f>IFERROR(VLOOKUP($E7,'MAPA DE PREÇOS'!$B:$D,3,FALSE),"")</f>
        <v/>
      </c>
      <c r="H7" s="44" t="str">
        <f t="array" ref="H7">IFERROR(IF(E7="","",INDEX('MAPA DE PREÇOS'!H:H,0+MATCH(ABC!E7,'MAPA DE PREÇOS'!B:B,0))),"")</f>
        <v/>
      </c>
      <c r="I7" t="str">
        <f>IF(E7="","",INDEX('MAPA DE PREÇOS'!H:H,MATCH(ABC!E7,'MAPA DE PREÇOS'!B:B,0)+1))</f>
        <v/>
      </c>
      <c r="J7" s="44" t="str">
        <f>IFERROR(IF(E7="","",INDEX('MAPA DE PREÇOS'!M:M,3+MATCH(ABC!E7,'MAPA DE PREÇOS'!B:B,0))),"")</f>
        <v/>
      </c>
      <c r="K7" s="55" t="str">
        <f t="array" ref="K7">IFERROR(IF(E7="","",INDEX('MAPA DE PREÇOS'!M:M,2+MATCH(ABC!E7,'MAPA DE PREÇOS'!B:B,0))),"")</f>
        <v/>
      </c>
      <c r="L7" s="56" t="str">
        <f t="array" ref="L7">IFERROR(IF(AND(E6&lt;&gt;"",E7=""),"TOTAL ESTIMADO",INDEX('MAPA DE PREÇOS'!M:M,0+MATCH(ABC!E7,'MAPA DE PREÇOS'!B:B,0))),"")</f>
        <v/>
      </c>
      <c r="M7" s="57" t="str">
        <f>IFERROR(IF(AND(E6&lt;&gt;"",E7=""),SUM($M$5:M6),INDEX('MAPA DE PREÇOS'!M:M,19+MATCH(ABC!E7,'MAPA DE PREÇOS'!B:B,0))),"")</f>
        <v/>
      </c>
      <c r="N7" s="93" t="str">
        <f t="shared" si="1"/>
        <v/>
      </c>
      <c r="O7" s="93" t="str">
        <f>IFERROR(N7+O6,"")</f>
        <v/>
      </c>
      <c r="P7" s="57" t="str">
        <f t="shared" ref="P7:P70" si="3">IF(O7="","",IF(OR(N7&gt;=$S$6,O7&lt;=$S$6),"A",IF(O7&lt;=SUM($S$6:$S$7),"B","C")))</f>
        <v/>
      </c>
      <c r="R7" s="163" t="s">
        <v>342</v>
      </c>
      <c r="S7" s="164">
        <v>0.15</v>
      </c>
      <c r="T7" s="163">
        <f>COUNTIF($P$6:$P$107,$R7)</f>
        <v>0</v>
      </c>
      <c r="U7" s="165">
        <f>SUMIFS($M$6:$M$107,$P$6:$P$107,$R7)</f>
        <v>0</v>
      </c>
    </row>
    <row r="8" spans="1:21" x14ac:dyDescent="0.25">
      <c r="B8" s="44">
        <v>3</v>
      </c>
      <c r="C8" s="45" t="str">
        <f>IFERROR(INDEX('MAPA DE PREÇOS'!M:M,MATCH(B8,'MAPA DE PREÇOS'!B:B,0)+19)/(SUMPRODUCT(EDITAL!I:I,EDITAL!J:J)),"")</f>
        <v/>
      </c>
      <c r="D8" s="45" t="str">
        <f t="shared" si="2"/>
        <v/>
      </c>
      <c r="E8" s="44" t="str">
        <f t="shared" si="0"/>
        <v/>
      </c>
      <c r="F8" s="44" t="str">
        <f>IFERROR(VLOOKUP($E8,'MAPA DE PREÇOS'!$B:$D,2,FALSE),"")</f>
        <v/>
      </c>
      <c r="G8" s="44" t="str">
        <f>IFERROR(VLOOKUP($E8,'MAPA DE PREÇOS'!$B:$D,3,FALSE),"")</f>
        <v/>
      </c>
      <c r="H8" s="44" t="str">
        <f t="array" ref="H8">IFERROR(IF(E8="","",INDEX('MAPA DE PREÇOS'!H:H,0+MATCH(ABC!E8,'MAPA DE PREÇOS'!B:B,0))),"")</f>
        <v/>
      </c>
      <c r="I8" t="str">
        <f>IF(E8="","",INDEX('MAPA DE PREÇOS'!H:H,MATCH(ABC!E8,'MAPA DE PREÇOS'!B:B,0)+1))</f>
        <v/>
      </c>
      <c r="J8" s="44" t="str">
        <f>IFERROR(IF(E8="","",INDEX('MAPA DE PREÇOS'!M:M,3+MATCH(ABC!E8,'MAPA DE PREÇOS'!B:B,0))),"")</f>
        <v/>
      </c>
      <c r="K8" s="55" t="str">
        <f t="array" ref="K8">IFERROR(IF(E8="","",INDEX('MAPA DE PREÇOS'!M:M,2+MATCH(ABC!E8,'MAPA DE PREÇOS'!B:B,0))),"")</f>
        <v/>
      </c>
      <c r="L8" s="56" t="str">
        <f t="array" ref="L8">IFERROR(IF(AND(E7&lt;&gt;"",E8=""),"TOTAL ESTIMADO",INDEX('MAPA DE PREÇOS'!M:M,0+MATCH(ABC!E8,'MAPA DE PREÇOS'!B:B,0))),"")</f>
        <v/>
      </c>
      <c r="M8" s="57" t="str">
        <f>IFERROR(IF(AND(E7&lt;&gt;"",E8=""),SUM($M$5:M7),INDEX('MAPA DE PREÇOS'!M:M,19+MATCH(ABC!E8,'MAPA DE PREÇOS'!B:B,0))),"")</f>
        <v/>
      </c>
      <c r="N8" s="93" t="str">
        <f t="shared" si="1"/>
        <v/>
      </c>
      <c r="O8" s="93" t="str">
        <f t="shared" ref="O8:O71" si="4">IFERROR(N8+O7,"")</f>
        <v/>
      </c>
      <c r="P8" s="57" t="str">
        <f t="shared" si="3"/>
        <v/>
      </c>
      <c r="R8" s="157" t="s">
        <v>343</v>
      </c>
      <c r="S8" s="158">
        <v>0.05</v>
      </c>
      <c r="T8" s="157">
        <f>COUNTIF($P$6:$P$107,$R8)</f>
        <v>0</v>
      </c>
      <c r="U8" s="159">
        <f>SUMIFS($M$6:$M$107,$P$6:$P$107,$R8)</f>
        <v>0</v>
      </c>
    </row>
    <row r="9" spans="1:21" x14ac:dyDescent="0.25">
      <c r="B9" s="44">
        <v>4</v>
      </c>
      <c r="C9" s="45" t="str">
        <f>IFERROR(INDEX('MAPA DE PREÇOS'!M:M,MATCH(B9,'MAPA DE PREÇOS'!B:B,0)+19)/(SUMPRODUCT(EDITAL!I:I,EDITAL!J:J)),"")</f>
        <v/>
      </c>
      <c r="D9" s="45" t="str">
        <f t="shared" si="2"/>
        <v/>
      </c>
      <c r="E9" s="44" t="str">
        <f t="shared" si="0"/>
        <v/>
      </c>
      <c r="F9" s="44" t="str">
        <f>IFERROR(VLOOKUP($E9,'MAPA DE PREÇOS'!$B:$D,2,FALSE),"")</f>
        <v/>
      </c>
      <c r="G9" s="44" t="str">
        <f>IFERROR(VLOOKUP($E9,'MAPA DE PREÇOS'!$B:$D,3,FALSE),"")</f>
        <v/>
      </c>
      <c r="H9" s="44" t="str">
        <f t="array" ref="H9">IFERROR(IF(E9="","",INDEX('MAPA DE PREÇOS'!H:H,0+MATCH(ABC!E9,'MAPA DE PREÇOS'!B:B,0))),"")</f>
        <v/>
      </c>
      <c r="I9" t="str">
        <f>IF(E9="","",INDEX('MAPA DE PREÇOS'!H:H,MATCH(ABC!E9,'MAPA DE PREÇOS'!B:B,0)+1))</f>
        <v/>
      </c>
      <c r="J9" s="44" t="str">
        <f>IFERROR(IF(E9="","",INDEX('MAPA DE PREÇOS'!M:M,3+MATCH(ABC!E9,'MAPA DE PREÇOS'!B:B,0))),"")</f>
        <v/>
      </c>
      <c r="K9" s="55" t="str">
        <f t="array" ref="K9">IFERROR(IF(E9="","",INDEX('MAPA DE PREÇOS'!M:M,2+MATCH(ABC!E9,'MAPA DE PREÇOS'!B:B,0))),"")</f>
        <v/>
      </c>
      <c r="L9" s="56" t="str">
        <f t="array" ref="L9">IFERROR(IF(AND(E8&lt;&gt;"",E9=""),"TOTAL ESTIMADO",INDEX('MAPA DE PREÇOS'!M:M,0+MATCH(ABC!E9,'MAPA DE PREÇOS'!B:B,0))),"")</f>
        <v/>
      </c>
      <c r="M9" s="57" t="str">
        <f>IFERROR(IF(AND(E8&lt;&gt;"",E9=""),SUM($M$5:M8),INDEX('MAPA DE PREÇOS'!M:M,19+MATCH(ABC!E9,'MAPA DE PREÇOS'!B:B,0))),"")</f>
        <v/>
      </c>
      <c r="N9" s="93" t="str">
        <f t="shared" si="1"/>
        <v/>
      </c>
      <c r="O9" s="93" t="str">
        <f t="shared" si="4"/>
        <v/>
      </c>
      <c r="P9" s="57" t="str">
        <f t="shared" si="3"/>
        <v/>
      </c>
    </row>
    <row r="10" spans="1:21" x14ac:dyDescent="0.25">
      <c r="B10" s="44">
        <v>5</v>
      </c>
      <c r="C10" s="45" t="str">
        <f>IFERROR(INDEX('MAPA DE PREÇOS'!M:M,MATCH(B10,'MAPA DE PREÇOS'!B:B,0)+19)/(SUMPRODUCT(EDITAL!I:I,EDITAL!J:J)),"")</f>
        <v/>
      </c>
      <c r="D10" s="45" t="str">
        <f t="shared" si="2"/>
        <v/>
      </c>
      <c r="E10" s="44" t="str">
        <f t="shared" si="0"/>
        <v/>
      </c>
      <c r="F10" s="44" t="str">
        <f>IFERROR(VLOOKUP($E10,'MAPA DE PREÇOS'!$B:$D,2,FALSE),"")</f>
        <v/>
      </c>
      <c r="G10" s="44" t="str">
        <f>IFERROR(VLOOKUP($E10,'MAPA DE PREÇOS'!$B:$D,3,FALSE),"")</f>
        <v/>
      </c>
      <c r="H10" s="44" t="str">
        <f t="array" ref="H10">IFERROR(IF(E10="","",INDEX('MAPA DE PREÇOS'!H:H,0+MATCH(ABC!E10,'MAPA DE PREÇOS'!B:B,0))),"")</f>
        <v/>
      </c>
      <c r="I10" t="str">
        <f>IF(E10="","",INDEX('MAPA DE PREÇOS'!H:H,MATCH(ABC!E10,'MAPA DE PREÇOS'!B:B,0)+1))</f>
        <v/>
      </c>
      <c r="J10" s="44" t="str">
        <f>IFERROR(IF(E10="","",INDEX('MAPA DE PREÇOS'!M:M,3+MATCH(ABC!E10,'MAPA DE PREÇOS'!B:B,0))),"")</f>
        <v/>
      </c>
      <c r="K10" s="55" t="str">
        <f t="array" ref="K10">IFERROR(IF(E10="","",INDEX('MAPA DE PREÇOS'!M:M,2+MATCH(ABC!E10,'MAPA DE PREÇOS'!B:B,0))),"")</f>
        <v/>
      </c>
      <c r="L10" s="56" t="str">
        <f t="array" ref="L10">IFERROR(IF(AND(E9&lt;&gt;"",E10=""),"TOTAL ESTIMADO",INDEX('MAPA DE PREÇOS'!M:M,0+MATCH(ABC!E10,'MAPA DE PREÇOS'!B:B,0))),"")</f>
        <v/>
      </c>
      <c r="M10" s="57" t="str">
        <f>IFERROR(IF(AND(E9&lt;&gt;"",E10=""),SUM($M$5:M9),INDEX('MAPA DE PREÇOS'!M:M,19+MATCH(ABC!E10,'MAPA DE PREÇOS'!B:B,0))),"")</f>
        <v/>
      </c>
      <c r="N10" s="93" t="str">
        <f t="shared" si="1"/>
        <v/>
      </c>
      <c r="O10" s="93" t="str">
        <f t="shared" si="4"/>
        <v/>
      </c>
      <c r="P10" s="57" t="str">
        <f t="shared" si="3"/>
        <v/>
      </c>
    </row>
    <row r="11" spans="1:21" x14ac:dyDescent="0.25">
      <c r="B11" s="44">
        <v>6</v>
      </c>
      <c r="C11" s="45" t="str">
        <f>IFERROR(INDEX('MAPA DE PREÇOS'!M:M,MATCH(B11,'MAPA DE PREÇOS'!B:B,0)+19)/(SUMPRODUCT(EDITAL!I:I,EDITAL!J:J)),"")</f>
        <v/>
      </c>
      <c r="D11" s="45" t="str">
        <f t="shared" si="2"/>
        <v/>
      </c>
      <c r="E11" s="44" t="str">
        <f t="shared" si="0"/>
        <v/>
      </c>
      <c r="F11" s="44" t="str">
        <f>IFERROR(VLOOKUP($E11,'MAPA DE PREÇOS'!$B:$D,2,FALSE),"")</f>
        <v/>
      </c>
      <c r="G11" s="44" t="str">
        <f>IFERROR(VLOOKUP($E11,'MAPA DE PREÇOS'!$B:$D,3,FALSE),"")</f>
        <v/>
      </c>
      <c r="H11" s="44" t="str">
        <f t="array" ref="H11">IFERROR(IF(E11="","",INDEX('MAPA DE PREÇOS'!H:H,0+MATCH(ABC!E11,'MAPA DE PREÇOS'!B:B,0))),"")</f>
        <v/>
      </c>
      <c r="I11" t="str">
        <f>IF(E11="","",INDEX('MAPA DE PREÇOS'!H:H,MATCH(ABC!E11,'MAPA DE PREÇOS'!B:B,0)+1))</f>
        <v/>
      </c>
      <c r="J11" s="44" t="str">
        <f>IFERROR(IF(E11="","",INDEX('MAPA DE PREÇOS'!M:M,3+MATCH(ABC!E11,'MAPA DE PREÇOS'!B:B,0))),"")</f>
        <v/>
      </c>
      <c r="K11" s="55" t="str">
        <f t="array" ref="K11">IFERROR(IF(E11="","",INDEX('MAPA DE PREÇOS'!M:M,2+MATCH(ABC!E11,'MAPA DE PREÇOS'!B:B,0))),"")</f>
        <v/>
      </c>
      <c r="L11" s="56" t="str">
        <f t="array" ref="L11">IFERROR(IF(AND(E10&lt;&gt;"",E11=""),"TOTAL ESTIMADO",INDEX('MAPA DE PREÇOS'!M:M,0+MATCH(ABC!E11,'MAPA DE PREÇOS'!B:B,0))),"")</f>
        <v/>
      </c>
      <c r="M11" s="57" t="str">
        <f>IFERROR(IF(AND(E10&lt;&gt;"",E11=""),SUM($M$5:M10),INDEX('MAPA DE PREÇOS'!M:M,19+MATCH(ABC!E11,'MAPA DE PREÇOS'!B:B,0))),"")</f>
        <v/>
      </c>
      <c r="N11" s="93" t="str">
        <f t="shared" si="1"/>
        <v/>
      </c>
      <c r="O11" s="93" t="str">
        <f t="shared" si="4"/>
        <v/>
      </c>
      <c r="P11" s="57" t="str">
        <f t="shared" si="3"/>
        <v/>
      </c>
    </row>
    <row r="12" spans="1:21" x14ac:dyDescent="0.25">
      <c r="B12" s="44">
        <v>7</v>
      </c>
      <c r="C12" s="45" t="str">
        <f>IFERROR(INDEX('MAPA DE PREÇOS'!M:M,MATCH(B12,'MAPA DE PREÇOS'!B:B,0)+19)/(SUMPRODUCT(EDITAL!I:I,EDITAL!J:J)),"")</f>
        <v/>
      </c>
      <c r="D12" s="45" t="str">
        <f t="shared" si="2"/>
        <v/>
      </c>
      <c r="E12" s="44" t="str">
        <f t="shared" si="0"/>
        <v/>
      </c>
      <c r="F12" s="44" t="str">
        <f>IFERROR(VLOOKUP($E12,'MAPA DE PREÇOS'!$B:$D,2,FALSE),"")</f>
        <v/>
      </c>
      <c r="G12" s="44" t="str">
        <f>IFERROR(VLOOKUP($E12,'MAPA DE PREÇOS'!$B:$D,3,FALSE),"")</f>
        <v/>
      </c>
      <c r="H12" s="44" t="str">
        <f t="array" ref="H12">IFERROR(IF(E12="","",INDEX('MAPA DE PREÇOS'!H:H,0+MATCH(ABC!E12,'MAPA DE PREÇOS'!B:B,0))),"")</f>
        <v/>
      </c>
      <c r="I12" t="str">
        <f>IF(E12="","",INDEX('MAPA DE PREÇOS'!H:H,MATCH(ABC!E12,'MAPA DE PREÇOS'!B:B,0)+1))</f>
        <v/>
      </c>
      <c r="J12" s="44" t="str">
        <f>IFERROR(IF(E12="","",INDEX('MAPA DE PREÇOS'!M:M,3+MATCH(ABC!E12,'MAPA DE PREÇOS'!B:B,0))),"")</f>
        <v/>
      </c>
      <c r="K12" s="55" t="str">
        <f t="array" ref="K12">IFERROR(IF(E12="","",INDEX('MAPA DE PREÇOS'!M:M,2+MATCH(ABC!E12,'MAPA DE PREÇOS'!B:B,0))),"")</f>
        <v/>
      </c>
      <c r="L12" s="56" t="str">
        <f t="array" ref="L12">IFERROR(IF(AND(E11&lt;&gt;"",E12=""),"TOTAL ESTIMADO",INDEX('MAPA DE PREÇOS'!M:M,0+MATCH(ABC!E12,'MAPA DE PREÇOS'!B:B,0))),"")</f>
        <v/>
      </c>
      <c r="M12" s="57" t="str">
        <f>IFERROR(IF(AND(E11&lt;&gt;"",E12=""),SUM($M$5:M11),INDEX('MAPA DE PREÇOS'!M:M,19+MATCH(ABC!E12,'MAPA DE PREÇOS'!B:B,0))),"")</f>
        <v/>
      </c>
      <c r="N12" s="93" t="str">
        <f t="shared" si="1"/>
        <v/>
      </c>
      <c r="O12" s="93" t="str">
        <f t="shared" si="4"/>
        <v/>
      </c>
      <c r="P12" s="57" t="str">
        <f t="shared" si="3"/>
        <v/>
      </c>
    </row>
    <row r="13" spans="1:21" x14ac:dyDescent="0.25">
      <c r="B13" s="44">
        <v>8</v>
      </c>
      <c r="C13" s="45" t="str">
        <f>IFERROR(INDEX('MAPA DE PREÇOS'!M:M,MATCH(B13,'MAPA DE PREÇOS'!B:B,0)+19)/(SUMPRODUCT(EDITAL!I:I,EDITAL!J:J)),"")</f>
        <v/>
      </c>
      <c r="D13" s="45" t="str">
        <f t="shared" si="2"/>
        <v/>
      </c>
      <c r="E13" s="44" t="str">
        <f t="shared" si="0"/>
        <v/>
      </c>
      <c r="F13" s="44" t="str">
        <f>IFERROR(VLOOKUP($E13,'MAPA DE PREÇOS'!$B:$D,2,FALSE),"")</f>
        <v/>
      </c>
      <c r="G13" s="44" t="str">
        <f>IFERROR(VLOOKUP($E13,'MAPA DE PREÇOS'!$B:$D,3,FALSE),"")</f>
        <v/>
      </c>
      <c r="H13" s="44" t="str">
        <f t="array" ref="H13">IFERROR(IF(E13="","",INDEX('MAPA DE PREÇOS'!H:H,0+MATCH(ABC!E13,'MAPA DE PREÇOS'!B:B,0))),"")</f>
        <v/>
      </c>
      <c r="I13" t="str">
        <f>IF(E13="","",INDEX('MAPA DE PREÇOS'!H:H,MATCH(ABC!E13,'MAPA DE PREÇOS'!B:B,0)+1))</f>
        <v/>
      </c>
      <c r="J13" s="44" t="str">
        <f>IFERROR(IF(E13="","",INDEX('MAPA DE PREÇOS'!M:M,3+MATCH(ABC!E13,'MAPA DE PREÇOS'!B:B,0))),"")</f>
        <v/>
      </c>
      <c r="K13" s="55" t="str">
        <f t="array" ref="K13">IFERROR(IF(E13="","",INDEX('MAPA DE PREÇOS'!M:M,2+MATCH(ABC!E13,'MAPA DE PREÇOS'!B:B,0))),"")</f>
        <v/>
      </c>
      <c r="L13" s="56" t="str">
        <f t="array" ref="L13">IFERROR(IF(AND(E12&lt;&gt;"",E13=""),"TOTAL ESTIMADO",INDEX('MAPA DE PREÇOS'!M:M,0+MATCH(ABC!E13,'MAPA DE PREÇOS'!B:B,0))),"")</f>
        <v/>
      </c>
      <c r="M13" s="57" t="str">
        <f>IFERROR(IF(AND(E12&lt;&gt;"",E13=""),SUM($M$5:M12),INDEX('MAPA DE PREÇOS'!M:M,19+MATCH(ABC!E13,'MAPA DE PREÇOS'!B:B,0))),"")</f>
        <v/>
      </c>
      <c r="N13" s="93" t="str">
        <f t="shared" si="1"/>
        <v/>
      </c>
      <c r="O13" s="93" t="str">
        <f t="shared" si="4"/>
        <v/>
      </c>
      <c r="P13" s="57" t="str">
        <f t="shared" si="3"/>
        <v/>
      </c>
    </row>
    <row r="14" spans="1:21" x14ac:dyDescent="0.25">
      <c r="B14" s="44">
        <v>9</v>
      </c>
      <c r="C14" s="45" t="str">
        <f>IFERROR(INDEX('MAPA DE PREÇOS'!M:M,MATCH(B14,'MAPA DE PREÇOS'!B:B,0)+19)/(SUMPRODUCT(EDITAL!I:I,EDITAL!J:J)),"")</f>
        <v/>
      </c>
      <c r="D14" s="45" t="str">
        <f t="shared" si="2"/>
        <v/>
      </c>
      <c r="E14" s="44" t="str">
        <f t="shared" si="0"/>
        <v/>
      </c>
      <c r="F14" s="44" t="str">
        <f>IFERROR(VLOOKUP($E14,'MAPA DE PREÇOS'!$B:$D,2,FALSE),"")</f>
        <v/>
      </c>
      <c r="G14" s="44" t="str">
        <f>IFERROR(VLOOKUP($E14,'MAPA DE PREÇOS'!$B:$D,3,FALSE),"")</f>
        <v/>
      </c>
      <c r="H14" s="44" t="str">
        <f t="array" ref="H14">IFERROR(IF(E14="","",INDEX('MAPA DE PREÇOS'!H:H,0+MATCH(ABC!E14,'MAPA DE PREÇOS'!B:B,0))),"")</f>
        <v/>
      </c>
      <c r="I14" t="str">
        <f>IF(E14="","",INDEX('MAPA DE PREÇOS'!H:H,MATCH(ABC!E14,'MAPA DE PREÇOS'!B:B,0)+1))</f>
        <v/>
      </c>
      <c r="J14" s="44" t="str">
        <f>IFERROR(IF(E14="","",INDEX('MAPA DE PREÇOS'!M:M,3+MATCH(ABC!E14,'MAPA DE PREÇOS'!B:B,0))),"")</f>
        <v/>
      </c>
      <c r="K14" s="55" t="str">
        <f t="array" ref="K14">IFERROR(IF(E14="","",INDEX('MAPA DE PREÇOS'!M:M,2+MATCH(ABC!E14,'MAPA DE PREÇOS'!B:B,0))),"")</f>
        <v/>
      </c>
      <c r="L14" s="56" t="str">
        <f t="array" ref="L14">IFERROR(IF(AND(E13&lt;&gt;"",E14=""),"TOTAL ESTIMADO",INDEX('MAPA DE PREÇOS'!M:M,0+MATCH(ABC!E14,'MAPA DE PREÇOS'!B:B,0))),"")</f>
        <v/>
      </c>
      <c r="M14" s="57" t="str">
        <f>IFERROR(IF(AND(E13&lt;&gt;"",E14=""),SUM($M$5:M13),INDEX('MAPA DE PREÇOS'!M:M,19+MATCH(ABC!E14,'MAPA DE PREÇOS'!B:B,0))),"")</f>
        <v/>
      </c>
      <c r="N14" s="93" t="str">
        <f t="shared" si="1"/>
        <v/>
      </c>
      <c r="O14" s="93" t="str">
        <f t="shared" si="4"/>
        <v/>
      </c>
      <c r="P14" s="57" t="str">
        <f t="shared" si="3"/>
        <v/>
      </c>
    </row>
    <row r="15" spans="1:21" x14ac:dyDescent="0.25">
      <c r="B15" s="44">
        <v>10</v>
      </c>
      <c r="C15" s="45" t="str">
        <f>IFERROR(INDEX('MAPA DE PREÇOS'!M:M,MATCH(B15,'MAPA DE PREÇOS'!B:B,0)+19)/(SUMPRODUCT(EDITAL!I:I,EDITAL!J:J)),"")</f>
        <v/>
      </c>
      <c r="D15" s="45" t="str">
        <f t="shared" si="2"/>
        <v/>
      </c>
      <c r="E15" s="44" t="str">
        <f t="shared" si="0"/>
        <v/>
      </c>
      <c r="F15" s="44" t="str">
        <f>IFERROR(VLOOKUP($E15,'MAPA DE PREÇOS'!$B:$D,2,FALSE),"")</f>
        <v/>
      </c>
      <c r="G15" s="44" t="str">
        <f>IFERROR(VLOOKUP($E15,'MAPA DE PREÇOS'!$B:$D,3,FALSE),"")</f>
        <v/>
      </c>
      <c r="H15" s="44" t="str">
        <f t="array" ref="H15">IFERROR(IF(E15="","",INDEX('MAPA DE PREÇOS'!H:H,0+MATCH(ABC!E15,'MAPA DE PREÇOS'!B:B,0))),"")</f>
        <v/>
      </c>
      <c r="I15" t="str">
        <f>IF(E15="","",INDEX('MAPA DE PREÇOS'!H:H,MATCH(ABC!E15,'MAPA DE PREÇOS'!B:B,0)+1))</f>
        <v/>
      </c>
      <c r="J15" s="44" t="str">
        <f>IFERROR(IF(E15="","",INDEX('MAPA DE PREÇOS'!M:M,3+MATCH(ABC!E15,'MAPA DE PREÇOS'!B:B,0))),"")</f>
        <v/>
      </c>
      <c r="K15" s="55" t="str">
        <f t="array" ref="K15">IFERROR(IF(E15="","",INDEX('MAPA DE PREÇOS'!M:M,2+MATCH(ABC!E15,'MAPA DE PREÇOS'!B:B,0))),"")</f>
        <v/>
      </c>
      <c r="L15" s="56" t="str">
        <f t="array" ref="L15">IFERROR(IF(AND(E14&lt;&gt;"",E15=""),"TOTAL ESTIMADO",INDEX('MAPA DE PREÇOS'!M:M,0+MATCH(ABC!E15,'MAPA DE PREÇOS'!B:B,0))),"")</f>
        <v/>
      </c>
      <c r="M15" s="57" t="str">
        <f>IFERROR(IF(AND(E14&lt;&gt;"",E15=""),SUM($M$5:M14),INDEX('MAPA DE PREÇOS'!M:M,19+MATCH(ABC!E15,'MAPA DE PREÇOS'!B:B,0))),"")</f>
        <v/>
      </c>
      <c r="N15" s="93" t="str">
        <f t="shared" si="1"/>
        <v/>
      </c>
      <c r="O15" s="93" t="str">
        <f t="shared" si="4"/>
        <v/>
      </c>
      <c r="P15" s="57" t="str">
        <f t="shared" si="3"/>
        <v/>
      </c>
    </row>
    <row r="16" spans="1:21" x14ac:dyDescent="0.25">
      <c r="B16" s="44">
        <v>11</v>
      </c>
      <c r="C16" s="45" t="str">
        <f>IFERROR(INDEX('MAPA DE PREÇOS'!M:M,MATCH(B16,'MAPA DE PREÇOS'!B:B,0)+19)/(SUMPRODUCT(EDITAL!I:I,EDITAL!J:J)),"")</f>
        <v/>
      </c>
      <c r="D16" s="45" t="str">
        <f t="shared" si="2"/>
        <v/>
      </c>
      <c r="E16" s="44" t="str">
        <f t="shared" si="0"/>
        <v/>
      </c>
      <c r="F16" s="44" t="str">
        <f>IFERROR(VLOOKUP($E16,'MAPA DE PREÇOS'!$B:$D,2,FALSE),"")</f>
        <v/>
      </c>
      <c r="G16" s="44" t="str">
        <f>IFERROR(VLOOKUP($E16,'MAPA DE PREÇOS'!$B:$D,3,FALSE),"")</f>
        <v/>
      </c>
      <c r="H16" s="44" t="str">
        <f t="array" ref="H16">IFERROR(IF(E16="","",INDEX('MAPA DE PREÇOS'!H:H,0+MATCH(ABC!E16,'MAPA DE PREÇOS'!B:B,0))),"")</f>
        <v/>
      </c>
      <c r="I16" t="str">
        <f>IF(E16="","",INDEX('MAPA DE PREÇOS'!H:H,MATCH(ABC!E16,'MAPA DE PREÇOS'!B:B,0)+1))</f>
        <v/>
      </c>
      <c r="J16" s="44" t="str">
        <f>IFERROR(IF(E16="","",INDEX('MAPA DE PREÇOS'!M:M,3+MATCH(ABC!E16,'MAPA DE PREÇOS'!B:B,0))),"")</f>
        <v/>
      </c>
      <c r="K16" s="55" t="str">
        <f t="array" ref="K16">IFERROR(IF(E16="","",INDEX('MAPA DE PREÇOS'!M:M,2+MATCH(ABC!E16,'MAPA DE PREÇOS'!B:B,0))),"")</f>
        <v/>
      </c>
      <c r="L16" s="56" t="str">
        <f t="array" ref="L16">IFERROR(IF(AND(E15&lt;&gt;"",E16=""),"TOTAL ESTIMADO",INDEX('MAPA DE PREÇOS'!M:M,0+MATCH(ABC!E16,'MAPA DE PREÇOS'!B:B,0))),"")</f>
        <v/>
      </c>
      <c r="M16" s="57" t="str">
        <f>IFERROR(IF(AND(E15&lt;&gt;"",E16=""),SUM($M$5:M15),INDEX('MAPA DE PREÇOS'!M:M,19+MATCH(ABC!E16,'MAPA DE PREÇOS'!B:B,0))),"")</f>
        <v/>
      </c>
      <c r="N16" s="93" t="str">
        <f t="shared" si="1"/>
        <v/>
      </c>
      <c r="O16" s="93" t="str">
        <f t="shared" si="4"/>
        <v/>
      </c>
      <c r="P16" s="57" t="str">
        <f t="shared" si="3"/>
        <v/>
      </c>
    </row>
    <row r="17" spans="2:16" x14ac:dyDescent="0.25">
      <c r="B17" s="44">
        <v>12</v>
      </c>
      <c r="C17" s="45" t="str">
        <f>IFERROR(INDEX('MAPA DE PREÇOS'!M:M,MATCH(B17,'MAPA DE PREÇOS'!B:B,0)+19)/(SUMPRODUCT(EDITAL!I:I,EDITAL!J:J)),"")</f>
        <v/>
      </c>
      <c r="D17" s="45" t="str">
        <f t="shared" si="2"/>
        <v/>
      </c>
      <c r="E17" s="44" t="str">
        <f t="shared" si="0"/>
        <v/>
      </c>
      <c r="F17" s="44" t="str">
        <f>IFERROR(VLOOKUP($E17,'MAPA DE PREÇOS'!$B:$D,2,FALSE),"")</f>
        <v/>
      </c>
      <c r="G17" s="44" t="str">
        <f>IFERROR(VLOOKUP($E17,'MAPA DE PREÇOS'!$B:$D,3,FALSE),"")</f>
        <v/>
      </c>
      <c r="H17" s="44" t="str">
        <f t="array" ref="H17">IFERROR(IF(E17="","",INDEX('MAPA DE PREÇOS'!H:H,0+MATCH(ABC!E17,'MAPA DE PREÇOS'!B:B,0))),"")</f>
        <v/>
      </c>
      <c r="I17" t="str">
        <f>IF(E17="","",INDEX('MAPA DE PREÇOS'!H:H,MATCH(ABC!E17,'MAPA DE PREÇOS'!B:B,0)+1))</f>
        <v/>
      </c>
      <c r="J17" s="44" t="str">
        <f>IFERROR(IF(E17="","",INDEX('MAPA DE PREÇOS'!M:M,3+MATCH(ABC!E17,'MAPA DE PREÇOS'!B:B,0))),"")</f>
        <v/>
      </c>
      <c r="K17" s="55" t="str">
        <f t="array" ref="K17">IFERROR(IF(E17="","",INDEX('MAPA DE PREÇOS'!M:M,2+MATCH(ABC!E17,'MAPA DE PREÇOS'!B:B,0))),"")</f>
        <v/>
      </c>
      <c r="L17" s="56" t="str">
        <f t="array" ref="L17">IFERROR(IF(AND(E16&lt;&gt;"",E17=""),"TOTAL ESTIMADO",INDEX('MAPA DE PREÇOS'!M:M,0+MATCH(ABC!E17,'MAPA DE PREÇOS'!B:B,0))),"")</f>
        <v/>
      </c>
      <c r="M17" s="57" t="str">
        <f>IFERROR(IF(AND(E16&lt;&gt;"",E17=""),SUM($M$5:M16),INDEX('MAPA DE PREÇOS'!M:M,19+MATCH(ABC!E17,'MAPA DE PREÇOS'!B:B,0))),"")</f>
        <v/>
      </c>
      <c r="N17" s="93" t="str">
        <f t="shared" si="1"/>
        <v/>
      </c>
      <c r="O17" s="93" t="str">
        <f t="shared" si="4"/>
        <v/>
      </c>
      <c r="P17" s="57" t="str">
        <f t="shared" si="3"/>
        <v/>
      </c>
    </row>
    <row r="18" spans="2:16" x14ac:dyDescent="0.25">
      <c r="B18" s="44">
        <v>13</v>
      </c>
      <c r="C18" s="45" t="str">
        <f>IFERROR(INDEX('MAPA DE PREÇOS'!M:M,MATCH(B18,'MAPA DE PREÇOS'!B:B,0)+19)/(SUMPRODUCT(EDITAL!I:I,EDITAL!J:J)),"")</f>
        <v/>
      </c>
      <c r="D18" s="45" t="str">
        <f t="shared" si="2"/>
        <v/>
      </c>
      <c r="E18" s="44" t="str">
        <f t="shared" si="0"/>
        <v/>
      </c>
      <c r="F18" s="44" t="str">
        <f>IFERROR(VLOOKUP($E18,'MAPA DE PREÇOS'!$B:$D,2,FALSE),"")</f>
        <v/>
      </c>
      <c r="G18" s="44" t="str">
        <f>IFERROR(VLOOKUP($E18,'MAPA DE PREÇOS'!$B:$D,3,FALSE),"")</f>
        <v/>
      </c>
      <c r="H18" s="44" t="str">
        <f t="array" ref="H18">IFERROR(IF(E18="","",INDEX('MAPA DE PREÇOS'!H:H,0+MATCH(ABC!E18,'MAPA DE PREÇOS'!B:B,0))),"")</f>
        <v/>
      </c>
      <c r="I18" t="str">
        <f>IF(E18="","",INDEX('MAPA DE PREÇOS'!H:H,MATCH(ABC!E18,'MAPA DE PREÇOS'!B:B,0)+1))</f>
        <v/>
      </c>
      <c r="J18" s="44" t="str">
        <f>IFERROR(IF(E18="","",INDEX('MAPA DE PREÇOS'!M:M,3+MATCH(ABC!E18,'MAPA DE PREÇOS'!B:B,0))),"")</f>
        <v/>
      </c>
      <c r="K18" s="55" t="str">
        <f t="array" ref="K18">IFERROR(IF(E18="","",INDEX('MAPA DE PREÇOS'!M:M,2+MATCH(ABC!E18,'MAPA DE PREÇOS'!B:B,0))),"")</f>
        <v/>
      </c>
      <c r="L18" s="56" t="str">
        <f t="array" ref="L18">IFERROR(IF(AND(E17&lt;&gt;"",E18=""),"TOTAL ESTIMADO",INDEX('MAPA DE PREÇOS'!M:M,0+MATCH(ABC!E18,'MAPA DE PREÇOS'!B:B,0))),"")</f>
        <v/>
      </c>
      <c r="M18" s="57" t="str">
        <f>IFERROR(IF(AND(E17&lt;&gt;"",E18=""),SUM($M$5:M17),INDEX('MAPA DE PREÇOS'!M:M,19+MATCH(ABC!E18,'MAPA DE PREÇOS'!B:B,0))),"")</f>
        <v/>
      </c>
      <c r="N18" s="93" t="str">
        <f t="shared" si="1"/>
        <v/>
      </c>
      <c r="O18" s="93" t="str">
        <f t="shared" si="4"/>
        <v/>
      </c>
      <c r="P18" s="57" t="str">
        <f t="shared" si="3"/>
        <v/>
      </c>
    </row>
    <row r="19" spans="2:16" x14ac:dyDescent="0.25">
      <c r="B19" s="44">
        <v>14</v>
      </c>
      <c r="C19" s="45" t="str">
        <f>IFERROR(INDEX('MAPA DE PREÇOS'!M:M,MATCH(B19,'MAPA DE PREÇOS'!B:B,0)+19)/(SUMPRODUCT(EDITAL!I:I,EDITAL!J:J)),"")</f>
        <v/>
      </c>
      <c r="D19" s="45" t="str">
        <f t="shared" si="2"/>
        <v/>
      </c>
      <c r="E19" s="44" t="str">
        <f t="shared" si="0"/>
        <v/>
      </c>
      <c r="F19" s="44" t="str">
        <f>IFERROR(VLOOKUP($E19,'MAPA DE PREÇOS'!$B:$D,2,FALSE),"")</f>
        <v/>
      </c>
      <c r="G19" s="44" t="str">
        <f>IFERROR(VLOOKUP($E19,'MAPA DE PREÇOS'!$B:$D,3,FALSE),"")</f>
        <v/>
      </c>
      <c r="H19" s="44" t="str">
        <f t="array" ref="H19">IFERROR(IF(E19="","",INDEX('MAPA DE PREÇOS'!H:H,0+MATCH(ABC!E19,'MAPA DE PREÇOS'!B:B,0))),"")</f>
        <v/>
      </c>
      <c r="I19" t="str">
        <f>IF(E19="","",INDEX('MAPA DE PREÇOS'!H:H,MATCH(ABC!E19,'MAPA DE PREÇOS'!B:B,0)+1))</f>
        <v/>
      </c>
      <c r="J19" s="44" t="str">
        <f>IFERROR(IF(E19="","",INDEX('MAPA DE PREÇOS'!M:M,3+MATCH(ABC!E19,'MAPA DE PREÇOS'!B:B,0))),"")</f>
        <v/>
      </c>
      <c r="K19" s="55" t="str">
        <f t="array" ref="K19">IFERROR(IF(E19="","",INDEX('MAPA DE PREÇOS'!M:M,2+MATCH(ABC!E19,'MAPA DE PREÇOS'!B:B,0))),"")</f>
        <v/>
      </c>
      <c r="L19" s="56" t="str">
        <f t="array" ref="L19">IFERROR(IF(AND(E18&lt;&gt;"",E19=""),"TOTAL ESTIMADO",INDEX('MAPA DE PREÇOS'!M:M,0+MATCH(ABC!E19,'MAPA DE PREÇOS'!B:B,0))),"")</f>
        <v/>
      </c>
      <c r="M19" s="57" t="str">
        <f>IFERROR(IF(AND(E18&lt;&gt;"",E19=""),SUM($M$5:M18),INDEX('MAPA DE PREÇOS'!M:M,19+MATCH(ABC!E19,'MAPA DE PREÇOS'!B:B,0))),"")</f>
        <v/>
      </c>
      <c r="N19" s="93" t="str">
        <f t="shared" si="1"/>
        <v/>
      </c>
      <c r="O19" s="93" t="str">
        <f t="shared" si="4"/>
        <v/>
      </c>
      <c r="P19" s="57" t="str">
        <f t="shared" si="3"/>
        <v/>
      </c>
    </row>
    <row r="20" spans="2:16" x14ac:dyDescent="0.25">
      <c r="B20" s="44">
        <v>15</v>
      </c>
      <c r="C20" s="45" t="str">
        <f>IFERROR(INDEX('MAPA DE PREÇOS'!M:M,MATCH(B20,'MAPA DE PREÇOS'!B:B,0)+19)/(SUMPRODUCT(EDITAL!I:I,EDITAL!J:J)),"")</f>
        <v/>
      </c>
      <c r="D20" s="45" t="str">
        <f t="shared" si="2"/>
        <v/>
      </c>
      <c r="E20" s="44" t="str">
        <f t="shared" si="0"/>
        <v/>
      </c>
      <c r="F20" s="44" t="str">
        <f>IFERROR(VLOOKUP($E20,'MAPA DE PREÇOS'!$B:$D,2,FALSE),"")</f>
        <v/>
      </c>
      <c r="G20" s="44" t="str">
        <f>IFERROR(VLOOKUP($E20,'MAPA DE PREÇOS'!$B:$D,3,FALSE),"")</f>
        <v/>
      </c>
      <c r="H20" s="44" t="str">
        <f t="array" ref="H20">IFERROR(IF(E20="","",INDEX('MAPA DE PREÇOS'!H:H,0+MATCH(ABC!E20,'MAPA DE PREÇOS'!B:B,0))),"")</f>
        <v/>
      </c>
      <c r="I20" t="str">
        <f>IF(E20="","",INDEX('MAPA DE PREÇOS'!H:H,MATCH(ABC!E20,'MAPA DE PREÇOS'!B:B,0)+1))</f>
        <v/>
      </c>
      <c r="J20" s="44" t="str">
        <f>IFERROR(IF(E20="","",INDEX('MAPA DE PREÇOS'!M:M,3+MATCH(ABC!E20,'MAPA DE PREÇOS'!B:B,0))),"")</f>
        <v/>
      </c>
      <c r="K20" s="55" t="str">
        <f t="array" ref="K20">IFERROR(IF(E20="","",INDEX('MAPA DE PREÇOS'!M:M,2+MATCH(ABC!E20,'MAPA DE PREÇOS'!B:B,0))),"")</f>
        <v/>
      </c>
      <c r="L20" s="56" t="str">
        <f t="array" ref="L20">IFERROR(IF(AND(E19&lt;&gt;"",E20=""),"TOTAL ESTIMADO",INDEX('MAPA DE PREÇOS'!M:M,0+MATCH(ABC!E20,'MAPA DE PREÇOS'!B:B,0))),"")</f>
        <v/>
      </c>
      <c r="M20" s="57" t="str">
        <f>IFERROR(IF(AND(E19&lt;&gt;"",E20=""),SUM($M$5:M19),INDEX('MAPA DE PREÇOS'!M:M,19+MATCH(ABC!E20,'MAPA DE PREÇOS'!B:B,0))),"")</f>
        <v/>
      </c>
      <c r="N20" s="93" t="str">
        <f t="shared" si="1"/>
        <v/>
      </c>
      <c r="O20" s="93" t="str">
        <f t="shared" si="4"/>
        <v/>
      </c>
      <c r="P20" s="57" t="str">
        <f t="shared" si="3"/>
        <v/>
      </c>
    </row>
    <row r="21" spans="2:16" x14ac:dyDescent="0.25">
      <c r="B21" s="44">
        <v>16</v>
      </c>
      <c r="C21" s="45" t="str">
        <f>IFERROR(INDEX('MAPA DE PREÇOS'!M:M,MATCH(B21,'MAPA DE PREÇOS'!B:B,0)+19)/(SUMPRODUCT(EDITAL!I:I,EDITAL!J:J)),"")</f>
        <v/>
      </c>
      <c r="D21" s="45" t="str">
        <f t="shared" si="2"/>
        <v/>
      </c>
      <c r="E21" s="44" t="str">
        <f t="shared" si="0"/>
        <v/>
      </c>
      <c r="F21" s="44" t="str">
        <f>IFERROR(VLOOKUP($E21,'MAPA DE PREÇOS'!$B:$D,2,FALSE),"")</f>
        <v/>
      </c>
      <c r="G21" s="44" t="str">
        <f>IFERROR(VLOOKUP($E21,'MAPA DE PREÇOS'!$B:$D,3,FALSE),"")</f>
        <v/>
      </c>
      <c r="H21" s="44" t="str">
        <f t="array" ref="H21">IFERROR(IF(E21="","",INDEX('MAPA DE PREÇOS'!H:H,0+MATCH(ABC!E21,'MAPA DE PREÇOS'!B:B,0))),"")</f>
        <v/>
      </c>
      <c r="I21" t="str">
        <f>IF(E21="","",INDEX('MAPA DE PREÇOS'!H:H,MATCH(ABC!E21,'MAPA DE PREÇOS'!B:B,0)+1))</f>
        <v/>
      </c>
      <c r="J21" s="44" t="str">
        <f>IFERROR(IF(E21="","",INDEX('MAPA DE PREÇOS'!M:M,3+MATCH(ABC!E21,'MAPA DE PREÇOS'!B:B,0))),"")</f>
        <v/>
      </c>
      <c r="K21" s="55" t="str">
        <f t="array" ref="K21">IFERROR(IF(E21="","",INDEX('MAPA DE PREÇOS'!M:M,2+MATCH(ABC!E21,'MAPA DE PREÇOS'!B:B,0))),"")</f>
        <v/>
      </c>
      <c r="L21" s="56" t="str">
        <f t="array" ref="L21">IFERROR(IF(AND(E20&lt;&gt;"",E21=""),"TOTAL ESTIMADO",INDEX('MAPA DE PREÇOS'!M:M,0+MATCH(ABC!E21,'MAPA DE PREÇOS'!B:B,0))),"")</f>
        <v/>
      </c>
      <c r="M21" s="57" t="str">
        <f>IFERROR(IF(AND(E20&lt;&gt;"",E21=""),SUM($M$5:M20),INDEX('MAPA DE PREÇOS'!M:M,19+MATCH(ABC!E21,'MAPA DE PREÇOS'!B:B,0))),"")</f>
        <v/>
      </c>
      <c r="N21" s="93" t="str">
        <f t="shared" si="1"/>
        <v/>
      </c>
      <c r="O21" s="93" t="str">
        <f t="shared" si="4"/>
        <v/>
      </c>
      <c r="P21" s="57" t="str">
        <f t="shared" si="3"/>
        <v/>
      </c>
    </row>
    <row r="22" spans="2:16" x14ac:dyDescent="0.25">
      <c r="B22" s="44">
        <v>17</v>
      </c>
      <c r="C22" s="45" t="str">
        <f>IFERROR(INDEX('MAPA DE PREÇOS'!M:M,MATCH(B22,'MAPA DE PREÇOS'!B:B,0)+19)/(SUMPRODUCT(EDITAL!I:I,EDITAL!J:J)),"")</f>
        <v/>
      </c>
      <c r="D22" s="45" t="str">
        <f t="shared" si="2"/>
        <v/>
      </c>
      <c r="E22" s="44" t="str">
        <f t="shared" si="0"/>
        <v/>
      </c>
      <c r="F22" s="44" t="str">
        <f>IFERROR(VLOOKUP($E22,'MAPA DE PREÇOS'!$B:$D,2,FALSE),"")</f>
        <v/>
      </c>
      <c r="G22" s="44" t="str">
        <f>IFERROR(VLOOKUP($E22,'MAPA DE PREÇOS'!$B:$D,3,FALSE),"")</f>
        <v/>
      </c>
      <c r="H22" s="44" t="str">
        <f t="array" ref="H22">IFERROR(IF(E22="","",INDEX('MAPA DE PREÇOS'!H:H,0+MATCH(ABC!E22,'MAPA DE PREÇOS'!B:B,0))),"")</f>
        <v/>
      </c>
      <c r="I22" t="str">
        <f>IF(E22="","",INDEX('MAPA DE PREÇOS'!H:H,MATCH(ABC!E22,'MAPA DE PREÇOS'!B:B,0)+1))</f>
        <v/>
      </c>
      <c r="J22" s="44" t="str">
        <f>IFERROR(IF(E22="","",INDEX('MAPA DE PREÇOS'!M:M,3+MATCH(ABC!E22,'MAPA DE PREÇOS'!B:B,0))),"")</f>
        <v/>
      </c>
      <c r="K22" s="55" t="str">
        <f t="array" ref="K22">IFERROR(IF(E22="","",INDEX('MAPA DE PREÇOS'!M:M,2+MATCH(ABC!E22,'MAPA DE PREÇOS'!B:B,0))),"")</f>
        <v/>
      </c>
      <c r="L22" s="56" t="str">
        <f t="array" ref="L22">IFERROR(IF(AND(E21&lt;&gt;"",E22=""),"TOTAL ESTIMADO",INDEX('MAPA DE PREÇOS'!M:M,0+MATCH(ABC!E22,'MAPA DE PREÇOS'!B:B,0))),"")</f>
        <v/>
      </c>
      <c r="M22" s="57" t="str">
        <f>IFERROR(IF(AND(E21&lt;&gt;"",E22=""),SUM($M$5:M21),INDEX('MAPA DE PREÇOS'!M:M,19+MATCH(ABC!E22,'MAPA DE PREÇOS'!B:B,0))),"")</f>
        <v/>
      </c>
      <c r="N22" s="93" t="str">
        <f t="shared" si="1"/>
        <v/>
      </c>
      <c r="O22" s="93" t="str">
        <f t="shared" si="4"/>
        <v/>
      </c>
      <c r="P22" s="57" t="str">
        <f t="shared" si="3"/>
        <v/>
      </c>
    </row>
    <row r="23" spans="2:16" x14ac:dyDescent="0.25">
      <c r="B23" s="44">
        <v>18</v>
      </c>
      <c r="C23" s="45" t="str">
        <f>IFERROR(INDEX('MAPA DE PREÇOS'!M:M,MATCH(B23,'MAPA DE PREÇOS'!B:B,0)+19)/(SUMPRODUCT(EDITAL!I:I,EDITAL!J:J)),"")</f>
        <v/>
      </c>
      <c r="D23" s="45" t="str">
        <f t="shared" si="2"/>
        <v/>
      </c>
      <c r="E23" s="44" t="str">
        <f t="shared" si="0"/>
        <v/>
      </c>
      <c r="F23" s="44" t="str">
        <f>IFERROR(VLOOKUP($E23,'MAPA DE PREÇOS'!$B:$D,2,FALSE),"")</f>
        <v/>
      </c>
      <c r="G23" s="44" t="str">
        <f>IFERROR(VLOOKUP($E23,'MAPA DE PREÇOS'!$B:$D,3,FALSE),"")</f>
        <v/>
      </c>
      <c r="H23" s="44" t="str">
        <f t="array" ref="H23">IFERROR(IF(E23="","",INDEX('MAPA DE PREÇOS'!H:H,0+MATCH(ABC!E23,'MAPA DE PREÇOS'!B:B,0))),"")</f>
        <v/>
      </c>
      <c r="I23" t="str">
        <f>IF(E23="","",INDEX('MAPA DE PREÇOS'!H:H,MATCH(ABC!E23,'MAPA DE PREÇOS'!B:B,0)+1))</f>
        <v/>
      </c>
      <c r="J23" s="44" t="str">
        <f>IFERROR(IF(E23="","",INDEX('MAPA DE PREÇOS'!M:M,3+MATCH(ABC!E23,'MAPA DE PREÇOS'!B:B,0))),"")</f>
        <v/>
      </c>
      <c r="K23" s="55" t="str">
        <f t="array" ref="K23">IFERROR(IF(E23="","",INDEX('MAPA DE PREÇOS'!M:M,2+MATCH(ABC!E23,'MAPA DE PREÇOS'!B:B,0))),"")</f>
        <v/>
      </c>
      <c r="L23" s="56" t="str">
        <f t="array" ref="L23">IFERROR(IF(AND(E22&lt;&gt;"",E23=""),"TOTAL ESTIMADO",INDEX('MAPA DE PREÇOS'!M:M,0+MATCH(ABC!E23,'MAPA DE PREÇOS'!B:B,0))),"")</f>
        <v/>
      </c>
      <c r="M23" s="57" t="str">
        <f>IFERROR(IF(AND(E22&lt;&gt;"",E23=""),SUM($M$5:M22),INDEX('MAPA DE PREÇOS'!M:M,19+MATCH(ABC!E23,'MAPA DE PREÇOS'!B:B,0))),"")</f>
        <v/>
      </c>
      <c r="N23" s="93" t="str">
        <f t="shared" si="1"/>
        <v/>
      </c>
      <c r="O23" s="93" t="str">
        <f t="shared" si="4"/>
        <v/>
      </c>
      <c r="P23" s="57" t="str">
        <f t="shared" si="3"/>
        <v/>
      </c>
    </row>
    <row r="24" spans="2:16" x14ac:dyDescent="0.25">
      <c r="B24" s="44">
        <v>19</v>
      </c>
      <c r="C24" s="45" t="str">
        <f>IFERROR(INDEX('MAPA DE PREÇOS'!M:M,MATCH(B24,'MAPA DE PREÇOS'!B:B,0)+19)/(SUMPRODUCT(EDITAL!I:I,EDITAL!J:J)),"")</f>
        <v/>
      </c>
      <c r="D24" s="45" t="str">
        <f t="shared" si="2"/>
        <v/>
      </c>
      <c r="E24" s="44" t="str">
        <f t="shared" si="0"/>
        <v/>
      </c>
      <c r="F24" s="44" t="str">
        <f>IFERROR(VLOOKUP($E24,'MAPA DE PREÇOS'!$B:$D,2,FALSE),"")</f>
        <v/>
      </c>
      <c r="G24" s="44" t="str">
        <f>IFERROR(VLOOKUP($E24,'MAPA DE PREÇOS'!$B:$D,3,FALSE),"")</f>
        <v/>
      </c>
      <c r="H24" s="44" t="str">
        <f t="array" ref="H24">IFERROR(IF(E24="","",INDEX('MAPA DE PREÇOS'!H:H,0+MATCH(ABC!E24,'MAPA DE PREÇOS'!B:B,0))),"")</f>
        <v/>
      </c>
      <c r="I24" t="str">
        <f>IF(E24="","",INDEX('MAPA DE PREÇOS'!H:H,MATCH(ABC!E24,'MAPA DE PREÇOS'!B:B,0)+1))</f>
        <v/>
      </c>
      <c r="J24" s="44" t="str">
        <f>IFERROR(IF(E24="","",INDEX('MAPA DE PREÇOS'!M:M,3+MATCH(ABC!E24,'MAPA DE PREÇOS'!B:B,0))),"")</f>
        <v/>
      </c>
      <c r="K24" s="55" t="str">
        <f t="array" ref="K24">IFERROR(IF(E24="","",INDEX('MAPA DE PREÇOS'!M:M,2+MATCH(ABC!E24,'MAPA DE PREÇOS'!B:B,0))),"")</f>
        <v/>
      </c>
      <c r="L24" s="56" t="str">
        <f t="array" ref="L24">IFERROR(IF(AND(E23&lt;&gt;"",E24=""),"TOTAL ESTIMADO",INDEX('MAPA DE PREÇOS'!M:M,0+MATCH(ABC!E24,'MAPA DE PREÇOS'!B:B,0))),"")</f>
        <v/>
      </c>
      <c r="M24" s="57" t="str">
        <f>IFERROR(IF(AND(E23&lt;&gt;"",E24=""),SUM($M$5:M23),INDEX('MAPA DE PREÇOS'!M:M,19+MATCH(ABC!E24,'MAPA DE PREÇOS'!B:B,0))),"")</f>
        <v/>
      </c>
      <c r="N24" s="93" t="str">
        <f t="shared" si="1"/>
        <v/>
      </c>
      <c r="O24" s="93" t="str">
        <f t="shared" si="4"/>
        <v/>
      </c>
      <c r="P24" s="57" t="str">
        <f t="shared" si="3"/>
        <v/>
      </c>
    </row>
    <row r="25" spans="2:16" x14ac:dyDescent="0.25">
      <c r="B25" s="44">
        <v>20</v>
      </c>
      <c r="C25" s="45" t="str">
        <f>IFERROR(INDEX('MAPA DE PREÇOS'!M:M,MATCH(B25,'MAPA DE PREÇOS'!B:B,0)+19)/(SUMPRODUCT(EDITAL!I:I,EDITAL!J:J)),"")</f>
        <v/>
      </c>
      <c r="D25" s="45" t="str">
        <f t="shared" si="2"/>
        <v/>
      </c>
      <c r="E25" s="44" t="str">
        <f t="shared" si="0"/>
        <v/>
      </c>
      <c r="F25" s="44" t="str">
        <f>IFERROR(VLOOKUP($E25,'MAPA DE PREÇOS'!$B:$D,2,FALSE),"")</f>
        <v/>
      </c>
      <c r="G25" s="44" t="str">
        <f>IFERROR(VLOOKUP($E25,'MAPA DE PREÇOS'!$B:$D,3,FALSE),"")</f>
        <v/>
      </c>
      <c r="H25" s="44" t="str">
        <f t="array" ref="H25">IFERROR(IF(E25="","",INDEX('MAPA DE PREÇOS'!H:H,0+MATCH(ABC!E25,'MAPA DE PREÇOS'!B:B,0))),"")</f>
        <v/>
      </c>
      <c r="I25" t="str">
        <f>IF(E25="","",INDEX('MAPA DE PREÇOS'!H:H,MATCH(ABC!E25,'MAPA DE PREÇOS'!B:B,0)+1))</f>
        <v/>
      </c>
      <c r="J25" s="44" t="str">
        <f>IFERROR(IF(E25="","",INDEX('MAPA DE PREÇOS'!M:M,3+MATCH(ABC!E25,'MAPA DE PREÇOS'!B:B,0))),"")</f>
        <v/>
      </c>
      <c r="K25" s="55" t="str">
        <f t="array" ref="K25">IFERROR(IF(E25="","",INDEX('MAPA DE PREÇOS'!M:M,2+MATCH(ABC!E25,'MAPA DE PREÇOS'!B:B,0))),"")</f>
        <v/>
      </c>
      <c r="L25" s="56" t="str">
        <f t="array" ref="L25">IFERROR(IF(AND(E24&lt;&gt;"",E25=""),"TOTAL ESTIMADO",INDEX('MAPA DE PREÇOS'!M:M,0+MATCH(ABC!E25,'MAPA DE PREÇOS'!B:B,0))),"")</f>
        <v/>
      </c>
      <c r="M25" s="57" t="str">
        <f>IFERROR(IF(AND(E24&lt;&gt;"",E25=""),SUM($M$5:M24),INDEX('MAPA DE PREÇOS'!M:M,19+MATCH(ABC!E25,'MAPA DE PREÇOS'!B:B,0))),"")</f>
        <v/>
      </c>
      <c r="N25" s="93" t="str">
        <f t="shared" si="1"/>
        <v/>
      </c>
      <c r="O25" s="93" t="str">
        <f t="shared" si="4"/>
        <v/>
      </c>
      <c r="P25" s="57" t="str">
        <f t="shared" si="3"/>
        <v/>
      </c>
    </row>
    <row r="26" spans="2:16" x14ac:dyDescent="0.25">
      <c r="B26" s="44">
        <v>21</v>
      </c>
      <c r="C26" s="45" t="str">
        <f>IFERROR(INDEX('MAPA DE PREÇOS'!M:M,MATCH(B26,'MAPA DE PREÇOS'!B:B,0)+19)/(SUMPRODUCT(EDITAL!I:I,EDITAL!J:J)),"")</f>
        <v/>
      </c>
      <c r="D26" s="45" t="str">
        <f t="shared" si="2"/>
        <v/>
      </c>
      <c r="E26" s="44" t="str">
        <f t="shared" si="0"/>
        <v/>
      </c>
      <c r="F26" s="44" t="str">
        <f>IFERROR(VLOOKUP($E26,'MAPA DE PREÇOS'!$B:$D,2,FALSE),"")</f>
        <v/>
      </c>
      <c r="G26" s="44" t="str">
        <f>IFERROR(VLOOKUP($E26,'MAPA DE PREÇOS'!$B:$D,3,FALSE),"")</f>
        <v/>
      </c>
      <c r="H26" s="44" t="str">
        <f t="array" ref="H26">IFERROR(IF(E26="","",INDEX('MAPA DE PREÇOS'!H:H,0+MATCH(ABC!E26,'MAPA DE PREÇOS'!B:B,0))),"")</f>
        <v/>
      </c>
      <c r="I26" t="str">
        <f>IF(E26="","",INDEX('MAPA DE PREÇOS'!H:H,MATCH(ABC!E26,'MAPA DE PREÇOS'!B:B,0)+1))</f>
        <v/>
      </c>
      <c r="J26" s="44" t="str">
        <f>IFERROR(IF(E26="","",INDEX('MAPA DE PREÇOS'!M:M,3+MATCH(ABC!E26,'MAPA DE PREÇOS'!B:B,0))),"")</f>
        <v/>
      </c>
      <c r="K26" s="55" t="str">
        <f t="array" ref="K26">IFERROR(IF(E26="","",INDEX('MAPA DE PREÇOS'!M:M,2+MATCH(ABC!E26,'MAPA DE PREÇOS'!B:B,0))),"")</f>
        <v/>
      </c>
      <c r="L26" s="56" t="str">
        <f t="array" ref="L26">IFERROR(IF(AND(E25&lt;&gt;"",E26=""),"TOTAL ESTIMADO",INDEX('MAPA DE PREÇOS'!M:M,0+MATCH(ABC!E26,'MAPA DE PREÇOS'!B:B,0))),"")</f>
        <v/>
      </c>
      <c r="M26" s="57" t="str">
        <f>IFERROR(IF(AND(E25&lt;&gt;"",E26=""),SUM($M$5:M25),INDEX('MAPA DE PREÇOS'!M:M,19+MATCH(ABC!E26,'MAPA DE PREÇOS'!B:B,0))),"")</f>
        <v/>
      </c>
      <c r="N26" s="93" t="str">
        <f t="shared" si="1"/>
        <v/>
      </c>
      <c r="O26" s="93" t="str">
        <f t="shared" si="4"/>
        <v/>
      </c>
      <c r="P26" s="57" t="str">
        <f t="shared" si="3"/>
        <v/>
      </c>
    </row>
    <row r="27" spans="2:16" x14ac:dyDescent="0.25">
      <c r="B27" s="44">
        <v>22</v>
      </c>
      <c r="C27" s="45" t="str">
        <f>IFERROR(INDEX('MAPA DE PREÇOS'!M:M,MATCH(B27,'MAPA DE PREÇOS'!B:B,0)+19)/(SUMPRODUCT(EDITAL!I:I,EDITAL!J:J)),"")</f>
        <v/>
      </c>
      <c r="D27" s="45" t="str">
        <f t="shared" si="2"/>
        <v/>
      </c>
      <c r="E27" s="44" t="str">
        <f t="shared" si="0"/>
        <v/>
      </c>
      <c r="F27" s="44" t="str">
        <f>IFERROR(VLOOKUP($E27,'MAPA DE PREÇOS'!$B:$D,2,FALSE),"")</f>
        <v/>
      </c>
      <c r="G27" s="44" t="str">
        <f>IFERROR(VLOOKUP($E27,'MAPA DE PREÇOS'!$B:$D,3,FALSE),"")</f>
        <v/>
      </c>
      <c r="H27" s="44" t="str">
        <f t="array" ref="H27">IFERROR(IF(E27="","",INDEX('MAPA DE PREÇOS'!H:H,0+MATCH(ABC!E27,'MAPA DE PREÇOS'!B:B,0))),"")</f>
        <v/>
      </c>
      <c r="I27" t="str">
        <f>IF(E27="","",INDEX('MAPA DE PREÇOS'!H:H,MATCH(ABC!E27,'MAPA DE PREÇOS'!B:B,0)+1))</f>
        <v/>
      </c>
      <c r="J27" s="44" t="str">
        <f>IFERROR(IF(E27="","",INDEX('MAPA DE PREÇOS'!M:M,3+MATCH(ABC!E27,'MAPA DE PREÇOS'!B:B,0))),"")</f>
        <v/>
      </c>
      <c r="K27" s="55" t="str">
        <f t="array" ref="K27">IFERROR(IF(E27="","",INDEX('MAPA DE PREÇOS'!M:M,2+MATCH(ABC!E27,'MAPA DE PREÇOS'!B:B,0))),"")</f>
        <v/>
      </c>
      <c r="L27" s="56" t="str">
        <f t="array" ref="L27">IFERROR(IF(AND(E26&lt;&gt;"",E27=""),"TOTAL ESTIMADO",INDEX('MAPA DE PREÇOS'!M:M,0+MATCH(ABC!E27,'MAPA DE PREÇOS'!B:B,0))),"")</f>
        <v/>
      </c>
      <c r="M27" s="57" t="str">
        <f>IFERROR(IF(AND(E26&lt;&gt;"",E27=""),SUM($M$5:M26),INDEX('MAPA DE PREÇOS'!M:M,19+MATCH(ABC!E27,'MAPA DE PREÇOS'!B:B,0))),"")</f>
        <v/>
      </c>
      <c r="N27" s="93" t="str">
        <f t="shared" si="1"/>
        <v/>
      </c>
      <c r="O27" s="93" t="str">
        <f t="shared" si="4"/>
        <v/>
      </c>
      <c r="P27" s="57" t="str">
        <f t="shared" si="3"/>
        <v/>
      </c>
    </row>
    <row r="28" spans="2:16" x14ac:dyDescent="0.25">
      <c r="B28" s="44">
        <v>23</v>
      </c>
      <c r="C28" s="45" t="str">
        <f>IFERROR(INDEX('MAPA DE PREÇOS'!M:M,MATCH(B28,'MAPA DE PREÇOS'!B:B,0)+19)/(SUMPRODUCT(EDITAL!I:I,EDITAL!J:J)),"")</f>
        <v/>
      </c>
      <c r="D28" s="45" t="str">
        <f t="shared" si="2"/>
        <v/>
      </c>
      <c r="E28" s="44" t="str">
        <f t="shared" si="0"/>
        <v/>
      </c>
      <c r="F28" s="44" t="str">
        <f>IFERROR(VLOOKUP($E28,'MAPA DE PREÇOS'!$B:$D,2,FALSE),"")</f>
        <v/>
      </c>
      <c r="G28" s="44" t="str">
        <f>IFERROR(VLOOKUP($E28,'MAPA DE PREÇOS'!$B:$D,3,FALSE),"")</f>
        <v/>
      </c>
      <c r="H28" s="44" t="str">
        <f t="array" ref="H28">IFERROR(IF(E28="","",INDEX('MAPA DE PREÇOS'!H:H,0+MATCH(ABC!E28,'MAPA DE PREÇOS'!B:B,0))),"")</f>
        <v/>
      </c>
      <c r="I28" t="str">
        <f>IF(E28="","",INDEX('MAPA DE PREÇOS'!H:H,MATCH(ABC!E28,'MAPA DE PREÇOS'!B:B,0)+1))</f>
        <v/>
      </c>
      <c r="J28" s="44" t="str">
        <f>IFERROR(IF(E28="","",INDEX('MAPA DE PREÇOS'!M:M,3+MATCH(ABC!E28,'MAPA DE PREÇOS'!B:B,0))),"")</f>
        <v/>
      </c>
      <c r="K28" s="55" t="str">
        <f t="array" ref="K28">IFERROR(IF(E28="","",INDEX('MAPA DE PREÇOS'!M:M,2+MATCH(ABC!E28,'MAPA DE PREÇOS'!B:B,0))),"")</f>
        <v/>
      </c>
      <c r="L28" s="56" t="str">
        <f t="array" ref="L28">IFERROR(IF(AND(E27&lt;&gt;"",E28=""),"TOTAL ESTIMADO",INDEX('MAPA DE PREÇOS'!M:M,0+MATCH(ABC!E28,'MAPA DE PREÇOS'!B:B,0))),"")</f>
        <v/>
      </c>
      <c r="M28" s="57" t="str">
        <f>IFERROR(IF(AND(E27&lt;&gt;"",E28=""),SUM($M$5:M27),INDEX('MAPA DE PREÇOS'!M:M,19+MATCH(ABC!E28,'MAPA DE PREÇOS'!B:B,0))),"")</f>
        <v/>
      </c>
      <c r="N28" s="93" t="str">
        <f t="shared" si="1"/>
        <v/>
      </c>
      <c r="O28" s="93" t="str">
        <f t="shared" si="4"/>
        <v/>
      </c>
      <c r="P28" s="57" t="str">
        <f t="shared" si="3"/>
        <v/>
      </c>
    </row>
    <row r="29" spans="2:16" x14ac:dyDescent="0.25">
      <c r="B29" s="44">
        <v>24</v>
      </c>
      <c r="C29" s="45" t="str">
        <f>IFERROR(INDEX('MAPA DE PREÇOS'!M:M,MATCH(B29,'MAPA DE PREÇOS'!B:B,0)+19)/(SUMPRODUCT(EDITAL!I:I,EDITAL!J:J)),"")</f>
        <v/>
      </c>
      <c r="D29" s="45" t="str">
        <f t="shared" si="2"/>
        <v/>
      </c>
      <c r="E29" s="44" t="str">
        <f t="shared" si="0"/>
        <v/>
      </c>
      <c r="F29" s="44" t="str">
        <f>IFERROR(VLOOKUP($E29,'MAPA DE PREÇOS'!$B:$D,2,FALSE),"")</f>
        <v/>
      </c>
      <c r="G29" s="44" t="str">
        <f>IFERROR(VLOOKUP($E29,'MAPA DE PREÇOS'!$B:$D,3,FALSE),"")</f>
        <v/>
      </c>
      <c r="H29" s="44" t="str">
        <f t="array" ref="H29">IFERROR(IF(E29="","",INDEX('MAPA DE PREÇOS'!H:H,0+MATCH(ABC!E29,'MAPA DE PREÇOS'!B:B,0))),"")</f>
        <v/>
      </c>
      <c r="I29" t="str">
        <f>IF(E29="","",INDEX('MAPA DE PREÇOS'!H:H,MATCH(ABC!E29,'MAPA DE PREÇOS'!B:B,0)+1))</f>
        <v/>
      </c>
      <c r="J29" s="44" t="str">
        <f>IFERROR(IF(E29="","",INDEX('MAPA DE PREÇOS'!M:M,3+MATCH(ABC!E29,'MAPA DE PREÇOS'!B:B,0))),"")</f>
        <v/>
      </c>
      <c r="K29" s="55" t="str">
        <f t="array" ref="K29">IFERROR(IF(E29="","",INDEX('MAPA DE PREÇOS'!M:M,2+MATCH(ABC!E29,'MAPA DE PREÇOS'!B:B,0))),"")</f>
        <v/>
      </c>
      <c r="L29" s="56" t="str">
        <f t="array" ref="L29">IFERROR(IF(AND(E28&lt;&gt;"",E29=""),"TOTAL ESTIMADO",INDEX('MAPA DE PREÇOS'!M:M,0+MATCH(ABC!E29,'MAPA DE PREÇOS'!B:B,0))),"")</f>
        <v/>
      </c>
      <c r="M29" s="57" t="str">
        <f>IFERROR(IF(AND(E28&lt;&gt;"",E29=""),SUM($M$5:M28),INDEX('MAPA DE PREÇOS'!M:M,19+MATCH(ABC!E29,'MAPA DE PREÇOS'!B:B,0))),"")</f>
        <v/>
      </c>
      <c r="N29" s="93" t="str">
        <f t="shared" si="1"/>
        <v/>
      </c>
      <c r="O29" s="93" t="str">
        <f t="shared" si="4"/>
        <v/>
      </c>
      <c r="P29" s="57" t="str">
        <f t="shared" si="3"/>
        <v/>
      </c>
    </row>
    <row r="30" spans="2:16" x14ac:dyDescent="0.25">
      <c r="B30" s="44">
        <v>25</v>
      </c>
      <c r="C30" s="45" t="str">
        <f>IFERROR(INDEX('MAPA DE PREÇOS'!M:M,MATCH(B30,'MAPA DE PREÇOS'!B:B,0)+19)/(SUMPRODUCT(EDITAL!I:I,EDITAL!J:J)),"")</f>
        <v/>
      </c>
      <c r="D30" s="45" t="str">
        <f t="shared" si="2"/>
        <v/>
      </c>
      <c r="E30" s="44" t="str">
        <f t="shared" si="0"/>
        <v/>
      </c>
      <c r="F30" s="44" t="str">
        <f>IFERROR(VLOOKUP($E30,'MAPA DE PREÇOS'!$B:$D,2,FALSE),"")</f>
        <v/>
      </c>
      <c r="G30" s="44" t="str">
        <f>IFERROR(VLOOKUP($E30,'MAPA DE PREÇOS'!$B:$D,3,FALSE),"")</f>
        <v/>
      </c>
      <c r="H30" s="44" t="str">
        <f t="array" ref="H30">IFERROR(IF(E30="","",INDEX('MAPA DE PREÇOS'!H:H,0+MATCH(ABC!E30,'MAPA DE PREÇOS'!B:B,0))),"")</f>
        <v/>
      </c>
      <c r="I30" t="str">
        <f>IF(E30="","",INDEX('MAPA DE PREÇOS'!H:H,MATCH(ABC!E30,'MAPA DE PREÇOS'!B:B,0)+1))</f>
        <v/>
      </c>
      <c r="J30" s="44" t="str">
        <f>IFERROR(IF(E30="","",INDEX('MAPA DE PREÇOS'!M:M,3+MATCH(ABC!E30,'MAPA DE PREÇOS'!B:B,0))),"")</f>
        <v/>
      </c>
      <c r="K30" s="55" t="str">
        <f t="array" ref="K30">IFERROR(IF(E30="","",INDEX('MAPA DE PREÇOS'!M:M,2+MATCH(ABC!E30,'MAPA DE PREÇOS'!B:B,0))),"")</f>
        <v/>
      </c>
      <c r="L30" s="56" t="str">
        <f t="array" ref="L30">IFERROR(IF(AND(E29&lt;&gt;"",E30=""),"TOTAL ESTIMADO",INDEX('MAPA DE PREÇOS'!M:M,0+MATCH(ABC!E30,'MAPA DE PREÇOS'!B:B,0))),"")</f>
        <v/>
      </c>
      <c r="M30" s="57" t="str">
        <f>IFERROR(IF(AND(E29&lt;&gt;"",E30=""),SUM($M$5:M29),INDEX('MAPA DE PREÇOS'!M:M,19+MATCH(ABC!E30,'MAPA DE PREÇOS'!B:B,0))),"")</f>
        <v/>
      </c>
      <c r="N30" s="93" t="str">
        <f t="shared" si="1"/>
        <v/>
      </c>
      <c r="O30" s="93" t="str">
        <f t="shared" si="4"/>
        <v/>
      </c>
      <c r="P30" s="57" t="str">
        <f t="shared" si="3"/>
        <v/>
      </c>
    </row>
    <row r="31" spans="2:16" x14ac:dyDescent="0.25">
      <c r="B31" s="44">
        <v>26</v>
      </c>
      <c r="C31" s="45" t="str">
        <f>IFERROR(INDEX('MAPA DE PREÇOS'!M:M,MATCH(B31,'MAPA DE PREÇOS'!B:B,0)+19)/(SUMPRODUCT(EDITAL!I:I,EDITAL!J:J)),"")</f>
        <v/>
      </c>
      <c r="D31" s="45" t="str">
        <f t="shared" si="2"/>
        <v/>
      </c>
      <c r="E31" s="44" t="str">
        <f t="shared" si="0"/>
        <v/>
      </c>
      <c r="F31" s="44" t="str">
        <f>IFERROR(VLOOKUP($E31,'MAPA DE PREÇOS'!$B:$D,2,FALSE),"")</f>
        <v/>
      </c>
      <c r="G31" s="44" t="str">
        <f>IFERROR(VLOOKUP($E31,'MAPA DE PREÇOS'!$B:$D,3,FALSE),"")</f>
        <v/>
      </c>
      <c r="H31" s="44" t="str">
        <f t="array" ref="H31">IFERROR(IF(E31="","",INDEX('MAPA DE PREÇOS'!H:H,0+MATCH(ABC!E31,'MAPA DE PREÇOS'!B:B,0))),"")</f>
        <v/>
      </c>
      <c r="I31" t="str">
        <f>IF(E31="","",INDEX('MAPA DE PREÇOS'!H:H,MATCH(ABC!E31,'MAPA DE PREÇOS'!B:B,0)+1))</f>
        <v/>
      </c>
      <c r="J31" s="44" t="str">
        <f>IFERROR(IF(E31="","",INDEX('MAPA DE PREÇOS'!M:M,3+MATCH(ABC!E31,'MAPA DE PREÇOS'!B:B,0))),"")</f>
        <v/>
      </c>
      <c r="K31" s="55" t="str">
        <f t="array" ref="K31">IFERROR(IF(E31="","",INDEX('MAPA DE PREÇOS'!M:M,2+MATCH(ABC!E31,'MAPA DE PREÇOS'!B:B,0))),"")</f>
        <v/>
      </c>
      <c r="L31" s="56" t="str">
        <f t="array" ref="L31">IFERROR(IF(AND(E30&lt;&gt;"",E31=""),"TOTAL ESTIMADO",INDEX('MAPA DE PREÇOS'!M:M,0+MATCH(ABC!E31,'MAPA DE PREÇOS'!B:B,0))),"")</f>
        <v/>
      </c>
      <c r="M31" s="57" t="str">
        <f>IFERROR(IF(AND(E30&lt;&gt;"",E31=""),SUM($M$5:M30),INDEX('MAPA DE PREÇOS'!M:M,19+MATCH(ABC!E31,'MAPA DE PREÇOS'!B:B,0))),"")</f>
        <v/>
      </c>
      <c r="N31" s="93" t="str">
        <f t="shared" si="1"/>
        <v/>
      </c>
      <c r="O31" s="93" t="str">
        <f t="shared" si="4"/>
        <v/>
      </c>
      <c r="P31" s="57" t="str">
        <f t="shared" si="3"/>
        <v/>
      </c>
    </row>
    <row r="32" spans="2:16" x14ac:dyDescent="0.25">
      <c r="B32" s="44">
        <v>27</v>
      </c>
      <c r="C32" s="45" t="str">
        <f>IFERROR(INDEX('MAPA DE PREÇOS'!M:M,MATCH(B32,'MAPA DE PREÇOS'!B:B,0)+19)/(SUMPRODUCT(EDITAL!I:I,EDITAL!J:J)),"")</f>
        <v/>
      </c>
      <c r="D32" s="45" t="str">
        <f t="shared" si="2"/>
        <v/>
      </c>
      <c r="E32" s="44" t="str">
        <f t="shared" si="0"/>
        <v/>
      </c>
      <c r="F32" s="44" t="str">
        <f>IFERROR(VLOOKUP($E32,'MAPA DE PREÇOS'!$B:$D,2,FALSE),"")</f>
        <v/>
      </c>
      <c r="G32" s="44" t="str">
        <f>IFERROR(VLOOKUP($E32,'MAPA DE PREÇOS'!$B:$D,3,FALSE),"")</f>
        <v/>
      </c>
      <c r="H32" s="44" t="str">
        <f t="array" ref="H32">IFERROR(IF(E32="","",INDEX('MAPA DE PREÇOS'!H:H,0+MATCH(ABC!E32,'MAPA DE PREÇOS'!B:B,0))),"")</f>
        <v/>
      </c>
      <c r="I32" t="str">
        <f>IF(E32="","",INDEX('MAPA DE PREÇOS'!H:H,MATCH(ABC!E32,'MAPA DE PREÇOS'!B:B,0)+1))</f>
        <v/>
      </c>
      <c r="J32" s="44" t="str">
        <f>IFERROR(IF(E32="","",INDEX('MAPA DE PREÇOS'!M:M,3+MATCH(ABC!E32,'MAPA DE PREÇOS'!B:B,0))),"")</f>
        <v/>
      </c>
      <c r="K32" s="55" t="str">
        <f t="array" ref="K32">IFERROR(IF(E32="","",INDEX('MAPA DE PREÇOS'!M:M,2+MATCH(ABC!E32,'MAPA DE PREÇOS'!B:B,0))),"")</f>
        <v/>
      </c>
      <c r="L32" s="56" t="str">
        <f t="array" ref="L32">IFERROR(IF(AND(E31&lt;&gt;"",E32=""),"TOTAL ESTIMADO",INDEX('MAPA DE PREÇOS'!M:M,0+MATCH(ABC!E32,'MAPA DE PREÇOS'!B:B,0))),"")</f>
        <v/>
      </c>
      <c r="M32" s="57" t="str">
        <f>IFERROR(IF(AND(E31&lt;&gt;"",E32=""),SUM($M$5:M31),INDEX('MAPA DE PREÇOS'!M:M,19+MATCH(ABC!E32,'MAPA DE PREÇOS'!B:B,0))),"")</f>
        <v/>
      </c>
      <c r="N32" s="93" t="str">
        <f t="shared" si="1"/>
        <v/>
      </c>
      <c r="O32" s="93" t="str">
        <f t="shared" si="4"/>
        <v/>
      </c>
      <c r="P32" s="57" t="str">
        <f t="shared" si="3"/>
        <v/>
      </c>
    </row>
    <row r="33" spans="2:16" x14ac:dyDescent="0.25">
      <c r="B33" s="44">
        <v>28</v>
      </c>
      <c r="C33" s="45" t="str">
        <f>IFERROR(INDEX('MAPA DE PREÇOS'!M:M,MATCH(B33,'MAPA DE PREÇOS'!B:B,0)+19)/(SUMPRODUCT(EDITAL!I:I,EDITAL!J:J)),"")</f>
        <v/>
      </c>
      <c r="D33" s="45" t="str">
        <f t="shared" si="2"/>
        <v/>
      </c>
      <c r="E33" s="44" t="str">
        <f t="shared" si="0"/>
        <v/>
      </c>
      <c r="F33" s="44" t="str">
        <f>IFERROR(VLOOKUP($E33,'MAPA DE PREÇOS'!$B:$D,2,FALSE),"")</f>
        <v/>
      </c>
      <c r="G33" s="44" t="str">
        <f>IFERROR(VLOOKUP($E33,'MAPA DE PREÇOS'!$B:$D,3,FALSE),"")</f>
        <v/>
      </c>
      <c r="H33" s="44" t="str">
        <f t="array" ref="H33">IFERROR(IF(E33="","",INDEX('MAPA DE PREÇOS'!H:H,0+MATCH(ABC!E33,'MAPA DE PREÇOS'!B:B,0))),"")</f>
        <v/>
      </c>
      <c r="I33" t="str">
        <f>IF(E33="","",INDEX('MAPA DE PREÇOS'!H:H,MATCH(ABC!E33,'MAPA DE PREÇOS'!B:B,0)+1))</f>
        <v/>
      </c>
      <c r="J33" s="44" t="str">
        <f>IFERROR(IF(E33="","",INDEX('MAPA DE PREÇOS'!M:M,3+MATCH(ABC!E33,'MAPA DE PREÇOS'!B:B,0))),"")</f>
        <v/>
      </c>
      <c r="K33" s="55" t="str">
        <f t="array" ref="K33">IFERROR(IF(E33="","",INDEX('MAPA DE PREÇOS'!M:M,2+MATCH(ABC!E33,'MAPA DE PREÇOS'!B:B,0))),"")</f>
        <v/>
      </c>
      <c r="L33" s="56" t="str">
        <f t="array" ref="L33">IFERROR(IF(AND(E32&lt;&gt;"",E33=""),"TOTAL ESTIMADO",INDEX('MAPA DE PREÇOS'!M:M,0+MATCH(ABC!E33,'MAPA DE PREÇOS'!B:B,0))),"")</f>
        <v/>
      </c>
      <c r="M33" s="57" t="str">
        <f>IFERROR(IF(AND(E32&lt;&gt;"",E33=""),SUM($M$5:M32),INDEX('MAPA DE PREÇOS'!M:M,19+MATCH(ABC!E33,'MAPA DE PREÇOS'!B:B,0))),"")</f>
        <v/>
      </c>
      <c r="N33" s="93" t="str">
        <f t="shared" si="1"/>
        <v/>
      </c>
      <c r="O33" s="93" t="str">
        <f t="shared" si="4"/>
        <v/>
      </c>
      <c r="P33" s="57" t="str">
        <f t="shared" si="3"/>
        <v/>
      </c>
    </row>
    <row r="34" spans="2:16" x14ac:dyDescent="0.25">
      <c r="B34" s="44">
        <v>29</v>
      </c>
      <c r="C34" s="45" t="str">
        <f>IFERROR(INDEX('MAPA DE PREÇOS'!M:M,MATCH(B34,'MAPA DE PREÇOS'!B:B,0)+19)/(SUMPRODUCT(EDITAL!I:I,EDITAL!J:J)),"")</f>
        <v/>
      </c>
      <c r="D34" s="45" t="str">
        <f t="shared" si="2"/>
        <v/>
      </c>
      <c r="E34" s="44" t="str">
        <f t="shared" si="0"/>
        <v/>
      </c>
      <c r="F34" s="44" t="str">
        <f>IFERROR(VLOOKUP($E34,'MAPA DE PREÇOS'!$B:$D,2,FALSE),"")</f>
        <v/>
      </c>
      <c r="G34" s="44" t="str">
        <f>IFERROR(VLOOKUP($E34,'MAPA DE PREÇOS'!$B:$D,3,FALSE),"")</f>
        <v/>
      </c>
      <c r="H34" s="44" t="str">
        <f t="array" ref="H34">IFERROR(IF(E34="","",INDEX('MAPA DE PREÇOS'!H:H,0+MATCH(ABC!E34,'MAPA DE PREÇOS'!B:B,0))),"")</f>
        <v/>
      </c>
      <c r="I34" t="str">
        <f>IF(E34="","",INDEX('MAPA DE PREÇOS'!H:H,MATCH(ABC!E34,'MAPA DE PREÇOS'!B:B,0)+1))</f>
        <v/>
      </c>
      <c r="J34" s="44" t="str">
        <f>IFERROR(IF(E34="","",INDEX('MAPA DE PREÇOS'!M:M,3+MATCH(ABC!E34,'MAPA DE PREÇOS'!B:B,0))),"")</f>
        <v/>
      </c>
      <c r="K34" s="55" t="str">
        <f t="array" ref="K34">IFERROR(IF(E34="","",INDEX('MAPA DE PREÇOS'!M:M,2+MATCH(ABC!E34,'MAPA DE PREÇOS'!B:B,0))),"")</f>
        <v/>
      </c>
      <c r="L34" s="56" t="str">
        <f t="array" ref="L34">IFERROR(IF(AND(E33&lt;&gt;"",E34=""),"TOTAL ESTIMADO",INDEX('MAPA DE PREÇOS'!M:M,0+MATCH(ABC!E34,'MAPA DE PREÇOS'!B:B,0))),"")</f>
        <v/>
      </c>
      <c r="M34" s="57" t="str">
        <f>IFERROR(IF(AND(E33&lt;&gt;"",E34=""),SUM($M$5:M33),INDEX('MAPA DE PREÇOS'!M:M,19+MATCH(ABC!E34,'MAPA DE PREÇOS'!B:B,0))),"")</f>
        <v/>
      </c>
      <c r="N34" s="93" t="str">
        <f t="shared" si="1"/>
        <v/>
      </c>
      <c r="O34" s="93" t="str">
        <f t="shared" si="4"/>
        <v/>
      </c>
      <c r="P34" s="57" t="str">
        <f t="shared" si="3"/>
        <v/>
      </c>
    </row>
    <row r="35" spans="2:16" x14ac:dyDescent="0.25">
      <c r="B35" s="44">
        <v>30</v>
      </c>
      <c r="C35" s="45" t="str">
        <f>IFERROR(INDEX('MAPA DE PREÇOS'!M:M,MATCH(B35,'MAPA DE PREÇOS'!B:B,0)+19)/(SUMPRODUCT(EDITAL!I:I,EDITAL!J:J)),"")</f>
        <v/>
      </c>
      <c r="D35" s="45" t="str">
        <f t="shared" si="2"/>
        <v/>
      </c>
      <c r="E35" s="44" t="str">
        <f t="shared" si="0"/>
        <v/>
      </c>
      <c r="F35" s="44" t="str">
        <f>IFERROR(VLOOKUP($E35,'MAPA DE PREÇOS'!$B:$D,2,FALSE),"")</f>
        <v/>
      </c>
      <c r="G35" s="44" t="str">
        <f>IFERROR(VLOOKUP($E35,'MAPA DE PREÇOS'!$B:$D,3,FALSE),"")</f>
        <v/>
      </c>
      <c r="H35" s="44" t="str">
        <f t="array" ref="H35">IFERROR(IF(E35="","",INDEX('MAPA DE PREÇOS'!H:H,0+MATCH(ABC!E35,'MAPA DE PREÇOS'!B:B,0))),"")</f>
        <v/>
      </c>
      <c r="I35" t="str">
        <f>IF(E35="","",INDEX('MAPA DE PREÇOS'!H:H,MATCH(ABC!E35,'MAPA DE PREÇOS'!B:B,0)+1))</f>
        <v/>
      </c>
      <c r="J35" s="44" t="str">
        <f>IFERROR(IF(E35="","",INDEX('MAPA DE PREÇOS'!M:M,3+MATCH(ABC!E35,'MAPA DE PREÇOS'!B:B,0))),"")</f>
        <v/>
      </c>
      <c r="K35" s="55" t="str">
        <f t="array" ref="K35">IFERROR(IF(E35="","",INDEX('MAPA DE PREÇOS'!M:M,2+MATCH(ABC!E35,'MAPA DE PREÇOS'!B:B,0))),"")</f>
        <v/>
      </c>
      <c r="L35" s="56" t="str">
        <f t="array" ref="L35">IFERROR(IF(AND(E34&lt;&gt;"",E35=""),"TOTAL ESTIMADO",INDEX('MAPA DE PREÇOS'!M:M,0+MATCH(ABC!E35,'MAPA DE PREÇOS'!B:B,0))),"")</f>
        <v/>
      </c>
      <c r="M35" s="57" t="str">
        <f>IFERROR(IF(AND(E34&lt;&gt;"",E35=""),SUM($M$5:M34),INDEX('MAPA DE PREÇOS'!M:M,19+MATCH(ABC!E35,'MAPA DE PREÇOS'!B:B,0))),"")</f>
        <v/>
      </c>
      <c r="N35" s="93" t="str">
        <f t="shared" si="1"/>
        <v/>
      </c>
      <c r="O35" s="93" t="str">
        <f t="shared" si="4"/>
        <v/>
      </c>
      <c r="P35" s="57" t="str">
        <f t="shared" si="3"/>
        <v/>
      </c>
    </row>
    <row r="36" spans="2:16" x14ac:dyDescent="0.25">
      <c r="B36" s="44">
        <v>31</v>
      </c>
      <c r="C36" s="45" t="str">
        <f>IFERROR(INDEX('MAPA DE PREÇOS'!M:M,MATCH(B36,'MAPA DE PREÇOS'!B:B,0)+19)/(SUMPRODUCT(EDITAL!I:I,EDITAL!J:J)),"")</f>
        <v/>
      </c>
      <c r="D36" s="45" t="str">
        <f t="shared" si="2"/>
        <v/>
      </c>
      <c r="E36" s="44" t="str">
        <f t="shared" si="0"/>
        <v/>
      </c>
      <c r="F36" s="44" t="str">
        <f>IFERROR(VLOOKUP($E36,'MAPA DE PREÇOS'!$B:$D,2,FALSE),"")</f>
        <v/>
      </c>
      <c r="G36" s="44" t="str">
        <f>IFERROR(VLOOKUP($E36,'MAPA DE PREÇOS'!$B:$D,3,FALSE),"")</f>
        <v/>
      </c>
      <c r="H36" s="44" t="str">
        <f t="array" ref="H36">IFERROR(IF(E36="","",INDEX('MAPA DE PREÇOS'!H:H,0+MATCH(ABC!E36,'MAPA DE PREÇOS'!B:B,0))),"")</f>
        <v/>
      </c>
      <c r="I36" t="str">
        <f>IF(E36="","",INDEX('MAPA DE PREÇOS'!H:H,MATCH(ABC!E36,'MAPA DE PREÇOS'!B:B,0)+1))</f>
        <v/>
      </c>
      <c r="J36" s="44" t="str">
        <f>IFERROR(IF(E36="","",INDEX('MAPA DE PREÇOS'!M:M,3+MATCH(ABC!E36,'MAPA DE PREÇOS'!B:B,0))),"")</f>
        <v/>
      </c>
      <c r="K36" s="55" t="str">
        <f t="array" ref="K36">IFERROR(IF(E36="","",INDEX('MAPA DE PREÇOS'!M:M,2+MATCH(ABC!E36,'MAPA DE PREÇOS'!B:B,0))),"")</f>
        <v/>
      </c>
      <c r="L36" s="56" t="str">
        <f t="array" ref="L36">IFERROR(IF(AND(E35&lt;&gt;"",E36=""),"TOTAL ESTIMADO",INDEX('MAPA DE PREÇOS'!M:M,0+MATCH(ABC!E36,'MAPA DE PREÇOS'!B:B,0))),"")</f>
        <v/>
      </c>
      <c r="M36" s="57" t="str">
        <f>IFERROR(IF(AND(E35&lt;&gt;"",E36=""),SUM($M$5:M35),INDEX('MAPA DE PREÇOS'!M:M,19+MATCH(ABC!E36,'MAPA DE PREÇOS'!B:B,0))),"")</f>
        <v/>
      </c>
      <c r="N36" s="93" t="str">
        <f t="shared" si="1"/>
        <v/>
      </c>
      <c r="O36" s="93" t="str">
        <f t="shared" si="4"/>
        <v/>
      </c>
      <c r="P36" s="57" t="str">
        <f t="shared" si="3"/>
        <v/>
      </c>
    </row>
    <row r="37" spans="2:16" x14ac:dyDescent="0.25">
      <c r="B37" s="44">
        <v>32</v>
      </c>
      <c r="C37" s="45" t="str">
        <f>IFERROR(INDEX('MAPA DE PREÇOS'!M:M,MATCH(B37,'MAPA DE PREÇOS'!B:B,0)+19)/(SUMPRODUCT(EDITAL!I:I,EDITAL!J:J)),"")</f>
        <v/>
      </c>
      <c r="D37" s="45" t="str">
        <f t="shared" si="2"/>
        <v/>
      </c>
      <c r="E37" s="44" t="str">
        <f t="shared" si="0"/>
        <v/>
      </c>
      <c r="F37" s="44" t="str">
        <f>IFERROR(VLOOKUP($E37,'MAPA DE PREÇOS'!$B:$D,2,FALSE),"")</f>
        <v/>
      </c>
      <c r="G37" s="44" t="str">
        <f>IFERROR(VLOOKUP($E37,'MAPA DE PREÇOS'!$B:$D,3,FALSE),"")</f>
        <v/>
      </c>
      <c r="H37" s="44" t="str">
        <f t="array" ref="H37">IFERROR(IF(E37="","",INDEX('MAPA DE PREÇOS'!H:H,0+MATCH(ABC!E37,'MAPA DE PREÇOS'!B:B,0))),"")</f>
        <v/>
      </c>
      <c r="I37" t="str">
        <f>IF(E37="","",INDEX('MAPA DE PREÇOS'!H:H,MATCH(ABC!E37,'MAPA DE PREÇOS'!B:B,0)+1))</f>
        <v/>
      </c>
      <c r="J37" s="44" t="str">
        <f>IFERROR(IF(E37="","",INDEX('MAPA DE PREÇOS'!M:M,3+MATCH(ABC!E37,'MAPA DE PREÇOS'!B:B,0))),"")</f>
        <v/>
      </c>
      <c r="K37" s="55" t="str">
        <f t="array" ref="K37">IFERROR(IF(E37="","",INDEX('MAPA DE PREÇOS'!M:M,2+MATCH(ABC!E37,'MAPA DE PREÇOS'!B:B,0))),"")</f>
        <v/>
      </c>
      <c r="L37" s="56" t="str">
        <f t="array" ref="L37">IFERROR(IF(AND(E36&lt;&gt;"",E37=""),"TOTAL ESTIMADO",INDEX('MAPA DE PREÇOS'!M:M,0+MATCH(ABC!E37,'MAPA DE PREÇOS'!B:B,0))),"")</f>
        <v/>
      </c>
      <c r="M37" s="57" t="str">
        <f>IFERROR(IF(AND(E36&lt;&gt;"",E37=""),SUM($M$5:M36),INDEX('MAPA DE PREÇOS'!M:M,19+MATCH(ABC!E37,'MAPA DE PREÇOS'!B:B,0))),"")</f>
        <v/>
      </c>
      <c r="N37" s="93" t="str">
        <f t="shared" si="1"/>
        <v/>
      </c>
      <c r="O37" s="93" t="str">
        <f t="shared" si="4"/>
        <v/>
      </c>
      <c r="P37" s="57" t="str">
        <f t="shared" si="3"/>
        <v/>
      </c>
    </row>
    <row r="38" spans="2:16" x14ac:dyDescent="0.25">
      <c r="B38" s="44">
        <v>33</v>
      </c>
      <c r="C38" s="45" t="str">
        <f>IFERROR(INDEX('MAPA DE PREÇOS'!M:M,MATCH(B38,'MAPA DE PREÇOS'!B:B,0)+19)/(SUMPRODUCT(EDITAL!I:I,EDITAL!J:J)),"")</f>
        <v/>
      </c>
      <c r="D38" s="45" t="str">
        <f t="shared" si="2"/>
        <v/>
      </c>
      <c r="E38" s="44" t="str">
        <f t="shared" ref="E38:E69" si="5">IFERROR(INDEX(B:B,MATCH(LARGE(D:D,ROW()-5),D:D,0)),"")</f>
        <v/>
      </c>
      <c r="F38" s="44" t="str">
        <f>IFERROR(VLOOKUP($E38,'MAPA DE PREÇOS'!$B:$D,2,FALSE),"")</f>
        <v/>
      </c>
      <c r="G38" s="44" t="str">
        <f>IFERROR(VLOOKUP($E38,'MAPA DE PREÇOS'!$B:$D,3,FALSE),"")</f>
        <v/>
      </c>
      <c r="H38" s="44" t="str">
        <f t="array" ref="H38">IFERROR(IF(E38="","",INDEX('MAPA DE PREÇOS'!H:H,0+MATCH(ABC!E38,'MAPA DE PREÇOS'!B:B,0))),"")</f>
        <v/>
      </c>
      <c r="I38" t="str">
        <f>IF(E38="","",INDEX('MAPA DE PREÇOS'!H:H,MATCH(ABC!E38,'MAPA DE PREÇOS'!B:B,0)+1))</f>
        <v/>
      </c>
      <c r="J38" s="44" t="str">
        <f>IFERROR(IF(E38="","",INDEX('MAPA DE PREÇOS'!M:M,3+MATCH(ABC!E38,'MAPA DE PREÇOS'!B:B,0))),"")</f>
        <v/>
      </c>
      <c r="K38" s="55" t="str">
        <f t="array" ref="K38">IFERROR(IF(E38="","",INDEX('MAPA DE PREÇOS'!M:M,2+MATCH(ABC!E38,'MAPA DE PREÇOS'!B:B,0))),"")</f>
        <v/>
      </c>
      <c r="L38" s="56" t="str">
        <f t="array" ref="L38">IFERROR(IF(AND(E37&lt;&gt;"",E38=""),"TOTAL ESTIMADO",INDEX('MAPA DE PREÇOS'!M:M,0+MATCH(ABC!E38,'MAPA DE PREÇOS'!B:B,0))),"")</f>
        <v/>
      </c>
      <c r="M38" s="57" t="str">
        <f>IFERROR(IF(AND(E37&lt;&gt;"",E38=""),SUM($M$5:M37),INDEX('MAPA DE PREÇOS'!M:M,19+MATCH(ABC!E38,'MAPA DE PREÇOS'!B:B,0))),"")</f>
        <v/>
      </c>
      <c r="N38" s="93" t="str">
        <f t="shared" ref="N38:N69" si="6">IFERROR(VLOOKUP(E38,$B:$C,2),"")</f>
        <v/>
      </c>
      <c r="O38" s="93" t="str">
        <f t="shared" si="4"/>
        <v/>
      </c>
      <c r="P38" s="57" t="str">
        <f t="shared" si="3"/>
        <v/>
      </c>
    </row>
    <row r="39" spans="2:16" x14ac:dyDescent="0.25">
      <c r="B39" s="44">
        <v>34</v>
      </c>
      <c r="C39" s="45" t="str">
        <f>IFERROR(INDEX('MAPA DE PREÇOS'!M:M,MATCH(B39,'MAPA DE PREÇOS'!B:B,0)+19)/(SUMPRODUCT(EDITAL!I:I,EDITAL!J:J)),"")</f>
        <v/>
      </c>
      <c r="D39" s="45" t="str">
        <f t="shared" si="2"/>
        <v/>
      </c>
      <c r="E39" s="44" t="str">
        <f t="shared" si="5"/>
        <v/>
      </c>
      <c r="F39" s="44" t="str">
        <f>IFERROR(VLOOKUP($E39,'MAPA DE PREÇOS'!$B:$D,2,FALSE),"")</f>
        <v/>
      </c>
      <c r="G39" s="44" t="str">
        <f>IFERROR(VLOOKUP($E39,'MAPA DE PREÇOS'!$B:$D,3,FALSE),"")</f>
        <v/>
      </c>
      <c r="H39" s="44" t="str">
        <f t="array" ref="H39">IFERROR(IF(E39="","",INDEX('MAPA DE PREÇOS'!H:H,0+MATCH(ABC!E39,'MAPA DE PREÇOS'!B:B,0))),"")</f>
        <v/>
      </c>
      <c r="I39" t="str">
        <f>IF(E39="","",INDEX('MAPA DE PREÇOS'!H:H,MATCH(ABC!E39,'MAPA DE PREÇOS'!B:B,0)+1))</f>
        <v/>
      </c>
      <c r="J39" s="44" t="str">
        <f>IFERROR(IF(E39="","",INDEX('MAPA DE PREÇOS'!M:M,3+MATCH(ABC!E39,'MAPA DE PREÇOS'!B:B,0))),"")</f>
        <v/>
      </c>
      <c r="K39" s="55" t="str">
        <f t="array" ref="K39">IFERROR(IF(E39="","",INDEX('MAPA DE PREÇOS'!M:M,2+MATCH(ABC!E39,'MAPA DE PREÇOS'!B:B,0))),"")</f>
        <v/>
      </c>
      <c r="L39" s="56" t="str">
        <f t="array" ref="L39">IFERROR(IF(AND(E38&lt;&gt;"",E39=""),"TOTAL ESTIMADO",INDEX('MAPA DE PREÇOS'!M:M,0+MATCH(ABC!E39,'MAPA DE PREÇOS'!B:B,0))),"")</f>
        <v/>
      </c>
      <c r="M39" s="57" t="str">
        <f>IFERROR(IF(AND(E38&lt;&gt;"",E39=""),SUM($M$5:M38),INDEX('MAPA DE PREÇOS'!M:M,19+MATCH(ABC!E39,'MAPA DE PREÇOS'!B:B,0))),"")</f>
        <v/>
      </c>
      <c r="N39" s="93" t="str">
        <f t="shared" si="6"/>
        <v/>
      </c>
      <c r="O39" s="93" t="str">
        <f t="shared" si="4"/>
        <v/>
      </c>
      <c r="P39" s="57" t="str">
        <f t="shared" si="3"/>
        <v/>
      </c>
    </row>
    <row r="40" spans="2:16" x14ac:dyDescent="0.25">
      <c r="B40" s="44">
        <v>35</v>
      </c>
      <c r="C40" s="45" t="str">
        <f>IFERROR(INDEX('MAPA DE PREÇOS'!M:M,MATCH(B40,'MAPA DE PREÇOS'!B:B,0)+19)/(SUMPRODUCT(EDITAL!I:I,EDITAL!J:J)),"")</f>
        <v/>
      </c>
      <c r="D40" s="45" t="str">
        <f t="shared" si="2"/>
        <v/>
      </c>
      <c r="E40" s="44" t="str">
        <f t="shared" si="5"/>
        <v/>
      </c>
      <c r="F40" s="44" t="str">
        <f>IFERROR(VLOOKUP($E40,'MAPA DE PREÇOS'!$B:$D,2,FALSE),"")</f>
        <v/>
      </c>
      <c r="G40" s="44" t="str">
        <f>IFERROR(VLOOKUP($E40,'MAPA DE PREÇOS'!$B:$D,3,FALSE),"")</f>
        <v/>
      </c>
      <c r="H40" s="44" t="str">
        <f t="array" ref="H40">IFERROR(IF(E40="","",INDEX('MAPA DE PREÇOS'!H:H,0+MATCH(ABC!E40,'MAPA DE PREÇOS'!B:B,0))),"")</f>
        <v/>
      </c>
      <c r="I40" t="str">
        <f>IF(E40="","",INDEX('MAPA DE PREÇOS'!H:H,MATCH(ABC!E40,'MAPA DE PREÇOS'!B:B,0)+1))</f>
        <v/>
      </c>
      <c r="J40" s="44" t="str">
        <f>IFERROR(IF(E40="","",INDEX('MAPA DE PREÇOS'!M:M,3+MATCH(ABC!E40,'MAPA DE PREÇOS'!B:B,0))),"")</f>
        <v/>
      </c>
      <c r="K40" s="55" t="str">
        <f t="array" ref="K40">IFERROR(IF(E40="","",INDEX('MAPA DE PREÇOS'!M:M,2+MATCH(ABC!E40,'MAPA DE PREÇOS'!B:B,0))),"")</f>
        <v/>
      </c>
      <c r="L40" s="56" t="str">
        <f t="array" ref="L40">IFERROR(IF(AND(E39&lt;&gt;"",E40=""),"TOTAL ESTIMADO",INDEX('MAPA DE PREÇOS'!M:M,0+MATCH(ABC!E40,'MAPA DE PREÇOS'!B:B,0))),"")</f>
        <v/>
      </c>
      <c r="M40" s="57" t="str">
        <f>IFERROR(IF(AND(E39&lt;&gt;"",E40=""),SUM($M$5:M39),INDEX('MAPA DE PREÇOS'!M:M,19+MATCH(ABC!E40,'MAPA DE PREÇOS'!B:B,0))),"")</f>
        <v/>
      </c>
      <c r="N40" s="93" t="str">
        <f t="shared" si="6"/>
        <v/>
      </c>
      <c r="O40" s="93" t="str">
        <f t="shared" si="4"/>
        <v/>
      </c>
      <c r="P40" s="57" t="str">
        <f t="shared" si="3"/>
        <v/>
      </c>
    </row>
    <row r="41" spans="2:16" x14ac:dyDescent="0.25">
      <c r="B41" s="44">
        <v>36</v>
      </c>
      <c r="C41" s="45" t="str">
        <f>IFERROR(INDEX('MAPA DE PREÇOS'!M:M,MATCH(B41,'MAPA DE PREÇOS'!B:B,0)+19)/(SUMPRODUCT(EDITAL!I:I,EDITAL!J:J)),"")</f>
        <v/>
      </c>
      <c r="D41" s="45" t="str">
        <f t="shared" si="2"/>
        <v/>
      </c>
      <c r="E41" s="44" t="str">
        <f t="shared" si="5"/>
        <v/>
      </c>
      <c r="F41" s="44" t="str">
        <f>IFERROR(VLOOKUP($E41,'MAPA DE PREÇOS'!$B:$D,2,FALSE),"")</f>
        <v/>
      </c>
      <c r="G41" s="44" t="str">
        <f>IFERROR(VLOOKUP($E41,'MAPA DE PREÇOS'!$B:$D,3,FALSE),"")</f>
        <v/>
      </c>
      <c r="H41" s="44" t="str">
        <f t="array" ref="H41">IFERROR(IF(E41="","",INDEX('MAPA DE PREÇOS'!H:H,0+MATCH(ABC!E41,'MAPA DE PREÇOS'!B:B,0))),"")</f>
        <v/>
      </c>
      <c r="I41" t="str">
        <f>IF(E41="","",INDEX('MAPA DE PREÇOS'!H:H,MATCH(ABC!E41,'MAPA DE PREÇOS'!B:B,0)+1))</f>
        <v/>
      </c>
      <c r="J41" s="44" t="str">
        <f>IFERROR(IF(E41="","",INDEX('MAPA DE PREÇOS'!M:M,3+MATCH(ABC!E41,'MAPA DE PREÇOS'!B:B,0))),"")</f>
        <v/>
      </c>
      <c r="K41" s="55" t="str">
        <f t="array" ref="K41">IFERROR(IF(E41="","",INDEX('MAPA DE PREÇOS'!M:M,2+MATCH(ABC!E41,'MAPA DE PREÇOS'!B:B,0))),"")</f>
        <v/>
      </c>
      <c r="L41" s="56" t="str">
        <f t="array" ref="L41">IFERROR(IF(AND(E40&lt;&gt;"",E41=""),"TOTAL ESTIMADO",INDEX('MAPA DE PREÇOS'!M:M,0+MATCH(ABC!E41,'MAPA DE PREÇOS'!B:B,0))),"")</f>
        <v/>
      </c>
      <c r="M41" s="57" t="str">
        <f>IFERROR(IF(AND(E40&lt;&gt;"",E41=""),SUM($M$5:M40),INDEX('MAPA DE PREÇOS'!M:M,19+MATCH(ABC!E41,'MAPA DE PREÇOS'!B:B,0))),"")</f>
        <v/>
      </c>
      <c r="N41" s="93" t="str">
        <f t="shared" si="6"/>
        <v/>
      </c>
      <c r="O41" s="93" t="str">
        <f t="shared" si="4"/>
        <v/>
      </c>
      <c r="P41" s="57" t="str">
        <f t="shared" si="3"/>
        <v/>
      </c>
    </row>
    <row r="42" spans="2:16" x14ac:dyDescent="0.25">
      <c r="B42" s="44">
        <v>37</v>
      </c>
      <c r="C42" s="45" t="str">
        <f>IFERROR(INDEX('MAPA DE PREÇOS'!M:M,MATCH(B42,'MAPA DE PREÇOS'!B:B,0)+19)/(SUMPRODUCT(EDITAL!I:I,EDITAL!J:J)),"")</f>
        <v/>
      </c>
      <c r="D42" s="45" t="str">
        <f t="shared" si="2"/>
        <v/>
      </c>
      <c r="E42" s="44" t="str">
        <f t="shared" si="5"/>
        <v/>
      </c>
      <c r="F42" s="44" t="str">
        <f>IFERROR(VLOOKUP($E42,'MAPA DE PREÇOS'!$B:$D,2,FALSE),"")</f>
        <v/>
      </c>
      <c r="G42" s="44" t="str">
        <f>IFERROR(VLOOKUP($E42,'MAPA DE PREÇOS'!$B:$D,3,FALSE),"")</f>
        <v/>
      </c>
      <c r="H42" s="44" t="str">
        <f t="array" ref="H42">IFERROR(IF(E42="","",INDEX('MAPA DE PREÇOS'!H:H,0+MATCH(ABC!E42,'MAPA DE PREÇOS'!B:B,0))),"")</f>
        <v/>
      </c>
      <c r="I42" t="str">
        <f>IF(E42="","",INDEX('MAPA DE PREÇOS'!H:H,MATCH(ABC!E42,'MAPA DE PREÇOS'!B:B,0)+1))</f>
        <v/>
      </c>
      <c r="J42" s="44" t="str">
        <f>IFERROR(IF(E42="","",INDEX('MAPA DE PREÇOS'!M:M,3+MATCH(ABC!E42,'MAPA DE PREÇOS'!B:B,0))),"")</f>
        <v/>
      </c>
      <c r="K42" s="55" t="str">
        <f t="array" ref="K42">IFERROR(IF(E42="","",INDEX('MAPA DE PREÇOS'!M:M,2+MATCH(ABC!E42,'MAPA DE PREÇOS'!B:B,0))),"")</f>
        <v/>
      </c>
      <c r="L42" s="56" t="str">
        <f t="array" ref="L42">IFERROR(IF(AND(E41&lt;&gt;"",E42=""),"TOTAL ESTIMADO",INDEX('MAPA DE PREÇOS'!M:M,0+MATCH(ABC!E42,'MAPA DE PREÇOS'!B:B,0))),"")</f>
        <v/>
      </c>
      <c r="M42" s="57" t="str">
        <f>IFERROR(IF(AND(E41&lt;&gt;"",E42=""),SUM($M$5:M41),INDEX('MAPA DE PREÇOS'!M:M,19+MATCH(ABC!E42,'MAPA DE PREÇOS'!B:B,0))),"")</f>
        <v/>
      </c>
      <c r="N42" s="93" t="str">
        <f t="shared" si="6"/>
        <v/>
      </c>
      <c r="O42" s="93" t="str">
        <f t="shared" si="4"/>
        <v/>
      </c>
      <c r="P42" s="57" t="str">
        <f t="shared" si="3"/>
        <v/>
      </c>
    </row>
    <row r="43" spans="2:16" x14ac:dyDescent="0.25">
      <c r="B43" s="44">
        <v>38</v>
      </c>
      <c r="C43" s="45" t="str">
        <f>IFERROR(INDEX('MAPA DE PREÇOS'!M:M,MATCH(B43,'MAPA DE PREÇOS'!B:B,0)+19)/(SUMPRODUCT(EDITAL!I:I,EDITAL!J:J)),"")</f>
        <v/>
      </c>
      <c r="D43" s="45" t="str">
        <f t="shared" si="2"/>
        <v/>
      </c>
      <c r="E43" s="44" t="str">
        <f t="shared" si="5"/>
        <v/>
      </c>
      <c r="F43" s="44" t="str">
        <f>IFERROR(VLOOKUP($E43,'MAPA DE PREÇOS'!$B:$D,2,FALSE),"")</f>
        <v/>
      </c>
      <c r="G43" s="44" t="str">
        <f>IFERROR(VLOOKUP($E43,'MAPA DE PREÇOS'!$B:$D,3,FALSE),"")</f>
        <v/>
      </c>
      <c r="H43" s="44" t="str">
        <f t="array" ref="H43">IFERROR(IF(E43="","",INDEX('MAPA DE PREÇOS'!H:H,0+MATCH(ABC!E43,'MAPA DE PREÇOS'!B:B,0))),"")</f>
        <v/>
      </c>
      <c r="I43" t="str">
        <f>IF(E43="","",INDEX('MAPA DE PREÇOS'!H:H,MATCH(ABC!E43,'MAPA DE PREÇOS'!B:B,0)+1))</f>
        <v/>
      </c>
      <c r="J43" s="44" t="str">
        <f>IFERROR(IF(E43="","",INDEX('MAPA DE PREÇOS'!M:M,3+MATCH(ABC!E43,'MAPA DE PREÇOS'!B:B,0))),"")</f>
        <v/>
      </c>
      <c r="K43" s="55" t="str">
        <f t="array" ref="K43">IFERROR(IF(E43="","",INDEX('MAPA DE PREÇOS'!M:M,2+MATCH(ABC!E43,'MAPA DE PREÇOS'!B:B,0))),"")</f>
        <v/>
      </c>
      <c r="L43" s="56" t="str">
        <f t="array" ref="L43">IFERROR(IF(AND(E42&lt;&gt;"",E43=""),"TOTAL ESTIMADO",INDEX('MAPA DE PREÇOS'!M:M,0+MATCH(ABC!E43,'MAPA DE PREÇOS'!B:B,0))),"")</f>
        <v/>
      </c>
      <c r="M43" s="57" t="str">
        <f>IFERROR(IF(AND(E42&lt;&gt;"",E43=""),SUM($M$5:M42),INDEX('MAPA DE PREÇOS'!M:M,19+MATCH(ABC!E43,'MAPA DE PREÇOS'!B:B,0))),"")</f>
        <v/>
      </c>
      <c r="N43" s="93" t="str">
        <f t="shared" si="6"/>
        <v/>
      </c>
      <c r="O43" s="93" t="str">
        <f t="shared" si="4"/>
        <v/>
      </c>
      <c r="P43" s="57" t="str">
        <f t="shared" si="3"/>
        <v/>
      </c>
    </row>
    <row r="44" spans="2:16" x14ac:dyDescent="0.25">
      <c r="B44" s="44">
        <v>39</v>
      </c>
      <c r="C44" s="45" t="str">
        <f>IFERROR(INDEX('MAPA DE PREÇOS'!M:M,MATCH(B44,'MAPA DE PREÇOS'!B:B,0)+19)/(SUMPRODUCT(EDITAL!I:I,EDITAL!J:J)),"")</f>
        <v/>
      </c>
      <c r="D44" s="45" t="str">
        <f t="shared" si="2"/>
        <v/>
      </c>
      <c r="E44" s="44" t="str">
        <f t="shared" si="5"/>
        <v/>
      </c>
      <c r="F44" s="44" t="str">
        <f>IFERROR(VLOOKUP($E44,'MAPA DE PREÇOS'!$B:$D,2,FALSE),"")</f>
        <v/>
      </c>
      <c r="G44" s="44" t="str">
        <f>IFERROR(VLOOKUP($E44,'MAPA DE PREÇOS'!$B:$D,3,FALSE),"")</f>
        <v/>
      </c>
      <c r="H44" s="44" t="str">
        <f t="array" ref="H44">IFERROR(IF(E44="","",INDEX('MAPA DE PREÇOS'!H:H,0+MATCH(ABC!E44,'MAPA DE PREÇOS'!B:B,0))),"")</f>
        <v/>
      </c>
      <c r="I44" t="str">
        <f>IF(E44="","",INDEX('MAPA DE PREÇOS'!H:H,MATCH(ABC!E44,'MAPA DE PREÇOS'!B:B,0)+1))</f>
        <v/>
      </c>
      <c r="J44" s="44" t="str">
        <f>IFERROR(IF(E44="","",INDEX('MAPA DE PREÇOS'!M:M,3+MATCH(ABC!E44,'MAPA DE PREÇOS'!B:B,0))),"")</f>
        <v/>
      </c>
      <c r="K44" s="55" t="str">
        <f t="array" ref="K44">IFERROR(IF(E44="","",INDEX('MAPA DE PREÇOS'!M:M,2+MATCH(ABC!E44,'MAPA DE PREÇOS'!B:B,0))),"")</f>
        <v/>
      </c>
      <c r="L44" s="56" t="str">
        <f t="array" ref="L44">IFERROR(IF(AND(E43&lt;&gt;"",E44=""),"TOTAL ESTIMADO",INDEX('MAPA DE PREÇOS'!M:M,0+MATCH(ABC!E44,'MAPA DE PREÇOS'!B:B,0))),"")</f>
        <v/>
      </c>
      <c r="M44" s="57" t="str">
        <f>IFERROR(IF(AND(E43&lt;&gt;"",E44=""),SUM($M$5:M43),INDEX('MAPA DE PREÇOS'!M:M,19+MATCH(ABC!E44,'MAPA DE PREÇOS'!B:B,0))),"")</f>
        <v/>
      </c>
      <c r="N44" s="93" t="str">
        <f t="shared" si="6"/>
        <v/>
      </c>
      <c r="O44" s="93" t="str">
        <f t="shared" si="4"/>
        <v/>
      </c>
      <c r="P44" s="57" t="str">
        <f t="shared" si="3"/>
        <v/>
      </c>
    </row>
    <row r="45" spans="2:16" x14ac:dyDescent="0.25">
      <c r="B45" s="44">
        <v>40</v>
      </c>
      <c r="C45" s="45" t="str">
        <f>IFERROR(INDEX('MAPA DE PREÇOS'!M:M,MATCH(B45,'MAPA DE PREÇOS'!B:B,0)+19)/(SUMPRODUCT(EDITAL!I:I,EDITAL!J:J)),"")</f>
        <v/>
      </c>
      <c r="D45" s="45" t="str">
        <f t="shared" si="2"/>
        <v/>
      </c>
      <c r="E45" s="44" t="str">
        <f t="shared" si="5"/>
        <v/>
      </c>
      <c r="F45" s="44" t="str">
        <f>IFERROR(VLOOKUP($E45,'MAPA DE PREÇOS'!$B:$D,2,FALSE),"")</f>
        <v/>
      </c>
      <c r="G45" s="44" t="str">
        <f>IFERROR(VLOOKUP($E45,'MAPA DE PREÇOS'!$B:$D,3,FALSE),"")</f>
        <v/>
      </c>
      <c r="H45" s="44" t="str">
        <f t="array" ref="H45">IFERROR(IF(E45="","",INDEX('MAPA DE PREÇOS'!H:H,0+MATCH(ABC!E45,'MAPA DE PREÇOS'!B:B,0))),"")</f>
        <v/>
      </c>
      <c r="I45" t="str">
        <f>IF(E45="","",INDEX('MAPA DE PREÇOS'!H:H,MATCH(ABC!E45,'MAPA DE PREÇOS'!B:B,0)+1))</f>
        <v/>
      </c>
      <c r="J45" s="44" t="str">
        <f>IFERROR(IF(E45="","",INDEX('MAPA DE PREÇOS'!M:M,3+MATCH(ABC!E45,'MAPA DE PREÇOS'!B:B,0))),"")</f>
        <v/>
      </c>
      <c r="K45" s="55" t="str">
        <f t="array" ref="K45">IFERROR(IF(E45="","",INDEX('MAPA DE PREÇOS'!M:M,2+MATCH(ABC!E45,'MAPA DE PREÇOS'!B:B,0))),"")</f>
        <v/>
      </c>
      <c r="L45" s="56" t="str">
        <f t="array" ref="L45">IFERROR(IF(AND(E44&lt;&gt;"",E45=""),"TOTAL ESTIMADO",INDEX('MAPA DE PREÇOS'!M:M,0+MATCH(ABC!E45,'MAPA DE PREÇOS'!B:B,0))),"")</f>
        <v/>
      </c>
      <c r="M45" s="57" t="str">
        <f>IFERROR(IF(AND(E44&lt;&gt;"",E45=""),SUM($M$5:M44),INDEX('MAPA DE PREÇOS'!M:M,19+MATCH(ABC!E45,'MAPA DE PREÇOS'!B:B,0))),"")</f>
        <v/>
      </c>
      <c r="N45" s="93" t="str">
        <f t="shared" si="6"/>
        <v/>
      </c>
      <c r="O45" s="93" t="str">
        <f t="shared" si="4"/>
        <v/>
      </c>
      <c r="P45" s="57" t="str">
        <f t="shared" si="3"/>
        <v/>
      </c>
    </row>
    <row r="46" spans="2:16" x14ac:dyDescent="0.25">
      <c r="B46" s="44">
        <v>41</v>
      </c>
      <c r="C46" s="45" t="str">
        <f>IFERROR(INDEX('MAPA DE PREÇOS'!M:M,MATCH(B46,'MAPA DE PREÇOS'!B:B,0)+19)/(SUMPRODUCT(EDITAL!I:I,EDITAL!J:J)),"")</f>
        <v/>
      </c>
      <c r="D46" s="45" t="str">
        <f t="shared" si="2"/>
        <v/>
      </c>
      <c r="E46" s="44" t="str">
        <f t="shared" si="5"/>
        <v/>
      </c>
      <c r="F46" s="44" t="str">
        <f>IFERROR(VLOOKUP($E46,'MAPA DE PREÇOS'!$B:$D,2,FALSE),"")</f>
        <v/>
      </c>
      <c r="G46" s="44" t="str">
        <f>IFERROR(VLOOKUP($E46,'MAPA DE PREÇOS'!$B:$D,3,FALSE),"")</f>
        <v/>
      </c>
      <c r="H46" s="44" t="str">
        <f t="array" ref="H46">IFERROR(IF(E46="","",INDEX('MAPA DE PREÇOS'!H:H,0+MATCH(ABC!E46,'MAPA DE PREÇOS'!B:B,0))),"")</f>
        <v/>
      </c>
      <c r="I46" t="str">
        <f>IF(E46="","",INDEX('MAPA DE PREÇOS'!H:H,MATCH(ABC!E46,'MAPA DE PREÇOS'!B:B,0)+1))</f>
        <v/>
      </c>
      <c r="J46" s="44" t="str">
        <f>IFERROR(IF(E46="","",INDEX('MAPA DE PREÇOS'!M:M,3+MATCH(ABC!E46,'MAPA DE PREÇOS'!B:B,0))),"")</f>
        <v/>
      </c>
      <c r="K46" s="55" t="str">
        <f t="array" ref="K46">IFERROR(IF(E46="","",INDEX('MAPA DE PREÇOS'!M:M,2+MATCH(ABC!E46,'MAPA DE PREÇOS'!B:B,0))),"")</f>
        <v/>
      </c>
      <c r="L46" s="56" t="str">
        <f t="array" ref="L46">IFERROR(IF(AND(E45&lt;&gt;"",E46=""),"TOTAL ESTIMADO",INDEX('MAPA DE PREÇOS'!M:M,0+MATCH(ABC!E46,'MAPA DE PREÇOS'!B:B,0))),"")</f>
        <v/>
      </c>
      <c r="M46" s="57" t="str">
        <f>IFERROR(IF(AND(E45&lt;&gt;"",E46=""),SUM($M$5:M45),INDEX('MAPA DE PREÇOS'!M:M,19+MATCH(ABC!E46,'MAPA DE PREÇOS'!B:B,0))),"")</f>
        <v/>
      </c>
      <c r="N46" s="93" t="str">
        <f t="shared" si="6"/>
        <v/>
      </c>
      <c r="O46" s="93" t="str">
        <f t="shared" si="4"/>
        <v/>
      </c>
      <c r="P46" s="57" t="str">
        <f t="shared" si="3"/>
        <v/>
      </c>
    </row>
    <row r="47" spans="2:16" x14ac:dyDescent="0.25">
      <c r="B47" s="44">
        <v>42</v>
      </c>
      <c r="C47" s="45" t="str">
        <f>IFERROR(INDEX('MAPA DE PREÇOS'!M:M,MATCH(B47,'MAPA DE PREÇOS'!B:B,0)+19)/(SUMPRODUCT(EDITAL!I:I,EDITAL!J:J)),"")</f>
        <v/>
      </c>
      <c r="D47" s="45" t="str">
        <f t="shared" si="2"/>
        <v/>
      </c>
      <c r="E47" s="44" t="str">
        <f t="shared" si="5"/>
        <v/>
      </c>
      <c r="F47" s="44" t="str">
        <f>IFERROR(VLOOKUP($E47,'MAPA DE PREÇOS'!$B:$D,2,FALSE),"")</f>
        <v/>
      </c>
      <c r="G47" s="44" t="str">
        <f>IFERROR(VLOOKUP($E47,'MAPA DE PREÇOS'!$B:$D,3,FALSE),"")</f>
        <v/>
      </c>
      <c r="H47" s="44" t="str">
        <f t="array" ref="H47">IFERROR(IF(E47="","",INDEX('MAPA DE PREÇOS'!H:H,0+MATCH(ABC!E47,'MAPA DE PREÇOS'!B:B,0))),"")</f>
        <v/>
      </c>
      <c r="I47" t="str">
        <f>IF(E47="","",INDEX('MAPA DE PREÇOS'!H:H,MATCH(ABC!E47,'MAPA DE PREÇOS'!B:B,0)+1))</f>
        <v/>
      </c>
      <c r="J47" s="44" t="str">
        <f>IFERROR(IF(E47="","",INDEX('MAPA DE PREÇOS'!M:M,3+MATCH(ABC!E47,'MAPA DE PREÇOS'!B:B,0))),"")</f>
        <v/>
      </c>
      <c r="K47" s="55" t="str">
        <f t="array" ref="K47">IFERROR(IF(E47="","",INDEX('MAPA DE PREÇOS'!M:M,2+MATCH(ABC!E47,'MAPA DE PREÇOS'!B:B,0))),"")</f>
        <v/>
      </c>
      <c r="L47" s="56" t="str">
        <f t="array" ref="L47">IFERROR(IF(AND(E46&lt;&gt;"",E47=""),"TOTAL ESTIMADO",INDEX('MAPA DE PREÇOS'!M:M,0+MATCH(ABC!E47,'MAPA DE PREÇOS'!B:B,0))),"")</f>
        <v/>
      </c>
      <c r="M47" s="57" t="str">
        <f>IFERROR(IF(AND(E46&lt;&gt;"",E47=""),SUM($M$5:M46),INDEX('MAPA DE PREÇOS'!M:M,19+MATCH(ABC!E47,'MAPA DE PREÇOS'!B:B,0))),"")</f>
        <v/>
      </c>
      <c r="N47" s="93" t="str">
        <f t="shared" si="6"/>
        <v/>
      </c>
      <c r="O47" s="93" t="str">
        <f t="shared" si="4"/>
        <v/>
      </c>
      <c r="P47" s="57" t="str">
        <f t="shared" si="3"/>
        <v/>
      </c>
    </row>
    <row r="48" spans="2:16" x14ac:dyDescent="0.25">
      <c r="B48" s="44">
        <v>43</v>
      </c>
      <c r="C48" s="45" t="str">
        <f>IFERROR(INDEX('MAPA DE PREÇOS'!M:M,MATCH(B48,'MAPA DE PREÇOS'!B:B,0)+19)/(SUMPRODUCT(EDITAL!I:I,EDITAL!J:J)),"")</f>
        <v/>
      </c>
      <c r="D48" s="45" t="str">
        <f t="shared" si="2"/>
        <v/>
      </c>
      <c r="E48" s="44" t="str">
        <f t="shared" si="5"/>
        <v/>
      </c>
      <c r="F48" s="44" t="str">
        <f>IFERROR(VLOOKUP($E48,'MAPA DE PREÇOS'!$B:$D,2,FALSE),"")</f>
        <v/>
      </c>
      <c r="G48" s="44" t="str">
        <f>IFERROR(VLOOKUP($E48,'MAPA DE PREÇOS'!$B:$D,3,FALSE),"")</f>
        <v/>
      </c>
      <c r="H48" s="44" t="str">
        <f t="array" ref="H48">IFERROR(IF(E48="","",INDEX('MAPA DE PREÇOS'!H:H,0+MATCH(ABC!E48,'MAPA DE PREÇOS'!B:B,0))),"")</f>
        <v/>
      </c>
      <c r="I48" t="str">
        <f>IF(E48="","",INDEX('MAPA DE PREÇOS'!H:H,MATCH(ABC!E48,'MAPA DE PREÇOS'!B:B,0)+1))</f>
        <v/>
      </c>
      <c r="J48" s="44" t="str">
        <f>IFERROR(IF(E48="","",INDEX('MAPA DE PREÇOS'!M:M,3+MATCH(ABC!E48,'MAPA DE PREÇOS'!B:B,0))),"")</f>
        <v/>
      </c>
      <c r="K48" s="55" t="str">
        <f t="array" ref="K48">IFERROR(IF(E48="","",INDEX('MAPA DE PREÇOS'!M:M,2+MATCH(ABC!E48,'MAPA DE PREÇOS'!B:B,0))),"")</f>
        <v/>
      </c>
      <c r="L48" s="56" t="str">
        <f t="array" ref="L48">IFERROR(IF(AND(E47&lt;&gt;"",E48=""),"TOTAL ESTIMADO",INDEX('MAPA DE PREÇOS'!M:M,0+MATCH(ABC!E48,'MAPA DE PREÇOS'!B:B,0))),"")</f>
        <v/>
      </c>
      <c r="M48" s="57" t="str">
        <f>IFERROR(IF(AND(E47&lt;&gt;"",E48=""),SUM($M$5:M47),INDEX('MAPA DE PREÇOS'!M:M,19+MATCH(ABC!E48,'MAPA DE PREÇOS'!B:B,0))),"")</f>
        <v/>
      </c>
      <c r="N48" s="93" t="str">
        <f t="shared" si="6"/>
        <v/>
      </c>
      <c r="O48" s="93" t="str">
        <f t="shared" si="4"/>
        <v/>
      </c>
      <c r="P48" s="57" t="str">
        <f t="shared" si="3"/>
        <v/>
      </c>
    </row>
    <row r="49" spans="2:16" x14ac:dyDescent="0.25">
      <c r="B49" s="44">
        <v>44</v>
      </c>
      <c r="C49" s="45" t="str">
        <f>IFERROR(INDEX('MAPA DE PREÇOS'!M:M,MATCH(B49,'MAPA DE PREÇOS'!B:B,0)+19)/(SUMPRODUCT(EDITAL!I:I,EDITAL!J:J)),"")</f>
        <v/>
      </c>
      <c r="D49" s="45" t="str">
        <f t="shared" si="2"/>
        <v/>
      </c>
      <c r="E49" s="44" t="str">
        <f t="shared" si="5"/>
        <v/>
      </c>
      <c r="F49" s="44" t="str">
        <f>IFERROR(VLOOKUP($E49,'MAPA DE PREÇOS'!$B:$D,2,FALSE),"")</f>
        <v/>
      </c>
      <c r="G49" s="44" t="str">
        <f>IFERROR(VLOOKUP($E49,'MAPA DE PREÇOS'!$B:$D,3,FALSE),"")</f>
        <v/>
      </c>
      <c r="H49" s="44" t="str">
        <f t="array" ref="H49">IFERROR(IF(E49="","",INDEX('MAPA DE PREÇOS'!H:H,0+MATCH(ABC!E49,'MAPA DE PREÇOS'!B:B,0))),"")</f>
        <v/>
      </c>
      <c r="I49" t="str">
        <f>IF(E49="","",INDEX('MAPA DE PREÇOS'!H:H,MATCH(ABC!E49,'MAPA DE PREÇOS'!B:B,0)+1))</f>
        <v/>
      </c>
      <c r="J49" s="44" t="str">
        <f>IFERROR(IF(E49="","",INDEX('MAPA DE PREÇOS'!M:M,3+MATCH(ABC!E49,'MAPA DE PREÇOS'!B:B,0))),"")</f>
        <v/>
      </c>
      <c r="K49" s="55" t="str">
        <f t="array" ref="K49">IFERROR(IF(E49="","",INDEX('MAPA DE PREÇOS'!M:M,2+MATCH(ABC!E49,'MAPA DE PREÇOS'!B:B,0))),"")</f>
        <v/>
      </c>
      <c r="L49" s="56" t="str">
        <f t="array" ref="L49">IFERROR(IF(AND(E48&lt;&gt;"",E49=""),"TOTAL ESTIMADO",INDEX('MAPA DE PREÇOS'!M:M,0+MATCH(ABC!E49,'MAPA DE PREÇOS'!B:B,0))),"")</f>
        <v/>
      </c>
      <c r="M49" s="57" t="str">
        <f>IFERROR(IF(AND(E48&lt;&gt;"",E49=""),SUM($M$5:M48),INDEX('MAPA DE PREÇOS'!M:M,19+MATCH(ABC!E49,'MAPA DE PREÇOS'!B:B,0))),"")</f>
        <v/>
      </c>
      <c r="N49" s="93" t="str">
        <f t="shared" si="6"/>
        <v/>
      </c>
      <c r="O49" s="93" t="str">
        <f t="shared" si="4"/>
        <v/>
      </c>
      <c r="P49" s="57" t="str">
        <f t="shared" si="3"/>
        <v/>
      </c>
    </row>
    <row r="50" spans="2:16" x14ac:dyDescent="0.25">
      <c r="B50" s="44">
        <v>45</v>
      </c>
      <c r="C50" s="45" t="str">
        <f>IFERROR(INDEX('MAPA DE PREÇOS'!M:M,MATCH(B50,'MAPA DE PREÇOS'!B:B,0)+19)/(SUMPRODUCT(EDITAL!I:I,EDITAL!J:J)),"")</f>
        <v/>
      </c>
      <c r="D50" s="45" t="str">
        <f t="shared" si="2"/>
        <v/>
      </c>
      <c r="E50" s="44" t="str">
        <f t="shared" si="5"/>
        <v/>
      </c>
      <c r="F50" s="44" t="str">
        <f>IFERROR(VLOOKUP($E50,'MAPA DE PREÇOS'!$B:$D,2,FALSE),"")</f>
        <v/>
      </c>
      <c r="G50" s="44" t="str">
        <f>IFERROR(VLOOKUP($E50,'MAPA DE PREÇOS'!$B:$D,3,FALSE),"")</f>
        <v/>
      </c>
      <c r="H50" s="44" t="str">
        <f t="array" ref="H50">IFERROR(IF(E50="","",INDEX('MAPA DE PREÇOS'!H:H,0+MATCH(ABC!E50,'MAPA DE PREÇOS'!B:B,0))),"")</f>
        <v/>
      </c>
      <c r="I50" t="str">
        <f>IF(E50="","",INDEX('MAPA DE PREÇOS'!H:H,MATCH(ABC!E50,'MAPA DE PREÇOS'!B:B,0)+1))</f>
        <v/>
      </c>
      <c r="J50" s="44" t="str">
        <f>IFERROR(IF(E50="","",INDEX('MAPA DE PREÇOS'!M:M,3+MATCH(ABC!E50,'MAPA DE PREÇOS'!B:B,0))),"")</f>
        <v/>
      </c>
      <c r="K50" s="55" t="str">
        <f t="array" ref="K50">IFERROR(IF(E50="","",INDEX('MAPA DE PREÇOS'!M:M,2+MATCH(ABC!E50,'MAPA DE PREÇOS'!B:B,0))),"")</f>
        <v/>
      </c>
      <c r="L50" s="56" t="str">
        <f t="array" ref="L50">IFERROR(IF(AND(E49&lt;&gt;"",E50=""),"TOTAL ESTIMADO",INDEX('MAPA DE PREÇOS'!M:M,0+MATCH(ABC!E50,'MAPA DE PREÇOS'!B:B,0))),"")</f>
        <v/>
      </c>
      <c r="M50" s="57" t="str">
        <f>IFERROR(IF(AND(E49&lt;&gt;"",E50=""),SUM($M$5:M49),INDEX('MAPA DE PREÇOS'!M:M,19+MATCH(ABC!E50,'MAPA DE PREÇOS'!B:B,0))),"")</f>
        <v/>
      </c>
      <c r="N50" s="93" t="str">
        <f t="shared" si="6"/>
        <v/>
      </c>
      <c r="O50" s="93" t="str">
        <f t="shared" si="4"/>
        <v/>
      </c>
      <c r="P50" s="57" t="str">
        <f t="shared" si="3"/>
        <v/>
      </c>
    </row>
    <row r="51" spans="2:16" x14ac:dyDescent="0.25">
      <c r="B51" s="44">
        <v>46</v>
      </c>
      <c r="C51" s="45" t="str">
        <f>IFERROR(INDEX('MAPA DE PREÇOS'!M:M,MATCH(B51,'MAPA DE PREÇOS'!B:B,0)+19)/(SUMPRODUCT(EDITAL!I:I,EDITAL!J:J)),"")</f>
        <v/>
      </c>
      <c r="D51" s="45" t="str">
        <f t="shared" si="2"/>
        <v/>
      </c>
      <c r="E51" s="44" t="str">
        <f t="shared" si="5"/>
        <v/>
      </c>
      <c r="F51" s="44" t="str">
        <f>IFERROR(VLOOKUP($E51,'MAPA DE PREÇOS'!$B:$D,2,FALSE),"")</f>
        <v/>
      </c>
      <c r="G51" s="44" t="str">
        <f>IFERROR(VLOOKUP($E51,'MAPA DE PREÇOS'!$B:$D,3,FALSE),"")</f>
        <v/>
      </c>
      <c r="H51" s="44" t="str">
        <f t="array" ref="H51">IFERROR(IF(E51="","",INDEX('MAPA DE PREÇOS'!H:H,0+MATCH(ABC!E51,'MAPA DE PREÇOS'!B:B,0))),"")</f>
        <v/>
      </c>
      <c r="I51" t="str">
        <f>IF(E51="","",INDEX('MAPA DE PREÇOS'!H:H,MATCH(ABC!E51,'MAPA DE PREÇOS'!B:B,0)+1))</f>
        <v/>
      </c>
      <c r="J51" s="44" t="str">
        <f>IFERROR(IF(E51="","",INDEX('MAPA DE PREÇOS'!M:M,3+MATCH(ABC!E51,'MAPA DE PREÇOS'!B:B,0))),"")</f>
        <v/>
      </c>
      <c r="K51" s="55" t="str">
        <f t="array" ref="K51">IFERROR(IF(E51="","",INDEX('MAPA DE PREÇOS'!M:M,2+MATCH(ABC!E51,'MAPA DE PREÇOS'!B:B,0))),"")</f>
        <v/>
      </c>
      <c r="L51" s="56" t="str">
        <f t="array" ref="L51">IFERROR(IF(AND(E50&lt;&gt;"",E51=""),"TOTAL ESTIMADO",INDEX('MAPA DE PREÇOS'!M:M,0+MATCH(ABC!E51,'MAPA DE PREÇOS'!B:B,0))),"")</f>
        <v/>
      </c>
      <c r="M51" s="57" t="str">
        <f>IFERROR(IF(AND(E50&lt;&gt;"",E51=""),SUM($M$5:M50),INDEX('MAPA DE PREÇOS'!M:M,19+MATCH(ABC!E51,'MAPA DE PREÇOS'!B:B,0))),"")</f>
        <v/>
      </c>
      <c r="N51" s="93" t="str">
        <f t="shared" si="6"/>
        <v/>
      </c>
      <c r="O51" s="93" t="str">
        <f t="shared" si="4"/>
        <v/>
      </c>
      <c r="P51" s="57" t="str">
        <f t="shared" si="3"/>
        <v/>
      </c>
    </row>
    <row r="52" spans="2:16" x14ac:dyDescent="0.25">
      <c r="B52" s="44">
        <v>47</v>
      </c>
      <c r="C52" s="45" t="str">
        <f>IFERROR(INDEX('MAPA DE PREÇOS'!M:M,MATCH(B52,'MAPA DE PREÇOS'!B:B,0)+19)/(SUMPRODUCT(EDITAL!I:I,EDITAL!J:J)),"")</f>
        <v/>
      </c>
      <c r="D52" s="45" t="str">
        <f t="shared" si="2"/>
        <v/>
      </c>
      <c r="E52" s="44" t="str">
        <f t="shared" si="5"/>
        <v/>
      </c>
      <c r="F52" s="44" t="str">
        <f>IFERROR(VLOOKUP($E52,'MAPA DE PREÇOS'!$B:$D,2,FALSE),"")</f>
        <v/>
      </c>
      <c r="G52" s="44" t="str">
        <f>IFERROR(VLOOKUP($E52,'MAPA DE PREÇOS'!$B:$D,3,FALSE),"")</f>
        <v/>
      </c>
      <c r="H52" s="44" t="str">
        <f t="array" ref="H52">IFERROR(IF(E52="","",INDEX('MAPA DE PREÇOS'!H:H,0+MATCH(ABC!E52,'MAPA DE PREÇOS'!B:B,0))),"")</f>
        <v/>
      </c>
      <c r="I52" t="str">
        <f>IF(E52="","",INDEX('MAPA DE PREÇOS'!H:H,MATCH(ABC!E52,'MAPA DE PREÇOS'!B:B,0)+1))</f>
        <v/>
      </c>
      <c r="J52" s="44" t="str">
        <f>IFERROR(IF(E52="","",INDEX('MAPA DE PREÇOS'!M:M,3+MATCH(ABC!E52,'MAPA DE PREÇOS'!B:B,0))),"")</f>
        <v/>
      </c>
      <c r="K52" s="55" t="str">
        <f t="array" ref="K52">IFERROR(IF(E52="","",INDEX('MAPA DE PREÇOS'!M:M,2+MATCH(ABC!E52,'MAPA DE PREÇOS'!B:B,0))),"")</f>
        <v/>
      </c>
      <c r="L52" s="56" t="str">
        <f t="array" ref="L52">IFERROR(IF(AND(E51&lt;&gt;"",E52=""),"TOTAL ESTIMADO",INDEX('MAPA DE PREÇOS'!M:M,0+MATCH(ABC!E52,'MAPA DE PREÇOS'!B:B,0))),"")</f>
        <v/>
      </c>
      <c r="M52" s="57" t="str">
        <f>IFERROR(IF(AND(E51&lt;&gt;"",E52=""),SUM($M$5:M51),INDEX('MAPA DE PREÇOS'!M:M,19+MATCH(ABC!E52,'MAPA DE PREÇOS'!B:B,0))),"")</f>
        <v/>
      </c>
      <c r="N52" s="93" t="str">
        <f t="shared" si="6"/>
        <v/>
      </c>
      <c r="O52" s="93" t="str">
        <f t="shared" si="4"/>
        <v/>
      </c>
      <c r="P52" s="57" t="str">
        <f t="shared" si="3"/>
        <v/>
      </c>
    </row>
    <row r="53" spans="2:16" x14ac:dyDescent="0.25">
      <c r="B53" s="44">
        <v>48</v>
      </c>
      <c r="C53" s="45" t="str">
        <f>IFERROR(INDEX('MAPA DE PREÇOS'!M:M,MATCH(B53,'MAPA DE PREÇOS'!B:B,0)+19)/(SUMPRODUCT(EDITAL!I:I,EDITAL!J:J)),"")</f>
        <v/>
      </c>
      <c r="D53" s="45" t="str">
        <f t="shared" si="2"/>
        <v/>
      </c>
      <c r="E53" s="44" t="str">
        <f t="shared" si="5"/>
        <v/>
      </c>
      <c r="F53" s="44" t="str">
        <f>IFERROR(VLOOKUP($E53,'MAPA DE PREÇOS'!$B:$D,2,FALSE),"")</f>
        <v/>
      </c>
      <c r="G53" s="44" t="str">
        <f>IFERROR(VLOOKUP($E53,'MAPA DE PREÇOS'!$B:$D,3,FALSE),"")</f>
        <v/>
      </c>
      <c r="H53" s="44" t="str">
        <f t="array" ref="H53">IFERROR(IF(E53="","",INDEX('MAPA DE PREÇOS'!H:H,0+MATCH(ABC!E53,'MAPA DE PREÇOS'!B:B,0))),"")</f>
        <v/>
      </c>
      <c r="I53" t="str">
        <f>IF(E53="","",INDEX('MAPA DE PREÇOS'!H:H,MATCH(ABC!E53,'MAPA DE PREÇOS'!B:B,0)+1))</f>
        <v/>
      </c>
      <c r="J53" s="44" t="str">
        <f>IFERROR(IF(E53="","",INDEX('MAPA DE PREÇOS'!M:M,3+MATCH(ABC!E53,'MAPA DE PREÇOS'!B:B,0))),"")</f>
        <v/>
      </c>
      <c r="K53" s="55" t="str">
        <f t="array" ref="K53">IFERROR(IF(E53="","",INDEX('MAPA DE PREÇOS'!M:M,2+MATCH(ABC!E53,'MAPA DE PREÇOS'!B:B,0))),"")</f>
        <v/>
      </c>
      <c r="L53" s="56" t="str">
        <f t="array" ref="L53">IFERROR(IF(AND(E52&lt;&gt;"",E53=""),"TOTAL ESTIMADO",INDEX('MAPA DE PREÇOS'!M:M,0+MATCH(ABC!E53,'MAPA DE PREÇOS'!B:B,0))),"")</f>
        <v/>
      </c>
      <c r="M53" s="57" t="str">
        <f>IFERROR(IF(AND(E52&lt;&gt;"",E53=""),SUM($M$5:M52),INDEX('MAPA DE PREÇOS'!M:M,19+MATCH(ABC!E53,'MAPA DE PREÇOS'!B:B,0))),"")</f>
        <v/>
      </c>
      <c r="N53" s="93" t="str">
        <f t="shared" si="6"/>
        <v/>
      </c>
      <c r="O53" s="93" t="str">
        <f t="shared" si="4"/>
        <v/>
      </c>
      <c r="P53" s="57" t="str">
        <f t="shared" si="3"/>
        <v/>
      </c>
    </row>
    <row r="54" spans="2:16" x14ac:dyDescent="0.25">
      <c r="B54" s="44">
        <v>49</v>
      </c>
      <c r="C54" s="45" t="str">
        <f>IFERROR(INDEX('MAPA DE PREÇOS'!M:M,MATCH(B54,'MAPA DE PREÇOS'!B:B,0)+19)/(SUMPRODUCT(EDITAL!I:I,EDITAL!J:J)),"")</f>
        <v/>
      </c>
      <c r="D54" s="45" t="str">
        <f t="shared" si="2"/>
        <v/>
      </c>
      <c r="E54" s="44" t="str">
        <f t="shared" si="5"/>
        <v/>
      </c>
      <c r="F54" s="44" t="str">
        <f>IFERROR(VLOOKUP($E54,'MAPA DE PREÇOS'!$B:$D,2,FALSE),"")</f>
        <v/>
      </c>
      <c r="G54" s="44" t="str">
        <f>IFERROR(VLOOKUP($E54,'MAPA DE PREÇOS'!$B:$D,3,FALSE),"")</f>
        <v/>
      </c>
      <c r="H54" s="44" t="str">
        <f t="array" ref="H54">IFERROR(IF(E54="","",INDEX('MAPA DE PREÇOS'!H:H,0+MATCH(ABC!E54,'MAPA DE PREÇOS'!B:B,0))),"")</f>
        <v/>
      </c>
      <c r="I54" t="str">
        <f>IF(E54="","",INDEX('MAPA DE PREÇOS'!H:H,MATCH(ABC!E54,'MAPA DE PREÇOS'!B:B,0)+1))</f>
        <v/>
      </c>
      <c r="J54" s="44" t="str">
        <f>IFERROR(IF(E54="","",INDEX('MAPA DE PREÇOS'!M:M,3+MATCH(ABC!E54,'MAPA DE PREÇOS'!B:B,0))),"")</f>
        <v/>
      </c>
      <c r="K54" s="55" t="str">
        <f t="array" ref="K54">IFERROR(IF(E54="","",INDEX('MAPA DE PREÇOS'!M:M,2+MATCH(ABC!E54,'MAPA DE PREÇOS'!B:B,0))),"")</f>
        <v/>
      </c>
      <c r="L54" s="56" t="str">
        <f t="array" ref="L54">IFERROR(IF(AND(E53&lt;&gt;"",E54=""),"TOTAL ESTIMADO",INDEX('MAPA DE PREÇOS'!M:M,0+MATCH(ABC!E54,'MAPA DE PREÇOS'!B:B,0))),"")</f>
        <v/>
      </c>
      <c r="M54" s="57" t="str">
        <f>IFERROR(IF(AND(E53&lt;&gt;"",E54=""),SUM($M$5:M53),INDEX('MAPA DE PREÇOS'!M:M,19+MATCH(ABC!E54,'MAPA DE PREÇOS'!B:B,0))),"")</f>
        <v/>
      </c>
      <c r="N54" s="93" t="str">
        <f t="shared" si="6"/>
        <v/>
      </c>
      <c r="O54" s="93" t="str">
        <f t="shared" si="4"/>
        <v/>
      </c>
      <c r="P54" s="57" t="str">
        <f t="shared" si="3"/>
        <v/>
      </c>
    </row>
    <row r="55" spans="2:16" x14ac:dyDescent="0.25">
      <c r="B55" s="44">
        <v>50</v>
      </c>
      <c r="C55" s="45" t="str">
        <f>IFERROR(INDEX('MAPA DE PREÇOS'!M:M,MATCH(B55,'MAPA DE PREÇOS'!B:B,0)+19)/(SUMPRODUCT(EDITAL!I:I,EDITAL!J:J)),"")</f>
        <v/>
      </c>
      <c r="D55" s="45" t="str">
        <f t="shared" si="2"/>
        <v/>
      </c>
      <c r="E55" s="44" t="str">
        <f t="shared" si="5"/>
        <v/>
      </c>
      <c r="F55" s="44" t="str">
        <f>IFERROR(VLOOKUP($E55,'MAPA DE PREÇOS'!$B:$D,2,FALSE),"")</f>
        <v/>
      </c>
      <c r="G55" s="44" t="str">
        <f>IFERROR(VLOOKUP($E55,'MAPA DE PREÇOS'!$B:$D,3,FALSE),"")</f>
        <v/>
      </c>
      <c r="H55" s="44" t="str">
        <f t="array" ref="H55">IFERROR(IF(E55="","",INDEX('MAPA DE PREÇOS'!H:H,0+MATCH(ABC!E55,'MAPA DE PREÇOS'!B:B,0))),"")</f>
        <v/>
      </c>
      <c r="I55" t="str">
        <f>IF(E55="","",INDEX('MAPA DE PREÇOS'!H:H,MATCH(ABC!E55,'MAPA DE PREÇOS'!B:B,0)+1))</f>
        <v/>
      </c>
      <c r="J55" s="44" t="str">
        <f>IFERROR(IF(E55="","",INDEX('MAPA DE PREÇOS'!M:M,3+MATCH(ABC!E55,'MAPA DE PREÇOS'!B:B,0))),"")</f>
        <v/>
      </c>
      <c r="K55" s="55" t="str">
        <f t="array" ref="K55">IFERROR(IF(E55="","",INDEX('MAPA DE PREÇOS'!M:M,2+MATCH(ABC!E55,'MAPA DE PREÇOS'!B:B,0))),"")</f>
        <v/>
      </c>
      <c r="L55" s="56" t="str">
        <f t="array" ref="L55">IFERROR(IF(AND(E54&lt;&gt;"",E55=""),"TOTAL ESTIMADO",INDEX('MAPA DE PREÇOS'!M:M,0+MATCH(ABC!E55,'MAPA DE PREÇOS'!B:B,0))),"")</f>
        <v/>
      </c>
      <c r="M55" s="57" t="str">
        <f>IFERROR(IF(AND(E54&lt;&gt;"",E55=""),SUM($M$5:M54),INDEX('MAPA DE PREÇOS'!M:M,19+MATCH(ABC!E55,'MAPA DE PREÇOS'!B:B,0))),"")</f>
        <v/>
      </c>
      <c r="N55" s="93" t="str">
        <f t="shared" si="6"/>
        <v/>
      </c>
      <c r="O55" s="93" t="str">
        <f t="shared" si="4"/>
        <v/>
      </c>
      <c r="P55" s="57" t="str">
        <f t="shared" si="3"/>
        <v/>
      </c>
    </row>
    <row r="56" spans="2:16" x14ac:dyDescent="0.25">
      <c r="B56" s="44">
        <v>51</v>
      </c>
      <c r="C56" s="45" t="str">
        <f>IFERROR(INDEX('MAPA DE PREÇOS'!M:M,MATCH(B56,'MAPA DE PREÇOS'!B:B,0)+19)/(SUMPRODUCT(EDITAL!I:I,EDITAL!J:J)),"")</f>
        <v/>
      </c>
      <c r="D56" s="45" t="str">
        <f t="shared" si="2"/>
        <v/>
      </c>
      <c r="E56" s="44" t="str">
        <f t="shared" si="5"/>
        <v/>
      </c>
      <c r="F56" s="44" t="str">
        <f>IFERROR(VLOOKUP($E56,'MAPA DE PREÇOS'!$B:$D,2,FALSE),"")</f>
        <v/>
      </c>
      <c r="G56" s="44" t="str">
        <f>IFERROR(VLOOKUP($E56,'MAPA DE PREÇOS'!$B:$D,3,FALSE),"")</f>
        <v/>
      </c>
      <c r="H56" s="44" t="str">
        <f t="array" ref="H56">IFERROR(IF(E56="","",INDEX('MAPA DE PREÇOS'!H:H,0+MATCH(ABC!E56,'MAPA DE PREÇOS'!B:B,0))),"")</f>
        <v/>
      </c>
      <c r="I56" t="str">
        <f>IF(E56="","",INDEX('MAPA DE PREÇOS'!H:H,MATCH(ABC!E56,'MAPA DE PREÇOS'!B:B,0)+1))</f>
        <v/>
      </c>
      <c r="J56" s="44" t="str">
        <f>IFERROR(IF(E56="","",INDEX('MAPA DE PREÇOS'!M:M,3+MATCH(ABC!E56,'MAPA DE PREÇOS'!B:B,0))),"")</f>
        <v/>
      </c>
      <c r="K56" s="55" t="str">
        <f t="array" ref="K56">IFERROR(IF(E56="","",INDEX('MAPA DE PREÇOS'!M:M,2+MATCH(ABC!E56,'MAPA DE PREÇOS'!B:B,0))),"")</f>
        <v/>
      </c>
      <c r="L56" s="56" t="str">
        <f t="array" ref="L56">IFERROR(IF(AND(E55&lt;&gt;"",E56=""),"TOTAL ESTIMADO",INDEX('MAPA DE PREÇOS'!M:M,0+MATCH(ABC!E56,'MAPA DE PREÇOS'!B:B,0))),"")</f>
        <v/>
      </c>
      <c r="M56" s="57" t="str">
        <f>IFERROR(IF(AND(E55&lt;&gt;"",E56=""),SUM($M$5:M55),INDEX('MAPA DE PREÇOS'!M:M,19+MATCH(ABC!E56,'MAPA DE PREÇOS'!B:B,0))),"")</f>
        <v/>
      </c>
      <c r="N56" s="93" t="str">
        <f t="shared" si="6"/>
        <v/>
      </c>
      <c r="O56" s="93" t="str">
        <f t="shared" si="4"/>
        <v/>
      </c>
      <c r="P56" s="57" t="str">
        <f t="shared" si="3"/>
        <v/>
      </c>
    </row>
    <row r="57" spans="2:16" x14ac:dyDescent="0.25">
      <c r="B57" s="44">
        <v>52</v>
      </c>
      <c r="C57" s="45" t="str">
        <f>IFERROR(INDEX('MAPA DE PREÇOS'!M:M,MATCH(B57,'MAPA DE PREÇOS'!B:B,0)+19)/(SUMPRODUCT(EDITAL!I:I,EDITAL!J:J)),"")</f>
        <v/>
      </c>
      <c r="D57" s="45" t="str">
        <f t="shared" si="2"/>
        <v/>
      </c>
      <c r="E57" s="44" t="str">
        <f t="shared" si="5"/>
        <v/>
      </c>
      <c r="F57" s="44" t="str">
        <f>IFERROR(VLOOKUP($E57,'MAPA DE PREÇOS'!$B:$D,2,FALSE),"")</f>
        <v/>
      </c>
      <c r="G57" s="44" t="str">
        <f>IFERROR(VLOOKUP($E57,'MAPA DE PREÇOS'!$B:$D,3,FALSE),"")</f>
        <v/>
      </c>
      <c r="H57" s="44" t="str">
        <f t="array" ref="H57">IFERROR(IF(E57="","",INDEX('MAPA DE PREÇOS'!H:H,0+MATCH(ABC!E57,'MAPA DE PREÇOS'!B:B,0))),"")</f>
        <v/>
      </c>
      <c r="I57" t="str">
        <f>IF(E57="","",INDEX('MAPA DE PREÇOS'!H:H,MATCH(ABC!E57,'MAPA DE PREÇOS'!B:B,0)+1))</f>
        <v/>
      </c>
      <c r="J57" s="44" t="str">
        <f>IFERROR(IF(E57="","",INDEX('MAPA DE PREÇOS'!M:M,3+MATCH(ABC!E57,'MAPA DE PREÇOS'!B:B,0))),"")</f>
        <v/>
      </c>
      <c r="K57" s="55" t="str">
        <f t="array" ref="K57">IFERROR(IF(E57="","",INDEX('MAPA DE PREÇOS'!M:M,2+MATCH(ABC!E57,'MAPA DE PREÇOS'!B:B,0))),"")</f>
        <v/>
      </c>
      <c r="L57" s="56" t="str">
        <f t="array" ref="L57">IFERROR(IF(AND(E56&lt;&gt;"",E57=""),"TOTAL ESTIMADO",INDEX('MAPA DE PREÇOS'!M:M,0+MATCH(ABC!E57,'MAPA DE PREÇOS'!B:B,0))),"")</f>
        <v/>
      </c>
      <c r="M57" s="57" t="str">
        <f>IFERROR(IF(AND(E56&lt;&gt;"",E57=""),SUM($M$5:M56),INDEX('MAPA DE PREÇOS'!M:M,19+MATCH(ABC!E57,'MAPA DE PREÇOS'!B:B,0))),"")</f>
        <v/>
      </c>
      <c r="N57" s="93" t="str">
        <f t="shared" si="6"/>
        <v/>
      </c>
      <c r="O57" s="93" t="str">
        <f t="shared" si="4"/>
        <v/>
      </c>
      <c r="P57" s="57" t="str">
        <f t="shared" si="3"/>
        <v/>
      </c>
    </row>
    <row r="58" spans="2:16" x14ac:dyDescent="0.25">
      <c r="B58" s="44">
        <v>53</v>
      </c>
      <c r="C58" s="45" t="str">
        <f>IFERROR(INDEX('MAPA DE PREÇOS'!M:M,MATCH(B58,'MAPA DE PREÇOS'!B:B,0)+19)/(SUMPRODUCT(EDITAL!I:I,EDITAL!J:J)),"")</f>
        <v/>
      </c>
      <c r="D58" s="45" t="str">
        <f t="shared" si="2"/>
        <v/>
      </c>
      <c r="E58" s="44" t="str">
        <f t="shared" si="5"/>
        <v/>
      </c>
      <c r="F58" s="44" t="str">
        <f>IFERROR(VLOOKUP($E58,'MAPA DE PREÇOS'!$B:$D,2,FALSE),"")</f>
        <v/>
      </c>
      <c r="G58" s="44" t="str">
        <f>IFERROR(VLOOKUP($E58,'MAPA DE PREÇOS'!$B:$D,3,FALSE),"")</f>
        <v/>
      </c>
      <c r="H58" s="44" t="str">
        <f t="array" ref="H58">IFERROR(IF(E58="","",INDEX('MAPA DE PREÇOS'!H:H,0+MATCH(ABC!E58,'MAPA DE PREÇOS'!B:B,0))),"")</f>
        <v/>
      </c>
      <c r="I58" t="str">
        <f>IF(E58="","",INDEX('MAPA DE PREÇOS'!H:H,MATCH(ABC!E58,'MAPA DE PREÇOS'!B:B,0)+1))</f>
        <v/>
      </c>
      <c r="J58" s="44" t="str">
        <f>IFERROR(IF(E58="","",INDEX('MAPA DE PREÇOS'!M:M,3+MATCH(ABC!E58,'MAPA DE PREÇOS'!B:B,0))),"")</f>
        <v/>
      </c>
      <c r="K58" s="55" t="str">
        <f t="array" ref="K58">IFERROR(IF(E58="","",INDEX('MAPA DE PREÇOS'!M:M,2+MATCH(ABC!E58,'MAPA DE PREÇOS'!B:B,0))),"")</f>
        <v/>
      </c>
      <c r="L58" s="56" t="str">
        <f t="array" ref="L58">IFERROR(IF(AND(E57&lt;&gt;"",E58=""),"TOTAL ESTIMADO",INDEX('MAPA DE PREÇOS'!M:M,0+MATCH(ABC!E58,'MAPA DE PREÇOS'!B:B,0))),"")</f>
        <v/>
      </c>
      <c r="M58" s="57" t="str">
        <f>IFERROR(IF(AND(E57&lt;&gt;"",E58=""),SUM($M$5:M57),INDEX('MAPA DE PREÇOS'!M:M,19+MATCH(ABC!E58,'MAPA DE PREÇOS'!B:B,0))),"")</f>
        <v/>
      </c>
      <c r="N58" s="93" t="str">
        <f t="shared" si="6"/>
        <v/>
      </c>
      <c r="O58" s="93" t="str">
        <f t="shared" si="4"/>
        <v/>
      </c>
      <c r="P58" s="57" t="str">
        <f t="shared" si="3"/>
        <v/>
      </c>
    </row>
    <row r="59" spans="2:16" x14ac:dyDescent="0.25">
      <c r="B59" s="44">
        <v>54</v>
      </c>
      <c r="C59" s="45" t="str">
        <f>IFERROR(INDEX('MAPA DE PREÇOS'!M:M,MATCH(B59,'MAPA DE PREÇOS'!B:B,0)+19)/(SUMPRODUCT(EDITAL!I:I,EDITAL!J:J)),"")</f>
        <v/>
      </c>
      <c r="D59" s="45" t="str">
        <f t="shared" si="2"/>
        <v/>
      </c>
      <c r="E59" s="44" t="str">
        <f t="shared" si="5"/>
        <v/>
      </c>
      <c r="F59" s="44" t="str">
        <f>IFERROR(VLOOKUP($E59,'MAPA DE PREÇOS'!$B:$D,2,FALSE),"")</f>
        <v/>
      </c>
      <c r="G59" s="44" t="str">
        <f>IFERROR(VLOOKUP($E59,'MAPA DE PREÇOS'!$B:$D,3,FALSE),"")</f>
        <v/>
      </c>
      <c r="H59" s="44" t="str">
        <f t="array" ref="H59">IFERROR(IF(E59="","",INDEX('MAPA DE PREÇOS'!H:H,0+MATCH(ABC!E59,'MAPA DE PREÇOS'!B:B,0))),"")</f>
        <v/>
      </c>
      <c r="I59" t="str">
        <f>IF(E59="","",INDEX('MAPA DE PREÇOS'!H:H,MATCH(ABC!E59,'MAPA DE PREÇOS'!B:B,0)+1))</f>
        <v/>
      </c>
      <c r="J59" s="44" t="str">
        <f>IFERROR(IF(E59="","",INDEX('MAPA DE PREÇOS'!M:M,3+MATCH(ABC!E59,'MAPA DE PREÇOS'!B:B,0))),"")</f>
        <v/>
      </c>
      <c r="K59" s="55" t="str">
        <f t="array" ref="K59">IFERROR(IF(E59="","",INDEX('MAPA DE PREÇOS'!M:M,2+MATCH(ABC!E59,'MAPA DE PREÇOS'!B:B,0))),"")</f>
        <v/>
      </c>
      <c r="L59" s="56" t="str">
        <f t="array" ref="L59">IFERROR(IF(AND(E58&lt;&gt;"",E59=""),"TOTAL ESTIMADO",INDEX('MAPA DE PREÇOS'!M:M,0+MATCH(ABC!E59,'MAPA DE PREÇOS'!B:B,0))),"")</f>
        <v/>
      </c>
      <c r="M59" s="57" t="str">
        <f>IFERROR(IF(AND(E58&lt;&gt;"",E59=""),SUM($M$5:M58),INDEX('MAPA DE PREÇOS'!M:M,19+MATCH(ABC!E59,'MAPA DE PREÇOS'!B:B,0))),"")</f>
        <v/>
      </c>
      <c r="N59" s="93" t="str">
        <f t="shared" si="6"/>
        <v/>
      </c>
      <c r="O59" s="93" t="str">
        <f t="shared" si="4"/>
        <v/>
      </c>
      <c r="P59" s="57" t="str">
        <f t="shared" si="3"/>
        <v/>
      </c>
    </row>
    <row r="60" spans="2:16" x14ac:dyDescent="0.25">
      <c r="B60" s="44">
        <v>55</v>
      </c>
      <c r="C60" s="45" t="str">
        <f>IFERROR(INDEX('MAPA DE PREÇOS'!M:M,MATCH(B60,'MAPA DE PREÇOS'!B:B,0)+19)/(SUMPRODUCT(EDITAL!I:I,EDITAL!J:J)),"")</f>
        <v/>
      </c>
      <c r="D60" s="45" t="str">
        <f t="shared" si="2"/>
        <v/>
      </c>
      <c r="E60" s="44" t="str">
        <f t="shared" si="5"/>
        <v/>
      </c>
      <c r="F60" s="44" t="str">
        <f>IFERROR(VLOOKUP($E60,'MAPA DE PREÇOS'!$B:$D,2,FALSE),"")</f>
        <v/>
      </c>
      <c r="G60" s="44" t="str">
        <f>IFERROR(VLOOKUP($E60,'MAPA DE PREÇOS'!$B:$D,3,FALSE),"")</f>
        <v/>
      </c>
      <c r="H60" s="44" t="str">
        <f t="array" ref="H60">IFERROR(IF(E60="","",INDEX('MAPA DE PREÇOS'!H:H,0+MATCH(ABC!E60,'MAPA DE PREÇOS'!B:B,0))),"")</f>
        <v/>
      </c>
      <c r="I60" t="str">
        <f>IF(E60="","",INDEX('MAPA DE PREÇOS'!H:H,MATCH(ABC!E60,'MAPA DE PREÇOS'!B:B,0)+1))</f>
        <v/>
      </c>
      <c r="J60" s="44" t="str">
        <f>IFERROR(IF(E60="","",INDEX('MAPA DE PREÇOS'!M:M,3+MATCH(ABC!E60,'MAPA DE PREÇOS'!B:B,0))),"")</f>
        <v/>
      </c>
      <c r="K60" s="55" t="str">
        <f t="array" ref="K60">IFERROR(IF(E60="","",INDEX('MAPA DE PREÇOS'!M:M,2+MATCH(ABC!E60,'MAPA DE PREÇOS'!B:B,0))),"")</f>
        <v/>
      </c>
      <c r="L60" s="56" t="str">
        <f t="array" ref="L60">IFERROR(IF(AND(E59&lt;&gt;"",E60=""),"TOTAL ESTIMADO",INDEX('MAPA DE PREÇOS'!M:M,0+MATCH(ABC!E60,'MAPA DE PREÇOS'!B:B,0))),"")</f>
        <v/>
      </c>
      <c r="M60" s="57" t="str">
        <f>IFERROR(IF(AND(E59&lt;&gt;"",E60=""),SUM($M$5:M59),INDEX('MAPA DE PREÇOS'!M:M,19+MATCH(ABC!E60,'MAPA DE PREÇOS'!B:B,0))),"")</f>
        <v/>
      </c>
      <c r="N60" s="93" t="str">
        <f t="shared" si="6"/>
        <v/>
      </c>
      <c r="O60" s="93" t="str">
        <f t="shared" si="4"/>
        <v/>
      </c>
      <c r="P60" s="57" t="str">
        <f t="shared" si="3"/>
        <v/>
      </c>
    </row>
    <row r="61" spans="2:16" x14ac:dyDescent="0.25">
      <c r="B61" s="44">
        <v>56</v>
      </c>
      <c r="C61" s="45" t="str">
        <f>IFERROR(INDEX('MAPA DE PREÇOS'!M:M,MATCH(B61,'MAPA DE PREÇOS'!B:B,0)+19)/(SUMPRODUCT(EDITAL!I:I,EDITAL!J:J)),"")</f>
        <v/>
      </c>
      <c r="D61" s="45" t="str">
        <f t="shared" si="2"/>
        <v/>
      </c>
      <c r="E61" s="44" t="str">
        <f t="shared" si="5"/>
        <v/>
      </c>
      <c r="F61" s="44" t="str">
        <f>IFERROR(VLOOKUP($E61,'MAPA DE PREÇOS'!$B:$D,2,FALSE),"")</f>
        <v/>
      </c>
      <c r="G61" s="44" t="str">
        <f>IFERROR(VLOOKUP($E61,'MAPA DE PREÇOS'!$B:$D,3,FALSE),"")</f>
        <v/>
      </c>
      <c r="H61" s="44" t="str">
        <f t="array" ref="H61">IFERROR(IF(E61="","",INDEX('MAPA DE PREÇOS'!H:H,0+MATCH(ABC!E61,'MAPA DE PREÇOS'!B:B,0))),"")</f>
        <v/>
      </c>
      <c r="I61" t="str">
        <f>IF(E61="","",INDEX('MAPA DE PREÇOS'!H:H,MATCH(ABC!E61,'MAPA DE PREÇOS'!B:B,0)+1))</f>
        <v/>
      </c>
      <c r="J61" s="44" t="str">
        <f>IFERROR(IF(E61="","",INDEX('MAPA DE PREÇOS'!M:M,3+MATCH(ABC!E61,'MAPA DE PREÇOS'!B:B,0))),"")</f>
        <v/>
      </c>
      <c r="K61" s="55" t="str">
        <f t="array" ref="K61">IFERROR(IF(E61="","",INDEX('MAPA DE PREÇOS'!M:M,2+MATCH(ABC!E61,'MAPA DE PREÇOS'!B:B,0))),"")</f>
        <v/>
      </c>
      <c r="L61" s="56" t="str">
        <f t="array" ref="L61">IFERROR(IF(AND(E60&lt;&gt;"",E61=""),"TOTAL ESTIMADO",INDEX('MAPA DE PREÇOS'!M:M,0+MATCH(ABC!E61,'MAPA DE PREÇOS'!B:B,0))),"")</f>
        <v/>
      </c>
      <c r="M61" s="57" t="str">
        <f>IFERROR(IF(AND(E60&lt;&gt;"",E61=""),SUM($M$5:M60),INDEX('MAPA DE PREÇOS'!M:M,19+MATCH(ABC!E61,'MAPA DE PREÇOS'!B:B,0))),"")</f>
        <v/>
      </c>
      <c r="N61" s="93" t="str">
        <f t="shared" si="6"/>
        <v/>
      </c>
      <c r="O61" s="93" t="str">
        <f t="shared" si="4"/>
        <v/>
      </c>
      <c r="P61" s="57" t="str">
        <f t="shared" si="3"/>
        <v/>
      </c>
    </row>
    <row r="62" spans="2:16" x14ac:dyDescent="0.25">
      <c r="B62" s="44">
        <v>57</v>
      </c>
      <c r="C62" s="45" t="str">
        <f>IFERROR(INDEX('MAPA DE PREÇOS'!M:M,MATCH(B62,'MAPA DE PREÇOS'!B:B,0)+19)/(SUMPRODUCT(EDITAL!I:I,EDITAL!J:J)),"")</f>
        <v/>
      </c>
      <c r="D62" s="45" t="str">
        <f t="shared" si="2"/>
        <v/>
      </c>
      <c r="E62" s="44" t="str">
        <f t="shared" si="5"/>
        <v/>
      </c>
      <c r="F62" s="44" t="str">
        <f>IFERROR(VLOOKUP($E62,'MAPA DE PREÇOS'!$B:$D,2,FALSE),"")</f>
        <v/>
      </c>
      <c r="G62" s="44" t="str">
        <f>IFERROR(VLOOKUP($E62,'MAPA DE PREÇOS'!$B:$D,3,FALSE),"")</f>
        <v/>
      </c>
      <c r="H62" s="44" t="str">
        <f t="array" ref="H62">IFERROR(IF(E62="","",INDEX('MAPA DE PREÇOS'!H:H,0+MATCH(ABC!E62,'MAPA DE PREÇOS'!B:B,0))),"")</f>
        <v/>
      </c>
      <c r="I62" t="str">
        <f>IF(E62="","",INDEX('MAPA DE PREÇOS'!H:H,MATCH(ABC!E62,'MAPA DE PREÇOS'!B:B,0)+1))</f>
        <v/>
      </c>
      <c r="J62" s="44" t="str">
        <f>IFERROR(IF(E62="","",INDEX('MAPA DE PREÇOS'!M:M,3+MATCH(ABC!E62,'MAPA DE PREÇOS'!B:B,0))),"")</f>
        <v/>
      </c>
      <c r="K62" s="55" t="str">
        <f t="array" ref="K62">IFERROR(IF(E62="","",INDEX('MAPA DE PREÇOS'!M:M,2+MATCH(ABC!E62,'MAPA DE PREÇOS'!B:B,0))),"")</f>
        <v/>
      </c>
      <c r="L62" s="56" t="str">
        <f t="array" ref="L62">IFERROR(IF(AND(E61&lt;&gt;"",E62=""),"TOTAL ESTIMADO",INDEX('MAPA DE PREÇOS'!M:M,0+MATCH(ABC!E62,'MAPA DE PREÇOS'!B:B,0))),"")</f>
        <v/>
      </c>
      <c r="M62" s="57" t="str">
        <f>IFERROR(IF(AND(E61&lt;&gt;"",E62=""),SUM($M$5:M61),INDEX('MAPA DE PREÇOS'!M:M,19+MATCH(ABC!E62,'MAPA DE PREÇOS'!B:B,0))),"")</f>
        <v/>
      </c>
      <c r="N62" s="93" t="str">
        <f t="shared" si="6"/>
        <v/>
      </c>
      <c r="O62" s="93" t="str">
        <f t="shared" si="4"/>
        <v/>
      </c>
      <c r="P62" s="57" t="str">
        <f t="shared" si="3"/>
        <v/>
      </c>
    </row>
    <row r="63" spans="2:16" x14ac:dyDescent="0.25">
      <c r="B63" s="44">
        <v>58</v>
      </c>
      <c r="C63" s="45" t="str">
        <f>IFERROR(INDEX('MAPA DE PREÇOS'!M:M,MATCH(B63,'MAPA DE PREÇOS'!B:B,0)+19)/(SUMPRODUCT(EDITAL!I:I,EDITAL!J:J)),"")</f>
        <v/>
      </c>
      <c r="D63" s="45" t="str">
        <f t="shared" si="2"/>
        <v/>
      </c>
      <c r="E63" s="44" t="str">
        <f t="shared" si="5"/>
        <v/>
      </c>
      <c r="F63" s="44" t="str">
        <f>IFERROR(VLOOKUP($E63,'MAPA DE PREÇOS'!$B:$D,2,FALSE),"")</f>
        <v/>
      </c>
      <c r="G63" s="44" t="str">
        <f>IFERROR(VLOOKUP($E63,'MAPA DE PREÇOS'!$B:$D,3,FALSE),"")</f>
        <v/>
      </c>
      <c r="H63" s="44" t="str">
        <f t="array" ref="H63">IFERROR(IF(E63="","",INDEX('MAPA DE PREÇOS'!H:H,0+MATCH(ABC!E63,'MAPA DE PREÇOS'!B:B,0))),"")</f>
        <v/>
      </c>
      <c r="I63" t="str">
        <f>IF(E63="","",INDEX('MAPA DE PREÇOS'!H:H,MATCH(ABC!E63,'MAPA DE PREÇOS'!B:B,0)+1))</f>
        <v/>
      </c>
      <c r="J63" s="44" t="str">
        <f>IFERROR(IF(E63="","",INDEX('MAPA DE PREÇOS'!M:M,3+MATCH(ABC!E63,'MAPA DE PREÇOS'!B:B,0))),"")</f>
        <v/>
      </c>
      <c r="K63" s="55" t="str">
        <f t="array" ref="K63">IFERROR(IF(E63="","",INDEX('MAPA DE PREÇOS'!M:M,2+MATCH(ABC!E63,'MAPA DE PREÇOS'!B:B,0))),"")</f>
        <v/>
      </c>
      <c r="L63" s="56" t="str">
        <f t="array" ref="L63">IFERROR(IF(AND(E62&lt;&gt;"",E63=""),"TOTAL ESTIMADO",INDEX('MAPA DE PREÇOS'!M:M,0+MATCH(ABC!E63,'MAPA DE PREÇOS'!B:B,0))),"")</f>
        <v/>
      </c>
      <c r="M63" s="57" t="str">
        <f>IFERROR(IF(AND(E62&lt;&gt;"",E63=""),SUM($M$5:M62),INDEX('MAPA DE PREÇOS'!M:M,19+MATCH(ABC!E63,'MAPA DE PREÇOS'!B:B,0))),"")</f>
        <v/>
      </c>
      <c r="N63" s="93" t="str">
        <f t="shared" si="6"/>
        <v/>
      </c>
      <c r="O63" s="93" t="str">
        <f t="shared" si="4"/>
        <v/>
      </c>
      <c r="P63" s="57" t="str">
        <f t="shared" si="3"/>
        <v/>
      </c>
    </row>
    <row r="64" spans="2:16" x14ac:dyDescent="0.25">
      <c r="B64" s="44">
        <v>59</v>
      </c>
      <c r="C64" s="45" t="str">
        <f>IFERROR(INDEX('MAPA DE PREÇOS'!M:M,MATCH(B64,'MAPA DE PREÇOS'!B:B,0)+19)/(SUMPRODUCT(EDITAL!I:I,EDITAL!J:J)),"")</f>
        <v/>
      </c>
      <c r="D64" s="45" t="str">
        <f t="shared" si="2"/>
        <v/>
      </c>
      <c r="E64" s="44" t="str">
        <f t="shared" si="5"/>
        <v/>
      </c>
      <c r="F64" s="44" t="str">
        <f>IFERROR(VLOOKUP($E64,'MAPA DE PREÇOS'!$B:$D,2,FALSE),"")</f>
        <v/>
      </c>
      <c r="G64" s="44" t="str">
        <f>IFERROR(VLOOKUP($E64,'MAPA DE PREÇOS'!$B:$D,3,FALSE),"")</f>
        <v/>
      </c>
      <c r="H64" s="44" t="str">
        <f t="array" ref="H64">IFERROR(IF(E64="","",INDEX('MAPA DE PREÇOS'!H:H,0+MATCH(ABC!E64,'MAPA DE PREÇOS'!B:B,0))),"")</f>
        <v/>
      </c>
      <c r="I64" t="str">
        <f>IF(E64="","",INDEX('MAPA DE PREÇOS'!H:H,MATCH(ABC!E64,'MAPA DE PREÇOS'!B:B,0)+1))</f>
        <v/>
      </c>
      <c r="J64" s="44" t="str">
        <f>IFERROR(IF(E64="","",INDEX('MAPA DE PREÇOS'!M:M,3+MATCH(ABC!E64,'MAPA DE PREÇOS'!B:B,0))),"")</f>
        <v/>
      </c>
      <c r="K64" s="55" t="str">
        <f t="array" ref="K64">IFERROR(IF(E64="","",INDEX('MAPA DE PREÇOS'!M:M,2+MATCH(ABC!E64,'MAPA DE PREÇOS'!B:B,0))),"")</f>
        <v/>
      </c>
      <c r="L64" s="56" t="str">
        <f t="array" ref="L64">IFERROR(IF(AND(E63&lt;&gt;"",E64=""),"TOTAL ESTIMADO",INDEX('MAPA DE PREÇOS'!M:M,0+MATCH(ABC!E64,'MAPA DE PREÇOS'!B:B,0))),"")</f>
        <v/>
      </c>
      <c r="M64" s="57" t="str">
        <f>IFERROR(IF(AND(E63&lt;&gt;"",E64=""),SUM($M$5:M63),INDEX('MAPA DE PREÇOS'!M:M,19+MATCH(ABC!E64,'MAPA DE PREÇOS'!B:B,0))),"")</f>
        <v/>
      </c>
      <c r="N64" s="93" t="str">
        <f t="shared" si="6"/>
        <v/>
      </c>
      <c r="O64" s="93" t="str">
        <f t="shared" si="4"/>
        <v/>
      </c>
      <c r="P64" s="57" t="str">
        <f t="shared" si="3"/>
        <v/>
      </c>
    </row>
    <row r="65" spans="2:16" x14ac:dyDescent="0.25">
      <c r="B65" s="44">
        <v>60</v>
      </c>
      <c r="C65" s="45" t="str">
        <f>IFERROR(INDEX('MAPA DE PREÇOS'!M:M,MATCH(B65,'MAPA DE PREÇOS'!B:B,0)+19)/(SUMPRODUCT(EDITAL!I:I,EDITAL!J:J)),"")</f>
        <v/>
      </c>
      <c r="D65" s="45" t="str">
        <f t="shared" si="2"/>
        <v/>
      </c>
      <c r="E65" s="44" t="str">
        <f t="shared" si="5"/>
        <v/>
      </c>
      <c r="F65" s="44" t="str">
        <f>IFERROR(VLOOKUP($E65,'MAPA DE PREÇOS'!$B:$D,2,FALSE),"")</f>
        <v/>
      </c>
      <c r="G65" s="44" t="str">
        <f>IFERROR(VLOOKUP($E65,'MAPA DE PREÇOS'!$B:$D,3,FALSE),"")</f>
        <v/>
      </c>
      <c r="H65" s="44" t="str">
        <f t="array" ref="H65">IFERROR(IF(E65="","",INDEX('MAPA DE PREÇOS'!H:H,0+MATCH(ABC!E65,'MAPA DE PREÇOS'!B:B,0))),"")</f>
        <v/>
      </c>
      <c r="I65" t="str">
        <f>IF(E65="","",INDEX('MAPA DE PREÇOS'!H:H,MATCH(ABC!E65,'MAPA DE PREÇOS'!B:B,0)+1))</f>
        <v/>
      </c>
      <c r="J65" s="44" t="str">
        <f>IFERROR(IF(E65="","",INDEX('MAPA DE PREÇOS'!M:M,3+MATCH(ABC!E65,'MAPA DE PREÇOS'!B:B,0))),"")</f>
        <v/>
      </c>
      <c r="K65" s="55" t="str">
        <f t="array" ref="K65">IFERROR(IF(E65="","",INDEX('MAPA DE PREÇOS'!M:M,2+MATCH(ABC!E65,'MAPA DE PREÇOS'!B:B,0))),"")</f>
        <v/>
      </c>
      <c r="L65" s="56" t="str">
        <f t="array" ref="L65">IFERROR(IF(AND(E64&lt;&gt;"",E65=""),"TOTAL ESTIMADO",INDEX('MAPA DE PREÇOS'!M:M,0+MATCH(ABC!E65,'MAPA DE PREÇOS'!B:B,0))),"")</f>
        <v/>
      </c>
      <c r="M65" s="57" t="str">
        <f>IFERROR(IF(AND(E64&lt;&gt;"",E65=""),SUM($M$5:M64),INDEX('MAPA DE PREÇOS'!M:M,19+MATCH(ABC!E65,'MAPA DE PREÇOS'!B:B,0))),"")</f>
        <v/>
      </c>
      <c r="N65" s="93" t="str">
        <f t="shared" si="6"/>
        <v/>
      </c>
      <c r="O65" s="93" t="str">
        <f t="shared" si="4"/>
        <v/>
      </c>
      <c r="P65" s="57" t="str">
        <f t="shared" si="3"/>
        <v/>
      </c>
    </row>
    <row r="66" spans="2:16" x14ac:dyDescent="0.25">
      <c r="B66" s="44">
        <v>61</v>
      </c>
      <c r="C66" s="45" t="str">
        <f>IFERROR(INDEX('MAPA DE PREÇOS'!M:M,MATCH(B66,'MAPA DE PREÇOS'!B:B,0)+19)/(SUMPRODUCT(EDITAL!I:I,EDITAL!J:J)),"")</f>
        <v/>
      </c>
      <c r="D66" s="45" t="str">
        <f t="shared" si="2"/>
        <v/>
      </c>
      <c r="E66" s="44" t="str">
        <f t="shared" si="5"/>
        <v/>
      </c>
      <c r="F66" s="44" t="str">
        <f>IFERROR(VLOOKUP($E66,'MAPA DE PREÇOS'!$B:$D,2,FALSE),"")</f>
        <v/>
      </c>
      <c r="G66" s="44" t="str">
        <f>IFERROR(VLOOKUP($E66,'MAPA DE PREÇOS'!$B:$D,3,FALSE),"")</f>
        <v/>
      </c>
      <c r="H66" s="44" t="str">
        <f t="array" ref="H66">IFERROR(IF(E66="","",INDEX('MAPA DE PREÇOS'!H:H,0+MATCH(ABC!E66,'MAPA DE PREÇOS'!B:B,0))),"")</f>
        <v/>
      </c>
      <c r="I66" t="str">
        <f>IF(E66="","",INDEX('MAPA DE PREÇOS'!H:H,MATCH(ABC!E66,'MAPA DE PREÇOS'!B:B,0)+1))</f>
        <v/>
      </c>
      <c r="J66" s="44" t="str">
        <f>IFERROR(IF(E66="","",INDEX('MAPA DE PREÇOS'!M:M,3+MATCH(ABC!E66,'MAPA DE PREÇOS'!B:B,0))),"")</f>
        <v/>
      </c>
      <c r="K66" s="55" t="str">
        <f t="array" ref="K66">IFERROR(IF(E66="","",INDEX('MAPA DE PREÇOS'!M:M,2+MATCH(ABC!E66,'MAPA DE PREÇOS'!B:B,0))),"")</f>
        <v/>
      </c>
      <c r="L66" s="56" t="str">
        <f t="array" ref="L66">IFERROR(IF(AND(E65&lt;&gt;"",E66=""),"TOTAL ESTIMADO",INDEX('MAPA DE PREÇOS'!M:M,0+MATCH(ABC!E66,'MAPA DE PREÇOS'!B:B,0))),"")</f>
        <v/>
      </c>
      <c r="M66" s="57" t="str">
        <f>IFERROR(IF(AND(E65&lt;&gt;"",E66=""),SUM($M$5:M65),INDEX('MAPA DE PREÇOS'!M:M,19+MATCH(ABC!E66,'MAPA DE PREÇOS'!B:B,0))),"")</f>
        <v/>
      </c>
      <c r="N66" s="93" t="str">
        <f t="shared" si="6"/>
        <v/>
      </c>
      <c r="O66" s="93" t="str">
        <f t="shared" si="4"/>
        <v/>
      </c>
      <c r="P66" s="57" t="str">
        <f t="shared" si="3"/>
        <v/>
      </c>
    </row>
    <row r="67" spans="2:16" x14ac:dyDescent="0.25">
      <c r="B67" s="44">
        <v>62</v>
      </c>
      <c r="C67" s="45" t="str">
        <f>IFERROR(INDEX('MAPA DE PREÇOS'!M:M,MATCH(B67,'MAPA DE PREÇOS'!B:B,0)+19)/(SUMPRODUCT(EDITAL!I:I,EDITAL!J:J)),"")</f>
        <v/>
      </c>
      <c r="D67" s="45" t="str">
        <f t="shared" si="2"/>
        <v/>
      </c>
      <c r="E67" s="44" t="str">
        <f t="shared" si="5"/>
        <v/>
      </c>
      <c r="F67" s="44" t="str">
        <f>IFERROR(VLOOKUP($E67,'MAPA DE PREÇOS'!$B:$D,2,FALSE),"")</f>
        <v/>
      </c>
      <c r="G67" s="44" t="str">
        <f>IFERROR(VLOOKUP($E67,'MAPA DE PREÇOS'!$B:$D,3,FALSE),"")</f>
        <v/>
      </c>
      <c r="H67" s="44" t="str">
        <f t="array" ref="H67">IFERROR(IF(E67="","",INDEX('MAPA DE PREÇOS'!H:H,0+MATCH(ABC!E67,'MAPA DE PREÇOS'!B:B,0))),"")</f>
        <v/>
      </c>
      <c r="I67" t="str">
        <f>IF(E67="","",INDEX('MAPA DE PREÇOS'!H:H,MATCH(ABC!E67,'MAPA DE PREÇOS'!B:B,0)+1))</f>
        <v/>
      </c>
      <c r="J67" s="44" t="str">
        <f>IFERROR(IF(E67="","",INDEX('MAPA DE PREÇOS'!M:M,3+MATCH(ABC!E67,'MAPA DE PREÇOS'!B:B,0))),"")</f>
        <v/>
      </c>
      <c r="K67" s="55" t="str">
        <f t="array" ref="K67">IFERROR(IF(E67="","",INDEX('MAPA DE PREÇOS'!M:M,2+MATCH(ABC!E67,'MAPA DE PREÇOS'!B:B,0))),"")</f>
        <v/>
      </c>
      <c r="L67" s="56" t="str">
        <f t="array" ref="L67">IFERROR(IF(AND(E66&lt;&gt;"",E67=""),"TOTAL ESTIMADO",INDEX('MAPA DE PREÇOS'!M:M,0+MATCH(ABC!E67,'MAPA DE PREÇOS'!B:B,0))),"")</f>
        <v/>
      </c>
      <c r="M67" s="57" t="str">
        <f>IFERROR(IF(AND(E66&lt;&gt;"",E67=""),SUM($M$5:M66),INDEX('MAPA DE PREÇOS'!M:M,19+MATCH(ABC!E67,'MAPA DE PREÇOS'!B:B,0))),"")</f>
        <v/>
      </c>
      <c r="N67" s="93" t="str">
        <f t="shared" si="6"/>
        <v/>
      </c>
      <c r="O67" s="93" t="str">
        <f t="shared" si="4"/>
        <v/>
      </c>
      <c r="P67" s="57" t="str">
        <f t="shared" si="3"/>
        <v/>
      </c>
    </row>
    <row r="68" spans="2:16" x14ac:dyDescent="0.25">
      <c r="B68" s="44">
        <v>63</v>
      </c>
      <c r="C68" s="45" t="str">
        <f>IFERROR(INDEX('MAPA DE PREÇOS'!M:M,MATCH(B68,'MAPA DE PREÇOS'!B:B,0)+19)/(SUMPRODUCT(EDITAL!I:I,EDITAL!J:J)),"")</f>
        <v/>
      </c>
      <c r="D68" s="45" t="str">
        <f t="shared" si="2"/>
        <v/>
      </c>
      <c r="E68" s="44" t="str">
        <f t="shared" si="5"/>
        <v/>
      </c>
      <c r="F68" s="44" t="str">
        <f>IFERROR(VLOOKUP($E68,'MAPA DE PREÇOS'!$B:$D,2,FALSE),"")</f>
        <v/>
      </c>
      <c r="G68" s="44" t="str">
        <f>IFERROR(VLOOKUP($E68,'MAPA DE PREÇOS'!$B:$D,3,FALSE),"")</f>
        <v/>
      </c>
      <c r="H68" s="44" t="str">
        <f t="array" ref="H68">IFERROR(IF(E68="","",INDEX('MAPA DE PREÇOS'!H:H,0+MATCH(ABC!E68,'MAPA DE PREÇOS'!B:B,0))),"")</f>
        <v/>
      </c>
      <c r="I68" t="str">
        <f>IF(E68="","",INDEX('MAPA DE PREÇOS'!H:H,MATCH(ABC!E68,'MAPA DE PREÇOS'!B:B,0)+1))</f>
        <v/>
      </c>
      <c r="J68" s="44" t="str">
        <f>IFERROR(IF(E68="","",INDEX('MAPA DE PREÇOS'!M:M,3+MATCH(ABC!E68,'MAPA DE PREÇOS'!B:B,0))),"")</f>
        <v/>
      </c>
      <c r="K68" s="55" t="str">
        <f t="array" ref="K68">IFERROR(IF(E68="","",INDEX('MAPA DE PREÇOS'!M:M,2+MATCH(ABC!E68,'MAPA DE PREÇOS'!B:B,0))),"")</f>
        <v/>
      </c>
      <c r="L68" s="56" t="str">
        <f t="array" ref="L68">IFERROR(IF(AND(E67&lt;&gt;"",E68=""),"TOTAL ESTIMADO",INDEX('MAPA DE PREÇOS'!M:M,0+MATCH(ABC!E68,'MAPA DE PREÇOS'!B:B,0))),"")</f>
        <v/>
      </c>
      <c r="M68" s="57" t="str">
        <f>IFERROR(IF(AND(E67&lt;&gt;"",E68=""),SUM($M$5:M67),INDEX('MAPA DE PREÇOS'!M:M,19+MATCH(ABC!E68,'MAPA DE PREÇOS'!B:B,0))),"")</f>
        <v/>
      </c>
      <c r="N68" s="93" t="str">
        <f t="shared" si="6"/>
        <v/>
      </c>
      <c r="O68" s="93" t="str">
        <f t="shared" si="4"/>
        <v/>
      </c>
      <c r="P68" s="57" t="str">
        <f t="shared" si="3"/>
        <v/>
      </c>
    </row>
    <row r="69" spans="2:16" x14ac:dyDescent="0.25">
      <c r="B69" s="44">
        <v>64</v>
      </c>
      <c r="C69" s="45" t="str">
        <f>IFERROR(INDEX('MAPA DE PREÇOS'!M:M,MATCH(B69,'MAPA DE PREÇOS'!B:B,0)+19)/(SUMPRODUCT(EDITAL!I:I,EDITAL!J:J)),"")</f>
        <v/>
      </c>
      <c r="D69" s="45" t="str">
        <f t="shared" si="2"/>
        <v/>
      </c>
      <c r="E69" s="44" t="str">
        <f t="shared" si="5"/>
        <v/>
      </c>
      <c r="F69" s="44" t="str">
        <f>IFERROR(VLOOKUP($E69,'MAPA DE PREÇOS'!$B:$D,2,FALSE),"")</f>
        <v/>
      </c>
      <c r="G69" s="44" t="str">
        <f>IFERROR(VLOOKUP($E69,'MAPA DE PREÇOS'!$B:$D,3,FALSE),"")</f>
        <v/>
      </c>
      <c r="H69" s="44" t="str">
        <f t="array" ref="H69">IFERROR(IF(E69="","",INDEX('MAPA DE PREÇOS'!H:H,0+MATCH(ABC!E69,'MAPA DE PREÇOS'!B:B,0))),"")</f>
        <v/>
      </c>
      <c r="I69" t="str">
        <f>IF(E69="","",INDEX('MAPA DE PREÇOS'!H:H,MATCH(ABC!E69,'MAPA DE PREÇOS'!B:B,0)+1))</f>
        <v/>
      </c>
      <c r="J69" s="44" t="str">
        <f>IFERROR(IF(E69="","",INDEX('MAPA DE PREÇOS'!M:M,3+MATCH(ABC!E69,'MAPA DE PREÇOS'!B:B,0))),"")</f>
        <v/>
      </c>
      <c r="K69" s="55" t="str">
        <f t="array" ref="K69">IFERROR(IF(E69="","",INDEX('MAPA DE PREÇOS'!M:M,2+MATCH(ABC!E69,'MAPA DE PREÇOS'!B:B,0))),"")</f>
        <v/>
      </c>
      <c r="L69" s="56" t="str">
        <f t="array" ref="L69">IFERROR(IF(AND(E68&lt;&gt;"",E69=""),"TOTAL ESTIMADO",INDEX('MAPA DE PREÇOS'!M:M,0+MATCH(ABC!E69,'MAPA DE PREÇOS'!B:B,0))),"")</f>
        <v/>
      </c>
      <c r="M69" s="57" t="str">
        <f>IFERROR(IF(AND(E68&lt;&gt;"",E69=""),SUM($M$5:M68),INDEX('MAPA DE PREÇOS'!M:M,19+MATCH(ABC!E69,'MAPA DE PREÇOS'!B:B,0))),"")</f>
        <v/>
      </c>
      <c r="N69" s="93" t="str">
        <f t="shared" si="6"/>
        <v/>
      </c>
      <c r="O69" s="93" t="str">
        <f t="shared" si="4"/>
        <v/>
      </c>
      <c r="P69" s="57" t="str">
        <f t="shared" si="3"/>
        <v/>
      </c>
    </row>
    <row r="70" spans="2:16" x14ac:dyDescent="0.25">
      <c r="B70" s="44">
        <v>65</v>
      </c>
      <c r="C70" s="45" t="str">
        <f>IFERROR(INDEX('MAPA DE PREÇOS'!M:M,MATCH(B70,'MAPA DE PREÇOS'!B:B,0)+19)/(SUMPRODUCT(EDITAL!I:I,EDITAL!J:J)),"")</f>
        <v/>
      </c>
      <c r="D70" s="45" t="str">
        <f t="shared" si="2"/>
        <v/>
      </c>
      <c r="E70" s="44" t="str">
        <f t="shared" ref="E70:E101" si="7">IFERROR(INDEX(B:B,MATCH(LARGE(D:D,ROW()-5),D:D,0)),"")</f>
        <v/>
      </c>
      <c r="F70" s="44" t="str">
        <f>IFERROR(VLOOKUP($E70,'MAPA DE PREÇOS'!$B:$D,2,FALSE),"")</f>
        <v/>
      </c>
      <c r="G70" s="44" t="str">
        <f>IFERROR(VLOOKUP($E70,'MAPA DE PREÇOS'!$B:$D,3,FALSE),"")</f>
        <v/>
      </c>
      <c r="H70" s="44" t="str">
        <f t="array" ref="H70">IFERROR(IF(E70="","",INDEX('MAPA DE PREÇOS'!H:H,0+MATCH(ABC!E70,'MAPA DE PREÇOS'!B:B,0))),"")</f>
        <v/>
      </c>
      <c r="I70" t="str">
        <f>IF(E70="","",INDEX('MAPA DE PREÇOS'!H:H,MATCH(ABC!E70,'MAPA DE PREÇOS'!B:B,0)+1))</f>
        <v/>
      </c>
      <c r="J70" s="44" t="str">
        <f>IFERROR(IF(E70="","",INDEX('MAPA DE PREÇOS'!M:M,3+MATCH(ABC!E70,'MAPA DE PREÇOS'!B:B,0))),"")</f>
        <v/>
      </c>
      <c r="K70" s="55" t="str">
        <f t="array" ref="K70">IFERROR(IF(E70="","",INDEX('MAPA DE PREÇOS'!M:M,2+MATCH(ABC!E70,'MAPA DE PREÇOS'!B:B,0))),"")</f>
        <v/>
      </c>
      <c r="L70" s="56" t="str">
        <f t="array" ref="L70">IFERROR(IF(AND(E69&lt;&gt;"",E70=""),"TOTAL ESTIMADO",INDEX('MAPA DE PREÇOS'!M:M,0+MATCH(ABC!E70,'MAPA DE PREÇOS'!B:B,0))),"")</f>
        <v/>
      </c>
      <c r="M70" s="57" t="str">
        <f>IFERROR(IF(AND(E69&lt;&gt;"",E70=""),SUM($M$5:M69),INDEX('MAPA DE PREÇOS'!M:M,19+MATCH(ABC!E70,'MAPA DE PREÇOS'!B:B,0))),"")</f>
        <v/>
      </c>
      <c r="N70" s="93" t="str">
        <f t="shared" ref="N70:N105" si="8">IFERROR(VLOOKUP(E70,$B:$C,2),"")</f>
        <v/>
      </c>
      <c r="O70" s="93" t="str">
        <f t="shared" si="4"/>
        <v/>
      </c>
      <c r="P70" s="57" t="str">
        <f t="shared" si="3"/>
        <v/>
      </c>
    </row>
    <row r="71" spans="2:16" x14ac:dyDescent="0.25">
      <c r="B71" s="44">
        <v>66</v>
      </c>
      <c r="C71" s="45" t="str">
        <f>IFERROR(INDEX('MAPA DE PREÇOS'!M:M,MATCH(B71,'MAPA DE PREÇOS'!B:B,0)+19)/(SUMPRODUCT(EDITAL!I:I,EDITAL!J:J)),"")</f>
        <v/>
      </c>
      <c r="D71" s="45" t="str">
        <f t="shared" ref="D71:D105" si="9">IFERROR(IF(C71=C70,IF(D70="","",D70+0.000000001),C71),"")</f>
        <v/>
      </c>
      <c r="E71" s="44" t="str">
        <f t="shared" si="7"/>
        <v/>
      </c>
      <c r="F71" s="44" t="str">
        <f>IFERROR(VLOOKUP($E71,'MAPA DE PREÇOS'!$B:$D,2,FALSE),"")</f>
        <v/>
      </c>
      <c r="G71" s="44" t="str">
        <f>IFERROR(VLOOKUP($E71,'MAPA DE PREÇOS'!$B:$D,3,FALSE),"")</f>
        <v/>
      </c>
      <c r="H71" s="44" t="str">
        <f t="array" ref="H71">IFERROR(IF(E71="","",INDEX('MAPA DE PREÇOS'!H:H,0+MATCH(ABC!E71,'MAPA DE PREÇOS'!B:B,0))),"")</f>
        <v/>
      </c>
      <c r="I71" t="str">
        <f>IF(E71="","",INDEX('MAPA DE PREÇOS'!H:H,MATCH(ABC!E71,'MAPA DE PREÇOS'!B:B,0)+1))</f>
        <v/>
      </c>
      <c r="J71" s="44" t="str">
        <f>IFERROR(IF(E71="","",INDEX('MAPA DE PREÇOS'!M:M,3+MATCH(ABC!E71,'MAPA DE PREÇOS'!B:B,0))),"")</f>
        <v/>
      </c>
      <c r="K71" s="55" t="str">
        <f t="array" ref="K71">IFERROR(IF(E71="","",INDEX('MAPA DE PREÇOS'!M:M,2+MATCH(ABC!E71,'MAPA DE PREÇOS'!B:B,0))),"")</f>
        <v/>
      </c>
      <c r="L71" s="56" t="str">
        <f t="array" ref="L71">IFERROR(IF(AND(E70&lt;&gt;"",E71=""),"TOTAL ESTIMADO",INDEX('MAPA DE PREÇOS'!M:M,0+MATCH(ABC!E71,'MAPA DE PREÇOS'!B:B,0))),"")</f>
        <v/>
      </c>
      <c r="M71" s="57" t="str">
        <f>IFERROR(IF(AND(E70&lt;&gt;"",E71=""),SUM($M$5:M70),INDEX('MAPA DE PREÇOS'!M:M,19+MATCH(ABC!E71,'MAPA DE PREÇOS'!B:B,0))),"")</f>
        <v/>
      </c>
      <c r="N71" s="93" t="str">
        <f t="shared" si="8"/>
        <v/>
      </c>
      <c r="O71" s="93" t="str">
        <f t="shared" si="4"/>
        <v/>
      </c>
      <c r="P71" s="57" t="str">
        <f t="shared" ref="P71:P105" si="10">IF(O71="","",IF(OR(N71&gt;=$S$6,O71&lt;=$S$6),"A",IF(O71&lt;=SUM($S$6:$S$7),"B","C")))</f>
        <v/>
      </c>
    </row>
    <row r="72" spans="2:16" x14ac:dyDescent="0.25">
      <c r="B72" s="44">
        <v>67</v>
      </c>
      <c r="C72" s="45" t="str">
        <f>IFERROR(INDEX('MAPA DE PREÇOS'!M:M,MATCH(B72,'MAPA DE PREÇOS'!B:B,0)+19)/(SUMPRODUCT(EDITAL!I:I,EDITAL!J:J)),"")</f>
        <v/>
      </c>
      <c r="D72" s="45" t="str">
        <f t="shared" si="9"/>
        <v/>
      </c>
      <c r="E72" s="44" t="str">
        <f t="shared" si="7"/>
        <v/>
      </c>
      <c r="F72" s="44" t="str">
        <f>IFERROR(VLOOKUP($E72,'MAPA DE PREÇOS'!$B:$D,2,FALSE),"")</f>
        <v/>
      </c>
      <c r="G72" s="44" t="str">
        <f>IFERROR(VLOOKUP($E72,'MAPA DE PREÇOS'!$B:$D,3,FALSE),"")</f>
        <v/>
      </c>
      <c r="H72" s="44" t="str">
        <f t="array" ref="H72">IFERROR(IF(E72="","",INDEX('MAPA DE PREÇOS'!H:H,0+MATCH(ABC!E72,'MAPA DE PREÇOS'!B:B,0))),"")</f>
        <v/>
      </c>
      <c r="I72" t="str">
        <f>IF(E72="","",INDEX('MAPA DE PREÇOS'!H:H,MATCH(ABC!E72,'MAPA DE PREÇOS'!B:B,0)+1))</f>
        <v/>
      </c>
      <c r="J72" s="44" t="str">
        <f>IFERROR(IF(E72="","",INDEX('MAPA DE PREÇOS'!M:M,3+MATCH(ABC!E72,'MAPA DE PREÇOS'!B:B,0))),"")</f>
        <v/>
      </c>
      <c r="K72" s="55" t="str">
        <f t="array" ref="K72">IFERROR(IF(E72="","",INDEX('MAPA DE PREÇOS'!M:M,2+MATCH(ABC!E72,'MAPA DE PREÇOS'!B:B,0))),"")</f>
        <v/>
      </c>
      <c r="L72" s="56" t="str">
        <f t="array" ref="L72">IFERROR(IF(AND(E71&lt;&gt;"",E72=""),"TOTAL ESTIMADO",INDEX('MAPA DE PREÇOS'!M:M,0+MATCH(ABC!E72,'MAPA DE PREÇOS'!B:B,0))),"")</f>
        <v/>
      </c>
      <c r="M72" s="57" t="str">
        <f>IFERROR(IF(AND(E71&lt;&gt;"",E72=""),SUM($M$5:M71),INDEX('MAPA DE PREÇOS'!M:M,19+MATCH(ABC!E72,'MAPA DE PREÇOS'!B:B,0))),"")</f>
        <v/>
      </c>
      <c r="N72" s="93" t="str">
        <f t="shared" si="8"/>
        <v/>
      </c>
      <c r="O72" s="93" t="str">
        <f t="shared" ref="O72:O103" si="11">IFERROR(N72+O71,"")</f>
        <v/>
      </c>
      <c r="P72" s="57" t="str">
        <f t="shared" si="10"/>
        <v/>
      </c>
    </row>
    <row r="73" spans="2:16" x14ac:dyDescent="0.25">
      <c r="B73" s="44">
        <v>68</v>
      </c>
      <c r="C73" s="45" t="str">
        <f>IFERROR(INDEX('MAPA DE PREÇOS'!M:M,MATCH(B73,'MAPA DE PREÇOS'!B:B,0)+19)/(SUMPRODUCT(EDITAL!I:I,EDITAL!J:J)),"")</f>
        <v/>
      </c>
      <c r="D73" s="45" t="str">
        <f t="shared" si="9"/>
        <v/>
      </c>
      <c r="E73" s="44" t="str">
        <f t="shared" si="7"/>
        <v/>
      </c>
      <c r="F73" s="44" t="str">
        <f>IFERROR(VLOOKUP($E73,'MAPA DE PREÇOS'!$B:$D,2,FALSE),"")</f>
        <v/>
      </c>
      <c r="G73" s="44" t="str">
        <f>IFERROR(VLOOKUP($E73,'MAPA DE PREÇOS'!$B:$D,3,FALSE),"")</f>
        <v/>
      </c>
      <c r="H73" s="44" t="str">
        <f t="array" ref="H73">IFERROR(IF(E73="","",INDEX('MAPA DE PREÇOS'!H:H,0+MATCH(ABC!E73,'MAPA DE PREÇOS'!B:B,0))),"")</f>
        <v/>
      </c>
      <c r="I73" t="str">
        <f>IF(E73="","",INDEX('MAPA DE PREÇOS'!H:H,MATCH(ABC!E73,'MAPA DE PREÇOS'!B:B,0)+1))</f>
        <v/>
      </c>
      <c r="J73" s="44" t="str">
        <f>IFERROR(IF(E73="","",INDEX('MAPA DE PREÇOS'!M:M,3+MATCH(ABC!E73,'MAPA DE PREÇOS'!B:B,0))),"")</f>
        <v/>
      </c>
      <c r="K73" s="55" t="str">
        <f t="array" ref="K73">IFERROR(IF(E73="","",INDEX('MAPA DE PREÇOS'!M:M,2+MATCH(ABC!E73,'MAPA DE PREÇOS'!B:B,0))),"")</f>
        <v/>
      </c>
      <c r="L73" s="56" t="str">
        <f t="array" ref="L73">IFERROR(IF(AND(E72&lt;&gt;"",E73=""),"TOTAL ESTIMADO",INDEX('MAPA DE PREÇOS'!M:M,0+MATCH(ABC!E73,'MAPA DE PREÇOS'!B:B,0))),"")</f>
        <v/>
      </c>
      <c r="M73" s="57" t="str">
        <f>IFERROR(IF(AND(E72&lt;&gt;"",E73=""),SUM($M$5:M72),INDEX('MAPA DE PREÇOS'!M:M,19+MATCH(ABC!E73,'MAPA DE PREÇOS'!B:B,0))),"")</f>
        <v/>
      </c>
      <c r="N73" s="93" t="str">
        <f t="shared" si="8"/>
        <v/>
      </c>
      <c r="O73" s="93" t="str">
        <f t="shared" si="11"/>
        <v/>
      </c>
      <c r="P73" s="57" t="str">
        <f t="shared" si="10"/>
        <v/>
      </c>
    </row>
    <row r="74" spans="2:16" x14ac:dyDescent="0.25">
      <c r="B74" s="44">
        <v>69</v>
      </c>
      <c r="C74" s="45" t="str">
        <f>IFERROR(INDEX('MAPA DE PREÇOS'!M:M,MATCH(B74,'MAPA DE PREÇOS'!B:B,0)+19)/(SUMPRODUCT(EDITAL!I:I,EDITAL!J:J)),"")</f>
        <v/>
      </c>
      <c r="D74" s="45" t="str">
        <f t="shared" si="9"/>
        <v/>
      </c>
      <c r="E74" s="44" t="str">
        <f t="shared" si="7"/>
        <v/>
      </c>
      <c r="F74" s="44" t="str">
        <f>IFERROR(VLOOKUP($E74,'MAPA DE PREÇOS'!$B:$D,2,FALSE),"")</f>
        <v/>
      </c>
      <c r="G74" s="44" t="str">
        <f>IFERROR(VLOOKUP($E74,'MAPA DE PREÇOS'!$B:$D,3,FALSE),"")</f>
        <v/>
      </c>
      <c r="H74" s="44" t="str">
        <f t="array" ref="H74">IFERROR(IF(E74="","",INDEX('MAPA DE PREÇOS'!H:H,0+MATCH(ABC!E74,'MAPA DE PREÇOS'!B:B,0))),"")</f>
        <v/>
      </c>
      <c r="I74" t="str">
        <f>IF(E74="","",INDEX('MAPA DE PREÇOS'!H:H,MATCH(ABC!E74,'MAPA DE PREÇOS'!B:B,0)+1))</f>
        <v/>
      </c>
      <c r="J74" s="44" t="str">
        <f>IFERROR(IF(E74="","",INDEX('MAPA DE PREÇOS'!M:M,3+MATCH(ABC!E74,'MAPA DE PREÇOS'!B:B,0))),"")</f>
        <v/>
      </c>
      <c r="K74" s="55" t="str">
        <f t="array" ref="K74">IFERROR(IF(E74="","",INDEX('MAPA DE PREÇOS'!M:M,2+MATCH(ABC!E74,'MAPA DE PREÇOS'!B:B,0))),"")</f>
        <v/>
      </c>
      <c r="L74" s="56" t="str">
        <f t="array" ref="L74">IFERROR(IF(AND(E73&lt;&gt;"",E74=""),"TOTAL ESTIMADO",INDEX('MAPA DE PREÇOS'!M:M,0+MATCH(ABC!E74,'MAPA DE PREÇOS'!B:B,0))),"")</f>
        <v/>
      </c>
      <c r="M74" s="57" t="str">
        <f>IFERROR(IF(AND(E73&lt;&gt;"",E74=""),SUM($M$5:M73),INDEX('MAPA DE PREÇOS'!M:M,19+MATCH(ABC!E74,'MAPA DE PREÇOS'!B:B,0))),"")</f>
        <v/>
      </c>
      <c r="N74" s="93" t="str">
        <f t="shared" si="8"/>
        <v/>
      </c>
      <c r="O74" s="93" t="str">
        <f t="shared" si="11"/>
        <v/>
      </c>
      <c r="P74" s="57" t="str">
        <f t="shared" si="10"/>
        <v/>
      </c>
    </row>
    <row r="75" spans="2:16" x14ac:dyDescent="0.25">
      <c r="B75" s="44">
        <v>70</v>
      </c>
      <c r="C75" s="45" t="str">
        <f>IFERROR(INDEX('MAPA DE PREÇOS'!M:M,MATCH(B75,'MAPA DE PREÇOS'!B:B,0)+19)/(SUMPRODUCT(EDITAL!I:I,EDITAL!J:J)),"")</f>
        <v/>
      </c>
      <c r="D75" s="45" t="str">
        <f t="shared" si="9"/>
        <v/>
      </c>
      <c r="E75" s="44" t="str">
        <f t="shared" si="7"/>
        <v/>
      </c>
      <c r="F75" s="44" t="str">
        <f>IFERROR(VLOOKUP($E75,'MAPA DE PREÇOS'!$B:$D,2,FALSE),"")</f>
        <v/>
      </c>
      <c r="G75" s="44" t="str">
        <f>IFERROR(VLOOKUP($E75,'MAPA DE PREÇOS'!$B:$D,3,FALSE),"")</f>
        <v/>
      </c>
      <c r="H75" s="44" t="str">
        <f t="array" ref="H75">IFERROR(IF(E75="","",INDEX('MAPA DE PREÇOS'!H:H,0+MATCH(ABC!E75,'MAPA DE PREÇOS'!B:B,0))),"")</f>
        <v/>
      </c>
      <c r="I75" t="str">
        <f>IF(E75="","",INDEX('MAPA DE PREÇOS'!H:H,MATCH(ABC!E75,'MAPA DE PREÇOS'!B:B,0)+1))</f>
        <v/>
      </c>
      <c r="J75" s="44" t="str">
        <f>IFERROR(IF(E75="","",INDEX('MAPA DE PREÇOS'!M:M,3+MATCH(ABC!E75,'MAPA DE PREÇOS'!B:B,0))),"")</f>
        <v/>
      </c>
      <c r="K75" s="55" t="str">
        <f t="array" ref="K75">IFERROR(IF(E75="","",INDEX('MAPA DE PREÇOS'!M:M,2+MATCH(ABC!E75,'MAPA DE PREÇOS'!B:B,0))),"")</f>
        <v/>
      </c>
      <c r="L75" s="56" t="str">
        <f t="array" ref="L75">IFERROR(IF(AND(E74&lt;&gt;"",E75=""),"TOTAL ESTIMADO",INDEX('MAPA DE PREÇOS'!M:M,0+MATCH(ABC!E75,'MAPA DE PREÇOS'!B:B,0))),"")</f>
        <v/>
      </c>
      <c r="M75" s="57" t="str">
        <f>IFERROR(IF(AND(E74&lt;&gt;"",E75=""),SUM($M$5:M74),INDEX('MAPA DE PREÇOS'!M:M,19+MATCH(ABC!E75,'MAPA DE PREÇOS'!B:B,0))),"")</f>
        <v/>
      </c>
      <c r="N75" s="93" t="str">
        <f t="shared" si="8"/>
        <v/>
      </c>
      <c r="O75" s="93" t="str">
        <f t="shared" si="11"/>
        <v/>
      </c>
      <c r="P75" s="57" t="str">
        <f t="shared" si="10"/>
        <v/>
      </c>
    </row>
    <row r="76" spans="2:16" x14ac:dyDescent="0.25">
      <c r="B76" s="44">
        <v>71</v>
      </c>
      <c r="C76" s="45" t="str">
        <f>IFERROR(INDEX('MAPA DE PREÇOS'!M:M,MATCH(B76,'MAPA DE PREÇOS'!B:B,0)+19)/(SUMPRODUCT(EDITAL!I:I,EDITAL!J:J)),"")</f>
        <v/>
      </c>
      <c r="D76" s="45" t="str">
        <f t="shared" si="9"/>
        <v/>
      </c>
      <c r="E76" s="44" t="str">
        <f t="shared" si="7"/>
        <v/>
      </c>
      <c r="F76" s="44" t="str">
        <f>IFERROR(VLOOKUP($E76,'MAPA DE PREÇOS'!$B:$D,2,FALSE),"")</f>
        <v/>
      </c>
      <c r="G76" s="44" t="str">
        <f>IFERROR(VLOOKUP($E76,'MAPA DE PREÇOS'!$B:$D,3,FALSE),"")</f>
        <v/>
      </c>
      <c r="H76" s="44" t="str">
        <f t="array" ref="H76">IFERROR(IF(E76="","",INDEX('MAPA DE PREÇOS'!H:H,0+MATCH(ABC!E76,'MAPA DE PREÇOS'!B:B,0))),"")</f>
        <v/>
      </c>
      <c r="I76" t="str">
        <f>IF(E76="","",INDEX('MAPA DE PREÇOS'!H:H,MATCH(ABC!E76,'MAPA DE PREÇOS'!B:B,0)+1))</f>
        <v/>
      </c>
      <c r="J76" s="44" t="str">
        <f>IFERROR(IF(E76="","",INDEX('MAPA DE PREÇOS'!M:M,3+MATCH(ABC!E76,'MAPA DE PREÇOS'!B:B,0))),"")</f>
        <v/>
      </c>
      <c r="K76" s="55" t="str">
        <f t="array" ref="K76">IFERROR(IF(E76="","",INDEX('MAPA DE PREÇOS'!M:M,2+MATCH(ABC!E76,'MAPA DE PREÇOS'!B:B,0))),"")</f>
        <v/>
      </c>
      <c r="L76" s="56" t="str">
        <f t="array" ref="L76">IFERROR(IF(AND(E75&lt;&gt;"",E76=""),"TOTAL ESTIMADO",INDEX('MAPA DE PREÇOS'!M:M,0+MATCH(ABC!E76,'MAPA DE PREÇOS'!B:B,0))),"")</f>
        <v/>
      </c>
      <c r="M76" s="57" t="str">
        <f>IFERROR(IF(AND(E75&lt;&gt;"",E76=""),SUM($M$5:M75),INDEX('MAPA DE PREÇOS'!M:M,19+MATCH(ABC!E76,'MAPA DE PREÇOS'!B:B,0))),"")</f>
        <v/>
      </c>
      <c r="N76" s="93" t="str">
        <f t="shared" si="8"/>
        <v/>
      </c>
      <c r="O76" s="93" t="str">
        <f t="shared" si="11"/>
        <v/>
      </c>
      <c r="P76" s="57" t="str">
        <f t="shared" si="10"/>
        <v/>
      </c>
    </row>
    <row r="77" spans="2:16" x14ac:dyDescent="0.25">
      <c r="B77" s="44">
        <v>72</v>
      </c>
      <c r="C77" s="45" t="str">
        <f>IFERROR(INDEX('MAPA DE PREÇOS'!M:M,MATCH(B77,'MAPA DE PREÇOS'!B:B,0)+19)/(SUMPRODUCT(EDITAL!I:I,EDITAL!J:J)),"")</f>
        <v/>
      </c>
      <c r="D77" s="45" t="str">
        <f t="shared" si="9"/>
        <v/>
      </c>
      <c r="E77" s="44" t="str">
        <f t="shared" si="7"/>
        <v/>
      </c>
      <c r="F77" s="44" t="str">
        <f>IFERROR(VLOOKUP($E77,'MAPA DE PREÇOS'!$B:$D,2,FALSE),"")</f>
        <v/>
      </c>
      <c r="G77" s="44" t="str">
        <f>IFERROR(VLOOKUP($E77,'MAPA DE PREÇOS'!$B:$D,3,FALSE),"")</f>
        <v/>
      </c>
      <c r="H77" s="44" t="str">
        <f t="array" ref="H77">IFERROR(IF(E77="","",INDEX('MAPA DE PREÇOS'!H:H,0+MATCH(ABC!E77,'MAPA DE PREÇOS'!B:B,0))),"")</f>
        <v/>
      </c>
      <c r="I77" t="str">
        <f>IF(E77="","",INDEX('MAPA DE PREÇOS'!H:H,MATCH(ABC!E77,'MAPA DE PREÇOS'!B:B,0)+1))</f>
        <v/>
      </c>
      <c r="J77" s="44" t="str">
        <f>IFERROR(IF(E77="","",INDEX('MAPA DE PREÇOS'!M:M,3+MATCH(ABC!E77,'MAPA DE PREÇOS'!B:B,0))),"")</f>
        <v/>
      </c>
      <c r="K77" s="55" t="str">
        <f t="array" ref="K77">IFERROR(IF(E77="","",INDEX('MAPA DE PREÇOS'!M:M,2+MATCH(ABC!E77,'MAPA DE PREÇOS'!B:B,0))),"")</f>
        <v/>
      </c>
      <c r="L77" s="56" t="str">
        <f t="array" ref="L77">IFERROR(IF(AND(E76&lt;&gt;"",E77=""),"TOTAL ESTIMADO",INDEX('MAPA DE PREÇOS'!M:M,0+MATCH(ABC!E77,'MAPA DE PREÇOS'!B:B,0))),"")</f>
        <v/>
      </c>
      <c r="M77" s="57" t="str">
        <f>IFERROR(IF(AND(E76&lt;&gt;"",E77=""),SUM($M$5:M76),INDEX('MAPA DE PREÇOS'!M:M,19+MATCH(ABC!E77,'MAPA DE PREÇOS'!B:B,0))),"")</f>
        <v/>
      </c>
      <c r="N77" s="93" t="str">
        <f t="shared" si="8"/>
        <v/>
      </c>
      <c r="O77" s="93" t="str">
        <f t="shared" si="11"/>
        <v/>
      </c>
      <c r="P77" s="57" t="str">
        <f t="shared" si="10"/>
        <v/>
      </c>
    </row>
    <row r="78" spans="2:16" x14ac:dyDescent="0.25">
      <c r="B78" s="44">
        <v>73</v>
      </c>
      <c r="C78" s="45" t="str">
        <f>IFERROR(INDEX('MAPA DE PREÇOS'!M:M,MATCH(B78,'MAPA DE PREÇOS'!B:B,0)+19)/(SUMPRODUCT(EDITAL!I:I,EDITAL!J:J)),"")</f>
        <v/>
      </c>
      <c r="D78" s="45" t="str">
        <f t="shared" si="9"/>
        <v/>
      </c>
      <c r="E78" s="44" t="str">
        <f t="shared" si="7"/>
        <v/>
      </c>
      <c r="F78" s="44" t="str">
        <f>IFERROR(VLOOKUP($E78,'MAPA DE PREÇOS'!$B:$D,2,FALSE),"")</f>
        <v/>
      </c>
      <c r="G78" s="44" t="str">
        <f>IFERROR(VLOOKUP($E78,'MAPA DE PREÇOS'!$B:$D,3,FALSE),"")</f>
        <v/>
      </c>
      <c r="H78" s="44" t="str">
        <f t="array" ref="H78">IFERROR(IF(E78="","",INDEX('MAPA DE PREÇOS'!H:H,0+MATCH(ABC!E78,'MAPA DE PREÇOS'!B:B,0))),"")</f>
        <v/>
      </c>
      <c r="I78" t="str">
        <f>IF(E78="","",INDEX('MAPA DE PREÇOS'!H:H,MATCH(ABC!E78,'MAPA DE PREÇOS'!B:B,0)+1))</f>
        <v/>
      </c>
      <c r="J78" s="44" t="str">
        <f>IFERROR(IF(E78="","",INDEX('MAPA DE PREÇOS'!M:M,3+MATCH(ABC!E78,'MAPA DE PREÇOS'!B:B,0))),"")</f>
        <v/>
      </c>
      <c r="K78" s="55" t="str">
        <f t="array" ref="K78">IFERROR(IF(E78="","",INDEX('MAPA DE PREÇOS'!M:M,2+MATCH(ABC!E78,'MAPA DE PREÇOS'!B:B,0))),"")</f>
        <v/>
      </c>
      <c r="L78" s="56" t="str">
        <f t="array" ref="L78">IFERROR(IF(AND(E77&lt;&gt;"",E78=""),"TOTAL ESTIMADO",INDEX('MAPA DE PREÇOS'!M:M,0+MATCH(ABC!E78,'MAPA DE PREÇOS'!B:B,0))),"")</f>
        <v/>
      </c>
      <c r="M78" s="57" t="str">
        <f>IFERROR(IF(AND(E77&lt;&gt;"",E78=""),SUM($M$5:M77),INDEX('MAPA DE PREÇOS'!M:M,19+MATCH(ABC!E78,'MAPA DE PREÇOS'!B:B,0))),"")</f>
        <v/>
      </c>
      <c r="N78" s="93" t="str">
        <f t="shared" si="8"/>
        <v/>
      </c>
      <c r="O78" s="93" t="str">
        <f t="shared" si="11"/>
        <v/>
      </c>
      <c r="P78" s="57" t="str">
        <f t="shared" si="10"/>
        <v/>
      </c>
    </row>
    <row r="79" spans="2:16" x14ac:dyDescent="0.25">
      <c r="B79" s="44">
        <v>74</v>
      </c>
      <c r="C79" s="45" t="str">
        <f>IFERROR(INDEX('MAPA DE PREÇOS'!M:M,MATCH(B79,'MAPA DE PREÇOS'!B:B,0)+19)/(SUMPRODUCT(EDITAL!I:I,EDITAL!J:J)),"")</f>
        <v/>
      </c>
      <c r="D79" s="45" t="str">
        <f t="shared" si="9"/>
        <v/>
      </c>
      <c r="E79" s="44" t="str">
        <f t="shared" si="7"/>
        <v/>
      </c>
      <c r="F79" s="44" t="str">
        <f>IFERROR(VLOOKUP($E79,'MAPA DE PREÇOS'!$B:$D,2,FALSE),"")</f>
        <v/>
      </c>
      <c r="G79" s="44" t="str">
        <f>IFERROR(VLOOKUP($E79,'MAPA DE PREÇOS'!$B:$D,3,FALSE),"")</f>
        <v/>
      </c>
      <c r="H79" s="44" t="str">
        <f t="array" ref="H79">IFERROR(IF(E79="","",INDEX('MAPA DE PREÇOS'!H:H,0+MATCH(ABC!E79,'MAPA DE PREÇOS'!B:B,0))),"")</f>
        <v/>
      </c>
      <c r="I79" t="str">
        <f>IF(E79="","",INDEX('MAPA DE PREÇOS'!H:H,MATCH(ABC!E79,'MAPA DE PREÇOS'!B:B,0)+1))</f>
        <v/>
      </c>
      <c r="J79" s="44" t="str">
        <f>IFERROR(IF(E79="","",INDEX('MAPA DE PREÇOS'!M:M,3+MATCH(ABC!E79,'MAPA DE PREÇOS'!B:B,0))),"")</f>
        <v/>
      </c>
      <c r="K79" s="55" t="str">
        <f t="array" ref="K79">IFERROR(IF(E79="","",INDEX('MAPA DE PREÇOS'!M:M,2+MATCH(ABC!E79,'MAPA DE PREÇOS'!B:B,0))),"")</f>
        <v/>
      </c>
      <c r="L79" s="56" t="str">
        <f t="array" ref="L79">IFERROR(IF(AND(E78&lt;&gt;"",E79=""),"TOTAL ESTIMADO",INDEX('MAPA DE PREÇOS'!M:M,0+MATCH(ABC!E79,'MAPA DE PREÇOS'!B:B,0))),"")</f>
        <v/>
      </c>
      <c r="M79" s="57" t="str">
        <f>IFERROR(IF(AND(E78&lt;&gt;"",E79=""),SUM($M$5:M78),INDEX('MAPA DE PREÇOS'!M:M,19+MATCH(ABC!E79,'MAPA DE PREÇOS'!B:B,0))),"")</f>
        <v/>
      </c>
      <c r="N79" s="93" t="str">
        <f t="shared" si="8"/>
        <v/>
      </c>
      <c r="O79" s="93" t="str">
        <f t="shared" si="11"/>
        <v/>
      </c>
      <c r="P79" s="57" t="str">
        <f t="shared" si="10"/>
        <v/>
      </c>
    </row>
    <row r="80" spans="2:16" x14ac:dyDescent="0.25">
      <c r="B80" s="44">
        <v>75</v>
      </c>
      <c r="C80" s="45" t="str">
        <f>IFERROR(INDEX('MAPA DE PREÇOS'!M:M,MATCH(B80,'MAPA DE PREÇOS'!B:B,0)+19)/(SUMPRODUCT(EDITAL!I:I,EDITAL!J:J)),"")</f>
        <v/>
      </c>
      <c r="D80" s="45" t="str">
        <f t="shared" si="9"/>
        <v/>
      </c>
      <c r="E80" s="44" t="str">
        <f t="shared" si="7"/>
        <v/>
      </c>
      <c r="F80" s="44" t="str">
        <f>IFERROR(VLOOKUP($E80,'MAPA DE PREÇOS'!$B:$D,2,FALSE),"")</f>
        <v/>
      </c>
      <c r="G80" s="44" t="str">
        <f>IFERROR(VLOOKUP($E80,'MAPA DE PREÇOS'!$B:$D,3,FALSE),"")</f>
        <v/>
      </c>
      <c r="H80" s="44" t="str">
        <f t="array" ref="H80">IFERROR(IF(E80="","",INDEX('MAPA DE PREÇOS'!H:H,0+MATCH(ABC!E80,'MAPA DE PREÇOS'!B:B,0))),"")</f>
        <v/>
      </c>
      <c r="I80" t="str">
        <f>IF(E80="","",INDEX('MAPA DE PREÇOS'!H:H,MATCH(ABC!E80,'MAPA DE PREÇOS'!B:B,0)+1))</f>
        <v/>
      </c>
      <c r="J80" s="44" t="str">
        <f>IFERROR(IF(E80="","",INDEX('MAPA DE PREÇOS'!M:M,3+MATCH(ABC!E80,'MAPA DE PREÇOS'!B:B,0))),"")</f>
        <v/>
      </c>
      <c r="K80" s="55" t="str">
        <f t="array" ref="K80">IFERROR(IF(E80="","",INDEX('MAPA DE PREÇOS'!M:M,2+MATCH(ABC!E80,'MAPA DE PREÇOS'!B:B,0))),"")</f>
        <v/>
      </c>
      <c r="L80" s="56" t="str">
        <f t="array" ref="L80">IFERROR(IF(AND(E79&lt;&gt;"",E80=""),"TOTAL ESTIMADO",INDEX('MAPA DE PREÇOS'!M:M,0+MATCH(ABC!E80,'MAPA DE PREÇOS'!B:B,0))),"")</f>
        <v/>
      </c>
      <c r="M80" s="57" t="str">
        <f>IFERROR(IF(AND(E79&lt;&gt;"",E80=""),SUM($M$5:M79),INDEX('MAPA DE PREÇOS'!M:M,19+MATCH(ABC!E80,'MAPA DE PREÇOS'!B:B,0))),"")</f>
        <v/>
      </c>
      <c r="N80" s="93" t="str">
        <f t="shared" si="8"/>
        <v/>
      </c>
      <c r="O80" s="93" t="str">
        <f t="shared" si="11"/>
        <v/>
      </c>
      <c r="P80" s="57" t="str">
        <f t="shared" si="10"/>
        <v/>
      </c>
    </row>
    <row r="81" spans="2:16" x14ac:dyDescent="0.25">
      <c r="B81" s="44">
        <v>76</v>
      </c>
      <c r="C81" s="45" t="str">
        <f>IFERROR(INDEX('MAPA DE PREÇOS'!M:M,MATCH(B81,'MAPA DE PREÇOS'!B:B,0)+19)/(SUMPRODUCT(EDITAL!I:I,EDITAL!J:J)),"")</f>
        <v/>
      </c>
      <c r="D81" s="45" t="str">
        <f t="shared" si="9"/>
        <v/>
      </c>
      <c r="E81" s="44" t="str">
        <f t="shared" si="7"/>
        <v/>
      </c>
      <c r="F81" s="44" t="str">
        <f>IFERROR(VLOOKUP($E81,'MAPA DE PREÇOS'!$B:$D,2,FALSE),"")</f>
        <v/>
      </c>
      <c r="G81" s="44" t="str">
        <f>IFERROR(VLOOKUP($E81,'MAPA DE PREÇOS'!$B:$D,3,FALSE),"")</f>
        <v/>
      </c>
      <c r="H81" s="44" t="str">
        <f t="array" ref="H81">IFERROR(IF(E81="","",INDEX('MAPA DE PREÇOS'!H:H,0+MATCH(ABC!E81,'MAPA DE PREÇOS'!B:B,0))),"")</f>
        <v/>
      </c>
      <c r="I81" t="str">
        <f>IF(E81="","",INDEX('MAPA DE PREÇOS'!H:H,MATCH(ABC!E81,'MAPA DE PREÇOS'!B:B,0)+1))</f>
        <v/>
      </c>
      <c r="J81" s="44" t="str">
        <f>IFERROR(IF(E81="","",INDEX('MAPA DE PREÇOS'!M:M,3+MATCH(ABC!E81,'MAPA DE PREÇOS'!B:B,0))),"")</f>
        <v/>
      </c>
      <c r="K81" s="55" t="str">
        <f t="array" ref="K81">IFERROR(IF(E81="","",INDEX('MAPA DE PREÇOS'!M:M,2+MATCH(ABC!E81,'MAPA DE PREÇOS'!B:B,0))),"")</f>
        <v/>
      </c>
      <c r="L81" s="56" t="str">
        <f t="array" ref="L81">IFERROR(IF(AND(E80&lt;&gt;"",E81=""),"TOTAL ESTIMADO",INDEX('MAPA DE PREÇOS'!M:M,0+MATCH(ABC!E81,'MAPA DE PREÇOS'!B:B,0))),"")</f>
        <v/>
      </c>
      <c r="M81" s="57" t="str">
        <f>IFERROR(IF(AND(E80&lt;&gt;"",E81=""),SUM($M$5:M80),INDEX('MAPA DE PREÇOS'!M:M,19+MATCH(ABC!E81,'MAPA DE PREÇOS'!B:B,0))),"")</f>
        <v/>
      </c>
      <c r="N81" s="93" t="str">
        <f t="shared" si="8"/>
        <v/>
      </c>
      <c r="O81" s="93" t="str">
        <f t="shared" si="11"/>
        <v/>
      </c>
      <c r="P81" s="57" t="str">
        <f t="shared" si="10"/>
        <v/>
      </c>
    </row>
    <row r="82" spans="2:16" x14ac:dyDescent="0.25">
      <c r="B82" s="44">
        <v>77</v>
      </c>
      <c r="C82" s="45" t="str">
        <f>IFERROR(INDEX('MAPA DE PREÇOS'!M:M,MATCH(B82,'MAPA DE PREÇOS'!B:B,0)+19)/(SUMPRODUCT(EDITAL!I:I,EDITAL!J:J)),"")</f>
        <v/>
      </c>
      <c r="D82" s="45" t="str">
        <f t="shared" si="9"/>
        <v/>
      </c>
      <c r="E82" s="44" t="str">
        <f t="shared" si="7"/>
        <v/>
      </c>
      <c r="F82" s="44" t="str">
        <f>IFERROR(VLOOKUP($E82,'MAPA DE PREÇOS'!$B:$D,2,FALSE),"")</f>
        <v/>
      </c>
      <c r="G82" s="44" t="str">
        <f>IFERROR(VLOOKUP($E82,'MAPA DE PREÇOS'!$B:$D,3,FALSE),"")</f>
        <v/>
      </c>
      <c r="H82" s="44" t="str">
        <f t="array" ref="H82">IFERROR(IF(E82="","",INDEX('MAPA DE PREÇOS'!H:H,0+MATCH(ABC!E82,'MAPA DE PREÇOS'!B:B,0))),"")</f>
        <v/>
      </c>
      <c r="I82" t="str">
        <f>IF(E82="","",INDEX('MAPA DE PREÇOS'!H:H,MATCH(ABC!E82,'MAPA DE PREÇOS'!B:B,0)+1))</f>
        <v/>
      </c>
      <c r="J82" s="44" t="str">
        <f>IFERROR(IF(E82="","",INDEX('MAPA DE PREÇOS'!M:M,3+MATCH(ABC!E82,'MAPA DE PREÇOS'!B:B,0))),"")</f>
        <v/>
      </c>
      <c r="K82" s="55" t="str">
        <f t="array" ref="K82">IFERROR(IF(E82="","",INDEX('MAPA DE PREÇOS'!M:M,2+MATCH(ABC!E82,'MAPA DE PREÇOS'!B:B,0))),"")</f>
        <v/>
      </c>
      <c r="L82" s="56" t="str">
        <f t="array" ref="L82">IFERROR(IF(AND(E81&lt;&gt;"",E82=""),"TOTAL ESTIMADO",INDEX('MAPA DE PREÇOS'!M:M,0+MATCH(ABC!E82,'MAPA DE PREÇOS'!B:B,0))),"")</f>
        <v/>
      </c>
      <c r="M82" s="57" t="str">
        <f>IFERROR(IF(AND(E81&lt;&gt;"",E82=""),SUM($M$5:M81),INDEX('MAPA DE PREÇOS'!M:M,19+MATCH(ABC!E82,'MAPA DE PREÇOS'!B:B,0))),"")</f>
        <v/>
      </c>
      <c r="N82" s="93" t="str">
        <f t="shared" si="8"/>
        <v/>
      </c>
      <c r="O82" s="93" t="str">
        <f t="shared" si="11"/>
        <v/>
      </c>
      <c r="P82" s="57" t="str">
        <f t="shared" si="10"/>
        <v/>
      </c>
    </row>
    <row r="83" spans="2:16" x14ac:dyDescent="0.25">
      <c r="B83" s="44">
        <v>78</v>
      </c>
      <c r="C83" s="45" t="str">
        <f>IFERROR(INDEX('MAPA DE PREÇOS'!M:M,MATCH(B83,'MAPA DE PREÇOS'!B:B,0)+19)/(SUMPRODUCT(EDITAL!I:I,EDITAL!J:J)),"")</f>
        <v/>
      </c>
      <c r="D83" s="45" t="str">
        <f t="shared" si="9"/>
        <v/>
      </c>
      <c r="E83" s="44" t="str">
        <f t="shared" si="7"/>
        <v/>
      </c>
      <c r="F83" s="44" t="str">
        <f>IFERROR(VLOOKUP($E83,'MAPA DE PREÇOS'!$B:$D,2,FALSE),"")</f>
        <v/>
      </c>
      <c r="G83" s="44" t="str">
        <f>IFERROR(VLOOKUP($E83,'MAPA DE PREÇOS'!$B:$D,3,FALSE),"")</f>
        <v/>
      </c>
      <c r="H83" s="44" t="str">
        <f t="array" ref="H83">IFERROR(IF(E83="","",INDEX('MAPA DE PREÇOS'!H:H,0+MATCH(ABC!E83,'MAPA DE PREÇOS'!B:B,0))),"")</f>
        <v/>
      </c>
      <c r="I83" t="str">
        <f>IF(E83="","",INDEX('MAPA DE PREÇOS'!H:H,MATCH(ABC!E83,'MAPA DE PREÇOS'!B:B,0)+1))</f>
        <v/>
      </c>
      <c r="J83" s="44" t="str">
        <f>IFERROR(IF(E83="","",INDEX('MAPA DE PREÇOS'!M:M,3+MATCH(ABC!E83,'MAPA DE PREÇOS'!B:B,0))),"")</f>
        <v/>
      </c>
      <c r="K83" s="55" t="str">
        <f t="array" ref="K83">IFERROR(IF(E83="","",INDEX('MAPA DE PREÇOS'!M:M,2+MATCH(ABC!E83,'MAPA DE PREÇOS'!B:B,0))),"")</f>
        <v/>
      </c>
      <c r="L83" s="56" t="str">
        <f t="array" ref="L83">IFERROR(IF(AND(E82&lt;&gt;"",E83=""),"TOTAL ESTIMADO",INDEX('MAPA DE PREÇOS'!M:M,0+MATCH(ABC!E83,'MAPA DE PREÇOS'!B:B,0))),"")</f>
        <v/>
      </c>
      <c r="M83" s="57" t="str">
        <f>IFERROR(IF(AND(E82&lt;&gt;"",E83=""),SUM($M$5:M82),INDEX('MAPA DE PREÇOS'!M:M,19+MATCH(ABC!E83,'MAPA DE PREÇOS'!B:B,0))),"")</f>
        <v/>
      </c>
      <c r="N83" s="93" t="str">
        <f t="shared" si="8"/>
        <v/>
      </c>
      <c r="O83" s="93" t="str">
        <f t="shared" si="11"/>
        <v/>
      </c>
      <c r="P83" s="57" t="str">
        <f t="shared" si="10"/>
        <v/>
      </c>
    </row>
    <row r="84" spans="2:16" x14ac:dyDescent="0.25">
      <c r="B84" s="44">
        <v>79</v>
      </c>
      <c r="C84" s="45" t="str">
        <f>IFERROR(INDEX('MAPA DE PREÇOS'!M:M,MATCH(B84,'MAPA DE PREÇOS'!B:B,0)+19)/(SUMPRODUCT(EDITAL!I:I,EDITAL!J:J)),"")</f>
        <v/>
      </c>
      <c r="D84" s="45" t="str">
        <f t="shared" si="9"/>
        <v/>
      </c>
      <c r="E84" s="44" t="str">
        <f t="shared" si="7"/>
        <v/>
      </c>
      <c r="F84" s="44" t="str">
        <f>IFERROR(VLOOKUP($E84,'MAPA DE PREÇOS'!$B:$D,2,FALSE),"")</f>
        <v/>
      </c>
      <c r="G84" s="44" t="str">
        <f>IFERROR(VLOOKUP($E84,'MAPA DE PREÇOS'!$B:$D,3,FALSE),"")</f>
        <v/>
      </c>
      <c r="H84" s="44" t="str">
        <f t="array" ref="H84">IFERROR(IF(E84="","",INDEX('MAPA DE PREÇOS'!H:H,0+MATCH(ABC!E84,'MAPA DE PREÇOS'!B:B,0))),"")</f>
        <v/>
      </c>
      <c r="I84" t="str">
        <f>IF(E84="","",INDEX('MAPA DE PREÇOS'!H:H,MATCH(ABC!E84,'MAPA DE PREÇOS'!B:B,0)+1))</f>
        <v/>
      </c>
      <c r="J84" s="44" t="str">
        <f>IFERROR(IF(E84="","",INDEX('MAPA DE PREÇOS'!M:M,3+MATCH(ABC!E84,'MAPA DE PREÇOS'!B:B,0))),"")</f>
        <v/>
      </c>
      <c r="K84" s="55" t="str">
        <f t="array" ref="K84">IFERROR(IF(E84="","",INDEX('MAPA DE PREÇOS'!M:M,2+MATCH(ABC!E84,'MAPA DE PREÇOS'!B:B,0))),"")</f>
        <v/>
      </c>
      <c r="L84" s="56" t="str">
        <f t="array" ref="L84">IFERROR(IF(AND(E83&lt;&gt;"",E84=""),"TOTAL ESTIMADO",INDEX('MAPA DE PREÇOS'!M:M,0+MATCH(ABC!E84,'MAPA DE PREÇOS'!B:B,0))),"")</f>
        <v/>
      </c>
      <c r="M84" s="57" t="str">
        <f>IFERROR(IF(AND(E83&lt;&gt;"",E84=""),SUM($M$5:M83),INDEX('MAPA DE PREÇOS'!M:M,19+MATCH(ABC!E84,'MAPA DE PREÇOS'!B:B,0))),"")</f>
        <v/>
      </c>
      <c r="N84" s="93" t="str">
        <f t="shared" si="8"/>
        <v/>
      </c>
      <c r="O84" s="93" t="str">
        <f t="shared" si="11"/>
        <v/>
      </c>
      <c r="P84" s="57" t="str">
        <f t="shared" si="10"/>
        <v/>
      </c>
    </row>
    <row r="85" spans="2:16" x14ac:dyDescent="0.25">
      <c r="B85" s="44">
        <v>80</v>
      </c>
      <c r="C85" s="45" t="str">
        <f>IFERROR(INDEX('MAPA DE PREÇOS'!M:M,MATCH(B85,'MAPA DE PREÇOS'!B:B,0)+19)/(SUMPRODUCT(EDITAL!I:I,EDITAL!J:J)),"")</f>
        <v/>
      </c>
      <c r="D85" s="45" t="str">
        <f t="shared" si="9"/>
        <v/>
      </c>
      <c r="E85" s="44" t="str">
        <f t="shared" si="7"/>
        <v/>
      </c>
      <c r="F85" s="44" t="str">
        <f>IFERROR(VLOOKUP($E85,'MAPA DE PREÇOS'!$B:$D,2,FALSE),"")</f>
        <v/>
      </c>
      <c r="G85" s="44" t="str">
        <f>IFERROR(VLOOKUP($E85,'MAPA DE PREÇOS'!$B:$D,3,FALSE),"")</f>
        <v/>
      </c>
      <c r="H85" s="44" t="str">
        <f t="array" ref="H85">IFERROR(IF(E85="","",INDEX('MAPA DE PREÇOS'!H:H,0+MATCH(ABC!E85,'MAPA DE PREÇOS'!B:B,0))),"")</f>
        <v/>
      </c>
      <c r="I85" t="str">
        <f>IF(E85="","",INDEX('MAPA DE PREÇOS'!H:H,MATCH(ABC!E85,'MAPA DE PREÇOS'!B:B,0)+1))</f>
        <v/>
      </c>
      <c r="J85" s="44" t="str">
        <f>IFERROR(IF(E85="","",INDEX('MAPA DE PREÇOS'!M:M,3+MATCH(ABC!E85,'MAPA DE PREÇOS'!B:B,0))),"")</f>
        <v/>
      </c>
      <c r="K85" s="55" t="str">
        <f t="array" ref="K85">IFERROR(IF(E85="","",INDEX('MAPA DE PREÇOS'!M:M,2+MATCH(ABC!E85,'MAPA DE PREÇOS'!B:B,0))),"")</f>
        <v/>
      </c>
      <c r="L85" s="56" t="str">
        <f t="array" ref="L85">IFERROR(IF(AND(E84&lt;&gt;"",E85=""),"TOTAL ESTIMADO",INDEX('MAPA DE PREÇOS'!M:M,0+MATCH(ABC!E85,'MAPA DE PREÇOS'!B:B,0))),"")</f>
        <v/>
      </c>
      <c r="M85" s="57" t="str">
        <f>IFERROR(IF(AND(E84&lt;&gt;"",E85=""),SUM($M$5:M84),INDEX('MAPA DE PREÇOS'!M:M,19+MATCH(ABC!E85,'MAPA DE PREÇOS'!B:B,0))),"")</f>
        <v/>
      </c>
      <c r="N85" s="93" t="str">
        <f t="shared" si="8"/>
        <v/>
      </c>
      <c r="O85" s="93" t="str">
        <f t="shared" si="11"/>
        <v/>
      </c>
      <c r="P85" s="57" t="str">
        <f t="shared" si="10"/>
        <v/>
      </c>
    </row>
    <row r="86" spans="2:16" x14ac:dyDescent="0.25">
      <c r="B86" s="44">
        <v>81</v>
      </c>
      <c r="C86" s="45" t="str">
        <f>IFERROR(INDEX('MAPA DE PREÇOS'!M:M,MATCH(B86,'MAPA DE PREÇOS'!B:B,0)+19)/(SUMPRODUCT(EDITAL!I:I,EDITAL!J:J)),"")</f>
        <v/>
      </c>
      <c r="D86" s="45" t="str">
        <f t="shared" si="9"/>
        <v/>
      </c>
      <c r="E86" s="44" t="str">
        <f t="shared" si="7"/>
        <v/>
      </c>
      <c r="F86" s="44" t="str">
        <f>IFERROR(VLOOKUP($E86,'MAPA DE PREÇOS'!$B:$D,2,FALSE),"")</f>
        <v/>
      </c>
      <c r="G86" s="44" t="str">
        <f>IFERROR(VLOOKUP($E86,'MAPA DE PREÇOS'!$B:$D,3,FALSE),"")</f>
        <v/>
      </c>
      <c r="H86" s="44" t="str">
        <f t="array" ref="H86">IFERROR(IF(E86="","",INDEX('MAPA DE PREÇOS'!H:H,0+MATCH(ABC!E86,'MAPA DE PREÇOS'!B:B,0))),"")</f>
        <v/>
      </c>
      <c r="I86" t="str">
        <f>IF(E86="","",INDEX('MAPA DE PREÇOS'!H:H,MATCH(ABC!E86,'MAPA DE PREÇOS'!B:B,0)+1))</f>
        <v/>
      </c>
      <c r="J86" s="44" t="str">
        <f>IFERROR(IF(E86="","",INDEX('MAPA DE PREÇOS'!M:M,3+MATCH(ABC!E86,'MAPA DE PREÇOS'!B:B,0))),"")</f>
        <v/>
      </c>
      <c r="K86" s="55" t="str">
        <f t="array" ref="K86">IFERROR(IF(E86="","",INDEX('MAPA DE PREÇOS'!M:M,2+MATCH(ABC!E86,'MAPA DE PREÇOS'!B:B,0))),"")</f>
        <v/>
      </c>
      <c r="L86" s="56" t="str">
        <f t="array" ref="L86">IFERROR(IF(AND(E85&lt;&gt;"",E86=""),"TOTAL ESTIMADO",INDEX('MAPA DE PREÇOS'!M:M,0+MATCH(ABC!E86,'MAPA DE PREÇOS'!B:B,0))),"")</f>
        <v/>
      </c>
      <c r="M86" s="57" t="str">
        <f>IFERROR(IF(AND(E85&lt;&gt;"",E86=""),SUM($M$5:M85),INDEX('MAPA DE PREÇOS'!M:M,19+MATCH(ABC!E86,'MAPA DE PREÇOS'!B:B,0))),"")</f>
        <v/>
      </c>
      <c r="N86" s="93" t="str">
        <f t="shared" si="8"/>
        <v/>
      </c>
      <c r="O86" s="93" t="str">
        <f t="shared" si="11"/>
        <v/>
      </c>
      <c r="P86" s="57" t="str">
        <f t="shared" si="10"/>
        <v/>
      </c>
    </row>
    <row r="87" spans="2:16" x14ac:dyDescent="0.25">
      <c r="B87" s="44">
        <v>82</v>
      </c>
      <c r="C87" s="45" t="str">
        <f>IFERROR(INDEX('MAPA DE PREÇOS'!M:M,MATCH(B87,'MAPA DE PREÇOS'!B:B,0)+19)/(SUMPRODUCT(EDITAL!I:I,EDITAL!J:J)),"")</f>
        <v/>
      </c>
      <c r="D87" s="45" t="str">
        <f t="shared" si="9"/>
        <v/>
      </c>
      <c r="E87" s="44" t="str">
        <f t="shared" si="7"/>
        <v/>
      </c>
      <c r="F87" s="44" t="str">
        <f>IFERROR(VLOOKUP($E87,'MAPA DE PREÇOS'!$B:$D,2,FALSE),"")</f>
        <v/>
      </c>
      <c r="G87" s="44" t="str">
        <f>IFERROR(VLOOKUP($E87,'MAPA DE PREÇOS'!$B:$D,3,FALSE),"")</f>
        <v/>
      </c>
      <c r="H87" s="44" t="str">
        <f t="array" ref="H87">IFERROR(IF(E87="","",INDEX('MAPA DE PREÇOS'!H:H,0+MATCH(ABC!E87,'MAPA DE PREÇOS'!B:B,0))),"")</f>
        <v/>
      </c>
      <c r="I87" t="str">
        <f>IF(E87="","",INDEX('MAPA DE PREÇOS'!H:H,MATCH(ABC!E87,'MAPA DE PREÇOS'!B:B,0)+1))</f>
        <v/>
      </c>
      <c r="J87" s="44" t="str">
        <f>IFERROR(IF(E87="","",INDEX('MAPA DE PREÇOS'!M:M,3+MATCH(ABC!E87,'MAPA DE PREÇOS'!B:B,0))),"")</f>
        <v/>
      </c>
      <c r="K87" s="55" t="str">
        <f t="array" ref="K87">IFERROR(IF(E87="","",INDEX('MAPA DE PREÇOS'!M:M,2+MATCH(ABC!E87,'MAPA DE PREÇOS'!B:B,0))),"")</f>
        <v/>
      </c>
      <c r="L87" s="56" t="str">
        <f t="array" ref="L87">IFERROR(IF(AND(E86&lt;&gt;"",E87=""),"TOTAL ESTIMADO",INDEX('MAPA DE PREÇOS'!M:M,0+MATCH(ABC!E87,'MAPA DE PREÇOS'!B:B,0))),"")</f>
        <v/>
      </c>
      <c r="M87" s="57" t="str">
        <f>IFERROR(IF(AND(E86&lt;&gt;"",E87=""),SUM($M$5:M86),INDEX('MAPA DE PREÇOS'!M:M,19+MATCH(ABC!E87,'MAPA DE PREÇOS'!B:B,0))),"")</f>
        <v/>
      </c>
      <c r="N87" s="93" t="str">
        <f t="shared" si="8"/>
        <v/>
      </c>
      <c r="O87" s="93" t="str">
        <f t="shared" si="11"/>
        <v/>
      </c>
      <c r="P87" s="57" t="str">
        <f t="shared" si="10"/>
        <v/>
      </c>
    </row>
    <row r="88" spans="2:16" x14ac:dyDescent="0.25">
      <c r="B88" s="44">
        <v>83</v>
      </c>
      <c r="C88" s="45" t="str">
        <f>IFERROR(INDEX('MAPA DE PREÇOS'!M:M,MATCH(B88,'MAPA DE PREÇOS'!B:B,0)+19)/(SUMPRODUCT(EDITAL!I:I,EDITAL!J:J)),"")</f>
        <v/>
      </c>
      <c r="D88" s="45" t="str">
        <f t="shared" si="9"/>
        <v/>
      </c>
      <c r="E88" s="44" t="str">
        <f t="shared" si="7"/>
        <v/>
      </c>
      <c r="F88" s="44" t="str">
        <f>IFERROR(VLOOKUP($E88,'MAPA DE PREÇOS'!$B:$D,2,FALSE),"")</f>
        <v/>
      </c>
      <c r="G88" s="44" t="str">
        <f>IFERROR(VLOOKUP($E88,'MAPA DE PREÇOS'!$B:$D,3,FALSE),"")</f>
        <v/>
      </c>
      <c r="H88" s="44" t="str">
        <f t="array" ref="H88">IFERROR(IF(E88="","",INDEX('MAPA DE PREÇOS'!H:H,0+MATCH(ABC!E88,'MAPA DE PREÇOS'!B:B,0))),"")</f>
        <v/>
      </c>
      <c r="I88" t="str">
        <f>IF(E88="","",INDEX('MAPA DE PREÇOS'!H:H,MATCH(ABC!E88,'MAPA DE PREÇOS'!B:B,0)+1))</f>
        <v/>
      </c>
      <c r="J88" s="44" t="str">
        <f>IFERROR(IF(E88="","",INDEX('MAPA DE PREÇOS'!M:M,3+MATCH(ABC!E88,'MAPA DE PREÇOS'!B:B,0))),"")</f>
        <v/>
      </c>
      <c r="K88" s="55" t="str">
        <f t="array" ref="K88">IFERROR(IF(E88="","",INDEX('MAPA DE PREÇOS'!M:M,2+MATCH(ABC!E88,'MAPA DE PREÇOS'!B:B,0))),"")</f>
        <v/>
      </c>
      <c r="L88" s="56" t="str">
        <f t="array" ref="L88">IFERROR(IF(AND(E87&lt;&gt;"",E88=""),"TOTAL ESTIMADO",INDEX('MAPA DE PREÇOS'!M:M,0+MATCH(ABC!E88,'MAPA DE PREÇOS'!B:B,0))),"")</f>
        <v/>
      </c>
      <c r="M88" s="57" t="str">
        <f>IFERROR(IF(AND(E87&lt;&gt;"",E88=""),SUM($M$5:M87),INDEX('MAPA DE PREÇOS'!M:M,19+MATCH(ABC!E88,'MAPA DE PREÇOS'!B:B,0))),"")</f>
        <v/>
      </c>
      <c r="N88" s="93" t="str">
        <f t="shared" si="8"/>
        <v/>
      </c>
      <c r="O88" s="93" t="str">
        <f t="shared" si="11"/>
        <v/>
      </c>
      <c r="P88" s="57" t="str">
        <f t="shared" si="10"/>
        <v/>
      </c>
    </row>
    <row r="89" spans="2:16" x14ac:dyDescent="0.25">
      <c r="B89" s="44">
        <v>84</v>
      </c>
      <c r="C89" s="45" t="str">
        <f>IFERROR(INDEX('MAPA DE PREÇOS'!M:M,MATCH(B89,'MAPA DE PREÇOS'!B:B,0)+19)/(SUMPRODUCT(EDITAL!I:I,EDITAL!J:J)),"")</f>
        <v/>
      </c>
      <c r="D89" s="45" t="str">
        <f t="shared" si="9"/>
        <v/>
      </c>
      <c r="E89" s="44" t="str">
        <f t="shared" si="7"/>
        <v/>
      </c>
      <c r="F89" s="44" t="str">
        <f>IFERROR(VLOOKUP($E89,'MAPA DE PREÇOS'!$B:$D,2,FALSE),"")</f>
        <v/>
      </c>
      <c r="G89" s="44" t="str">
        <f>IFERROR(VLOOKUP($E89,'MAPA DE PREÇOS'!$B:$D,3,FALSE),"")</f>
        <v/>
      </c>
      <c r="H89" s="44" t="str">
        <f t="array" ref="H89">IFERROR(IF(E89="","",INDEX('MAPA DE PREÇOS'!H:H,0+MATCH(ABC!E89,'MAPA DE PREÇOS'!B:B,0))),"")</f>
        <v/>
      </c>
      <c r="I89" t="str">
        <f>IF(E89="","",INDEX('MAPA DE PREÇOS'!H:H,MATCH(ABC!E89,'MAPA DE PREÇOS'!B:B,0)+1))</f>
        <v/>
      </c>
      <c r="J89" s="44" t="str">
        <f>IFERROR(IF(E89="","",INDEX('MAPA DE PREÇOS'!M:M,3+MATCH(ABC!E89,'MAPA DE PREÇOS'!B:B,0))),"")</f>
        <v/>
      </c>
      <c r="K89" s="55" t="str">
        <f t="array" ref="K89">IFERROR(IF(E89="","",INDEX('MAPA DE PREÇOS'!M:M,2+MATCH(ABC!E89,'MAPA DE PREÇOS'!B:B,0))),"")</f>
        <v/>
      </c>
      <c r="L89" s="56" t="str">
        <f t="array" ref="L89">IFERROR(IF(AND(E88&lt;&gt;"",E89=""),"TOTAL ESTIMADO",INDEX('MAPA DE PREÇOS'!M:M,0+MATCH(ABC!E89,'MAPA DE PREÇOS'!B:B,0))),"")</f>
        <v/>
      </c>
      <c r="M89" s="57" t="str">
        <f>IFERROR(IF(AND(E88&lt;&gt;"",E89=""),SUM($M$5:M88),INDEX('MAPA DE PREÇOS'!M:M,19+MATCH(ABC!E89,'MAPA DE PREÇOS'!B:B,0))),"")</f>
        <v/>
      </c>
      <c r="N89" s="93" t="str">
        <f t="shared" si="8"/>
        <v/>
      </c>
      <c r="O89" s="93" t="str">
        <f t="shared" si="11"/>
        <v/>
      </c>
      <c r="P89" s="57" t="str">
        <f t="shared" si="10"/>
        <v/>
      </c>
    </row>
    <row r="90" spans="2:16" x14ac:dyDescent="0.25">
      <c r="B90" s="44">
        <v>85</v>
      </c>
      <c r="C90" s="45" t="str">
        <f>IFERROR(INDEX('MAPA DE PREÇOS'!M:M,MATCH(B90,'MAPA DE PREÇOS'!B:B,0)+19)/(SUMPRODUCT(EDITAL!I:I,EDITAL!J:J)),"")</f>
        <v/>
      </c>
      <c r="D90" s="45" t="str">
        <f t="shared" si="9"/>
        <v/>
      </c>
      <c r="E90" s="44" t="str">
        <f t="shared" si="7"/>
        <v/>
      </c>
      <c r="F90" s="44" t="str">
        <f>IFERROR(VLOOKUP($E90,'MAPA DE PREÇOS'!$B:$D,2,FALSE),"")</f>
        <v/>
      </c>
      <c r="G90" s="44" t="str">
        <f>IFERROR(VLOOKUP($E90,'MAPA DE PREÇOS'!$B:$D,3,FALSE),"")</f>
        <v/>
      </c>
      <c r="H90" s="44" t="str">
        <f t="array" ref="H90">IFERROR(IF(E90="","",INDEX('MAPA DE PREÇOS'!H:H,0+MATCH(ABC!E90,'MAPA DE PREÇOS'!B:B,0))),"")</f>
        <v/>
      </c>
      <c r="I90" t="str">
        <f>IF(E90="","",INDEX('MAPA DE PREÇOS'!H:H,MATCH(ABC!E90,'MAPA DE PREÇOS'!B:B,0)+1))</f>
        <v/>
      </c>
      <c r="J90" s="44" t="str">
        <f>IFERROR(IF(E90="","",INDEX('MAPA DE PREÇOS'!M:M,3+MATCH(ABC!E90,'MAPA DE PREÇOS'!B:B,0))),"")</f>
        <v/>
      </c>
      <c r="K90" s="55" t="str">
        <f t="array" ref="K90">IFERROR(IF(E90="","",INDEX('MAPA DE PREÇOS'!M:M,2+MATCH(ABC!E90,'MAPA DE PREÇOS'!B:B,0))),"")</f>
        <v/>
      </c>
      <c r="L90" s="56" t="str">
        <f t="array" ref="L90">IFERROR(IF(AND(E89&lt;&gt;"",E90=""),"TOTAL ESTIMADO",INDEX('MAPA DE PREÇOS'!M:M,0+MATCH(ABC!E90,'MAPA DE PREÇOS'!B:B,0))),"")</f>
        <v/>
      </c>
      <c r="M90" s="57" t="str">
        <f>IFERROR(IF(AND(E89&lt;&gt;"",E90=""),SUM($M$5:M89),INDEX('MAPA DE PREÇOS'!M:M,19+MATCH(ABC!E90,'MAPA DE PREÇOS'!B:B,0))),"")</f>
        <v/>
      </c>
      <c r="N90" s="93" t="str">
        <f t="shared" si="8"/>
        <v/>
      </c>
      <c r="O90" s="93" t="str">
        <f t="shared" si="11"/>
        <v/>
      </c>
      <c r="P90" s="57" t="str">
        <f t="shared" si="10"/>
        <v/>
      </c>
    </row>
    <row r="91" spans="2:16" x14ac:dyDescent="0.25">
      <c r="B91" s="44">
        <v>86</v>
      </c>
      <c r="C91" s="45" t="str">
        <f>IFERROR(INDEX('MAPA DE PREÇOS'!M:M,MATCH(B91,'MAPA DE PREÇOS'!B:B,0)+19)/(SUMPRODUCT(EDITAL!I:I,EDITAL!J:J)),"")</f>
        <v/>
      </c>
      <c r="D91" s="45" t="str">
        <f t="shared" si="9"/>
        <v/>
      </c>
      <c r="E91" s="44" t="str">
        <f t="shared" si="7"/>
        <v/>
      </c>
      <c r="F91" s="44" t="str">
        <f>IFERROR(VLOOKUP($E91,'MAPA DE PREÇOS'!$B:$D,2,FALSE),"")</f>
        <v/>
      </c>
      <c r="G91" s="44" t="str">
        <f>IFERROR(VLOOKUP($E91,'MAPA DE PREÇOS'!$B:$D,3,FALSE),"")</f>
        <v/>
      </c>
      <c r="H91" s="44" t="str">
        <f t="array" ref="H91">IFERROR(IF(E91="","",INDEX('MAPA DE PREÇOS'!H:H,0+MATCH(ABC!E91,'MAPA DE PREÇOS'!B:B,0))),"")</f>
        <v/>
      </c>
      <c r="I91" t="str">
        <f>IF(E91="","",INDEX('MAPA DE PREÇOS'!H:H,MATCH(ABC!E91,'MAPA DE PREÇOS'!B:B,0)+1))</f>
        <v/>
      </c>
      <c r="J91" s="44" t="str">
        <f>IFERROR(IF(E91="","",INDEX('MAPA DE PREÇOS'!M:M,3+MATCH(ABC!E91,'MAPA DE PREÇOS'!B:B,0))),"")</f>
        <v/>
      </c>
      <c r="K91" s="55" t="str">
        <f t="array" ref="K91">IFERROR(IF(E91="","",INDEX('MAPA DE PREÇOS'!M:M,2+MATCH(ABC!E91,'MAPA DE PREÇOS'!B:B,0))),"")</f>
        <v/>
      </c>
      <c r="L91" s="56" t="str">
        <f t="array" ref="L91">IFERROR(IF(AND(E90&lt;&gt;"",E91=""),"TOTAL ESTIMADO",INDEX('MAPA DE PREÇOS'!M:M,0+MATCH(ABC!E91,'MAPA DE PREÇOS'!B:B,0))),"")</f>
        <v/>
      </c>
      <c r="M91" s="57" t="str">
        <f>IFERROR(IF(AND(E90&lt;&gt;"",E91=""),SUM($M$5:M90),INDEX('MAPA DE PREÇOS'!M:M,19+MATCH(ABC!E91,'MAPA DE PREÇOS'!B:B,0))),"")</f>
        <v/>
      </c>
      <c r="N91" s="93" t="str">
        <f t="shared" si="8"/>
        <v/>
      </c>
      <c r="O91" s="93" t="str">
        <f t="shared" si="11"/>
        <v/>
      </c>
      <c r="P91" s="57" t="str">
        <f t="shared" si="10"/>
        <v/>
      </c>
    </row>
    <row r="92" spans="2:16" x14ac:dyDescent="0.25">
      <c r="B92" s="44">
        <v>87</v>
      </c>
      <c r="C92" s="45" t="str">
        <f>IFERROR(INDEX('MAPA DE PREÇOS'!M:M,MATCH(B92,'MAPA DE PREÇOS'!B:B,0)+19)/(SUMPRODUCT(EDITAL!I:I,EDITAL!J:J)),"")</f>
        <v/>
      </c>
      <c r="D92" s="45" t="str">
        <f t="shared" si="9"/>
        <v/>
      </c>
      <c r="E92" s="44" t="str">
        <f t="shared" si="7"/>
        <v/>
      </c>
      <c r="F92" s="44" t="str">
        <f>IFERROR(VLOOKUP($E92,'MAPA DE PREÇOS'!$B:$D,2,FALSE),"")</f>
        <v/>
      </c>
      <c r="G92" s="44" t="str">
        <f>IFERROR(VLOOKUP($E92,'MAPA DE PREÇOS'!$B:$D,3,FALSE),"")</f>
        <v/>
      </c>
      <c r="H92" s="44" t="str">
        <f t="array" ref="H92">IFERROR(IF(E92="","",INDEX('MAPA DE PREÇOS'!H:H,0+MATCH(ABC!E92,'MAPA DE PREÇOS'!B:B,0))),"")</f>
        <v/>
      </c>
      <c r="I92" t="str">
        <f>IF(E92="","",INDEX('MAPA DE PREÇOS'!H:H,MATCH(ABC!E92,'MAPA DE PREÇOS'!B:B,0)+1))</f>
        <v/>
      </c>
      <c r="J92" s="44" t="str">
        <f>IFERROR(IF(E92="","",INDEX('MAPA DE PREÇOS'!M:M,3+MATCH(ABC!E92,'MAPA DE PREÇOS'!B:B,0))),"")</f>
        <v/>
      </c>
      <c r="K92" s="55" t="str">
        <f t="array" ref="K92">IFERROR(IF(E92="","",INDEX('MAPA DE PREÇOS'!M:M,2+MATCH(ABC!E92,'MAPA DE PREÇOS'!B:B,0))),"")</f>
        <v/>
      </c>
      <c r="L92" s="56" t="str">
        <f t="array" ref="L92">IFERROR(IF(AND(E91&lt;&gt;"",E92=""),"TOTAL ESTIMADO",INDEX('MAPA DE PREÇOS'!M:M,0+MATCH(ABC!E92,'MAPA DE PREÇOS'!B:B,0))),"")</f>
        <v/>
      </c>
      <c r="M92" s="57" t="str">
        <f>IFERROR(IF(AND(E91&lt;&gt;"",E92=""),SUM($M$5:M91),INDEX('MAPA DE PREÇOS'!M:M,19+MATCH(ABC!E92,'MAPA DE PREÇOS'!B:B,0))),"")</f>
        <v/>
      </c>
      <c r="N92" s="93" t="str">
        <f t="shared" si="8"/>
        <v/>
      </c>
      <c r="O92" s="93" t="str">
        <f t="shared" si="11"/>
        <v/>
      </c>
      <c r="P92" s="57" t="str">
        <f t="shared" si="10"/>
        <v/>
      </c>
    </row>
    <row r="93" spans="2:16" x14ac:dyDescent="0.25">
      <c r="B93" s="44">
        <v>88</v>
      </c>
      <c r="C93" s="45" t="str">
        <f>IFERROR(INDEX('MAPA DE PREÇOS'!M:M,MATCH(B93,'MAPA DE PREÇOS'!B:B,0)+19)/(SUMPRODUCT(EDITAL!I:I,EDITAL!J:J)),"")</f>
        <v/>
      </c>
      <c r="D93" s="45" t="str">
        <f t="shared" si="9"/>
        <v/>
      </c>
      <c r="E93" s="44" t="str">
        <f t="shared" si="7"/>
        <v/>
      </c>
      <c r="F93" s="44" t="str">
        <f>IFERROR(VLOOKUP($E93,'MAPA DE PREÇOS'!$B:$D,2,FALSE),"")</f>
        <v/>
      </c>
      <c r="G93" s="44" t="str">
        <f>IFERROR(VLOOKUP($E93,'MAPA DE PREÇOS'!$B:$D,3,FALSE),"")</f>
        <v/>
      </c>
      <c r="H93" s="44" t="str">
        <f t="array" ref="H93">IFERROR(IF(E93="","",INDEX('MAPA DE PREÇOS'!H:H,0+MATCH(ABC!E93,'MAPA DE PREÇOS'!B:B,0))),"")</f>
        <v/>
      </c>
      <c r="I93" t="str">
        <f>IF(E93="","",INDEX('MAPA DE PREÇOS'!H:H,MATCH(ABC!E93,'MAPA DE PREÇOS'!B:B,0)+1))</f>
        <v/>
      </c>
      <c r="J93" s="44" t="str">
        <f>IFERROR(IF(E93="","",INDEX('MAPA DE PREÇOS'!M:M,3+MATCH(ABC!E93,'MAPA DE PREÇOS'!B:B,0))),"")</f>
        <v/>
      </c>
      <c r="K93" s="55" t="str">
        <f t="array" ref="K93">IFERROR(IF(E93="","",INDEX('MAPA DE PREÇOS'!M:M,2+MATCH(ABC!E93,'MAPA DE PREÇOS'!B:B,0))),"")</f>
        <v/>
      </c>
      <c r="L93" s="56" t="str">
        <f t="array" ref="L93">IFERROR(IF(AND(E92&lt;&gt;"",E93=""),"TOTAL ESTIMADO",INDEX('MAPA DE PREÇOS'!M:M,0+MATCH(ABC!E93,'MAPA DE PREÇOS'!B:B,0))),"")</f>
        <v/>
      </c>
      <c r="M93" s="57" t="str">
        <f>IFERROR(IF(AND(E92&lt;&gt;"",E93=""),SUM($M$5:M92),INDEX('MAPA DE PREÇOS'!M:M,19+MATCH(ABC!E93,'MAPA DE PREÇOS'!B:B,0))),"")</f>
        <v/>
      </c>
      <c r="N93" s="93" t="str">
        <f t="shared" si="8"/>
        <v/>
      </c>
      <c r="O93" s="93" t="str">
        <f t="shared" si="11"/>
        <v/>
      </c>
      <c r="P93" s="57" t="str">
        <f t="shared" si="10"/>
        <v/>
      </c>
    </row>
    <row r="94" spans="2:16" x14ac:dyDescent="0.25">
      <c r="B94" s="44">
        <v>89</v>
      </c>
      <c r="C94" s="45" t="str">
        <f>IFERROR(INDEX('MAPA DE PREÇOS'!M:M,MATCH(B94,'MAPA DE PREÇOS'!B:B,0)+19)/(SUMPRODUCT(EDITAL!I:I,EDITAL!J:J)),"")</f>
        <v/>
      </c>
      <c r="D94" s="45" t="str">
        <f t="shared" si="9"/>
        <v/>
      </c>
      <c r="E94" s="44" t="str">
        <f t="shared" si="7"/>
        <v/>
      </c>
      <c r="F94" s="44" t="str">
        <f>IFERROR(VLOOKUP($E94,'MAPA DE PREÇOS'!$B:$D,2,FALSE),"")</f>
        <v/>
      </c>
      <c r="G94" s="44" t="str">
        <f>IFERROR(VLOOKUP($E94,'MAPA DE PREÇOS'!$B:$D,3,FALSE),"")</f>
        <v/>
      </c>
      <c r="H94" s="44" t="str">
        <f t="array" ref="H94">IFERROR(IF(E94="","",INDEX('MAPA DE PREÇOS'!H:H,0+MATCH(ABC!E94,'MAPA DE PREÇOS'!B:B,0))),"")</f>
        <v/>
      </c>
      <c r="I94" t="str">
        <f>IF(E94="","",INDEX('MAPA DE PREÇOS'!H:H,MATCH(ABC!E94,'MAPA DE PREÇOS'!B:B,0)+1))</f>
        <v/>
      </c>
      <c r="J94" s="44" t="str">
        <f>IFERROR(IF(E94="","",INDEX('MAPA DE PREÇOS'!M:M,3+MATCH(ABC!E94,'MAPA DE PREÇOS'!B:B,0))),"")</f>
        <v/>
      </c>
      <c r="K94" s="55" t="str">
        <f t="array" ref="K94">IFERROR(IF(E94="","",INDEX('MAPA DE PREÇOS'!M:M,2+MATCH(ABC!E94,'MAPA DE PREÇOS'!B:B,0))),"")</f>
        <v/>
      </c>
      <c r="L94" s="56" t="str">
        <f t="array" ref="L94">IFERROR(IF(AND(E93&lt;&gt;"",E94=""),"TOTAL ESTIMADO",INDEX('MAPA DE PREÇOS'!M:M,0+MATCH(ABC!E94,'MAPA DE PREÇOS'!B:B,0))),"")</f>
        <v/>
      </c>
      <c r="M94" s="57" t="str">
        <f>IFERROR(IF(AND(E93&lt;&gt;"",E94=""),SUM($M$5:M93),INDEX('MAPA DE PREÇOS'!M:M,19+MATCH(ABC!E94,'MAPA DE PREÇOS'!B:B,0))),"")</f>
        <v/>
      </c>
      <c r="N94" s="93" t="str">
        <f t="shared" si="8"/>
        <v/>
      </c>
      <c r="O94" s="93" t="str">
        <f t="shared" si="11"/>
        <v/>
      </c>
      <c r="P94" s="57" t="str">
        <f t="shared" si="10"/>
        <v/>
      </c>
    </row>
    <row r="95" spans="2:16" x14ac:dyDescent="0.25">
      <c r="B95" s="44">
        <v>90</v>
      </c>
      <c r="C95" s="45" t="str">
        <f>IFERROR(INDEX('MAPA DE PREÇOS'!M:M,MATCH(B95,'MAPA DE PREÇOS'!B:B,0)+19)/(SUMPRODUCT(EDITAL!I:I,EDITAL!J:J)),"")</f>
        <v/>
      </c>
      <c r="D95" s="45" t="str">
        <f t="shared" si="9"/>
        <v/>
      </c>
      <c r="E95" s="44" t="str">
        <f t="shared" si="7"/>
        <v/>
      </c>
      <c r="F95" s="44" t="str">
        <f>IFERROR(VLOOKUP($E95,'MAPA DE PREÇOS'!$B:$D,2,FALSE),"")</f>
        <v/>
      </c>
      <c r="G95" s="44" t="str">
        <f>IFERROR(VLOOKUP($E95,'MAPA DE PREÇOS'!$B:$D,3,FALSE),"")</f>
        <v/>
      </c>
      <c r="H95" s="44" t="str">
        <f t="array" ref="H95">IFERROR(IF(E95="","",INDEX('MAPA DE PREÇOS'!H:H,0+MATCH(ABC!E95,'MAPA DE PREÇOS'!B:B,0))),"")</f>
        <v/>
      </c>
      <c r="I95" t="str">
        <f>IF(E95="","",INDEX('MAPA DE PREÇOS'!H:H,MATCH(ABC!E95,'MAPA DE PREÇOS'!B:B,0)+1))</f>
        <v/>
      </c>
      <c r="J95" s="44" t="str">
        <f>IFERROR(IF(E95="","",INDEX('MAPA DE PREÇOS'!M:M,3+MATCH(ABC!E95,'MAPA DE PREÇOS'!B:B,0))),"")</f>
        <v/>
      </c>
      <c r="K95" s="55" t="str">
        <f t="array" ref="K95">IFERROR(IF(E95="","",INDEX('MAPA DE PREÇOS'!M:M,2+MATCH(ABC!E95,'MAPA DE PREÇOS'!B:B,0))),"")</f>
        <v/>
      </c>
      <c r="L95" s="56" t="str">
        <f t="array" ref="L95">IFERROR(IF(AND(E94&lt;&gt;"",E95=""),"TOTAL ESTIMADO",INDEX('MAPA DE PREÇOS'!M:M,0+MATCH(ABC!E95,'MAPA DE PREÇOS'!B:B,0))),"")</f>
        <v/>
      </c>
      <c r="M95" s="57" t="str">
        <f>IFERROR(IF(AND(E94&lt;&gt;"",E95=""),SUM($M$5:M94),INDEX('MAPA DE PREÇOS'!M:M,19+MATCH(ABC!E95,'MAPA DE PREÇOS'!B:B,0))),"")</f>
        <v/>
      </c>
      <c r="N95" s="93" t="str">
        <f t="shared" si="8"/>
        <v/>
      </c>
      <c r="O95" s="93" t="str">
        <f t="shared" si="11"/>
        <v/>
      </c>
      <c r="P95" s="57" t="str">
        <f t="shared" si="10"/>
        <v/>
      </c>
    </row>
    <row r="96" spans="2:16" x14ac:dyDescent="0.25">
      <c r="B96" s="44">
        <v>91</v>
      </c>
      <c r="C96" s="45" t="str">
        <f>IFERROR(INDEX('MAPA DE PREÇOS'!M:M,MATCH(B96,'MAPA DE PREÇOS'!B:B,0)+19)/(SUMPRODUCT(EDITAL!I:I,EDITAL!J:J)),"")</f>
        <v/>
      </c>
      <c r="D96" s="45" t="str">
        <f t="shared" si="9"/>
        <v/>
      </c>
      <c r="E96" s="44" t="str">
        <f t="shared" si="7"/>
        <v/>
      </c>
      <c r="F96" s="44" t="str">
        <f>IFERROR(VLOOKUP($E96,'MAPA DE PREÇOS'!$B:$D,2,FALSE),"")</f>
        <v/>
      </c>
      <c r="G96" s="44" t="str">
        <f>IFERROR(VLOOKUP($E96,'MAPA DE PREÇOS'!$B:$D,3,FALSE),"")</f>
        <v/>
      </c>
      <c r="H96" s="44" t="str">
        <f t="array" ref="H96">IFERROR(IF(E96="","",INDEX('MAPA DE PREÇOS'!H:H,0+MATCH(ABC!E96,'MAPA DE PREÇOS'!B:B,0))),"")</f>
        <v/>
      </c>
      <c r="I96" t="str">
        <f>IF(E96="","",INDEX('MAPA DE PREÇOS'!H:H,MATCH(ABC!E96,'MAPA DE PREÇOS'!B:B,0)+1))</f>
        <v/>
      </c>
      <c r="J96" s="44" t="str">
        <f>IFERROR(IF(E96="","",INDEX('MAPA DE PREÇOS'!M:M,3+MATCH(ABC!E96,'MAPA DE PREÇOS'!B:B,0))),"")</f>
        <v/>
      </c>
      <c r="K96" s="55" t="str">
        <f t="array" ref="K96">IFERROR(IF(E96="","",INDEX('MAPA DE PREÇOS'!M:M,2+MATCH(ABC!E96,'MAPA DE PREÇOS'!B:B,0))),"")</f>
        <v/>
      </c>
      <c r="L96" s="56" t="str">
        <f t="array" ref="L96">IFERROR(IF(AND(E95&lt;&gt;"",E96=""),"TOTAL ESTIMADO",INDEX('MAPA DE PREÇOS'!M:M,0+MATCH(ABC!E96,'MAPA DE PREÇOS'!B:B,0))),"")</f>
        <v/>
      </c>
      <c r="M96" s="57" t="str">
        <f>IFERROR(IF(AND(E95&lt;&gt;"",E96=""),SUM($M$5:M95),INDEX('MAPA DE PREÇOS'!M:M,19+MATCH(ABC!E96,'MAPA DE PREÇOS'!B:B,0))),"")</f>
        <v/>
      </c>
      <c r="N96" s="93" t="str">
        <f t="shared" si="8"/>
        <v/>
      </c>
      <c r="O96" s="93" t="str">
        <f t="shared" si="11"/>
        <v/>
      </c>
      <c r="P96" s="57" t="str">
        <f t="shared" si="10"/>
        <v/>
      </c>
    </row>
    <row r="97" spans="2:16" x14ac:dyDescent="0.25">
      <c r="B97" s="44">
        <v>92</v>
      </c>
      <c r="C97" s="45" t="str">
        <f>IFERROR(INDEX('MAPA DE PREÇOS'!M:M,MATCH(B97,'MAPA DE PREÇOS'!B:B,0)+19)/(SUMPRODUCT(EDITAL!I:I,EDITAL!J:J)),"")</f>
        <v/>
      </c>
      <c r="D97" s="45" t="str">
        <f t="shared" si="9"/>
        <v/>
      </c>
      <c r="E97" s="44" t="str">
        <f t="shared" si="7"/>
        <v/>
      </c>
      <c r="F97" s="44" t="str">
        <f>IFERROR(VLOOKUP($E97,'MAPA DE PREÇOS'!$B:$D,2,FALSE),"")</f>
        <v/>
      </c>
      <c r="G97" s="44" t="str">
        <f>IFERROR(VLOOKUP($E97,'MAPA DE PREÇOS'!$B:$D,3,FALSE),"")</f>
        <v/>
      </c>
      <c r="H97" s="44" t="str">
        <f t="array" ref="H97">IFERROR(IF(E97="","",INDEX('MAPA DE PREÇOS'!H:H,0+MATCH(ABC!E97,'MAPA DE PREÇOS'!B:B,0))),"")</f>
        <v/>
      </c>
      <c r="I97" t="str">
        <f>IF(E97="","",INDEX('MAPA DE PREÇOS'!H:H,MATCH(ABC!E97,'MAPA DE PREÇOS'!B:B,0)+1))</f>
        <v/>
      </c>
      <c r="J97" s="44" t="str">
        <f>IFERROR(IF(E97="","",INDEX('MAPA DE PREÇOS'!M:M,3+MATCH(ABC!E97,'MAPA DE PREÇOS'!B:B,0))),"")</f>
        <v/>
      </c>
      <c r="K97" s="55" t="str">
        <f t="array" ref="K97">IFERROR(IF(E97="","",INDEX('MAPA DE PREÇOS'!M:M,2+MATCH(ABC!E97,'MAPA DE PREÇOS'!B:B,0))),"")</f>
        <v/>
      </c>
      <c r="L97" s="56" t="str">
        <f t="array" ref="L97">IFERROR(IF(AND(E96&lt;&gt;"",E97=""),"TOTAL ESTIMADO",INDEX('MAPA DE PREÇOS'!M:M,0+MATCH(ABC!E97,'MAPA DE PREÇOS'!B:B,0))),"")</f>
        <v/>
      </c>
      <c r="M97" s="57" t="str">
        <f>IFERROR(IF(AND(E96&lt;&gt;"",E97=""),SUM($M$5:M96),INDEX('MAPA DE PREÇOS'!M:M,19+MATCH(ABC!E97,'MAPA DE PREÇOS'!B:B,0))),"")</f>
        <v/>
      </c>
      <c r="N97" s="93" t="str">
        <f t="shared" si="8"/>
        <v/>
      </c>
      <c r="O97" s="93" t="str">
        <f t="shared" si="11"/>
        <v/>
      </c>
      <c r="P97" s="57" t="str">
        <f t="shared" si="10"/>
        <v/>
      </c>
    </row>
    <row r="98" spans="2:16" x14ac:dyDescent="0.25">
      <c r="B98" s="44">
        <v>93</v>
      </c>
      <c r="C98" s="45" t="str">
        <f>IFERROR(INDEX('MAPA DE PREÇOS'!M:M,MATCH(B98,'MAPA DE PREÇOS'!B:B,0)+19)/(SUMPRODUCT(EDITAL!I:I,EDITAL!J:J)),"")</f>
        <v/>
      </c>
      <c r="D98" s="45" t="str">
        <f t="shared" si="9"/>
        <v/>
      </c>
      <c r="E98" s="44" t="str">
        <f t="shared" si="7"/>
        <v/>
      </c>
      <c r="F98" s="44" t="str">
        <f>IFERROR(VLOOKUP($E98,'MAPA DE PREÇOS'!$B:$D,2,FALSE),"")</f>
        <v/>
      </c>
      <c r="G98" s="44" t="str">
        <f>IFERROR(VLOOKUP($E98,'MAPA DE PREÇOS'!$B:$D,3,FALSE),"")</f>
        <v/>
      </c>
      <c r="H98" s="44" t="str">
        <f t="array" ref="H98">IFERROR(IF(E98="","",INDEX('MAPA DE PREÇOS'!H:H,0+MATCH(ABC!E98,'MAPA DE PREÇOS'!B:B,0))),"")</f>
        <v/>
      </c>
      <c r="I98" t="str">
        <f>IF(E98="","",INDEX('MAPA DE PREÇOS'!H:H,MATCH(ABC!E98,'MAPA DE PREÇOS'!B:B,0)+1))</f>
        <v/>
      </c>
      <c r="J98" s="44" t="str">
        <f>IFERROR(IF(E98="","",INDEX('MAPA DE PREÇOS'!M:M,3+MATCH(ABC!E98,'MAPA DE PREÇOS'!B:B,0))),"")</f>
        <v/>
      </c>
      <c r="K98" s="55" t="str">
        <f t="array" ref="K98">IFERROR(IF(E98="","",INDEX('MAPA DE PREÇOS'!M:M,2+MATCH(ABC!E98,'MAPA DE PREÇOS'!B:B,0))),"")</f>
        <v/>
      </c>
      <c r="L98" s="56" t="str">
        <f t="array" ref="L98">IFERROR(IF(AND(E97&lt;&gt;"",E98=""),"TOTAL ESTIMADO",INDEX('MAPA DE PREÇOS'!M:M,0+MATCH(ABC!E98,'MAPA DE PREÇOS'!B:B,0))),"")</f>
        <v/>
      </c>
      <c r="M98" s="57" t="str">
        <f>IFERROR(IF(AND(E97&lt;&gt;"",E98=""),SUM($M$5:M97),INDEX('MAPA DE PREÇOS'!M:M,19+MATCH(ABC!E98,'MAPA DE PREÇOS'!B:B,0))),"")</f>
        <v/>
      </c>
      <c r="N98" s="93" t="str">
        <f t="shared" si="8"/>
        <v/>
      </c>
      <c r="O98" s="93" t="str">
        <f t="shared" si="11"/>
        <v/>
      </c>
      <c r="P98" s="57" t="str">
        <f t="shared" si="10"/>
        <v/>
      </c>
    </row>
    <row r="99" spans="2:16" x14ac:dyDescent="0.25">
      <c r="B99" s="44">
        <v>94</v>
      </c>
      <c r="C99" s="45" t="str">
        <f>IFERROR(INDEX('MAPA DE PREÇOS'!M:M,MATCH(B99,'MAPA DE PREÇOS'!B:B,0)+19)/(SUMPRODUCT(EDITAL!I:I,EDITAL!J:J)),"")</f>
        <v/>
      </c>
      <c r="D99" s="45" t="str">
        <f t="shared" si="9"/>
        <v/>
      </c>
      <c r="E99" s="44" t="str">
        <f t="shared" si="7"/>
        <v/>
      </c>
      <c r="F99" s="44" t="str">
        <f>IFERROR(VLOOKUP($E99,'MAPA DE PREÇOS'!$B:$D,2,FALSE),"")</f>
        <v/>
      </c>
      <c r="G99" s="44" t="str">
        <f>IFERROR(VLOOKUP($E99,'MAPA DE PREÇOS'!$B:$D,3,FALSE),"")</f>
        <v/>
      </c>
      <c r="H99" s="44" t="str">
        <f t="array" ref="H99">IFERROR(IF(E99="","",INDEX('MAPA DE PREÇOS'!H:H,0+MATCH(ABC!E99,'MAPA DE PREÇOS'!B:B,0))),"")</f>
        <v/>
      </c>
      <c r="I99" t="str">
        <f>IF(E99="","",INDEX('MAPA DE PREÇOS'!H:H,MATCH(ABC!E99,'MAPA DE PREÇOS'!B:B,0)+1))</f>
        <v/>
      </c>
      <c r="J99" s="44" t="str">
        <f>IFERROR(IF(E99="","",INDEX('MAPA DE PREÇOS'!M:M,3+MATCH(ABC!E99,'MAPA DE PREÇOS'!B:B,0))),"")</f>
        <v/>
      </c>
      <c r="K99" s="55" t="str">
        <f t="array" ref="K99">IFERROR(IF(E99="","",INDEX('MAPA DE PREÇOS'!M:M,2+MATCH(ABC!E99,'MAPA DE PREÇOS'!B:B,0))),"")</f>
        <v/>
      </c>
      <c r="L99" s="56" t="str">
        <f t="array" ref="L99">IFERROR(IF(AND(E98&lt;&gt;"",E99=""),"TOTAL ESTIMADO",INDEX('MAPA DE PREÇOS'!M:M,0+MATCH(ABC!E99,'MAPA DE PREÇOS'!B:B,0))),"")</f>
        <v/>
      </c>
      <c r="M99" s="57" t="str">
        <f>IFERROR(IF(AND(E98&lt;&gt;"",E99=""),SUM($M$5:M98),INDEX('MAPA DE PREÇOS'!M:M,19+MATCH(ABC!E99,'MAPA DE PREÇOS'!B:B,0))),"")</f>
        <v/>
      </c>
      <c r="N99" s="93" t="str">
        <f t="shared" si="8"/>
        <v/>
      </c>
      <c r="O99" s="93" t="str">
        <f t="shared" si="11"/>
        <v/>
      </c>
      <c r="P99" s="57" t="str">
        <f t="shared" si="10"/>
        <v/>
      </c>
    </row>
    <row r="100" spans="2:16" x14ac:dyDescent="0.25">
      <c r="B100" s="44">
        <v>95</v>
      </c>
      <c r="C100" s="45" t="str">
        <f>IFERROR(INDEX('MAPA DE PREÇOS'!M:M,MATCH(B100,'MAPA DE PREÇOS'!B:B,0)+19)/(SUMPRODUCT(EDITAL!I:I,EDITAL!J:J)),"")</f>
        <v/>
      </c>
      <c r="D100" s="45" t="str">
        <f t="shared" si="9"/>
        <v/>
      </c>
      <c r="E100" s="44" t="str">
        <f t="shared" si="7"/>
        <v/>
      </c>
      <c r="F100" s="44" t="str">
        <f>IFERROR(VLOOKUP($E100,'MAPA DE PREÇOS'!$B:$D,2,FALSE),"")</f>
        <v/>
      </c>
      <c r="G100" s="44" t="str">
        <f>IFERROR(VLOOKUP($E100,'MAPA DE PREÇOS'!$B:$D,3,FALSE),"")</f>
        <v/>
      </c>
      <c r="H100" s="44" t="str">
        <f t="array" ref="H100">IFERROR(IF(E100="","",INDEX('MAPA DE PREÇOS'!H:H,0+MATCH(ABC!E100,'MAPA DE PREÇOS'!B:B,0))),"")</f>
        <v/>
      </c>
      <c r="I100" t="str">
        <f>IF(E100="","",INDEX('MAPA DE PREÇOS'!H:H,MATCH(ABC!E100,'MAPA DE PREÇOS'!B:B,0)+1))</f>
        <v/>
      </c>
      <c r="J100" s="44" t="str">
        <f>IFERROR(IF(E100="","",INDEX('MAPA DE PREÇOS'!M:M,3+MATCH(ABC!E100,'MAPA DE PREÇOS'!B:B,0))),"")</f>
        <v/>
      </c>
      <c r="K100" s="55" t="str">
        <f t="array" ref="K100">IFERROR(IF(E100="","",INDEX('MAPA DE PREÇOS'!M:M,2+MATCH(ABC!E100,'MAPA DE PREÇOS'!B:B,0))),"")</f>
        <v/>
      </c>
      <c r="L100" s="56" t="str">
        <f t="array" ref="L100">IFERROR(IF(AND(E99&lt;&gt;"",E100=""),"TOTAL ESTIMADO",INDEX('MAPA DE PREÇOS'!M:M,0+MATCH(ABC!E100,'MAPA DE PREÇOS'!B:B,0))),"")</f>
        <v/>
      </c>
      <c r="M100" s="57" t="str">
        <f>IFERROR(IF(AND(E99&lt;&gt;"",E100=""),SUM($M$5:M99),INDEX('MAPA DE PREÇOS'!M:M,19+MATCH(ABC!E100,'MAPA DE PREÇOS'!B:B,0))),"")</f>
        <v/>
      </c>
      <c r="N100" s="93" t="str">
        <f t="shared" si="8"/>
        <v/>
      </c>
      <c r="O100" s="93" t="str">
        <f t="shared" si="11"/>
        <v/>
      </c>
      <c r="P100" s="57" t="str">
        <f t="shared" si="10"/>
        <v/>
      </c>
    </row>
    <row r="101" spans="2:16" x14ac:dyDescent="0.25">
      <c r="B101" s="44">
        <v>96</v>
      </c>
      <c r="C101" s="45" t="str">
        <f>IFERROR(INDEX('MAPA DE PREÇOS'!M:M,MATCH(B101,'MAPA DE PREÇOS'!B:B,0)+19)/(SUMPRODUCT(EDITAL!I:I,EDITAL!J:J)),"")</f>
        <v/>
      </c>
      <c r="D101" s="45" t="str">
        <f t="shared" si="9"/>
        <v/>
      </c>
      <c r="E101" s="44" t="str">
        <f t="shared" si="7"/>
        <v/>
      </c>
      <c r="F101" s="44" t="str">
        <f>IFERROR(VLOOKUP($E101,'MAPA DE PREÇOS'!$B:$D,2,FALSE),"")</f>
        <v/>
      </c>
      <c r="G101" s="44" t="str">
        <f>IFERROR(VLOOKUP($E101,'MAPA DE PREÇOS'!$B:$D,3,FALSE),"")</f>
        <v/>
      </c>
      <c r="H101" s="44" t="str">
        <f t="array" ref="H101">IFERROR(IF(E101="","",INDEX('MAPA DE PREÇOS'!H:H,0+MATCH(ABC!E101,'MAPA DE PREÇOS'!B:B,0))),"")</f>
        <v/>
      </c>
      <c r="I101" t="str">
        <f>IF(E101="","",INDEX('MAPA DE PREÇOS'!H:H,MATCH(ABC!E101,'MAPA DE PREÇOS'!B:B,0)+1))</f>
        <v/>
      </c>
      <c r="J101" s="44" t="str">
        <f>IFERROR(IF(E101="","",INDEX('MAPA DE PREÇOS'!M:M,3+MATCH(ABC!E101,'MAPA DE PREÇOS'!B:B,0))),"")</f>
        <v/>
      </c>
      <c r="K101" s="55" t="str">
        <f t="array" ref="K101">IFERROR(IF(E101="","",INDEX('MAPA DE PREÇOS'!M:M,2+MATCH(ABC!E101,'MAPA DE PREÇOS'!B:B,0))),"")</f>
        <v/>
      </c>
      <c r="L101" s="56" t="str">
        <f t="array" ref="L101">IFERROR(IF(AND(E100&lt;&gt;"",E101=""),"TOTAL ESTIMADO",INDEX('MAPA DE PREÇOS'!M:M,0+MATCH(ABC!E101,'MAPA DE PREÇOS'!B:B,0))),"")</f>
        <v/>
      </c>
      <c r="M101" s="57" t="str">
        <f>IFERROR(IF(AND(E100&lt;&gt;"",E101=""),SUM($M$5:M100),INDEX('MAPA DE PREÇOS'!M:M,19+MATCH(ABC!E101,'MAPA DE PREÇOS'!B:B,0))),"")</f>
        <v/>
      </c>
      <c r="N101" s="93" t="str">
        <f t="shared" si="8"/>
        <v/>
      </c>
      <c r="O101" s="93" t="str">
        <f t="shared" si="11"/>
        <v/>
      </c>
      <c r="P101" s="57" t="str">
        <f t="shared" si="10"/>
        <v/>
      </c>
    </row>
    <row r="102" spans="2:16" x14ac:dyDescent="0.25">
      <c r="B102" s="44">
        <v>97</v>
      </c>
      <c r="C102" s="45" t="str">
        <f>IFERROR(INDEX('MAPA DE PREÇOS'!M:M,MATCH(B102,'MAPA DE PREÇOS'!B:B,0)+19)/(SUMPRODUCT(EDITAL!I:I,EDITAL!J:J)),"")</f>
        <v/>
      </c>
      <c r="D102" s="45" t="str">
        <f t="shared" si="9"/>
        <v/>
      </c>
      <c r="E102" s="44" t="str">
        <f t="shared" ref="E102:E105" si="12">IFERROR(INDEX(B:B,MATCH(LARGE(D:D,ROW()-5),D:D,0)),"")</f>
        <v/>
      </c>
      <c r="F102" s="44" t="str">
        <f>IFERROR(VLOOKUP($E102,'MAPA DE PREÇOS'!$B:$D,2,FALSE),"")</f>
        <v/>
      </c>
      <c r="G102" s="44" t="str">
        <f>IFERROR(VLOOKUP($E102,'MAPA DE PREÇOS'!$B:$D,3,FALSE),"")</f>
        <v/>
      </c>
      <c r="H102" s="44" t="str">
        <f t="array" ref="H102">IFERROR(IF(E102="","",INDEX('MAPA DE PREÇOS'!H:H,0+MATCH(ABC!E102,'MAPA DE PREÇOS'!B:B,0))),"")</f>
        <v/>
      </c>
      <c r="I102" t="str">
        <f>IF(E102="","",INDEX('MAPA DE PREÇOS'!H:H,MATCH(ABC!E102,'MAPA DE PREÇOS'!B:B,0)+1))</f>
        <v/>
      </c>
      <c r="J102" s="44" t="str">
        <f>IFERROR(IF(E102="","",INDEX('MAPA DE PREÇOS'!M:M,3+MATCH(ABC!E102,'MAPA DE PREÇOS'!B:B,0))),"")</f>
        <v/>
      </c>
      <c r="K102" s="55" t="str">
        <f t="array" ref="K102">IFERROR(IF(E102="","",INDEX('MAPA DE PREÇOS'!M:M,2+MATCH(ABC!E102,'MAPA DE PREÇOS'!B:B,0))),"")</f>
        <v/>
      </c>
      <c r="L102" s="56" t="str">
        <f t="array" ref="L102">IFERROR(IF(AND(E101&lt;&gt;"",E102=""),"TOTAL ESTIMADO",INDEX('MAPA DE PREÇOS'!M:M,0+MATCH(ABC!E102,'MAPA DE PREÇOS'!B:B,0))),"")</f>
        <v/>
      </c>
      <c r="M102" s="57" t="str">
        <f>IFERROR(IF(AND(E101&lt;&gt;"",E102=""),SUM($M$5:M101),INDEX('MAPA DE PREÇOS'!M:M,19+MATCH(ABC!E102,'MAPA DE PREÇOS'!B:B,0))),"")</f>
        <v/>
      </c>
      <c r="N102" s="93" t="str">
        <f t="shared" si="8"/>
        <v/>
      </c>
      <c r="O102" s="93" t="str">
        <f t="shared" si="11"/>
        <v/>
      </c>
      <c r="P102" s="57" t="str">
        <f t="shared" si="10"/>
        <v/>
      </c>
    </row>
    <row r="103" spans="2:16" x14ac:dyDescent="0.25">
      <c r="B103" s="44">
        <v>98</v>
      </c>
      <c r="C103" s="45" t="str">
        <f>IFERROR(INDEX('MAPA DE PREÇOS'!M:M,MATCH(B103,'MAPA DE PREÇOS'!B:B,0)+19)/(SUMPRODUCT(EDITAL!I:I,EDITAL!J:J)),"")</f>
        <v/>
      </c>
      <c r="D103" s="45" t="str">
        <f t="shared" si="9"/>
        <v/>
      </c>
      <c r="E103" s="44" t="str">
        <f t="shared" si="12"/>
        <v/>
      </c>
      <c r="F103" s="44" t="str">
        <f>IFERROR(VLOOKUP($E103,'MAPA DE PREÇOS'!$B:$D,2,FALSE),"")</f>
        <v/>
      </c>
      <c r="G103" s="44" t="str">
        <f>IFERROR(VLOOKUP($E103,'MAPA DE PREÇOS'!$B:$D,3,FALSE),"")</f>
        <v/>
      </c>
      <c r="H103" s="44" t="str">
        <f t="array" ref="H103">IFERROR(IF(E103="","",INDEX('MAPA DE PREÇOS'!H:H,0+MATCH(ABC!E103,'MAPA DE PREÇOS'!B:B,0))),"")</f>
        <v/>
      </c>
      <c r="I103" t="str">
        <f>IF(E103="","",INDEX('MAPA DE PREÇOS'!H:H,MATCH(ABC!E103,'MAPA DE PREÇOS'!B:B,0)+1))</f>
        <v/>
      </c>
      <c r="J103" s="44" t="str">
        <f>IFERROR(IF(E103="","",INDEX('MAPA DE PREÇOS'!M:M,3+MATCH(ABC!E103,'MAPA DE PREÇOS'!B:B,0))),"")</f>
        <v/>
      </c>
      <c r="K103" s="55" t="str">
        <f t="array" ref="K103">IFERROR(IF(E103="","",INDEX('MAPA DE PREÇOS'!M:M,2+MATCH(ABC!E103,'MAPA DE PREÇOS'!B:B,0))),"")</f>
        <v/>
      </c>
      <c r="L103" s="56" t="str">
        <f t="array" ref="L103">IFERROR(IF(AND(E102&lt;&gt;"",E103=""),"TOTAL ESTIMADO",INDEX('MAPA DE PREÇOS'!M:M,0+MATCH(ABC!E103,'MAPA DE PREÇOS'!B:B,0))),"")</f>
        <v/>
      </c>
      <c r="M103" s="57" t="str">
        <f>IFERROR(IF(AND(E102&lt;&gt;"",E103=""),SUM($M$5:M102),INDEX('MAPA DE PREÇOS'!M:M,19+MATCH(ABC!E103,'MAPA DE PREÇOS'!B:B,0))),"")</f>
        <v/>
      </c>
      <c r="N103" s="93" t="str">
        <f t="shared" si="8"/>
        <v/>
      </c>
      <c r="O103" s="93" t="str">
        <f t="shared" si="11"/>
        <v/>
      </c>
      <c r="P103" s="57" t="str">
        <f t="shared" si="10"/>
        <v/>
      </c>
    </row>
    <row r="104" spans="2:16" x14ac:dyDescent="0.25">
      <c r="B104" s="44">
        <v>99</v>
      </c>
      <c r="C104" s="45" t="str">
        <f>IFERROR(INDEX('MAPA DE PREÇOS'!M:M,MATCH(B104,'MAPA DE PREÇOS'!B:B,0)+19)/(SUMPRODUCT(EDITAL!I:I,EDITAL!J:J)),"")</f>
        <v/>
      </c>
      <c r="D104" s="45" t="str">
        <f t="shared" si="9"/>
        <v/>
      </c>
      <c r="E104" s="44" t="str">
        <f t="shared" si="12"/>
        <v/>
      </c>
      <c r="F104" s="44" t="str">
        <f>IFERROR(VLOOKUP($E104,'MAPA DE PREÇOS'!$B:$D,2,FALSE),"")</f>
        <v/>
      </c>
      <c r="G104" s="44" t="str">
        <f>IFERROR(VLOOKUP($E104,'MAPA DE PREÇOS'!$B:$D,3,FALSE),"")</f>
        <v/>
      </c>
      <c r="H104" s="44" t="str">
        <f t="array" ref="H104">IFERROR(IF(E104="","",INDEX('MAPA DE PREÇOS'!H:H,0+MATCH(ABC!E104,'MAPA DE PREÇOS'!B:B,0))),"")</f>
        <v/>
      </c>
      <c r="I104" t="str">
        <f>IF(E104="","",INDEX('MAPA DE PREÇOS'!H:H,MATCH(ABC!E104,'MAPA DE PREÇOS'!B:B,0)+1))</f>
        <v/>
      </c>
      <c r="J104" s="44" t="str">
        <f>IFERROR(IF(E104="","",INDEX('MAPA DE PREÇOS'!M:M,3+MATCH(ABC!E104,'MAPA DE PREÇOS'!B:B,0))),"")</f>
        <v/>
      </c>
      <c r="K104" s="55" t="str">
        <f t="array" ref="K104">IFERROR(IF(E104="","",INDEX('MAPA DE PREÇOS'!M:M,2+MATCH(ABC!E104,'MAPA DE PREÇOS'!B:B,0))),"")</f>
        <v/>
      </c>
      <c r="L104" s="56" t="str">
        <f t="array" ref="L104">IFERROR(IF(AND(E103&lt;&gt;"",E104=""),"TOTAL ESTIMADO",INDEX('MAPA DE PREÇOS'!M:M,0+MATCH(ABC!E104,'MAPA DE PREÇOS'!B:B,0))),"")</f>
        <v/>
      </c>
      <c r="M104" s="57" t="str">
        <f>IFERROR(IF(AND(E103&lt;&gt;"",E104=""),SUM($M$5:M103),INDEX('MAPA DE PREÇOS'!M:M,19+MATCH(ABC!E104,'MAPA DE PREÇOS'!B:B,0))),"")</f>
        <v/>
      </c>
      <c r="N104" s="93" t="str">
        <f t="shared" si="8"/>
        <v/>
      </c>
      <c r="P104" s="57" t="str">
        <f t="shared" si="10"/>
        <v/>
      </c>
    </row>
    <row r="105" spans="2:16" x14ac:dyDescent="0.25">
      <c r="B105" s="44">
        <v>100</v>
      </c>
      <c r="C105" s="45" t="str">
        <f>IFERROR(INDEX('MAPA DE PREÇOS'!M:M,MATCH(B105,'MAPA DE PREÇOS'!B:B,0)+19)/(SUMPRODUCT(EDITAL!I:I,EDITAL!J:J)),"")</f>
        <v/>
      </c>
      <c r="D105" s="45" t="str">
        <f t="shared" si="9"/>
        <v/>
      </c>
      <c r="E105" s="44" t="str">
        <f t="shared" si="12"/>
        <v/>
      </c>
      <c r="F105" s="44" t="str">
        <f>IFERROR(VLOOKUP($E105,'MAPA DE PREÇOS'!$B:$D,2,FALSE),"")</f>
        <v/>
      </c>
      <c r="G105" s="44" t="str">
        <f>IFERROR(VLOOKUP($E105,'MAPA DE PREÇOS'!$B:$D,3,FALSE),"")</f>
        <v/>
      </c>
      <c r="H105" s="44" t="str">
        <f t="array" ref="H105">IFERROR(IF(E105="","",INDEX('MAPA DE PREÇOS'!H:H,0+MATCH(ABC!E105,'MAPA DE PREÇOS'!B:B,0))),"")</f>
        <v/>
      </c>
      <c r="I105" t="str">
        <f>IF(E105="","",INDEX('MAPA DE PREÇOS'!H:H,MATCH(ABC!E105,'MAPA DE PREÇOS'!B:B,0)+1))</f>
        <v/>
      </c>
      <c r="J105" s="44" t="str">
        <f>IFERROR(IF(E105="","",INDEX('MAPA DE PREÇOS'!M:M,3+MATCH(ABC!E105,'MAPA DE PREÇOS'!B:B,0))),"")</f>
        <v/>
      </c>
      <c r="K105" s="55" t="str">
        <f t="array" ref="K105">IFERROR(IF(E105="","",INDEX('MAPA DE PREÇOS'!M:M,2+MATCH(ABC!E105,'MAPA DE PREÇOS'!B:B,0))),"")</f>
        <v/>
      </c>
      <c r="L105" s="56" t="str">
        <f t="array" ref="L105">IFERROR(IF(AND(E104&lt;&gt;"",E105=""),"TOTAL ESTIMADO",INDEX('MAPA DE PREÇOS'!M:M,0+MATCH(ABC!E105,'MAPA DE PREÇOS'!B:B,0))),"")</f>
        <v/>
      </c>
      <c r="M105" s="57" t="str">
        <f>IFERROR(IF(AND(E104&lt;&gt;"",E105=""),SUM($M$5:M104),INDEX('MAPA DE PREÇOS'!M:M,19+MATCH(ABC!E105,'MAPA DE PREÇOS'!B:B,0))),"")</f>
        <v/>
      </c>
      <c r="N105" s="93" t="str">
        <f t="shared" si="8"/>
        <v/>
      </c>
      <c r="P105" s="57" t="str">
        <f t="shared" si="10"/>
        <v/>
      </c>
    </row>
  </sheetData>
  <sheetProtection algorithmName="SHA-512" hashValue="a4eFX/PynnA+b7nQehRK4dAvTvnA+Q7Qat1AJWd+efG6QTfWyINB5ddDh4Si+TN3lsX0II7e3cql5RjEFJo5Mg==" saltValue="CLXRoMCSOEWggwIwEN9hHw==" spinCount="100000" sheet="1" formatColumns="0"/>
  <mergeCells count="2">
    <mergeCell ref="E2:P2"/>
    <mergeCell ref="E3:P3"/>
  </mergeCells>
  <conditionalFormatting sqref="E1:P1048576">
    <cfRule type="expression" dxfId="19" priority="4">
      <formula>$P1="A"</formula>
    </cfRule>
    <cfRule type="expression" dxfId="18" priority="6">
      <formula>$P1="B"</formula>
    </cfRule>
    <cfRule type="expression" dxfId="17" priority="7">
      <formula>$P1="C"</formula>
    </cfRule>
  </conditionalFormatting>
  <conditionalFormatting sqref="E5:P107">
    <cfRule type="expression" dxfId="16" priority="8">
      <formula>E5&lt;&gt;""</formula>
    </cfRule>
  </conditionalFormatting>
  <conditionalFormatting sqref="R5:U5">
    <cfRule type="containsText" dxfId="15" priority="1" operator="containsText" text="DESCARTADO">
      <formula>NOT(ISERROR(SEARCH("DESCARTADO",R5)))</formula>
    </cfRule>
    <cfRule type="expression" dxfId="14" priority="2" stopIfTrue="1">
      <formula>ISERR($B5)</formula>
    </cfRule>
    <cfRule type="expression" dxfId="13" priority="3">
      <formula>AND($B$8,OR($G5="GMAT",$G5="DESCRIÇÃO",$L5="QUANTIDADE",$L5="UNIDADE"),OR(COLUMN(R5)=8,COLUMN(R5)=10,COLUMN(R5)=13,COLUMN(R5)&gt;15),NOT(AND($L5="PREÇO REFERÊNCIA",COLUMN(R5)=13)))</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6"/>
  <dimension ref="B2:H123"/>
  <sheetViews>
    <sheetView showGridLines="0" showRowColHeaders="0" zoomScale="95" zoomScaleNormal="95" workbookViewId="0">
      <selection activeCell="C8" sqref="C8:D21"/>
    </sheetView>
  </sheetViews>
  <sheetFormatPr defaultColWidth="9.140625" defaultRowHeight="15.75" x14ac:dyDescent="0.25"/>
  <cols>
    <col min="1" max="1" width="9.140625" style="31"/>
    <col min="2" max="2" width="21.5703125" style="38" customWidth="1"/>
    <col min="3" max="3" width="38.42578125" style="39" customWidth="1"/>
    <col min="4" max="4" width="44.85546875" style="40" customWidth="1"/>
    <col min="5" max="16384" width="9.140625" style="31"/>
  </cols>
  <sheetData>
    <row r="2" spans="2:4" ht="32.1" customHeight="1" x14ac:dyDescent="0.2">
      <c r="B2" s="240" t="s">
        <v>41</v>
      </c>
      <c r="C2" s="241"/>
      <c r="D2" s="242"/>
    </row>
    <row r="3" spans="2:4" ht="78" customHeight="1" x14ac:dyDescent="0.2">
      <c r="B3" s="243" t="s">
        <v>336</v>
      </c>
      <c r="C3" s="244"/>
      <c r="D3" s="245"/>
    </row>
    <row r="4" spans="2:4" s="32" customFormat="1" ht="32.1" customHeight="1" x14ac:dyDescent="0.25">
      <c r="B4" s="246" t="s">
        <v>42</v>
      </c>
      <c r="C4" s="246"/>
      <c r="D4" s="246"/>
    </row>
    <row r="5" spans="2:4" ht="61.5" customHeight="1" x14ac:dyDescent="0.2">
      <c r="B5" s="237" t="s">
        <v>35</v>
      </c>
      <c r="C5" s="238"/>
      <c r="D5" s="239"/>
    </row>
    <row r="6" spans="2:4" s="33" customFormat="1" ht="32.1" customHeight="1" x14ac:dyDescent="0.25">
      <c r="B6" s="246" t="s">
        <v>43</v>
      </c>
      <c r="C6" s="246"/>
      <c r="D6" s="246"/>
    </row>
    <row r="7" spans="2:4" ht="61.5" customHeight="1" x14ac:dyDescent="0.2">
      <c r="B7" s="237" t="s">
        <v>36</v>
      </c>
      <c r="C7" s="238"/>
      <c r="D7" s="239"/>
    </row>
    <row r="8" spans="2:4" ht="15" customHeight="1" x14ac:dyDescent="0.2">
      <c r="B8" s="253" t="s">
        <v>315</v>
      </c>
      <c r="C8" s="254" t="s">
        <v>427</v>
      </c>
      <c r="D8" s="255"/>
    </row>
    <row r="9" spans="2:4" ht="15" customHeight="1" x14ac:dyDescent="0.2">
      <c r="B9" s="253"/>
      <c r="C9" s="256"/>
      <c r="D9" s="257"/>
    </row>
    <row r="10" spans="2:4" ht="15" customHeight="1" x14ac:dyDescent="0.2">
      <c r="B10" s="253"/>
      <c r="C10" s="256"/>
      <c r="D10" s="257"/>
    </row>
    <row r="11" spans="2:4" ht="15" customHeight="1" x14ac:dyDescent="0.2">
      <c r="B11" s="253"/>
      <c r="C11" s="256"/>
      <c r="D11" s="257"/>
    </row>
    <row r="12" spans="2:4" ht="15" customHeight="1" x14ac:dyDescent="0.2">
      <c r="B12" s="253"/>
      <c r="C12" s="256"/>
      <c r="D12" s="257"/>
    </row>
    <row r="13" spans="2:4" ht="15" customHeight="1" x14ac:dyDescent="0.2">
      <c r="B13" s="253"/>
      <c r="C13" s="256"/>
      <c r="D13" s="257"/>
    </row>
    <row r="14" spans="2:4" ht="15" customHeight="1" x14ac:dyDescent="0.2">
      <c r="B14" s="253"/>
      <c r="C14" s="256"/>
      <c r="D14" s="257"/>
    </row>
    <row r="15" spans="2:4" ht="15" customHeight="1" x14ac:dyDescent="0.2">
      <c r="B15" s="253"/>
      <c r="C15" s="256"/>
      <c r="D15" s="257"/>
    </row>
    <row r="16" spans="2:4" ht="15" customHeight="1" x14ac:dyDescent="0.2">
      <c r="B16" s="253"/>
      <c r="C16" s="256"/>
      <c r="D16" s="257"/>
    </row>
    <row r="17" spans="2:8" ht="15" customHeight="1" x14ac:dyDescent="0.2">
      <c r="B17" s="253"/>
      <c r="C17" s="256"/>
      <c r="D17" s="257"/>
    </row>
    <row r="18" spans="2:8" ht="15" customHeight="1" x14ac:dyDescent="0.2">
      <c r="B18" s="253"/>
      <c r="C18" s="256"/>
      <c r="D18" s="257"/>
    </row>
    <row r="19" spans="2:8" ht="15" customHeight="1" x14ac:dyDescent="0.2">
      <c r="B19" s="253"/>
      <c r="C19" s="256"/>
      <c r="D19" s="257"/>
    </row>
    <row r="20" spans="2:8" ht="15" customHeight="1" x14ac:dyDescent="0.2">
      <c r="B20" s="253"/>
      <c r="C20" s="256"/>
      <c r="D20" s="257"/>
    </row>
    <row r="21" spans="2:8" ht="15" customHeight="1" x14ac:dyDescent="0.2">
      <c r="B21" s="253"/>
      <c r="C21" s="258"/>
      <c r="D21" s="259"/>
    </row>
    <row r="22" spans="2:8" ht="14.25" customHeight="1" x14ac:dyDescent="0.2">
      <c r="B22" s="253" t="s">
        <v>316</v>
      </c>
      <c r="C22" s="254" t="s">
        <v>317</v>
      </c>
      <c r="D22" s="255"/>
    </row>
    <row r="23" spans="2:8" ht="14.25" customHeight="1" x14ac:dyDescent="0.2">
      <c r="B23" s="253"/>
      <c r="C23" s="256"/>
      <c r="D23" s="257"/>
      <c r="H23" s="34"/>
    </row>
    <row r="24" spans="2:8" ht="14.25" customHeight="1" x14ac:dyDescent="0.2">
      <c r="B24" s="253"/>
      <c r="C24" s="256"/>
      <c r="D24" s="257"/>
    </row>
    <row r="25" spans="2:8" ht="14.25" customHeight="1" x14ac:dyDescent="0.2">
      <c r="B25" s="253"/>
      <c r="C25" s="256"/>
      <c r="D25" s="257"/>
    </row>
    <row r="26" spans="2:8" ht="14.25" customHeight="1" x14ac:dyDescent="0.2">
      <c r="B26" s="253"/>
      <c r="C26" s="256"/>
      <c r="D26" s="257"/>
    </row>
    <row r="27" spans="2:8" ht="14.25" customHeight="1" x14ac:dyDescent="0.2">
      <c r="B27" s="253"/>
      <c r="C27" s="256"/>
      <c r="D27" s="257"/>
    </row>
    <row r="28" spans="2:8" ht="14.25" customHeight="1" x14ac:dyDescent="0.2">
      <c r="B28" s="253"/>
      <c r="C28" s="256"/>
      <c r="D28" s="257"/>
    </row>
    <row r="29" spans="2:8" ht="15" customHeight="1" x14ac:dyDescent="0.2">
      <c r="B29" s="253"/>
      <c r="C29" s="256"/>
      <c r="D29" s="257"/>
    </row>
    <row r="30" spans="2:8" ht="15" customHeight="1" x14ac:dyDescent="0.2">
      <c r="B30" s="253"/>
      <c r="C30" s="256"/>
      <c r="D30" s="257"/>
    </row>
    <row r="31" spans="2:8" ht="15" customHeight="1" x14ac:dyDescent="0.2">
      <c r="B31" s="253"/>
      <c r="C31" s="256"/>
      <c r="D31" s="257"/>
    </row>
    <row r="32" spans="2:8" ht="15" customHeight="1" x14ac:dyDescent="0.2">
      <c r="B32" s="253"/>
      <c r="C32" s="256"/>
      <c r="D32" s="257"/>
    </row>
    <row r="33" spans="2:4" ht="15" customHeight="1" x14ac:dyDescent="0.2">
      <c r="B33" s="253"/>
      <c r="C33" s="256"/>
      <c r="D33" s="257"/>
    </row>
    <row r="34" spans="2:4" ht="15" customHeight="1" x14ac:dyDescent="0.2">
      <c r="B34" s="253"/>
      <c r="C34" s="256"/>
      <c r="D34" s="257"/>
    </row>
    <row r="35" spans="2:4" ht="15" customHeight="1" x14ac:dyDescent="0.2">
      <c r="B35" s="253"/>
      <c r="C35" s="256"/>
      <c r="D35" s="257"/>
    </row>
    <row r="36" spans="2:4" ht="15" customHeight="1" x14ac:dyDescent="0.2">
      <c r="B36" s="253"/>
      <c r="C36" s="256"/>
      <c r="D36" s="257"/>
    </row>
    <row r="37" spans="2:4" ht="15" customHeight="1" x14ac:dyDescent="0.2">
      <c r="B37" s="253"/>
      <c r="C37" s="256"/>
      <c r="D37" s="257"/>
    </row>
    <row r="38" spans="2:4" ht="15" customHeight="1" x14ac:dyDescent="0.2">
      <c r="B38" s="253"/>
      <c r="C38" s="256"/>
      <c r="D38" s="257"/>
    </row>
    <row r="39" spans="2:4" ht="15" customHeight="1" x14ac:dyDescent="0.2">
      <c r="B39" s="253"/>
      <c r="C39" s="256"/>
      <c r="D39" s="257"/>
    </row>
    <row r="40" spans="2:4" ht="14.25" customHeight="1" x14ac:dyDescent="0.2">
      <c r="B40" s="253"/>
      <c r="C40" s="258"/>
      <c r="D40" s="259"/>
    </row>
    <row r="41" spans="2:4" s="32" customFormat="1" ht="32.1" customHeight="1" x14ac:dyDescent="0.25">
      <c r="B41" s="260" t="s">
        <v>318</v>
      </c>
      <c r="C41" s="261"/>
      <c r="D41" s="262"/>
    </row>
    <row r="42" spans="2:4" ht="15" customHeight="1" x14ac:dyDescent="0.2">
      <c r="B42" s="263" t="s">
        <v>319</v>
      </c>
      <c r="C42" s="263"/>
      <c r="D42" s="263"/>
    </row>
    <row r="43" spans="2:4" ht="15" customHeight="1" x14ac:dyDescent="0.2">
      <c r="B43" s="263"/>
      <c r="C43" s="263"/>
      <c r="D43" s="263"/>
    </row>
    <row r="44" spans="2:4" ht="15" customHeight="1" x14ac:dyDescent="0.2">
      <c r="B44" s="263"/>
      <c r="C44" s="263"/>
      <c r="D44" s="263"/>
    </row>
    <row r="45" spans="2:4" ht="15" customHeight="1" x14ac:dyDescent="0.2">
      <c r="B45" s="263"/>
      <c r="C45" s="263"/>
      <c r="D45" s="263"/>
    </row>
    <row r="46" spans="2:4" ht="15" customHeight="1" x14ac:dyDescent="0.2">
      <c r="B46" s="263"/>
      <c r="C46" s="263"/>
      <c r="D46" s="263"/>
    </row>
    <row r="47" spans="2:4" ht="15" customHeight="1" x14ac:dyDescent="0.2">
      <c r="B47" s="263"/>
      <c r="C47" s="263"/>
      <c r="D47" s="263"/>
    </row>
    <row r="48" spans="2:4" ht="15" customHeight="1" x14ac:dyDescent="0.2">
      <c r="B48" s="35"/>
      <c r="C48" s="36"/>
      <c r="D48" s="37"/>
    </row>
    <row r="49" spans="2:4" s="32" customFormat="1" ht="32.1" customHeight="1" x14ac:dyDescent="0.25">
      <c r="B49" s="247" t="s">
        <v>320</v>
      </c>
      <c r="C49" s="264"/>
      <c r="D49" s="265"/>
    </row>
    <row r="50" spans="2:4" s="32" customFormat="1" ht="32.1" customHeight="1" x14ac:dyDescent="0.25">
      <c r="B50" s="248"/>
      <c r="C50" s="266"/>
      <c r="D50" s="267"/>
    </row>
    <row r="51" spans="2:4" ht="14.25" customHeight="1" x14ac:dyDescent="0.2">
      <c r="B51" s="268" t="s">
        <v>321</v>
      </c>
      <c r="C51" s="254" t="s">
        <v>322</v>
      </c>
      <c r="D51" s="255"/>
    </row>
    <row r="52" spans="2:4" ht="14.25" customHeight="1" x14ac:dyDescent="0.2">
      <c r="B52" s="269"/>
      <c r="C52" s="256"/>
      <c r="D52" s="257"/>
    </row>
    <row r="53" spans="2:4" ht="14.25" customHeight="1" x14ac:dyDescent="0.2">
      <c r="B53" s="269"/>
      <c r="C53" s="256"/>
      <c r="D53" s="257"/>
    </row>
    <row r="54" spans="2:4" ht="14.25" customHeight="1" x14ac:dyDescent="0.2">
      <c r="B54" s="269"/>
      <c r="C54" s="256"/>
      <c r="D54" s="257"/>
    </row>
    <row r="55" spans="2:4" ht="14.25" customHeight="1" x14ac:dyDescent="0.2">
      <c r="B55" s="270"/>
      <c r="C55" s="258"/>
      <c r="D55" s="259"/>
    </row>
    <row r="56" spans="2:4" ht="14.25" x14ac:dyDescent="0.2">
      <c r="B56" s="271" t="s">
        <v>323</v>
      </c>
      <c r="C56" s="254" t="s">
        <v>38</v>
      </c>
      <c r="D56" s="255"/>
    </row>
    <row r="57" spans="2:4" ht="14.25" x14ac:dyDescent="0.2">
      <c r="B57" s="272"/>
      <c r="C57" s="256"/>
      <c r="D57" s="257"/>
    </row>
    <row r="58" spans="2:4" ht="14.25" x14ac:dyDescent="0.2">
      <c r="B58" s="272"/>
      <c r="C58" s="256"/>
      <c r="D58" s="257"/>
    </row>
    <row r="59" spans="2:4" ht="14.25" x14ac:dyDescent="0.2">
      <c r="B59" s="273"/>
      <c r="C59" s="256"/>
      <c r="D59" s="257"/>
    </row>
    <row r="60" spans="2:4" ht="14.25" x14ac:dyDescent="0.2">
      <c r="B60" s="274"/>
      <c r="C60" s="258"/>
      <c r="D60" s="259"/>
    </row>
    <row r="61" spans="2:4" ht="14.25" customHeight="1" x14ac:dyDescent="0.2">
      <c r="B61" s="247" t="s">
        <v>37</v>
      </c>
      <c r="C61" s="250" t="s">
        <v>49</v>
      </c>
      <c r="D61" s="250"/>
    </row>
    <row r="62" spans="2:4" ht="14.25" customHeight="1" x14ac:dyDescent="0.2">
      <c r="B62" s="248"/>
      <c r="C62" s="251"/>
      <c r="D62" s="251"/>
    </row>
    <row r="63" spans="2:4" ht="14.25" customHeight="1" x14ac:dyDescent="0.2">
      <c r="B63" s="248"/>
      <c r="C63" s="251"/>
      <c r="D63" s="251"/>
    </row>
    <row r="64" spans="2:4" ht="14.25" customHeight="1" x14ac:dyDescent="0.2">
      <c r="B64" s="248"/>
      <c r="C64" s="251"/>
      <c r="D64" s="251"/>
    </row>
    <row r="65" spans="2:4" ht="14.25" customHeight="1" x14ac:dyDescent="0.2">
      <c r="B65" s="248"/>
      <c r="C65" s="251"/>
      <c r="D65" s="251"/>
    </row>
    <row r="66" spans="2:4" ht="14.25" customHeight="1" x14ac:dyDescent="0.2">
      <c r="B66" s="248"/>
      <c r="C66" s="251"/>
      <c r="D66" s="251"/>
    </row>
    <row r="67" spans="2:4" ht="14.25" customHeight="1" x14ac:dyDescent="0.2">
      <c r="B67" s="249"/>
      <c r="C67" s="252"/>
      <c r="D67" s="252"/>
    </row>
    <row r="68" spans="2:4" ht="14.25" customHeight="1" x14ac:dyDescent="0.2">
      <c r="B68" s="248" t="s">
        <v>329</v>
      </c>
      <c r="C68" s="254" t="s">
        <v>328</v>
      </c>
      <c r="D68" s="255"/>
    </row>
    <row r="69" spans="2:4" ht="14.25" customHeight="1" x14ac:dyDescent="0.2">
      <c r="B69" s="248"/>
      <c r="C69" s="256"/>
      <c r="D69" s="257"/>
    </row>
    <row r="70" spans="2:4" ht="14.25" customHeight="1" x14ac:dyDescent="0.2">
      <c r="B70" s="248"/>
      <c r="C70" s="256"/>
      <c r="D70" s="257"/>
    </row>
    <row r="71" spans="2:4" ht="14.25" customHeight="1" x14ac:dyDescent="0.2">
      <c r="B71" s="248"/>
      <c r="C71" s="256"/>
      <c r="D71" s="257"/>
    </row>
    <row r="72" spans="2:4" ht="14.25" customHeight="1" x14ac:dyDescent="0.2">
      <c r="B72" s="249"/>
      <c r="C72" s="258"/>
      <c r="D72" s="259"/>
    </row>
    <row r="73" spans="2:4" ht="14.25" customHeight="1" x14ac:dyDescent="0.2">
      <c r="B73" s="248" t="s">
        <v>330</v>
      </c>
      <c r="C73" s="254" t="s">
        <v>327</v>
      </c>
      <c r="D73" s="255"/>
    </row>
    <row r="74" spans="2:4" ht="14.25" customHeight="1" x14ac:dyDescent="0.2">
      <c r="B74" s="248"/>
      <c r="C74" s="256"/>
      <c r="D74" s="257"/>
    </row>
    <row r="75" spans="2:4" ht="14.25" customHeight="1" x14ac:dyDescent="0.2">
      <c r="B75" s="248"/>
      <c r="C75" s="256"/>
      <c r="D75" s="257"/>
    </row>
    <row r="76" spans="2:4" ht="14.25" customHeight="1" x14ac:dyDescent="0.2">
      <c r="B76" s="248"/>
      <c r="C76" s="256"/>
      <c r="D76" s="257"/>
    </row>
    <row r="77" spans="2:4" ht="14.25" customHeight="1" x14ac:dyDescent="0.2">
      <c r="B77" s="249"/>
      <c r="C77" s="258"/>
      <c r="D77" s="259"/>
    </row>
    <row r="78" spans="2:4" ht="14.25" customHeight="1" x14ac:dyDescent="0.2">
      <c r="B78" s="248" t="s">
        <v>324</v>
      </c>
      <c r="C78" s="254" t="s">
        <v>326</v>
      </c>
      <c r="D78" s="255"/>
    </row>
    <row r="79" spans="2:4" ht="14.25" customHeight="1" x14ac:dyDescent="0.2">
      <c r="B79" s="248"/>
      <c r="C79" s="256"/>
      <c r="D79" s="257"/>
    </row>
    <row r="80" spans="2:4" ht="14.25" customHeight="1" x14ac:dyDescent="0.2">
      <c r="B80" s="248"/>
      <c r="C80" s="256"/>
      <c r="D80" s="257"/>
    </row>
    <row r="81" spans="2:4" ht="14.25" customHeight="1" x14ac:dyDescent="0.2">
      <c r="B81" s="248"/>
      <c r="C81" s="256"/>
      <c r="D81" s="257"/>
    </row>
    <row r="82" spans="2:4" ht="14.25" customHeight="1" x14ac:dyDescent="0.2">
      <c r="B82" s="249"/>
      <c r="C82" s="258"/>
      <c r="D82" s="259"/>
    </row>
    <row r="83" spans="2:4" s="33" customFormat="1" ht="32.1" customHeight="1" x14ac:dyDescent="0.25">
      <c r="B83" s="240" t="s">
        <v>40</v>
      </c>
      <c r="C83" s="241"/>
      <c r="D83" s="242"/>
    </row>
    <row r="84" spans="2:4" ht="14.25" x14ac:dyDescent="0.2">
      <c r="B84" s="275" t="s">
        <v>331</v>
      </c>
      <c r="C84" s="276"/>
      <c r="D84" s="277"/>
    </row>
    <row r="85" spans="2:4" ht="14.25" x14ac:dyDescent="0.2">
      <c r="B85" s="278"/>
      <c r="C85" s="263"/>
      <c r="D85" s="279"/>
    </row>
    <row r="86" spans="2:4" ht="14.25" x14ac:dyDescent="0.2">
      <c r="B86" s="278"/>
      <c r="C86" s="263"/>
      <c r="D86" s="279"/>
    </row>
    <row r="87" spans="2:4" ht="14.25" x14ac:dyDescent="0.2">
      <c r="B87" s="278"/>
      <c r="C87" s="263"/>
      <c r="D87" s="279"/>
    </row>
    <row r="88" spans="2:4" ht="14.25" x14ac:dyDescent="0.2">
      <c r="B88" s="278"/>
      <c r="C88" s="263"/>
      <c r="D88" s="279"/>
    </row>
    <row r="89" spans="2:4" ht="14.25" x14ac:dyDescent="0.2">
      <c r="B89" s="278"/>
      <c r="C89" s="263"/>
      <c r="D89" s="279"/>
    </row>
    <row r="90" spans="2:4" ht="14.25" x14ac:dyDescent="0.2">
      <c r="B90" s="278"/>
      <c r="C90" s="263"/>
      <c r="D90" s="279"/>
    </row>
    <row r="91" spans="2:4" ht="14.25" x14ac:dyDescent="0.2">
      <c r="B91" s="278"/>
      <c r="C91" s="263"/>
      <c r="D91" s="279"/>
    </row>
    <row r="92" spans="2:4" ht="14.25" x14ac:dyDescent="0.2">
      <c r="B92" s="278"/>
      <c r="C92" s="263"/>
      <c r="D92" s="279"/>
    </row>
    <row r="93" spans="2:4" ht="14.25" x14ac:dyDescent="0.2">
      <c r="B93" s="278"/>
      <c r="C93" s="263"/>
      <c r="D93" s="279"/>
    </row>
    <row r="94" spans="2:4" ht="14.25" x14ac:dyDescent="0.2">
      <c r="B94" s="278"/>
      <c r="C94" s="263"/>
      <c r="D94" s="279"/>
    </row>
    <row r="95" spans="2:4" ht="14.25" x14ac:dyDescent="0.2">
      <c r="B95" s="278"/>
      <c r="C95" s="263"/>
      <c r="D95" s="279"/>
    </row>
    <row r="96" spans="2:4" s="33" customFormat="1" ht="32.1" customHeight="1" x14ac:dyDescent="0.25">
      <c r="B96" s="246" t="s">
        <v>39</v>
      </c>
      <c r="C96" s="246"/>
      <c r="D96" s="246"/>
    </row>
    <row r="97" spans="2:4" ht="14.25" x14ac:dyDescent="0.2">
      <c r="B97" s="275" t="s">
        <v>325</v>
      </c>
      <c r="C97" s="276"/>
      <c r="D97" s="277"/>
    </row>
    <row r="98" spans="2:4" ht="14.25" x14ac:dyDescent="0.2">
      <c r="B98" s="278"/>
      <c r="C98" s="263"/>
      <c r="D98" s="279"/>
    </row>
    <row r="99" spans="2:4" ht="14.25" x14ac:dyDescent="0.2">
      <c r="B99" s="278"/>
      <c r="C99" s="263"/>
      <c r="D99" s="279"/>
    </row>
    <row r="100" spans="2:4" ht="14.25" x14ac:dyDescent="0.2">
      <c r="B100" s="278"/>
      <c r="C100" s="263"/>
      <c r="D100" s="279"/>
    </row>
    <row r="101" spans="2:4" ht="14.25" x14ac:dyDescent="0.2">
      <c r="B101" s="278"/>
      <c r="C101" s="263"/>
      <c r="D101" s="279"/>
    </row>
    <row r="102" spans="2:4" ht="14.25" x14ac:dyDescent="0.2">
      <c r="B102" s="278"/>
      <c r="C102" s="263"/>
      <c r="D102" s="279"/>
    </row>
    <row r="103" spans="2:4" ht="14.25" x14ac:dyDescent="0.2">
      <c r="B103" s="278"/>
      <c r="C103" s="263"/>
      <c r="D103" s="279"/>
    </row>
    <row r="104" spans="2:4" ht="14.25" x14ac:dyDescent="0.2">
      <c r="B104" s="278"/>
      <c r="C104" s="263"/>
      <c r="D104" s="279"/>
    </row>
    <row r="105" spans="2:4" ht="14.25" x14ac:dyDescent="0.2">
      <c r="B105" s="280"/>
      <c r="C105" s="281"/>
      <c r="D105" s="282"/>
    </row>
    <row r="106" spans="2:4" s="33" customFormat="1" ht="32.1" customHeight="1" x14ac:dyDescent="0.25">
      <c r="B106" s="246" t="s">
        <v>44</v>
      </c>
      <c r="C106" s="246"/>
      <c r="D106" s="246"/>
    </row>
    <row r="107" spans="2:4" ht="14.25" x14ac:dyDescent="0.2">
      <c r="B107" s="275" t="s">
        <v>45</v>
      </c>
      <c r="C107" s="276"/>
      <c r="D107" s="277"/>
    </row>
    <row r="108" spans="2:4" ht="14.25" x14ac:dyDescent="0.2">
      <c r="B108" s="278"/>
      <c r="C108" s="263"/>
      <c r="D108" s="279"/>
    </row>
    <row r="109" spans="2:4" ht="14.25" x14ac:dyDescent="0.2">
      <c r="B109" s="278"/>
      <c r="C109" s="263"/>
      <c r="D109" s="279"/>
    </row>
    <row r="110" spans="2:4" ht="14.25" x14ac:dyDescent="0.2">
      <c r="B110" s="278"/>
      <c r="C110" s="263"/>
      <c r="D110" s="279"/>
    </row>
    <row r="111" spans="2:4" ht="14.25" x14ac:dyDescent="0.2">
      <c r="B111" s="278"/>
      <c r="C111" s="263"/>
      <c r="D111" s="279"/>
    </row>
    <row r="112" spans="2:4" ht="14.25" x14ac:dyDescent="0.2">
      <c r="B112" s="278"/>
      <c r="C112" s="263"/>
      <c r="D112" s="279"/>
    </row>
    <row r="113" spans="2:4" ht="14.25" x14ac:dyDescent="0.2">
      <c r="B113" s="280"/>
      <c r="C113" s="281"/>
      <c r="D113" s="282"/>
    </row>
    <row r="114" spans="2:4" s="33" customFormat="1" ht="32.1" customHeight="1" x14ac:dyDescent="0.25">
      <c r="B114" s="246" t="s">
        <v>46</v>
      </c>
      <c r="C114" s="246"/>
      <c r="D114" s="246"/>
    </row>
    <row r="115" spans="2:4" ht="14.25" x14ac:dyDescent="0.2">
      <c r="B115" s="275" t="s">
        <v>47</v>
      </c>
      <c r="C115" s="276"/>
      <c r="D115" s="277"/>
    </row>
    <row r="116" spans="2:4" ht="14.25" x14ac:dyDescent="0.2">
      <c r="B116" s="278"/>
      <c r="C116" s="263"/>
      <c r="D116" s="279"/>
    </row>
    <row r="117" spans="2:4" ht="14.25" x14ac:dyDescent="0.2">
      <c r="B117" s="278"/>
      <c r="C117" s="263"/>
      <c r="D117" s="279"/>
    </row>
    <row r="118" spans="2:4" ht="14.25" x14ac:dyDescent="0.2">
      <c r="B118" s="280"/>
      <c r="C118" s="281"/>
      <c r="D118" s="282"/>
    </row>
    <row r="119" spans="2:4" s="33" customFormat="1" ht="32.1" customHeight="1" x14ac:dyDescent="0.25">
      <c r="B119" s="246" t="s">
        <v>48</v>
      </c>
      <c r="C119" s="246"/>
      <c r="D119" s="246"/>
    </row>
    <row r="120" spans="2:4" ht="14.25" x14ac:dyDescent="0.2">
      <c r="B120" s="275" t="s">
        <v>34</v>
      </c>
      <c r="C120" s="276"/>
      <c r="D120" s="277"/>
    </row>
    <row r="121" spans="2:4" ht="14.25" x14ac:dyDescent="0.2">
      <c r="B121" s="278"/>
      <c r="C121" s="263"/>
      <c r="D121" s="279"/>
    </row>
    <row r="122" spans="2:4" ht="14.25" x14ac:dyDescent="0.2">
      <c r="B122" s="278"/>
      <c r="C122" s="263"/>
      <c r="D122" s="279"/>
    </row>
    <row r="123" spans="2:4" ht="14.25" x14ac:dyDescent="0.2">
      <c r="B123" s="280"/>
      <c r="C123" s="281"/>
      <c r="D123" s="282"/>
    </row>
  </sheetData>
  <sheetProtection algorithmName="SHA-512" hashValue="0DHJPOxiDJ+gimuutV3jpSfu9cNhg2+grPXkJDVzi0OBrKiLcA9TwHpzP4299aM7sZsAexYgqyCWw+AC2z+fRg==" saltValue="i8u8A7PF61U8AOIJi+DT3g==" spinCount="100000" sheet="1" objects="1" scenarios="1"/>
  <dataConsolidate link="1"/>
  <mergeCells count="35">
    <mergeCell ref="B114:D114"/>
    <mergeCell ref="B115:D118"/>
    <mergeCell ref="B119:D119"/>
    <mergeCell ref="B120:D123"/>
    <mergeCell ref="B83:D83"/>
    <mergeCell ref="B84:D95"/>
    <mergeCell ref="B96:D96"/>
    <mergeCell ref="B97:D105"/>
    <mergeCell ref="B106:D106"/>
    <mergeCell ref="B107:D113"/>
    <mergeCell ref="B68:B72"/>
    <mergeCell ref="C68:D72"/>
    <mergeCell ref="B73:B77"/>
    <mergeCell ref="C73:D77"/>
    <mergeCell ref="B78:B82"/>
    <mergeCell ref="C78:D82"/>
    <mergeCell ref="B61:B67"/>
    <mergeCell ref="C61:D67"/>
    <mergeCell ref="B8:B21"/>
    <mergeCell ref="C8:D21"/>
    <mergeCell ref="B22:B40"/>
    <mergeCell ref="C22:D40"/>
    <mergeCell ref="B41:D41"/>
    <mergeCell ref="B42:D47"/>
    <mergeCell ref="B49:D50"/>
    <mergeCell ref="B51:B55"/>
    <mergeCell ref="C51:D55"/>
    <mergeCell ref="B56:B60"/>
    <mergeCell ref="C56:D60"/>
    <mergeCell ref="B7:D7"/>
    <mergeCell ref="B2:D2"/>
    <mergeCell ref="B3:D3"/>
    <mergeCell ref="B4:D4"/>
    <mergeCell ref="B5:D5"/>
    <mergeCell ref="B6:D6"/>
  </mergeCells>
  <conditionalFormatting sqref="B2">
    <cfRule type="expression" dxfId="12" priority="4" stopIfTrue="1">
      <formula>(ROW()-14)&gt;$M$15*11</formula>
    </cfRule>
  </conditionalFormatting>
  <conditionalFormatting sqref="B4">
    <cfRule type="expression" dxfId="11" priority="3" stopIfTrue="1">
      <formula>(ROW()-14)&gt;$M$15*11</formula>
    </cfRule>
  </conditionalFormatting>
  <conditionalFormatting sqref="B6">
    <cfRule type="expression" dxfId="10" priority="2" stopIfTrue="1">
      <formula>(ROW()-14)&gt;$M$15*11</formula>
    </cfRule>
  </conditionalFormatting>
  <conditionalFormatting sqref="B8:B14">
    <cfRule type="expression" dxfId="9" priority="1" stopIfTrue="1">
      <formula>(ROW()-14)&gt;$M$15*11</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7"/>
  <dimension ref="A1:L508"/>
  <sheetViews>
    <sheetView showGridLines="0" topLeftCell="A339" zoomScaleNormal="100" workbookViewId="0">
      <selection activeCell="B367" sqref="A367:B367"/>
    </sheetView>
  </sheetViews>
  <sheetFormatPr defaultColWidth="10.28515625" defaultRowHeight="12.75" customHeight="1" x14ac:dyDescent="0.25"/>
  <cols>
    <col min="1" max="1" width="16.5703125" style="155" customWidth="1"/>
    <col min="2" max="2" width="17.85546875" style="154" customWidth="1"/>
    <col min="3" max="3" width="86.7109375" style="2" customWidth="1"/>
    <col min="4" max="4" width="18.7109375" style="2" customWidth="1"/>
    <col min="5" max="5" width="10.28515625" style="2" customWidth="1"/>
    <col min="6" max="6" width="10.28515625" style="2"/>
    <col min="7" max="7" width="63" style="2" customWidth="1"/>
    <col min="8" max="8" width="10.28515625" style="2"/>
    <col min="9" max="9" width="13.85546875" style="9" customWidth="1"/>
    <col min="10" max="10" width="29.85546875" style="17" bestFit="1" customWidth="1"/>
    <col min="11" max="11" width="10.28515625" style="2"/>
    <col min="12" max="12" width="65.28515625" style="2" bestFit="1" customWidth="1"/>
    <col min="13" max="16384" width="10.28515625" style="2"/>
  </cols>
  <sheetData>
    <row r="1" spans="1:12" ht="15" x14ac:dyDescent="0.25">
      <c r="A1" s="151" t="s">
        <v>13</v>
      </c>
      <c r="B1" s="152" t="s">
        <v>32</v>
      </c>
      <c r="D1" s="8"/>
      <c r="E1" s="10" t="s">
        <v>58</v>
      </c>
      <c r="G1" s="15"/>
      <c r="I1" s="12"/>
      <c r="J1" s="18"/>
      <c r="L1" s="15"/>
    </row>
    <row r="2" spans="1:12" ht="12.75" customHeight="1" x14ac:dyDescent="0.25">
      <c r="A2" s="153">
        <v>34335</v>
      </c>
      <c r="B2" s="154">
        <v>141.31</v>
      </c>
      <c r="D2" s="20" t="s">
        <v>12</v>
      </c>
      <c r="E2" s="11">
        <v>2</v>
      </c>
      <c r="G2" s="14" t="s">
        <v>19</v>
      </c>
      <c r="I2" s="12" t="s">
        <v>59</v>
      </c>
      <c r="J2" s="16" t="s">
        <v>60</v>
      </c>
      <c r="L2" s="14" t="s">
        <v>390</v>
      </c>
    </row>
    <row r="3" spans="1:12" ht="12.75" customHeight="1" x14ac:dyDescent="0.25">
      <c r="A3" s="153">
        <v>34366</v>
      </c>
      <c r="B3" s="154">
        <v>198.22</v>
      </c>
      <c r="D3" s="20" t="s">
        <v>412</v>
      </c>
      <c r="E3" s="11">
        <v>1</v>
      </c>
      <c r="G3" s="14" t="s">
        <v>20</v>
      </c>
      <c r="I3" s="13" t="s">
        <v>61</v>
      </c>
      <c r="J3" s="17" t="s">
        <v>62</v>
      </c>
      <c r="L3" s="14" t="s">
        <v>351</v>
      </c>
    </row>
    <row r="4" spans="1:12" ht="12.75" customHeight="1" x14ac:dyDescent="0.25">
      <c r="A4" s="153">
        <v>34394</v>
      </c>
      <c r="B4" s="154">
        <v>282.95999999999998</v>
      </c>
      <c r="D4" s="20" t="s">
        <v>332</v>
      </c>
      <c r="E4" s="11">
        <v>1</v>
      </c>
      <c r="G4" s="14" t="s">
        <v>21</v>
      </c>
      <c r="I4" s="13" t="s">
        <v>63</v>
      </c>
      <c r="J4" s="17" t="s">
        <v>64</v>
      </c>
      <c r="L4" s="14" t="s">
        <v>352</v>
      </c>
    </row>
    <row r="5" spans="1:12" ht="12.75" customHeight="1" x14ac:dyDescent="0.25">
      <c r="A5" s="153">
        <v>34425</v>
      </c>
      <c r="B5" s="154">
        <v>403.73</v>
      </c>
      <c r="D5" s="20" t="s">
        <v>441</v>
      </c>
      <c r="E5" s="11">
        <v>1</v>
      </c>
      <c r="G5" s="14" t="s">
        <v>22</v>
      </c>
      <c r="I5" s="13" t="s">
        <v>65</v>
      </c>
      <c r="J5" s="17" t="s">
        <v>66</v>
      </c>
      <c r="L5" s="14" t="s">
        <v>353</v>
      </c>
    </row>
    <row r="6" spans="1:12" ht="12.75" customHeight="1" x14ac:dyDescent="0.25">
      <c r="A6" s="153">
        <v>34455</v>
      </c>
      <c r="B6" s="154">
        <v>581.49</v>
      </c>
      <c r="D6" s="20" t="s">
        <v>442</v>
      </c>
      <c r="E6" s="11">
        <v>1</v>
      </c>
      <c r="G6" s="14" t="s">
        <v>24</v>
      </c>
      <c r="I6" s="13" t="s">
        <v>67</v>
      </c>
      <c r="J6" s="17" t="s">
        <v>68</v>
      </c>
      <c r="L6" s="14" t="s">
        <v>354</v>
      </c>
    </row>
    <row r="7" spans="1:12" ht="12.75" customHeight="1" x14ac:dyDescent="0.25">
      <c r="A7" s="153">
        <v>34486</v>
      </c>
      <c r="B7" s="154">
        <v>857.29</v>
      </c>
      <c r="D7" s="9" t="s">
        <v>411</v>
      </c>
      <c r="E7" s="11">
        <v>1</v>
      </c>
      <c r="G7" s="14" t="s">
        <v>23</v>
      </c>
      <c r="I7" s="13" t="s">
        <v>69</v>
      </c>
      <c r="J7" s="17" t="s">
        <v>70</v>
      </c>
      <c r="L7" s="14" t="s">
        <v>355</v>
      </c>
    </row>
    <row r="8" spans="1:12" ht="12.75" customHeight="1" x14ac:dyDescent="0.25">
      <c r="A8" s="153">
        <v>34516</v>
      </c>
      <c r="B8" s="154">
        <v>915.93</v>
      </c>
      <c r="D8" s="9"/>
      <c r="E8" s="11"/>
      <c r="G8" s="94" t="s">
        <v>447</v>
      </c>
      <c r="I8" s="13" t="s">
        <v>71</v>
      </c>
      <c r="J8" s="17" t="s">
        <v>72</v>
      </c>
      <c r="L8" s="14" t="s">
        <v>356</v>
      </c>
    </row>
    <row r="9" spans="1:12" ht="12.75" customHeight="1" x14ac:dyDescent="0.25">
      <c r="A9" s="153">
        <v>34547</v>
      </c>
      <c r="B9" s="154">
        <v>932.97</v>
      </c>
      <c r="D9" s="20"/>
      <c r="E9" s="11"/>
      <c r="G9" s="14"/>
      <c r="I9" s="13" t="s">
        <v>73</v>
      </c>
      <c r="J9" s="17" t="s">
        <v>74</v>
      </c>
      <c r="L9" s="14" t="s">
        <v>357</v>
      </c>
    </row>
    <row r="10" spans="1:12" ht="12.75" customHeight="1" x14ac:dyDescent="0.25">
      <c r="A10" s="153">
        <v>34578</v>
      </c>
      <c r="B10" s="154">
        <v>947.24</v>
      </c>
      <c r="D10" s="20"/>
      <c r="E10" s="11"/>
      <c r="G10" s="14"/>
      <c r="I10" s="13" t="s">
        <v>75</v>
      </c>
      <c r="J10" s="17" t="s">
        <v>76</v>
      </c>
      <c r="L10" s="14" t="s">
        <v>358</v>
      </c>
    </row>
    <row r="11" spans="1:12" ht="12.75" customHeight="1" x14ac:dyDescent="0.25">
      <c r="A11" s="153">
        <v>34608</v>
      </c>
      <c r="B11" s="154">
        <v>972.06</v>
      </c>
      <c r="D11" s="20"/>
      <c r="E11" s="11"/>
      <c r="G11" s="14"/>
      <c r="I11" s="13" t="s">
        <v>77</v>
      </c>
      <c r="J11" s="17" t="s">
        <v>78</v>
      </c>
      <c r="L11" s="14" t="s">
        <v>359</v>
      </c>
    </row>
    <row r="12" spans="1:12" ht="12.75" customHeight="1" x14ac:dyDescent="0.25">
      <c r="A12" s="153">
        <v>34639</v>
      </c>
      <c r="B12" s="154">
        <v>999.37</v>
      </c>
      <c r="D12" s="9"/>
      <c r="E12" s="11"/>
      <c r="G12" s="14"/>
      <c r="I12" s="13" t="s">
        <v>79</v>
      </c>
      <c r="J12" s="17" t="s">
        <v>80</v>
      </c>
      <c r="L12" s="14" t="s">
        <v>360</v>
      </c>
    </row>
    <row r="13" spans="1:12" ht="12.75" customHeight="1" x14ac:dyDescent="0.25">
      <c r="A13" s="153">
        <v>34669</v>
      </c>
      <c r="B13" s="154">
        <v>1016.46</v>
      </c>
      <c r="D13" s="20"/>
      <c r="E13" s="11"/>
      <c r="G13" s="14"/>
      <c r="I13" s="13" t="s">
        <v>81</v>
      </c>
      <c r="J13" s="17" t="s">
        <v>82</v>
      </c>
      <c r="L13" s="14" t="s">
        <v>361</v>
      </c>
    </row>
    <row r="14" spans="1:12" ht="12.75" customHeight="1" x14ac:dyDescent="0.25">
      <c r="A14" s="153">
        <v>34700</v>
      </c>
      <c r="B14" s="154">
        <v>1033.74</v>
      </c>
      <c r="D14" s="20"/>
      <c r="E14" s="11"/>
      <c r="I14" s="13" t="s">
        <v>83</v>
      </c>
      <c r="J14" s="17" t="s">
        <v>84</v>
      </c>
      <c r="L14" s="14" t="s">
        <v>362</v>
      </c>
    </row>
    <row r="15" spans="1:12" ht="12.75" customHeight="1" x14ac:dyDescent="0.25">
      <c r="A15" s="153">
        <v>34731</v>
      </c>
      <c r="B15" s="154">
        <v>1044.28</v>
      </c>
      <c r="D15" s="9"/>
      <c r="E15" s="11"/>
      <c r="I15" s="13" t="s">
        <v>85</v>
      </c>
      <c r="J15" s="17" t="s">
        <v>86</v>
      </c>
      <c r="L15" s="14" t="s">
        <v>363</v>
      </c>
    </row>
    <row r="16" spans="1:12" ht="12.75" customHeight="1" x14ac:dyDescent="0.25">
      <c r="A16" s="153">
        <v>34759</v>
      </c>
      <c r="B16" s="154">
        <v>1060.47</v>
      </c>
      <c r="D16" s="20"/>
      <c r="E16" s="11"/>
      <c r="I16" s="13" t="s">
        <v>87</v>
      </c>
      <c r="J16" s="17" t="s">
        <v>88</v>
      </c>
      <c r="L16" s="14" t="s">
        <v>364</v>
      </c>
    </row>
    <row r="17" spans="1:12" ht="12.75" customHeight="1" x14ac:dyDescent="0.25">
      <c r="A17" s="153">
        <v>34790</v>
      </c>
      <c r="B17" s="154">
        <v>1086.24</v>
      </c>
      <c r="D17" s="20"/>
      <c r="E17" s="11"/>
      <c r="I17" s="13" t="s">
        <v>89</v>
      </c>
      <c r="J17" s="17" t="s">
        <v>90</v>
      </c>
      <c r="L17" s="14" t="s">
        <v>365</v>
      </c>
    </row>
    <row r="18" spans="1:12" ht="12.75" customHeight="1" x14ac:dyDescent="0.25">
      <c r="A18" s="153">
        <v>34820</v>
      </c>
      <c r="B18" s="154">
        <v>1115.24</v>
      </c>
      <c r="D18" s="20"/>
      <c r="E18" s="11"/>
      <c r="I18" s="13" t="s">
        <v>91</v>
      </c>
      <c r="J18" s="17" t="s">
        <v>92</v>
      </c>
      <c r="L18" s="14" t="s">
        <v>366</v>
      </c>
    </row>
    <row r="19" spans="1:12" ht="12.75" customHeight="1" x14ac:dyDescent="0.25">
      <c r="A19" s="153">
        <v>34851</v>
      </c>
      <c r="B19" s="154">
        <v>1140.44</v>
      </c>
      <c r="I19" s="13" t="s">
        <v>93</v>
      </c>
      <c r="J19" s="17" t="s">
        <v>94</v>
      </c>
      <c r="L19" s="14" t="s">
        <v>367</v>
      </c>
    </row>
    <row r="20" spans="1:12" ht="12.75" customHeight="1" x14ac:dyDescent="0.25">
      <c r="A20" s="153">
        <v>34881</v>
      </c>
      <c r="B20" s="154">
        <v>1167.3499999999999</v>
      </c>
      <c r="I20" s="13" t="s">
        <v>95</v>
      </c>
      <c r="J20" s="17" t="s">
        <v>96</v>
      </c>
      <c r="L20" s="14" t="s">
        <v>368</v>
      </c>
    </row>
    <row r="21" spans="1:12" ht="12.75" customHeight="1" x14ac:dyDescent="0.25">
      <c r="A21" s="153">
        <v>34912</v>
      </c>
      <c r="B21" s="154">
        <v>1178.9100000000001</v>
      </c>
      <c r="I21" s="13" t="s">
        <v>97</v>
      </c>
      <c r="J21" s="17" t="s">
        <v>98</v>
      </c>
      <c r="L21" s="14" t="s">
        <v>369</v>
      </c>
    </row>
    <row r="22" spans="1:12" ht="12.75" customHeight="1" x14ac:dyDescent="0.25">
      <c r="A22" s="153">
        <v>34943</v>
      </c>
      <c r="B22" s="154">
        <v>1190.58</v>
      </c>
      <c r="I22" s="13" t="s">
        <v>99</v>
      </c>
      <c r="J22" s="17" t="s">
        <v>100</v>
      </c>
      <c r="L22" s="14" t="s">
        <v>370</v>
      </c>
    </row>
    <row r="23" spans="1:12" ht="12.75" customHeight="1" x14ac:dyDescent="0.25">
      <c r="A23" s="153">
        <v>34973</v>
      </c>
      <c r="B23" s="154">
        <v>1207.3699999999999</v>
      </c>
      <c r="I23" s="13" t="s">
        <v>101</v>
      </c>
      <c r="J23" s="17" t="s">
        <v>102</v>
      </c>
      <c r="L23" s="14" t="s">
        <v>371</v>
      </c>
    </row>
    <row r="24" spans="1:12" ht="12.75" customHeight="1" x14ac:dyDescent="0.25">
      <c r="A24" s="153">
        <v>35004</v>
      </c>
      <c r="B24" s="154">
        <v>1225.1199999999999</v>
      </c>
      <c r="I24" s="13" t="s">
        <v>103</v>
      </c>
      <c r="J24" s="17" t="s">
        <v>104</v>
      </c>
      <c r="L24" s="14" t="s">
        <v>372</v>
      </c>
    </row>
    <row r="25" spans="1:12" ht="12.75" customHeight="1" x14ac:dyDescent="0.25">
      <c r="A25" s="153">
        <v>35034</v>
      </c>
      <c r="B25" s="154">
        <v>1244.23</v>
      </c>
      <c r="I25" s="13" t="s">
        <v>105</v>
      </c>
      <c r="J25" s="17" t="s">
        <v>106</v>
      </c>
      <c r="L25" s="14" t="s">
        <v>373</v>
      </c>
    </row>
    <row r="26" spans="1:12" ht="12.75" customHeight="1" x14ac:dyDescent="0.25">
      <c r="A26" s="153">
        <v>35065</v>
      </c>
      <c r="B26" s="154">
        <v>1260.9000000000001</v>
      </c>
      <c r="I26" s="13" t="s">
        <v>107</v>
      </c>
      <c r="J26" s="17" t="s">
        <v>108</v>
      </c>
      <c r="L26" s="14" t="s">
        <v>374</v>
      </c>
    </row>
    <row r="27" spans="1:12" ht="12.75" customHeight="1" x14ac:dyDescent="0.25">
      <c r="A27" s="153">
        <v>35096</v>
      </c>
      <c r="B27" s="154">
        <v>1273.8900000000001</v>
      </c>
      <c r="I27" s="13" t="s">
        <v>109</v>
      </c>
      <c r="J27" s="17" t="s">
        <v>110</v>
      </c>
      <c r="L27" s="14" t="s">
        <v>375</v>
      </c>
    </row>
    <row r="28" spans="1:12" ht="15" x14ac:dyDescent="0.25">
      <c r="A28" s="153">
        <v>35125</v>
      </c>
      <c r="B28" s="154">
        <v>1278.3499999999999</v>
      </c>
      <c r="I28" s="13" t="s">
        <v>111</v>
      </c>
      <c r="J28" s="17" t="s">
        <v>112</v>
      </c>
      <c r="L28" s="14" t="s">
        <v>376</v>
      </c>
    </row>
    <row r="29" spans="1:12" ht="15" x14ac:dyDescent="0.25">
      <c r="A29" s="153">
        <v>35156</v>
      </c>
      <c r="B29" s="154">
        <v>1294.46</v>
      </c>
      <c r="I29" s="13" t="s">
        <v>113</v>
      </c>
      <c r="J29" s="17" t="s">
        <v>114</v>
      </c>
      <c r="L29" s="14" t="s">
        <v>377</v>
      </c>
    </row>
    <row r="30" spans="1:12" ht="15" x14ac:dyDescent="0.25">
      <c r="A30" s="153">
        <v>35186</v>
      </c>
      <c r="B30" s="154">
        <v>1310.25</v>
      </c>
      <c r="I30" s="13" t="s">
        <v>115</v>
      </c>
      <c r="J30" s="17" t="s">
        <v>116</v>
      </c>
      <c r="L30" s="14" t="s">
        <v>378</v>
      </c>
    </row>
    <row r="31" spans="1:12" ht="15" x14ac:dyDescent="0.25">
      <c r="A31" s="153">
        <v>35217</v>
      </c>
      <c r="B31" s="154">
        <v>1325.84</v>
      </c>
      <c r="I31" s="13" t="s">
        <v>117</v>
      </c>
      <c r="J31" s="17" t="s">
        <v>118</v>
      </c>
      <c r="L31" s="14" t="s">
        <v>379</v>
      </c>
    </row>
    <row r="32" spans="1:12" ht="15" x14ac:dyDescent="0.25">
      <c r="A32" s="153">
        <v>35247</v>
      </c>
      <c r="B32" s="154">
        <v>1340.56</v>
      </c>
      <c r="I32" s="13" t="s">
        <v>119</v>
      </c>
      <c r="J32" s="17" t="s">
        <v>120</v>
      </c>
      <c r="L32" s="14" t="s">
        <v>380</v>
      </c>
    </row>
    <row r="33" spans="1:12" ht="15" x14ac:dyDescent="0.25">
      <c r="A33" s="153">
        <v>35278</v>
      </c>
      <c r="B33" s="154">
        <v>1346.46</v>
      </c>
      <c r="I33" s="13" t="s">
        <v>121</v>
      </c>
      <c r="J33" s="17" t="s">
        <v>122</v>
      </c>
      <c r="L33" s="14" t="s">
        <v>381</v>
      </c>
    </row>
    <row r="34" spans="1:12" ht="15" x14ac:dyDescent="0.25">
      <c r="A34" s="153">
        <v>35309</v>
      </c>
      <c r="B34" s="154">
        <v>1348.48</v>
      </c>
      <c r="I34" s="13" t="s">
        <v>123</v>
      </c>
      <c r="J34" s="17" t="s">
        <v>124</v>
      </c>
      <c r="L34" s="14"/>
    </row>
    <row r="35" spans="1:12" ht="15" x14ac:dyDescent="0.25">
      <c r="A35" s="153">
        <v>35339</v>
      </c>
      <c r="B35" s="154">
        <v>1352.53</v>
      </c>
      <c r="I35" s="13" t="s">
        <v>125</v>
      </c>
      <c r="J35" s="17" t="s">
        <v>126</v>
      </c>
    </row>
    <row r="36" spans="1:12" ht="15" x14ac:dyDescent="0.25">
      <c r="A36" s="153">
        <v>35370</v>
      </c>
      <c r="B36" s="154">
        <v>1356.86</v>
      </c>
      <c r="I36" s="13" t="s">
        <v>127</v>
      </c>
      <c r="J36" s="17" t="s">
        <v>128</v>
      </c>
    </row>
    <row r="37" spans="1:12" ht="15" x14ac:dyDescent="0.25">
      <c r="A37" s="153">
        <v>35400</v>
      </c>
      <c r="B37" s="154">
        <v>1363.24</v>
      </c>
      <c r="I37" s="13" t="s">
        <v>129</v>
      </c>
      <c r="J37" s="17" t="s">
        <v>130</v>
      </c>
    </row>
    <row r="38" spans="1:12" ht="15" x14ac:dyDescent="0.25">
      <c r="A38" s="153">
        <v>35431</v>
      </c>
      <c r="B38" s="154">
        <v>1379.33</v>
      </c>
      <c r="I38" s="13" t="s">
        <v>131</v>
      </c>
      <c r="J38" s="17" t="s">
        <v>132</v>
      </c>
    </row>
    <row r="39" spans="1:12" ht="15" x14ac:dyDescent="0.25">
      <c r="A39" s="153">
        <v>35462</v>
      </c>
      <c r="B39" s="154">
        <v>1386.23</v>
      </c>
      <c r="I39" s="13" t="s">
        <v>133</v>
      </c>
      <c r="J39" s="17" t="s">
        <v>134</v>
      </c>
    </row>
    <row r="40" spans="1:12" ht="15" x14ac:dyDescent="0.25">
      <c r="A40" s="153">
        <v>35490</v>
      </c>
      <c r="B40" s="154">
        <v>1393.3</v>
      </c>
      <c r="I40" s="13" t="s">
        <v>135</v>
      </c>
      <c r="J40" s="17" t="s">
        <v>136</v>
      </c>
    </row>
    <row r="41" spans="1:12" ht="15" x14ac:dyDescent="0.25">
      <c r="A41" s="153">
        <v>35521</v>
      </c>
      <c r="B41" s="154">
        <v>1405.56</v>
      </c>
      <c r="I41" s="13" t="s">
        <v>137</v>
      </c>
      <c r="J41" s="17" t="s">
        <v>138</v>
      </c>
    </row>
    <row r="42" spans="1:12" ht="15" x14ac:dyDescent="0.25">
      <c r="A42" s="153">
        <v>35551</v>
      </c>
      <c r="B42" s="154">
        <v>1411.32</v>
      </c>
      <c r="I42" s="13" t="s">
        <v>139</v>
      </c>
      <c r="J42" s="17" t="s">
        <v>140</v>
      </c>
    </row>
    <row r="43" spans="1:12" ht="15" x14ac:dyDescent="0.25">
      <c r="A43" s="153">
        <v>35582</v>
      </c>
      <c r="B43" s="154">
        <v>1418.94</v>
      </c>
      <c r="I43" s="13" t="s">
        <v>141</v>
      </c>
      <c r="J43" s="17" t="s">
        <v>142</v>
      </c>
    </row>
    <row r="44" spans="1:12" ht="15" x14ac:dyDescent="0.25">
      <c r="A44" s="153">
        <v>35643</v>
      </c>
      <c r="B44" s="154">
        <v>1421.78</v>
      </c>
      <c r="I44" s="13" t="s">
        <v>143</v>
      </c>
      <c r="J44" s="17" t="s">
        <v>144</v>
      </c>
    </row>
    <row r="45" spans="1:12" ht="15" x14ac:dyDescent="0.25">
      <c r="A45" s="153">
        <v>35612</v>
      </c>
      <c r="B45" s="154">
        <v>1422.06</v>
      </c>
      <c r="I45" s="13" t="s">
        <v>145</v>
      </c>
      <c r="J45" s="17" t="s">
        <v>146</v>
      </c>
    </row>
    <row r="46" spans="1:12" ht="15" x14ac:dyDescent="0.25">
      <c r="A46" s="153">
        <v>35674</v>
      </c>
      <c r="B46" s="154">
        <v>1422.63</v>
      </c>
      <c r="I46" s="13" t="s">
        <v>147</v>
      </c>
      <c r="J46" s="17" t="s">
        <v>148</v>
      </c>
    </row>
    <row r="47" spans="1:12" ht="15" x14ac:dyDescent="0.25">
      <c r="A47" s="153">
        <v>35704</v>
      </c>
      <c r="B47" s="154">
        <v>1425.9</v>
      </c>
      <c r="I47" s="13" t="s">
        <v>149</v>
      </c>
      <c r="J47" s="17" t="s">
        <v>150</v>
      </c>
    </row>
    <row r="48" spans="1:12" ht="15" x14ac:dyDescent="0.25">
      <c r="A48" s="153">
        <v>35735</v>
      </c>
      <c r="B48" s="154">
        <v>1428.32</v>
      </c>
      <c r="I48" s="13" t="s">
        <v>151</v>
      </c>
      <c r="J48" s="17" t="s">
        <v>152</v>
      </c>
    </row>
    <row r="49" spans="1:10" ht="15" x14ac:dyDescent="0.25">
      <c r="A49" s="153">
        <v>35765</v>
      </c>
      <c r="B49" s="154">
        <v>1434.46</v>
      </c>
      <c r="I49" s="13" t="s">
        <v>153</v>
      </c>
      <c r="J49" s="17" t="s">
        <v>154</v>
      </c>
    </row>
    <row r="50" spans="1:10" ht="15" x14ac:dyDescent="0.25">
      <c r="A50" s="153">
        <v>35796</v>
      </c>
      <c r="B50" s="154">
        <v>1444.64</v>
      </c>
      <c r="I50" s="13" t="s">
        <v>155</v>
      </c>
      <c r="J50" s="17" t="s">
        <v>156</v>
      </c>
    </row>
    <row r="51" spans="1:10" ht="15" x14ac:dyDescent="0.25">
      <c r="A51" s="153">
        <v>35827</v>
      </c>
      <c r="B51" s="154">
        <v>1451.29</v>
      </c>
      <c r="I51" s="13" t="s">
        <v>157</v>
      </c>
      <c r="J51" s="17" t="s">
        <v>158</v>
      </c>
    </row>
    <row r="52" spans="1:10" ht="15" x14ac:dyDescent="0.25">
      <c r="A52" s="153">
        <v>36100</v>
      </c>
      <c r="B52" s="154">
        <v>1453.4</v>
      </c>
      <c r="I52" s="13" t="s">
        <v>159</v>
      </c>
      <c r="J52" s="17" t="s">
        <v>160</v>
      </c>
    </row>
    <row r="53" spans="1:10" ht="15" x14ac:dyDescent="0.25">
      <c r="A53" s="153">
        <v>36039</v>
      </c>
      <c r="B53" s="154">
        <v>1454.86</v>
      </c>
      <c r="I53" s="13" t="s">
        <v>161</v>
      </c>
      <c r="J53" s="17" t="s">
        <v>162</v>
      </c>
    </row>
    <row r="54" spans="1:10" ht="15" x14ac:dyDescent="0.25">
      <c r="A54" s="153">
        <v>36069</v>
      </c>
      <c r="B54" s="154">
        <v>1455.15</v>
      </c>
      <c r="I54" s="13" t="s">
        <v>163</v>
      </c>
      <c r="J54" s="17" t="s">
        <v>164</v>
      </c>
    </row>
    <row r="55" spans="1:10" ht="15" x14ac:dyDescent="0.25">
      <c r="A55" s="153">
        <v>35855</v>
      </c>
      <c r="B55" s="154">
        <v>1456.22</v>
      </c>
      <c r="I55" s="13" t="s">
        <v>165</v>
      </c>
      <c r="J55" s="17" t="s">
        <v>166</v>
      </c>
    </row>
    <row r="56" spans="1:10" ht="15" x14ac:dyDescent="0.25">
      <c r="A56" s="153">
        <v>36008</v>
      </c>
      <c r="B56" s="154">
        <v>1458.07</v>
      </c>
      <c r="I56" s="13" t="s">
        <v>167</v>
      </c>
      <c r="J56" s="17" t="s">
        <v>168</v>
      </c>
    </row>
    <row r="57" spans="1:10" ht="15" x14ac:dyDescent="0.25">
      <c r="A57" s="153">
        <v>36130</v>
      </c>
      <c r="B57" s="154">
        <v>1458.2</v>
      </c>
      <c r="I57" s="13" t="s">
        <v>169</v>
      </c>
      <c r="J57" s="17" t="s">
        <v>170</v>
      </c>
    </row>
    <row r="58" spans="1:10" ht="15" x14ac:dyDescent="0.25">
      <c r="A58" s="153">
        <v>35886</v>
      </c>
      <c r="B58" s="154">
        <v>1459.71</v>
      </c>
      <c r="I58" s="13" t="s">
        <v>171</v>
      </c>
      <c r="J58" s="17" t="s">
        <v>172</v>
      </c>
    </row>
    <row r="59" spans="1:10" ht="15" x14ac:dyDescent="0.25">
      <c r="A59" s="153">
        <v>35977</v>
      </c>
      <c r="B59" s="154">
        <v>1465.54</v>
      </c>
      <c r="I59" s="13" t="s">
        <v>173</v>
      </c>
      <c r="J59" s="17" t="s">
        <v>174</v>
      </c>
    </row>
    <row r="60" spans="1:10" ht="15" x14ac:dyDescent="0.25">
      <c r="A60" s="153">
        <v>35916</v>
      </c>
      <c r="B60" s="154">
        <v>1467.01</v>
      </c>
      <c r="I60" s="13" t="s">
        <v>175</v>
      </c>
      <c r="J60" s="17" t="s">
        <v>176</v>
      </c>
    </row>
    <row r="61" spans="1:10" ht="15" x14ac:dyDescent="0.25">
      <c r="A61" s="153">
        <v>35947</v>
      </c>
      <c r="B61" s="154">
        <v>1467.3</v>
      </c>
      <c r="I61" s="13" t="s">
        <v>177</v>
      </c>
      <c r="J61" s="17" t="s">
        <v>178</v>
      </c>
    </row>
    <row r="62" spans="1:10" ht="15" x14ac:dyDescent="0.25">
      <c r="A62" s="153">
        <v>36161</v>
      </c>
      <c r="B62" s="154">
        <v>1468.41</v>
      </c>
      <c r="I62" s="13" t="s">
        <v>179</v>
      </c>
      <c r="J62" s="17" t="s">
        <v>180</v>
      </c>
    </row>
    <row r="63" spans="1:10" ht="15" x14ac:dyDescent="0.25">
      <c r="A63" s="153">
        <v>36192</v>
      </c>
      <c r="B63" s="154">
        <v>1483.83</v>
      </c>
      <c r="I63" s="13" t="s">
        <v>181</v>
      </c>
      <c r="J63" s="17" t="s">
        <v>182</v>
      </c>
    </row>
    <row r="64" spans="1:10" ht="15" x14ac:dyDescent="0.25">
      <c r="A64" s="153">
        <v>36220</v>
      </c>
      <c r="B64" s="154">
        <v>1500.15</v>
      </c>
      <c r="I64" s="13" t="s">
        <v>183</v>
      </c>
      <c r="J64" s="17" t="s">
        <v>184</v>
      </c>
    </row>
    <row r="65" spans="1:10" ht="15" x14ac:dyDescent="0.25">
      <c r="A65" s="153">
        <v>36251</v>
      </c>
      <c r="B65" s="154">
        <v>1508.55</v>
      </c>
      <c r="I65" s="13" t="s">
        <v>185</v>
      </c>
      <c r="J65" s="17" t="s">
        <v>186</v>
      </c>
    </row>
    <row r="66" spans="1:10" ht="15" x14ac:dyDescent="0.25">
      <c r="A66" s="153">
        <v>36281</v>
      </c>
      <c r="B66" s="154">
        <v>1513.08</v>
      </c>
      <c r="I66" s="13" t="s">
        <v>187</v>
      </c>
      <c r="J66" s="17" t="s">
        <v>186</v>
      </c>
    </row>
    <row r="67" spans="1:10" ht="15" x14ac:dyDescent="0.25">
      <c r="A67" s="153">
        <v>36312</v>
      </c>
      <c r="B67" s="154">
        <v>1515.95</v>
      </c>
      <c r="I67" s="13" t="s">
        <v>188</v>
      </c>
      <c r="J67" s="17" t="s">
        <v>189</v>
      </c>
    </row>
    <row r="68" spans="1:10" ht="15" x14ac:dyDescent="0.25">
      <c r="A68" s="153">
        <v>36342</v>
      </c>
      <c r="B68" s="154">
        <v>1532.47</v>
      </c>
      <c r="I68" s="13" t="s">
        <v>190</v>
      </c>
      <c r="J68" s="17" t="s">
        <v>191</v>
      </c>
    </row>
    <row r="69" spans="1:10" ht="15" x14ac:dyDescent="0.25">
      <c r="A69" s="153">
        <v>36373</v>
      </c>
      <c r="B69" s="154">
        <v>1541.05</v>
      </c>
      <c r="I69" s="13" t="s">
        <v>192</v>
      </c>
      <c r="J69" s="17" t="s">
        <v>193</v>
      </c>
    </row>
    <row r="70" spans="1:10" ht="15" x14ac:dyDescent="0.25">
      <c r="A70" s="153">
        <v>36404</v>
      </c>
      <c r="B70" s="154">
        <v>1545.83</v>
      </c>
      <c r="I70" s="13" t="s">
        <v>194</v>
      </c>
      <c r="J70" s="17" t="s">
        <v>195</v>
      </c>
    </row>
    <row r="71" spans="1:10" ht="15" x14ac:dyDescent="0.25">
      <c r="A71" s="153">
        <v>36434</v>
      </c>
      <c r="B71" s="154">
        <v>1564.23</v>
      </c>
      <c r="I71" s="13" t="s">
        <v>196</v>
      </c>
      <c r="J71" s="17" t="s">
        <v>197</v>
      </c>
    </row>
    <row r="72" spans="1:10" ht="15" x14ac:dyDescent="0.25">
      <c r="A72" s="153">
        <v>36465</v>
      </c>
      <c r="B72" s="154">
        <v>1579.09</v>
      </c>
      <c r="I72" s="13" t="s">
        <v>198</v>
      </c>
      <c r="J72" s="17" t="s">
        <v>199</v>
      </c>
    </row>
    <row r="73" spans="1:10" ht="15" x14ac:dyDescent="0.25">
      <c r="A73" s="153">
        <v>36495</v>
      </c>
      <c r="B73" s="154">
        <v>1588.56</v>
      </c>
      <c r="I73" s="13" t="s">
        <v>200</v>
      </c>
      <c r="J73" s="17" t="s">
        <v>201</v>
      </c>
    </row>
    <row r="74" spans="1:10" ht="15" x14ac:dyDescent="0.25">
      <c r="A74" s="153">
        <v>36526</v>
      </c>
      <c r="B74" s="154">
        <v>1598.41</v>
      </c>
      <c r="I74" s="13" t="s">
        <v>202</v>
      </c>
      <c r="J74" s="17" t="s">
        <v>201</v>
      </c>
    </row>
    <row r="75" spans="1:10" ht="15" x14ac:dyDescent="0.25">
      <c r="A75" s="153">
        <v>36557</v>
      </c>
      <c r="B75" s="154">
        <v>1600.49</v>
      </c>
      <c r="I75" s="13" t="s">
        <v>203</v>
      </c>
      <c r="J75" s="17" t="s">
        <v>204</v>
      </c>
    </row>
    <row r="76" spans="1:10" ht="15" x14ac:dyDescent="0.25">
      <c r="A76" s="153">
        <v>36586</v>
      </c>
      <c r="B76" s="154">
        <v>1604.01</v>
      </c>
      <c r="I76" s="13" t="s">
        <v>205</v>
      </c>
      <c r="J76" s="17" t="s">
        <v>204</v>
      </c>
    </row>
    <row r="77" spans="1:10" ht="15" x14ac:dyDescent="0.25">
      <c r="A77" s="153">
        <v>36617</v>
      </c>
      <c r="B77" s="154">
        <v>1610.75</v>
      </c>
      <c r="I77" s="13" t="s">
        <v>206</v>
      </c>
      <c r="J77" s="17" t="s">
        <v>207</v>
      </c>
    </row>
    <row r="78" spans="1:10" ht="15" x14ac:dyDescent="0.25">
      <c r="A78" s="153">
        <v>36647</v>
      </c>
      <c r="B78" s="154">
        <v>1610.91</v>
      </c>
      <c r="I78" s="13" t="s">
        <v>208</v>
      </c>
      <c r="J78" s="17" t="s">
        <v>209</v>
      </c>
    </row>
    <row r="79" spans="1:10" ht="15" x14ac:dyDescent="0.25">
      <c r="A79" s="153">
        <v>36678</v>
      </c>
      <c r="B79" s="154">
        <v>1614.62</v>
      </c>
      <c r="I79" s="13" t="s">
        <v>210</v>
      </c>
      <c r="J79" s="17" t="s">
        <v>209</v>
      </c>
    </row>
    <row r="80" spans="1:10" ht="15" x14ac:dyDescent="0.25">
      <c r="A80" s="153">
        <v>36708</v>
      </c>
      <c r="B80" s="154">
        <v>1640.62</v>
      </c>
      <c r="I80" s="13" t="s">
        <v>211</v>
      </c>
      <c r="J80" s="17" t="s">
        <v>212</v>
      </c>
    </row>
    <row r="81" spans="1:10" ht="15" x14ac:dyDescent="0.25">
      <c r="A81" s="153">
        <v>36739</v>
      </c>
      <c r="B81" s="154">
        <v>1662.11</v>
      </c>
      <c r="I81" s="13" t="s">
        <v>213</v>
      </c>
      <c r="J81" s="17" t="s">
        <v>214</v>
      </c>
    </row>
    <row r="82" spans="1:10" ht="15" x14ac:dyDescent="0.25">
      <c r="A82" s="153">
        <v>36770</v>
      </c>
      <c r="B82" s="154">
        <v>1665.93</v>
      </c>
      <c r="I82" s="13" t="s">
        <v>215</v>
      </c>
      <c r="J82" s="17" t="s">
        <v>216</v>
      </c>
    </row>
    <row r="83" spans="1:10" ht="15" x14ac:dyDescent="0.25">
      <c r="A83" s="153">
        <v>36800</v>
      </c>
      <c r="B83" s="154">
        <v>1668.26</v>
      </c>
      <c r="I83" s="13" t="s">
        <v>217</v>
      </c>
      <c r="J83" s="17" t="s">
        <v>218</v>
      </c>
    </row>
    <row r="84" spans="1:10" ht="15" x14ac:dyDescent="0.25">
      <c r="A84" s="153">
        <v>36831</v>
      </c>
      <c r="B84" s="154">
        <v>1673.6</v>
      </c>
      <c r="I84" s="13" t="s">
        <v>219</v>
      </c>
      <c r="J84" s="17" t="s">
        <v>220</v>
      </c>
    </row>
    <row r="85" spans="1:10" ht="15" x14ac:dyDescent="0.25">
      <c r="A85" s="153">
        <v>36861</v>
      </c>
      <c r="B85" s="154">
        <v>1683.47</v>
      </c>
      <c r="I85" s="13" t="s">
        <v>221</v>
      </c>
      <c r="J85" s="17" t="s">
        <v>222</v>
      </c>
    </row>
    <row r="86" spans="1:10" ht="15" x14ac:dyDescent="0.25">
      <c r="A86" s="153">
        <v>36892</v>
      </c>
      <c r="B86" s="154">
        <v>1693.07</v>
      </c>
      <c r="I86" s="13" t="s">
        <v>223</v>
      </c>
      <c r="J86" s="17" t="s">
        <v>224</v>
      </c>
    </row>
    <row r="87" spans="1:10" ht="15" x14ac:dyDescent="0.25">
      <c r="A87" s="153">
        <v>36923</v>
      </c>
      <c r="B87" s="154">
        <v>1700.86</v>
      </c>
      <c r="I87" s="13" t="s">
        <v>225</v>
      </c>
      <c r="J87" s="17" t="s">
        <v>226</v>
      </c>
    </row>
    <row r="88" spans="1:10" ht="15" x14ac:dyDescent="0.25">
      <c r="A88" s="153">
        <v>36951</v>
      </c>
      <c r="B88" s="154">
        <v>1707.32</v>
      </c>
      <c r="I88" s="13" t="s">
        <v>227</v>
      </c>
      <c r="J88" s="17" t="s">
        <v>228</v>
      </c>
    </row>
    <row r="89" spans="1:10" ht="15" x14ac:dyDescent="0.25">
      <c r="A89" s="153">
        <v>36982</v>
      </c>
      <c r="B89" s="154">
        <v>1717.22</v>
      </c>
      <c r="I89" s="13" t="s">
        <v>229</v>
      </c>
      <c r="J89" s="17" t="s">
        <v>230</v>
      </c>
    </row>
    <row r="90" spans="1:10" ht="15" x14ac:dyDescent="0.25">
      <c r="A90" s="153">
        <v>37012</v>
      </c>
      <c r="B90" s="154">
        <v>1724.26</v>
      </c>
      <c r="I90" s="13" t="s">
        <v>231</v>
      </c>
      <c r="J90" s="17" t="s">
        <v>232</v>
      </c>
    </row>
    <row r="91" spans="1:10" ht="15" x14ac:dyDescent="0.25">
      <c r="A91" s="153">
        <v>37043</v>
      </c>
      <c r="B91" s="154">
        <v>1733.23</v>
      </c>
      <c r="I91" s="13" t="s">
        <v>233</v>
      </c>
      <c r="J91" s="17" t="s">
        <v>234</v>
      </c>
    </row>
    <row r="92" spans="1:10" ht="15" x14ac:dyDescent="0.25">
      <c r="A92" s="153">
        <v>37073</v>
      </c>
      <c r="B92" s="154">
        <v>1756.28</v>
      </c>
      <c r="I92" s="13" t="s">
        <v>235</v>
      </c>
      <c r="J92" s="17" t="s">
        <v>236</v>
      </c>
    </row>
    <row r="93" spans="1:10" ht="15" x14ac:dyDescent="0.25">
      <c r="A93" s="153">
        <v>37104</v>
      </c>
      <c r="B93" s="154">
        <v>1768.57</v>
      </c>
      <c r="I93" s="13" t="s">
        <v>237</v>
      </c>
      <c r="J93" s="17" t="s">
        <v>238</v>
      </c>
    </row>
    <row r="94" spans="1:10" ht="15" x14ac:dyDescent="0.25">
      <c r="A94" s="153">
        <v>37135</v>
      </c>
      <c r="B94" s="154">
        <v>1773.52</v>
      </c>
      <c r="I94" s="13" t="s">
        <v>239</v>
      </c>
      <c r="J94" s="17" t="s">
        <v>240</v>
      </c>
    </row>
    <row r="95" spans="1:10" ht="15" x14ac:dyDescent="0.25">
      <c r="A95" s="153">
        <v>37165</v>
      </c>
      <c r="B95" s="154">
        <v>1788.24</v>
      </c>
      <c r="I95" s="13" t="s">
        <v>241</v>
      </c>
      <c r="J95" s="17" t="s">
        <v>242</v>
      </c>
    </row>
    <row r="96" spans="1:10" ht="15" x14ac:dyDescent="0.25">
      <c r="A96" s="153">
        <v>37196</v>
      </c>
      <c r="B96" s="154">
        <v>1800.94</v>
      </c>
      <c r="I96" s="13" t="s">
        <v>243</v>
      </c>
      <c r="J96" s="17" t="s">
        <v>244</v>
      </c>
    </row>
    <row r="97" spans="1:10" ht="15" x14ac:dyDescent="0.25">
      <c r="A97" s="153">
        <v>37226</v>
      </c>
      <c r="B97" s="154">
        <v>1812.65</v>
      </c>
      <c r="I97" s="13" t="s">
        <v>245</v>
      </c>
      <c r="J97" s="17" t="s">
        <v>246</v>
      </c>
    </row>
    <row r="98" spans="1:10" ht="15" x14ac:dyDescent="0.25">
      <c r="A98" s="153">
        <v>37257</v>
      </c>
      <c r="B98" s="154">
        <v>1822.08</v>
      </c>
      <c r="I98" s="13" t="s">
        <v>247</v>
      </c>
      <c r="J98" s="17" t="s">
        <v>248</v>
      </c>
    </row>
    <row r="99" spans="1:10" ht="15" x14ac:dyDescent="0.25">
      <c r="A99" s="153">
        <v>37288</v>
      </c>
      <c r="B99" s="154">
        <v>1828.64</v>
      </c>
      <c r="I99" s="13" t="s">
        <v>249</v>
      </c>
      <c r="J99" s="17" t="s">
        <v>250</v>
      </c>
    </row>
    <row r="100" spans="1:10" ht="15" x14ac:dyDescent="0.25">
      <c r="A100" s="153">
        <v>37316</v>
      </c>
      <c r="B100" s="154">
        <v>1839.61</v>
      </c>
      <c r="I100" s="13" t="s">
        <v>251</v>
      </c>
      <c r="J100" s="17" t="s">
        <v>252</v>
      </c>
    </row>
    <row r="101" spans="1:10" ht="15" x14ac:dyDescent="0.25">
      <c r="A101" s="153">
        <v>37347</v>
      </c>
      <c r="B101" s="154">
        <v>1854.33</v>
      </c>
      <c r="I101" s="13" t="s">
        <v>253</v>
      </c>
      <c r="J101" s="17" t="s">
        <v>254</v>
      </c>
    </row>
    <row r="102" spans="1:10" ht="15" x14ac:dyDescent="0.25">
      <c r="A102" s="153">
        <v>37377</v>
      </c>
      <c r="B102" s="154">
        <v>1858.22</v>
      </c>
      <c r="I102" s="13" t="s">
        <v>255</v>
      </c>
      <c r="J102" s="17" t="s">
        <v>256</v>
      </c>
    </row>
    <row r="103" spans="1:10" ht="15" x14ac:dyDescent="0.25">
      <c r="A103" s="153">
        <v>37408</v>
      </c>
      <c r="B103" s="154">
        <v>1866.02</v>
      </c>
      <c r="I103" s="13" t="s">
        <v>257</v>
      </c>
      <c r="J103" s="17" t="s">
        <v>258</v>
      </c>
    </row>
    <row r="104" spans="1:10" ht="15" x14ac:dyDescent="0.25">
      <c r="A104" s="153">
        <v>37438</v>
      </c>
      <c r="B104" s="154">
        <v>1888.23</v>
      </c>
      <c r="I104" s="13" t="s">
        <v>259</v>
      </c>
      <c r="J104" s="17" t="s">
        <v>260</v>
      </c>
    </row>
    <row r="105" spans="1:10" ht="15" x14ac:dyDescent="0.25">
      <c r="A105" s="153">
        <v>37469</v>
      </c>
      <c r="B105" s="154">
        <v>1900.5</v>
      </c>
      <c r="I105" s="13" t="s">
        <v>261</v>
      </c>
      <c r="J105" s="17" t="s">
        <v>262</v>
      </c>
    </row>
    <row r="106" spans="1:10" ht="15" x14ac:dyDescent="0.25">
      <c r="A106" s="153">
        <v>37500</v>
      </c>
      <c r="B106" s="154">
        <v>1914.18</v>
      </c>
      <c r="I106" s="13" t="s">
        <v>263</v>
      </c>
      <c r="J106" s="17" t="s">
        <v>264</v>
      </c>
    </row>
    <row r="107" spans="1:10" ht="15" x14ac:dyDescent="0.25">
      <c r="A107" s="153">
        <v>37530</v>
      </c>
      <c r="B107" s="154">
        <v>1939.26</v>
      </c>
      <c r="I107" s="13" t="s">
        <v>265</v>
      </c>
      <c r="J107" s="17" t="s">
        <v>266</v>
      </c>
    </row>
    <row r="108" spans="1:10" ht="15" x14ac:dyDescent="0.25">
      <c r="A108" s="153">
        <v>37561</v>
      </c>
      <c r="B108" s="154">
        <v>1997.83</v>
      </c>
      <c r="I108" s="13" t="s">
        <v>267</v>
      </c>
      <c r="J108" s="17" t="s">
        <v>268</v>
      </c>
    </row>
    <row r="109" spans="1:10" ht="15" x14ac:dyDescent="0.25">
      <c r="A109" s="153">
        <v>37591</v>
      </c>
      <c r="B109" s="154">
        <v>2039.78</v>
      </c>
      <c r="I109" s="13" t="s">
        <v>269</v>
      </c>
      <c r="J109" s="17" t="s">
        <v>270</v>
      </c>
    </row>
    <row r="110" spans="1:10" ht="15" x14ac:dyDescent="0.25">
      <c r="A110" s="153">
        <v>37622</v>
      </c>
      <c r="B110" s="154">
        <v>2085.6799999999998</v>
      </c>
      <c r="I110" s="13" t="s">
        <v>271</v>
      </c>
      <c r="J110" s="17" t="s">
        <v>272</v>
      </c>
    </row>
    <row r="111" spans="1:10" ht="15" x14ac:dyDescent="0.25">
      <c r="A111" s="153">
        <v>37653</v>
      </c>
      <c r="B111" s="154">
        <v>2118.4299999999998</v>
      </c>
      <c r="I111" s="13" t="s">
        <v>273</v>
      </c>
      <c r="J111" s="17" t="s">
        <v>274</v>
      </c>
    </row>
    <row r="112" spans="1:10" ht="15" x14ac:dyDescent="0.25">
      <c r="A112" s="153">
        <v>37681</v>
      </c>
      <c r="B112" s="154">
        <v>2144.4899999999998</v>
      </c>
      <c r="I112" s="13" t="s">
        <v>275</v>
      </c>
      <c r="J112" s="17" t="s">
        <v>276</v>
      </c>
    </row>
    <row r="113" spans="1:10" ht="15" x14ac:dyDescent="0.25">
      <c r="A113" s="153">
        <v>37712</v>
      </c>
      <c r="B113" s="154">
        <v>2165.29</v>
      </c>
      <c r="I113" s="13" t="s">
        <v>277</v>
      </c>
      <c r="J113" s="17" t="s">
        <v>278</v>
      </c>
    </row>
    <row r="114" spans="1:10" ht="15" x14ac:dyDescent="0.25">
      <c r="A114" s="153">
        <v>37773</v>
      </c>
      <c r="B114" s="154">
        <v>2175.23</v>
      </c>
      <c r="I114" s="13" t="s">
        <v>279</v>
      </c>
      <c r="J114" s="17" t="s">
        <v>280</v>
      </c>
    </row>
    <row r="115" spans="1:10" ht="15" x14ac:dyDescent="0.25">
      <c r="A115" s="153">
        <v>37742</v>
      </c>
      <c r="B115" s="154">
        <v>2178.5</v>
      </c>
      <c r="I115" s="13" t="s">
        <v>281</v>
      </c>
      <c r="J115" s="17" t="s">
        <v>282</v>
      </c>
    </row>
    <row r="116" spans="1:10" ht="15" x14ac:dyDescent="0.25">
      <c r="A116" s="153">
        <v>37803</v>
      </c>
      <c r="B116" s="154">
        <v>2179.58</v>
      </c>
      <c r="I116" s="13" t="s">
        <v>283</v>
      </c>
      <c r="J116" s="17" t="s">
        <v>284</v>
      </c>
    </row>
    <row r="117" spans="1:10" ht="15" x14ac:dyDescent="0.25">
      <c r="A117" s="153">
        <v>37834</v>
      </c>
      <c r="B117" s="154">
        <v>2186.9899999999998</v>
      </c>
      <c r="I117" s="13" t="s">
        <v>285</v>
      </c>
      <c r="J117" s="17" t="s">
        <v>286</v>
      </c>
    </row>
    <row r="118" spans="1:10" ht="15" x14ac:dyDescent="0.25">
      <c r="A118" s="153">
        <v>37865</v>
      </c>
      <c r="B118" s="154">
        <v>2204.0500000000002</v>
      </c>
      <c r="I118" s="13" t="s">
        <v>287</v>
      </c>
      <c r="J118" s="17" t="s">
        <v>288</v>
      </c>
    </row>
    <row r="119" spans="1:10" ht="15" x14ac:dyDescent="0.25">
      <c r="A119" s="153">
        <v>37895</v>
      </c>
      <c r="B119" s="154">
        <v>2210.44</v>
      </c>
      <c r="I119" s="13" t="s">
        <v>289</v>
      </c>
      <c r="J119" s="17" t="s">
        <v>290</v>
      </c>
    </row>
    <row r="120" spans="1:10" ht="15" x14ac:dyDescent="0.25">
      <c r="A120" s="153">
        <v>37926</v>
      </c>
      <c r="B120" s="154">
        <v>2217.96</v>
      </c>
      <c r="I120" s="13" t="s">
        <v>291</v>
      </c>
      <c r="J120" s="17" t="s">
        <v>292</v>
      </c>
    </row>
    <row r="121" spans="1:10" ht="15" x14ac:dyDescent="0.25">
      <c r="A121" s="153">
        <v>37956</v>
      </c>
      <c r="B121" s="154">
        <v>2229.4899999999998</v>
      </c>
      <c r="I121" s="13" t="s">
        <v>293</v>
      </c>
      <c r="J121" s="17" t="s">
        <v>294</v>
      </c>
    </row>
    <row r="122" spans="1:10" ht="15" x14ac:dyDescent="0.25">
      <c r="A122" s="153">
        <v>37987</v>
      </c>
      <c r="B122" s="154">
        <v>2246.4299999999998</v>
      </c>
      <c r="I122" s="13" t="s">
        <v>295</v>
      </c>
      <c r="J122" s="17" t="s">
        <v>296</v>
      </c>
    </row>
    <row r="123" spans="1:10" ht="15" x14ac:dyDescent="0.25">
      <c r="A123" s="153">
        <v>38018</v>
      </c>
      <c r="B123" s="154">
        <v>2260.13</v>
      </c>
      <c r="I123" s="13" t="s">
        <v>297</v>
      </c>
      <c r="J123" s="17" t="s">
        <v>298</v>
      </c>
    </row>
    <row r="124" spans="1:10" ht="15" x14ac:dyDescent="0.25">
      <c r="A124" s="153">
        <v>38047</v>
      </c>
      <c r="B124" s="154">
        <v>2270.75</v>
      </c>
      <c r="I124" s="13" t="s">
        <v>299</v>
      </c>
      <c r="J124" s="17" t="s">
        <v>300</v>
      </c>
    </row>
    <row r="125" spans="1:10" ht="15" x14ac:dyDescent="0.25">
      <c r="A125" s="153">
        <v>38078</v>
      </c>
      <c r="B125" s="154">
        <v>2279.15</v>
      </c>
      <c r="I125" s="13" t="s">
        <v>301</v>
      </c>
      <c r="J125" s="17" t="s">
        <v>302</v>
      </c>
    </row>
    <row r="126" spans="1:10" ht="15" x14ac:dyDescent="0.25">
      <c r="A126" s="153">
        <v>38108</v>
      </c>
      <c r="B126" s="154">
        <v>2290.77</v>
      </c>
      <c r="I126" s="13" t="s">
        <v>303</v>
      </c>
      <c r="J126" s="17" t="s">
        <v>302</v>
      </c>
    </row>
    <row r="127" spans="1:10" ht="15" x14ac:dyDescent="0.25">
      <c r="A127" s="153">
        <v>38139</v>
      </c>
      <c r="B127" s="154">
        <v>2307.0300000000002</v>
      </c>
      <c r="I127" s="13" t="s">
        <v>304</v>
      </c>
      <c r="J127" s="17" t="s">
        <v>305</v>
      </c>
    </row>
    <row r="128" spans="1:10" ht="15" x14ac:dyDescent="0.25">
      <c r="A128" s="153">
        <v>38169</v>
      </c>
      <c r="B128" s="154">
        <v>2328.02</v>
      </c>
      <c r="I128" s="13" t="s">
        <v>306</v>
      </c>
      <c r="J128" s="17" t="s">
        <v>307</v>
      </c>
    </row>
    <row r="129" spans="1:10" ht="15" x14ac:dyDescent="0.25">
      <c r="A129" s="153">
        <v>38200</v>
      </c>
      <c r="B129" s="154">
        <v>2344.08</v>
      </c>
      <c r="I129" s="13" t="s">
        <v>308</v>
      </c>
      <c r="J129" s="17" t="s">
        <v>309</v>
      </c>
    </row>
    <row r="130" spans="1:10" ht="15" x14ac:dyDescent="0.25">
      <c r="A130" s="153">
        <v>38231</v>
      </c>
      <c r="B130" s="154">
        <v>2351.8200000000002</v>
      </c>
      <c r="I130" s="13" t="s">
        <v>310</v>
      </c>
      <c r="J130" s="17" t="s">
        <v>311</v>
      </c>
    </row>
    <row r="131" spans="1:10" ht="15" x14ac:dyDescent="0.25">
      <c r="A131" s="153">
        <v>38261</v>
      </c>
      <c r="B131" s="154">
        <v>2362.17</v>
      </c>
      <c r="I131" s="13" t="s">
        <v>312</v>
      </c>
      <c r="J131" s="17" t="s">
        <v>313</v>
      </c>
    </row>
    <row r="132" spans="1:10" ht="15" x14ac:dyDescent="0.25">
      <c r="A132" s="153">
        <v>38292</v>
      </c>
      <c r="B132" s="154">
        <v>2378.4699999999998</v>
      </c>
      <c r="I132" s="13"/>
    </row>
    <row r="133" spans="1:10" ht="15" x14ac:dyDescent="0.25">
      <c r="A133" s="153">
        <v>38322</v>
      </c>
      <c r="B133" s="154">
        <v>2398.92</v>
      </c>
      <c r="I133" s="13"/>
    </row>
    <row r="134" spans="1:10" ht="15" x14ac:dyDescent="0.25">
      <c r="A134" s="153">
        <v>38353</v>
      </c>
      <c r="B134" s="154">
        <v>2412.83</v>
      </c>
      <c r="I134" s="13"/>
    </row>
    <row r="135" spans="1:10" ht="15" x14ac:dyDescent="0.25">
      <c r="A135" s="153">
        <v>38384</v>
      </c>
      <c r="B135" s="154">
        <v>2427.0700000000002</v>
      </c>
      <c r="I135" s="13"/>
    </row>
    <row r="136" spans="1:10" ht="15" x14ac:dyDescent="0.25">
      <c r="A136" s="153">
        <v>38412</v>
      </c>
      <c r="B136" s="154">
        <v>2441.87</v>
      </c>
      <c r="I136" s="13"/>
    </row>
    <row r="137" spans="1:10" ht="15" x14ac:dyDescent="0.25">
      <c r="A137" s="153">
        <v>38443</v>
      </c>
      <c r="B137" s="154">
        <v>2463.11</v>
      </c>
      <c r="I137" s="13"/>
    </row>
    <row r="138" spans="1:10" ht="15" x14ac:dyDescent="0.25">
      <c r="A138" s="153">
        <v>38504</v>
      </c>
      <c r="B138" s="154">
        <v>2474.6799999999998</v>
      </c>
      <c r="I138" s="13"/>
    </row>
    <row r="139" spans="1:10" ht="15" x14ac:dyDescent="0.25">
      <c r="A139" s="153">
        <v>38473</v>
      </c>
      <c r="B139" s="154">
        <v>2475.1799999999998</v>
      </c>
      <c r="I139" s="13"/>
    </row>
    <row r="140" spans="1:10" ht="15" x14ac:dyDescent="0.25">
      <c r="A140" s="153">
        <v>38534</v>
      </c>
      <c r="B140" s="154">
        <v>2480.87</v>
      </c>
      <c r="I140" s="13"/>
    </row>
    <row r="141" spans="1:10" ht="15" x14ac:dyDescent="0.25">
      <c r="A141" s="153">
        <v>38565</v>
      </c>
      <c r="B141" s="154">
        <v>2485.09</v>
      </c>
      <c r="I141" s="13"/>
    </row>
    <row r="142" spans="1:10" ht="15" x14ac:dyDescent="0.25">
      <c r="A142" s="153">
        <v>38596</v>
      </c>
      <c r="B142" s="154">
        <v>2493.79</v>
      </c>
      <c r="I142" s="13"/>
    </row>
    <row r="143" spans="1:10" ht="15" x14ac:dyDescent="0.25">
      <c r="A143" s="153">
        <v>38626</v>
      </c>
      <c r="B143" s="154">
        <v>2512.4899999999998</v>
      </c>
      <c r="I143" s="13"/>
    </row>
    <row r="144" spans="1:10" ht="15" x14ac:dyDescent="0.25">
      <c r="A144" s="153">
        <v>38657</v>
      </c>
      <c r="B144" s="154">
        <v>2526.31</v>
      </c>
      <c r="I144" s="13"/>
    </row>
    <row r="145" spans="1:9" ht="15" x14ac:dyDescent="0.25">
      <c r="A145" s="153">
        <v>38687</v>
      </c>
      <c r="B145" s="154">
        <v>2535.4</v>
      </c>
      <c r="I145" s="13"/>
    </row>
    <row r="146" spans="1:9" ht="15" x14ac:dyDescent="0.25">
      <c r="A146" s="153">
        <v>38718</v>
      </c>
      <c r="B146" s="154">
        <v>2550.36</v>
      </c>
      <c r="I146" s="13"/>
    </row>
    <row r="147" spans="1:9" ht="15" x14ac:dyDescent="0.25">
      <c r="A147" s="153">
        <v>38749</v>
      </c>
      <c r="B147" s="154">
        <v>2560.8200000000002</v>
      </c>
      <c r="I147" s="13"/>
    </row>
    <row r="148" spans="1:9" ht="15" x14ac:dyDescent="0.25">
      <c r="A148" s="153">
        <v>38777</v>
      </c>
      <c r="B148" s="154">
        <v>2571.83</v>
      </c>
      <c r="I148" s="13"/>
    </row>
    <row r="149" spans="1:9" ht="15" x14ac:dyDescent="0.25">
      <c r="A149" s="153">
        <v>38869</v>
      </c>
      <c r="B149" s="154">
        <v>2574.39</v>
      </c>
      <c r="I149" s="13"/>
    </row>
    <row r="150" spans="1:9" ht="15" x14ac:dyDescent="0.25">
      <c r="A150" s="153">
        <v>38808</v>
      </c>
      <c r="B150" s="154">
        <v>2577.23</v>
      </c>
      <c r="I150" s="13"/>
    </row>
    <row r="151" spans="1:9" ht="15" x14ac:dyDescent="0.25">
      <c r="A151" s="153">
        <v>38899</v>
      </c>
      <c r="B151" s="154">
        <v>2579.2800000000002</v>
      </c>
      <c r="I151" s="13"/>
    </row>
    <row r="152" spans="1:9" ht="15" x14ac:dyDescent="0.25">
      <c r="A152" s="153">
        <v>38838</v>
      </c>
      <c r="B152" s="154">
        <v>2579.81</v>
      </c>
      <c r="I152" s="13"/>
    </row>
    <row r="153" spans="1:9" ht="15" x14ac:dyDescent="0.25">
      <c r="A153" s="153">
        <v>38930</v>
      </c>
      <c r="B153" s="154">
        <v>2580.5700000000002</v>
      </c>
      <c r="I153" s="13"/>
    </row>
    <row r="154" spans="1:9" ht="15" x14ac:dyDescent="0.25">
      <c r="A154" s="153">
        <v>38961</v>
      </c>
      <c r="B154" s="154">
        <v>2585.9899999999998</v>
      </c>
      <c r="I154" s="13"/>
    </row>
    <row r="155" spans="1:9" ht="15" x14ac:dyDescent="0.25">
      <c r="A155" s="153">
        <v>38991</v>
      </c>
      <c r="B155" s="154">
        <v>2594.52</v>
      </c>
      <c r="I155" s="13"/>
    </row>
    <row r="156" spans="1:9" ht="15" x14ac:dyDescent="0.25">
      <c r="A156" s="153">
        <v>39022</v>
      </c>
      <c r="B156" s="154">
        <v>2602.56</v>
      </c>
      <c r="I156" s="13"/>
    </row>
    <row r="157" spans="1:9" ht="15" x14ac:dyDescent="0.25">
      <c r="A157" s="153">
        <v>39052</v>
      </c>
      <c r="B157" s="154">
        <v>2615.0500000000002</v>
      </c>
      <c r="I157" s="13"/>
    </row>
    <row r="158" spans="1:9" ht="15" x14ac:dyDescent="0.25">
      <c r="A158" s="153">
        <v>39083</v>
      </c>
      <c r="B158" s="154">
        <v>2626.56</v>
      </c>
      <c r="I158" s="13"/>
    </row>
    <row r="159" spans="1:9" ht="15" x14ac:dyDescent="0.25">
      <c r="A159" s="153">
        <v>39114</v>
      </c>
      <c r="B159" s="154">
        <v>2638.12</v>
      </c>
      <c r="I159" s="13"/>
    </row>
    <row r="160" spans="1:9" ht="15" x14ac:dyDescent="0.25">
      <c r="A160" s="153">
        <v>39142</v>
      </c>
      <c r="B160" s="154">
        <v>2647.88</v>
      </c>
      <c r="I160" s="13"/>
    </row>
    <row r="161" spans="1:9" ht="15" x14ac:dyDescent="0.25">
      <c r="A161" s="153">
        <v>39173</v>
      </c>
      <c r="B161" s="154">
        <v>2654.5</v>
      </c>
      <c r="I161" s="13"/>
    </row>
    <row r="162" spans="1:9" ht="15" x14ac:dyDescent="0.25">
      <c r="A162" s="153">
        <v>39203</v>
      </c>
      <c r="B162" s="154">
        <v>2661.93</v>
      </c>
      <c r="I162" s="13"/>
    </row>
    <row r="163" spans="1:9" ht="15" x14ac:dyDescent="0.25">
      <c r="A163" s="153">
        <v>39234</v>
      </c>
      <c r="B163" s="154">
        <v>2669.38</v>
      </c>
      <c r="I163" s="13"/>
    </row>
    <row r="164" spans="1:9" ht="15" x14ac:dyDescent="0.25">
      <c r="A164" s="153">
        <v>39264</v>
      </c>
      <c r="B164" s="154">
        <v>2675.79</v>
      </c>
      <c r="I164" s="13"/>
    </row>
    <row r="165" spans="1:9" ht="15" x14ac:dyDescent="0.25">
      <c r="A165" s="153">
        <v>39295</v>
      </c>
      <c r="B165" s="154">
        <v>2688.37</v>
      </c>
      <c r="I165" s="13"/>
    </row>
    <row r="166" spans="1:9" ht="15" x14ac:dyDescent="0.25">
      <c r="A166" s="153">
        <v>39326</v>
      </c>
      <c r="B166" s="154">
        <v>2693.21</v>
      </c>
      <c r="I166" s="13"/>
    </row>
    <row r="167" spans="1:9" ht="15" x14ac:dyDescent="0.25">
      <c r="A167" s="153">
        <v>39356</v>
      </c>
      <c r="B167" s="154">
        <v>2701.29</v>
      </c>
      <c r="I167" s="13"/>
    </row>
    <row r="168" spans="1:9" ht="15" x14ac:dyDescent="0.25">
      <c r="A168" s="153">
        <v>39387</v>
      </c>
      <c r="B168" s="154">
        <v>2711.55</v>
      </c>
      <c r="I168" s="13"/>
    </row>
    <row r="169" spans="1:9" ht="15" x14ac:dyDescent="0.25">
      <c r="A169" s="153">
        <v>39417</v>
      </c>
      <c r="B169" s="154">
        <v>2731.62</v>
      </c>
      <c r="I169" s="13"/>
    </row>
    <row r="170" spans="1:9" ht="15" x14ac:dyDescent="0.25">
      <c r="A170" s="153">
        <v>39448</v>
      </c>
      <c r="B170" s="154">
        <v>2746.37</v>
      </c>
      <c r="I170" s="13"/>
    </row>
    <row r="171" spans="1:9" ht="15" x14ac:dyDescent="0.25">
      <c r="A171" s="153">
        <v>39479</v>
      </c>
      <c r="B171" s="154">
        <v>2759.83</v>
      </c>
      <c r="I171" s="13"/>
    </row>
    <row r="172" spans="1:9" ht="15" x14ac:dyDescent="0.25">
      <c r="A172" s="153">
        <v>39508</v>
      </c>
      <c r="B172" s="154">
        <v>2773.08</v>
      </c>
      <c r="I172" s="13"/>
    </row>
    <row r="173" spans="1:9" ht="15" x14ac:dyDescent="0.25">
      <c r="A173" s="153">
        <v>39539</v>
      </c>
      <c r="B173" s="154">
        <v>2788.33</v>
      </c>
      <c r="I173" s="13"/>
    </row>
    <row r="174" spans="1:9" ht="15" x14ac:dyDescent="0.25">
      <c r="A174" s="153">
        <v>39569</v>
      </c>
      <c r="B174" s="154">
        <v>2810.36</v>
      </c>
      <c r="I174" s="13"/>
    </row>
    <row r="175" spans="1:9" ht="15" x14ac:dyDescent="0.25">
      <c r="A175" s="153">
        <v>39600</v>
      </c>
      <c r="B175" s="154">
        <v>2831.16</v>
      </c>
      <c r="I175" s="13"/>
    </row>
    <row r="176" spans="1:9" ht="15" x14ac:dyDescent="0.25">
      <c r="A176" s="153">
        <v>39630</v>
      </c>
      <c r="B176" s="154">
        <v>2846.16</v>
      </c>
      <c r="I176" s="13"/>
    </row>
    <row r="177" spans="1:9" ht="15" x14ac:dyDescent="0.25">
      <c r="A177" s="153">
        <v>39661</v>
      </c>
      <c r="B177" s="154">
        <v>2854.13</v>
      </c>
      <c r="I177" s="13"/>
    </row>
    <row r="178" spans="1:9" ht="15" x14ac:dyDescent="0.25">
      <c r="A178" s="153">
        <v>39692</v>
      </c>
      <c r="B178" s="154">
        <v>2861.55</v>
      </c>
      <c r="I178" s="13"/>
    </row>
    <row r="179" spans="1:9" ht="15" x14ac:dyDescent="0.25">
      <c r="A179" s="153">
        <v>39722</v>
      </c>
      <c r="B179" s="154">
        <v>2874.43</v>
      </c>
      <c r="I179" s="13"/>
    </row>
    <row r="180" spans="1:9" ht="15" x14ac:dyDescent="0.25">
      <c r="A180" s="153">
        <v>39753</v>
      </c>
      <c r="B180" s="154">
        <v>2884.78</v>
      </c>
      <c r="I180" s="13"/>
    </row>
    <row r="181" spans="1:9" ht="15" x14ac:dyDescent="0.25">
      <c r="A181" s="153">
        <v>39783</v>
      </c>
      <c r="B181" s="154">
        <v>2892.86</v>
      </c>
      <c r="I181" s="13"/>
    </row>
    <row r="182" spans="1:9" ht="15" x14ac:dyDescent="0.25">
      <c r="A182" s="153">
        <v>39814</v>
      </c>
      <c r="B182" s="154">
        <v>2906.74</v>
      </c>
      <c r="I182" s="13"/>
    </row>
    <row r="183" spans="1:9" ht="15" x14ac:dyDescent="0.25">
      <c r="A183" s="153">
        <v>39845</v>
      </c>
      <c r="B183" s="154">
        <v>2922.73</v>
      </c>
      <c r="I183" s="13"/>
    </row>
    <row r="184" spans="1:9" ht="15" x14ac:dyDescent="0.25">
      <c r="A184" s="153">
        <v>39873</v>
      </c>
      <c r="B184" s="154">
        <v>2928.57</v>
      </c>
      <c r="I184" s="13"/>
    </row>
    <row r="185" spans="1:9" ht="15" x14ac:dyDescent="0.25">
      <c r="A185" s="153">
        <v>39904</v>
      </c>
      <c r="B185" s="154">
        <v>2942.63</v>
      </c>
      <c r="I185" s="13"/>
    </row>
    <row r="186" spans="1:9" ht="15" x14ac:dyDescent="0.25">
      <c r="A186" s="153">
        <v>39934</v>
      </c>
      <c r="B186" s="154">
        <v>2956.46</v>
      </c>
      <c r="I186" s="13"/>
    </row>
    <row r="187" spans="1:9" ht="15" x14ac:dyDescent="0.25">
      <c r="A187" s="153">
        <v>39965</v>
      </c>
      <c r="B187" s="154">
        <v>2967.1</v>
      </c>
      <c r="I187" s="13"/>
    </row>
    <row r="188" spans="1:9" ht="15" x14ac:dyDescent="0.25">
      <c r="A188" s="153">
        <v>39995</v>
      </c>
      <c r="B188" s="154">
        <v>2974.22</v>
      </c>
      <c r="I188" s="13"/>
    </row>
    <row r="189" spans="1:9" ht="15" x14ac:dyDescent="0.25">
      <c r="A189" s="153">
        <v>40026</v>
      </c>
      <c r="B189" s="154">
        <v>2978.68</v>
      </c>
      <c r="I189" s="13"/>
    </row>
    <row r="190" spans="1:9" ht="15" x14ac:dyDescent="0.25">
      <c r="A190" s="153">
        <v>40057</v>
      </c>
      <c r="B190" s="154">
        <v>2985.83</v>
      </c>
      <c r="I190" s="13"/>
    </row>
    <row r="191" spans="1:9" ht="15" x14ac:dyDescent="0.25">
      <c r="A191" s="153">
        <v>40087</v>
      </c>
      <c r="B191" s="154">
        <v>2994.19</v>
      </c>
      <c r="I191" s="13"/>
    </row>
    <row r="192" spans="1:9" ht="15" x14ac:dyDescent="0.25">
      <c r="A192" s="153">
        <v>40118</v>
      </c>
      <c r="B192" s="154">
        <v>3006.47</v>
      </c>
      <c r="I192" s="13"/>
    </row>
    <row r="193" spans="1:9" ht="15" x14ac:dyDescent="0.25">
      <c r="A193" s="153">
        <v>40148</v>
      </c>
      <c r="B193" s="154">
        <v>3017.59</v>
      </c>
      <c r="I193" s="13"/>
    </row>
    <row r="194" spans="1:9" ht="15" x14ac:dyDescent="0.25">
      <c r="A194" s="153">
        <v>40179</v>
      </c>
      <c r="B194" s="154">
        <v>3040.22</v>
      </c>
      <c r="I194" s="13"/>
    </row>
    <row r="195" spans="1:9" ht="15" x14ac:dyDescent="0.25">
      <c r="A195" s="153">
        <v>40210</v>
      </c>
      <c r="B195" s="154">
        <v>3063.93</v>
      </c>
      <c r="I195" s="13"/>
    </row>
    <row r="196" spans="1:9" ht="15" x14ac:dyDescent="0.25">
      <c r="A196" s="153">
        <v>40238</v>
      </c>
      <c r="B196" s="154">
        <v>3079.86</v>
      </c>
      <c r="I196" s="13"/>
    </row>
    <row r="197" spans="1:9" ht="15" x14ac:dyDescent="0.25">
      <c r="A197" s="153">
        <v>40269</v>
      </c>
      <c r="B197" s="154">
        <v>3097.42</v>
      </c>
      <c r="I197" s="13"/>
    </row>
    <row r="198" spans="1:9" ht="15" x14ac:dyDescent="0.25">
      <c r="A198" s="153">
        <v>40299</v>
      </c>
      <c r="B198" s="154">
        <v>3110.74</v>
      </c>
      <c r="I198" s="13"/>
    </row>
    <row r="199" spans="1:9" ht="15" x14ac:dyDescent="0.25">
      <c r="A199" s="153">
        <v>40330</v>
      </c>
      <c r="B199" s="154">
        <v>3110.74</v>
      </c>
      <c r="I199" s="13"/>
    </row>
    <row r="200" spans="1:9" ht="15" x14ac:dyDescent="0.25">
      <c r="A200" s="153">
        <v>40360</v>
      </c>
      <c r="B200" s="154">
        <v>3111.05</v>
      </c>
      <c r="I200" s="13"/>
    </row>
    <row r="201" spans="1:9" ht="15" x14ac:dyDescent="0.25">
      <c r="A201" s="153">
        <v>40391</v>
      </c>
      <c r="B201" s="154">
        <v>3112.29</v>
      </c>
      <c r="I201" s="13"/>
    </row>
    <row r="202" spans="1:9" ht="15" x14ac:dyDescent="0.25">
      <c r="A202" s="153">
        <v>40422</v>
      </c>
      <c r="B202" s="154">
        <v>3126.29</v>
      </c>
      <c r="I202" s="13"/>
    </row>
    <row r="203" spans="1:9" ht="15" x14ac:dyDescent="0.25">
      <c r="A203" s="153">
        <v>40452</v>
      </c>
      <c r="B203" s="154">
        <v>3149.74</v>
      </c>
      <c r="I203" s="13"/>
    </row>
    <row r="204" spans="1:9" ht="15" x14ac:dyDescent="0.25">
      <c r="A204" s="153">
        <v>40483</v>
      </c>
      <c r="B204" s="154">
        <v>3175.88</v>
      </c>
      <c r="I204" s="13"/>
    </row>
    <row r="205" spans="1:9" ht="15" x14ac:dyDescent="0.25">
      <c r="A205" s="153">
        <v>40513</v>
      </c>
      <c r="B205" s="154">
        <v>3195.89</v>
      </c>
      <c r="I205" s="13"/>
    </row>
    <row r="206" spans="1:9" ht="15" x14ac:dyDescent="0.25">
      <c r="A206" s="153">
        <v>40544</v>
      </c>
      <c r="B206" s="154">
        <v>3222.42</v>
      </c>
      <c r="I206" s="13"/>
    </row>
    <row r="207" spans="1:9" ht="15" x14ac:dyDescent="0.25">
      <c r="A207" s="153">
        <v>40575</v>
      </c>
      <c r="B207" s="154">
        <v>3248.2</v>
      </c>
      <c r="I207" s="13"/>
    </row>
    <row r="208" spans="1:9" ht="15" x14ac:dyDescent="0.25">
      <c r="A208" s="153">
        <v>40603</v>
      </c>
      <c r="B208" s="154">
        <v>3273.86</v>
      </c>
      <c r="I208" s="13"/>
    </row>
    <row r="209" spans="1:9" ht="15" x14ac:dyDescent="0.25">
      <c r="A209" s="153">
        <v>40634</v>
      </c>
      <c r="B209" s="154">
        <v>3299.07</v>
      </c>
      <c r="I209" s="13"/>
    </row>
    <row r="210" spans="1:9" ht="15" x14ac:dyDescent="0.25">
      <c r="A210" s="153">
        <v>40664</v>
      </c>
      <c r="B210" s="154">
        <v>3314.58</v>
      </c>
      <c r="I210" s="13"/>
    </row>
    <row r="211" spans="1:9" ht="15" x14ac:dyDescent="0.25">
      <c r="A211" s="153">
        <v>40695</v>
      </c>
      <c r="B211" s="154">
        <v>3319.55</v>
      </c>
      <c r="I211" s="13"/>
    </row>
    <row r="212" spans="1:9" ht="15" x14ac:dyDescent="0.25">
      <c r="A212" s="153">
        <v>40725</v>
      </c>
      <c r="B212" s="154">
        <v>3324.86</v>
      </c>
      <c r="I212" s="13"/>
    </row>
    <row r="213" spans="1:9" ht="15" x14ac:dyDescent="0.25">
      <c r="A213" s="153">
        <v>40756</v>
      </c>
      <c r="B213" s="154">
        <v>3337.16</v>
      </c>
      <c r="I213" s="13"/>
    </row>
    <row r="214" spans="1:9" ht="15" x14ac:dyDescent="0.25">
      <c r="A214" s="153">
        <v>40787</v>
      </c>
      <c r="B214" s="154">
        <v>3354.85</v>
      </c>
      <c r="I214" s="13"/>
    </row>
    <row r="215" spans="1:9" ht="15" x14ac:dyDescent="0.25">
      <c r="A215" s="153">
        <v>40817</v>
      </c>
      <c r="B215" s="154">
        <v>3369.28</v>
      </c>
      <c r="I215" s="13"/>
    </row>
    <row r="216" spans="1:9" ht="15" x14ac:dyDescent="0.25">
      <c r="A216" s="153">
        <v>40848</v>
      </c>
      <c r="B216" s="154">
        <v>3386.8</v>
      </c>
      <c r="I216" s="13"/>
    </row>
    <row r="217" spans="1:9" ht="15" x14ac:dyDescent="0.25">
      <c r="A217" s="153">
        <v>40878</v>
      </c>
      <c r="B217" s="154">
        <v>3403.73</v>
      </c>
      <c r="I217" s="13"/>
    </row>
    <row r="218" spans="1:9" ht="15" x14ac:dyDescent="0.25">
      <c r="A218" s="153">
        <v>40909</v>
      </c>
      <c r="B218" s="154">
        <v>3422.79</v>
      </c>
      <c r="I218" s="13"/>
    </row>
    <row r="219" spans="1:9" ht="15" x14ac:dyDescent="0.25">
      <c r="A219" s="153">
        <v>40940</v>
      </c>
      <c r="B219" s="154">
        <v>3438.19</v>
      </c>
      <c r="I219" s="13"/>
    </row>
    <row r="220" spans="1:9" ht="15" x14ac:dyDescent="0.25">
      <c r="A220" s="153">
        <v>40969</v>
      </c>
      <c r="B220" s="154">
        <v>3445.41</v>
      </c>
      <c r="I220" s="13"/>
    </row>
    <row r="221" spans="1:9" ht="15" x14ac:dyDescent="0.25">
      <c r="A221" s="153">
        <v>41000</v>
      </c>
      <c r="B221" s="154">
        <v>3467.46</v>
      </c>
      <c r="I221" s="13"/>
    </row>
    <row r="222" spans="1:9" ht="15" x14ac:dyDescent="0.25">
      <c r="A222" s="153">
        <v>41030</v>
      </c>
      <c r="B222" s="154">
        <v>3479.94</v>
      </c>
      <c r="I222" s="13"/>
    </row>
    <row r="223" spans="1:9" ht="15" x14ac:dyDescent="0.25">
      <c r="A223" s="153">
        <v>41061</v>
      </c>
      <c r="B223" s="154">
        <v>3482.72</v>
      </c>
      <c r="I223" s="13"/>
    </row>
    <row r="224" spans="1:9" ht="15" x14ac:dyDescent="0.25">
      <c r="A224" s="153">
        <v>41091</v>
      </c>
      <c r="B224" s="154">
        <v>3497.7</v>
      </c>
      <c r="I224" s="13"/>
    </row>
    <row r="225" spans="1:9" ht="15" x14ac:dyDescent="0.25">
      <c r="A225" s="153">
        <v>41122</v>
      </c>
      <c r="B225" s="154">
        <v>3512.04</v>
      </c>
      <c r="I225" s="13"/>
    </row>
    <row r="226" spans="1:9" ht="15" x14ac:dyDescent="0.25">
      <c r="A226" s="153">
        <v>41153</v>
      </c>
      <c r="B226" s="154">
        <v>3532.06</v>
      </c>
      <c r="I226" s="13"/>
    </row>
    <row r="227" spans="1:9" ht="15" x14ac:dyDescent="0.25">
      <c r="A227" s="153">
        <v>41183</v>
      </c>
      <c r="B227" s="154">
        <v>3552.9</v>
      </c>
      <c r="I227" s="13"/>
    </row>
    <row r="228" spans="1:9" ht="15" x14ac:dyDescent="0.25">
      <c r="A228" s="153">
        <v>41214</v>
      </c>
      <c r="B228" s="154">
        <v>3574.22</v>
      </c>
      <c r="I228" s="13"/>
    </row>
    <row r="229" spans="1:9" ht="15" x14ac:dyDescent="0.25">
      <c r="A229" s="153">
        <v>41244</v>
      </c>
      <c r="B229" s="154">
        <v>3602.46</v>
      </c>
      <c r="I229" s="13"/>
    </row>
    <row r="230" spans="1:9" ht="15" x14ac:dyDescent="0.25">
      <c r="A230" s="153">
        <v>41275</v>
      </c>
      <c r="B230" s="154">
        <v>3633.44</v>
      </c>
      <c r="I230" s="13"/>
    </row>
    <row r="231" spans="1:9" ht="15" x14ac:dyDescent="0.25">
      <c r="A231" s="153">
        <v>41306</v>
      </c>
      <c r="B231" s="154">
        <v>3655.24</v>
      </c>
      <c r="I231" s="13"/>
    </row>
    <row r="232" spans="1:9" ht="15" x14ac:dyDescent="0.25">
      <c r="A232" s="153">
        <v>41334</v>
      </c>
      <c r="B232" s="154">
        <v>3672.42</v>
      </c>
      <c r="I232" s="13"/>
    </row>
    <row r="233" spans="1:9" ht="15" x14ac:dyDescent="0.25">
      <c r="A233" s="153">
        <v>41365</v>
      </c>
      <c r="B233" s="154">
        <v>3692.62</v>
      </c>
      <c r="I233" s="13"/>
    </row>
    <row r="234" spans="1:9" ht="15" x14ac:dyDescent="0.25">
      <c r="A234" s="153">
        <v>41395</v>
      </c>
      <c r="B234" s="154">
        <v>3706.28</v>
      </c>
      <c r="I234" s="13"/>
    </row>
    <row r="235" spans="1:9" ht="15" x14ac:dyDescent="0.25">
      <c r="A235" s="153">
        <v>41426</v>
      </c>
      <c r="B235" s="154">
        <v>3715.92</v>
      </c>
      <c r="I235" s="13"/>
    </row>
    <row r="236" spans="1:9" ht="15" x14ac:dyDescent="0.25">
      <c r="A236" s="153">
        <v>41456</v>
      </c>
      <c r="B236" s="154">
        <v>3717.03</v>
      </c>
      <c r="I236" s="13"/>
    </row>
    <row r="237" spans="1:9" ht="15" x14ac:dyDescent="0.25">
      <c r="A237" s="153">
        <v>41487</v>
      </c>
      <c r="B237" s="154">
        <v>3725.95</v>
      </c>
      <c r="I237" s="13"/>
    </row>
    <row r="238" spans="1:9" ht="15" x14ac:dyDescent="0.25">
      <c r="A238" s="153">
        <v>41518</v>
      </c>
      <c r="B238" s="154">
        <v>3738.99</v>
      </c>
      <c r="I238" s="13"/>
    </row>
    <row r="239" spans="1:9" ht="15" x14ac:dyDescent="0.25">
      <c r="A239" s="153">
        <v>41548</v>
      </c>
      <c r="B239" s="154">
        <v>3760.3</v>
      </c>
      <c r="I239" s="13"/>
    </row>
    <row r="240" spans="1:9" ht="15" x14ac:dyDescent="0.25">
      <c r="A240" s="153">
        <v>41579</v>
      </c>
      <c r="B240" s="154">
        <v>3780.61</v>
      </c>
      <c r="I240" s="13"/>
    </row>
    <row r="241" spans="1:9" ht="15" x14ac:dyDescent="0.25">
      <c r="A241" s="153">
        <v>41609</v>
      </c>
      <c r="B241" s="154">
        <v>3815.39</v>
      </c>
      <c r="I241" s="13"/>
    </row>
    <row r="242" spans="1:9" ht="15" x14ac:dyDescent="0.25">
      <c r="A242" s="153">
        <v>41640</v>
      </c>
      <c r="B242" s="154">
        <v>3836.37</v>
      </c>
      <c r="I242" s="13"/>
    </row>
    <row r="243" spans="1:9" ht="15" x14ac:dyDescent="0.25">
      <c r="A243" s="153">
        <v>41671</v>
      </c>
      <c r="B243" s="154">
        <v>3862.84</v>
      </c>
      <c r="I243" s="13"/>
    </row>
    <row r="244" spans="1:9" ht="15" x14ac:dyDescent="0.25">
      <c r="A244" s="153">
        <v>41699</v>
      </c>
      <c r="B244" s="154">
        <v>3898.38</v>
      </c>
      <c r="I244" s="13"/>
    </row>
    <row r="245" spans="1:9" ht="15" x14ac:dyDescent="0.25">
      <c r="A245" s="153">
        <v>41730</v>
      </c>
      <c r="B245" s="154">
        <v>3924.5</v>
      </c>
      <c r="I245" s="13"/>
    </row>
    <row r="246" spans="1:9" ht="15" x14ac:dyDescent="0.25">
      <c r="A246" s="153">
        <v>41760</v>
      </c>
      <c r="B246" s="154">
        <v>3942.55</v>
      </c>
      <c r="I246" s="13"/>
    </row>
    <row r="247" spans="1:9" ht="15" x14ac:dyDescent="0.25">
      <c r="A247" s="153">
        <v>41791</v>
      </c>
      <c r="B247" s="154">
        <v>3958.32</v>
      </c>
      <c r="I247" s="13"/>
    </row>
    <row r="248" spans="1:9" ht="15" x14ac:dyDescent="0.25">
      <c r="A248" s="153">
        <v>41821</v>
      </c>
      <c r="B248" s="154">
        <v>3958.72</v>
      </c>
      <c r="I248" s="13"/>
    </row>
    <row r="249" spans="1:9" ht="15" x14ac:dyDescent="0.25">
      <c r="A249" s="153">
        <v>41852</v>
      </c>
      <c r="B249" s="154">
        <v>3968.62</v>
      </c>
      <c r="I249" s="13"/>
    </row>
    <row r="250" spans="1:9" ht="15" x14ac:dyDescent="0.25">
      <c r="A250" s="153">
        <v>41883</v>
      </c>
      <c r="B250" s="154">
        <v>3991.24</v>
      </c>
      <c r="I250" s="13"/>
    </row>
    <row r="251" spans="1:9" ht="15" x14ac:dyDescent="0.25">
      <c r="A251" s="153">
        <v>41913</v>
      </c>
      <c r="B251" s="154">
        <v>4008</v>
      </c>
      <c r="I251" s="13"/>
    </row>
    <row r="252" spans="1:9" ht="15" x14ac:dyDescent="0.25">
      <c r="A252" s="153">
        <v>41944</v>
      </c>
      <c r="B252" s="154">
        <v>4028.44</v>
      </c>
      <c r="I252" s="13"/>
    </row>
    <row r="253" spans="1:9" ht="15" x14ac:dyDescent="0.25">
      <c r="A253" s="153">
        <v>41974</v>
      </c>
      <c r="B253" s="154">
        <v>4059.86</v>
      </c>
      <c r="I253" s="13"/>
    </row>
    <row r="254" spans="1:9" ht="15" x14ac:dyDescent="0.25">
      <c r="A254" s="153">
        <v>42005</v>
      </c>
      <c r="B254" s="154">
        <v>4110.2</v>
      </c>
      <c r="I254" s="13"/>
    </row>
    <row r="255" spans="1:9" ht="15" x14ac:dyDescent="0.25">
      <c r="A255" s="153">
        <v>42036</v>
      </c>
      <c r="B255" s="154">
        <v>4160.34</v>
      </c>
      <c r="I255" s="13"/>
    </row>
    <row r="256" spans="1:9" ht="15" x14ac:dyDescent="0.25">
      <c r="A256" s="153">
        <v>42064</v>
      </c>
      <c r="B256" s="154">
        <v>4215.26</v>
      </c>
      <c r="I256" s="13"/>
    </row>
    <row r="257" spans="1:9" ht="15" x14ac:dyDescent="0.25">
      <c r="A257" s="153">
        <v>42095</v>
      </c>
      <c r="B257" s="154">
        <v>4245.1899999999996</v>
      </c>
      <c r="I257" s="13"/>
    </row>
    <row r="258" spans="1:9" ht="15" x14ac:dyDescent="0.25">
      <c r="A258" s="153">
        <v>42125</v>
      </c>
      <c r="B258" s="154">
        <v>4276.6000000000004</v>
      </c>
      <c r="I258" s="13"/>
    </row>
    <row r="259" spans="1:9" ht="15" x14ac:dyDescent="0.25">
      <c r="A259" s="153">
        <v>42156</v>
      </c>
      <c r="B259" s="154">
        <v>4310.3900000000003</v>
      </c>
      <c r="I259" s="13"/>
    </row>
    <row r="260" spans="1:9" ht="15" x14ac:dyDescent="0.25">
      <c r="A260" s="153">
        <v>42186</v>
      </c>
      <c r="B260" s="154">
        <v>4337.1099999999997</v>
      </c>
      <c r="I260" s="13"/>
    </row>
    <row r="261" spans="1:9" ht="15" x14ac:dyDescent="0.25">
      <c r="A261" s="153">
        <v>42217</v>
      </c>
      <c r="B261" s="154">
        <v>4346.6499999999996</v>
      </c>
      <c r="I261" s="13"/>
    </row>
    <row r="262" spans="1:9" ht="15" x14ac:dyDescent="0.25">
      <c r="A262" s="153">
        <v>42248</v>
      </c>
      <c r="B262" s="154">
        <v>4370.12</v>
      </c>
      <c r="I262" s="13"/>
    </row>
    <row r="263" spans="1:9" ht="15" x14ac:dyDescent="0.25">
      <c r="A263" s="153">
        <v>42278</v>
      </c>
      <c r="B263" s="154">
        <v>4405.95</v>
      </c>
      <c r="I263" s="13"/>
    </row>
    <row r="264" spans="1:9" ht="15" x14ac:dyDescent="0.25">
      <c r="A264" s="153">
        <v>42309</v>
      </c>
      <c r="B264" s="154">
        <v>4450.45</v>
      </c>
      <c r="I264" s="13"/>
    </row>
    <row r="265" spans="1:9" ht="15" x14ac:dyDescent="0.25">
      <c r="A265" s="153">
        <v>42339</v>
      </c>
      <c r="B265" s="154">
        <v>4493.17</v>
      </c>
      <c r="I265" s="13"/>
    </row>
    <row r="266" spans="1:9" ht="15" x14ac:dyDescent="0.25">
      <c r="A266" s="153">
        <v>42370</v>
      </c>
      <c r="B266" s="154">
        <v>4550.2299999999996</v>
      </c>
      <c r="I266" s="13"/>
    </row>
    <row r="267" spans="1:9" ht="15" x14ac:dyDescent="0.25">
      <c r="A267" s="153">
        <v>42401</v>
      </c>
      <c r="B267" s="154">
        <v>4591.18</v>
      </c>
      <c r="I267" s="13"/>
    </row>
    <row r="268" spans="1:9" ht="15" x14ac:dyDescent="0.25">
      <c r="A268" s="153">
        <v>42430</v>
      </c>
      <c r="B268" s="154">
        <v>4610.92</v>
      </c>
      <c r="I268" s="13"/>
    </row>
    <row r="269" spans="1:9" ht="15" x14ac:dyDescent="0.25">
      <c r="A269" s="153">
        <v>42461</v>
      </c>
      <c r="B269" s="154">
        <v>4639.05</v>
      </c>
      <c r="I269" s="13"/>
    </row>
    <row r="270" spans="1:9" ht="15" x14ac:dyDescent="0.25">
      <c r="A270" s="153">
        <v>42491</v>
      </c>
      <c r="B270" s="154">
        <v>4675.2299999999996</v>
      </c>
      <c r="I270" s="13"/>
    </row>
    <row r="271" spans="1:9" ht="15" x14ac:dyDescent="0.25">
      <c r="A271" s="153">
        <v>42522</v>
      </c>
      <c r="B271" s="154">
        <v>4691.59</v>
      </c>
      <c r="I271" s="13"/>
    </row>
    <row r="272" spans="1:9" ht="15" x14ac:dyDescent="0.25">
      <c r="A272" s="153">
        <v>42552</v>
      </c>
      <c r="B272" s="154">
        <v>4715.99</v>
      </c>
      <c r="I272" s="13"/>
    </row>
    <row r="273" spans="1:9" ht="15" x14ac:dyDescent="0.25">
      <c r="A273" s="153">
        <v>42583</v>
      </c>
      <c r="B273" s="154">
        <v>4736.74</v>
      </c>
      <c r="I273" s="13"/>
    </row>
    <row r="274" spans="1:9" ht="15" x14ac:dyDescent="0.25">
      <c r="A274" s="153">
        <v>42614</v>
      </c>
      <c r="B274" s="154">
        <v>4740.53</v>
      </c>
      <c r="I274" s="13"/>
    </row>
    <row r="275" spans="1:9" ht="15" x14ac:dyDescent="0.25">
      <c r="A275" s="153">
        <v>42644</v>
      </c>
      <c r="B275" s="154">
        <v>4752.8599999999997</v>
      </c>
      <c r="I275" s="13"/>
    </row>
    <row r="276" spans="1:9" ht="15" x14ac:dyDescent="0.25">
      <c r="A276" s="153">
        <v>42675</v>
      </c>
      <c r="B276" s="154">
        <v>4761.42</v>
      </c>
      <c r="I276" s="13"/>
    </row>
    <row r="277" spans="1:9" ht="15" x14ac:dyDescent="0.25">
      <c r="A277" s="153">
        <v>42705</v>
      </c>
      <c r="B277" s="154">
        <v>4775.7</v>
      </c>
      <c r="I277" s="13"/>
    </row>
    <row r="278" spans="1:9" ht="15" x14ac:dyDescent="0.25">
      <c r="A278" s="153">
        <v>42736</v>
      </c>
      <c r="B278" s="154">
        <v>4793.8500000000004</v>
      </c>
      <c r="I278" s="13"/>
    </row>
    <row r="279" spans="1:9" ht="15" x14ac:dyDescent="0.25">
      <c r="A279" s="153">
        <v>42767</v>
      </c>
      <c r="B279" s="154">
        <v>4809.67</v>
      </c>
      <c r="I279" s="13"/>
    </row>
    <row r="280" spans="1:9" ht="15" x14ac:dyDescent="0.25">
      <c r="A280" s="153">
        <v>42795</v>
      </c>
      <c r="B280" s="154">
        <v>4821.6899999999996</v>
      </c>
      <c r="I280" s="13"/>
    </row>
    <row r="281" spans="1:9" ht="15" x14ac:dyDescent="0.25">
      <c r="A281" s="153">
        <v>42826</v>
      </c>
      <c r="B281" s="154">
        <v>4828.4399999999996</v>
      </c>
      <c r="I281" s="13"/>
    </row>
    <row r="282" spans="1:9" ht="15" x14ac:dyDescent="0.25">
      <c r="A282" s="153">
        <v>42887</v>
      </c>
      <c r="B282" s="154">
        <v>4832.2700000000004</v>
      </c>
      <c r="I282" s="13"/>
    </row>
    <row r="283" spans="1:9" ht="15" x14ac:dyDescent="0.25">
      <c r="A283" s="153">
        <v>42856</v>
      </c>
      <c r="B283" s="154">
        <v>4843.41</v>
      </c>
      <c r="I283" s="13"/>
    </row>
    <row r="284" spans="1:9" ht="15" x14ac:dyDescent="0.25">
      <c r="A284" s="153">
        <v>42917</v>
      </c>
      <c r="B284" s="154">
        <v>4843.87</v>
      </c>
      <c r="I284" s="13"/>
    </row>
    <row r="285" spans="1:9" ht="15" x14ac:dyDescent="0.25">
      <c r="A285" s="153">
        <v>42948</v>
      </c>
      <c r="B285" s="154">
        <v>4853.07</v>
      </c>
      <c r="I285" s="13"/>
    </row>
    <row r="286" spans="1:9" ht="15" x14ac:dyDescent="0.25">
      <c r="A286" s="153">
        <v>42979</v>
      </c>
      <c r="B286" s="154">
        <v>4860.83</v>
      </c>
      <c r="I286" s="13"/>
    </row>
    <row r="287" spans="1:9" ht="15" x14ac:dyDescent="0.25">
      <c r="A287" s="153">
        <v>43009</v>
      </c>
      <c r="B287" s="154">
        <v>4881.25</v>
      </c>
      <c r="I287" s="13"/>
    </row>
    <row r="288" spans="1:9" ht="15" x14ac:dyDescent="0.25">
      <c r="A288" s="153">
        <v>43040</v>
      </c>
      <c r="B288" s="154">
        <v>4894.92</v>
      </c>
      <c r="I288" s="13"/>
    </row>
    <row r="289" spans="1:9" ht="15" x14ac:dyDescent="0.25">
      <c r="A289" s="153">
        <v>43070</v>
      </c>
      <c r="B289" s="154">
        <v>4916.46</v>
      </c>
      <c r="I289" s="13"/>
    </row>
    <row r="290" spans="1:9" ht="15" x14ac:dyDescent="0.25">
      <c r="A290" s="153">
        <v>43101</v>
      </c>
      <c r="B290" s="154">
        <v>4930.72</v>
      </c>
      <c r="I290" s="13"/>
    </row>
    <row r="291" spans="1:9" ht="15" x14ac:dyDescent="0.25">
      <c r="A291" s="153">
        <v>43132</v>
      </c>
      <c r="B291" s="154">
        <v>4946.5</v>
      </c>
      <c r="I291" s="13"/>
    </row>
    <row r="292" spans="1:9" ht="15" x14ac:dyDescent="0.25">
      <c r="A292" s="153">
        <v>43160</v>
      </c>
      <c r="B292" s="154">
        <v>4950.95</v>
      </c>
      <c r="I292" s="13"/>
    </row>
    <row r="293" spans="1:9" ht="15" x14ac:dyDescent="0.25">
      <c r="A293" s="153">
        <v>43191</v>
      </c>
      <c r="B293" s="154">
        <v>4961.84</v>
      </c>
      <c r="I293" s="13"/>
    </row>
    <row r="294" spans="1:9" ht="15" x14ac:dyDescent="0.25">
      <c r="A294" s="153">
        <v>43221</v>
      </c>
      <c r="B294" s="154">
        <v>4981.6899999999996</v>
      </c>
      <c r="I294" s="13"/>
    </row>
    <row r="295" spans="1:9" ht="15" x14ac:dyDescent="0.25">
      <c r="A295" s="153">
        <v>43252</v>
      </c>
      <c r="B295" s="154">
        <v>5044.46</v>
      </c>
      <c r="I295" s="13"/>
    </row>
    <row r="296" spans="1:9" ht="15" x14ac:dyDescent="0.25">
      <c r="A296" s="153">
        <v>43313</v>
      </c>
      <c r="B296" s="154">
        <v>5056.5600000000004</v>
      </c>
      <c r="I296" s="13"/>
    </row>
    <row r="297" spans="1:9" ht="15" x14ac:dyDescent="0.25">
      <c r="A297" s="153">
        <v>43282</v>
      </c>
      <c r="B297" s="154">
        <v>5061.1099999999997</v>
      </c>
      <c r="I297" s="13"/>
    </row>
    <row r="298" spans="1:9" ht="15" x14ac:dyDescent="0.25">
      <c r="A298" s="153">
        <v>43344</v>
      </c>
      <c r="B298" s="154">
        <v>5080.83</v>
      </c>
      <c r="I298" s="13"/>
    </row>
    <row r="299" spans="1:9" ht="15" x14ac:dyDescent="0.25">
      <c r="A299" s="153">
        <v>43405</v>
      </c>
      <c r="B299" s="154">
        <v>5092.97</v>
      </c>
      <c r="I299" s="13"/>
    </row>
    <row r="300" spans="1:9" ht="15" x14ac:dyDescent="0.25">
      <c r="A300" s="153">
        <v>43435</v>
      </c>
      <c r="B300" s="154">
        <v>5100.6099999999997</v>
      </c>
      <c r="I300" s="13"/>
    </row>
    <row r="301" spans="1:9" ht="15" x14ac:dyDescent="0.25">
      <c r="A301" s="153">
        <v>43374</v>
      </c>
      <c r="B301" s="154">
        <v>5103.6899999999996</v>
      </c>
      <c r="I301" s="13"/>
    </row>
    <row r="302" spans="1:9" ht="15" x14ac:dyDescent="0.25">
      <c r="A302" s="153">
        <v>43466</v>
      </c>
      <c r="B302" s="154">
        <v>5116.93</v>
      </c>
      <c r="I302" s="13"/>
    </row>
    <row r="303" spans="1:9" ht="15" x14ac:dyDescent="0.25">
      <c r="A303" s="153">
        <v>43497</v>
      </c>
      <c r="B303" s="154">
        <v>5138.93</v>
      </c>
      <c r="I303" s="13"/>
    </row>
    <row r="304" spans="1:9" ht="15" x14ac:dyDescent="0.25">
      <c r="A304" s="153">
        <v>43525</v>
      </c>
      <c r="B304" s="154">
        <v>5177.47</v>
      </c>
      <c r="I304" s="13"/>
    </row>
    <row r="305" spans="1:9" ht="15" x14ac:dyDescent="0.25">
      <c r="A305" s="153">
        <v>43556</v>
      </c>
      <c r="B305" s="154">
        <v>5206.9799999999996</v>
      </c>
      <c r="I305" s="13"/>
    </row>
    <row r="306" spans="1:9" ht="15" x14ac:dyDescent="0.25">
      <c r="A306" s="153">
        <v>43586</v>
      </c>
      <c r="B306" s="154">
        <v>5213.75</v>
      </c>
      <c r="I306" s="13"/>
    </row>
    <row r="307" spans="1:9" ht="15" x14ac:dyDescent="0.25">
      <c r="A307" s="153">
        <v>43617</v>
      </c>
      <c r="B307" s="154">
        <v>5214.2700000000004</v>
      </c>
      <c r="I307" s="13"/>
    </row>
    <row r="308" spans="1:9" ht="15" x14ac:dyDescent="0.25">
      <c r="A308" s="153">
        <v>43647</v>
      </c>
      <c r="B308" s="154">
        <v>5224.18</v>
      </c>
      <c r="I308" s="13"/>
    </row>
    <row r="309" spans="1:9" ht="15" x14ac:dyDescent="0.25">
      <c r="A309" s="153">
        <v>43709</v>
      </c>
      <c r="B309" s="154">
        <v>5227.84</v>
      </c>
      <c r="I309" s="13"/>
    </row>
    <row r="310" spans="1:9" ht="15" x14ac:dyDescent="0.25">
      <c r="A310" s="153">
        <v>43678</v>
      </c>
      <c r="B310" s="154">
        <v>5229.93</v>
      </c>
      <c r="I310" s="13"/>
    </row>
    <row r="311" spans="1:9" ht="15" x14ac:dyDescent="0.25">
      <c r="A311" s="153">
        <v>43739</v>
      </c>
      <c r="B311" s="154">
        <v>5233.07</v>
      </c>
      <c r="I311" s="13"/>
    </row>
    <row r="312" spans="1:9" ht="15" x14ac:dyDescent="0.25">
      <c r="A312" s="153">
        <v>43770</v>
      </c>
      <c r="B312" s="154">
        <v>5259.76</v>
      </c>
      <c r="I312" s="13"/>
    </row>
    <row r="313" spans="1:9" ht="15" x14ac:dyDescent="0.25">
      <c r="A313" s="153">
        <v>43952</v>
      </c>
      <c r="B313" s="154">
        <v>5311.65</v>
      </c>
      <c r="I313" s="13"/>
    </row>
    <row r="314" spans="1:9" ht="15" x14ac:dyDescent="0.25">
      <c r="A314" s="153">
        <v>43800</v>
      </c>
      <c r="B314" s="154">
        <v>5320.25</v>
      </c>
      <c r="I314" s="13"/>
    </row>
    <row r="315" spans="1:9" ht="15" x14ac:dyDescent="0.25">
      <c r="A315" s="153">
        <v>43983</v>
      </c>
      <c r="B315" s="154">
        <v>5325.46</v>
      </c>
      <c r="I315" s="13"/>
    </row>
    <row r="316" spans="1:9" ht="15" x14ac:dyDescent="0.25">
      <c r="A316" s="153">
        <v>43831</v>
      </c>
      <c r="B316" s="154">
        <v>5331.42</v>
      </c>
      <c r="I316" s="13"/>
    </row>
    <row r="317" spans="1:9" ht="15" x14ac:dyDescent="0.25">
      <c r="A317" s="153">
        <v>43922</v>
      </c>
      <c r="B317" s="154">
        <v>5331.91</v>
      </c>
      <c r="I317" s="13"/>
    </row>
    <row r="318" spans="1:9" ht="15" x14ac:dyDescent="0.25">
      <c r="A318" s="153">
        <v>44013</v>
      </c>
      <c r="B318" s="154">
        <v>5344.63</v>
      </c>
      <c r="I318" s="13"/>
    </row>
    <row r="319" spans="1:9" ht="15" x14ac:dyDescent="0.25">
      <c r="A319" s="153">
        <v>43862</v>
      </c>
      <c r="B319" s="154">
        <v>5344.75</v>
      </c>
      <c r="I319" s="13"/>
    </row>
    <row r="320" spans="1:9" ht="15" x14ac:dyDescent="0.25">
      <c r="A320" s="153">
        <v>43891</v>
      </c>
      <c r="B320" s="154">
        <v>5348.49</v>
      </c>
      <c r="I320" s="13"/>
    </row>
    <row r="321" spans="1:9" ht="15" x14ac:dyDescent="0.25">
      <c r="A321" s="153">
        <v>44044</v>
      </c>
      <c r="B321" s="154">
        <v>5357.46</v>
      </c>
      <c r="I321" s="13"/>
    </row>
    <row r="322" spans="1:9" ht="15" x14ac:dyDescent="0.25">
      <c r="A322" s="153">
        <v>44075</v>
      </c>
      <c r="B322" s="154">
        <v>5391.75</v>
      </c>
      <c r="I322" s="13"/>
    </row>
    <row r="323" spans="1:9" ht="15" x14ac:dyDescent="0.25">
      <c r="A323" s="153">
        <v>44105</v>
      </c>
      <c r="B323" s="154">
        <v>5438.12</v>
      </c>
      <c r="I323" s="13"/>
    </row>
    <row r="324" spans="1:9" ht="15" x14ac:dyDescent="0.25">
      <c r="A324" s="153">
        <v>44136</v>
      </c>
      <c r="B324" s="154">
        <v>5486.52</v>
      </c>
      <c r="I324" s="13"/>
    </row>
    <row r="325" spans="1:9" ht="15" x14ac:dyDescent="0.25">
      <c r="A325" s="153">
        <v>44166</v>
      </c>
      <c r="B325" s="154">
        <v>5560.59</v>
      </c>
      <c r="I325" s="13"/>
    </row>
    <row r="326" spans="1:9" ht="15" x14ac:dyDescent="0.25">
      <c r="A326" s="153">
        <v>44197</v>
      </c>
      <c r="B326" s="154">
        <v>5574.49</v>
      </c>
      <c r="I326" s="13"/>
    </row>
    <row r="327" spans="1:9" ht="15" x14ac:dyDescent="0.25">
      <c r="A327" s="153">
        <v>44228</v>
      </c>
      <c r="B327" s="154">
        <v>5622.43</v>
      </c>
      <c r="I327" s="13"/>
    </row>
    <row r="328" spans="1:9" ht="15" x14ac:dyDescent="0.25">
      <c r="A328" s="153">
        <v>44256</v>
      </c>
      <c r="B328" s="154">
        <v>5674.72</v>
      </c>
      <c r="I328" s="13"/>
    </row>
    <row r="329" spans="1:9" ht="15" x14ac:dyDescent="0.25">
      <c r="A329" s="153">
        <v>44287</v>
      </c>
      <c r="B329" s="154">
        <v>5692.31</v>
      </c>
      <c r="I329" s="13"/>
    </row>
    <row r="330" spans="1:9" ht="15" x14ac:dyDescent="0.25">
      <c r="A330" s="153">
        <v>44317</v>
      </c>
      <c r="B330" s="154">
        <v>5739.56</v>
      </c>
      <c r="I330" s="13"/>
    </row>
    <row r="331" spans="1:9" ht="15" x14ac:dyDescent="0.25">
      <c r="A331" s="153">
        <v>44348</v>
      </c>
      <c r="B331" s="154">
        <v>5769.98</v>
      </c>
      <c r="I331" s="13"/>
    </row>
    <row r="332" spans="1:9" ht="15" x14ac:dyDescent="0.25">
      <c r="A332" s="153">
        <v>44378</v>
      </c>
      <c r="B332" s="154">
        <v>5825.37</v>
      </c>
      <c r="I332" s="13"/>
    </row>
    <row r="333" spans="1:9" ht="15" x14ac:dyDescent="0.25">
      <c r="A333" s="153">
        <v>44409</v>
      </c>
      <c r="B333" s="154">
        <v>5876.05</v>
      </c>
      <c r="I333" s="13"/>
    </row>
    <row r="334" spans="1:9" ht="15" x14ac:dyDescent="0.25">
      <c r="A334" s="153">
        <v>44440</v>
      </c>
      <c r="B334" s="154">
        <v>5944.21</v>
      </c>
      <c r="I334" s="13"/>
    </row>
    <row r="335" spans="1:9" ht="15" x14ac:dyDescent="0.25">
      <c r="A335" s="153">
        <v>44470</v>
      </c>
      <c r="B335" s="154">
        <v>6018.51</v>
      </c>
      <c r="I335" s="13"/>
    </row>
    <row r="336" spans="1:9" ht="15" x14ac:dyDescent="0.25">
      <c r="A336" s="153">
        <v>44501</v>
      </c>
      <c r="B336" s="154">
        <v>6075.69</v>
      </c>
      <c r="I336" s="13"/>
    </row>
    <row r="337" spans="1:9" ht="15" x14ac:dyDescent="0.25">
      <c r="A337" s="153">
        <v>44531</v>
      </c>
      <c r="B337" s="154">
        <v>6120.04</v>
      </c>
      <c r="I337" s="13"/>
    </row>
    <row r="338" spans="1:9" ht="15" x14ac:dyDescent="0.25">
      <c r="A338" s="153">
        <v>44562</v>
      </c>
      <c r="B338" s="154">
        <v>6153.09</v>
      </c>
      <c r="I338" s="13"/>
    </row>
    <row r="339" spans="1:9" ht="15" x14ac:dyDescent="0.25">
      <c r="A339" s="153">
        <v>44593</v>
      </c>
      <c r="B339" s="154">
        <v>6215.24</v>
      </c>
      <c r="I339" s="13"/>
    </row>
    <row r="340" spans="1:9" ht="15" x14ac:dyDescent="0.25">
      <c r="A340" s="153">
        <v>44621</v>
      </c>
      <c r="B340" s="154">
        <v>6315.93</v>
      </c>
      <c r="I340" s="13"/>
    </row>
    <row r="341" spans="1:9" ht="15" x14ac:dyDescent="0.25">
      <c r="A341" s="153">
        <v>44652</v>
      </c>
      <c r="B341" s="154">
        <v>6382.88</v>
      </c>
      <c r="I341" s="13"/>
    </row>
    <row r="342" spans="1:9" ht="15" x14ac:dyDescent="0.25">
      <c r="A342" s="153">
        <v>44682</v>
      </c>
      <c r="B342" s="154">
        <v>6412.88</v>
      </c>
      <c r="I342" s="13"/>
    </row>
    <row r="343" spans="1:9" ht="15" x14ac:dyDescent="0.25">
      <c r="A343" s="153">
        <v>44713</v>
      </c>
      <c r="B343" s="154">
        <v>6455.85</v>
      </c>
      <c r="I343" s="13"/>
    </row>
    <row r="344" spans="1:9" ht="15" x14ac:dyDescent="0.25">
      <c r="A344" s="153">
        <v>44743</v>
      </c>
      <c r="B344" s="154">
        <v>6411.95</v>
      </c>
    </row>
    <row r="345" spans="1:9" ht="15" x14ac:dyDescent="0.25">
      <c r="A345" s="153">
        <v>44774</v>
      </c>
      <c r="B345" s="154">
        <v>6388.87</v>
      </c>
    </row>
    <row r="346" spans="1:9" ht="15" x14ac:dyDescent="0.25">
      <c r="A346" s="153">
        <v>44805</v>
      </c>
      <c r="B346" s="154">
        <v>6370.34</v>
      </c>
    </row>
    <row r="347" spans="1:9" ht="15" x14ac:dyDescent="0.25">
      <c r="A347" s="153">
        <v>44835</v>
      </c>
      <c r="B347" s="154">
        <v>6407.93</v>
      </c>
    </row>
    <row r="348" spans="1:9" ht="15" x14ac:dyDescent="0.25">
      <c r="A348" s="153">
        <v>44866</v>
      </c>
      <c r="B348" s="154">
        <v>6434.2</v>
      </c>
    </row>
    <row r="349" spans="1:9" ht="15" x14ac:dyDescent="0.25">
      <c r="A349" s="153">
        <v>44896</v>
      </c>
      <c r="B349" s="154">
        <v>6474.09</v>
      </c>
    </row>
    <row r="350" spans="1:9" ht="15" x14ac:dyDescent="0.25">
      <c r="A350" s="153">
        <v>44927</v>
      </c>
      <c r="B350" s="154">
        <v>6508.4</v>
      </c>
    </row>
    <row r="351" spans="1:9" ht="15" x14ac:dyDescent="0.25">
      <c r="A351" s="153">
        <v>44958</v>
      </c>
      <c r="B351" s="154">
        <v>6563.07</v>
      </c>
    </row>
    <row r="352" spans="1:9" ht="15" x14ac:dyDescent="0.25">
      <c r="A352" s="153">
        <v>44986</v>
      </c>
      <c r="B352" s="154">
        <v>6609.67</v>
      </c>
    </row>
    <row r="353" spans="1:2" ht="15" x14ac:dyDescent="0.25">
      <c r="A353" s="153">
        <v>45017</v>
      </c>
      <c r="B353" s="154">
        <v>6649.99</v>
      </c>
    </row>
    <row r="354" spans="1:2" ht="15" x14ac:dyDescent="0.25">
      <c r="A354" s="153">
        <v>45047</v>
      </c>
      <c r="B354" s="154">
        <v>6665.28</v>
      </c>
    </row>
    <row r="355" spans="1:2" ht="15" x14ac:dyDescent="0.25">
      <c r="A355" s="153">
        <v>45078</v>
      </c>
      <c r="B355" s="154">
        <v>6659.95</v>
      </c>
    </row>
    <row r="356" spans="1:2" ht="15" x14ac:dyDescent="0.25">
      <c r="A356" s="153">
        <v>45108</v>
      </c>
      <c r="B356" s="154">
        <v>6667.94</v>
      </c>
    </row>
    <row r="357" spans="1:2" ht="15" x14ac:dyDescent="0.25">
      <c r="A357" s="153">
        <v>45139</v>
      </c>
      <c r="B357" s="154">
        <v>6683.28</v>
      </c>
    </row>
    <row r="358" spans="1:2" ht="15" x14ac:dyDescent="0.25">
      <c r="A358" s="153">
        <v>45170</v>
      </c>
      <c r="B358" s="154">
        <v>6700.66</v>
      </c>
    </row>
    <row r="359" spans="1:2" ht="15" x14ac:dyDescent="0.25">
      <c r="A359" s="153">
        <v>45200</v>
      </c>
      <c r="B359" s="154">
        <v>6716.74</v>
      </c>
    </row>
    <row r="360" spans="1:2" ht="15" x14ac:dyDescent="0.25">
      <c r="A360" s="153">
        <v>45231</v>
      </c>
      <c r="B360" s="154">
        <v>6735.55</v>
      </c>
    </row>
    <row r="361" spans="1:2" ht="15" x14ac:dyDescent="0.25">
      <c r="A361" s="153">
        <v>45261</v>
      </c>
      <c r="B361" s="154">
        <v>6773.27</v>
      </c>
    </row>
    <row r="362" spans="1:2" ht="15" x14ac:dyDescent="0.25">
      <c r="A362" s="153">
        <v>45292</v>
      </c>
      <c r="B362" s="154">
        <v>6801.72</v>
      </c>
    </row>
    <row r="363" spans="1:2" ht="15" x14ac:dyDescent="0.25">
      <c r="A363" s="153">
        <v>45323</v>
      </c>
      <c r="B363" s="154">
        <v>6858.17</v>
      </c>
    </row>
    <row r="364" spans="1:2" ht="15" x14ac:dyDescent="0.25">
      <c r="A364" s="153">
        <v>45352</v>
      </c>
      <c r="B364" s="154">
        <v>6869.14</v>
      </c>
    </row>
    <row r="365" spans="1:2" ht="15" x14ac:dyDescent="0.25">
      <c r="A365" s="153">
        <v>45383</v>
      </c>
      <c r="B365" s="154">
        <v>6895.24</v>
      </c>
    </row>
    <row r="366" spans="1:2" ht="15" x14ac:dyDescent="0.25">
      <c r="A366" s="153">
        <v>45413</v>
      </c>
      <c r="B366" s="154">
        <v>6926.96</v>
      </c>
    </row>
    <row r="367" spans="1:2" ht="15" x14ac:dyDescent="0.25">
      <c r="A367" s="153">
        <v>45444</v>
      </c>
      <c r="B367" s="154">
        <v>6941.51</v>
      </c>
    </row>
    <row r="368" spans="1:2" ht="15" x14ac:dyDescent="0.25">
      <c r="A368" s="153"/>
    </row>
    <row r="369" spans="1:1" ht="15" x14ac:dyDescent="0.25">
      <c r="A369" s="153"/>
    </row>
    <row r="370" spans="1:1" ht="15" x14ac:dyDescent="0.25">
      <c r="A370" s="153"/>
    </row>
    <row r="371" spans="1:1" ht="15" x14ac:dyDescent="0.25">
      <c r="A371" s="153"/>
    </row>
    <row r="372" spans="1:1" ht="15" x14ac:dyDescent="0.25">
      <c r="A372" s="153"/>
    </row>
    <row r="373" spans="1:1" ht="15" x14ac:dyDescent="0.25">
      <c r="A373" s="153"/>
    </row>
    <row r="374" spans="1:1" ht="15" x14ac:dyDescent="0.25"/>
    <row r="375" spans="1:1" ht="15" x14ac:dyDescent="0.25"/>
    <row r="376" spans="1:1" ht="15" x14ac:dyDescent="0.25"/>
    <row r="377" spans="1:1" ht="15" x14ac:dyDescent="0.25"/>
    <row r="378" spans="1:1" ht="15" x14ac:dyDescent="0.25"/>
    <row r="379" spans="1:1" ht="15" x14ac:dyDescent="0.25"/>
    <row r="380" spans="1:1" ht="15" x14ac:dyDescent="0.25"/>
    <row r="381" spans="1:1" ht="15" x14ac:dyDescent="0.25"/>
    <row r="382" spans="1:1" ht="15" x14ac:dyDescent="0.25"/>
    <row r="383" spans="1:1" ht="15" x14ac:dyDescent="0.25"/>
    <row r="384" spans="1:1"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x14ac:dyDescent="0.25"/>
    <row r="414" ht="15" x14ac:dyDescent="0.25"/>
    <row r="415" ht="15" x14ac:dyDescent="0.25"/>
    <row r="416" ht="15" x14ac:dyDescent="0.25"/>
    <row r="417" ht="15" x14ac:dyDescent="0.25"/>
    <row r="418" ht="15" x14ac:dyDescent="0.25"/>
    <row r="419" ht="15" x14ac:dyDescent="0.25"/>
    <row r="420" ht="15" x14ac:dyDescent="0.25"/>
    <row r="421" ht="15" x14ac:dyDescent="0.25"/>
    <row r="422" ht="15" x14ac:dyDescent="0.25"/>
    <row r="423" ht="15" x14ac:dyDescent="0.25"/>
    <row r="424" ht="15" x14ac:dyDescent="0.25"/>
    <row r="425" ht="15" x14ac:dyDescent="0.25"/>
    <row r="426" ht="15" x14ac:dyDescent="0.25"/>
    <row r="427" ht="15" x14ac:dyDescent="0.25"/>
    <row r="428" ht="15" x14ac:dyDescent="0.25"/>
    <row r="429" ht="15" x14ac:dyDescent="0.25"/>
    <row r="430" ht="15" x14ac:dyDescent="0.25"/>
    <row r="431" ht="15" x14ac:dyDescent="0.25"/>
    <row r="432" ht="15" x14ac:dyDescent="0.25"/>
    <row r="433" ht="15" x14ac:dyDescent="0.25"/>
    <row r="434" ht="15" x14ac:dyDescent="0.25"/>
    <row r="435" ht="15" x14ac:dyDescent="0.25"/>
    <row r="436" ht="15" x14ac:dyDescent="0.25"/>
    <row r="437" ht="15" x14ac:dyDescent="0.25"/>
    <row r="438" ht="15" x14ac:dyDescent="0.25"/>
    <row r="439" ht="15" x14ac:dyDescent="0.25"/>
    <row r="440" ht="15" x14ac:dyDescent="0.25"/>
    <row r="441" ht="15" x14ac:dyDescent="0.25"/>
    <row r="442" ht="15" x14ac:dyDescent="0.25"/>
    <row r="443" ht="15" x14ac:dyDescent="0.25"/>
    <row r="444" ht="15" x14ac:dyDescent="0.25"/>
    <row r="445" ht="15" x14ac:dyDescent="0.25"/>
    <row r="446" ht="15" x14ac:dyDescent="0.25"/>
    <row r="447" ht="15" x14ac:dyDescent="0.25"/>
    <row r="448" ht="15" x14ac:dyDescent="0.25"/>
    <row r="449" ht="15" x14ac:dyDescent="0.25"/>
    <row r="450" ht="15" x14ac:dyDescent="0.25"/>
    <row r="451" ht="15" x14ac:dyDescent="0.25"/>
    <row r="452" ht="15" x14ac:dyDescent="0.25"/>
    <row r="453" ht="15" x14ac:dyDescent="0.25"/>
    <row r="454" ht="15" x14ac:dyDescent="0.25"/>
    <row r="455" ht="15" x14ac:dyDescent="0.25"/>
    <row r="456" ht="15" x14ac:dyDescent="0.25"/>
    <row r="457" ht="15" x14ac:dyDescent="0.25"/>
    <row r="458" ht="15" x14ac:dyDescent="0.25"/>
    <row r="459" ht="15" x14ac:dyDescent="0.25"/>
    <row r="460" ht="15" x14ac:dyDescent="0.25"/>
    <row r="461" ht="15" x14ac:dyDescent="0.25"/>
    <row r="462" ht="15" x14ac:dyDescent="0.25"/>
    <row r="463" ht="15" x14ac:dyDescent="0.25"/>
    <row r="464" ht="15" x14ac:dyDescent="0.25"/>
    <row r="465" ht="15" x14ac:dyDescent="0.25"/>
    <row r="466" ht="15" x14ac:dyDescent="0.25"/>
    <row r="467" ht="15" x14ac:dyDescent="0.25"/>
    <row r="468" ht="15" x14ac:dyDescent="0.25"/>
    <row r="469" ht="15" x14ac:dyDescent="0.25"/>
    <row r="470" ht="15" x14ac:dyDescent="0.25"/>
    <row r="471" ht="15" x14ac:dyDescent="0.25"/>
    <row r="472" ht="15" x14ac:dyDescent="0.25"/>
    <row r="473" ht="15" x14ac:dyDescent="0.25"/>
    <row r="474" ht="15" x14ac:dyDescent="0.25"/>
    <row r="475" ht="15" x14ac:dyDescent="0.25"/>
    <row r="476" ht="15" x14ac:dyDescent="0.25"/>
    <row r="477" ht="15" x14ac:dyDescent="0.25"/>
    <row r="478" ht="15" x14ac:dyDescent="0.25"/>
    <row r="479" ht="15" x14ac:dyDescent="0.25"/>
    <row r="480" ht="15" x14ac:dyDescent="0.25"/>
    <row r="481" ht="15" x14ac:dyDescent="0.25"/>
    <row r="482" ht="15" x14ac:dyDescent="0.25"/>
    <row r="483" ht="15" x14ac:dyDescent="0.25"/>
    <row r="484" ht="15" x14ac:dyDescent="0.25"/>
    <row r="485" ht="15" x14ac:dyDescent="0.25"/>
    <row r="486" ht="15" x14ac:dyDescent="0.25"/>
    <row r="487" ht="15" x14ac:dyDescent="0.25"/>
    <row r="488" ht="15" x14ac:dyDescent="0.25"/>
    <row r="489" ht="15" x14ac:dyDescent="0.25"/>
    <row r="490" ht="15" x14ac:dyDescent="0.25"/>
    <row r="491" ht="15" x14ac:dyDescent="0.25"/>
    <row r="492" ht="15" x14ac:dyDescent="0.25"/>
    <row r="493" ht="15" x14ac:dyDescent="0.25"/>
    <row r="494" ht="15" x14ac:dyDescent="0.25"/>
    <row r="495" ht="15" x14ac:dyDescent="0.25"/>
    <row r="496" ht="15" x14ac:dyDescent="0.25"/>
    <row r="497" ht="15" x14ac:dyDescent="0.25"/>
    <row r="498" ht="15" x14ac:dyDescent="0.25"/>
    <row r="499" ht="15" x14ac:dyDescent="0.25"/>
    <row r="500" ht="15" x14ac:dyDescent="0.25"/>
    <row r="501" ht="15" x14ac:dyDescent="0.25"/>
    <row r="502" ht="15" x14ac:dyDescent="0.25"/>
    <row r="503" ht="15" x14ac:dyDescent="0.25"/>
    <row r="504" ht="15" x14ac:dyDescent="0.25"/>
    <row r="505" ht="15" x14ac:dyDescent="0.25"/>
    <row r="506" ht="15" x14ac:dyDescent="0.25"/>
    <row r="507" ht="15" x14ac:dyDescent="0.25"/>
    <row r="508" ht="15" x14ac:dyDescent="0.25"/>
  </sheetData>
  <sheetProtection algorithmName="SHA-512" hashValue="soMDUW8h7TiOtgMLnTgFANbte+W90wpO212z7jBqi5KDPNvQPyWKE/xxB1aOPSterhezsESBUjKL1kiQOMTFiw==" saltValue="S/PtbuuCYsy7wd6MTeb7nw==" spinCount="100000" sheet="1" objects="1" scenarios="1"/>
  <sortState xmlns:xlrd2="http://schemas.microsoft.com/office/spreadsheetml/2017/richdata2" ref="A2:B509">
    <sortCondition ref="B509:B510"/>
  </sortState>
  <pageMargins left="0.78740157499999996" right="0.78740157499999996" top="0.984251969" bottom="0.984251969" header="0.5" footer="0.5"/>
  <pageSetup paperSize="9" fitToWidth="0"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BASE EDITAL</vt:lpstr>
      <vt:lpstr>BASE FORMAÇÃO</vt:lpstr>
      <vt:lpstr>MAPA DE PREÇOS</vt:lpstr>
      <vt:lpstr>EDITAL</vt:lpstr>
      <vt:lpstr>CRONOGRAMA</vt:lpstr>
      <vt:lpstr>ABC</vt:lpstr>
      <vt:lpstr>METODOLOGIA</vt:lpstr>
      <vt:lpstr>Tabela de Apoio</vt:lpstr>
      <vt:lpstr>'MAPA DE PREÇOS'!Excel_BuiltIn_Print_Area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2024-08-01T20:17:29Z</dcterms:modified>
</cp:coreProperties>
</file>